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externalLinks/externalLink127.xml" ContentType="application/vnd.openxmlformats-officedocument.spreadsheetml.externalLink+xml"/>
  <Override PartName="/xl/worksheets/sheet13.xml" ContentType="application/vnd.openxmlformats-officedocument.spreadsheetml.worksheet+xml"/>
  <Override PartName="/xl/worksheets/sheet60.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worksheets/sheet76.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trlProps/ctrlProp2.xml" ContentType="application/vnd.ms-excel.controlproperties+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ctrlProps/ctrlProp7.xml" ContentType="application/vnd.ms-excel.controlproperties+xml"/>
  <Override PartName="/xl/worksheets/sheet59.xml" ContentType="application/vnd.openxmlformats-officedocument.spreadsheetml.worksheet+xml"/>
  <Override PartName="/xl/worksheets/sheet77.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ctrlProps/ctrlProp3.xml" ContentType="application/vnd.ms-excel.controlproperties+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externalLinks/externalLink129.xml" ContentType="application/vnd.openxmlformats-officedocument.spreadsheetml.externalLink+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ctrlProps/ctrlProp8.xml" ContentType="application/vnd.ms-excel.control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worksheets/sheet38.xml" ContentType="application/vnd.openxmlformats-officedocument.spreadsheetml.worksheet+xml"/>
  <Override PartName="/xl/worksheets/sheet67.xml" ContentType="application/vnd.openxmlformats-officedocument.spreadsheetml.worksheet+xml"/>
  <Override PartName="/xl/externalLinks/externalLink10.xml" ContentType="application/vnd.openxmlformats-officedocument.spreadsheetml.externalLink+xml"/>
  <Override PartName="/xl/ctrlProps/ctrlProp4.xml" ContentType="application/vnd.ms-excel.controlproperties+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drawings/drawing5.xml" ContentType="application/vnd.openxmlformats-officedocument.drawing+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worksheets/sheet68.xml" ContentType="application/vnd.openxmlformats-officedocument.spreadsheetml.worksheet+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ctrlProps/ctrlProp5.xml" ContentType="application/vnd.ms-excel.controlproperties+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externalLinks/externalLink89.xml" ContentType="application/vnd.openxmlformats-officedocument.spreadsheetml.externalLink+xml"/>
  <Override PartName="/xl/ctrlProps/ctrlProp1.xml" ContentType="application/vnd.ms-excel.controlproperties+xml"/>
  <Override PartName="/xl/worksheets/sheet53.xml" ContentType="application/vnd.openxmlformats-officedocument.spreadsheetml.worksheet+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trlProps/ctrlProp6.xml" ContentType="application/vnd.ms-excel.controlproperties+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ThisWorkbook"/>
  <bookViews>
    <workbookView xWindow="285" yWindow="315" windowWidth="15705" windowHeight="7980" tabRatio="851"/>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4A" sheetId="76" r:id="rId11"/>
    <sheet name="106107" sheetId="11" r:id="rId12"/>
    <sheet name="108109" sheetId="12" r:id="rId13"/>
    <sheet name="110113" sheetId="161" r:id="rId14"/>
    <sheet name="114117" sheetId="162" r:id="rId15"/>
    <sheet name="118119" sheetId="163" r:id="rId16"/>
    <sheet name="120121" sheetId="167" r:id="rId17"/>
    <sheet name="122123" sheetId="165" r:id="rId18"/>
    <sheet name="200201" sheetId="88" r:id="rId19"/>
    <sheet name="202203" sheetId="19" r:id="rId20"/>
    <sheet name="204207" sheetId="20" r:id="rId21"/>
    <sheet name="213" sheetId="21" r:id="rId22"/>
    <sheet name="214" sheetId="22" r:id="rId23"/>
    <sheet name="216" sheetId="89" r:id="rId24"/>
    <sheet name="217" sheetId="134" r:id="rId25"/>
    <sheet name="218" sheetId="160" r:id="rId26"/>
    <sheet name="219" sheetId="26" r:id="rId27"/>
    <sheet name="221" sheetId="98" r:id="rId28"/>
    <sheet name="224225" sheetId="28" r:id="rId29"/>
    <sheet name="227" sheetId="29" r:id="rId30"/>
    <sheet name="228229" sheetId="30" r:id="rId31"/>
    <sheet name="230" sheetId="31" r:id="rId32"/>
    <sheet name="232" sheetId="137" r:id="rId33"/>
    <sheet name="233" sheetId="116" r:id="rId34"/>
    <sheet name="234" sheetId="152" r:id="rId35"/>
    <sheet name="250251" sheetId="35" r:id="rId36"/>
    <sheet name="252" sheetId="36" r:id="rId37"/>
    <sheet name="253" sheetId="133" r:id="rId38"/>
    <sheet name="254" sheetId="82" r:id="rId39"/>
    <sheet name="256257" sheetId="39" r:id="rId40"/>
    <sheet name="261" sheetId="153" r:id="rId41"/>
    <sheet name="261A" sheetId="154" r:id="rId42"/>
    <sheet name="262264" sheetId="166" r:id="rId43"/>
    <sheet name="266267" sheetId="159" r:id="rId44"/>
    <sheet name="269" sheetId="117" r:id="rId45"/>
    <sheet name="272273" sheetId="44" r:id="rId46"/>
    <sheet name="274275" sheetId="157" r:id="rId47"/>
    <sheet name="276277" sheetId="158" r:id="rId48"/>
    <sheet name="278" sheetId="138" r:id="rId49"/>
    <sheet name="300301" sheetId="48" r:id="rId50"/>
    <sheet name="304" sheetId="49" r:id="rId51"/>
    <sheet name="310311" sheetId="50" r:id="rId52"/>
    <sheet name="320323" sheetId="51" r:id="rId53"/>
    <sheet name="326327" sheetId="52" r:id="rId54"/>
    <sheet name="328330" sheetId="53" r:id="rId55"/>
    <sheet name="332" sheetId="54" r:id="rId56"/>
    <sheet name="335" sheetId="97" r:id="rId57"/>
    <sheet name="336" sheetId="56" r:id="rId58"/>
    <sheet name="337" sheetId="57" r:id="rId59"/>
    <sheet name="340" sheetId="109" r:id="rId60"/>
    <sheet name="350351" sheetId="118" r:id="rId61"/>
    <sheet name="352353" sheetId="132" r:id="rId62"/>
    <sheet name="354355" sheetId="84" r:id="rId63"/>
    <sheet name="356" sheetId="62" r:id="rId64"/>
    <sheet name="401" sheetId="63" r:id="rId65"/>
    <sheet name="402403" sheetId="64" r:id="rId66"/>
    <sheet name="406407" sheetId="65" r:id="rId67"/>
    <sheet name="408409" sheetId="66" r:id="rId68"/>
    <sheet name="410411" sheetId="67" r:id="rId69"/>
    <sheet name="422423" sheetId="68" r:id="rId70"/>
    <sheet name="424425" sheetId="69" r:id="rId71"/>
    <sheet name="426427" sheetId="70" r:id="rId72"/>
    <sheet name="429" sheetId="71" r:id="rId73"/>
    <sheet name="430" sheetId="72" r:id="rId74"/>
    <sheet name="431" sheetId="73" r:id="rId75"/>
    <sheet name="450" sheetId="74" r:id="rId76"/>
    <sheet name="BOOK" sheetId="75"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s>
  <definedNames>
    <definedName name="\A" localSheetId="23">#REF!</definedName>
    <definedName name="\A" localSheetId="32">#REF!</definedName>
    <definedName name="\A" localSheetId="33">#REF!</definedName>
    <definedName name="\A" localSheetId="42">#REF!</definedName>
    <definedName name="\A" localSheetId="44">#REF!</definedName>
    <definedName name="\A" localSheetId="48">#REF!</definedName>
    <definedName name="\A" localSheetId="61">#REF!</definedName>
    <definedName name="\A">#REF!</definedName>
    <definedName name="\B" localSheetId="23">'[1]My Worksheet'!#REF!</definedName>
    <definedName name="\B" localSheetId="32">'[1]My Worksheet'!#REF!</definedName>
    <definedName name="\B" localSheetId="33">'[1]My Worksheet'!#REF!</definedName>
    <definedName name="\B" localSheetId="42">'[1]My Worksheet'!#REF!</definedName>
    <definedName name="\B" localSheetId="44">'[1]My Worksheet'!#REF!</definedName>
    <definedName name="\B" localSheetId="48">'[1]My Worksheet'!#REF!</definedName>
    <definedName name="\B" localSheetId="61">'[1]My Worksheet'!#REF!</definedName>
    <definedName name="\B">'[1]My Worksheet'!#REF!</definedName>
    <definedName name="\C" localSheetId="23">#REF!</definedName>
    <definedName name="\C" localSheetId="32">#REF!</definedName>
    <definedName name="\C" localSheetId="33">#REF!</definedName>
    <definedName name="\C" localSheetId="42">#REF!</definedName>
    <definedName name="\C" localSheetId="44">#REF!</definedName>
    <definedName name="\C" localSheetId="48">#REF!</definedName>
    <definedName name="\C" localSheetId="61">#REF!</definedName>
    <definedName name="\C">#REF!</definedName>
    <definedName name="\D" localSheetId="23">'[1]My Worksheet'!#REF!</definedName>
    <definedName name="\D" localSheetId="32">'[1]My Worksheet'!#REF!</definedName>
    <definedName name="\D" localSheetId="33">'[1]My Worksheet'!#REF!</definedName>
    <definedName name="\D" localSheetId="42">'[1]My Worksheet'!#REF!</definedName>
    <definedName name="\D" localSheetId="44">'[1]My Worksheet'!#REF!</definedName>
    <definedName name="\D" localSheetId="48">'[1]My Worksheet'!#REF!</definedName>
    <definedName name="\D" localSheetId="61">'[1]My Worksheet'!#REF!</definedName>
    <definedName name="\D">'[1]My Worksheet'!#REF!</definedName>
    <definedName name="\E" localSheetId="23">#REF!</definedName>
    <definedName name="\E" localSheetId="32">#REF!</definedName>
    <definedName name="\E" localSheetId="33">#REF!</definedName>
    <definedName name="\E" localSheetId="42">#REF!</definedName>
    <definedName name="\E" localSheetId="44">#REF!</definedName>
    <definedName name="\E" localSheetId="48">#REF!</definedName>
    <definedName name="\E" localSheetId="61">#REF!</definedName>
    <definedName name="\E">#REF!</definedName>
    <definedName name="\G" localSheetId="23">#REF!</definedName>
    <definedName name="\G" localSheetId="32">#REF!</definedName>
    <definedName name="\G" localSheetId="33">#REF!</definedName>
    <definedName name="\G" localSheetId="42">#REF!</definedName>
    <definedName name="\G" localSheetId="44">#REF!</definedName>
    <definedName name="\G" localSheetId="48">#REF!</definedName>
    <definedName name="\G" localSheetId="61">#REF!</definedName>
    <definedName name="\G">#REF!</definedName>
    <definedName name="\J" localSheetId="23">#REF!</definedName>
    <definedName name="\J" localSheetId="32">#REF!</definedName>
    <definedName name="\J" localSheetId="33">#REF!</definedName>
    <definedName name="\J" localSheetId="42">#REF!</definedName>
    <definedName name="\J" localSheetId="44">#REF!</definedName>
    <definedName name="\J" localSheetId="48">#REF!</definedName>
    <definedName name="\J" localSheetId="61">#REF!</definedName>
    <definedName name="\J">#REF!</definedName>
    <definedName name="\K" localSheetId="16">'[2]PAGE 7'!#REF!</definedName>
    <definedName name="\K" localSheetId="42">'[2]PAGE 7'!#REF!</definedName>
    <definedName name="\K" localSheetId="61">'[2]PAGE 7'!#REF!</definedName>
    <definedName name="\K">'[2]PAGE 7'!#REF!</definedName>
    <definedName name="\L" localSheetId="23">#REF!</definedName>
    <definedName name="\L" localSheetId="32">#REF!</definedName>
    <definedName name="\L" localSheetId="33">#REF!</definedName>
    <definedName name="\L" localSheetId="42">#REF!</definedName>
    <definedName name="\L" localSheetId="44">#REF!</definedName>
    <definedName name="\L" localSheetId="48">#REF!</definedName>
    <definedName name="\L" localSheetId="61">#REF!</definedName>
    <definedName name="\L">#REF!</definedName>
    <definedName name="\M" localSheetId="23">#REF!</definedName>
    <definedName name="\M" localSheetId="32">#REF!</definedName>
    <definedName name="\M" localSheetId="33">#REF!</definedName>
    <definedName name="\M" localSheetId="42">#REF!</definedName>
    <definedName name="\M" localSheetId="44">#REF!</definedName>
    <definedName name="\M" localSheetId="48">#REF!</definedName>
    <definedName name="\M" localSheetId="61">#REF!</definedName>
    <definedName name="\M">#REF!</definedName>
    <definedName name="\N" localSheetId="23">#REF!</definedName>
    <definedName name="\N" localSheetId="32">#REF!</definedName>
    <definedName name="\N" localSheetId="33">#REF!</definedName>
    <definedName name="\N" localSheetId="42">#REF!</definedName>
    <definedName name="\N" localSheetId="44">#REF!</definedName>
    <definedName name="\N" localSheetId="48">#REF!</definedName>
    <definedName name="\N" localSheetId="61">#REF!</definedName>
    <definedName name="\N">#REF!</definedName>
    <definedName name="\O" localSheetId="23">#REF!</definedName>
    <definedName name="\O" localSheetId="32">#REF!</definedName>
    <definedName name="\O" localSheetId="33">#REF!</definedName>
    <definedName name="\O" localSheetId="42">#REF!</definedName>
    <definedName name="\O" localSheetId="44">#REF!</definedName>
    <definedName name="\O" localSheetId="48">#REF!</definedName>
    <definedName name="\O" localSheetId="61">#REF!</definedName>
    <definedName name="\O">#REF!</definedName>
    <definedName name="\P" localSheetId="23">#REF!</definedName>
    <definedName name="\P" localSheetId="32">#REF!</definedName>
    <definedName name="\P" localSheetId="33">#REF!</definedName>
    <definedName name="\P" localSheetId="42">#REF!</definedName>
    <definedName name="\P" localSheetId="44">#REF!</definedName>
    <definedName name="\P" localSheetId="48">#REF!</definedName>
    <definedName name="\P" localSheetId="61">#REF!</definedName>
    <definedName name="\P">#REF!</definedName>
    <definedName name="\R" localSheetId="23">#REF!</definedName>
    <definedName name="\R" localSheetId="32">#REF!</definedName>
    <definedName name="\R" localSheetId="33">#REF!</definedName>
    <definedName name="\R" localSheetId="42">#REF!</definedName>
    <definedName name="\R" localSheetId="44">#REF!</definedName>
    <definedName name="\R" localSheetId="48">#REF!</definedName>
    <definedName name="\R" localSheetId="61">#REF!</definedName>
    <definedName name="\R">#REF!</definedName>
    <definedName name="\S" localSheetId="16">[3]Sides!#REF!</definedName>
    <definedName name="\S" localSheetId="23">[3]Sides!#REF!</definedName>
    <definedName name="\S" localSheetId="32">[3]Sides!#REF!</definedName>
    <definedName name="\S" localSheetId="33">[3]Sides!#REF!</definedName>
    <definedName name="\S" localSheetId="42">[3]Sides!#REF!</definedName>
    <definedName name="\S" localSheetId="44">[3]Sides!#REF!</definedName>
    <definedName name="\S" localSheetId="48">[3]Sides!#REF!</definedName>
    <definedName name="\S" localSheetId="61">[3]Sides!#REF!</definedName>
    <definedName name="\S">[3]Sides!#REF!</definedName>
    <definedName name="\T" localSheetId="16">[4]CGA!#REF!</definedName>
    <definedName name="\T" localSheetId="42">[4]CGA!#REF!</definedName>
    <definedName name="\T" localSheetId="61">[4]CGA!#REF!</definedName>
    <definedName name="\T">[4]CGA!#REF!</definedName>
    <definedName name="\V" localSheetId="16">'[5]Var. Anal.'!#REF!</definedName>
    <definedName name="\V" localSheetId="42">'[5]Var. Anal.'!#REF!</definedName>
    <definedName name="\V" localSheetId="61">'[5]Var. Anal.'!#REF!</definedName>
    <definedName name="\V">'[5]Var. Anal.'!#REF!</definedName>
    <definedName name="\W" localSheetId="23">#REF!</definedName>
    <definedName name="\W" localSheetId="32">#REF!</definedName>
    <definedName name="\W" localSheetId="33">#REF!</definedName>
    <definedName name="\W" localSheetId="42">#REF!</definedName>
    <definedName name="\W" localSheetId="44">#REF!</definedName>
    <definedName name="\W" localSheetId="48">#REF!</definedName>
    <definedName name="\W" localSheetId="61">#REF!</definedName>
    <definedName name="\W">#REF!</definedName>
    <definedName name="\Z" localSheetId="42">#REF!</definedName>
    <definedName name="\Z" localSheetId="61">#REF!</definedName>
    <definedName name="\Z">#REF!</definedName>
    <definedName name="________________________BUV2" localSheetId="42">#REF!</definedName>
    <definedName name="________________________BUV2" localSheetId="61">#REF!</definedName>
    <definedName name="________________________BUV2">#REF!</definedName>
    <definedName name="________________________SEG2" localSheetId="42">#REF!</definedName>
    <definedName name="________________________SEG2" localSheetId="61">#REF!</definedName>
    <definedName name="________________________SEG2">#REF!</definedName>
    <definedName name="_______________________BUV2" localSheetId="42">#REF!</definedName>
    <definedName name="_______________________BUV2" localSheetId="61">#REF!</definedName>
    <definedName name="_______________________BUV2">#REF!</definedName>
    <definedName name="_______________________SEG2" localSheetId="42">#REF!</definedName>
    <definedName name="_______________________SEG2" localSheetId="61">#REF!</definedName>
    <definedName name="_______________________SEG2">#REF!</definedName>
    <definedName name="______________________BUV2" localSheetId="16">'[6]Rpt 6256 as of Jan 11'!#REF!</definedName>
    <definedName name="______________________BUV2" localSheetId="42">'[6]Rpt 6256 as of Jan 11'!#REF!</definedName>
    <definedName name="______________________BUV2" localSheetId="61">'[6]Rpt 6256 as of Jan 11'!#REF!</definedName>
    <definedName name="______________________BUV2">'[6]Rpt 6256 as of Jan 11'!#REF!</definedName>
    <definedName name="______________________SEG2" localSheetId="16">'[6]Rpt 6256 as of Jan 11'!#REF!</definedName>
    <definedName name="______________________SEG2" localSheetId="42">'[6]Rpt 6256 as of Jan 11'!#REF!</definedName>
    <definedName name="______________________SEG2" localSheetId="61">'[6]Rpt 6256 as of Jan 11'!#REF!</definedName>
    <definedName name="______________________SEG2">'[6]Rpt 6256 as of Jan 11'!#REF!</definedName>
    <definedName name="_____________________BUV2" localSheetId="42">#REF!</definedName>
    <definedName name="_____________________BUV2" localSheetId="61">#REF!</definedName>
    <definedName name="_____________________BUV2">#REF!</definedName>
    <definedName name="_____________________SEG2" localSheetId="42">#REF!</definedName>
    <definedName name="_____________________SEG2" localSheetId="61">#REF!</definedName>
    <definedName name="_____________________SEG2">#REF!</definedName>
    <definedName name="____________________BUV2" localSheetId="16">'[6]Rpt 6256 as of Jan 11'!#REF!</definedName>
    <definedName name="____________________BUV2" localSheetId="42">'[6]Rpt 6256 as of Jan 11'!#REF!</definedName>
    <definedName name="____________________BUV2" localSheetId="61">'[6]Rpt 6256 as of Jan 11'!#REF!</definedName>
    <definedName name="____________________BUV2">'[6]Rpt 6256 as of Jan 11'!#REF!</definedName>
    <definedName name="____________________SEG2" localSheetId="16">'[6]Rpt 6256 as of Jan 11'!#REF!</definedName>
    <definedName name="____________________SEG2" localSheetId="42">'[6]Rpt 6256 as of Jan 11'!#REF!</definedName>
    <definedName name="____________________SEG2" localSheetId="61">'[6]Rpt 6256 as of Jan 11'!#REF!</definedName>
    <definedName name="____________________SEG2">'[6]Rpt 6256 as of Jan 11'!#REF!</definedName>
    <definedName name="___________________BUV2" localSheetId="16">'[7]6865 June 2012'!#REF!</definedName>
    <definedName name="___________________BUV2" localSheetId="42">'[7]6865 June 2012'!#REF!</definedName>
    <definedName name="___________________BUV2" localSheetId="61">'[7]6865 June 2012'!#REF!</definedName>
    <definedName name="___________________BUV2">'[7]6865 June 2012'!#REF!</definedName>
    <definedName name="___________________SEG2" localSheetId="16">'[7]6865 June 2012'!#REF!</definedName>
    <definedName name="___________________SEG2" localSheetId="42">'[7]6865 June 2012'!#REF!</definedName>
    <definedName name="___________________SEG2" localSheetId="61">'[7]6865 June 2012'!#REF!</definedName>
    <definedName name="___________________SEG2">'[7]6865 June 2012'!#REF!</definedName>
    <definedName name="__________________BUV2" localSheetId="16">'[6]Rpt 6256 as of Jan 11'!#REF!</definedName>
    <definedName name="__________________BUV2" localSheetId="42">'[6]Rpt 6256 as of Jan 11'!#REF!</definedName>
    <definedName name="__________________BUV2" localSheetId="61">'[6]Rpt 6256 as of Jan 11'!#REF!</definedName>
    <definedName name="__________________BUV2">'[6]Rpt 6256 as of Jan 11'!#REF!</definedName>
    <definedName name="__________________SEG2" localSheetId="16">'[6]Rpt 6256 as of Jan 11'!#REF!</definedName>
    <definedName name="__________________SEG2" localSheetId="42">'[6]Rpt 6256 as of Jan 11'!#REF!</definedName>
    <definedName name="__________________SEG2" localSheetId="61">'[6]Rpt 6256 as of Jan 11'!#REF!</definedName>
    <definedName name="__________________SEG2">'[6]Rpt 6256 as of Jan 11'!#REF!</definedName>
    <definedName name="_________________BUV2" localSheetId="16">'[8]CN to CD check'!#REF!</definedName>
    <definedName name="_________________BUV2" localSheetId="42">'[8]CN to CD check'!#REF!</definedName>
    <definedName name="_________________BUV2" localSheetId="61">'[8]CN to CD check'!#REF!</definedName>
    <definedName name="_________________BUV2">'[8]CN to CD check'!#REF!</definedName>
    <definedName name="_________________SEG2" localSheetId="16">'[8]CN to CD check'!#REF!</definedName>
    <definedName name="_________________SEG2" localSheetId="42">'[8]CN to CD check'!#REF!</definedName>
    <definedName name="_________________SEG2" localSheetId="61">'[8]CN to CD check'!#REF!</definedName>
    <definedName name="_________________SEG2">'[8]CN to CD check'!#REF!</definedName>
    <definedName name="________________BUV2" localSheetId="42">#REF!</definedName>
    <definedName name="________________BUV2" localSheetId="61">#REF!</definedName>
    <definedName name="________________BUV2">#REF!</definedName>
    <definedName name="________________SEG2" localSheetId="42">#REF!</definedName>
    <definedName name="________________SEG2" localSheetId="61">#REF!</definedName>
    <definedName name="________________SEG2">#REF!</definedName>
    <definedName name="_______________BUV2" localSheetId="42">#REF!</definedName>
    <definedName name="_______________BUV2" localSheetId="61">#REF!</definedName>
    <definedName name="_______________BUV2">#REF!</definedName>
    <definedName name="_______________SEG2" localSheetId="42">#REF!</definedName>
    <definedName name="_______________SEG2" localSheetId="61">#REF!</definedName>
    <definedName name="_______________SEG2">#REF!</definedName>
    <definedName name="______________BUV2">'[9]PS 6200'!$C$341</definedName>
    <definedName name="______________SEG2">'[9]PS 6200'!$B$342</definedName>
    <definedName name="_____________BUV2">'[10]PS 6200 - MAR12'!$C$341</definedName>
    <definedName name="_____________SEG2">'[10]PS 6200 - MAR12'!$B$342</definedName>
    <definedName name="____________BUV2" localSheetId="42">'[11]BS 6865'!#REF!</definedName>
    <definedName name="____________BUV2" localSheetId="61">'[11]BS 6865'!#REF!</definedName>
    <definedName name="____________BUV2">'[11]BS 6865'!#REF!</definedName>
    <definedName name="____________SEG2" localSheetId="42">'[11]BS 6865'!#REF!</definedName>
    <definedName name="____________SEG2" localSheetId="61">'[11]BS 6865'!#REF!</definedName>
    <definedName name="____________SEG2">'[11]BS 6865'!#REF!</definedName>
    <definedName name="___________BUV2" localSheetId="42">'[12]CN to CD check'!#REF!</definedName>
    <definedName name="___________BUV2" localSheetId="61">'[12]CN to CD check'!#REF!</definedName>
    <definedName name="___________BUV2">'[12]CN to CD check'!#REF!</definedName>
    <definedName name="___________SEG2" localSheetId="42">'[12]CN to CD check'!#REF!</definedName>
    <definedName name="___________SEG2" localSheetId="61">'[12]CN to CD check'!#REF!</definedName>
    <definedName name="___________SEG2">'[12]CN to CD check'!#REF!</definedName>
    <definedName name="__________BUV2" localSheetId="42">#REF!</definedName>
    <definedName name="__________BUV2" localSheetId="61">#REF!</definedName>
    <definedName name="__________BUV2">#REF!</definedName>
    <definedName name="__________SEG2" localSheetId="42">#REF!</definedName>
    <definedName name="__________SEG2" localSheetId="61">#REF!</definedName>
    <definedName name="__________SEG2">#REF!</definedName>
    <definedName name="_________BUV2" localSheetId="42">#REF!</definedName>
    <definedName name="_________BUV2" localSheetId="61">#REF!</definedName>
    <definedName name="_________BUV2">#REF!</definedName>
    <definedName name="_________SEG2" localSheetId="42">#REF!</definedName>
    <definedName name="_________SEG2" localSheetId="61">#REF!</definedName>
    <definedName name="_________SEG2">#REF!</definedName>
    <definedName name="________BUV2" localSheetId="23">#REF!</definedName>
    <definedName name="________BUV2" localSheetId="32">#REF!</definedName>
    <definedName name="________BUV2" localSheetId="33">#REF!</definedName>
    <definedName name="________BUV2" localSheetId="42">#REF!</definedName>
    <definedName name="________BUV2" localSheetId="44">#REF!</definedName>
    <definedName name="________BUV2" localSheetId="48">#REF!</definedName>
    <definedName name="________BUV2" localSheetId="61">#REF!</definedName>
    <definedName name="________BUV2">#REF!</definedName>
    <definedName name="________SEG2" localSheetId="23">#REF!</definedName>
    <definedName name="________SEG2" localSheetId="32">#REF!</definedName>
    <definedName name="________SEG2" localSheetId="33">#REF!</definedName>
    <definedName name="________SEG2" localSheetId="42">#REF!</definedName>
    <definedName name="________SEG2" localSheetId="44">#REF!</definedName>
    <definedName name="________SEG2" localSheetId="48">#REF!</definedName>
    <definedName name="________SEG2" localSheetId="61">#REF!</definedName>
    <definedName name="________SEG2">#REF!</definedName>
    <definedName name="_______BUV2" localSheetId="23">'[13]6866 BS 03-31-12'!#REF!</definedName>
    <definedName name="_______BUV2" localSheetId="32">'[14]6866 BS 03-31-12'!#REF!</definedName>
    <definedName name="_______BUV2" localSheetId="33">'[14]6866 BS 03-31-12'!#REF!</definedName>
    <definedName name="_______BUV2" localSheetId="42">'[14]6866 BS 03-31-12'!#REF!</definedName>
    <definedName name="_______BUV2" localSheetId="44">'[14]6866 BS 03-31-12'!#REF!</definedName>
    <definedName name="_______BUV2" localSheetId="48">'[14]6866 BS 03-31-12'!#REF!</definedName>
    <definedName name="_______BUV2" localSheetId="61">'[14]6866 BS 03-31-12'!#REF!</definedName>
    <definedName name="_______BUV2">'[14]6866 BS 03-31-12'!#REF!</definedName>
    <definedName name="_______SEG2" localSheetId="23">'[13]6866 BS 03-31-12'!#REF!</definedName>
    <definedName name="_______SEG2" localSheetId="32">'[14]6866 BS 03-31-12'!#REF!</definedName>
    <definedName name="_______SEG2" localSheetId="33">'[14]6866 BS 03-31-12'!#REF!</definedName>
    <definedName name="_______SEG2" localSheetId="42">'[14]6866 BS 03-31-12'!#REF!</definedName>
    <definedName name="_______SEG2" localSheetId="44">'[14]6866 BS 03-31-12'!#REF!</definedName>
    <definedName name="_______SEG2" localSheetId="48">'[14]6866 BS 03-31-12'!#REF!</definedName>
    <definedName name="_______SEG2" localSheetId="61">'[14]6866 BS 03-31-12'!#REF!</definedName>
    <definedName name="_______SEG2">'[14]6866 BS 03-31-12'!#REF!</definedName>
    <definedName name="______BUV2" localSheetId="23">#REF!</definedName>
    <definedName name="______BUV2" localSheetId="32">#REF!</definedName>
    <definedName name="______BUV2" localSheetId="33">#REF!</definedName>
    <definedName name="______BUV2" localSheetId="42">#REF!</definedName>
    <definedName name="______BUV2" localSheetId="44">#REF!</definedName>
    <definedName name="______BUV2" localSheetId="48">#REF!</definedName>
    <definedName name="______BUV2" localSheetId="61">#REF!</definedName>
    <definedName name="______BUV2">#REF!</definedName>
    <definedName name="______FYR10" localSheetId="42">#REF!</definedName>
    <definedName name="______FYR10" localSheetId="61">#REF!</definedName>
    <definedName name="______FYR10">#REF!</definedName>
    <definedName name="______FYR11" localSheetId="42">#REF!</definedName>
    <definedName name="______FYR11" localSheetId="61">#REF!</definedName>
    <definedName name="______FYR11">#REF!</definedName>
    <definedName name="______FYR12" localSheetId="42">#REF!</definedName>
    <definedName name="______FYR12" localSheetId="61">#REF!</definedName>
    <definedName name="______FYR12">#REF!</definedName>
    <definedName name="______FYR2" localSheetId="42">#REF!</definedName>
    <definedName name="______FYR2" localSheetId="61">#REF!</definedName>
    <definedName name="______FYR2">#REF!</definedName>
    <definedName name="______FYR3" localSheetId="42">#REF!</definedName>
    <definedName name="______FYR3" localSheetId="61">#REF!</definedName>
    <definedName name="______FYR3">#REF!</definedName>
    <definedName name="______FYR4" localSheetId="42">#REF!</definedName>
    <definedName name="______FYR4" localSheetId="61">#REF!</definedName>
    <definedName name="______FYR4">#REF!</definedName>
    <definedName name="______FYR5" localSheetId="42">#REF!</definedName>
    <definedName name="______FYR5" localSheetId="61">#REF!</definedName>
    <definedName name="______FYR5">#REF!</definedName>
    <definedName name="______FYR6" localSheetId="42">#REF!</definedName>
    <definedName name="______FYR6" localSheetId="61">#REF!</definedName>
    <definedName name="______FYR6">#REF!</definedName>
    <definedName name="______FYR7" localSheetId="42">#REF!</definedName>
    <definedName name="______FYR7" localSheetId="61">#REF!</definedName>
    <definedName name="______FYR7">#REF!</definedName>
    <definedName name="______FYR8" localSheetId="42">#REF!</definedName>
    <definedName name="______FYR8" localSheetId="61">#REF!</definedName>
    <definedName name="______FYR8">#REF!</definedName>
    <definedName name="______FYR9" localSheetId="42">#REF!</definedName>
    <definedName name="______FYR9" localSheetId="61">#REF!</definedName>
    <definedName name="______FYR9">#REF!</definedName>
    <definedName name="______PC1" localSheetId="42">#REF!</definedName>
    <definedName name="______PC1" localSheetId="61">#REF!</definedName>
    <definedName name="______PC1">#REF!</definedName>
    <definedName name="______PC10" localSheetId="42">#REF!</definedName>
    <definedName name="______PC10" localSheetId="61">#REF!</definedName>
    <definedName name="______PC10">#REF!</definedName>
    <definedName name="______PC11" localSheetId="42">#REF!</definedName>
    <definedName name="______PC11" localSheetId="61">#REF!</definedName>
    <definedName name="______PC11">#REF!</definedName>
    <definedName name="______PC12" localSheetId="42">#REF!</definedName>
    <definedName name="______PC12" localSheetId="61">#REF!</definedName>
    <definedName name="______PC12">#REF!</definedName>
    <definedName name="______PC2" localSheetId="42">#REF!</definedName>
    <definedName name="______PC2" localSheetId="61">#REF!</definedName>
    <definedName name="______PC2">#REF!</definedName>
    <definedName name="______PC3" localSheetId="42">#REF!</definedName>
    <definedName name="______PC3" localSheetId="61">#REF!</definedName>
    <definedName name="______PC3">#REF!</definedName>
    <definedName name="______PC4" localSheetId="42">#REF!</definedName>
    <definedName name="______PC4" localSheetId="61">#REF!</definedName>
    <definedName name="______PC4">#REF!</definedName>
    <definedName name="______PC5" localSheetId="42">#REF!</definedName>
    <definedName name="______PC5" localSheetId="61">#REF!</definedName>
    <definedName name="______PC5">#REF!</definedName>
    <definedName name="______PC6" localSheetId="42">#REF!</definedName>
    <definedName name="______PC6" localSheetId="61">#REF!</definedName>
    <definedName name="______PC6">#REF!</definedName>
    <definedName name="______PC7" localSheetId="42">#REF!</definedName>
    <definedName name="______PC7" localSheetId="61">#REF!</definedName>
    <definedName name="______PC7">#REF!</definedName>
    <definedName name="______PC8" localSheetId="42">#REF!</definedName>
    <definedName name="______PC8" localSheetId="61">#REF!</definedName>
    <definedName name="______PC8">#REF!</definedName>
    <definedName name="______PC9" localSheetId="42">#REF!</definedName>
    <definedName name="______PC9" localSheetId="61">#REF!</definedName>
    <definedName name="______PC9">#REF!</definedName>
    <definedName name="______PER1" localSheetId="42">#REF!</definedName>
    <definedName name="______PER1" localSheetId="61">#REF!</definedName>
    <definedName name="______PER1">#REF!</definedName>
    <definedName name="______PER10" localSheetId="42">#REF!</definedName>
    <definedName name="______PER10" localSheetId="61">#REF!</definedName>
    <definedName name="______PER10">#REF!</definedName>
    <definedName name="______PER11" localSheetId="42">#REF!</definedName>
    <definedName name="______PER11" localSheetId="61">#REF!</definedName>
    <definedName name="______PER11">#REF!</definedName>
    <definedName name="______PER12" localSheetId="42">#REF!</definedName>
    <definedName name="______PER12" localSheetId="61">#REF!</definedName>
    <definedName name="______PER12">#REF!</definedName>
    <definedName name="______PER2" localSheetId="42">#REF!</definedName>
    <definedName name="______PER2" localSheetId="61">#REF!</definedName>
    <definedName name="______PER2">#REF!</definedName>
    <definedName name="______PER3" localSheetId="42">#REF!</definedName>
    <definedName name="______PER3" localSheetId="61">#REF!</definedName>
    <definedName name="______PER3">#REF!</definedName>
    <definedName name="______PER4" localSheetId="42">#REF!</definedName>
    <definedName name="______PER4" localSheetId="61">#REF!</definedName>
    <definedName name="______PER4">#REF!</definedName>
    <definedName name="______PER5" localSheetId="42">#REF!</definedName>
    <definedName name="______PER5" localSheetId="61">#REF!</definedName>
    <definedName name="______PER5">#REF!</definedName>
    <definedName name="______PER6" localSheetId="42">#REF!</definedName>
    <definedName name="______PER6" localSheetId="61">#REF!</definedName>
    <definedName name="______PER6">#REF!</definedName>
    <definedName name="______PER7" localSheetId="42">#REF!</definedName>
    <definedName name="______PER7" localSheetId="61">#REF!</definedName>
    <definedName name="______PER7">#REF!</definedName>
    <definedName name="______PER8" localSheetId="42">#REF!</definedName>
    <definedName name="______PER8" localSheetId="61">#REF!</definedName>
    <definedName name="______PER8">#REF!</definedName>
    <definedName name="______PER9" localSheetId="42">#REF!</definedName>
    <definedName name="______PER9" localSheetId="61">#REF!</definedName>
    <definedName name="______PER9">#REF!</definedName>
    <definedName name="______SEG2" localSheetId="23">#REF!</definedName>
    <definedName name="______SEG2" localSheetId="32">#REF!</definedName>
    <definedName name="______SEG2" localSheetId="33">#REF!</definedName>
    <definedName name="______SEG2" localSheetId="42">#REF!</definedName>
    <definedName name="______SEG2" localSheetId="44">#REF!</definedName>
    <definedName name="______SEG2" localSheetId="48">#REF!</definedName>
    <definedName name="______SEG2" localSheetId="61">#REF!</definedName>
    <definedName name="______SEG2">#REF!</definedName>
    <definedName name="_____BUV2" localSheetId="23">'[13]BS 6865 03-31-12'!#REF!</definedName>
    <definedName name="_____BUV2" localSheetId="32">'[14]BS 6865 03-31-12'!#REF!</definedName>
    <definedName name="_____BUV2" localSheetId="33">'[14]BS 6865 03-31-12'!#REF!</definedName>
    <definedName name="_____BUV2" localSheetId="42">'[14]BS 6865 03-31-12'!#REF!</definedName>
    <definedName name="_____BUV2" localSheetId="44">'[14]BS 6865 03-31-12'!#REF!</definedName>
    <definedName name="_____BUV2" localSheetId="48">'[14]BS 6865 03-31-12'!#REF!</definedName>
    <definedName name="_____BUV2" localSheetId="61">'[14]BS 6865 03-31-12'!#REF!</definedName>
    <definedName name="_____BUV2">'[14]BS 6865 03-31-12'!#REF!</definedName>
    <definedName name="_____end1">40008.1499768519</definedName>
    <definedName name="_____FYR10" localSheetId="42">#REF!</definedName>
    <definedName name="_____FYR10" localSheetId="61">#REF!</definedName>
    <definedName name="_____FYR10">#REF!</definedName>
    <definedName name="_____FYR11" localSheetId="42">#REF!</definedName>
    <definedName name="_____FYR11" localSheetId="61">#REF!</definedName>
    <definedName name="_____FYR11">#REF!</definedName>
    <definedName name="_____FYR12" localSheetId="42">#REF!</definedName>
    <definedName name="_____FYR12" localSheetId="61">#REF!</definedName>
    <definedName name="_____FYR12">#REF!</definedName>
    <definedName name="_____FYR2" localSheetId="42">#REF!</definedName>
    <definedName name="_____FYR2" localSheetId="61">#REF!</definedName>
    <definedName name="_____FYR2">#REF!</definedName>
    <definedName name="_____FYR3" localSheetId="42">#REF!</definedName>
    <definedName name="_____FYR3" localSheetId="61">#REF!</definedName>
    <definedName name="_____FYR3">#REF!</definedName>
    <definedName name="_____FYR4" localSheetId="42">#REF!</definedName>
    <definedName name="_____FYR4" localSheetId="61">#REF!</definedName>
    <definedName name="_____FYR4">#REF!</definedName>
    <definedName name="_____FYR5" localSheetId="42">#REF!</definedName>
    <definedName name="_____FYR5" localSheetId="61">#REF!</definedName>
    <definedName name="_____FYR5">#REF!</definedName>
    <definedName name="_____FYR6" localSheetId="42">#REF!</definedName>
    <definedName name="_____FYR6" localSheetId="61">#REF!</definedName>
    <definedName name="_____FYR6">#REF!</definedName>
    <definedName name="_____FYR7" localSheetId="42">#REF!</definedName>
    <definedName name="_____FYR7" localSheetId="61">#REF!</definedName>
    <definedName name="_____FYR7">#REF!</definedName>
    <definedName name="_____FYR8" localSheetId="42">#REF!</definedName>
    <definedName name="_____FYR8" localSheetId="61">#REF!</definedName>
    <definedName name="_____FYR8">#REF!</definedName>
    <definedName name="_____FYR9" localSheetId="42">#REF!</definedName>
    <definedName name="_____FYR9" localSheetId="61">#REF!</definedName>
    <definedName name="_____FYR9">#REF!</definedName>
    <definedName name="_____PC1" localSheetId="42">#REF!</definedName>
    <definedName name="_____PC1" localSheetId="61">#REF!</definedName>
    <definedName name="_____PC1">#REF!</definedName>
    <definedName name="_____PC10" localSheetId="42">#REF!</definedName>
    <definedName name="_____PC10" localSheetId="61">#REF!</definedName>
    <definedName name="_____PC10">#REF!</definedName>
    <definedName name="_____PC11" localSheetId="42">#REF!</definedName>
    <definedName name="_____PC11" localSheetId="61">#REF!</definedName>
    <definedName name="_____PC11">#REF!</definedName>
    <definedName name="_____PC12" localSheetId="42">#REF!</definedName>
    <definedName name="_____PC12" localSheetId="61">#REF!</definedName>
    <definedName name="_____PC12">#REF!</definedName>
    <definedName name="_____PC2" localSheetId="42">#REF!</definedName>
    <definedName name="_____PC2" localSheetId="61">#REF!</definedName>
    <definedName name="_____PC2">#REF!</definedName>
    <definedName name="_____PC3" localSheetId="42">#REF!</definedName>
    <definedName name="_____PC3" localSheetId="61">#REF!</definedName>
    <definedName name="_____PC3">#REF!</definedName>
    <definedName name="_____PC4" localSheetId="42">#REF!</definedName>
    <definedName name="_____PC4" localSheetId="61">#REF!</definedName>
    <definedName name="_____PC4">#REF!</definedName>
    <definedName name="_____PC5" localSheetId="42">#REF!</definedName>
    <definedName name="_____PC5" localSheetId="61">#REF!</definedName>
    <definedName name="_____PC5">#REF!</definedName>
    <definedName name="_____PC6" localSheetId="42">#REF!</definedName>
    <definedName name="_____PC6" localSheetId="61">#REF!</definedName>
    <definedName name="_____PC6">#REF!</definedName>
    <definedName name="_____PC7" localSheetId="42">#REF!</definedName>
    <definedName name="_____PC7" localSheetId="61">#REF!</definedName>
    <definedName name="_____PC7">#REF!</definedName>
    <definedName name="_____PC8" localSheetId="42">#REF!</definedName>
    <definedName name="_____PC8" localSheetId="61">#REF!</definedName>
    <definedName name="_____PC8">#REF!</definedName>
    <definedName name="_____PC9" localSheetId="42">#REF!</definedName>
    <definedName name="_____PC9" localSheetId="61">#REF!</definedName>
    <definedName name="_____PC9">#REF!</definedName>
    <definedName name="_____PER1" localSheetId="42">#REF!</definedName>
    <definedName name="_____PER1" localSheetId="61">#REF!</definedName>
    <definedName name="_____PER1">#REF!</definedName>
    <definedName name="_____PER10" localSheetId="42">#REF!</definedName>
    <definedName name="_____PER10" localSheetId="61">#REF!</definedName>
    <definedName name="_____PER10">#REF!</definedName>
    <definedName name="_____PER11" localSheetId="42">#REF!</definedName>
    <definedName name="_____PER11" localSheetId="61">#REF!</definedName>
    <definedName name="_____PER11">#REF!</definedName>
    <definedName name="_____PER12" localSheetId="42">#REF!</definedName>
    <definedName name="_____PER12" localSheetId="61">#REF!</definedName>
    <definedName name="_____PER12">#REF!</definedName>
    <definedName name="_____PER2" localSheetId="42">#REF!</definedName>
    <definedName name="_____PER2" localSheetId="61">#REF!</definedName>
    <definedName name="_____PER2">#REF!</definedName>
    <definedName name="_____PER3" localSheetId="42">#REF!</definedName>
    <definedName name="_____PER3" localSheetId="61">#REF!</definedName>
    <definedName name="_____PER3">#REF!</definedName>
    <definedName name="_____PER4" localSheetId="42">#REF!</definedName>
    <definedName name="_____PER4" localSheetId="61">#REF!</definedName>
    <definedName name="_____PER4">#REF!</definedName>
    <definedName name="_____PER5" localSheetId="42">#REF!</definedName>
    <definedName name="_____PER5" localSheetId="61">#REF!</definedName>
    <definedName name="_____PER5">#REF!</definedName>
    <definedName name="_____PER6" localSheetId="42">#REF!</definedName>
    <definedName name="_____PER6" localSheetId="61">#REF!</definedName>
    <definedName name="_____PER6">#REF!</definedName>
    <definedName name="_____PER7" localSheetId="42">#REF!</definedName>
    <definedName name="_____PER7" localSheetId="61">#REF!</definedName>
    <definedName name="_____PER7">#REF!</definedName>
    <definedName name="_____PER8" localSheetId="42">#REF!</definedName>
    <definedName name="_____PER8" localSheetId="61">#REF!</definedName>
    <definedName name="_____PER8">#REF!</definedName>
    <definedName name="_____PER9" localSheetId="42">#REF!</definedName>
    <definedName name="_____PER9" localSheetId="61">#REF!</definedName>
    <definedName name="_____PER9">#REF!</definedName>
    <definedName name="_____PG1" localSheetId="16">'[15]1'!#REF!</definedName>
    <definedName name="_____PG1" localSheetId="42">'[15]1'!#REF!</definedName>
    <definedName name="_____PG1" localSheetId="61">'[15]1'!#REF!</definedName>
    <definedName name="_____PG1">'[15]1'!#REF!</definedName>
    <definedName name="_____SEG2" localSheetId="23">'[13]BS 6865 03-31-12'!#REF!</definedName>
    <definedName name="_____SEG2" localSheetId="32">'[14]BS 6865 03-31-12'!#REF!</definedName>
    <definedName name="_____SEG2" localSheetId="33">'[14]BS 6865 03-31-12'!#REF!</definedName>
    <definedName name="_____SEG2" localSheetId="42">'[14]BS 6865 03-31-12'!#REF!</definedName>
    <definedName name="_____SEG2" localSheetId="44">'[14]BS 6865 03-31-12'!#REF!</definedName>
    <definedName name="_____SEG2" localSheetId="48">'[14]BS 6865 03-31-12'!#REF!</definedName>
    <definedName name="_____SEG2" localSheetId="61">'[14]BS 6865 03-31-12'!#REF!</definedName>
    <definedName name="_____SEG2">'[14]BS 6865 03-31-12'!#REF!</definedName>
    <definedName name="____114" localSheetId="42">#REF!</definedName>
    <definedName name="____114" localSheetId="61">#REF!</definedName>
    <definedName name="____114">#REF!</definedName>
    <definedName name="____117" localSheetId="42">#REF!</definedName>
    <definedName name="____117" localSheetId="61">#REF!</definedName>
    <definedName name="____117">#REF!</definedName>
    <definedName name="____119" localSheetId="42">#REF!</definedName>
    <definedName name="____119" localSheetId="61">#REF!</definedName>
    <definedName name="____119">#REF!</definedName>
    <definedName name="____200" localSheetId="42">#REF!</definedName>
    <definedName name="____200" localSheetId="61">#REF!</definedName>
    <definedName name="____200">#REF!</definedName>
    <definedName name="____BUV2" localSheetId="23">'[13]BS 6865 12-31-11'!#REF!</definedName>
    <definedName name="____BUV2" localSheetId="32">'[14]BS 6865 12-31-11'!#REF!</definedName>
    <definedName name="____BUV2" localSheetId="33">'[14]BS 6865 12-31-11'!#REF!</definedName>
    <definedName name="____BUV2" localSheetId="42">'[14]BS 6865 12-31-11'!#REF!</definedName>
    <definedName name="____BUV2" localSheetId="44">'[14]BS 6865 12-31-11'!#REF!</definedName>
    <definedName name="____BUV2" localSheetId="48">'[14]BS 6865 12-31-11'!#REF!</definedName>
    <definedName name="____BUV2" localSheetId="61">'[14]BS 6865 12-31-11'!#REF!</definedName>
    <definedName name="____BUV2">'[14]BS 6865 12-31-11'!#REF!</definedName>
    <definedName name="____Cat1" localSheetId="42">#REF!</definedName>
    <definedName name="____Cat1" localSheetId="61">#REF!</definedName>
    <definedName name="____Cat1">#REF!</definedName>
    <definedName name="____end1">40008.1499768519</definedName>
    <definedName name="____FYR10" localSheetId="42">[16]Bal_sht!#REF!</definedName>
    <definedName name="____FYR10" localSheetId="61">[16]Bal_sht!#REF!</definedName>
    <definedName name="____FYR10">[16]Bal_sht!#REF!</definedName>
    <definedName name="____FYR11" localSheetId="42">[16]Bal_sht!#REF!</definedName>
    <definedName name="____FYR11" localSheetId="61">[16]Bal_sht!#REF!</definedName>
    <definedName name="____FYR11">[16]Bal_sht!#REF!</definedName>
    <definedName name="____FYR12" localSheetId="42">[16]Bal_sht!#REF!</definedName>
    <definedName name="____FYR12" localSheetId="61">[16]Bal_sht!#REF!</definedName>
    <definedName name="____FYR12">[16]Bal_sht!#REF!</definedName>
    <definedName name="____FYR2" localSheetId="42">[16]Bal_sht!#REF!</definedName>
    <definedName name="____FYR2" localSheetId="61">[16]Bal_sht!#REF!</definedName>
    <definedName name="____FYR2">[16]Bal_sht!#REF!</definedName>
    <definedName name="____FYR3" localSheetId="42">[16]Bal_sht!#REF!</definedName>
    <definedName name="____FYR3" localSheetId="61">[16]Bal_sht!#REF!</definedName>
    <definedName name="____FYR3">[16]Bal_sht!#REF!</definedName>
    <definedName name="____FYR4" localSheetId="42">[16]Bal_sht!#REF!</definedName>
    <definedName name="____FYR4" localSheetId="61">[16]Bal_sht!#REF!</definedName>
    <definedName name="____FYR4">[16]Bal_sht!#REF!</definedName>
    <definedName name="____FYR5" localSheetId="42">[16]Bal_sht!#REF!</definedName>
    <definedName name="____FYR5" localSheetId="61">[16]Bal_sht!#REF!</definedName>
    <definedName name="____FYR5">[16]Bal_sht!#REF!</definedName>
    <definedName name="____FYR6" localSheetId="42">[16]Bal_sht!#REF!</definedName>
    <definedName name="____FYR6" localSheetId="61">[16]Bal_sht!#REF!</definedName>
    <definedName name="____FYR6">[16]Bal_sht!#REF!</definedName>
    <definedName name="____FYR7" localSheetId="42">[16]Bal_sht!#REF!</definedName>
    <definedName name="____FYR7" localSheetId="61">[16]Bal_sht!#REF!</definedName>
    <definedName name="____FYR7">[16]Bal_sht!#REF!</definedName>
    <definedName name="____FYR8" localSheetId="42">[16]Bal_sht!#REF!</definedName>
    <definedName name="____FYR8" localSheetId="61">[16]Bal_sht!#REF!</definedName>
    <definedName name="____FYR8">[16]Bal_sht!#REF!</definedName>
    <definedName name="____FYR9" localSheetId="42">[16]Bal_sht!#REF!</definedName>
    <definedName name="____FYR9" localSheetId="61">[16]Bal_sht!#REF!</definedName>
    <definedName name="____FYR9">[16]Bal_sht!#REF!</definedName>
    <definedName name="____PC1" localSheetId="42">[16]Bal_sht!#REF!</definedName>
    <definedName name="____PC1" localSheetId="61">[16]Bal_sht!#REF!</definedName>
    <definedName name="____PC1">[16]Bal_sht!#REF!</definedName>
    <definedName name="____PC10" localSheetId="42">[16]Bal_sht!#REF!</definedName>
    <definedName name="____PC10" localSheetId="61">[16]Bal_sht!#REF!</definedName>
    <definedName name="____PC10">[16]Bal_sht!#REF!</definedName>
    <definedName name="____PC11" localSheetId="42">[16]Bal_sht!#REF!</definedName>
    <definedName name="____PC11" localSheetId="61">[16]Bal_sht!#REF!</definedName>
    <definedName name="____PC11">[16]Bal_sht!#REF!</definedName>
    <definedName name="____PC12" localSheetId="42">[16]Bal_sht!#REF!</definedName>
    <definedName name="____PC12" localSheetId="61">[16]Bal_sht!#REF!</definedName>
    <definedName name="____PC12">[16]Bal_sht!#REF!</definedName>
    <definedName name="____PC2" localSheetId="42">[16]Bal_sht!#REF!</definedName>
    <definedName name="____PC2" localSheetId="61">[16]Bal_sht!#REF!</definedName>
    <definedName name="____PC2">[16]Bal_sht!#REF!</definedName>
    <definedName name="____PC3" localSheetId="42">[16]Bal_sht!#REF!</definedName>
    <definedName name="____PC3" localSheetId="61">[16]Bal_sht!#REF!</definedName>
    <definedName name="____PC3">[16]Bal_sht!#REF!</definedName>
    <definedName name="____PC4" localSheetId="42">[16]Bal_sht!#REF!</definedName>
    <definedName name="____PC4" localSheetId="61">[16]Bal_sht!#REF!</definedName>
    <definedName name="____PC4">[16]Bal_sht!#REF!</definedName>
    <definedName name="____PC5" localSheetId="42">[16]Bal_sht!#REF!</definedName>
    <definedName name="____PC5" localSheetId="61">[16]Bal_sht!#REF!</definedName>
    <definedName name="____PC5">[16]Bal_sht!#REF!</definedName>
    <definedName name="____PC6" localSheetId="42">[16]Bal_sht!#REF!</definedName>
    <definedName name="____PC6" localSheetId="61">[16]Bal_sht!#REF!</definedName>
    <definedName name="____PC6">[16]Bal_sht!#REF!</definedName>
    <definedName name="____PC7" localSheetId="42">[16]Bal_sht!#REF!</definedName>
    <definedName name="____PC7" localSheetId="61">[16]Bal_sht!#REF!</definedName>
    <definedName name="____PC7">[16]Bal_sht!#REF!</definedName>
    <definedName name="____PC8" localSheetId="42">[16]Bal_sht!#REF!</definedName>
    <definedName name="____PC8" localSheetId="61">[16]Bal_sht!#REF!</definedName>
    <definedName name="____PC8">[16]Bal_sht!#REF!</definedName>
    <definedName name="____PC9" localSheetId="42">[16]Bal_sht!#REF!</definedName>
    <definedName name="____PC9" localSheetId="61">[16]Bal_sht!#REF!</definedName>
    <definedName name="____PC9">[16]Bal_sht!#REF!</definedName>
    <definedName name="____Per1" localSheetId="42">#REF!</definedName>
    <definedName name="____Per1" localSheetId="61">#REF!</definedName>
    <definedName name="____Per1">#REF!</definedName>
    <definedName name="____PER10" localSheetId="42">#REF!</definedName>
    <definedName name="____PER10" localSheetId="61">#REF!</definedName>
    <definedName name="____PER10">#REF!</definedName>
    <definedName name="____PER11" localSheetId="42">#REF!</definedName>
    <definedName name="____PER11" localSheetId="61">#REF!</definedName>
    <definedName name="____PER11">#REF!</definedName>
    <definedName name="____PER12" localSheetId="42">#REF!</definedName>
    <definedName name="____PER12" localSheetId="61">#REF!</definedName>
    <definedName name="____PER12">#REF!</definedName>
    <definedName name="____PER2" localSheetId="42">#REF!</definedName>
    <definedName name="____PER2" localSheetId="61">#REF!</definedName>
    <definedName name="____PER2">#REF!</definedName>
    <definedName name="____PER3" localSheetId="42">#REF!</definedName>
    <definedName name="____PER3" localSheetId="61">#REF!</definedName>
    <definedName name="____PER3">#REF!</definedName>
    <definedName name="____PER4" localSheetId="42">#REF!</definedName>
    <definedName name="____PER4" localSheetId="61">#REF!</definedName>
    <definedName name="____PER4">#REF!</definedName>
    <definedName name="____PER5" localSheetId="42">#REF!</definedName>
    <definedName name="____PER5" localSheetId="61">#REF!</definedName>
    <definedName name="____PER5">#REF!</definedName>
    <definedName name="____PER6" localSheetId="42">#REF!</definedName>
    <definedName name="____PER6" localSheetId="61">#REF!</definedName>
    <definedName name="____PER6">#REF!</definedName>
    <definedName name="____PER7" localSheetId="42">#REF!</definedName>
    <definedName name="____PER7" localSheetId="61">#REF!</definedName>
    <definedName name="____PER7">#REF!</definedName>
    <definedName name="____PER8" localSheetId="42">#REF!</definedName>
    <definedName name="____PER8" localSheetId="61">#REF!</definedName>
    <definedName name="____PER8">#REF!</definedName>
    <definedName name="____PER9" localSheetId="42">#REF!</definedName>
    <definedName name="____PER9" localSheetId="61">#REF!</definedName>
    <definedName name="____PER9">#REF!</definedName>
    <definedName name="____PG1" localSheetId="42">'[15]1'!#REF!</definedName>
    <definedName name="____PG1" localSheetId="61">'[15]1'!#REF!</definedName>
    <definedName name="____PG1">'[15]1'!#REF!</definedName>
    <definedName name="____PG29" localSheetId="42">'[15]2829'!#REF!</definedName>
    <definedName name="____PG29" localSheetId="61">'[15]2829'!#REF!</definedName>
    <definedName name="____PG29">'[15]2829'!#REF!</definedName>
    <definedName name="____PRN203" localSheetId="42">#REF!</definedName>
    <definedName name="____PRN203" localSheetId="61">#REF!</definedName>
    <definedName name="____PRN203">#REF!</definedName>
    <definedName name="____SEG2" localSheetId="23">'[13]BS 6865 12-31-11'!#REF!</definedName>
    <definedName name="____SEG2" localSheetId="32">'[14]BS 6865 12-31-11'!#REF!</definedName>
    <definedName name="____SEG2" localSheetId="33">'[14]BS 6865 12-31-11'!#REF!</definedName>
    <definedName name="____SEG2" localSheetId="42">'[14]BS 6865 12-31-11'!#REF!</definedName>
    <definedName name="____SEG2" localSheetId="44">'[14]BS 6865 12-31-11'!#REF!</definedName>
    <definedName name="____SEG2" localSheetId="48">'[14]BS 6865 12-31-11'!#REF!</definedName>
    <definedName name="____SEG2" localSheetId="61">'[14]BS 6865 12-31-11'!#REF!</definedName>
    <definedName name="____SEG2">'[14]BS 6865 12-31-11'!#REF!</definedName>
    <definedName name="____seg3">'[17]2nd qtr'!$B$710</definedName>
    <definedName name="___110" localSheetId="42">#REF!</definedName>
    <definedName name="___110" localSheetId="61">#REF!</definedName>
    <definedName name="___110">#REF!</definedName>
    <definedName name="___111" localSheetId="42">#REF!</definedName>
    <definedName name="___111" localSheetId="61">#REF!</definedName>
    <definedName name="___111">#REF!</definedName>
    <definedName name="___112" localSheetId="42">#REF!</definedName>
    <definedName name="___112" localSheetId="61">#REF!</definedName>
    <definedName name="___112">#REF!</definedName>
    <definedName name="___113" localSheetId="42">#REF!</definedName>
    <definedName name="___113" localSheetId="61">#REF!</definedName>
    <definedName name="___113">#REF!</definedName>
    <definedName name="___114" localSheetId="42">#REF!</definedName>
    <definedName name="___114" localSheetId="61">#REF!</definedName>
    <definedName name="___114">#REF!</definedName>
    <definedName name="___117" localSheetId="42">#REF!</definedName>
    <definedName name="___117" localSheetId="61">#REF!</definedName>
    <definedName name="___117">#REF!</definedName>
    <definedName name="___118" localSheetId="42">#REF!</definedName>
    <definedName name="___118" localSheetId="61">#REF!</definedName>
    <definedName name="___118">#REF!</definedName>
    <definedName name="___119" localSheetId="42">#REF!</definedName>
    <definedName name="___119" localSheetId="61">#REF!</definedName>
    <definedName name="___119">#REF!</definedName>
    <definedName name="___200" localSheetId="42">#REF!</definedName>
    <definedName name="___200" localSheetId="61">#REF!</definedName>
    <definedName name="___200">#REF!</definedName>
    <definedName name="___5" localSheetId="42">#REF!</definedName>
    <definedName name="___5" localSheetId="61">#REF!</definedName>
    <definedName name="___5">#REF!</definedName>
    <definedName name="___5A" localSheetId="42">#REF!</definedName>
    <definedName name="___5A" localSheetId="61">#REF!</definedName>
    <definedName name="___5A">#REF!</definedName>
    <definedName name="___5B" localSheetId="42">#REF!</definedName>
    <definedName name="___5B" localSheetId="61">#REF!</definedName>
    <definedName name="___5B">#REF!</definedName>
    <definedName name="___5C" localSheetId="42">#REF!</definedName>
    <definedName name="___5C" localSheetId="61">#REF!</definedName>
    <definedName name="___5C">#REF!</definedName>
    <definedName name="___BUV2" localSheetId="23">#REF!</definedName>
    <definedName name="___BUV2" localSheetId="32">#REF!</definedName>
    <definedName name="___BUV2" localSheetId="33">#REF!</definedName>
    <definedName name="___BUV2" localSheetId="42">#REF!</definedName>
    <definedName name="___BUV2" localSheetId="44">#REF!</definedName>
    <definedName name="___BUV2" localSheetId="48">#REF!</definedName>
    <definedName name="___BUV2" localSheetId="61">#REF!</definedName>
    <definedName name="___BUV2">#REF!</definedName>
    <definedName name="___Cat1" localSheetId="42">#REF!</definedName>
    <definedName name="___Cat1" localSheetId="61">#REF!</definedName>
    <definedName name="___Cat1">#REF!</definedName>
    <definedName name="___end1">40008.1499768519</definedName>
    <definedName name="___FYR10" localSheetId="42">#REF!</definedName>
    <definedName name="___FYR10" localSheetId="61">#REF!</definedName>
    <definedName name="___FYR10">#REF!</definedName>
    <definedName name="___FYR11" localSheetId="42">#REF!</definedName>
    <definedName name="___FYR11" localSheetId="61">#REF!</definedName>
    <definedName name="___FYR11">#REF!</definedName>
    <definedName name="___FYR12" localSheetId="42">#REF!</definedName>
    <definedName name="___FYR12" localSheetId="61">#REF!</definedName>
    <definedName name="___FYR12">#REF!</definedName>
    <definedName name="___FYR2" localSheetId="42">#REF!</definedName>
    <definedName name="___FYR2" localSheetId="61">#REF!</definedName>
    <definedName name="___FYR2">#REF!</definedName>
    <definedName name="___FYR3" localSheetId="42">#REF!</definedName>
    <definedName name="___FYR3" localSheetId="61">#REF!</definedName>
    <definedName name="___FYR3">#REF!</definedName>
    <definedName name="___FYR4" localSheetId="42">#REF!</definedName>
    <definedName name="___FYR4" localSheetId="61">#REF!</definedName>
    <definedName name="___FYR4">#REF!</definedName>
    <definedName name="___FYR5" localSheetId="42">#REF!</definedName>
    <definedName name="___FYR5" localSheetId="61">#REF!</definedName>
    <definedName name="___FYR5">#REF!</definedName>
    <definedName name="___FYR6" localSheetId="42">#REF!</definedName>
    <definedName name="___FYR6" localSheetId="61">#REF!</definedName>
    <definedName name="___FYR6">#REF!</definedName>
    <definedName name="___FYR7" localSheetId="42">#REF!</definedName>
    <definedName name="___FYR7" localSheetId="61">#REF!</definedName>
    <definedName name="___FYR7">#REF!</definedName>
    <definedName name="___FYR8" localSheetId="42">#REF!</definedName>
    <definedName name="___FYR8" localSheetId="61">#REF!</definedName>
    <definedName name="___FYR8">#REF!</definedName>
    <definedName name="___FYR9" localSheetId="42">#REF!</definedName>
    <definedName name="___FYR9" localSheetId="61">#REF!</definedName>
    <definedName name="___FYR9">#REF!</definedName>
    <definedName name="___PC1" localSheetId="42">#REF!</definedName>
    <definedName name="___PC1" localSheetId="61">#REF!</definedName>
    <definedName name="___PC1">#REF!</definedName>
    <definedName name="___PC10" localSheetId="42">#REF!</definedName>
    <definedName name="___PC10" localSheetId="61">#REF!</definedName>
    <definedName name="___PC10">#REF!</definedName>
    <definedName name="___PC11" localSheetId="42">#REF!</definedName>
    <definedName name="___PC11" localSheetId="61">#REF!</definedName>
    <definedName name="___PC11">#REF!</definedName>
    <definedName name="___PC12" localSheetId="42">#REF!</definedName>
    <definedName name="___PC12" localSheetId="61">#REF!</definedName>
    <definedName name="___PC12">#REF!</definedName>
    <definedName name="___PC2" localSheetId="42">#REF!</definedName>
    <definedName name="___PC2" localSheetId="61">#REF!</definedName>
    <definedName name="___PC2">#REF!</definedName>
    <definedName name="___PC3" localSheetId="42">#REF!</definedName>
    <definedName name="___PC3" localSheetId="61">#REF!</definedName>
    <definedName name="___PC3">#REF!</definedName>
    <definedName name="___PC4" localSheetId="42">#REF!</definedName>
    <definedName name="___PC4" localSheetId="61">#REF!</definedName>
    <definedName name="___PC4">#REF!</definedName>
    <definedName name="___PC5" localSheetId="42">#REF!</definedName>
    <definedName name="___PC5" localSheetId="61">#REF!</definedName>
    <definedName name="___PC5">#REF!</definedName>
    <definedName name="___PC6" localSheetId="42">#REF!</definedName>
    <definedName name="___PC6" localSheetId="61">#REF!</definedName>
    <definedName name="___PC6">#REF!</definedName>
    <definedName name="___PC7" localSheetId="42">#REF!</definedName>
    <definedName name="___PC7" localSheetId="61">#REF!</definedName>
    <definedName name="___PC7">#REF!</definedName>
    <definedName name="___PC8" localSheetId="42">#REF!</definedName>
    <definedName name="___PC8" localSheetId="61">#REF!</definedName>
    <definedName name="___PC8">#REF!</definedName>
    <definedName name="___PC9" localSheetId="42">#REF!</definedName>
    <definedName name="___PC9" localSheetId="61">#REF!</definedName>
    <definedName name="___PC9">#REF!</definedName>
    <definedName name="___PER1" localSheetId="42">#REF!</definedName>
    <definedName name="___PER1" localSheetId="61">#REF!</definedName>
    <definedName name="___PER1">#REF!</definedName>
    <definedName name="___PER10" localSheetId="42">#REF!</definedName>
    <definedName name="___PER10" localSheetId="61">#REF!</definedName>
    <definedName name="___PER10">#REF!</definedName>
    <definedName name="___PER11" localSheetId="42">#REF!</definedName>
    <definedName name="___PER11" localSheetId="61">#REF!</definedName>
    <definedName name="___PER11">#REF!</definedName>
    <definedName name="___PER12" localSheetId="42">#REF!</definedName>
    <definedName name="___PER12" localSheetId="61">#REF!</definedName>
    <definedName name="___PER12">#REF!</definedName>
    <definedName name="___PER2" localSheetId="42">#REF!</definedName>
    <definedName name="___PER2" localSheetId="61">#REF!</definedName>
    <definedName name="___PER2">#REF!</definedName>
    <definedName name="___PER3" localSheetId="42">#REF!</definedName>
    <definedName name="___PER3" localSheetId="61">#REF!</definedName>
    <definedName name="___PER3">#REF!</definedName>
    <definedName name="___PER4" localSheetId="42">#REF!</definedName>
    <definedName name="___PER4" localSheetId="61">#REF!</definedName>
    <definedName name="___PER4">#REF!</definedName>
    <definedName name="___PER5" localSheetId="42">#REF!</definedName>
    <definedName name="___PER5" localSheetId="61">#REF!</definedName>
    <definedName name="___PER5">#REF!</definedName>
    <definedName name="___PER6" localSheetId="42">#REF!</definedName>
    <definedName name="___PER6" localSheetId="61">#REF!</definedName>
    <definedName name="___PER6">#REF!</definedName>
    <definedName name="___PER7" localSheetId="42">#REF!</definedName>
    <definedName name="___PER7" localSheetId="61">#REF!</definedName>
    <definedName name="___PER7">#REF!</definedName>
    <definedName name="___PER8" localSheetId="42">#REF!</definedName>
    <definedName name="___PER8" localSheetId="61">#REF!</definedName>
    <definedName name="___PER8">#REF!</definedName>
    <definedName name="___PER9" localSheetId="42">#REF!</definedName>
    <definedName name="___PER9" localSheetId="61">#REF!</definedName>
    <definedName name="___PER9">#REF!</definedName>
    <definedName name="___PG1" localSheetId="42">'[18]1'!#REF!</definedName>
    <definedName name="___PG1" localSheetId="61">'[18]1'!#REF!</definedName>
    <definedName name="___PG1">'[18]1'!#REF!</definedName>
    <definedName name="___PG29" localSheetId="42">'[18]2829'!#REF!</definedName>
    <definedName name="___PG29" localSheetId="61">'[18]2829'!#REF!</definedName>
    <definedName name="___PG29">'[18]2829'!#REF!</definedName>
    <definedName name="___PRN203" localSheetId="42">#REF!</definedName>
    <definedName name="___PRN203" localSheetId="61">#REF!</definedName>
    <definedName name="___PRN203">#REF!</definedName>
    <definedName name="___SEG2" localSheetId="23">#REF!</definedName>
    <definedName name="___SEG2" localSheetId="32">#REF!</definedName>
    <definedName name="___SEG2" localSheetId="33">#REF!</definedName>
    <definedName name="___SEG2" localSheetId="42">#REF!</definedName>
    <definedName name="___SEG2" localSheetId="44">#REF!</definedName>
    <definedName name="___SEG2" localSheetId="48">#REF!</definedName>
    <definedName name="___SEG2" localSheetId="61">#REF!</definedName>
    <definedName name="___SEG2">#REF!</definedName>
    <definedName name="___seg3">'[17]2nd qtr'!$B$710</definedName>
    <definedName name="__110" localSheetId="42">#REF!</definedName>
    <definedName name="__110" localSheetId="61">#REF!</definedName>
    <definedName name="__110">#REF!</definedName>
    <definedName name="__111" localSheetId="42">#REF!</definedName>
    <definedName name="__111" localSheetId="61">#REF!</definedName>
    <definedName name="__111">#REF!</definedName>
    <definedName name="__112" localSheetId="42">#REF!</definedName>
    <definedName name="__112" localSheetId="61">#REF!</definedName>
    <definedName name="__112">#REF!</definedName>
    <definedName name="__113" localSheetId="42">#REF!</definedName>
    <definedName name="__113" localSheetId="61">#REF!</definedName>
    <definedName name="__113">#REF!</definedName>
    <definedName name="__114" localSheetId="42">#REF!</definedName>
    <definedName name="__114" localSheetId="61">#REF!</definedName>
    <definedName name="__114">#REF!</definedName>
    <definedName name="__117" localSheetId="42">#REF!</definedName>
    <definedName name="__117" localSheetId="61">#REF!</definedName>
    <definedName name="__117">#REF!</definedName>
    <definedName name="__118" localSheetId="42">#REF!</definedName>
    <definedName name="__118" localSheetId="61">#REF!</definedName>
    <definedName name="__118">#REF!</definedName>
    <definedName name="__119" localSheetId="42">#REF!</definedName>
    <definedName name="__119" localSheetId="61">#REF!</definedName>
    <definedName name="__119">#REF!</definedName>
    <definedName name="__123Graph_A" localSheetId="16" hidden="1">[19]NEP!#REF!</definedName>
    <definedName name="__123Graph_A" localSheetId="23" hidden="1">[19]NEP!#REF!</definedName>
    <definedName name="__123Graph_A" localSheetId="32" hidden="1">[19]NEP!#REF!</definedName>
    <definedName name="__123Graph_A" localSheetId="33" hidden="1">[19]NEP!#REF!</definedName>
    <definedName name="__123Graph_A" localSheetId="42" hidden="1">[19]NEP!#REF!</definedName>
    <definedName name="__123Graph_A" localSheetId="44" hidden="1">[19]NEP!#REF!</definedName>
    <definedName name="__123Graph_A" localSheetId="48" hidden="1">[19]NEP!#REF!</definedName>
    <definedName name="__123Graph_A" localSheetId="61" hidden="1">[19]NEP!#REF!</definedName>
    <definedName name="__123Graph_A" localSheetId="62" hidden="1">[20]A!$BB$258:$BB$264</definedName>
    <definedName name="__123Graph_A" hidden="1">[19]NEP!#REF!</definedName>
    <definedName name="__123Graph_ACITYGATE" localSheetId="16" hidden="1">[21]A!$D$246:$J$246</definedName>
    <definedName name="__123Graph_ACITYGATE" hidden="1">[20]A!$D$246:$J$246</definedName>
    <definedName name="__123Graph_ACNG" localSheetId="16" hidden="1">[21]A!$D$434:$J$434</definedName>
    <definedName name="__123Graph_ACNG" hidden="1">[20]A!$D$434:$J$434</definedName>
    <definedName name="__123Graph_AGRAPH2" localSheetId="16" hidden="1">[21]A!$BB$258:$BB$264</definedName>
    <definedName name="__123Graph_AGRAPH2" hidden="1">[20]A!$BB$258:$BB$264</definedName>
    <definedName name="__123Graph_AMARGIN" localSheetId="16" hidden="1">[21]A!$D$385:$K$385</definedName>
    <definedName name="__123Graph_AMARGIN" hidden="1">[20]A!$D$385:$K$385</definedName>
    <definedName name="__123Graph_AMINBD" localSheetId="16" hidden="1">[21]A!$D$241:$K$241</definedName>
    <definedName name="__123Graph_AMINBD" hidden="1">[20]A!$D$241:$K$241</definedName>
    <definedName name="__123Graph_AMINTAKE" localSheetId="16" hidden="1">[21]A!$D$381:$K$381</definedName>
    <definedName name="__123Graph_AMINTAKE" hidden="1">[20]A!$D$381:$K$381</definedName>
    <definedName name="__123Graph_ASTORE" localSheetId="16" hidden="1">[21]A!$D$276:$K$276</definedName>
    <definedName name="__123Graph_ASTORE" hidden="1">[20]A!$D$276:$K$276</definedName>
    <definedName name="__123Graph_ASTOREBD" localSheetId="16" hidden="1">[21]A!$D$431:$J$431</definedName>
    <definedName name="__123Graph_ASTOREBD" hidden="1">[20]A!$D$431:$J$431</definedName>
    <definedName name="__123Graph_ATENN" localSheetId="16" hidden="1">[21]A!$D$433:$J$433</definedName>
    <definedName name="__123Graph_ATENN" hidden="1">[20]A!$D$433:$J$433</definedName>
    <definedName name="__123Graph_ATETCO" localSheetId="16" hidden="1">[21]A!$D$432:$J$432</definedName>
    <definedName name="__123Graph_ATETCO" hidden="1">[20]A!$D$432:$J$432</definedName>
    <definedName name="__123Graph_ATOTAL" localSheetId="16" hidden="1">[21]A!$O$264:$V$264</definedName>
    <definedName name="__123Graph_ATOTAL" hidden="1">[20]A!$O$264:$V$264</definedName>
    <definedName name="__123Graph_ATRANSCO" localSheetId="16" hidden="1">[21]A!$D$431:$J$431</definedName>
    <definedName name="__123Graph_ATRANSCO" hidden="1">[20]A!$D$431:$J$431</definedName>
    <definedName name="__123Graph_B" localSheetId="16" hidden="1">[19]NEP!#REF!</definedName>
    <definedName name="__123Graph_B" localSheetId="23" hidden="1">[19]NEP!#REF!</definedName>
    <definedName name="__123Graph_B" localSheetId="32" hidden="1">[19]NEP!#REF!</definedName>
    <definedName name="__123Graph_B" localSheetId="33" hidden="1">[19]NEP!#REF!</definedName>
    <definedName name="__123Graph_B" localSheetId="42" hidden="1">[19]NEP!#REF!</definedName>
    <definedName name="__123Graph_B" localSheetId="44" hidden="1">[19]NEP!#REF!</definedName>
    <definedName name="__123Graph_B" localSheetId="48" hidden="1">[19]NEP!#REF!</definedName>
    <definedName name="__123Graph_B" localSheetId="61" hidden="1">[19]NEP!#REF!</definedName>
    <definedName name="__123Graph_B" localSheetId="62" hidden="1">[20]A!$BC$258:$BC$264</definedName>
    <definedName name="__123Graph_B" hidden="1">[19]NEP!#REF!</definedName>
    <definedName name="__123Graph_BCITYGATE" localSheetId="16" hidden="1">[21]A!$D$247:$J$247</definedName>
    <definedName name="__123Graph_BCITYGATE" hidden="1">[20]A!$D$247:$J$247</definedName>
    <definedName name="__123Graph_BCNG" localSheetId="16" hidden="1">[21]A!$N$440:$T$440</definedName>
    <definedName name="__123Graph_BCNG" hidden="1">[20]A!$N$440:$T$440</definedName>
    <definedName name="__123Graph_BGRAPH2" localSheetId="16" hidden="1">[21]A!$BC$258:$BC$264</definedName>
    <definedName name="__123Graph_BGRAPH2" hidden="1">[20]A!$BC$258:$BC$264</definedName>
    <definedName name="__123Graph_BSTOREBD" localSheetId="16" hidden="1">[21]A!$D$432:$J$432</definedName>
    <definedName name="__123Graph_BSTOREBD" hidden="1">[20]A!$D$432:$J$432</definedName>
    <definedName name="__123Graph_BTENN" localSheetId="16" hidden="1">[21]A!$N$439:$T$439</definedName>
    <definedName name="__123Graph_BTENN" hidden="1">[20]A!$N$439:$T$439</definedName>
    <definedName name="__123Graph_BTETCO" localSheetId="16" hidden="1">[21]A!$N$438:$T$438</definedName>
    <definedName name="__123Graph_BTETCO" hidden="1">[20]A!$N$438:$T$438</definedName>
    <definedName name="__123Graph_BTOTAL" localSheetId="16" hidden="1">[21]A!$D$276:$K$276</definedName>
    <definedName name="__123Graph_BTOTAL" hidden="1">[20]A!$D$276:$K$276</definedName>
    <definedName name="__123Graph_BTRANSCO" localSheetId="16" hidden="1">[21]A!$N$437:$T$437</definedName>
    <definedName name="__123Graph_BTRANSCO" hidden="1">[20]A!$N$437:$T$437</definedName>
    <definedName name="__123Graph_C" localSheetId="16" hidden="1">[19]NEP!#REF!</definedName>
    <definedName name="__123Graph_C" localSheetId="23" hidden="1">[19]NEP!#REF!</definedName>
    <definedName name="__123Graph_C" localSheetId="32" hidden="1">[19]NEP!#REF!</definedName>
    <definedName name="__123Graph_C" localSheetId="33" hidden="1">[19]NEP!#REF!</definedName>
    <definedName name="__123Graph_C" localSheetId="42" hidden="1">[19]NEP!#REF!</definedName>
    <definedName name="__123Graph_C" localSheetId="44" hidden="1">[19]NEP!#REF!</definedName>
    <definedName name="__123Graph_C" localSheetId="48" hidden="1">[19]NEP!#REF!</definedName>
    <definedName name="__123Graph_C" localSheetId="61" hidden="1">[19]NEP!#REF!</definedName>
    <definedName name="__123Graph_C" localSheetId="62" hidden="1">[20]A!$BD$258:$BD$264</definedName>
    <definedName name="__123Graph_C" hidden="1">[19]NEP!#REF!</definedName>
    <definedName name="__123Graph_CCITYGATE" localSheetId="16" hidden="1">[21]A!$D$248:$J$248</definedName>
    <definedName name="__123Graph_CCITYGATE" hidden="1">[20]A!$D$248:$J$248</definedName>
    <definedName name="__123Graph_CGRAPH2" localSheetId="16" hidden="1">[21]A!$BD$258:$BD$264</definedName>
    <definedName name="__123Graph_CGRAPH2" hidden="1">[20]A!$BD$258:$BD$264</definedName>
    <definedName name="__123Graph_CMINBD" localSheetId="16" hidden="1">[21]A!$D$240:$K$240</definedName>
    <definedName name="__123Graph_CMINBD" hidden="1">[20]A!$D$240:$K$240</definedName>
    <definedName name="__123Graph_CSTOREBD" localSheetId="16" hidden="1">[21]A!$D$433:$J$433</definedName>
    <definedName name="__123Graph_CSTOREBD" hidden="1">[20]A!$D$433:$J$433</definedName>
    <definedName name="__123Graph_D" localSheetId="23" hidden="1">[19]NEP!#REF!</definedName>
    <definedName name="__123Graph_D" localSheetId="32" hidden="1">[19]NEP!#REF!</definedName>
    <definedName name="__123Graph_D" localSheetId="33" hidden="1">[19]NEP!#REF!</definedName>
    <definedName name="__123Graph_D" localSheetId="42" hidden="1">[19]NEP!#REF!</definedName>
    <definedName name="__123Graph_D" localSheetId="44" hidden="1">[19]NEP!#REF!</definedName>
    <definedName name="__123Graph_D" localSheetId="48" hidden="1">[19]NEP!#REF!</definedName>
    <definedName name="__123Graph_D" localSheetId="61" hidden="1">[19]NEP!#REF!</definedName>
    <definedName name="__123Graph_D" hidden="1">[19]NEP!#REF!</definedName>
    <definedName name="__123Graph_DCITYGATE" localSheetId="16" hidden="1">[21]A!$O$259:$U$259</definedName>
    <definedName name="__123Graph_DCITYGATE" hidden="1">[20]A!$O$259:$U$259</definedName>
    <definedName name="__123Graph_DSTOREBD" localSheetId="16" hidden="1">[21]A!$D$434:$J$434</definedName>
    <definedName name="__123Graph_DSTOREBD" hidden="1">[20]A!$D$434:$J$434</definedName>
    <definedName name="__123Graph_ECITYGATE" localSheetId="16" hidden="1">[21]A!$O$260:$U$260</definedName>
    <definedName name="__123Graph_ECITYGATE" hidden="1">[20]A!$O$260:$U$260</definedName>
    <definedName name="__123Graph_X" localSheetId="16" hidden="1">[21]A!$BA$258:$BA$264</definedName>
    <definedName name="__123Graph_X" hidden="1">[20]A!$BA$258:$BA$264</definedName>
    <definedName name="__123Graph_XCITYGATE" localSheetId="16" hidden="1">[21]A!$D$244:$J$244</definedName>
    <definedName name="__123Graph_XCITYGATE" hidden="1">[20]A!$D$244:$J$244</definedName>
    <definedName name="__123Graph_XCNG" localSheetId="16" hidden="1">[21]A!$D$244:$J$244</definedName>
    <definedName name="__123Graph_XCNG" hidden="1">[20]A!$D$244:$J$244</definedName>
    <definedName name="__123Graph_XGRAPH2" localSheetId="16" hidden="1">[21]A!$BA$258:$BA$264</definedName>
    <definedName name="__123Graph_XGRAPH2" hidden="1">[20]A!$BA$258:$BA$264</definedName>
    <definedName name="__123Graph_XMARGIN" localSheetId="16" hidden="1">[21]A!$D$244:$K$244</definedName>
    <definedName name="__123Graph_XMARGIN" hidden="1">[20]A!$D$244:$K$244</definedName>
    <definedName name="__123Graph_XMINBD" localSheetId="16" hidden="1">[21]A!$D$244:$K$244</definedName>
    <definedName name="__123Graph_XMINBD" hidden="1">[20]A!$D$244:$K$244</definedName>
    <definedName name="__123Graph_XMINTAKE" localSheetId="16" hidden="1">[21]A!$D$244:$K$244</definedName>
    <definedName name="__123Graph_XMINTAKE" hidden="1">[20]A!$D$244:$K$244</definedName>
    <definedName name="__123Graph_XSTORE" localSheetId="16" hidden="1">[21]A!$D$244:$K$244</definedName>
    <definedName name="__123Graph_XSTORE" hidden="1">[20]A!$D$244:$K$244</definedName>
    <definedName name="__123Graph_XSTOREBD" localSheetId="16" hidden="1">[21]A!$D$244:$J$244</definedName>
    <definedName name="__123Graph_XSTOREBD" hidden="1">[20]A!$D$244:$J$244</definedName>
    <definedName name="__123Graph_XTENN" localSheetId="16" hidden="1">[21]A!$D$244:$J$244</definedName>
    <definedName name="__123Graph_XTENN" hidden="1">[20]A!$D$244:$J$244</definedName>
    <definedName name="__123Graph_XTETCO" localSheetId="16" hidden="1">[21]A!$D$244:$J$244</definedName>
    <definedName name="__123Graph_XTETCO" hidden="1">[20]A!$D$244:$J$244</definedName>
    <definedName name="__123Graph_XTOTAL" localSheetId="16" hidden="1">[21]A!$D$244:$K$244</definedName>
    <definedName name="__123Graph_XTOTAL" hidden="1">[20]A!$D$244:$K$244</definedName>
    <definedName name="__123Graph_XTRANSCO" localSheetId="16" hidden="1">[21]A!$D$244:$J$244</definedName>
    <definedName name="__123Graph_XTRANSCO" hidden="1">[20]A!$D$244:$J$244</definedName>
    <definedName name="__1B" localSheetId="42">#REF!</definedName>
    <definedName name="__1B" localSheetId="61">#REF!</definedName>
    <definedName name="__1B">#REF!</definedName>
    <definedName name="__200" localSheetId="42">#REF!</definedName>
    <definedName name="__200" localSheetId="61">#REF!</definedName>
    <definedName name="__200">#REF!</definedName>
    <definedName name="__5" localSheetId="23">#REF!</definedName>
    <definedName name="__5" localSheetId="32">#REF!</definedName>
    <definedName name="__5" localSheetId="33">#REF!</definedName>
    <definedName name="__5" localSheetId="42">#REF!</definedName>
    <definedName name="__5" localSheetId="44">#REF!</definedName>
    <definedName name="__5" localSheetId="48">#REF!</definedName>
    <definedName name="__5" localSheetId="61">#REF!</definedName>
    <definedName name="__5">#REF!</definedName>
    <definedName name="__5A" localSheetId="23">#REF!</definedName>
    <definedName name="__5A" localSheetId="32">#REF!</definedName>
    <definedName name="__5A" localSheetId="33">#REF!</definedName>
    <definedName name="__5A" localSheetId="42">#REF!</definedName>
    <definedName name="__5A" localSheetId="44">#REF!</definedName>
    <definedName name="__5A" localSheetId="48">#REF!</definedName>
    <definedName name="__5A" localSheetId="61">#REF!</definedName>
    <definedName name="__5A">#REF!</definedName>
    <definedName name="__5B" localSheetId="23">#REF!</definedName>
    <definedName name="__5B" localSheetId="32">#REF!</definedName>
    <definedName name="__5B" localSheetId="33">#REF!</definedName>
    <definedName name="__5B" localSheetId="42">#REF!</definedName>
    <definedName name="__5B" localSheetId="44">#REF!</definedName>
    <definedName name="__5B" localSheetId="48">#REF!</definedName>
    <definedName name="__5B" localSheetId="61">#REF!</definedName>
    <definedName name="__5B">#REF!</definedName>
    <definedName name="__5C" localSheetId="23">#REF!</definedName>
    <definedName name="__5C" localSheetId="32">#REF!</definedName>
    <definedName name="__5C" localSheetId="33">#REF!</definedName>
    <definedName name="__5C" localSheetId="42">#REF!</definedName>
    <definedName name="__5C" localSheetId="44">#REF!</definedName>
    <definedName name="__5C" localSheetId="48">#REF!</definedName>
    <definedName name="__5C" localSheetId="61">#REF!</definedName>
    <definedName name="__5C">#REF!</definedName>
    <definedName name="__BUV2" localSheetId="23">'[22]Balance sheet as of 4.22.10'!#REF!</definedName>
    <definedName name="__BUV2" localSheetId="32">'[23]Balance sheet as of 4.22.10'!#REF!</definedName>
    <definedName name="__BUV2" localSheetId="33">'[23]Balance sheet as of 4.22.10'!#REF!</definedName>
    <definedName name="__BUV2" localSheetId="42">'[23]Balance sheet as of 4.22.10'!#REF!</definedName>
    <definedName name="__BUV2" localSheetId="44">'[23]Balance sheet as of 4.22.10'!#REF!</definedName>
    <definedName name="__BUV2" localSheetId="48">'[23]Balance sheet as of 4.22.10'!#REF!</definedName>
    <definedName name="__BUV2" localSheetId="61">'[23]Balance sheet as of 4.22.10'!#REF!</definedName>
    <definedName name="__BUV2">'[23]Balance sheet as of 4.22.10'!#REF!</definedName>
    <definedName name="__Cat1" localSheetId="42">#REF!</definedName>
    <definedName name="__Cat1" localSheetId="61">#REF!</definedName>
    <definedName name="__Cat1">#REF!</definedName>
    <definedName name="__end1">40008.1499768519</definedName>
    <definedName name="__FYR10" localSheetId="42">#REF!</definedName>
    <definedName name="__FYR10" localSheetId="61">#REF!</definedName>
    <definedName name="__FYR10">#REF!</definedName>
    <definedName name="__FYR11" localSheetId="42">#REF!</definedName>
    <definedName name="__FYR11" localSheetId="61">#REF!</definedName>
    <definedName name="__FYR11">#REF!</definedName>
    <definedName name="__FYR12" localSheetId="42">#REF!</definedName>
    <definedName name="__FYR12" localSheetId="61">#REF!</definedName>
    <definedName name="__FYR12">#REF!</definedName>
    <definedName name="__FYR2" localSheetId="42">#REF!</definedName>
    <definedName name="__FYR2" localSheetId="61">#REF!</definedName>
    <definedName name="__FYR2">#REF!</definedName>
    <definedName name="__FYR3" localSheetId="42">#REF!</definedName>
    <definedName name="__FYR3" localSheetId="61">#REF!</definedName>
    <definedName name="__FYR3">#REF!</definedName>
    <definedName name="__FYR4" localSheetId="42">#REF!</definedName>
    <definedName name="__FYR4" localSheetId="61">#REF!</definedName>
    <definedName name="__FYR4">#REF!</definedName>
    <definedName name="__FYR5" localSheetId="42">#REF!</definedName>
    <definedName name="__FYR5" localSheetId="61">#REF!</definedName>
    <definedName name="__FYR5">#REF!</definedName>
    <definedName name="__FYR6" localSheetId="42">#REF!</definedName>
    <definedName name="__FYR6" localSheetId="61">#REF!</definedName>
    <definedName name="__FYR6">#REF!</definedName>
    <definedName name="__FYR7" localSheetId="42">#REF!</definedName>
    <definedName name="__FYR7" localSheetId="61">#REF!</definedName>
    <definedName name="__FYR7">#REF!</definedName>
    <definedName name="__FYR8" localSheetId="42">#REF!</definedName>
    <definedName name="__FYR8" localSheetId="61">#REF!</definedName>
    <definedName name="__FYR8">#REF!</definedName>
    <definedName name="__FYR9" localSheetId="42">#REF!</definedName>
    <definedName name="__FYR9" localSheetId="61">#REF!</definedName>
    <definedName name="__FYR9">#REF!</definedName>
    <definedName name="__PC1" localSheetId="42">#REF!</definedName>
    <definedName name="__PC1" localSheetId="61">#REF!</definedName>
    <definedName name="__PC1">#REF!</definedName>
    <definedName name="__PC10" localSheetId="42">#REF!</definedName>
    <definedName name="__PC10" localSheetId="61">#REF!</definedName>
    <definedName name="__PC10">#REF!</definedName>
    <definedName name="__PC11" localSheetId="42">#REF!</definedName>
    <definedName name="__PC11" localSheetId="61">#REF!</definedName>
    <definedName name="__PC11">#REF!</definedName>
    <definedName name="__PC12" localSheetId="42">#REF!</definedName>
    <definedName name="__PC12" localSheetId="61">#REF!</definedName>
    <definedName name="__PC12">#REF!</definedName>
    <definedName name="__PC2" localSheetId="42">#REF!</definedName>
    <definedName name="__PC2" localSheetId="61">#REF!</definedName>
    <definedName name="__PC2">#REF!</definedName>
    <definedName name="__PC3" localSheetId="42">#REF!</definedName>
    <definedName name="__PC3" localSheetId="61">#REF!</definedName>
    <definedName name="__PC3">#REF!</definedName>
    <definedName name="__PC4" localSheetId="42">#REF!</definedName>
    <definedName name="__PC4" localSheetId="61">#REF!</definedName>
    <definedName name="__PC4">#REF!</definedName>
    <definedName name="__PC5" localSheetId="42">#REF!</definedName>
    <definedName name="__PC5" localSheetId="61">#REF!</definedName>
    <definedName name="__PC5">#REF!</definedName>
    <definedName name="__PC6" localSheetId="42">#REF!</definedName>
    <definedName name="__PC6" localSheetId="61">#REF!</definedName>
    <definedName name="__PC6">#REF!</definedName>
    <definedName name="__PC7" localSheetId="42">#REF!</definedName>
    <definedName name="__PC7" localSheetId="61">#REF!</definedName>
    <definedName name="__PC7">#REF!</definedName>
    <definedName name="__PC8" localSheetId="42">#REF!</definedName>
    <definedName name="__PC8" localSheetId="61">#REF!</definedName>
    <definedName name="__PC8">#REF!</definedName>
    <definedName name="__PC9" localSheetId="42">#REF!</definedName>
    <definedName name="__PC9" localSheetId="61">#REF!</definedName>
    <definedName name="__PC9">#REF!</definedName>
    <definedName name="__PER1" localSheetId="42">#REF!</definedName>
    <definedName name="__PER1" localSheetId="61">#REF!</definedName>
    <definedName name="__PER1">#REF!</definedName>
    <definedName name="__PER10" localSheetId="42">#REF!</definedName>
    <definedName name="__PER10" localSheetId="61">#REF!</definedName>
    <definedName name="__PER10">#REF!</definedName>
    <definedName name="__PER11" localSheetId="42">#REF!</definedName>
    <definedName name="__PER11" localSheetId="61">#REF!</definedName>
    <definedName name="__PER11">#REF!</definedName>
    <definedName name="__PER12" localSheetId="42">#REF!</definedName>
    <definedName name="__PER12" localSheetId="61">#REF!</definedName>
    <definedName name="__PER12">#REF!</definedName>
    <definedName name="__PER2" localSheetId="42">#REF!</definedName>
    <definedName name="__PER2" localSheetId="61">#REF!</definedName>
    <definedName name="__PER2">#REF!</definedName>
    <definedName name="__PER3" localSheetId="42">#REF!</definedName>
    <definedName name="__PER3" localSheetId="61">#REF!</definedName>
    <definedName name="__PER3">#REF!</definedName>
    <definedName name="__PER4" localSheetId="42">#REF!</definedName>
    <definedName name="__PER4" localSheetId="61">#REF!</definedName>
    <definedName name="__PER4">#REF!</definedName>
    <definedName name="__PER5" localSheetId="42">#REF!</definedName>
    <definedName name="__PER5" localSheetId="61">#REF!</definedName>
    <definedName name="__PER5">#REF!</definedName>
    <definedName name="__PER6" localSheetId="42">#REF!</definedName>
    <definedName name="__PER6" localSheetId="61">#REF!</definedName>
    <definedName name="__PER6">#REF!</definedName>
    <definedName name="__PER7" localSheetId="42">#REF!</definedName>
    <definedName name="__PER7" localSheetId="61">#REF!</definedName>
    <definedName name="__PER7">#REF!</definedName>
    <definedName name="__PER8" localSheetId="42">#REF!</definedName>
    <definedName name="__PER8" localSheetId="61">#REF!</definedName>
    <definedName name="__PER8">#REF!</definedName>
    <definedName name="__PER9" localSheetId="42">#REF!</definedName>
    <definedName name="__PER9" localSheetId="61">#REF!</definedName>
    <definedName name="__PER9">#REF!</definedName>
    <definedName name="__PG1" localSheetId="42">'[24]1'!#REF!</definedName>
    <definedName name="__PG1" localSheetId="61">'[24]1'!#REF!</definedName>
    <definedName name="__PG1">'[24]1'!#REF!</definedName>
    <definedName name="__PG29" localSheetId="42">'[15]2829'!#REF!</definedName>
    <definedName name="__PG29" localSheetId="61">'[15]2829'!#REF!</definedName>
    <definedName name="__PG29">'[15]2829'!#REF!</definedName>
    <definedName name="__PRN203" localSheetId="42">#REF!</definedName>
    <definedName name="__PRN203" localSheetId="61">#REF!</definedName>
    <definedName name="__PRN203">#REF!</definedName>
    <definedName name="__SEG2" localSheetId="23">'[22]Balance sheet as of 4.22.10'!#REF!</definedName>
    <definedName name="__SEG2" localSheetId="32">'[23]Balance sheet as of 4.22.10'!#REF!</definedName>
    <definedName name="__SEG2" localSheetId="33">'[23]Balance sheet as of 4.22.10'!#REF!</definedName>
    <definedName name="__SEG2" localSheetId="42">'[23]Balance sheet as of 4.22.10'!#REF!</definedName>
    <definedName name="__SEG2" localSheetId="44">'[23]Balance sheet as of 4.22.10'!#REF!</definedName>
    <definedName name="__SEG2" localSheetId="48">'[23]Balance sheet as of 4.22.10'!#REF!</definedName>
    <definedName name="__SEG2" localSheetId="61">'[23]Balance sheet as of 4.22.10'!#REF!</definedName>
    <definedName name="__SEG2">'[23]Balance sheet as of 4.22.10'!#REF!</definedName>
    <definedName name="__seg3">'[17]2nd qtr'!$B$710</definedName>
    <definedName name="_1__123Graph_ACHART_1" localSheetId="23" hidden="1">[25]TME11_2010!#REF!</definedName>
    <definedName name="_1__123Graph_ACHART_1" localSheetId="42" hidden="1">[25]TME11_2010!#REF!</definedName>
    <definedName name="_1__123Graph_ACHART_1" localSheetId="61" hidden="1">[25]TME11_2010!#REF!</definedName>
    <definedName name="_1__123Graph_ACHART_1" localSheetId="62" hidden="1">[25]TME11_2010!#REF!</definedName>
    <definedName name="_1__123Graph_ACHART_1" hidden="1">[25]TME11_2010!#REF!</definedName>
    <definedName name="_1_10_340_ENTRY" localSheetId="23">#REF!</definedName>
    <definedName name="_1_10_340_ENTRY" localSheetId="32">#REF!</definedName>
    <definedName name="_1_10_340_ENTRY" localSheetId="33">#REF!</definedName>
    <definedName name="_1_10_340_ENTRY" localSheetId="42">#REF!</definedName>
    <definedName name="_1_10_340_ENTRY" localSheetId="44">#REF!</definedName>
    <definedName name="_1_10_340_ENTRY" localSheetId="48">#REF!</definedName>
    <definedName name="_1_10_340_ENTRY" localSheetId="61">#REF!</definedName>
    <definedName name="_1_10_340_ENTRY">#REF!</definedName>
    <definedName name="_1_5" localSheetId="23">#REF!</definedName>
    <definedName name="_1_5" localSheetId="32">#REF!</definedName>
    <definedName name="_1_5" localSheetId="33">#REF!</definedName>
    <definedName name="_1_5" localSheetId="42">#REF!</definedName>
    <definedName name="_1_5" localSheetId="44">#REF!</definedName>
    <definedName name="_1_5" localSheetId="48">#REF!</definedName>
    <definedName name="_1_5" localSheetId="61">#REF!</definedName>
    <definedName name="_1_5">#REF!</definedName>
    <definedName name="_10_113" localSheetId="42">#REF!</definedName>
    <definedName name="_10_113" localSheetId="61">#REF!</definedName>
    <definedName name="_10_113">#REF!</definedName>
    <definedName name="_10_200" localSheetId="23">#REF!</definedName>
    <definedName name="_10_200" localSheetId="32">#REF!</definedName>
    <definedName name="_10_200" localSheetId="33">#REF!</definedName>
    <definedName name="_10_200" localSheetId="42">#REF!</definedName>
    <definedName name="_10_200" localSheetId="44">#REF!</definedName>
    <definedName name="_10_200" localSheetId="48">#REF!</definedName>
    <definedName name="_10_200" localSheetId="61">#REF!</definedName>
    <definedName name="_10_200">#REF!</definedName>
    <definedName name="_101">'101'!$A$1</definedName>
    <definedName name="_101PM">'101'!$B$66:$B$74</definedName>
    <definedName name="_102">'102'!$A$1</definedName>
    <definedName name="_102PM">'102'!$B$59:$B$67</definedName>
    <definedName name="_103">'103'!$A$1</definedName>
    <definedName name="_103PM" localSheetId="16">'[26]103'!#REF!</definedName>
    <definedName name="_103PM">'103'!$B$65:$B$75</definedName>
    <definedName name="_104105">'104105'!$A$1</definedName>
    <definedName name="_104105PM">'104105'!$B$64:$B$74</definedName>
    <definedName name="_106107">'106107'!$A$1</definedName>
    <definedName name="_106107PM">'106107'!$B$116:$B$118</definedName>
    <definedName name="_108109">'108109'!$E$9</definedName>
    <definedName name="_108109PM" localSheetId="16">'[27]108109'!#REF!</definedName>
    <definedName name="_108109PM" localSheetId="32">'[27]108109'!#REF!</definedName>
    <definedName name="_108109PM" localSheetId="33">'[27]108109'!#REF!</definedName>
    <definedName name="_108109PM" localSheetId="44">'[27]108109'!#REF!</definedName>
    <definedName name="_108109PM" localSheetId="48">'[27]108109'!#REF!</definedName>
    <definedName name="_108109PM">'108109'!$B$124:$B$132</definedName>
    <definedName name="_10PAGE_8" localSheetId="23">#REF!</definedName>
    <definedName name="_10PAGE_8" localSheetId="32">#REF!</definedName>
    <definedName name="_10PAGE_8" localSheetId="33">#REF!</definedName>
    <definedName name="_10PAGE_8" localSheetId="42">#REF!</definedName>
    <definedName name="_10PAGE_8" localSheetId="44">#REF!</definedName>
    <definedName name="_10PAGE_8" localSheetId="48">#REF!</definedName>
    <definedName name="_10PAGE_8" localSheetId="61">#REF!</definedName>
    <definedName name="_10PAGE_8">#REF!</definedName>
    <definedName name="_10PREPARED_BY">'[28]Start Balance'!$C$15</definedName>
    <definedName name="_10Q_1ST_QTR" localSheetId="23">#REF!</definedName>
    <definedName name="_10Q_1ST_QTR" localSheetId="32">#REF!</definedName>
    <definedName name="_10Q_1ST_QTR" localSheetId="33">#REF!</definedName>
    <definedName name="_10Q_1ST_QTR" localSheetId="42">#REF!</definedName>
    <definedName name="_10Q_1ST_QTR" localSheetId="44">#REF!</definedName>
    <definedName name="_10Q_1ST_QTR" localSheetId="48">#REF!</definedName>
    <definedName name="_10Q_1ST_QTR" localSheetId="61">#REF!</definedName>
    <definedName name="_10Q_1ST_QTR">#REF!</definedName>
    <definedName name="_10Q_1ST_QTR_CF" localSheetId="23">#REF!</definedName>
    <definedName name="_10Q_1ST_QTR_CF" localSheetId="32">#REF!</definedName>
    <definedName name="_10Q_1ST_QTR_CF" localSheetId="33">#REF!</definedName>
    <definedName name="_10Q_1ST_QTR_CF" localSheetId="42">#REF!</definedName>
    <definedName name="_10Q_1ST_QTR_CF" localSheetId="44">#REF!</definedName>
    <definedName name="_10Q_1ST_QTR_CF" localSheetId="48">#REF!</definedName>
    <definedName name="_10Q_1ST_QTR_CF" localSheetId="61">#REF!</definedName>
    <definedName name="_10Q_1ST_QTR_CF">#REF!</definedName>
    <definedName name="_10Q_BS" localSheetId="23">#REF!</definedName>
    <definedName name="_10Q_BS" localSheetId="32">#REF!</definedName>
    <definedName name="_10Q_BS" localSheetId="33">#REF!</definedName>
    <definedName name="_10Q_BS" localSheetId="42">#REF!</definedName>
    <definedName name="_10Q_BS" localSheetId="44">#REF!</definedName>
    <definedName name="_10Q_BS" localSheetId="48">#REF!</definedName>
    <definedName name="_10Q_BS" localSheetId="61">#REF!</definedName>
    <definedName name="_10Q_BS">#REF!</definedName>
    <definedName name="_10Q_CF" localSheetId="23">#REF!</definedName>
    <definedName name="_10Q_CF" localSheetId="32">#REF!</definedName>
    <definedName name="_10Q_CF" localSheetId="33">#REF!</definedName>
    <definedName name="_10Q_CF" localSheetId="42">#REF!</definedName>
    <definedName name="_10Q_CF" localSheetId="44">#REF!</definedName>
    <definedName name="_10Q_CF" localSheetId="48">#REF!</definedName>
    <definedName name="_10Q_CF" localSheetId="61">#REF!</definedName>
    <definedName name="_10Q_CF">#REF!</definedName>
    <definedName name="_10Q_IS_1ST_ONL" localSheetId="23">#REF!</definedName>
    <definedName name="_10Q_IS_1ST_ONL" localSheetId="32">#REF!</definedName>
    <definedName name="_10Q_IS_1ST_ONL" localSheetId="33">#REF!</definedName>
    <definedName name="_10Q_IS_1ST_ONL" localSheetId="42">#REF!</definedName>
    <definedName name="_10Q_IS_1ST_ONL" localSheetId="44">#REF!</definedName>
    <definedName name="_10Q_IS_1ST_ONL" localSheetId="48">#REF!</definedName>
    <definedName name="_10Q_IS_1ST_ONL" localSheetId="61">#REF!</definedName>
    <definedName name="_10Q_IS_1ST_ONL">#REF!</definedName>
    <definedName name="_10Q_QTR_IS" localSheetId="23">#REF!</definedName>
    <definedName name="_10Q_QTR_IS" localSheetId="32">#REF!</definedName>
    <definedName name="_10Q_QTR_IS" localSheetId="33">#REF!</definedName>
    <definedName name="_10Q_QTR_IS" localSheetId="42">#REF!</definedName>
    <definedName name="_10Q_QTR_IS" localSheetId="44">#REF!</definedName>
    <definedName name="_10Q_QTR_IS" localSheetId="48">#REF!</definedName>
    <definedName name="_10Q_QTR_IS" localSheetId="61">#REF!</definedName>
    <definedName name="_10Q_QTR_IS">#REF!</definedName>
    <definedName name="_10Q_YTD_IS" localSheetId="23">#REF!</definedName>
    <definedName name="_10Q_YTD_IS" localSheetId="32">#REF!</definedName>
    <definedName name="_10Q_YTD_IS" localSheetId="33">#REF!</definedName>
    <definedName name="_10Q_YTD_IS" localSheetId="42">#REF!</definedName>
    <definedName name="_10Q_YTD_IS" localSheetId="44">#REF!</definedName>
    <definedName name="_10Q_YTD_IS" localSheetId="48">#REF!</definedName>
    <definedName name="_10Q_YTD_IS" localSheetId="61">#REF!</definedName>
    <definedName name="_10Q_YTD_IS">#REF!</definedName>
    <definedName name="_10Q1_ONLY_IS" localSheetId="23">#REF!</definedName>
    <definedName name="_10Q1_ONLY_IS" localSheetId="32">#REF!</definedName>
    <definedName name="_10Q1_ONLY_IS" localSheetId="33">#REF!</definedName>
    <definedName name="_10Q1_ONLY_IS" localSheetId="42">#REF!</definedName>
    <definedName name="_10Q1_ONLY_IS" localSheetId="44">#REF!</definedName>
    <definedName name="_10Q1_ONLY_IS" localSheetId="48">#REF!</definedName>
    <definedName name="_10Q1_ONLY_IS" localSheetId="61">#REF!</definedName>
    <definedName name="_10Q1_ONLY_IS">#REF!</definedName>
    <definedName name="_11_112" localSheetId="42">#REF!</definedName>
    <definedName name="_11_112" localSheetId="61">#REF!</definedName>
    <definedName name="_11_112">#REF!</definedName>
    <definedName name="_11_5" localSheetId="23">#REF!</definedName>
    <definedName name="_11_5" localSheetId="32">#REF!</definedName>
    <definedName name="_11_5" localSheetId="33">#REF!</definedName>
    <definedName name="_11_5" localSheetId="42">#REF!</definedName>
    <definedName name="_11_5" localSheetId="44">#REF!</definedName>
    <definedName name="_11_5" localSheetId="48">#REF!</definedName>
    <definedName name="_11_5" localSheetId="61">#REF!</definedName>
    <definedName name="_11_5">#REF!</definedName>
    <definedName name="_110" localSheetId="42">#REF!</definedName>
    <definedName name="_110" localSheetId="61">#REF!</definedName>
    <definedName name="_110">#REF!</definedName>
    <definedName name="_110113" localSheetId="32">#REF!</definedName>
    <definedName name="_110113" localSheetId="33">#REF!</definedName>
    <definedName name="_110113" localSheetId="42">#REF!</definedName>
    <definedName name="_110113" localSheetId="44">#REF!</definedName>
    <definedName name="_110113" localSheetId="48">#REF!</definedName>
    <definedName name="_110113" localSheetId="61">#REF!</definedName>
    <definedName name="_110113">#REF!</definedName>
    <definedName name="_110113PM" localSheetId="32">#REF!</definedName>
    <definedName name="_110113PM" localSheetId="33">#REF!</definedName>
    <definedName name="_110113PM" localSheetId="42">#REF!</definedName>
    <definedName name="_110113PM" localSheetId="44">#REF!</definedName>
    <definedName name="_110113PM" localSheetId="48">#REF!</definedName>
    <definedName name="_110113PM" localSheetId="61">#REF!</definedName>
    <definedName name="_110113PM">#REF!</definedName>
    <definedName name="_111" localSheetId="42">#REF!</definedName>
    <definedName name="_111" localSheetId="61">#REF!</definedName>
    <definedName name="_111">#REF!</definedName>
    <definedName name="_112" localSheetId="42">#REF!</definedName>
    <definedName name="_112" localSheetId="61">#REF!</definedName>
    <definedName name="_112">#REF!</definedName>
    <definedName name="_113" localSheetId="42">#REF!</definedName>
    <definedName name="_113" localSheetId="61">#REF!</definedName>
    <definedName name="_113">#REF!</definedName>
    <definedName name="_114" localSheetId="42">#REF!</definedName>
    <definedName name="_114" localSheetId="61">#REF!</definedName>
    <definedName name="_114">#REF!</definedName>
    <definedName name="_114117" localSheetId="16">'[29]Income Statement'!$A$1</definedName>
    <definedName name="_114117" localSheetId="32">'[29]Income Statement'!$A$1</definedName>
    <definedName name="_114117" localSheetId="33">'[29]Income Statement'!$A$1</definedName>
    <definedName name="_114117" localSheetId="42">#REF!</definedName>
    <definedName name="_114117" localSheetId="44">'[29]Income Statement'!$A$1</definedName>
    <definedName name="_114117" localSheetId="48">'[29]Income Statement'!$A$1</definedName>
    <definedName name="_114117" localSheetId="61">#REF!</definedName>
    <definedName name="_114117">#REF!</definedName>
    <definedName name="_114117PM" localSheetId="16">'[29]Income Statement'!$B$127:$B$141</definedName>
    <definedName name="_114117PM" localSheetId="32">'[29]Income Statement'!$B$127:$B$141</definedName>
    <definedName name="_114117PM" localSheetId="33">'[29]Income Statement'!$B$127:$B$141</definedName>
    <definedName name="_114117PM" localSheetId="42">#REF!</definedName>
    <definedName name="_114117PM" localSheetId="44">'[29]Income Statement'!$B$127:$B$141</definedName>
    <definedName name="_114117PM" localSheetId="48">'[29]Income Statement'!$B$127:$B$141</definedName>
    <definedName name="_114117PM" localSheetId="61">#REF!</definedName>
    <definedName name="_114117PM">#REF!</definedName>
    <definedName name="_117" localSheetId="42">#REF!</definedName>
    <definedName name="_117" localSheetId="61">#REF!</definedName>
    <definedName name="_117">#REF!</definedName>
    <definedName name="_118" localSheetId="42">#REF!</definedName>
    <definedName name="_118" localSheetId="61">#REF!</definedName>
    <definedName name="_118">#REF!</definedName>
    <definedName name="_118119" localSheetId="42">#REF!</definedName>
    <definedName name="_118119" localSheetId="61">#REF!</definedName>
    <definedName name="_118119">#REF!</definedName>
    <definedName name="_118119PM" localSheetId="42">#REF!</definedName>
    <definedName name="_118119PM" localSheetId="61">#REF!</definedName>
    <definedName name="_118119PM">#REF!</definedName>
    <definedName name="_119" localSheetId="42">#REF!</definedName>
    <definedName name="_119" localSheetId="61">#REF!</definedName>
    <definedName name="_119">#REF!</definedName>
    <definedName name="_11PRINT_AREA" localSheetId="23">#REF!</definedName>
    <definedName name="_11PRINT_AREA" localSheetId="32">#REF!</definedName>
    <definedName name="_11PRINT_AREA" localSheetId="33">#REF!</definedName>
    <definedName name="_11PRINT_AREA" localSheetId="42">#REF!</definedName>
    <definedName name="_11PRINT_AREA" localSheetId="44">#REF!</definedName>
    <definedName name="_11PRINT_AREA" localSheetId="48">#REF!</definedName>
    <definedName name="_11PRINT_AREA" localSheetId="61">#REF!</definedName>
    <definedName name="_11PRINT_AREA">#REF!</definedName>
    <definedName name="_12_114" localSheetId="42">#REF!</definedName>
    <definedName name="_12_114" localSheetId="61">#REF!</definedName>
    <definedName name="_12_114">#REF!</definedName>
    <definedName name="_12_5A" localSheetId="23">#REF!</definedName>
    <definedName name="_12_5A" localSheetId="32">#REF!</definedName>
    <definedName name="_12_5A" localSheetId="33">#REF!</definedName>
    <definedName name="_12_5A" localSheetId="42">#REF!</definedName>
    <definedName name="_12_5A" localSheetId="44">#REF!</definedName>
    <definedName name="_12_5A" localSheetId="48">#REF!</definedName>
    <definedName name="_12_5A" localSheetId="61">#REF!</definedName>
    <definedName name="_12_5A">#REF!</definedName>
    <definedName name="_12_MTD_IS" localSheetId="23">#REF!</definedName>
    <definedName name="_12_MTD_IS" localSheetId="32">#REF!</definedName>
    <definedName name="_12_MTD_IS" localSheetId="33">#REF!</definedName>
    <definedName name="_12_MTD_IS" localSheetId="42">#REF!</definedName>
    <definedName name="_12_MTD_IS" localSheetId="44">#REF!</definedName>
    <definedName name="_12_MTD_IS" localSheetId="48">#REF!</definedName>
    <definedName name="_12_MTD_IS" localSheetId="61">#REF!</definedName>
    <definedName name="_12_MTD_IS">#REF!</definedName>
    <definedName name="_120121" localSheetId="32">#REF!</definedName>
    <definedName name="_120121" localSheetId="33">#REF!</definedName>
    <definedName name="_120121" localSheetId="42">#REF!</definedName>
    <definedName name="_120121" localSheetId="44">#REF!</definedName>
    <definedName name="_120121" localSheetId="48">#REF!</definedName>
    <definedName name="_120121" localSheetId="61">#REF!</definedName>
    <definedName name="_120121">#REF!</definedName>
    <definedName name="_120121PM" localSheetId="32">#REF!</definedName>
    <definedName name="_120121PM" localSheetId="33">#REF!</definedName>
    <definedName name="_120121PM" localSheetId="42">#REF!</definedName>
    <definedName name="_120121PM" localSheetId="44">#REF!</definedName>
    <definedName name="_120121PM" localSheetId="48">#REF!</definedName>
    <definedName name="_120121PM" localSheetId="61">#REF!</definedName>
    <definedName name="_120121PM">#REF!</definedName>
    <definedName name="_122123" localSheetId="42">#REF!</definedName>
    <definedName name="_122123" localSheetId="61">#REF!</definedName>
    <definedName name="_122123">#REF!</definedName>
    <definedName name="_122123PM" localSheetId="42">#REF!</definedName>
    <definedName name="_122123PM" localSheetId="61">#REF!</definedName>
    <definedName name="_122123PM">#REF!</definedName>
    <definedName name="_12ACCESS_RECON" localSheetId="42">'[30]Basic-Default'!#REF!</definedName>
    <definedName name="_12ACCESS_RECON" localSheetId="61">'[30]Basic-Default'!#REF!</definedName>
    <definedName name="_12ACCESS_RECON">'[30]Basic-Default'!#REF!</definedName>
    <definedName name="_12MTD_I_S" localSheetId="23">#REF!</definedName>
    <definedName name="_12MTD_I_S" localSheetId="32">#REF!</definedName>
    <definedName name="_12MTD_I_S" localSheetId="33">#REF!</definedName>
    <definedName name="_12MTD_I_S" localSheetId="42">#REF!</definedName>
    <definedName name="_12MTD_I_S" localSheetId="44">#REF!</definedName>
    <definedName name="_12MTD_I_S" localSheetId="48">#REF!</definedName>
    <definedName name="_12MTD_I_S" localSheetId="61">#REF!</definedName>
    <definedName name="_12MTD_I_S">#REF!</definedName>
    <definedName name="_12PRINT_AREA1" localSheetId="23">#REF!</definedName>
    <definedName name="_12PRINT_AREA1" localSheetId="32">#REF!</definedName>
    <definedName name="_12PRINT_AREA1" localSheetId="33">#REF!</definedName>
    <definedName name="_12PRINT_AREA1" localSheetId="42">#REF!</definedName>
    <definedName name="_12PRINT_AREA1" localSheetId="44">#REF!</definedName>
    <definedName name="_12PRINT_AREA1" localSheetId="48">#REF!</definedName>
    <definedName name="_12PRINT_AREA1" localSheetId="61">#REF!</definedName>
    <definedName name="_12PRINT_AREA1">#REF!</definedName>
    <definedName name="_13_5B" localSheetId="23">#REF!</definedName>
    <definedName name="_13_5B" localSheetId="32">#REF!</definedName>
    <definedName name="_13_5B" localSheetId="33">#REF!</definedName>
    <definedName name="_13_5B" localSheetId="42">#REF!</definedName>
    <definedName name="_13_5B" localSheetId="44">#REF!</definedName>
    <definedName name="_13_5B" localSheetId="48">#REF!</definedName>
    <definedName name="_13_5B" localSheetId="61">#REF!</definedName>
    <definedName name="_13_5B">#REF!</definedName>
    <definedName name="_13FIXED_TRUE_UP" localSheetId="42">#REF!</definedName>
    <definedName name="_13FIXED_TRUE_UP" localSheetId="61">#REF!</definedName>
    <definedName name="_13FIXED_TRUE_UP">#REF!</definedName>
    <definedName name="_13PSC_CASH_STMT" localSheetId="23">#REF!</definedName>
    <definedName name="_13PSC_CASH_STMT" localSheetId="32">#REF!</definedName>
    <definedName name="_13PSC_CASH_STMT" localSheetId="33">#REF!</definedName>
    <definedName name="_13PSC_CASH_STMT" localSheetId="42">#REF!</definedName>
    <definedName name="_13PSC_CASH_STMT" localSheetId="44">#REF!</definedName>
    <definedName name="_13PSC_CASH_STMT" localSheetId="48">#REF!</definedName>
    <definedName name="_13PSC_CASH_STMT" localSheetId="61">#REF!</definedName>
    <definedName name="_13PSC_CASH_STMT">#REF!</definedName>
    <definedName name="_14_113" localSheetId="42">#REF!</definedName>
    <definedName name="_14_113" localSheetId="61">#REF!</definedName>
    <definedName name="_14_113">#REF!</definedName>
    <definedName name="_14_117" localSheetId="42">#REF!</definedName>
    <definedName name="_14_117" localSheetId="61">#REF!</definedName>
    <definedName name="_14_117">#REF!</definedName>
    <definedName name="_14_5C" localSheetId="23">#REF!</definedName>
    <definedName name="_14_5C" localSheetId="32">#REF!</definedName>
    <definedName name="_14_5C" localSheetId="33">#REF!</definedName>
    <definedName name="_14_5C" localSheetId="42">#REF!</definedName>
    <definedName name="_14_5C" localSheetId="44">#REF!</definedName>
    <definedName name="_14_5C" localSheetId="48">#REF!</definedName>
    <definedName name="_14_5C" localSheetId="61">#REF!</definedName>
    <definedName name="_14_5C">#REF!</definedName>
    <definedName name="_14KWH_ENTRY" localSheetId="42">#REF!</definedName>
    <definedName name="_14KWH_ENTRY" localSheetId="61">#REF!</definedName>
    <definedName name="_14KWH_ENTRY">#REF!</definedName>
    <definedName name="_14PSC_PAGE_1" localSheetId="23">#REF!</definedName>
    <definedName name="_14PSC_PAGE_1" localSheetId="32">#REF!</definedName>
    <definedName name="_14PSC_PAGE_1" localSheetId="33">#REF!</definedName>
    <definedName name="_14PSC_PAGE_1" localSheetId="42">#REF!</definedName>
    <definedName name="_14PSC_PAGE_1" localSheetId="44">#REF!</definedName>
    <definedName name="_14PSC_PAGE_1" localSheetId="48">#REF!</definedName>
    <definedName name="_14PSC_PAGE_1" localSheetId="61">#REF!</definedName>
    <definedName name="_14PSC_PAGE_1">#REF!</definedName>
    <definedName name="_15ACCESS_RECON" localSheetId="23">'[30]Basic-Default'!#REF!</definedName>
    <definedName name="_15ACCESS_RECON" localSheetId="32">'[30]Basic-Default'!#REF!</definedName>
    <definedName name="_15ACCESS_RECON" localSheetId="33">'[30]Basic-Default'!#REF!</definedName>
    <definedName name="_15ACCESS_RECON" localSheetId="42">'[30]Basic-Default'!#REF!</definedName>
    <definedName name="_15ACCESS_RECON" localSheetId="44">'[30]Basic-Default'!#REF!</definedName>
    <definedName name="_15ACCESS_RECON" localSheetId="48">'[30]Basic-Default'!#REF!</definedName>
    <definedName name="_15ACCESS_RECON" localSheetId="61">'[30]Basic-Default'!#REF!</definedName>
    <definedName name="_15ACCESS_RECON">'[30]Basic-Default'!#REF!</definedName>
    <definedName name="_15PAGE_3" localSheetId="42">#REF!</definedName>
    <definedName name="_15PAGE_3" localSheetId="61">#REF!</definedName>
    <definedName name="_15PAGE_3">#REF!</definedName>
    <definedName name="_15PSC_PAGE_2" localSheetId="23">#REF!</definedName>
    <definedName name="_15PSC_PAGE_2" localSheetId="32">#REF!</definedName>
    <definedName name="_15PSC_PAGE_2" localSheetId="33">#REF!</definedName>
    <definedName name="_15PSC_PAGE_2" localSheetId="42">#REF!</definedName>
    <definedName name="_15PSC_PAGE_2" localSheetId="44">#REF!</definedName>
    <definedName name="_15PSC_PAGE_2" localSheetId="48">#REF!</definedName>
    <definedName name="_15PSC_PAGE_2" localSheetId="61">#REF!</definedName>
    <definedName name="_15PSC_PAGE_2">#REF!</definedName>
    <definedName name="_16_118" localSheetId="42">#REF!</definedName>
    <definedName name="_16_118" localSheetId="61">#REF!</definedName>
    <definedName name="_16_118">#REF!</definedName>
    <definedName name="_16ACCESS_RECON" localSheetId="42">'[30]Basic-Default'!#REF!</definedName>
    <definedName name="_16ACCESS_RECON" localSheetId="61">'[30]Basic-Default'!#REF!</definedName>
    <definedName name="_16ACCESS_RECON">'[30]Basic-Default'!#REF!</definedName>
    <definedName name="_16BALANCE_SHEET" localSheetId="23">#REF!</definedName>
    <definedName name="_16BALANCE_SHEET" localSheetId="32">#REF!</definedName>
    <definedName name="_16BALANCE_SHEET" localSheetId="33">#REF!</definedName>
    <definedName name="_16BALANCE_SHEET" localSheetId="42">#REF!</definedName>
    <definedName name="_16BALANCE_SHEET" localSheetId="44">#REF!</definedName>
    <definedName name="_16BALANCE_SHEET" localSheetId="48">#REF!</definedName>
    <definedName name="_16BALANCE_SHEET" localSheetId="61">#REF!</definedName>
    <definedName name="_16BALANCE_SHEET">#REF!</definedName>
    <definedName name="_16RETAIN_EARN_SCH" localSheetId="23">#REF!</definedName>
    <definedName name="_16RETAIN_EARN_SCH" localSheetId="32">#REF!</definedName>
    <definedName name="_16RETAIN_EARN_SCH" localSheetId="33">#REF!</definedName>
    <definedName name="_16RETAIN_EARN_SCH" localSheetId="42">#REF!</definedName>
    <definedName name="_16RETAIN_EARN_SCH" localSheetId="44">#REF!</definedName>
    <definedName name="_16RETAIN_EARN_SCH" localSheetId="48">#REF!</definedName>
    <definedName name="_16RETAIN_EARN_SCH" localSheetId="61">#REF!</definedName>
    <definedName name="_16RETAIN_EARN_SCH">#REF!</definedName>
    <definedName name="_17_114" localSheetId="42">#REF!</definedName>
    <definedName name="_17_114" localSheetId="61">#REF!</definedName>
    <definedName name="_17_114">#REF!</definedName>
    <definedName name="_17BALANCE_SHEET" localSheetId="42">#REF!</definedName>
    <definedName name="_17BALANCE_SHEET" localSheetId="61">#REF!</definedName>
    <definedName name="_17BALANCE_SHEET">#REF!</definedName>
    <definedName name="_17CASH_FLOW" localSheetId="23">#REF!</definedName>
    <definedName name="_17CASH_FLOW" localSheetId="32">#REF!</definedName>
    <definedName name="_17CASH_FLOW" localSheetId="33">#REF!</definedName>
    <definedName name="_17CASH_FLOW" localSheetId="42">#REF!</definedName>
    <definedName name="_17CASH_FLOW" localSheetId="44">#REF!</definedName>
    <definedName name="_17CASH_FLOW" localSheetId="48">#REF!</definedName>
    <definedName name="_17CASH_FLOW" localSheetId="61">#REF!</definedName>
    <definedName name="_17CASH_FLOW">#REF!</definedName>
    <definedName name="_17RETAINED_EARN" localSheetId="23">#REF!</definedName>
    <definedName name="_17RETAINED_EARN" localSheetId="32">#REF!</definedName>
    <definedName name="_17RETAINED_EARN" localSheetId="33">#REF!</definedName>
    <definedName name="_17RETAINED_EARN" localSheetId="42">#REF!</definedName>
    <definedName name="_17RETAINED_EARN" localSheetId="44">#REF!</definedName>
    <definedName name="_17RETAINED_EARN" localSheetId="48">#REF!</definedName>
    <definedName name="_17RETAINED_EARN" localSheetId="61">#REF!</definedName>
    <definedName name="_17RETAINED_EARN">#REF!</definedName>
    <definedName name="_17TRANS_RECON" localSheetId="42">[31]trans!#REF!</definedName>
    <definedName name="_17TRANS_RECON" localSheetId="61">[31]trans!#REF!</definedName>
    <definedName name="_17TRANS_RECON">[31]trans!#REF!</definedName>
    <definedName name="_18_119" localSheetId="42">#REF!</definedName>
    <definedName name="_18_119" localSheetId="61">#REF!</definedName>
    <definedName name="_18_119">#REF!</definedName>
    <definedName name="_188" localSheetId="23">#REF!</definedName>
    <definedName name="_188" localSheetId="32">#REF!</definedName>
    <definedName name="_188" localSheetId="33">#REF!</definedName>
    <definedName name="_188" localSheetId="42">#REF!</definedName>
    <definedName name="_188" localSheetId="44">#REF!</definedName>
    <definedName name="_188" localSheetId="48">#REF!</definedName>
    <definedName name="_188" localSheetId="61">#REF!</definedName>
    <definedName name="_188">#REF!</definedName>
    <definedName name="_18CASH_FLOW" localSheetId="42">#REF!</definedName>
    <definedName name="_18CASH_FLOW" localSheetId="61">#REF!</definedName>
    <definedName name="_18CASH_FLOW">#REF!</definedName>
    <definedName name="_18DETAIL_CASHFLOW" localSheetId="23">#REF!</definedName>
    <definedName name="_18DETAIL_CASHFLOW" localSheetId="32">#REF!</definedName>
    <definedName name="_18DETAIL_CASHFLOW" localSheetId="33">#REF!</definedName>
    <definedName name="_18DETAIL_CASHFLOW" localSheetId="42">#REF!</definedName>
    <definedName name="_18DETAIL_CASHFLOW" localSheetId="44">#REF!</definedName>
    <definedName name="_18DETAIL_CASHFLOW" localSheetId="48">#REF!</definedName>
    <definedName name="_18DETAIL_CASHFLOW" localSheetId="61">#REF!</definedName>
    <definedName name="_18DETAIL_CASHFLOW">#REF!</definedName>
    <definedName name="_19DETAIL_CASHFLOW" localSheetId="42">#REF!</definedName>
    <definedName name="_19DETAIL_CASHFLOW" localSheetId="61">#REF!</definedName>
    <definedName name="_19DETAIL_CASHFLOW">#REF!</definedName>
    <definedName name="_19FIXED_TRUE_UP" localSheetId="23">#REF!</definedName>
    <definedName name="_19FIXED_TRUE_UP" localSheetId="32">#REF!</definedName>
    <definedName name="_19FIXED_TRUE_UP" localSheetId="33">#REF!</definedName>
    <definedName name="_19FIXED_TRUE_UP" localSheetId="42">#REF!</definedName>
    <definedName name="_19FIXED_TRUE_UP" localSheetId="44">#REF!</definedName>
    <definedName name="_19FIXED_TRUE_UP" localSheetId="48">#REF!</definedName>
    <definedName name="_19FIXED_TRUE_UP" localSheetId="61">#REF!</definedName>
    <definedName name="_19FIXED_TRUE_UP">#REF!</definedName>
    <definedName name="_1A" localSheetId="42">#REF!</definedName>
    <definedName name="_1A" localSheetId="61">#REF!</definedName>
    <definedName name="_1A">#REF!</definedName>
    <definedName name="_1B" localSheetId="42">#REF!</definedName>
    <definedName name="_1B" localSheetId="61">#REF!</definedName>
    <definedName name="_1B">#REF!</definedName>
    <definedName name="_1TRANS_RECON" localSheetId="42">[31]trans!#REF!</definedName>
    <definedName name="_1TRANS_RECON" localSheetId="61">[31]trans!#REF!</definedName>
    <definedName name="_1TRANS_RECON">[31]trans!#REF!</definedName>
    <definedName name="_2__123Graph_BCHART_1" localSheetId="23" hidden="1">[25]TME11_2010!#REF!</definedName>
    <definedName name="_2__123Graph_BCHART_1" localSheetId="42" hidden="1">[25]TME11_2010!#REF!</definedName>
    <definedName name="_2__123Graph_BCHART_1" localSheetId="61" hidden="1">[25]TME11_2010!#REF!</definedName>
    <definedName name="_2__123Graph_BCHART_1" localSheetId="62" hidden="1">[25]TME11_2010!#REF!</definedName>
    <definedName name="_2__123Graph_BCHART_1" hidden="1">[25]TME11_2010!#REF!</definedName>
    <definedName name="_2_10_340_ENTRY" localSheetId="42">#REF!</definedName>
    <definedName name="_2_10_340_ENTRY" localSheetId="61">#REF!</definedName>
    <definedName name="_2_10_340_ENTRY">#REF!</definedName>
    <definedName name="_2_110" localSheetId="23">#REF!</definedName>
    <definedName name="_2_110" localSheetId="32">#REF!</definedName>
    <definedName name="_2_110" localSheetId="33">#REF!</definedName>
    <definedName name="_2_110" localSheetId="42">#REF!</definedName>
    <definedName name="_2_110" localSheetId="44">#REF!</definedName>
    <definedName name="_2_110" localSheetId="48">#REF!</definedName>
    <definedName name="_2_110" localSheetId="61">#REF!</definedName>
    <definedName name="_2_110">#REF!</definedName>
    <definedName name="_2_5A" localSheetId="23">#REF!</definedName>
    <definedName name="_2_5A" localSheetId="32">#REF!</definedName>
    <definedName name="_2_5A" localSheetId="33">#REF!</definedName>
    <definedName name="_2_5A" localSheetId="42">#REF!</definedName>
    <definedName name="_2_5A" localSheetId="44">#REF!</definedName>
    <definedName name="_2_5A" localSheetId="48">#REF!</definedName>
    <definedName name="_2_5A" localSheetId="61">#REF!</definedName>
    <definedName name="_2_5A">#REF!</definedName>
    <definedName name="_20_117" localSheetId="42">#REF!</definedName>
    <definedName name="_20_117" localSheetId="61">#REF!</definedName>
    <definedName name="_20_117">#REF!</definedName>
    <definedName name="_20_200" localSheetId="42">#REF!</definedName>
    <definedName name="_20_200" localSheetId="61">#REF!</definedName>
    <definedName name="_20_200">#REF!</definedName>
    <definedName name="_200" localSheetId="42">#REF!</definedName>
    <definedName name="_200" localSheetId="61">#REF!</definedName>
    <definedName name="_200">#REF!</definedName>
    <definedName name="_200201" localSheetId="23">#REF!</definedName>
    <definedName name="_200201" localSheetId="38">'[32]200201'!#REF!</definedName>
    <definedName name="_200201" localSheetId="42">#REF!</definedName>
    <definedName name="_200201" localSheetId="61">#REF!</definedName>
    <definedName name="_200201">#REF!</definedName>
    <definedName name="_200201PM" localSheetId="23">#REF!</definedName>
    <definedName name="_200201PM" localSheetId="38">'[32]200201'!#REF!</definedName>
    <definedName name="_200201PM" localSheetId="42">#REF!</definedName>
    <definedName name="_200201PM" localSheetId="61">#REF!</definedName>
    <definedName name="_200201PM">#REF!</definedName>
    <definedName name="_202203">'202203'!$A$1</definedName>
    <definedName name="_202203PM">'202203'!$B$65:$B$73</definedName>
    <definedName name="_203" localSheetId="23">#REF!</definedName>
    <definedName name="_203" localSheetId="32">#REF!</definedName>
    <definedName name="_203" localSheetId="33">#REF!</definedName>
    <definedName name="_203" localSheetId="42">#REF!</definedName>
    <definedName name="_203" localSheetId="44">#REF!</definedName>
    <definedName name="_203" localSheetId="48">#REF!</definedName>
    <definedName name="_203" localSheetId="61">#REF!</definedName>
    <definedName name="_203">#REF!</definedName>
    <definedName name="_203A" localSheetId="23">#REF!</definedName>
    <definedName name="_203A" localSheetId="32">#REF!</definedName>
    <definedName name="_203A" localSheetId="33">#REF!</definedName>
    <definedName name="_203A" localSheetId="42">#REF!</definedName>
    <definedName name="_203A" localSheetId="44">#REF!</definedName>
    <definedName name="_203A" localSheetId="48">#REF!</definedName>
    <definedName name="_203A" localSheetId="61">#REF!</definedName>
    <definedName name="_203A">#REF!</definedName>
    <definedName name="_203B" localSheetId="23">#REF!</definedName>
    <definedName name="_203B" localSheetId="32">#REF!</definedName>
    <definedName name="_203B" localSheetId="33">#REF!</definedName>
    <definedName name="_203B" localSheetId="42">#REF!</definedName>
    <definedName name="_203B" localSheetId="44">#REF!</definedName>
    <definedName name="_203B" localSheetId="48">#REF!</definedName>
    <definedName name="_203B" localSheetId="61">#REF!</definedName>
    <definedName name="_203B">#REF!</definedName>
    <definedName name="_204207" localSheetId="16">#REF!</definedName>
    <definedName name="_204207">'204207'!$A$1</definedName>
    <definedName name="_204207PM" localSheetId="16">#REF!</definedName>
    <definedName name="_204207PM">'204207'!$B$134:$B$148</definedName>
    <definedName name="_20FIXED_TRUE_UP" localSheetId="42">#REF!</definedName>
    <definedName name="_20FIXED_TRUE_UP" localSheetId="61">#REF!</definedName>
    <definedName name="_20FIXED_TRUE_UP">#REF!</definedName>
    <definedName name="_20HEDGING_INVEST" localSheetId="23">#REF!</definedName>
    <definedName name="_20HEDGING_INVEST" localSheetId="32">#REF!</definedName>
    <definedName name="_20HEDGING_INVEST" localSheetId="33">#REF!</definedName>
    <definedName name="_20HEDGING_INVEST" localSheetId="42">#REF!</definedName>
    <definedName name="_20HEDGING_INVEST" localSheetId="44">#REF!</definedName>
    <definedName name="_20HEDGING_INVEST" localSheetId="48">#REF!</definedName>
    <definedName name="_20HEDGING_INVEST" localSheetId="61">#REF!</definedName>
    <definedName name="_20HEDGING_INVEST">#REF!</definedName>
    <definedName name="_213" localSheetId="16">#REF!</definedName>
    <definedName name="_213">'213'!$A$1</definedName>
    <definedName name="_213PM" localSheetId="16">#REF!</definedName>
    <definedName name="_213PM">'213'!$B$69:$B$77</definedName>
    <definedName name="_214" localSheetId="16">#REF!</definedName>
    <definedName name="_214">'214'!$A$1</definedName>
    <definedName name="_214PM" localSheetId="16">#REF!</definedName>
    <definedName name="_214PM">'214'!$B$71:$B$79</definedName>
    <definedName name="_216" localSheetId="32">#REF!</definedName>
    <definedName name="_216" localSheetId="33">#REF!</definedName>
    <definedName name="_216" localSheetId="38">#REF!</definedName>
    <definedName name="_216" localSheetId="42">#REF!</definedName>
    <definedName name="_216" localSheetId="44">#REF!</definedName>
    <definedName name="_216" localSheetId="48">#REF!</definedName>
    <definedName name="_216" localSheetId="61">#REF!</definedName>
    <definedName name="_216">#REF!</definedName>
    <definedName name="_216PM" localSheetId="23">'[33]216'!#REF!</definedName>
    <definedName name="_216PM" localSheetId="24">'[34]216'!#REF!</definedName>
    <definedName name="_216PM" localSheetId="25">'[34]216'!#REF!</definedName>
    <definedName name="_216PM" localSheetId="27">'[35]216'!#REF!</definedName>
    <definedName name="_216PM" localSheetId="32">'[36]216'!#REF!</definedName>
    <definedName name="_216PM" localSheetId="33">'[36]216'!#REF!</definedName>
    <definedName name="_216PM" localSheetId="37">'[37]216'!#REF!</definedName>
    <definedName name="_216PM" localSheetId="38">#REF!</definedName>
    <definedName name="_216PM" localSheetId="42">#REF!</definedName>
    <definedName name="_216PM" localSheetId="44">'[36]216'!#REF!</definedName>
    <definedName name="_216PM" localSheetId="48">'[36]216'!#REF!</definedName>
    <definedName name="_216PM" localSheetId="56">'[35]216'!#REF!</definedName>
    <definedName name="_216PM" localSheetId="59">'[37]216'!#REF!</definedName>
    <definedName name="_216PM" localSheetId="61">#REF!</definedName>
    <definedName name="_216PM">#REF!</definedName>
    <definedName name="_217" localSheetId="23">#REF!</definedName>
    <definedName name="_217" localSheetId="38">#REF!</definedName>
    <definedName name="_217" localSheetId="42">#REF!</definedName>
    <definedName name="_217" localSheetId="61">#REF!</definedName>
    <definedName name="_217">#REF!</definedName>
    <definedName name="_217PM" localSheetId="23">#REF!</definedName>
    <definedName name="_217PM" localSheetId="38">#REF!</definedName>
    <definedName name="_217PM" localSheetId="42">#REF!</definedName>
    <definedName name="_217PM" localSheetId="61">#REF!</definedName>
    <definedName name="_217PM">#REF!</definedName>
    <definedName name="_218" localSheetId="23">#REF!</definedName>
    <definedName name="_218" localSheetId="25">'218'!$A$1</definedName>
    <definedName name="_218" localSheetId="42">#REF!</definedName>
    <definedName name="_218" localSheetId="61">#REF!</definedName>
    <definedName name="_218">#REF!</definedName>
    <definedName name="_218PM" localSheetId="16">'[27]218'!#REF!</definedName>
    <definedName name="_218PM" localSheetId="23">#REF!</definedName>
    <definedName name="_218PM" localSheetId="24">'[34]218'!#REF!</definedName>
    <definedName name="_218PM" localSheetId="25">'218'!#REF!</definedName>
    <definedName name="_218PM" localSheetId="27">'[35]218'!#REF!</definedName>
    <definedName name="_218PM" localSheetId="32">'[36]218'!#REF!</definedName>
    <definedName name="_218PM" localSheetId="33">'[36]218'!#REF!</definedName>
    <definedName name="_218PM" localSheetId="37">'[37]218'!#REF!</definedName>
    <definedName name="_218PM" localSheetId="38">'[32]218'!#REF!</definedName>
    <definedName name="_218PM" localSheetId="42">#REF!</definedName>
    <definedName name="_218PM" localSheetId="44">'[36]218'!#REF!</definedName>
    <definedName name="_218PM" localSheetId="48">'[36]218'!#REF!</definedName>
    <definedName name="_218PM" localSheetId="56">'[35]218'!#REF!</definedName>
    <definedName name="_218PM" localSheetId="59">'[37]218'!#REF!</definedName>
    <definedName name="_218PM" localSheetId="61">#REF!</definedName>
    <definedName name="_218PM">#REF!</definedName>
    <definedName name="_219" localSheetId="16">#REF!</definedName>
    <definedName name="_219" localSheetId="32">#REF!</definedName>
    <definedName name="_219" localSheetId="33">#REF!</definedName>
    <definedName name="_219" localSheetId="44">#REF!</definedName>
    <definedName name="_219" localSheetId="48">#REF!</definedName>
    <definedName name="_219">'219'!$A$1</definedName>
    <definedName name="_219PM" localSheetId="16">#REF!</definedName>
    <definedName name="_219PM" localSheetId="23">'219'!#REF!</definedName>
    <definedName name="_219PM" localSheetId="24">'[34]219'!#REF!</definedName>
    <definedName name="_219PM" localSheetId="25">'[34]219'!#REF!</definedName>
    <definedName name="_219PM" localSheetId="27">'[35]219'!#REF!</definedName>
    <definedName name="_219PM" localSheetId="32">'[36]219'!#REF!</definedName>
    <definedName name="_219PM" localSheetId="33">'[36]219'!#REF!</definedName>
    <definedName name="_219PM" localSheetId="37">'[37]219'!#REF!</definedName>
    <definedName name="_219PM" localSheetId="38">'[32]219'!#REF!</definedName>
    <definedName name="_219PM" localSheetId="42">'[38]219'!#REF!</definedName>
    <definedName name="_219PM" localSheetId="44">'[36]219'!#REF!</definedName>
    <definedName name="_219PM" localSheetId="48">'[36]219'!#REF!</definedName>
    <definedName name="_219PM" localSheetId="56">'[35]219'!#REF!</definedName>
    <definedName name="_219PM" localSheetId="59">'[37]219'!#REF!</definedName>
    <definedName name="_219PM" localSheetId="61">'219'!#REF!</definedName>
    <definedName name="_219PM">'219'!#REF!</definedName>
    <definedName name="_21HEDGING_INVEST" localSheetId="42">#REF!</definedName>
    <definedName name="_21HEDGING_INVEST" localSheetId="61">#REF!</definedName>
    <definedName name="_21HEDGING_INVEST">#REF!</definedName>
    <definedName name="_21INCOME_STMT" localSheetId="23">#REF!</definedName>
    <definedName name="_21INCOME_STMT" localSheetId="32">#REF!</definedName>
    <definedName name="_21INCOME_STMT" localSheetId="33">#REF!</definedName>
    <definedName name="_21INCOME_STMT" localSheetId="42">#REF!</definedName>
    <definedName name="_21INCOME_STMT" localSheetId="44">#REF!</definedName>
    <definedName name="_21INCOME_STMT" localSheetId="48">#REF!</definedName>
    <definedName name="_21INCOME_STMT" localSheetId="61">#REF!</definedName>
    <definedName name="_21INCOME_STMT">#REF!</definedName>
    <definedName name="_22_118" localSheetId="42">#REF!</definedName>
    <definedName name="_22_118" localSheetId="61">#REF!</definedName>
    <definedName name="_22_118">#REF!</definedName>
    <definedName name="_221" localSheetId="23">#REF!</definedName>
    <definedName name="_221" localSheetId="27">'221'!$A$1</definedName>
    <definedName name="_221" localSheetId="42">#REF!</definedName>
    <definedName name="_221" localSheetId="61">#REF!</definedName>
    <definedName name="_221">#REF!</definedName>
    <definedName name="_221PM" localSheetId="23">#REF!</definedName>
    <definedName name="_221PM" localSheetId="27">'221'!$A$66:$B$77</definedName>
    <definedName name="_221PM" localSheetId="42">#REF!</definedName>
    <definedName name="_221PM" localSheetId="61">#REF!</definedName>
    <definedName name="_221PM">#REF!</definedName>
    <definedName name="_224225">'224225'!$A$1</definedName>
    <definedName name="_224225PM" localSheetId="16">'[27]224225'!#REF!</definedName>
    <definedName name="_224225PM" localSheetId="23">'224225'!#REF!</definedName>
    <definedName name="_224225PM" localSheetId="24">'[34]224225'!#REF!</definedName>
    <definedName name="_224225PM" localSheetId="25">'[34]224225'!#REF!</definedName>
    <definedName name="_224225PM" localSheetId="27">'[35]224225'!#REF!</definedName>
    <definedName name="_224225PM" localSheetId="32">'[36]224225'!#REF!</definedName>
    <definedName name="_224225PM" localSheetId="33">'[36]224225'!#REF!</definedName>
    <definedName name="_224225PM" localSheetId="37">'[37]224225'!#REF!</definedName>
    <definedName name="_224225PM" localSheetId="38">'[32]224225'!#REF!</definedName>
    <definedName name="_224225PM" localSheetId="42">'[38]224225'!#REF!</definedName>
    <definedName name="_224225PM" localSheetId="44">'[36]224225'!#REF!</definedName>
    <definedName name="_224225PM" localSheetId="48">'[36]224225'!#REF!</definedName>
    <definedName name="_224225PM" localSheetId="56">'[35]224225'!#REF!</definedName>
    <definedName name="_224225PM" localSheetId="59">'[37]224225'!#REF!</definedName>
    <definedName name="_224225PM" localSheetId="61">'224225'!#REF!</definedName>
    <definedName name="_224225PM">'224225'!#REF!</definedName>
    <definedName name="_227">'227'!$A$1</definedName>
    <definedName name="_227PM">'227'!$B$71:$B$79</definedName>
    <definedName name="_228229">'228229'!$A$1</definedName>
    <definedName name="_228229PM">'228229'!$B$73:$B$83</definedName>
    <definedName name="_22ACCESS_RECON" localSheetId="42">'[39]Basic-Default'!#REF!</definedName>
    <definedName name="_22ACCESS_RECON" localSheetId="61">'[39]Basic-Default'!#REF!</definedName>
    <definedName name="_22ACCESS_RECON">'[39]Basic-Default'!#REF!</definedName>
    <definedName name="_22INCOME_STMT" localSheetId="42">#REF!</definedName>
    <definedName name="_22INCOME_STMT" localSheetId="61">#REF!</definedName>
    <definedName name="_22INCOME_STMT">#REF!</definedName>
    <definedName name="_22KWH_ENTRY" localSheetId="23">#REF!</definedName>
    <definedName name="_22KWH_ENTRY" localSheetId="32">#REF!</definedName>
    <definedName name="_22KWH_ENTRY" localSheetId="33">#REF!</definedName>
    <definedName name="_22KWH_ENTRY" localSheetId="42">#REF!</definedName>
    <definedName name="_22KWH_ENTRY" localSheetId="44">#REF!</definedName>
    <definedName name="_22KWH_ENTRY" localSheetId="48">#REF!</definedName>
    <definedName name="_22KWH_ENTRY" localSheetId="61">#REF!</definedName>
    <definedName name="_22KWH_ENTRY">#REF!</definedName>
    <definedName name="_230">'230'!$A$1</definedName>
    <definedName name="_230PM">'230'!$B$74:$B$82</definedName>
    <definedName name="_232" localSheetId="23">#REF!</definedName>
    <definedName name="_232" localSheetId="38">#REF!</definedName>
    <definedName name="_232" localSheetId="42">#REF!</definedName>
    <definedName name="_232" localSheetId="61">#REF!</definedName>
    <definedName name="_232">#REF!</definedName>
    <definedName name="_232PM" localSheetId="16">'[27]232'!#REF!</definedName>
    <definedName name="_232PM" localSheetId="23">#REF!</definedName>
    <definedName name="_232PM" localSheetId="24">'[34]232'!#REF!</definedName>
    <definedName name="_232PM" localSheetId="25">'[34]232'!#REF!</definedName>
    <definedName name="_232PM" localSheetId="27">'[35]232'!#REF!</definedName>
    <definedName name="_232PM" localSheetId="32">'[40]232'!#REF!</definedName>
    <definedName name="_232PM" localSheetId="33">'[40]232'!#REF!</definedName>
    <definedName name="_232PM" localSheetId="37">'[37]232'!#REF!</definedName>
    <definedName name="_232PM" localSheetId="38">#REF!</definedName>
    <definedName name="_232PM" localSheetId="42">#REF!</definedName>
    <definedName name="_232PM" localSheetId="44">'[40]232'!#REF!</definedName>
    <definedName name="_232PM" localSheetId="48">'[40]232'!#REF!</definedName>
    <definedName name="_232PM" localSheetId="56">'[35]232'!#REF!</definedName>
    <definedName name="_232PM" localSheetId="59">'[37]232'!#REF!</definedName>
    <definedName name="_232PM" localSheetId="60">'[41]232'!#REF!</definedName>
    <definedName name="_232PM" localSheetId="61">#REF!</definedName>
    <definedName name="_232PM">#REF!</definedName>
    <definedName name="_233" localSheetId="23">#REF!</definedName>
    <definedName name="_233" localSheetId="38">#REF!</definedName>
    <definedName name="_233" localSheetId="42">#REF!</definedName>
    <definedName name="_233" localSheetId="61">#REF!</definedName>
    <definedName name="_233">#REF!</definedName>
    <definedName name="_233PM" localSheetId="16">'[27]233'!#REF!</definedName>
    <definedName name="_233PM" localSheetId="23">#REF!</definedName>
    <definedName name="_233PM" localSheetId="24">'[34]233'!#REF!</definedName>
    <definedName name="_233PM" localSheetId="25">'[34]233'!#REF!</definedName>
    <definedName name="_233PM" localSheetId="27">'[35]233'!#REF!</definedName>
    <definedName name="_233PM" localSheetId="32">'[36]233'!#REF!</definedName>
    <definedName name="_233PM" localSheetId="33">'[36]233'!#REF!</definedName>
    <definedName name="_233PM" localSheetId="37">'[37]233'!#REF!</definedName>
    <definedName name="_233PM" localSheetId="38">#REF!</definedName>
    <definedName name="_233PM" localSheetId="42">#REF!</definedName>
    <definedName name="_233PM" localSheetId="44">'[36]233'!#REF!</definedName>
    <definedName name="_233PM" localSheetId="48">'[36]233'!#REF!</definedName>
    <definedName name="_233PM" localSheetId="56">'[35]233'!#REF!</definedName>
    <definedName name="_233PM" localSheetId="59">'[37]233'!#REF!</definedName>
    <definedName name="_233PM" localSheetId="61">#REF!</definedName>
    <definedName name="_233PM">#REF!</definedName>
    <definedName name="_234" localSheetId="42">#REF!</definedName>
    <definedName name="_234" localSheetId="61">#REF!</definedName>
    <definedName name="_234">#REF!</definedName>
    <definedName name="_234PM" localSheetId="16">'[27]234'!#REF!</definedName>
    <definedName name="_234PM" localSheetId="23">#REF!</definedName>
    <definedName name="_234PM" localSheetId="24">'[34]234'!#REF!</definedName>
    <definedName name="_234PM" localSheetId="25">'[34]234'!#REF!</definedName>
    <definedName name="_234PM" localSheetId="27">'[35]234'!#REF!</definedName>
    <definedName name="_234PM" localSheetId="32">'[36]234'!#REF!</definedName>
    <definedName name="_234PM" localSheetId="33">'[36]234'!#REF!</definedName>
    <definedName name="_234PM" localSheetId="37">'[37]234'!#REF!</definedName>
    <definedName name="_234PM" localSheetId="38">'[32]234'!#REF!</definedName>
    <definedName name="_234PM" localSheetId="42">#REF!</definedName>
    <definedName name="_234PM" localSheetId="44">'[36]234'!#REF!</definedName>
    <definedName name="_234PM" localSheetId="48">'[36]234'!#REF!</definedName>
    <definedName name="_234PM" localSheetId="56">'[35]234'!#REF!</definedName>
    <definedName name="_234PM" localSheetId="59">'[37]234'!#REF!</definedName>
    <definedName name="_234PM" localSheetId="61">#REF!</definedName>
    <definedName name="_234PM">#REF!</definedName>
    <definedName name="_23KWH_ENTRY" localSheetId="42">#REF!</definedName>
    <definedName name="_23KWH_ENTRY" localSheetId="61">#REF!</definedName>
    <definedName name="_23KWH_ENTRY">#REF!</definedName>
    <definedName name="_23PAGE_3" localSheetId="23">#REF!</definedName>
    <definedName name="_23PAGE_3" localSheetId="32">#REF!</definedName>
    <definedName name="_23PAGE_3" localSheetId="33">#REF!</definedName>
    <definedName name="_23PAGE_3" localSheetId="42">#REF!</definedName>
    <definedName name="_23PAGE_3" localSheetId="44">#REF!</definedName>
    <definedName name="_23PAGE_3" localSheetId="48">#REF!</definedName>
    <definedName name="_23PAGE_3" localSheetId="61">#REF!</definedName>
    <definedName name="_23PAGE_3">#REF!</definedName>
    <definedName name="_24ACCESS_RECON" localSheetId="42">'[39]Basic-Default'!#REF!</definedName>
    <definedName name="_24ACCESS_RECON" localSheetId="61">'[39]Basic-Default'!#REF!</definedName>
    <definedName name="_24ACCESS_RECON">'[39]Basic-Default'!#REF!</definedName>
    <definedName name="_24FIXED_TRUE_UP" localSheetId="42">#REF!</definedName>
    <definedName name="_24FIXED_TRUE_UP" localSheetId="61">#REF!</definedName>
    <definedName name="_24FIXED_TRUE_UP">#REF!</definedName>
    <definedName name="_24PAGE_3" localSheetId="42">#REF!</definedName>
    <definedName name="_24PAGE_3" localSheetId="61">#REF!</definedName>
    <definedName name="_24PAGE_3">#REF!</definedName>
    <definedName name="_24PAGE_8" localSheetId="23">#REF!</definedName>
    <definedName name="_24PAGE_8" localSheetId="32">#REF!</definedName>
    <definedName name="_24PAGE_8" localSheetId="33">#REF!</definedName>
    <definedName name="_24PAGE_8" localSheetId="42">#REF!</definedName>
    <definedName name="_24PAGE_8" localSheetId="44">#REF!</definedName>
    <definedName name="_24PAGE_8" localSheetId="48">#REF!</definedName>
    <definedName name="_24PAGE_8" localSheetId="61">#REF!</definedName>
    <definedName name="_24PAGE_8">#REF!</definedName>
    <definedName name="_25_119" localSheetId="42">#REF!</definedName>
    <definedName name="_25_119" localSheetId="61">#REF!</definedName>
    <definedName name="_25_119">#REF!</definedName>
    <definedName name="_250251">'250251'!$A$1</definedName>
    <definedName name="_250251PM" localSheetId="16">'[27]250251'!#REF!</definedName>
    <definedName name="_250251PM" localSheetId="23">'250251'!#REF!</definedName>
    <definedName name="_250251PM" localSheetId="24">'[34]250251'!#REF!</definedName>
    <definedName name="_250251PM" localSheetId="25">'[34]250251'!#REF!</definedName>
    <definedName name="_250251PM" localSheetId="27">'[35]250251'!#REF!</definedName>
    <definedName name="_250251PM" localSheetId="32">'[36]250251'!#REF!</definedName>
    <definedName name="_250251PM" localSheetId="33">'[36]250251'!#REF!</definedName>
    <definedName name="_250251PM" localSheetId="37">'[37]250251'!#REF!</definedName>
    <definedName name="_250251PM" localSheetId="38">'[32]250251'!#REF!</definedName>
    <definedName name="_250251PM" localSheetId="42">'[38]250251'!#REF!</definedName>
    <definedName name="_250251PM" localSheetId="44">'[36]250251'!#REF!</definedName>
    <definedName name="_250251PM" localSheetId="48">'[36]250251'!#REF!</definedName>
    <definedName name="_250251PM" localSheetId="56">'[35]250251'!#REF!</definedName>
    <definedName name="_250251PM" localSheetId="59">'[37]250251'!#REF!</definedName>
    <definedName name="_250251PM" localSheetId="61">'250251'!#REF!</definedName>
    <definedName name="_250251PM">'250251'!#REF!</definedName>
    <definedName name="_252" localSheetId="16">#REF!</definedName>
    <definedName name="_252">'252'!$A$1</definedName>
    <definedName name="_252PM" localSheetId="16">'[27]252'!#REF!</definedName>
    <definedName name="_252PM" localSheetId="23">'252'!#REF!</definedName>
    <definedName name="_252PM" localSheetId="24">'[34]252'!#REF!</definedName>
    <definedName name="_252PM" localSheetId="25">'[34]252'!#REF!</definedName>
    <definedName name="_252PM" localSheetId="27">'[35]252'!#REF!</definedName>
    <definedName name="_252PM" localSheetId="32">'[36]252'!#REF!</definedName>
    <definedName name="_252PM" localSheetId="33">'[36]252'!#REF!</definedName>
    <definedName name="_252PM" localSheetId="37">'[37]252'!#REF!</definedName>
    <definedName name="_252PM" localSheetId="38">'[32]252'!#REF!</definedName>
    <definedName name="_252PM" localSheetId="42">'[38]252'!#REF!</definedName>
    <definedName name="_252PM" localSheetId="44">'[36]252'!#REF!</definedName>
    <definedName name="_252PM" localSheetId="48">'[36]252'!#REF!</definedName>
    <definedName name="_252PM" localSheetId="56">'[35]252'!#REF!</definedName>
    <definedName name="_252PM" localSheetId="59">'[37]252'!#REF!</definedName>
    <definedName name="_252PM" localSheetId="61">'252'!#REF!</definedName>
    <definedName name="_252PM">'252'!#REF!</definedName>
    <definedName name="_253" localSheetId="37">'253'!$A$1</definedName>
    <definedName name="_253" localSheetId="42">#REF!</definedName>
    <definedName name="_253" localSheetId="61">#REF!</definedName>
    <definedName name="_253">#REF!</definedName>
    <definedName name="_253PM" localSheetId="37">'253'!$C$73:$C$81</definedName>
    <definedName name="_253PM" localSheetId="42">#REF!</definedName>
    <definedName name="_253PM" localSheetId="61">#REF!</definedName>
    <definedName name="_253PM">#REF!</definedName>
    <definedName name="_254" localSheetId="23">#REF!</definedName>
    <definedName name="_254" localSheetId="38">'254'!$A$1</definedName>
    <definedName name="_254" localSheetId="42">#REF!</definedName>
    <definedName name="_254" localSheetId="61">#REF!</definedName>
    <definedName name="_254">#REF!</definedName>
    <definedName name="_254PM" localSheetId="16">'[27]254'!#REF!</definedName>
    <definedName name="_254PM" localSheetId="23">#REF!</definedName>
    <definedName name="_254PM" localSheetId="24">'[34]254'!#REF!</definedName>
    <definedName name="_254PM" localSheetId="25">'[34]254'!#REF!</definedName>
    <definedName name="_254PM" localSheetId="27">'[35]254'!#REF!</definedName>
    <definedName name="_254PM" localSheetId="32">'[36]254'!#REF!</definedName>
    <definedName name="_254PM" localSheetId="33">'[36]254'!#REF!</definedName>
    <definedName name="_254PM" localSheetId="37">'[37]254'!#REF!</definedName>
    <definedName name="_254PM" localSheetId="38">'254'!#REF!</definedName>
    <definedName name="_254PM" localSheetId="42">#REF!</definedName>
    <definedName name="_254PM" localSheetId="44">'[36]254'!#REF!</definedName>
    <definedName name="_254PM" localSheetId="48">'[36]254'!#REF!</definedName>
    <definedName name="_254PM" localSheetId="56">'[35]254'!#REF!</definedName>
    <definedName name="_254PM" localSheetId="59">'[37]254'!#REF!</definedName>
    <definedName name="_254PM" localSheetId="61">#REF!</definedName>
    <definedName name="_254PM">#REF!</definedName>
    <definedName name="_256257" localSheetId="38">#REF!</definedName>
    <definedName name="_256257">'256257'!$A$1</definedName>
    <definedName name="_256257PM" localSheetId="16">'[27]256257'!#REF!</definedName>
    <definedName name="_256257PM" localSheetId="23">'256257'!#REF!</definedName>
    <definedName name="_256257PM" localSheetId="24">'[34]256257'!#REF!</definedName>
    <definedName name="_256257PM" localSheetId="25">'[34]256257'!#REF!</definedName>
    <definedName name="_256257PM" localSheetId="27">'[35]256257'!#REF!</definedName>
    <definedName name="_256257PM" localSheetId="32">'[36]256257'!#REF!</definedName>
    <definedName name="_256257PM" localSheetId="33">'[36]256257'!#REF!</definedName>
    <definedName name="_256257PM" localSheetId="37">'[37]256257'!#REF!</definedName>
    <definedName name="_256257PM" localSheetId="38">#REF!</definedName>
    <definedName name="_256257PM" localSheetId="42">'[38]256257'!#REF!</definedName>
    <definedName name="_256257PM" localSheetId="44">'[36]256257'!#REF!</definedName>
    <definedName name="_256257PM" localSheetId="48">'[36]256257'!#REF!</definedName>
    <definedName name="_256257PM" localSheetId="56">'[35]256257'!#REF!</definedName>
    <definedName name="_256257PM" localSheetId="59">'[37]256257'!#REF!</definedName>
    <definedName name="_256257PM" localSheetId="61">'256257'!#REF!</definedName>
    <definedName name="_256257PM">'256257'!#REF!</definedName>
    <definedName name="_25PAGE_8" localSheetId="42">#REF!</definedName>
    <definedName name="_25PAGE_8" localSheetId="61">#REF!</definedName>
    <definedName name="_25PAGE_8">#REF!</definedName>
    <definedName name="_25PRINT_AREA" localSheetId="23">#REF!</definedName>
    <definedName name="_25PRINT_AREA" localSheetId="32">#REF!</definedName>
    <definedName name="_25PRINT_AREA" localSheetId="33">#REF!</definedName>
    <definedName name="_25PRINT_AREA" localSheetId="42">#REF!</definedName>
    <definedName name="_25PRINT_AREA" localSheetId="44">#REF!</definedName>
    <definedName name="_25PRINT_AREA" localSheetId="48">#REF!</definedName>
    <definedName name="_25PRINT_AREA" localSheetId="61">#REF!</definedName>
    <definedName name="_25PRINT_AREA">#REF!</definedName>
    <definedName name="_261" localSheetId="42">#REF!</definedName>
    <definedName name="_261" localSheetId="61">#REF!</definedName>
    <definedName name="_261">#REF!</definedName>
    <definedName name="_261PM" localSheetId="16">'[27]261'!#REF!</definedName>
    <definedName name="_261PM" localSheetId="23">#REF!</definedName>
    <definedName name="_261PM" localSheetId="24">'[34]261'!#REF!</definedName>
    <definedName name="_261PM" localSheetId="25">'[34]261'!#REF!</definedName>
    <definedName name="_261PM" localSheetId="27">'[35]261'!#REF!</definedName>
    <definedName name="_261PM" localSheetId="32">'[36]261'!#REF!</definedName>
    <definedName name="_261PM" localSheetId="33">'[36]261'!#REF!</definedName>
    <definedName name="_261PM" localSheetId="37">'[37]261'!#REF!</definedName>
    <definedName name="_261PM" localSheetId="38">'[32]261'!#REF!</definedName>
    <definedName name="_261PM" localSheetId="42">#REF!</definedName>
    <definedName name="_261PM" localSheetId="44">'[36]261'!#REF!</definedName>
    <definedName name="_261PM" localSheetId="48">'[36]261'!#REF!</definedName>
    <definedName name="_261PM" localSheetId="56">'[35]261'!#REF!</definedName>
    <definedName name="_261PM" localSheetId="59">'[37]261'!#REF!</definedName>
    <definedName name="_261PM" localSheetId="61">#REF!</definedName>
    <definedName name="_261PM">#REF!</definedName>
    <definedName name="_262263" localSheetId="16">'[42]262263'!$A$1</definedName>
    <definedName name="_262263" localSheetId="23">#REF!</definedName>
    <definedName name="_262263" localSheetId="32">'[42]262263'!$A$1</definedName>
    <definedName name="_262263" localSheetId="33">'[42]262263'!$A$1</definedName>
    <definedName name="_262263" localSheetId="42">#REF!</definedName>
    <definedName name="_262263" localSheetId="44">'[42]262263'!$A$1</definedName>
    <definedName name="_262263" localSheetId="48">'[42]262263'!$A$1</definedName>
    <definedName name="_262263" localSheetId="61">#REF!</definedName>
    <definedName name="_262263">#REF!</definedName>
    <definedName name="_262263PM" localSheetId="16">'[42]262263'!$B$133:$B$143</definedName>
    <definedName name="_262263PM" localSheetId="23">#REF!</definedName>
    <definedName name="_262263PM" localSheetId="32">'[42]262263'!$B$133:$B$143</definedName>
    <definedName name="_262263PM" localSheetId="33">'[42]262263'!$B$133:$B$143</definedName>
    <definedName name="_262263PM" localSheetId="42">#REF!</definedName>
    <definedName name="_262263PM" localSheetId="44">'[42]262263'!$B$133:$B$143</definedName>
    <definedName name="_262263PM" localSheetId="48">'[42]262263'!$B$133:$B$143</definedName>
    <definedName name="_262263PM" localSheetId="61">#REF!</definedName>
    <definedName name="_262263PM">#REF!</definedName>
    <definedName name="_266267" localSheetId="16">'[42]262263'!$A$1</definedName>
    <definedName name="_266267" localSheetId="23">#REF!</definedName>
    <definedName name="_266267" localSheetId="32">'[42]262263'!$A$1</definedName>
    <definedName name="_266267" localSheetId="33">'[42]262263'!$A$1</definedName>
    <definedName name="_266267" localSheetId="42">#REF!</definedName>
    <definedName name="_266267" localSheetId="44">'[42]262263'!$A$1</definedName>
    <definedName name="_266267" localSheetId="48">'[42]262263'!$A$1</definedName>
    <definedName name="_266267" localSheetId="61">#REF!</definedName>
    <definedName name="_266267">#REF!</definedName>
    <definedName name="_266267PM" localSheetId="16">'[27]266267'!#REF!</definedName>
    <definedName name="_266267PM" localSheetId="23">#REF!</definedName>
    <definedName name="_266267PM" localSheetId="24">'[34]266267'!#REF!</definedName>
    <definedName name="_266267PM" localSheetId="25">'[34]266267'!#REF!</definedName>
    <definedName name="_266267PM" localSheetId="27">'[35]266267'!#REF!</definedName>
    <definedName name="_266267PM" localSheetId="32">'[36]266267'!#REF!</definedName>
    <definedName name="_266267PM" localSheetId="33">'[36]266267'!#REF!</definedName>
    <definedName name="_266267PM" localSheetId="37">'[37]266267'!#REF!</definedName>
    <definedName name="_266267PM" localSheetId="38">'[32]266267'!#REF!</definedName>
    <definedName name="_266267PM" localSheetId="42">#REF!</definedName>
    <definedName name="_266267PM" localSheetId="44">'[36]266267'!#REF!</definedName>
    <definedName name="_266267PM" localSheetId="48">'[36]266267'!#REF!</definedName>
    <definedName name="_266267PM" localSheetId="56">'[35]266267'!#REF!</definedName>
    <definedName name="_266267PM" localSheetId="59">'[37]266267'!#REF!</definedName>
    <definedName name="_266267PM" localSheetId="61">#REF!</definedName>
    <definedName name="_266267PM">#REF!</definedName>
    <definedName name="_269" localSheetId="23">#REF!</definedName>
    <definedName name="_269" localSheetId="42">#REF!</definedName>
    <definedName name="_269" localSheetId="61">#REF!</definedName>
    <definedName name="_269">#REF!</definedName>
    <definedName name="_269PM" localSheetId="16">'[27]269'!#REF!</definedName>
    <definedName name="_269PM" localSheetId="23">#REF!</definedName>
    <definedName name="_269PM" localSheetId="24">'[34]269'!#REF!</definedName>
    <definedName name="_269PM" localSheetId="25">'[34]269'!#REF!</definedName>
    <definedName name="_269PM" localSheetId="27">'[35]269'!#REF!</definedName>
    <definedName name="_269PM" localSheetId="32">'[36]269'!#REF!</definedName>
    <definedName name="_269PM" localSheetId="33">'[36]269'!#REF!</definedName>
    <definedName name="_269PM" localSheetId="37">'[37]269'!#REF!</definedName>
    <definedName name="_269PM" localSheetId="38">'[32]269'!#REF!</definedName>
    <definedName name="_269PM" localSheetId="42">#REF!</definedName>
    <definedName name="_269PM" localSheetId="44">'[36]269'!#REF!</definedName>
    <definedName name="_269PM" localSheetId="48">'[36]269'!#REF!</definedName>
    <definedName name="_269PM" localSheetId="56">'[35]269'!#REF!</definedName>
    <definedName name="_269PM" localSheetId="59">'[37]269'!#REF!</definedName>
    <definedName name="_269PM" localSheetId="61">#REF!</definedName>
    <definedName name="_269PM">#REF!</definedName>
    <definedName name="_26FIXED_TRUE_UP" localSheetId="42">#REF!</definedName>
    <definedName name="_26FIXED_TRUE_UP" localSheetId="61">#REF!</definedName>
    <definedName name="_26FIXED_TRUE_UP">#REF!</definedName>
    <definedName name="_26KWH_ENTRY" localSheetId="42">#REF!</definedName>
    <definedName name="_26KWH_ENTRY" localSheetId="61">#REF!</definedName>
    <definedName name="_26KWH_ENTRY">#REF!</definedName>
    <definedName name="_26PRINT_AREA" localSheetId="42">#REF!</definedName>
    <definedName name="_26PRINT_AREA" localSheetId="61">#REF!</definedName>
    <definedName name="_26PRINT_AREA">#REF!</definedName>
    <definedName name="_26PRINT_AREA1" localSheetId="23">#REF!</definedName>
    <definedName name="_26PRINT_AREA1" localSheetId="32">#REF!</definedName>
    <definedName name="_26PRINT_AREA1" localSheetId="33">#REF!</definedName>
    <definedName name="_26PRINT_AREA1" localSheetId="42">#REF!</definedName>
    <definedName name="_26PRINT_AREA1" localSheetId="44">#REF!</definedName>
    <definedName name="_26PRINT_AREA1" localSheetId="48">#REF!</definedName>
    <definedName name="_26PRINT_AREA1" localSheetId="61">#REF!</definedName>
    <definedName name="_26PRINT_AREA1">#REF!</definedName>
    <definedName name="_272273" localSheetId="16">#REF!</definedName>
    <definedName name="_272273">'272273'!$A$1</definedName>
    <definedName name="_272273PM" localSheetId="16">'[27]272273'!#REF!</definedName>
    <definedName name="_272273PM" localSheetId="23">'272273'!#REF!</definedName>
    <definedName name="_272273PM" localSheetId="24">'[34]272273'!#REF!</definedName>
    <definedName name="_272273PM" localSheetId="25">'[34]272273'!#REF!</definedName>
    <definedName name="_272273PM" localSheetId="27">'[35]272273'!#REF!</definedName>
    <definedName name="_272273PM" localSheetId="32">'[36]272273'!#REF!</definedName>
    <definedName name="_272273PM" localSheetId="33">'[36]272273'!#REF!</definedName>
    <definedName name="_272273PM" localSheetId="37">'[37]272273'!#REF!</definedName>
    <definedName name="_272273PM" localSheetId="38">'[32]272273'!#REF!</definedName>
    <definedName name="_272273PM" localSheetId="42">'[38]272273'!#REF!</definedName>
    <definedName name="_272273PM" localSheetId="44">'[36]272273'!#REF!</definedName>
    <definedName name="_272273PM" localSheetId="48">'[36]272273'!#REF!</definedName>
    <definedName name="_272273PM" localSheetId="56">'[35]272273'!#REF!</definedName>
    <definedName name="_272273PM" localSheetId="59">'[37]272273'!#REF!</definedName>
    <definedName name="_272273PM" localSheetId="61">'272273'!#REF!</definedName>
    <definedName name="_272273PM">'272273'!#REF!</definedName>
    <definedName name="_274275" localSheetId="42">#REF!</definedName>
    <definedName name="_274275" localSheetId="61">#REF!</definedName>
    <definedName name="_274275">#REF!</definedName>
    <definedName name="_274275PM" localSheetId="16">'[27]274275'!#REF!</definedName>
    <definedName name="_274275PM" localSheetId="23">#REF!</definedName>
    <definedName name="_274275PM" localSheetId="24">'[34]274275'!#REF!</definedName>
    <definedName name="_274275PM" localSheetId="25">'[34]274275'!#REF!</definedName>
    <definedName name="_274275PM" localSheetId="27">'[35]274275'!#REF!</definedName>
    <definedName name="_274275PM" localSheetId="32">'[36]274275'!#REF!</definedName>
    <definedName name="_274275PM" localSheetId="33">'[36]274275'!#REF!</definedName>
    <definedName name="_274275PM" localSheetId="37">'[37]274275'!#REF!</definedName>
    <definedName name="_274275PM" localSheetId="38">'[32]274275'!#REF!</definedName>
    <definedName name="_274275PM" localSheetId="42">#REF!</definedName>
    <definedName name="_274275PM" localSheetId="44">'[36]274275'!#REF!</definedName>
    <definedName name="_274275PM" localSheetId="48">'[36]274275'!#REF!</definedName>
    <definedName name="_274275PM" localSheetId="56">'[35]274275'!#REF!</definedName>
    <definedName name="_274275PM" localSheetId="59">'[37]274275'!#REF!</definedName>
    <definedName name="_274275PM" localSheetId="61">#REF!</definedName>
    <definedName name="_274275PM">#REF!</definedName>
    <definedName name="_275" localSheetId="23">#REF!</definedName>
    <definedName name="_275" localSheetId="32">#REF!</definedName>
    <definedName name="_275" localSheetId="33">#REF!</definedName>
    <definedName name="_275" localSheetId="42">#REF!</definedName>
    <definedName name="_275" localSheetId="44">#REF!</definedName>
    <definedName name="_275" localSheetId="48">#REF!</definedName>
    <definedName name="_275" localSheetId="61">#REF!</definedName>
    <definedName name="_275">#REF!</definedName>
    <definedName name="_276277" localSheetId="42">#REF!</definedName>
    <definedName name="_276277" localSheetId="61">#REF!</definedName>
    <definedName name="_276277">#REF!</definedName>
    <definedName name="_276277PM" localSheetId="16">'[27]276277'!#REF!</definedName>
    <definedName name="_276277PM" localSheetId="23">#REF!</definedName>
    <definedName name="_276277PM" localSheetId="24">'[34]276277'!#REF!</definedName>
    <definedName name="_276277PM" localSheetId="25">'[34]276277'!#REF!</definedName>
    <definedName name="_276277PM" localSheetId="27">'[35]276277'!#REF!</definedName>
    <definedName name="_276277PM" localSheetId="32">'[36]276277'!#REF!</definedName>
    <definedName name="_276277PM" localSheetId="33">'[36]276277'!#REF!</definedName>
    <definedName name="_276277PM" localSheetId="37">'[37]276277'!#REF!</definedName>
    <definedName name="_276277PM" localSheetId="38">'[32]276277'!#REF!</definedName>
    <definedName name="_276277PM" localSheetId="42">#REF!</definedName>
    <definedName name="_276277PM" localSheetId="44">'[36]276277'!#REF!</definedName>
    <definedName name="_276277PM" localSheetId="48">'[36]276277'!#REF!</definedName>
    <definedName name="_276277PM" localSheetId="56">'[35]276277'!#REF!</definedName>
    <definedName name="_276277PM" localSheetId="59">'[37]276277'!#REF!</definedName>
    <definedName name="_276277PM" localSheetId="61">#REF!</definedName>
    <definedName name="_276277PM">#REF!</definedName>
    <definedName name="_278" localSheetId="23">#REF!</definedName>
    <definedName name="_278" localSheetId="38">#REF!</definedName>
    <definedName name="_278" localSheetId="42">#REF!</definedName>
    <definedName name="_278" localSheetId="61">#REF!</definedName>
    <definedName name="_278">#REF!</definedName>
    <definedName name="_278PM" localSheetId="16">'[27]278'!#REF!</definedName>
    <definedName name="_278PM" localSheetId="23">#REF!</definedName>
    <definedName name="_278PM" localSheetId="24">'[34]278'!#REF!</definedName>
    <definedName name="_278PM" localSheetId="25">'[34]278'!#REF!</definedName>
    <definedName name="_278PM" localSheetId="27">'[35]278'!#REF!</definedName>
    <definedName name="_278PM" localSheetId="32">'[36]278'!#REF!</definedName>
    <definedName name="_278PM" localSheetId="33">'[36]278'!#REF!</definedName>
    <definedName name="_278PM" localSheetId="37">'[37]278'!#REF!</definedName>
    <definedName name="_278PM" localSheetId="38">#REF!</definedName>
    <definedName name="_278PM" localSheetId="42">#REF!</definedName>
    <definedName name="_278PM" localSheetId="44">'[36]278'!#REF!</definedName>
    <definedName name="_278PM" localSheetId="48">'[36]278'!#REF!</definedName>
    <definedName name="_278PM" localSheetId="56">'[35]278'!#REF!</definedName>
    <definedName name="_278PM" localSheetId="59">'[37]278'!#REF!</definedName>
    <definedName name="_278PM" localSheetId="61">#REF!</definedName>
    <definedName name="_278PM">#REF!</definedName>
    <definedName name="_27PRINT_AREA1" localSheetId="42">#REF!</definedName>
    <definedName name="_27PRINT_AREA1" localSheetId="61">#REF!</definedName>
    <definedName name="_27PRINT_AREA1">#REF!</definedName>
    <definedName name="_27PSC_CASH_STMT" localSheetId="23">#REF!</definedName>
    <definedName name="_27PSC_CASH_STMT" localSheetId="32">#REF!</definedName>
    <definedName name="_27PSC_CASH_STMT" localSheetId="33">#REF!</definedName>
    <definedName name="_27PSC_CASH_STMT" localSheetId="42">#REF!</definedName>
    <definedName name="_27PSC_CASH_STMT" localSheetId="44">#REF!</definedName>
    <definedName name="_27PSC_CASH_STMT" localSheetId="48">#REF!</definedName>
    <definedName name="_27PSC_CASH_STMT" localSheetId="61">#REF!</definedName>
    <definedName name="_27PSC_CASH_STMT">#REF!</definedName>
    <definedName name="_28_200" localSheetId="42">#REF!</definedName>
    <definedName name="_28_200" localSheetId="61">#REF!</definedName>
    <definedName name="_28_200">#REF!</definedName>
    <definedName name="_28KWH_ENTRY" localSheetId="42">#REF!</definedName>
    <definedName name="_28KWH_ENTRY" localSheetId="61">#REF!</definedName>
    <definedName name="_28KWH_ENTRY">#REF!</definedName>
    <definedName name="_28PAGE_3" localSheetId="42">#REF!</definedName>
    <definedName name="_28PAGE_3" localSheetId="61">#REF!</definedName>
    <definedName name="_28PAGE_3">#REF!</definedName>
    <definedName name="_28PSC_CASH_STMT" localSheetId="42">#REF!</definedName>
    <definedName name="_28PSC_CASH_STMT" localSheetId="61">#REF!</definedName>
    <definedName name="_28PSC_CASH_STMT">#REF!</definedName>
    <definedName name="_28PSC_PAGE_1" localSheetId="23">#REF!</definedName>
    <definedName name="_28PSC_PAGE_1" localSheetId="32">#REF!</definedName>
    <definedName name="_28PSC_PAGE_1" localSheetId="33">#REF!</definedName>
    <definedName name="_28PSC_PAGE_1" localSheetId="42">#REF!</definedName>
    <definedName name="_28PSC_PAGE_1" localSheetId="44">#REF!</definedName>
    <definedName name="_28PSC_PAGE_1" localSheetId="48">#REF!</definedName>
    <definedName name="_28PSC_PAGE_1" localSheetId="61">#REF!</definedName>
    <definedName name="_28PSC_PAGE_1">#REF!</definedName>
    <definedName name="_29PSC_PAGE_2" localSheetId="23">#REF!</definedName>
    <definedName name="_29PSC_PAGE_2" localSheetId="32">#REF!</definedName>
    <definedName name="_29PSC_PAGE_2" localSheetId="33">#REF!</definedName>
    <definedName name="_29PSC_PAGE_2" localSheetId="42">#REF!</definedName>
    <definedName name="_29PSC_PAGE_2" localSheetId="44">#REF!</definedName>
    <definedName name="_29PSC_PAGE_2" localSheetId="48">#REF!</definedName>
    <definedName name="_29PSC_PAGE_2" localSheetId="61">#REF!</definedName>
    <definedName name="_29PSC_PAGE_2">#REF!</definedName>
    <definedName name="_2ACCESS_RECON" localSheetId="23">[43]Basic!#REF!</definedName>
    <definedName name="_2ACCESS_RECON" localSheetId="32">[43]Basic!#REF!</definedName>
    <definedName name="_2ACCESS_RECON" localSheetId="33">[43]Basic!#REF!</definedName>
    <definedName name="_2ACCESS_RECON" localSheetId="42">[43]Basic!#REF!</definedName>
    <definedName name="_2ACCESS_RECON" localSheetId="44">[43]Basic!#REF!</definedName>
    <definedName name="_2ACCESS_RECON" localSheetId="48">[43]Basic!#REF!</definedName>
    <definedName name="_2ACCESS_RECON" localSheetId="61">[43]Basic!#REF!</definedName>
    <definedName name="_2ACCESS_RECON">[43]Basic!#REF!</definedName>
    <definedName name="_2EH" localSheetId="42">#REF!</definedName>
    <definedName name="_2EH" localSheetId="61">#REF!</definedName>
    <definedName name="_2EH">#REF!</definedName>
    <definedName name="_2EI" localSheetId="42">#REF!</definedName>
    <definedName name="_2EI" localSheetId="61">#REF!</definedName>
    <definedName name="_2EI">#REF!</definedName>
    <definedName name="_2ENH" localSheetId="42">#REF!</definedName>
    <definedName name="_2ENH" localSheetId="61">#REF!</definedName>
    <definedName name="_2ENH">#REF!</definedName>
    <definedName name="_2H" localSheetId="42">#REF!</definedName>
    <definedName name="_2H" localSheetId="61">#REF!</definedName>
    <definedName name="_2H">#REF!</definedName>
    <definedName name="_2I" localSheetId="42">#REF!</definedName>
    <definedName name="_2I" localSheetId="61">#REF!</definedName>
    <definedName name="_2I">#REF!</definedName>
    <definedName name="_2NH" localSheetId="42">#REF!</definedName>
    <definedName name="_2NH" localSheetId="61">#REF!</definedName>
    <definedName name="_2NH">#REF!</definedName>
    <definedName name="_3__123Graph_CCHART_1" localSheetId="23" hidden="1">[25]TME11_2010!#REF!</definedName>
    <definedName name="_3__123Graph_CCHART_1" localSheetId="42" hidden="1">[25]TME11_2010!#REF!</definedName>
    <definedName name="_3__123Graph_CCHART_1" localSheetId="61" hidden="1">[25]TME11_2010!#REF!</definedName>
    <definedName name="_3__123Graph_CCHART_1" localSheetId="62" hidden="1">[25]TME11_2010!#REF!</definedName>
    <definedName name="_3__123Graph_CCHART_1" hidden="1">[25]TME11_2010!#REF!</definedName>
    <definedName name="_3_111" localSheetId="23">#REF!</definedName>
    <definedName name="_3_111" localSheetId="32">#REF!</definedName>
    <definedName name="_3_111" localSheetId="33">#REF!</definedName>
    <definedName name="_3_111" localSheetId="42">#REF!</definedName>
    <definedName name="_3_111" localSheetId="44">#REF!</definedName>
    <definedName name="_3_111" localSheetId="48">#REF!</definedName>
    <definedName name="_3_111" localSheetId="61">#REF!</definedName>
    <definedName name="_3_111">#REF!</definedName>
    <definedName name="_3_5B" localSheetId="23">#REF!</definedName>
    <definedName name="_3_5B" localSheetId="32">#REF!</definedName>
    <definedName name="_3_5B" localSheetId="33">#REF!</definedName>
    <definedName name="_3_5B" localSheetId="42">#REF!</definedName>
    <definedName name="_3_5B" localSheetId="44">#REF!</definedName>
    <definedName name="_3_5B" localSheetId="48">#REF!</definedName>
    <definedName name="_3_5B" localSheetId="61">#REF!</definedName>
    <definedName name="_3_5B">#REF!</definedName>
    <definedName name="_300301">'300301'!$A$1</definedName>
    <definedName name="_300301PM">'300301'!$B$68:$B$78</definedName>
    <definedName name="_304">'304'!$A$1</definedName>
    <definedName name="_304PM" localSheetId="16">'[26]304'!#REF!</definedName>
    <definedName name="_304PM">'304'!$B$72:$B$80</definedName>
    <definedName name="_30PAGE_3" localSheetId="42">#REF!</definedName>
    <definedName name="_30PAGE_3" localSheetId="61">#REF!</definedName>
    <definedName name="_30PAGE_3">#REF!</definedName>
    <definedName name="_30PSC_PAGE_1" localSheetId="42">#REF!</definedName>
    <definedName name="_30PSC_PAGE_1" localSheetId="61">#REF!</definedName>
    <definedName name="_30PSC_PAGE_1">#REF!</definedName>
    <definedName name="_30RETAIN_EARN_SCH" localSheetId="23">#REF!</definedName>
    <definedName name="_30RETAIN_EARN_SCH" localSheetId="32">#REF!</definedName>
    <definedName name="_30RETAIN_EARN_SCH" localSheetId="33">#REF!</definedName>
    <definedName name="_30RETAIN_EARN_SCH" localSheetId="42">#REF!</definedName>
    <definedName name="_30RETAIN_EARN_SCH" localSheetId="44">#REF!</definedName>
    <definedName name="_30RETAIN_EARN_SCH" localSheetId="48">#REF!</definedName>
    <definedName name="_30RETAIN_EARN_SCH" localSheetId="61">#REF!</definedName>
    <definedName name="_30RETAIN_EARN_SCH">#REF!</definedName>
    <definedName name="_30TRANS_RECON" localSheetId="42">[44]trans!#REF!</definedName>
    <definedName name="_30TRANS_RECON" localSheetId="61">[44]trans!#REF!</definedName>
    <definedName name="_30TRANS_RECON">[44]trans!#REF!</definedName>
    <definedName name="_310311">'310311'!$A$1</definedName>
    <definedName name="_310311PM" localSheetId="16">'[26]310311'!#REF!</definedName>
    <definedName name="_310311PM">'310311'!$B$62:$B$72</definedName>
    <definedName name="_311" localSheetId="23">#REF!</definedName>
    <definedName name="_311" localSheetId="32">#REF!</definedName>
    <definedName name="_311" localSheetId="33">#REF!</definedName>
    <definedName name="_311" localSheetId="42">#REF!</definedName>
    <definedName name="_311" localSheetId="44">#REF!</definedName>
    <definedName name="_311" localSheetId="48">#REF!</definedName>
    <definedName name="_311" localSheetId="61">#REF!</definedName>
    <definedName name="_311">#REF!</definedName>
    <definedName name="_31RETAINED_EARN" localSheetId="23">#REF!</definedName>
    <definedName name="_31RETAINED_EARN" localSheetId="32">#REF!</definedName>
    <definedName name="_31RETAINED_EARN" localSheetId="33">#REF!</definedName>
    <definedName name="_31RETAINED_EARN" localSheetId="42">#REF!</definedName>
    <definedName name="_31RETAINED_EARN" localSheetId="44">#REF!</definedName>
    <definedName name="_31RETAINED_EARN" localSheetId="48">#REF!</definedName>
    <definedName name="_31RETAINED_EARN" localSheetId="61">#REF!</definedName>
    <definedName name="_31RETAINED_EARN">#REF!</definedName>
    <definedName name="_320323">'320323'!$A$1</definedName>
    <definedName name="_320323PM">'320323'!$C$68:$C$82</definedName>
    <definedName name="_326327">'326327'!$A$1</definedName>
    <definedName name="_326327PM">'326327'!$B$59:$B$69</definedName>
    <definedName name="_328330" localSheetId="16">'[45]328330'!$A$1</definedName>
    <definedName name="_328330" localSheetId="32">'[45]328330'!$A$1</definedName>
    <definedName name="_328330" localSheetId="33">'[45]328330'!$A$1</definedName>
    <definedName name="_328330" localSheetId="44">'[45]328330'!$A$1</definedName>
    <definedName name="_328330" localSheetId="48">'[45]328330'!$A$1</definedName>
    <definedName name="_328330">'328330'!$A$1</definedName>
    <definedName name="_328330PM" localSheetId="16">'[45]328330'!$B$61:$B$71</definedName>
    <definedName name="_328330PM" localSheetId="32">'[45]328330'!$B$61:$B$71</definedName>
    <definedName name="_328330PM" localSheetId="33">'[45]328330'!$B$61:$B$71</definedName>
    <definedName name="_328330PM" localSheetId="44">'[45]328330'!$B$61:$B$71</definedName>
    <definedName name="_328330PM" localSheetId="48">'[45]328330'!$B$61:$B$71</definedName>
    <definedName name="_328330PM">'328330'!$B$61:$B$71</definedName>
    <definedName name="_32PSC_PAGE_2" localSheetId="42">#REF!</definedName>
    <definedName name="_32PSC_PAGE_2" localSheetId="61">#REF!</definedName>
    <definedName name="_32PSC_PAGE_2">#REF!</definedName>
    <definedName name="_32TRANS_RECON" localSheetId="23">[31]trans!#REF!</definedName>
    <definedName name="_32TRANS_RECON" localSheetId="32">[31]trans!#REF!</definedName>
    <definedName name="_32TRANS_RECON" localSheetId="33">[31]trans!#REF!</definedName>
    <definedName name="_32TRANS_RECON" localSheetId="42">[31]trans!#REF!</definedName>
    <definedName name="_32TRANS_RECON" localSheetId="44">[31]trans!#REF!</definedName>
    <definedName name="_32TRANS_RECON" localSheetId="48">[31]trans!#REF!</definedName>
    <definedName name="_32TRANS_RECON" localSheetId="61">[31]trans!#REF!</definedName>
    <definedName name="_32TRANS_RECON">[31]trans!#REF!</definedName>
    <definedName name="_332" localSheetId="16">#REF!</definedName>
    <definedName name="_332">'332'!$A$1</definedName>
    <definedName name="_332PM" localSheetId="16">#REF!</definedName>
    <definedName name="_332PM">'332'!$B$59:$B$69</definedName>
    <definedName name="_335" localSheetId="42">#REF!</definedName>
    <definedName name="_335" localSheetId="56">'335'!$A$1</definedName>
    <definedName name="_335" localSheetId="61">#REF!</definedName>
    <definedName name="_335">#REF!</definedName>
    <definedName name="_335PM" localSheetId="16">'[26]335'!#REF!</definedName>
    <definedName name="_335PM" localSheetId="42">#REF!</definedName>
    <definedName name="_335PM" localSheetId="56">'335'!$C$67:$C$77</definedName>
    <definedName name="_335PM" localSheetId="61">#REF!</definedName>
    <definedName name="_335PM">#REF!</definedName>
    <definedName name="_336" localSheetId="16">#REF!</definedName>
    <definedName name="_336">'336'!$A$1</definedName>
    <definedName name="_336PM" localSheetId="16">#REF!</definedName>
    <definedName name="_336PM">'336'!$C$66:$C$74</definedName>
    <definedName name="_337" localSheetId="16">#REF!</definedName>
    <definedName name="_337">'337'!$A$1</definedName>
    <definedName name="_337PM" localSheetId="16">#REF!</definedName>
    <definedName name="_337PM">'337'!$B$57:$B$65</definedName>
    <definedName name="_33RETAIN_EARN_SCH" localSheetId="42">#REF!</definedName>
    <definedName name="_33RETAIN_EARN_SCH" localSheetId="61">#REF!</definedName>
    <definedName name="_33RETAIN_EARN_SCH">#REF!</definedName>
    <definedName name="_340" localSheetId="42">#REF!</definedName>
    <definedName name="_340" localSheetId="59">'340'!$A$1</definedName>
    <definedName name="_340" localSheetId="61">#REF!</definedName>
    <definedName name="_340">#REF!</definedName>
    <definedName name="_340PM" localSheetId="23">#REF!</definedName>
    <definedName name="_340PM" localSheetId="27">'[35]340'!#REF!</definedName>
    <definedName name="_340PM" localSheetId="37">'[37]340'!#REF!</definedName>
    <definedName name="_340PM" localSheetId="38">'[32]340'!#REF!</definedName>
    <definedName name="_340PM" localSheetId="42">#REF!</definedName>
    <definedName name="_340PM" localSheetId="56">'[35]340'!#REF!</definedName>
    <definedName name="_340PM" localSheetId="59">'340'!#REF!</definedName>
    <definedName name="_340PM" localSheetId="61">#REF!</definedName>
    <definedName name="_340PM">#REF!</definedName>
    <definedName name="_34RETAINED_EARN" localSheetId="42">#REF!</definedName>
    <definedName name="_34RETAINED_EARN" localSheetId="61">#REF!</definedName>
    <definedName name="_34RETAINED_EARN">#REF!</definedName>
    <definedName name="_34TRANS_RECON" localSheetId="42">[44]trans!#REF!</definedName>
    <definedName name="_34TRANS_RECON" localSheetId="61">[44]trans!#REF!</definedName>
    <definedName name="_34TRANS_RECON">[44]trans!#REF!</definedName>
    <definedName name="_350351" localSheetId="23">#REF!</definedName>
    <definedName name="_350351" localSheetId="42">#REF!</definedName>
    <definedName name="_350351" localSheetId="61">#REF!</definedName>
    <definedName name="_350351">#REF!</definedName>
    <definedName name="_350351PM" localSheetId="23">#REF!</definedName>
    <definedName name="_350351PM" localSheetId="42">#REF!</definedName>
    <definedName name="_350351PM" localSheetId="61">#REF!</definedName>
    <definedName name="_350351PM">#REF!</definedName>
    <definedName name="_352353" localSheetId="42">#REF!</definedName>
    <definedName name="_352353" localSheetId="61">'352353'!$A$1</definedName>
    <definedName name="_352353">#REF!</definedName>
    <definedName name="_352353PM" localSheetId="24">'[34]352353'!#REF!</definedName>
    <definedName name="_352353PM" localSheetId="25">'[34]352353'!#REF!</definedName>
    <definedName name="_352353PM" localSheetId="32">'[34]352353'!#REF!</definedName>
    <definedName name="_352353PM" localSheetId="33">'[34]352353'!#REF!</definedName>
    <definedName name="_352353PM" localSheetId="38">'[32]352353'!#REF!</definedName>
    <definedName name="_352353PM" localSheetId="42">#REF!</definedName>
    <definedName name="_352353PM" localSheetId="44">'[34]352353'!#REF!</definedName>
    <definedName name="_352353PM" localSheetId="48">'[34]352353'!#REF!</definedName>
    <definedName name="_352353PM" localSheetId="61">'352353'!$B$75:$B$87</definedName>
    <definedName name="_352353PM">#REF!</definedName>
    <definedName name="_354355" localSheetId="23">#REF!</definedName>
    <definedName name="_354355" localSheetId="42">#REF!</definedName>
    <definedName name="_354355" localSheetId="61">#REF!</definedName>
    <definedName name="_354355">#REF!</definedName>
    <definedName name="_354355PM" localSheetId="23">#REF!</definedName>
    <definedName name="_354355PM" localSheetId="42">#REF!</definedName>
    <definedName name="_354355PM" localSheetId="61">#REF!</definedName>
    <definedName name="_354355PM">#REF!</definedName>
    <definedName name="_356" localSheetId="16">#REF!</definedName>
    <definedName name="_356">'356'!$A$1</definedName>
    <definedName name="_356PM" localSheetId="16">#REF!</definedName>
    <definedName name="_356PM">'356'!$B$69:$B$79</definedName>
    <definedName name="_35ACCESS_RECON" localSheetId="42">'[46]Basic-Default'!#REF!</definedName>
    <definedName name="_35ACCESS_RECON" localSheetId="61">'[46]Basic-Default'!#REF!</definedName>
    <definedName name="_35ACCESS_RECON">'[46]Basic-Default'!#REF!</definedName>
    <definedName name="_36TRANS_RECON" localSheetId="42">[31]trans!#REF!</definedName>
    <definedName name="_36TRANS_RECON" localSheetId="61">[31]trans!#REF!</definedName>
    <definedName name="_36TRANS_RECON">[31]trans!#REF!</definedName>
    <definedName name="_37FIXED_TRUE_UP" localSheetId="42">#REF!</definedName>
    <definedName name="_37FIXED_TRUE_UP" localSheetId="61">#REF!</definedName>
    <definedName name="_37FIXED_TRUE_UP">#REF!</definedName>
    <definedName name="_39KWH_ENTRY" localSheetId="42">#REF!</definedName>
    <definedName name="_39KWH_ENTRY" localSheetId="61">#REF!</definedName>
    <definedName name="_39KWH_ENTRY">#REF!</definedName>
    <definedName name="_4__123Graph_XCHART_1" localSheetId="23" hidden="1">[25]TME11_2010!#REF!</definedName>
    <definedName name="_4__123Graph_XCHART_1" localSheetId="42" hidden="1">[25]TME11_2010!#REF!</definedName>
    <definedName name="_4__123Graph_XCHART_1" localSheetId="61" hidden="1">[25]TME11_2010!#REF!</definedName>
    <definedName name="_4__123Graph_XCHART_1" localSheetId="62" hidden="1">[25]TME11_2010!#REF!</definedName>
    <definedName name="_4__123Graph_XCHART_1" hidden="1">[25]TME11_2010!#REF!</definedName>
    <definedName name="_4_110" localSheetId="42">#REF!</definedName>
    <definedName name="_4_110" localSheetId="61">#REF!</definedName>
    <definedName name="_4_110">#REF!</definedName>
    <definedName name="_4_112" localSheetId="23">#REF!</definedName>
    <definedName name="_4_112" localSheetId="32">#REF!</definedName>
    <definedName name="_4_112" localSheetId="33">#REF!</definedName>
    <definedName name="_4_112" localSheetId="42">#REF!</definedName>
    <definedName name="_4_112" localSheetId="44">#REF!</definedName>
    <definedName name="_4_112" localSheetId="48">#REF!</definedName>
    <definedName name="_4_112" localSheetId="61">#REF!</definedName>
    <definedName name="_4_112">#REF!</definedName>
    <definedName name="_4_5C" localSheetId="23">#REF!</definedName>
    <definedName name="_4_5C" localSheetId="32">#REF!</definedName>
    <definedName name="_4_5C" localSheetId="33">#REF!</definedName>
    <definedName name="_4_5C" localSheetId="42">#REF!</definedName>
    <definedName name="_4_5C" localSheetId="44">#REF!</definedName>
    <definedName name="_4_5C" localSheetId="48">#REF!</definedName>
    <definedName name="_4_5C" localSheetId="61">#REF!</definedName>
    <definedName name="_4_5C">#REF!</definedName>
    <definedName name="_4_7_14" localSheetId="42">#REF!</definedName>
    <definedName name="_4_7_14" localSheetId="61">#REF!</definedName>
    <definedName name="_4_7_14">#REF!</definedName>
    <definedName name="_401">'401'!$A$1</definedName>
    <definedName name="_401PM">'401'!$B$75:$B$83</definedName>
    <definedName name="_402403">'402403'!$A$1</definedName>
    <definedName name="_402403PM">'402403'!$B$77:$B$87</definedName>
    <definedName name="_406407">'406407'!$A$1</definedName>
    <definedName name="_406407PM">'406407'!$B$75:$B$85</definedName>
    <definedName name="_408409">'408409'!$B$2</definedName>
    <definedName name="_408409PM">'408409'!$B$67:$B$77</definedName>
    <definedName name="_410411" localSheetId="16">#REF!</definedName>
    <definedName name="_410411">'410411'!$A$1</definedName>
    <definedName name="_410411PM" localSheetId="16">#REF!</definedName>
    <definedName name="_410411PM">'410411'!$B$75:$B$89</definedName>
    <definedName name="_422423" localSheetId="16">#REF!</definedName>
    <definedName name="_422423" localSheetId="32">#REF!</definedName>
    <definedName name="_422423" localSheetId="33">#REF!</definedName>
    <definedName name="_422423" localSheetId="44">#REF!</definedName>
    <definedName name="_422423" localSheetId="48">#REF!</definedName>
    <definedName name="_422423">'422423'!$A$1</definedName>
    <definedName name="_422423PM" localSheetId="16">#REF!</definedName>
    <definedName name="_422423PM" localSheetId="32">#REF!</definedName>
    <definedName name="_422423PM" localSheetId="33">#REF!</definedName>
    <definedName name="_422423PM" localSheetId="44">#REF!</definedName>
    <definedName name="_422423PM" localSheetId="48">#REF!</definedName>
    <definedName name="_422423PM">'422423'!$B$71:$B$85</definedName>
    <definedName name="_424425">'424425'!$A$1</definedName>
    <definedName name="_424425PM">'424425'!$B$70:$B$80</definedName>
    <definedName name="_426427" localSheetId="16">#REF!</definedName>
    <definedName name="_426427" localSheetId="32">#REF!</definedName>
    <definedName name="_426427" localSheetId="33">#REF!</definedName>
    <definedName name="_426427" localSheetId="44">#REF!</definedName>
    <definedName name="_426427" localSheetId="48">#REF!</definedName>
    <definedName name="_426427">'426427'!$A$1</definedName>
    <definedName name="_426427PM" localSheetId="16">#REF!</definedName>
    <definedName name="_426427PM" localSheetId="32">#REF!</definedName>
    <definedName name="_426427PM" localSheetId="33">#REF!</definedName>
    <definedName name="_426427PM" localSheetId="44">#REF!</definedName>
    <definedName name="_426427PM" localSheetId="48">#REF!</definedName>
    <definedName name="_426427PM">'426427'!$B$67:$B$77</definedName>
    <definedName name="_429" localSheetId="16">#REF!</definedName>
    <definedName name="_429">'429'!$A$1</definedName>
    <definedName name="_429PM" localSheetId="16">#REF!</definedName>
    <definedName name="_429PM">'429'!$B$70:$B$78</definedName>
    <definedName name="_42PAGE_3" localSheetId="42">#REF!</definedName>
    <definedName name="_42PAGE_3" localSheetId="61">#REF!</definedName>
    <definedName name="_42PAGE_3">#REF!</definedName>
    <definedName name="_430" localSheetId="16">#REF!</definedName>
    <definedName name="_430">'430'!$A$1</definedName>
    <definedName name="_430PM" localSheetId="16">#REF!</definedName>
    <definedName name="_430PM">'430'!$B$73:$B$81</definedName>
    <definedName name="_431" localSheetId="16">#REF!</definedName>
    <definedName name="_431">'431'!$A$1</definedName>
    <definedName name="_431PM" localSheetId="16">#REF!</definedName>
    <definedName name="_431PM">'431'!$B$68:$B$76</definedName>
    <definedName name="_450">'450'!$A$1</definedName>
    <definedName name="_450PM" localSheetId="16">'[27]450'!#REF!</definedName>
    <definedName name="_450PM" localSheetId="23">'450'!#REF!</definedName>
    <definedName name="_450PM" localSheetId="24">'[34]450'!#REF!</definedName>
    <definedName name="_450PM" localSheetId="25">'[34]450'!#REF!</definedName>
    <definedName name="_450PM" localSheetId="27">'[35]450'!#REF!</definedName>
    <definedName name="_450PM" localSheetId="32">'[36]450'!#REF!</definedName>
    <definedName name="_450PM" localSheetId="33">'[36]450'!#REF!</definedName>
    <definedName name="_450PM" localSheetId="37">'[37]450'!#REF!</definedName>
    <definedName name="_450PM" localSheetId="38">'[32]450'!#REF!</definedName>
    <definedName name="_450PM" localSheetId="42">'[38]450'!#REF!</definedName>
    <definedName name="_450PM" localSheetId="44">'[36]450'!#REF!</definedName>
    <definedName name="_450PM" localSheetId="48">'[36]450'!#REF!</definedName>
    <definedName name="_450PM" localSheetId="56">'[35]450'!#REF!</definedName>
    <definedName name="_450PM" localSheetId="59">'[37]450'!#REF!</definedName>
    <definedName name="_450PM" localSheetId="61">'450'!#REF!</definedName>
    <definedName name="_450PM">'450'!#REF!</definedName>
    <definedName name="_49TRANS_RECON" localSheetId="42">[47]trans!#REF!</definedName>
    <definedName name="_49TRANS_RECON" localSheetId="61">[47]trans!#REF!</definedName>
    <definedName name="_49TRANS_RECON">[47]trans!#REF!</definedName>
    <definedName name="_4A" localSheetId="42">#REF!</definedName>
    <definedName name="_4A" localSheetId="61">#REF!</definedName>
    <definedName name="_4A">#REF!</definedName>
    <definedName name="_4B" localSheetId="42">#REF!</definedName>
    <definedName name="_4B" localSheetId="61">#REF!</definedName>
    <definedName name="_4B">#REF!</definedName>
    <definedName name="_4PAGE_3" localSheetId="23">#REF!</definedName>
    <definedName name="_4PAGE_3" localSheetId="32">#REF!</definedName>
    <definedName name="_4PAGE_3" localSheetId="33">#REF!</definedName>
    <definedName name="_4PAGE_3" localSheetId="42">#REF!</definedName>
    <definedName name="_4PAGE_3" localSheetId="44">#REF!</definedName>
    <definedName name="_4PAGE_3" localSheetId="48">#REF!</definedName>
    <definedName name="_4PAGE_3" localSheetId="61">#REF!</definedName>
    <definedName name="_4PAGE_3">#REF!</definedName>
    <definedName name="_5" localSheetId="23">#REF!</definedName>
    <definedName name="_5" localSheetId="32">#REF!</definedName>
    <definedName name="_5" localSheetId="33">#REF!</definedName>
    <definedName name="_5" localSheetId="42">#REF!</definedName>
    <definedName name="_5" localSheetId="44">#REF!</definedName>
    <definedName name="_5" localSheetId="48">#REF!</definedName>
    <definedName name="_5" localSheetId="61">#REF!</definedName>
    <definedName name="_5">#REF!</definedName>
    <definedName name="_5_110" localSheetId="42">#REF!</definedName>
    <definedName name="_5_110" localSheetId="61">#REF!</definedName>
    <definedName name="_5_110">#REF!</definedName>
    <definedName name="_5_113" localSheetId="23">#REF!</definedName>
    <definedName name="_5_113" localSheetId="32">#REF!</definedName>
    <definedName name="_5_113" localSheetId="33">#REF!</definedName>
    <definedName name="_5_113" localSheetId="42">#REF!</definedName>
    <definedName name="_5_113" localSheetId="44">#REF!</definedName>
    <definedName name="_5_113" localSheetId="48">#REF!</definedName>
    <definedName name="_5_113" localSheetId="61">#REF!</definedName>
    <definedName name="_5_113">#REF!</definedName>
    <definedName name="_5A" localSheetId="23">#REF!</definedName>
    <definedName name="_5A" localSheetId="32">#REF!</definedName>
    <definedName name="_5A" localSheetId="33">#REF!</definedName>
    <definedName name="_5A" localSheetId="42">#REF!</definedName>
    <definedName name="_5A" localSheetId="44">#REF!</definedName>
    <definedName name="_5A" localSheetId="48">#REF!</definedName>
    <definedName name="_5A" localSheetId="61">#REF!</definedName>
    <definedName name="_5A">#REF!</definedName>
    <definedName name="_5B" localSheetId="23">#REF!</definedName>
    <definedName name="_5B" localSheetId="32">#REF!</definedName>
    <definedName name="_5B" localSheetId="33">#REF!</definedName>
    <definedName name="_5B" localSheetId="42">#REF!</definedName>
    <definedName name="_5B" localSheetId="44">#REF!</definedName>
    <definedName name="_5B" localSheetId="48">#REF!</definedName>
    <definedName name="_5B" localSheetId="61">#REF!</definedName>
    <definedName name="_5B">#REF!</definedName>
    <definedName name="_5BALANCE_SHEET" localSheetId="23">#REF!</definedName>
    <definedName name="_5BALANCE_SHEET" localSheetId="32">#REF!</definedName>
    <definedName name="_5BALANCE_SHEET" localSheetId="33">#REF!</definedName>
    <definedName name="_5BALANCE_SHEET" localSheetId="42">#REF!</definedName>
    <definedName name="_5BALANCE_SHEET" localSheetId="44">#REF!</definedName>
    <definedName name="_5BALANCE_SHEET" localSheetId="48">#REF!</definedName>
    <definedName name="_5BALANCE_SHEET" localSheetId="61">#REF!</definedName>
    <definedName name="_5BALANCE_SHEET">#REF!</definedName>
    <definedName name="_5C" localSheetId="23">#REF!</definedName>
    <definedName name="_5C" localSheetId="32">#REF!</definedName>
    <definedName name="_5C" localSheetId="33">#REF!</definedName>
    <definedName name="_5C" localSheetId="42">#REF!</definedName>
    <definedName name="_5C" localSheetId="44">#REF!</definedName>
    <definedName name="_5C" localSheetId="48">#REF!</definedName>
    <definedName name="_5C" localSheetId="61">#REF!</definedName>
    <definedName name="_5C">#REF!</definedName>
    <definedName name="_5PREPARED_BY">'[28]Start Balance'!$C$15</definedName>
    <definedName name="_6_111" localSheetId="42">#REF!</definedName>
    <definedName name="_6_111" localSheetId="61">#REF!</definedName>
    <definedName name="_6_111">#REF!</definedName>
    <definedName name="_6_114" localSheetId="23">#REF!</definedName>
    <definedName name="_6_114" localSheetId="32">#REF!</definedName>
    <definedName name="_6_114" localSheetId="33">#REF!</definedName>
    <definedName name="_6_114" localSheetId="42">#REF!</definedName>
    <definedName name="_6_114" localSheetId="44">#REF!</definedName>
    <definedName name="_6_114" localSheetId="48">#REF!</definedName>
    <definedName name="_6_114" localSheetId="61">#REF!</definedName>
    <definedName name="_6_114">#REF!</definedName>
    <definedName name="_617" localSheetId="23">#REF!</definedName>
    <definedName name="_617" localSheetId="32">#REF!</definedName>
    <definedName name="_617" localSheetId="33">#REF!</definedName>
    <definedName name="_617" localSheetId="42">#REF!</definedName>
    <definedName name="_617" localSheetId="44">#REF!</definedName>
    <definedName name="_617" localSheetId="48">#REF!</definedName>
    <definedName name="_617" localSheetId="61">#REF!</definedName>
    <definedName name="_617">#REF!</definedName>
    <definedName name="_621" localSheetId="23">#REF!</definedName>
    <definedName name="_621" localSheetId="32">#REF!</definedName>
    <definedName name="_621" localSheetId="33">#REF!</definedName>
    <definedName name="_621" localSheetId="42">#REF!</definedName>
    <definedName name="_621" localSheetId="44">#REF!</definedName>
    <definedName name="_621" localSheetId="48">#REF!</definedName>
    <definedName name="_621" localSheetId="61">#REF!</definedName>
    <definedName name="_621">#REF!</definedName>
    <definedName name="_6B" localSheetId="42">#REF!</definedName>
    <definedName name="_6B" localSheetId="61">#REF!</definedName>
    <definedName name="_6B">#REF!</definedName>
    <definedName name="_6CASH_FLOW" localSheetId="23">#REF!</definedName>
    <definedName name="_6CASH_FLOW" localSheetId="32">#REF!</definedName>
    <definedName name="_6CASH_FLOW" localSheetId="33">#REF!</definedName>
    <definedName name="_6CASH_FLOW" localSheetId="42">#REF!</definedName>
    <definedName name="_6CASH_FLOW" localSheetId="44">#REF!</definedName>
    <definedName name="_6CASH_FLOW" localSheetId="48">#REF!</definedName>
    <definedName name="_6CASH_FLOW" localSheetId="61">#REF!</definedName>
    <definedName name="_6CASH_FLOW">#REF!</definedName>
    <definedName name="_7" localSheetId="42">#REF!</definedName>
    <definedName name="_7" localSheetId="61">#REF!</definedName>
    <definedName name="_7">#REF!</definedName>
    <definedName name="_7_117" localSheetId="23">#REF!</definedName>
    <definedName name="_7_117" localSheetId="32">#REF!</definedName>
    <definedName name="_7_117" localSheetId="33">#REF!</definedName>
    <definedName name="_7_117" localSheetId="42">#REF!</definedName>
    <definedName name="_7_117" localSheetId="44">#REF!</definedName>
    <definedName name="_7_117" localSheetId="48">#REF!</definedName>
    <definedName name="_7_117" localSheetId="61">#REF!</definedName>
    <definedName name="_7_117">#REF!</definedName>
    <definedName name="_700" localSheetId="23">#REF!</definedName>
    <definedName name="_700" localSheetId="32">#REF!</definedName>
    <definedName name="_700" localSheetId="33">#REF!</definedName>
    <definedName name="_700" localSheetId="42">#REF!</definedName>
    <definedName name="_700" localSheetId="44">#REF!</definedName>
    <definedName name="_700" localSheetId="48">#REF!</definedName>
    <definedName name="_700" localSheetId="61">#REF!</definedName>
    <definedName name="_700">#REF!</definedName>
    <definedName name="_722" localSheetId="23">#REF!</definedName>
    <definedName name="_722" localSheetId="32">#REF!</definedName>
    <definedName name="_722" localSheetId="33">#REF!</definedName>
    <definedName name="_722" localSheetId="42">#REF!</definedName>
    <definedName name="_722" localSheetId="44">#REF!</definedName>
    <definedName name="_722" localSheetId="48">#REF!</definedName>
    <definedName name="_722" localSheetId="61">#REF!</definedName>
    <definedName name="_722">#REF!</definedName>
    <definedName name="_740" localSheetId="23">#REF!</definedName>
    <definedName name="_740" localSheetId="32">#REF!</definedName>
    <definedName name="_740" localSheetId="33">#REF!</definedName>
    <definedName name="_740" localSheetId="42">#REF!</definedName>
    <definedName name="_740" localSheetId="44">#REF!</definedName>
    <definedName name="_740" localSheetId="48">#REF!</definedName>
    <definedName name="_740" localSheetId="61">#REF!</definedName>
    <definedName name="_740">#REF!</definedName>
    <definedName name="_7DETAIL_CASHFLOW" localSheetId="23">#REF!</definedName>
    <definedName name="_7DETAIL_CASHFLOW" localSheetId="32">#REF!</definedName>
    <definedName name="_7DETAIL_CASHFLOW" localSheetId="33">#REF!</definedName>
    <definedName name="_7DETAIL_CASHFLOW" localSheetId="42">#REF!</definedName>
    <definedName name="_7DETAIL_CASHFLOW" localSheetId="44">#REF!</definedName>
    <definedName name="_7DETAIL_CASHFLOW" localSheetId="48">#REF!</definedName>
    <definedName name="_7DETAIL_CASHFLOW" localSheetId="61">#REF!</definedName>
    <definedName name="_7DETAIL_CASHFLOW">#REF!</definedName>
    <definedName name="_8_111" localSheetId="42">#REF!</definedName>
    <definedName name="_8_111" localSheetId="61">#REF!</definedName>
    <definedName name="_8_111">#REF!</definedName>
    <definedName name="_8_112" localSheetId="42">#REF!</definedName>
    <definedName name="_8_112" localSheetId="61">#REF!</definedName>
    <definedName name="_8_112">#REF!</definedName>
    <definedName name="_8_118" localSheetId="23">#REF!</definedName>
    <definedName name="_8_118" localSheetId="32">#REF!</definedName>
    <definedName name="_8_118" localSheetId="33">#REF!</definedName>
    <definedName name="_8_118" localSheetId="42">#REF!</definedName>
    <definedName name="_8_118" localSheetId="44">#REF!</definedName>
    <definedName name="_8_118" localSheetId="48">#REF!</definedName>
    <definedName name="_8_118" localSheetId="61">#REF!</definedName>
    <definedName name="_8_118">#REF!</definedName>
    <definedName name="_8HEDGING_INVEST" localSheetId="23">#REF!</definedName>
    <definedName name="_8HEDGING_INVEST" localSheetId="32">#REF!</definedName>
    <definedName name="_8HEDGING_INVEST" localSheetId="33">#REF!</definedName>
    <definedName name="_8HEDGING_INVEST" localSheetId="42">#REF!</definedName>
    <definedName name="_8HEDGING_INVEST" localSheetId="44">#REF!</definedName>
    <definedName name="_8HEDGING_INVEST" localSheetId="48">#REF!</definedName>
    <definedName name="_8HEDGING_INVEST" localSheetId="61">#REF!</definedName>
    <definedName name="_8HEDGING_INVEST">#REF!</definedName>
    <definedName name="_9_119" localSheetId="23">#REF!</definedName>
    <definedName name="_9_119" localSheetId="32">#REF!</definedName>
    <definedName name="_9_119" localSheetId="33">#REF!</definedName>
    <definedName name="_9_119" localSheetId="42">#REF!</definedName>
    <definedName name="_9_119" localSheetId="44">#REF!</definedName>
    <definedName name="_9_119" localSheetId="48">#REF!</definedName>
    <definedName name="_9_119" localSheetId="61">#REF!</definedName>
    <definedName name="_9_119">#REF!</definedName>
    <definedName name="_94AVGUSE" localSheetId="42">#REF!</definedName>
    <definedName name="_94AVGUSE" localSheetId="61">#REF!</definedName>
    <definedName name="_94AVGUSE">#REF!</definedName>
    <definedName name="_94CUST" localSheetId="42">#REF!</definedName>
    <definedName name="_94CUST" localSheetId="61">#REF!</definedName>
    <definedName name="_94CUST">#REF!</definedName>
    <definedName name="_94NORMAR" localSheetId="42">#REF!</definedName>
    <definedName name="_94NORMAR" localSheetId="61">#REF!</definedName>
    <definedName name="_94NORMAR">#REF!</definedName>
    <definedName name="_94NORMARNOCC" localSheetId="42">#REF!</definedName>
    <definedName name="_94NORMARNOCC" localSheetId="61">#REF!</definedName>
    <definedName name="_94NORMARNOCC">#REF!</definedName>
    <definedName name="_94NORVOL" localSheetId="42">#REF!</definedName>
    <definedName name="_94NORVOL" localSheetId="61">#REF!</definedName>
    <definedName name="_94NORVOL">#REF!</definedName>
    <definedName name="_94RTNOCC" localSheetId="42">#REF!</definedName>
    <definedName name="_94RTNOCC" localSheetId="61">#REF!</definedName>
    <definedName name="_94RTNOCC">#REF!</definedName>
    <definedName name="_94RTWCC" localSheetId="42">#REF!</definedName>
    <definedName name="_94RTWCC" localSheetId="61">#REF!</definedName>
    <definedName name="_94RTWCC">#REF!</definedName>
    <definedName name="_94WTHRT" localSheetId="42">#REF!</definedName>
    <definedName name="_94WTHRT" localSheetId="61">#REF!</definedName>
    <definedName name="_94WTHRT">#REF!</definedName>
    <definedName name="_95AVGUSE" localSheetId="42">#REF!</definedName>
    <definedName name="_95AVGUSE" localSheetId="61">#REF!</definedName>
    <definedName name="_95AVGUSE">#REF!</definedName>
    <definedName name="_95BDAY" localSheetId="42">#REF!</definedName>
    <definedName name="_95BDAY" localSheetId="61">#REF!</definedName>
    <definedName name="_95BDAY">#REF!</definedName>
    <definedName name="_95BDAYRTCL" localSheetId="42">#REF!</definedName>
    <definedName name="_95BDAYRTCL" localSheetId="61">#REF!</definedName>
    <definedName name="_95BDAYRTCL">#REF!</definedName>
    <definedName name="_95CUST" localSheetId="42">#REF!</definedName>
    <definedName name="_95CUST" localSheetId="61">#REF!</definedName>
    <definedName name="_95CUST">#REF!</definedName>
    <definedName name="_95NORMAR" localSheetId="42">#REF!</definedName>
    <definedName name="_95NORMAR" localSheetId="61">#REF!</definedName>
    <definedName name="_95NORMAR">#REF!</definedName>
    <definedName name="_95NORMARNOCC" localSheetId="42">#REF!</definedName>
    <definedName name="_95NORMARNOCC" localSheetId="61">#REF!</definedName>
    <definedName name="_95NORMARNOCC">#REF!</definedName>
    <definedName name="_95NORVOL" localSheetId="42">#REF!</definedName>
    <definedName name="_95NORVOL" localSheetId="61">#REF!</definedName>
    <definedName name="_95NORVOL">#REF!</definedName>
    <definedName name="_95RTNOCC" localSheetId="42">#REF!</definedName>
    <definedName name="_95RTNOCC" localSheetId="61">#REF!</definedName>
    <definedName name="_95RTNOCC">#REF!</definedName>
    <definedName name="_95RTWCC" localSheetId="42">#REF!</definedName>
    <definedName name="_95RTWCC" localSheetId="61">#REF!</definedName>
    <definedName name="_95RTWCC">#REF!</definedName>
    <definedName name="_96BDAY" localSheetId="42">#REF!</definedName>
    <definedName name="_96BDAY" localSheetId="61">#REF!</definedName>
    <definedName name="_96BDAY">#REF!</definedName>
    <definedName name="_96BDAYRTCL" localSheetId="42">#REF!</definedName>
    <definedName name="_96BDAYRTCL" localSheetId="61">#REF!</definedName>
    <definedName name="_96BDAYRTCL">#REF!</definedName>
    <definedName name="_97VOL" localSheetId="42">#REF!</definedName>
    <definedName name="_97VOL" localSheetId="61">#REF!</definedName>
    <definedName name="_97VOL">#REF!</definedName>
    <definedName name="_9INCOME_STMT" localSheetId="23">#REF!</definedName>
    <definedName name="_9INCOME_STMT" localSheetId="32">#REF!</definedName>
    <definedName name="_9INCOME_STMT" localSheetId="33">#REF!</definedName>
    <definedName name="_9INCOME_STMT" localSheetId="42">#REF!</definedName>
    <definedName name="_9INCOME_STMT" localSheetId="44">#REF!</definedName>
    <definedName name="_9INCOME_STMT" localSheetId="48">#REF!</definedName>
    <definedName name="_9INCOME_STMT" localSheetId="61">#REF!</definedName>
    <definedName name="_9INCOME_STMT">#REF!</definedName>
    <definedName name="_9TRANS_RECON" localSheetId="23">[48]trans!#REF!</definedName>
    <definedName name="_9TRANS_RECON" localSheetId="32">[48]trans!#REF!</definedName>
    <definedName name="_9TRANS_RECON" localSheetId="33">[48]trans!#REF!</definedName>
    <definedName name="_9TRANS_RECON" localSheetId="42">[48]trans!#REF!</definedName>
    <definedName name="_9TRANS_RECON" localSheetId="44">[48]trans!#REF!</definedName>
    <definedName name="_9TRANS_RECON" localSheetId="48">[48]trans!#REF!</definedName>
    <definedName name="_9TRANS_RECON" localSheetId="61">[48]trans!#REF!</definedName>
    <definedName name="_9TRANS_RECON">[48]trans!#REF!</definedName>
    <definedName name="_AMY1" localSheetId="42">#REF!</definedName>
    <definedName name="_AMY1" localSheetId="61">#REF!</definedName>
    <definedName name="_AMY1">#REF!</definedName>
    <definedName name="_ASD1" localSheetId="23">'[49]KS Jan 2011'!#REF!</definedName>
    <definedName name="_ASD1" localSheetId="32">'[50]KS Jan 2011'!#REF!</definedName>
    <definedName name="_ASD1" localSheetId="33">'[50]KS Jan 2011'!#REF!</definedName>
    <definedName name="_ASD1" localSheetId="42">'[50]KS Jan 2011'!#REF!</definedName>
    <definedName name="_ASD1" localSheetId="44">'[50]KS Jan 2011'!#REF!</definedName>
    <definedName name="_ASD1" localSheetId="48">'[50]KS Jan 2011'!#REF!</definedName>
    <definedName name="_ASD1" localSheetId="61">'[50]KS Jan 2011'!#REF!</definedName>
    <definedName name="_ASD1">'[50]KS Jan 2011'!#REF!</definedName>
    <definedName name="_BUN1" localSheetId="23">'[49]KS Jan 2011'!#REF!</definedName>
    <definedName name="_BUN1" localSheetId="32">'[50]KS Jan 2011'!#REF!</definedName>
    <definedName name="_BUN1" localSheetId="33">'[50]KS Jan 2011'!#REF!</definedName>
    <definedName name="_BUN1" localSheetId="42">'[50]KS Jan 2011'!#REF!</definedName>
    <definedName name="_BUN1" localSheetId="44">'[50]KS Jan 2011'!#REF!</definedName>
    <definedName name="_BUN1" localSheetId="48">'[50]KS Jan 2011'!#REF!</definedName>
    <definedName name="_BUN1" localSheetId="61">'[50]KS Jan 2011'!#REF!</definedName>
    <definedName name="_BUN1">'[50]KS Jan 2011'!#REF!</definedName>
    <definedName name="_BUV2" localSheetId="16">'[51]6865 BS'!#REF!</definedName>
    <definedName name="_BUV2" localSheetId="23">'[52]mar 11'!#REF!</definedName>
    <definedName name="_BUV2" localSheetId="32">'[52]mar 11'!#REF!</definedName>
    <definedName name="_BUV2" localSheetId="33">'[52]mar 11'!#REF!</definedName>
    <definedName name="_BUV2" localSheetId="42">'[52]mar 11'!#REF!</definedName>
    <definedName name="_BUV2" localSheetId="44">'[52]mar 11'!#REF!</definedName>
    <definedName name="_BUV2" localSheetId="48">'[52]mar 11'!#REF!</definedName>
    <definedName name="_BUV2" localSheetId="61">'[52]mar 11'!#REF!</definedName>
    <definedName name="_BUV2">'[52]mar 11'!#REF!</definedName>
    <definedName name="_BUV21" localSheetId="23">'[49]KS Jan 2011'!#REF!</definedName>
    <definedName name="_BUV21" localSheetId="32">'[50]KS Jan 2011'!#REF!</definedName>
    <definedName name="_BUV21" localSheetId="33">'[50]KS Jan 2011'!#REF!</definedName>
    <definedName name="_BUV21" localSheetId="42">'[50]KS Jan 2011'!#REF!</definedName>
    <definedName name="_BUV21" localSheetId="44">'[50]KS Jan 2011'!#REF!</definedName>
    <definedName name="_BUV21" localSheetId="48">'[50]KS Jan 2011'!#REF!</definedName>
    <definedName name="_BUV21" localSheetId="61">'[50]KS Jan 2011'!#REF!</definedName>
    <definedName name="_BUV21">'[50]KS Jan 2011'!#REF!</definedName>
    <definedName name="_C" localSheetId="42">#REF!</definedName>
    <definedName name="_C" localSheetId="61">#REF!</definedName>
    <definedName name="_C">#REF!</definedName>
    <definedName name="_Cat1" localSheetId="23">#REF!</definedName>
    <definedName name="_Cat1" localSheetId="32">#REF!</definedName>
    <definedName name="_Cat1" localSheetId="33">#REF!</definedName>
    <definedName name="_Cat1" localSheetId="42">#REF!</definedName>
    <definedName name="_Cat1" localSheetId="44">#REF!</definedName>
    <definedName name="_Cat1" localSheetId="48">#REF!</definedName>
    <definedName name="_Cat1" localSheetId="61">#REF!</definedName>
    <definedName name="_Cat1">#REF!</definedName>
    <definedName name="_CNG1">[21]A!$Q$70:$AY$97</definedName>
    <definedName name="_Co49" localSheetId="23">'[53]Liabilities Rec List'!#REF!</definedName>
    <definedName name="_Co49" localSheetId="32">'[53]Liabilities Rec List'!#REF!</definedName>
    <definedName name="_Co49" localSheetId="33">'[53]Liabilities Rec List'!#REF!</definedName>
    <definedName name="_Co49" localSheetId="42">'[53]Liabilities Rec List'!#REF!</definedName>
    <definedName name="_Co49" localSheetId="44">'[53]Liabilities Rec List'!#REF!</definedName>
    <definedName name="_Co49" localSheetId="48">'[53]Liabilities Rec List'!#REF!</definedName>
    <definedName name="_Co49" localSheetId="61">'[53]Liabilities Rec List'!#REF!</definedName>
    <definedName name="_Co49">'[53]Liabilities Rec List'!#REF!</definedName>
    <definedName name="_end1">40008.1499768519</definedName>
    <definedName name="_Fill" localSheetId="23" hidden="1">#REF!</definedName>
    <definedName name="_Fill" localSheetId="32" hidden="1">#REF!</definedName>
    <definedName name="_Fill" localSheetId="33" hidden="1">#REF!</definedName>
    <definedName name="_Fill" localSheetId="42" hidden="1">#REF!</definedName>
    <definedName name="_Fill" localSheetId="44" hidden="1">#REF!</definedName>
    <definedName name="_Fill" localSheetId="48" hidden="1">#REF!</definedName>
    <definedName name="_Fill" localSheetId="61" hidden="1">#REF!</definedName>
    <definedName name="_Fill" localSheetId="62" hidden="1">#REF!</definedName>
    <definedName name="_Fill" hidden="1">#REF!</definedName>
    <definedName name="_xlnm._FilterDatabase" localSheetId="41" hidden="1">'261A'!$C$6:$H$118</definedName>
    <definedName name="_xlnm._FilterDatabase" localSheetId="48" hidden="1">'278'!$A$15:$G$49</definedName>
    <definedName name="_FYR10" localSheetId="23">#REF!</definedName>
    <definedName name="_FYR10" localSheetId="32">#REF!</definedName>
    <definedName name="_FYR10" localSheetId="33">#REF!</definedName>
    <definedName name="_FYR10" localSheetId="42">#REF!</definedName>
    <definedName name="_FYR10" localSheetId="44">#REF!</definedName>
    <definedName name="_FYR10" localSheetId="48">#REF!</definedName>
    <definedName name="_FYR10" localSheetId="61">#REF!</definedName>
    <definedName name="_FYR10">#REF!</definedName>
    <definedName name="_FYR11" localSheetId="23">#REF!</definedName>
    <definedName name="_FYR11" localSheetId="32">#REF!</definedName>
    <definedName name="_FYR11" localSheetId="33">#REF!</definedName>
    <definedName name="_FYR11" localSheetId="42">#REF!</definedName>
    <definedName name="_FYR11" localSheetId="44">#REF!</definedName>
    <definedName name="_FYR11" localSheetId="48">#REF!</definedName>
    <definedName name="_FYR11" localSheetId="61">#REF!</definedName>
    <definedName name="_FYR11">#REF!</definedName>
    <definedName name="_FYR12" localSheetId="23">#REF!</definedName>
    <definedName name="_FYR12" localSheetId="32">#REF!</definedName>
    <definedName name="_FYR12" localSheetId="33">#REF!</definedName>
    <definedName name="_FYR12" localSheetId="42">#REF!</definedName>
    <definedName name="_FYR12" localSheetId="44">#REF!</definedName>
    <definedName name="_FYR12" localSheetId="48">#REF!</definedName>
    <definedName name="_FYR12" localSheetId="61">#REF!</definedName>
    <definedName name="_FYR12">#REF!</definedName>
    <definedName name="_FYR2" localSheetId="23">#REF!</definedName>
    <definedName name="_FYR2" localSheetId="32">#REF!</definedName>
    <definedName name="_FYR2" localSheetId="33">#REF!</definedName>
    <definedName name="_FYR2" localSheetId="42">#REF!</definedName>
    <definedName name="_FYR2" localSheetId="44">#REF!</definedName>
    <definedName name="_FYR2" localSheetId="48">#REF!</definedName>
    <definedName name="_FYR2" localSheetId="61">#REF!</definedName>
    <definedName name="_FYR2">#REF!</definedName>
    <definedName name="_FYR3" localSheetId="23">#REF!</definedName>
    <definedName name="_FYR3" localSheetId="32">#REF!</definedName>
    <definedName name="_FYR3" localSheetId="33">#REF!</definedName>
    <definedName name="_FYR3" localSheetId="42">#REF!</definedName>
    <definedName name="_FYR3" localSheetId="44">#REF!</definedName>
    <definedName name="_FYR3" localSheetId="48">#REF!</definedName>
    <definedName name="_FYR3" localSheetId="61">#REF!</definedName>
    <definedName name="_FYR3">#REF!</definedName>
    <definedName name="_FYR4" localSheetId="23">#REF!</definedName>
    <definedName name="_FYR4" localSheetId="32">#REF!</definedName>
    <definedName name="_FYR4" localSheetId="33">#REF!</definedName>
    <definedName name="_FYR4" localSheetId="42">#REF!</definedName>
    <definedName name="_FYR4" localSheetId="44">#REF!</definedName>
    <definedName name="_FYR4" localSheetId="48">#REF!</definedName>
    <definedName name="_FYR4" localSheetId="61">#REF!</definedName>
    <definedName name="_FYR4">#REF!</definedName>
    <definedName name="_FYR5" localSheetId="23">#REF!</definedName>
    <definedName name="_FYR5" localSheetId="32">#REF!</definedName>
    <definedName name="_FYR5" localSheetId="33">#REF!</definedName>
    <definedName name="_FYR5" localSheetId="42">#REF!</definedName>
    <definedName name="_FYR5" localSheetId="44">#REF!</definedName>
    <definedName name="_FYR5" localSheetId="48">#REF!</definedName>
    <definedName name="_FYR5" localSheetId="61">#REF!</definedName>
    <definedName name="_FYR5">#REF!</definedName>
    <definedName name="_FYR6" localSheetId="23">#REF!</definedName>
    <definedName name="_FYR6" localSheetId="32">#REF!</definedName>
    <definedName name="_FYR6" localSheetId="33">#REF!</definedName>
    <definedName name="_FYR6" localSheetId="42">#REF!</definedName>
    <definedName name="_FYR6" localSheetId="44">#REF!</definedName>
    <definedName name="_FYR6" localSheetId="48">#REF!</definedName>
    <definedName name="_FYR6" localSheetId="61">#REF!</definedName>
    <definedName name="_FYR6">#REF!</definedName>
    <definedName name="_FYR7" localSheetId="23">#REF!</definedName>
    <definedName name="_FYR7" localSheetId="32">#REF!</definedName>
    <definedName name="_FYR7" localSheetId="33">#REF!</definedName>
    <definedName name="_FYR7" localSheetId="42">#REF!</definedName>
    <definedName name="_FYR7" localSheetId="44">#REF!</definedName>
    <definedName name="_FYR7" localSheetId="48">#REF!</definedName>
    <definedName name="_FYR7" localSheetId="61">#REF!</definedName>
    <definedName name="_FYR7">#REF!</definedName>
    <definedName name="_FYR8" localSheetId="23">#REF!</definedName>
    <definedName name="_FYR8" localSheetId="32">#REF!</definedName>
    <definedName name="_FYR8" localSheetId="33">#REF!</definedName>
    <definedName name="_FYR8" localSheetId="42">#REF!</definedName>
    <definedName name="_FYR8" localSheetId="44">#REF!</definedName>
    <definedName name="_FYR8" localSheetId="48">#REF!</definedName>
    <definedName name="_FYR8" localSheetId="61">#REF!</definedName>
    <definedName name="_FYR8">#REF!</definedName>
    <definedName name="_FYR9" localSheetId="23">#REF!</definedName>
    <definedName name="_FYR9" localSheetId="32">#REF!</definedName>
    <definedName name="_FYR9" localSheetId="33">#REF!</definedName>
    <definedName name="_FYR9" localSheetId="42">#REF!</definedName>
    <definedName name="_FYR9" localSheetId="44">#REF!</definedName>
    <definedName name="_FYR9" localSheetId="48">#REF!</definedName>
    <definedName name="_FYR9" localSheetId="61">#REF!</definedName>
    <definedName name="_FYR9">#REF!</definedName>
    <definedName name="_JE103103">[54]JE10310X!$A$1:$B$161</definedName>
    <definedName name="_Key1" localSheetId="23" hidden="1">#REF!</definedName>
    <definedName name="_Key1" localSheetId="32" hidden="1">#REF!</definedName>
    <definedName name="_Key1" localSheetId="33" hidden="1">#REF!</definedName>
    <definedName name="_Key1" localSheetId="42" hidden="1">#REF!</definedName>
    <definedName name="_Key1" localSheetId="44" hidden="1">#REF!</definedName>
    <definedName name="_Key1" localSheetId="48" hidden="1">#REF!</definedName>
    <definedName name="_Key1" localSheetId="61" hidden="1">#REF!</definedName>
    <definedName name="_Key1" localSheetId="62" hidden="1">[55]Apr!#REF!</definedName>
    <definedName name="_Key1" hidden="1">#REF!</definedName>
    <definedName name="_KEY2" localSheetId="42">#REF!</definedName>
    <definedName name="_KEY2" localSheetId="61">#REF!</definedName>
    <definedName name="_KEY2">#REF!</definedName>
    <definedName name="_KEY3" localSheetId="42">#REF!</definedName>
    <definedName name="_KEY3" localSheetId="61">#REF!</definedName>
    <definedName name="_KEY3">#REF!</definedName>
    <definedName name="_KEY4" localSheetId="42">#REF!</definedName>
    <definedName name="_KEY4" localSheetId="61">#REF!</definedName>
    <definedName name="_KEY4">#REF!</definedName>
    <definedName name="_Mar1" localSheetId="16" hidden="1">[56]Apr!#REF!</definedName>
    <definedName name="_Mar1" localSheetId="23" hidden="1">[57]Apr!#REF!</definedName>
    <definedName name="_Mar1" localSheetId="42" hidden="1">[57]Apr!#REF!</definedName>
    <definedName name="_Mar1" localSheetId="61" hidden="1">[57]Apr!#REF!</definedName>
    <definedName name="_Mar1" localSheetId="62" hidden="1">[57]Apr!#REF!</definedName>
    <definedName name="_Mar1" hidden="1">[57]Apr!#REF!</definedName>
    <definedName name="_MSG1" localSheetId="23">#REF!</definedName>
    <definedName name="_MSG1" localSheetId="32">#REF!</definedName>
    <definedName name="_MSG1" localSheetId="33">#REF!</definedName>
    <definedName name="_MSG1" localSheetId="42">#REF!</definedName>
    <definedName name="_MSG1" localSheetId="44">#REF!</definedName>
    <definedName name="_MSG1" localSheetId="48">#REF!</definedName>
    <definedName name="_MSG1" localSheetId="61">#REF!</definedName>
    <definedName name="_MSG1">#REF!</definedName>
    <definedName name="_MSG4" localSheetId="23">#REF!</definedName>
    <definedName name="_MSG4" localSheetId="32">#REF!</definedName>
    <definedName name="_MSG4" localSheetId="33">#REF!</definedName>
    <definedName name="_MSG4" localSheetId="42">#REF!</definedName>
    <definedName name="_MSG4" localSheetId="44">#REF!</definedName>
    <definedName name="_MSG4" localSheetId="48">#REF!</definedName>
    <definedName name="_MSG4" localSheetId="61">#REF!</definedName>
    <definedName name="_MSG4">#REF!</definedName>
    <definedName name="_Number" localSheetId="42">'[2]PAGE 7'!#REF!</definedName>
    <definedName name="_Number">'[2]PAGE 7'!#REF!</definedName>
    <definedName name="_OPP1" localSheetId="42">#REF!</definedName>
    <definedName name="_OPP1" localSheetId="61">#REF!</definedName>
    <definedName name="_OPP1">#REF!</definedName>
    <definedName name="_opp2" localSheetId="42">#REF!</definedName>
    <definedName name="_opp2" localSheetId="61">#REF!</definedName>
    <definedName name="_opp2">#REF!</definedName>
    <definedName name="_Order1" localSheetId="62" hidden="1">0</definedName>
    <definedName name="_Order1" hidden="1">255</definedName>
    <definedName name="_Order2" localSheetId="62" hidden="1">255</definedName>
    <definedName name="_Order2" hidden="1">0</definedName>
    <definedName name="_P" localSheetId="42">#REF!</definedName>
    <definedName name="_P" localSheetId="61">#REF!</definedName>
    <definedName name="_P">#REF!</definedName>
    <definedName name="_PC1" localSheetId="23">#REF!</definedName>
    <definedName name="_PC1" localSheetId="32">#REF!</definedName>
    <definedName name="_PC1" localSheetId="33">#REF!</definedName>
    <definedName name="_PC1" localSheetId="42">#REF!</definedName>
    <definedName name="_PC1" localSheetId="44">#REF!</definedName>
    <definedName name="_PC1" localSheetId="48">#REF!</definedName>
    <definedName name="_PC1" localSheetId="61">#REF!</definedName>
    <definedName name="_PC1">#REF!</definedName>
    <definedName name="_PC10" localSheetId="23">#REF!</definedName>
    <definedName name="_PC10" localSheetId="32">#REF!</definedName>
    <definedName name="_PC10" localSheetId="33">#REF!</definedName>
    <definedName name="_PC10" localSheetId="42">#REF!</definedName>
    <definedName name="_PC10" localSheetId="44">#REF!</definedName>
    <definedName name="_PC10" localSheetId="48">#REF!</definedName>
    <definedName name="_PC10" localSheetId="61">#REF!</definedName>
    <definedName name="_PC10">#REF!</definedName>
    <definedName name="_PC11" localSheetId="23">#REF!</definedName>
    <definedName name="_PC11" localSheetId="32">#REF!</definedName>
    <definedName name="_PC11" localSheetId="33">#REF!</definedName>
    <definedName name="_PC11" localSheetId="42">#REF!</definedName>
    <definedName name="_PC11" localSheetId="44">#REF!</definedName>
    <definedName name="_PC11" localSheetId="48">#REF!</definedName>
    <definedName name="_PC11" localSheetId="61">#REF!</definedName>
    <definedName name="_PC11">#REF!</definedName>
    <definedName name="_PC12" localSheetId="23">#REF!</definedName>
    <definedName name="_PC12" localSheetId="32">#REF!</definedName>
    <definedName name="_PC12" localSheetId="33">#REF!</definedName>
    <definedName name="_PC12" localSheetId="42">#REF!</definedName>
    <definedName name="_PC12" localSheetId="44">#REF!</definedName>
    <definedName name="_PC12" localSheetId="48">#REF!</definedName>
    <definedName name="_PC12" localSheetId="61">#REF!</definedName>
    <definedName name="_PC12">#REF!</definedName>
    <definedName name="_PC2" localSheetId="23">#REF!</definedName>
    <definedName name="_PC2" localSheetId="32">#REF!</definedName>
    <definedName name="_PC2" localSheetId="33">#REF!</definedName>
    <definedName name="_PC2" localSheetId="42">#REF!</definedName>
    <definedName name="_PC2" localSheetId="44">#REF!</definedName>
    <definedName name="_PC2" localSheetId="48">#REF!</definedName>
    <definedName name="_PC2" localSheetId="61">#REF!</definedName>
    <definedName name="_PC2">#REF!</definedName>
    <definedName name="_PC3" localSheetId="23">#REF!</definedName>
    <definedName name="_PC3" localSheetId="32">#REF!</definedName>
    <definedName name="_PC3" localSheetId="33">#REF!</definedName>
    <definedName name="_PC3" localSheetId="42">#REF!</definedName>
    <definedName name="_PC3" localSheetId="44">#REF!</definedName>
    <definedName name="_PC3" localSheetId="48">#REF!</definedName>
    <definedName name="_PC3" localSheetId="61">#REF!</definedName>
    <definedName name="_PC3">#REF!</definedName>
    <definedName name="_PC4" localSheetId="23">#REF!</definedName>
    <definedName name="_PC4" localSheetId="32">#REF!</definedName>
    <definedName name="_PC4" localSheetId="33">#REF!</definedName>
    <definedName name="_PC4" localSheetId="42">#REF!</definedName>
    <definedName name="_PC4" localSheetId="44">#REF!</definedName>
    <definedName name="_PC4" localSheetId="48">#REF!</definedName>
    <definedName name="_PC4" localSheetId="61">#REF!</definedName>
    <definedName name="_PC4">#REF!</definedName>
    <definedName name="_PC5" localSheetId="23">#REF!</definedName>
    <definedName name="_PC5" localSheetId="32">#REF!</definedName>
    <definedName name="_PC5" localSheetId="33">#REF!</definedName>
    <definedName name="_PC5" localSheetId="42">#REF!</definedName>
    <definedName name="_PC5" localSheetId="44">#REF!</definedName>
    <definedName name="_PC5" localSheetId="48">#REF!</definedName>
    <definedName name="_PC5" localSheetId="61">#REF!</definedName>
    <definedName name="_PC5">#REF!</definedName>
    <definedName name="_PC6" localSheetId="23">#REF!</definedName>
    <definedName name="_PC6" localSheetId="32">#REF!</definedName>
    <definedName name="_PC6" localSheetId="33">#REF!</definedName>
    <definedName name="_PC6" localSheetId="42">#REF!</definedName>
    <definedName name="_PC6" localSheetId="44">#REF!</definedName>
    <definedName name="_PC6" localSheetId="48">#REF!</definedName>
    <definedName name="_PC6" localSheetId="61">#REF!</definedName>
    <definedName name="_PC6">#REF!</definedName>
    <definedName name="_PC7" localSheetId="23">#REF!</definedName>
    <definedName name="_PC7" localSheetId="32">#REF!</definedName>
    <definedName name="_PC7" localSheetId="33">#REF!</definedName>
    <definedName name="_PC7" localSheetId="42">#REF!</definedName>
    <definedName name="_PC7" localSheetId="44">#REF!</definedName>
    <definedName name="_PC7" localSheetId="48">#REF!</definedName>
    <definedName name="_PC7" localSheetId="61">#REF!</definedName>
    <definedName name="_PC7">#REF!</definedName>
    <definedName name="_PC8" localSheetId="23">#REF!</definedName>
    <definedName name="_PC8" localSheetId="32">#REF!</definedName>
    <definedName name="_PC8" localSheetId="33">#REF!</definedName>
    <definedName name="_PC8" localSheetId="42">#REF!</definedName>
    <definedName name="_PC8" localSheetId="44">#REF!</definedName>
    <definedName name="_PC8" localSheetId="48">#REF!</definedName>
    <definedName name="_PC8" localSheetId="61">#REF!</definedName>
    <definedName name="_PC8">#REF!</definedName>
    <definedName name="_PC9" localSheetId="23">#REF!</definedName>
    <definedName name="_PC9" localSheetId="32">#REF!</definedName>
    <definedName name="_PC9" localSheetId="33">#REF!</definedName>
    <definedName name="_PC9" localSheetId="42">#REF!</definedName>
    <definedName name="_PC9" localSheetId="44">#REF!</definedName>
    <definedName name="_PC9" localSheetId="48">#REF!</definedName>
    <definedName name="_PC9" localSheetId="61">#REF!</definedName>
    <definedName name="_PC9">#REF!</definedName>
    <definedName name="_PER1" localSheetId="23">#REF!</definedName>
    <definedName name="_PER1" localSheetId="32">#REF!</definedName>
    <definedName name="_PER1" localSheetId="33">#REF!</definedName>
    <definedName name="_PER1" localSheetId="42">#REF!</definedName>
    <definedName name="_PER1" localSheetId="44">#REF!</definedName>
    <definedName name="_PER1" localSheetId="48">#REF!</definedName>
    <definedName name="_PER1" localSheetId="61">#REF!</definedName>
    <definedName name="_PER1">#REF!</definedName>
    <definedName name="_PER10" localSheetId="23">#REF!</definedName>
    <definedName name="_PER10" localSheetId="32">#REF!</definedName>
    <definedName name="_PER10" localSheetId="33">#REF!</definedName>
    <definedName name="_PER10" localSheetId="42">#REF!</definedName>
    <definedName name="_PER10" localSheetId="44">#REF!</definedName>
    <definedName name="_PER10" localSheetId="48">#REF!</definedName>
    <definedName name="_PER10" localSheetId="61">#REF!</definedName>
    <definedName name="_PER10">#REF!</definedName>
    <definedName name="_PER11" localSheetId="23">#REF!</definedName>
    <definedName name="_PER11" localSheetId="32">#REF!</definedName>
    <definedName name="_PER11" localSheetId="33">#REF!</definedName>
    <definedName name="_PER11" localSheetId="42">#REF!</definedName>
    <definedName name="_PER11" localSheetId="44">#REF!</definedName>
    <definedName name="_PER11" localSheetId="48">#REF!</definedName>
    <definedName name="_PER11" localSheetId="61">#REF!</definedName>
    <definedName name="_PER11">#REF!</definedName>
    <definedName name="_PER12" localSheetId="23">#REF!</definedName>
    <definedName name="_PER12" localSheetId="32">#REF!</definedName>
    <definedName name="_PER12" localSheetId="33">#REF!</definedName>
    <definedName name="_PER12" localSheetId="42">#REF!</definedName>
    <definedName name="_PER12" localSheetId="44">#REF!</definedName>
    <definedName name="_PER12" localSheetId="48">#REF!</definedName>
    <definedName name="_PER12" localSheetId="61">#REF!</definedName>
    <definedName name="_PER12">#REF!</definedName>
    <definedName name="_PER2" localSheetId="23">#REF!</definedName>
    <definedName name="_PER2" localSheetId="32">#REF!</definedName>
    <definedName name="_PER2" localSheetId="33">#REF!</definedName>
    <definedName name="_PER2" localSheetId="42">#REF!</definedName>
    <definedName name="_PER2" localSheetId="44">#REF!</definedName>
    <definedName name="_PER2" localSheetId="48">#REF!</definedName>
    <definedName name="_PER2" localSheetId="61">#REF!</definedName>
    <definedName name="_PER2">#REF!</definedName>
    <definedName name="_PER3" localSheetId="23">#REF!</definedName>
    <definedName name="_PER3" localSheetId="32">#REF!</definedName>
    <definedName name="_PER3" localSheetId="33">#REF!</definedName>
    <definedName name="_PER3" localSheetId="42">#REF!</definedName>
    <definedName name="_PER3" localSheetId="44">#REF!</definedName>
    <definedName name="_PER3" localSheetId="48">#REF!</definedName>
    <definedName name="_PER3" localSheetId="61">#REF!</definedName>
    <definedName name="_PER3">#REF!</definedName>
    <definedName name="_PER4" localSheetId="23">#REF!</definedName>
    <definedName name="_PER4" localSheetId="32">#REF!</definedName>
    <definedName name="_PER4" localSheetId="33">#REF!</definedName>
    <definedName name="_PER4" localSheetId="42">#REF!</definedName>
    <definedName name="_PER4" localSheetId="44">#REF!</definedName>
    <definedName name="_PER4" localSheetId="48">#REF!</definedName>
    <definedName name="_PER4" localSheetId="61">#REF!</definedName>
    <definedName name="_PER4">#REF!</definedName>
    <definedName name="_PER5" localSheetId="23">#REF!</definedName>
    <definedName name="_PER5" localSheetId="32">#REF!</definedName>
    <definedName name="_PER5" localSheetId="33">#REF!</definedName>
    <definedName name="_PER5" localSheetId="42">#REF!</definedName>
    <definedName name="_PER5" localSheetId="44">#REF!</definedName>
    <definedName name="_PER5" localSheetId="48">#REF!</definedName>
    <definedName name="_PER5" localSheetId="61">#REF!</definedName>
    <definedName name="_PER5">#REF!</definedName>
    <definedName name="_PER6" localSheetId="23">#REF!</definedName>
    <definedName name="_PER6" localSheetId="32">#REF!</definedName>
    <definedName name="_PER6" localSheetId="33">#REF!</definedName>
    <definedName name="_PER6" localSheetId="42">#REF!</definedName>
    <definedName name="_PER6" localSheetId="44">#REF!</definedName>
    <definedName name="_PER6" localSheetId="48">#REF!</definedName>
    <definedName name="_PER6" localSheetId="61">#REF!</definedName>
    <definedName name="_PER6">#REF!</definedName>
    <definedName name="_PER7" localSheetId="23">#REF!</definedName>
    <definedName name="_PER7" localSheetId="32">#REF!</definedName>
    <definedName name="_PER7" localSheetId="33">#REF!</definedName>
    <definedName name="_PER7" localSheetId="42">#REF!</definedName>
    <definedName name="_PER7" localSheetId="44">#REF!</definedName>
    <definedName name="_PER7" localSheetId="48">#REF!</definedName>
    <definedName name="_PER7" localSheetId="61">#REF!</definedName>
    <definedName name="_PER7">#REF!</definedName>
    <definedName name="_PER8" localSheetId="23">#REF!</definedName>
    <definedName name="_PER8" localSheetId="32">#REF!</definedName>
    <definedName name="_PER8" localSheetId="33">#REF!</definedName>
    <definedName name="_PER8" localSheetId="42">#REF!</definedName>
    <definedName name="_PER8" localSheetId="44">#REF!</definedName>
    <definedName name="_PER8" localSheetId="48">#REF!</definedName>
    <definedName name="_PER8" localSheetId="61">#REF!</definedName>
    <definedName name="_PER8">#REF!</definedName>
    <definedName name="_PER9" localSheetId="23">#REF!</definedName>
    <definedName name="_PER9" localSheetId="32">#REF!</definedName>
    <definedName name="_PER9" localSheetId="33">#REF!</definedName>
    <definedName name="_PER9" localSheetId="42">#REF!</definedName>
    <definedName name="_PER9" localSheetId="44">#REF!</definedName>
    <definedName name="_PER9" localSheetId="48">#REF!</definedName>
    <definedName name="_PER9" localSheetId="61">#REF!</definedName>
    <definedName name="_PER9">#REF!</definedName>
    <definedName name="_PG1" localSheetId="23">'[15]1'!#REF!</definedName>
    <definedName name="_PG1" localSheetId="32">'[15]1'!#REF!</definedName>
    <definedName name="_PG1" localSheetId="33">'[15]1'!#REF!</definedName>
    <definedName name="_PG1" localSheetId="42">'[15]1'!#REF!</definedName>
    <definedName name="_PG1" localSheetId="44">'[15]1'!#REF!</definedName>
    <definedName name="_PG1" localSheetId="48">'[15]1'!#REF!</definedName>
    <definedName name="_PG1" localSheetId="61">'[15]1'!#REF!</definedName>
    <definedName name="_PG1">'[15]1'!#REF!</definedName>
    <definedName name="_PG18" localSheetId="42">#REF!</definedName>
    <definedName name="_PG18" localSheetId="61">#REF!</definedName>
    <definedName name="_PG18">#REF!</definedName>
    <definedName name="_PG19" localSheetId="23">#REF!</definedName>
    <definedName name="_PG19" localSheetId="32">#REF!</definedName>
    <definedName name="_PG19" localSheetId="33">#REF!</definedName>
    <definedName name="_PG19" localSheetId="42">#REF!</definedName>
    <definedName name="_PG19" localSheetId="44">#REF!</definedName>
    <definedName name="_PG19" localSheetId="48">#REF!</definedName>
    <definedName name="_PG19" localSheetId="61">#REF!</definedName>
    <definedName name="_PG19">#REF!</definedName>
    <definedName name="_PG24" localSheetId="42">#REF!</definedName>
    <definedName name="_PG24" localSheetId="61">#REF!</definedName>
    <definedName name="_PG24">#REF!</definedName>
    <definedName name="_PG25" localSheetId="42">#REF!</definedName>
    <definedName name="_PG25" localSheetId="61">#REF!</definedName>
    <definedName name="_PG25">#REF!</definedName>
    <definedName name="_PG29" localSheetId="23">'[15]2829'!#REF!</definedName>
    <definedName name="_PG29" localSheetId="32">'[15]2829'!#REF!</definedName>
    <definedName name="_PG29" localSheetId="33">'[15]2829'!#REF!</definedName>
    <definedName name="_PG29" localSheetId="42">'[15]2829'!#REF!</definedName>
    <definedName name="_PG29" localSheetId="44">'[15]2829'!#REF!</definedName>
    <definedName name="_PG29" localSheetId="48">'[15]2829'!#REF!</definedName>
    <definedName name="_PG29" localSheetId="61">'[15]2829'!#REF!</definedName>
    <definedName name="_PG29">'[15]2829'!#REF!</definedName>
    <definedName name="_PG63" localSheetId="42">#REF!</definedName>
    <definedName name="_PG63" localSheetId="61">#REF!</definedName>
    <definedName name="_PG63">#REF!</definedName>
    <definedName name="_PG72" localSheetId="42">#REF!</definedName>
    <definedName name="_PG72" localSheetId="61">#REF!</definedName>
    <definedName name="_PG72">#REF!</definedName>
    <definedName name="_PG7277" localSheetId="42">#REF!</definedName>
    <definedName name="_PG7277" localSheetId="61">#REF!</definedName>
    <definedName name="_PG7277">#REF!</definedName>
    <definedName name="_PG73" localSheetId="42">#REF!</definedName>
    <definedName name="_PG73" localSheetId="61">#REF!</definedName>
    <definedName name="_PG73">#REF!</definedName>
    <definedName name="_PG74" localSheetId="42">#REF!</definedName>
    <definedName name="_PG74" localSheetId="61">#REF!</definedName>
    <definedName name="_PG74">#REF!</definedName>
    <definedName name="_PG75" localSheetId="42">#REF!</definedName>
    <definedName name="_PG75" localSheetId="61">#REF!</definedName>
    <definedName name="_PG75">#REF!</definedName>
    <definedName name="_PG76" localSheetId="42">#REF!</definedName>
    <definedName name="_PG76" localSheetId="61">#REF!</definedName>
    <definedName name="_PG76">#REF!</definedName>
    <definedName name="_PG77" localSheetId="42">#REF!</definedName>
    <definedName name="_PG77" localSheetId="61">#REF!</definedName>
    <definedName name="_PG77">#REF!</definedName>
    <definedName name="_PG83" localSheetId="42">#REF!</definedName>
    <definedName name="_PG83" localSheetId="61">#REF!</definedName>
    <definedName name="_PG83">#REF!</definedName>
    <definedName name="_PG84" localSheetId="42">#REF!</definedName>
    <definedName name="_PG84" localSheetId="61">#REF!</definedName>
    <definedName name="_PG84">#REF!</definedName>
    <definedName name="_PG85" localSheetId="42">#REF!</definedName>
    <definedName name="_PG85" localSheetId="61">#REF!</definedName>
    <definedName name="_PG85">#REF!</definedName>
    <definedName name="_PG89" localSheetId="42">#REF!</definedName>
    <definedName name="_PG89" localSheetId="61">#REF!</definedName>
    <definedName name="_PG89">#REF!</definedName>
    <definedName name="_PG90" localSheetId="42">#REF!</definedName>
    <definedName name="_PG90" localSheetId="61">#REF!</definedName>
    <definedName name="_PG90">#REF!</definedName>
    <definedName name="_PG91" localSheetId="42">#REF!</definedName>
    <definedName name="_PG91" localSheetId="61">#REF!</definedName>
    <definedName name="_PG91">#REF!</definedName>
    <definedName name="_PG92" localSheetId="42">#REF!</definedName>
    <definedName name="_PG92" localSheetId="61">#REF!</definedName>
    <definedName name="_PG92">#REF!</definedName>
    <definedName name="_PG93">'[58]93'!$A$1:$J$48</definedName>
    <definedName name="_PRN203" localSheetId="23">#REF!</definedName>
    <definedName name="_PRN203" localSheetId="32">#REF!</definedName>
    <definedName name="_PRN203" localSheetId="33">#REF!</definedName>
    <definedName name="_PRN203" localSheetId="42">#REF!</definedName>
    <definedName name="_PRN203" localSheetId="44">#REF!</definedName>
    <definedName name="_PRN203" localSheetId="48">#REF!</definedName>
    <definedName name="_PRN203" localSheetId="61">#REF!</definedName>
    <definedName name="_PRN203">#REF!</definedName>
    <definedName name="_qtr1">[59]FY2000!$BS$70:$CF$119</definedName>
    <definedName name="_qtr2">[59]FY2000!$BS$122:$CF$172</definedName>
    <definedName name="_R1OLDCC" localSheetId="42">'[60]Rate Table'!#REF!</definedName>
    <definedName name="_R1OLDCC" localSheetId="61">'[60]Rate Table'!#REF!</definedName>
    <definedName name="_R1OLDCC">'[60]Rate Table'!#REF!</definedName>
    <definedName name="_R1OLDCCOP" localSheetId="42">'[60]Rate Table'!#REF!</definedName>
    <definedName name="_R1OLDCCOP" localSheetId="61">'[60]Rate Table'!#REF!</definedName>
    <definedName name="_R1OLDCCOP">'[60]Rate Table'!#REF!</definedName>
    <definedName name="_R1OLDOPHB" localSheetId="42">'[60]Rate Table'!#REF!</definedName>
    <definedName name="_R1OLDOPHB" localSheetId="61">'[60]Rate Table'!#REF!</definedName>
    <definedName name="_R1OLDOPHB">'[60]Rate Table'!#REF!</definedName>
    <definedName name="_R1OLDOPTB" localSheetId="42">'[60]Rate Table'!#REF!</definedName>
    <definedName name="_R1OLDOPTB" localSheetId="61">'[60]Rate Table'!#REF!</definedName>
    <definedName name="_R1OLDOPTB">'[60]Rate Table'!#REF!</definedName>
    <definedName name="_R1OLDPHB" localSheetId="42">'[60]Rate Table'!#REF!</definedName>
    <definedName name="_R1OLDPHB" localSheetId="61">'[60]Rate Table'!#REF!</definedName>
    <definedName name="_R1OLDPHB">'[60]Rate Table'!#REF!</definedName>
    <definedName name="_R1OLDPTB" localSheetId="42">'[60]Rate Table'!#REF!</definedName>
    <definedName name="_R1OLDPTB" localSheetId="61">'[60]Rate Table'!#REF!</definedName>
    <definedName name="_R1OLDPTB">'[60]Rate Table'!#REF!</definedName>
    <definedName name="_R2OLDCC" localSheetId="42">'[60]Rate Table'!#REF!</definedName>
    <definedName name="_R2OLDCC" localSheetId="61">'[60]Rate Table'!#REF!</definedName>
    <definedName name="_R2OLDCC">'[60]Rate Table'!#REF!</definedName>
    <definedName name="_R2OLDCCOP" localSheetId="42">'[60]Rate Table'!#REF!</definedName>
    <definedName name="_R2OLDCCOP" localSheetId="61">'[60]Rate Table'!#REF!</definedName>
    <definedName name="_R2OLDCCOP">'[60]Rate Table'!#REF!</definedName>
    <definedName name="_R2OLDOPHB" localSheetId="42">'[60]Rate Table'!#REF!</definedName>
    <definedName name="_R2OLDOPHB" localSheetId="61">'[60]Rate Table'!#REF!</definedName>
    <definedName name="_R2OLDOPHB">'[60]Rate Table'!#REF!</definedName>
    <definedName name="_R2OLDOPTB" localSheetId="42">'[60]Rate Table'!#REF!</definedName>
    <definedName name="_R2OLDOPTB" localSheetId="61">'[60]Rate Table'!#REF!</definedName>
    <definedName name="_R2OLDOPTB">'[60]Rate Table'!#REF!</definedName>
    <definedName name="_R2OLDPHB" localSheetId="42">'[60]Rate Table'!#REF!</definedName>
    <definedName name="_R2OLDPHB" localSheetId="61">'[60]Rate Table'!#REF!</definedName>
    <definedName name="_R2OLDPHB">'[60]Rate Table'!#REF!</definedName>
    <definedName name="_R2OLDPTB" localSheetId="42">'[60]Rate Table'!#REF!</definedName>
    <definedName name="_R2OLDPTB" localSheetId="61">'[60]Rate Table'!#REF!</definedName>
    <definedName name="_R2OLDPTB">'[60]Rate Table'!#REF!</definedName>
    <definedName name="_R3OLDCC" localSheetId="42">'[60]Rate Table'!#REF!</definedName>
    <definedName name="_R3OLDCC" localSheetId="61">'[60]Rate Table'!#REF!</definedName>
    <definedName name="_R3OLDCC">'[60]Rate Table'!#REF!</definedName>
    <definedName name="_R3OLDCCOP" localSheetId="42">'[60]Rate Table'!#REF!</definedName>
    <definedName name="_R3OLDCCOP" localSheetId="61">'[60]Rate Table'!#REF!</definedName>
    <definedName name="_R3OLDCCOP">'[60]Rate Table'!#REF!</definedName>
    <definedName name="_R3OLDOPHB" localSheetId="42">'[60]Rate Table'!#REF!</definedName>
    <definedName name="_R3OLDOPHB" localSheetId="61">'[60]Rate Table'!#REF!</definedName>
    <definedName name="_R3OLDOPHB">'[60]Rate Table'!#REF!</definedName>
    <definedName name="_R3OLDOPTB" localSheetId="42">'[60]Rate Table'!#REF!</definedName>
    <definedName name="_R3OLDOPTB" localSheetId="61">'[60]Rate Table'!#REF!</definedName>
    <definedName name="_R3OLDOPTB">'[60]Rate Table'!#REF!</definedName>
    <definedName name="_R3OLDPHB" localSheetId="42">'[60]Rate Table'!#REF!</definedName>
    <definedName name="_R3OLDPHB" localSheetId="61">'[60]Rate Table'!#REF!</definedName>
    <definedName name="_R3OLDPHB">'[60]Rate Table'!#REF!</definedName>
    <definedName name="_R3OLDPTB" localSheetId="42">'[60]Rate Table'!#REF!</definedName>
    <definedName name="_R3OLDPTB" localSheetId="61">'[60]Rate Table'!#REF!</definedName>
    <definedName name="_R3OLDPTB">'[60]Rate Table'!#REF!</definedName>
    <definedName name="_R4OLDCC" localSheetId="42">'[60]Rate Table'!#REF!</definedName>
    <definedName name="_R4OLDCC" localSheetId="61">'[60]Rate Table'!#REF!</definedName>
    <definedName name="_R4OLDCC">'[60]Rate Table'!#REF!</definedName>
    <definedName name="_R4OLDCCOP" localSheetId="42">'[60]Rate Table'!#REF!</definedName>
    <definedName name="_R4OLDCCOP" localSheetId="61">'[60]Rate Table'!#REF!</definedName>
    <definedName name="_R4OLDCCOP">'[60]Rate Table'!#REF!</definedName>
    <definedName name="_R4OLDOPHB" localSheetId="42">'[60]Rate Table'!#REF!</definedName>
    <definedName name="_R4OLDOPHB" localSheetId="61">'[60]Rate Table'!#REF!</definedName>
    <definedName name="_R4OLDOPHB">'[60]Rate Table'!#REF!</definedName>
    <definedName name="_R4OLDOPTB" localSheetId="42">'[60]Rate Table'!#REF!</definedName>
    <definedName name="_R4OLDOPTB" localSheetId="61">'[60]Rate Table'!#REF!</definedName>
    <definedName name="_R4OLDOPTB">'[60]Rate Table'!#REF!</definedName>
    <definedName name="_R4OLDPHB" localSheetId="42">'[60]Rate Table'!#REF!</definedName>
    <definedName name="_R4OLDPHB" localSheetId="61">'[60]Rate Table'!#REF!</definedName>
    <definedName name="_R4OLDPHB">'[60]Rate Table'!#REF!</definedName>
    <definedName name="_R4OLDPTB" localSheetId="42">'[60]Rate Table'!#REF!</definedName>
    <definedName name="_R4OLDPTB" localSheetId="61">'[60]Rate Table'!#REF!</definedName>
    <definedName name="_R4OLDPTB">'[60]Rate Table'!#REF!</definedName>
    <definedName name="_Rad1" localSheetId="42">#REF!</definedName>
    <definedName name="_Rad1" localSheetId="61">#REF!</definedName>
    <definedName name="_Rad1">#REF!</definedName>
    <definedName name="_Rad2" localSheetId="42">#REF!</definedName>
    <definedName name="_Rad2" localSheetId="61">#REF!</definedName>
    <definedName name="_Rad2">#REF!</definedName>
    <definedName name="_SC7" localSheetId="42">#REF!</definedName>
    <definedName name="_SC7" localSheetId="61">#REF!</definedName>
    <definedName name="_SC7">#REF!</definedName>
    <definedName name="_SCN1" localSheetId="23">'[49]KS Jan 2011'!#REF!</definedName>
    <definedName name="_SCN1" localSheetId="32">'[50]KS Jan 2011'!#REF!</definedName>
    <definedName name="_SCN1" localSheetId="33">'[50]KS Jan 2011'!#REF!</definedName>
    <definedName name="_SCN1" localSheetId="42">'[50]KS Jan 2011'!#REF!</definedName>
    <definedName name="_SCN1" localSheetId="44">'[50]KS Jan 2011'!#REF!</definedName>
    <definedName name="_SCN1" localSheetId="48">'[50]KS Jan 2011'!#REF!</definedName>
    <definedName name="_SCN1" localSheetId="61">'[50]KS Jan 2011'!#REF!</definedName>
    <definedName name="_SCN1">'[50]KS Jan 2011'!#REF!</definedName>
    <definedName name="_SEG1" localSheetId="23">'[49]KS Jan 2011'!#REF!</definedName>
    <definedName name="_SEG1" localSheetId="32">'[50]KS Jan 2011'!#REF!</definedName>
    <definedName name="_SEG1" localSheetId="33">'[50]KS Jan 2011'!#REF!</definedName>
    <definedName name="_SEG1" localSheetId="42">'[50]KS Jan 2011'!#REF!</definedName>
    <definedName name="_SEG1" localSheetId="44">'[50]KS Jan 2011'!#REF!</definedName>
    <definedName name="_SEG1" localSheetId="48">'[50]KS Jan 2011'!#REF!</definedName>
    <definedName name="_SEG1" localSheetId="61">'[50]KS Jan 2011'!#REF!</definedName>
    <definedName name="_SEG1">'[50]KS Jan 2011'!#REF!</definedName>
    <definedName name="_SEG11" localSheetId="23">'[49]KS Jan 2011'!#REF!</definedName>
    <definedName name="_SEG11" localSheetId="32">'[50]KS Jan 2011'!#REF!</definedName>
    <definedName name="_SEG11" localSheetId="33">'[50]KS Jan 2011'!#REF!</definedName>
    <definedName name="_SEG11" localSheetId="42">'[50]KS Jan 2011'!#REF!</definedName>
    <definedName name="_SEG11" localSheetId="44">'[50]KS Jan 2011'!#REF!</definedName>
    <definedName name="_SEG11" localSheetId="48">'[50]KS Jan 2011'!#REF!</definedName>
    <definedName name="_SEG11" localSheetId="61">'[50]KS Jan 2011'!#REF!</definedName>
    <definedName name="_SEG11">'[50]KS Jan 2011'!#REF!</definedName>
    <definedName name="_SEG2" localSheetId="16">'[51]6865 BS'!#REF!</definedName>
    <definedName name="_SEG2" localSheetId="23">'[52]mar 11'!#REF!</definedName>
    <definedName name="_SEG2" localSheetId="32">'[52]mar 11'!#REF!</definedName>
    <definedName name="_SEG2" localSheetId="33">'[52]mar 11'!#REF!</definedName>
    <definedName name="_SEG2" localSheetId="42">'[52]mar 11'!#REF!</definedName>
    <definedName name="_SEG2" localSheetId="44">'[52]mar 11'!#REF!</definedName>
    <definedName name="_SEG2" localSheetId="48">'[52]mar 11'!#REF!</definedName>
    <definedName name="_SEG2" localSheetId="61">'[52]mar 11'!#REF!</definedName>
    <definedName name="_SEG2">'[52]mar 11'!#REF!</definedName>
    <definedName name="_seg3">'[17]2nd qtr'!$B$710</definedName>
    <definedName name="_SET1" localSheetId="42">'[61]Apr 00'!#REF!</definedName>
    <definedName name="_SET1" localSheetId="61">'[61]Apr 00'!#REF!</definedName>
    <definedName name="_SET1">'[61]Apr 00'!#REF!</definedName>
    <definedName name="_SET2">'[61]Apr 00'!$A$2:$H$61</definedName>
    <definedName name="_SET3" localSheetId="42">'[61]Apr 00'!#REF!</definedName>
    <definedName name="_SET3" localSheetId="61">'[61]Apr 00'!#REF!</definedName>
    <definedName name="_SET3">'[61]Apr 00'!#REF!</definedName>
    <definedName name="_SFV1" localSheetId="23">'[49]KS Jan 2011'!#REF!</definedName>
    <definedName name="_SFV1" localSheetId="32">'[50]KS Jan 2011'!#REF!</definedName>
    <definedName name="_SFV1" localSheetId="33">'[50]KS Jan 2011'!#REF!</definedName>
    <definedName name="_SFV1" localSheetId="42">'[50]KS Jan 2011'!#REF!</definedName>
    <definedName name="_SFV1" localSheetId="44">'[50]KS Jan 2011'!#REF!</definedName>
    <definedName name="_SFV1" localSheetId="48">'[50]KS Jan 2011'!#REF!</definedName>
    <definedName name="_SFV1" localSheetId="61">'[50]KS Jan 2011'!#REF!</definedName>
    <definedName name="_SFV1">'[50]KS Jan 2011'!#REF!</definedName>
    <definedName name="_Sort" localSheetId="23" hidden="1">#REF!</definedName>
    <definedName name="_Sort" localSheetId="32" hidden="1">#REF!</definedName>
    <definedName name="_Sort" localSheetId="33" hidden="1">#REF!</definedName>
    <definedName name="_Sort" localSheetId="42" hidden="1">#REF!</definedName>
    <definedName name="_Sort" localSheetId="44" hidden="1">#REF!</definedName>
    <definedName name="_Sort" localSheetId="48" hidden="1">#REF!</definedName>
    <definedName name="_Sort" localSheetId="61" hidden="1">#REF!</definedName>
    <definedName name="_Sort" localSheetId="62" hidden="1">#REF!</definedName>
    <definedName name="_Sort" hidden="1">#REF!</definedName>
    <definedName name="_STA65">[62]Indicies!$E$9</definedName>
    <definedName name="_SUM3" localSheetId="42">#REF!</definedName>
    <definedName name="_SUM3" localSheetId="61">#REF!</definedName>
    <definedName name="_SUM3">#REF!</definedName>
    <definedName name="_tc0492" localSheetId="23">#REF!</definedName>
    <definedName name="_tc0492" localSheetId="32">#REF!</definedName>
    <definedName name="_tc0492" localSheetId="33">#REF!</definedName>
    <definedName name="_tc0492" localSheetId="42">#REF!</definedName>
    <definedName name="_tc0492" localSheetId="44">#REF!</definedName>
    <definedName name="_tc0492" localSheetId="48">#REF!</definedName>
    <definedName name="_tc0492" localSheetId="61">#REF!</definedName>
    <definedName name="_tc0492">#REF!</definedName>
    <definedName name="_var2" localSheetId="42">'[63]Var. Anal.'!#REF!</definedName>
    <definedName name="_var2" localSheetId="61">'[63]Var. Anal.'!#REF!</definedName>
    <definedName name="_var2">'[63]Var. Anal.'!#REF!</definedName>
    <definedName name="_var3" localSheetId="42">'[63]Var. Anal.'!#REF!</definedName>
    <definedName name="_var3" localSheetId="61">'[63]Var. Anal.'!#REF!</definedName>
    <definedName name="_var3">'[63]Var. Anal.'!#REF!</definedName>
    <definedName name="_ZN1">[64]Indicies!$E$16</definedName>
    <definedName name="A" localSheetId="42">#REF!</definedName>
    <definedName name="A" localSheetId="61">#REF!</definedName>
    <definedName name="A">#REF!</definedName>
    <definedName name="ABC" localSheetId="23">#REF!</definedName>
    <definedName name="ABC" localSheetId="32">#REF!</definedName>
    <definedName name="ABC" localSheetId="33">#REF!</definedName>
    <definedName name="ABC" localSheetId="42">#REF!</definedName>
    <definedName name="ABC" localSheetId="44">#REF!</definedName>
    <definedName name="ABC" localSheetId="48">#REF!</definedName>
    <definedName name="ABC" localSheetId="61">#REF!</definedName>
    <definedName name="ABC">#REF!</definedName>
    <definedName name="Above_Mkt_Purch_Power" localSheetId="23">#REF!</definedName>
    <definedName name="Above_Mkt_Purch_Power" localSheetId="32">#REF!</definedName>
    <definedName name="Above_Mkt_Purch_Power" localSheetId="33">#REF!</definedName>
    <definedName name="Above_Mkt_Purch_Power" localSheetId="42">#REF!</definedName>
    <definedName name="Above_Mkt_Purch_Power" localSheetId="44">#REF!</definedName>
    <definedName name="Above_Mkt_Purch_Power" localSheetId="48">#REF!</definedName>
    <definedName name="Above_Mkt_Purch_Power" localSheetId="61">#REF!</definedName>
    <definedName name="Above_Mkt_Purch_Power">#REF!</definedName>
    <definedName name="ACC_INT_EXP" localSheetId="23">#REF!</definedName>
    <definedName name="ACC_INT_EXP" localSheetId="32">#REF!</definedName>
    <definedName name="ACC_INT_EXP" localSheetId="33">#REF!</definedName>
    <definedName name="ACC_INT_EXP" localSheetId="42">#REF!</definedName>
    <definedName name="ACC_INT_EXP" localSheetId="44">#REF!</definedName>
    <definedName name="ACC_INT_EXP" localSheetId="48">#REF!</definedName>
    <definedName name="ACC_INT_EXP" localSheetId="61">#REF!</definedName>
    <definedName name="ACC_INT_EXP">#REF!</definedName>
    <definedName name="accounts" localSheetId="23">#REF!</definedName>
    <definedName name="accounts" localSheetId="32">#REF!</definedName>
    <definedName name="accounts" localSheetId="33">#REF!</definedName>
    <definedName name="accounts" localSheetId="42">#REF!</definedName>
    <definedName name="accounts" localSheetId="44">#REF!</definedName>
    <definedName name="accounts" localSheetId="48">#REF!</definedName>
    <definedName name="accounts" localSheetId="61">#REF!</definedName>
    <definedName name="accounts">#REF!</definedName>
    <definedName name="Acct">'[65]Account Map'!$A$2:$C$43</definedName>
    <definedName name="Acct_Type">'[66]Drop Down Lists'!$G$1:$G$3</definedName>
    <definedName name="Act">'[65]Activity Map'!$A$4:$D$110</definedName>
    <definedName name="Activity" localSheetId="23">#REF!</definedName>
    <definedName name="Activity" localSheetId="32">#REF!</definedName>
    <definedName name="Activity" localSheetId="33">#REF!</definedName>
    <definedName name="Activity" localSheetId="42">#REF!</definedName>
    <definedName name="Activity" localSheetId="44">#REF!</definedName>
    <definedName name="Activity" localSheetId="48">#REF!</definedName>
    <definedName name="Activity" localSheetId="61">#REF!</definedName>
    <definedName name="Activity">#REF!</definedName>
    <definedName name="actv" localSheetId="23">'[19]GL Activity'!#REF!</definedName>
    <definedName name="actv" localSheetId="32">'[19]GL Activity'!#REF!</definedName>
    <definedName name="actv" localSheetId="33">'[19]GL Activity'!#REF!</definedName>
    <definedName name="actv" localSheetId="42">'[19]GL Activity'!#REF!</definedName>
    <definedName name="actv" localSheetId="44">'[19]GL Activity'!#REF!</definedName>
    <definedName name="actv" localSheetId="48">'[19]GL Activity'!#REF!</definedName>
    <definedName name="actv" localSheetId="61">'[19]GL Activity'!#REF!</definedName>
    <definedName name="actv">'[19]GL Activity'!#REF!</definedName>
    <definedName name="ADJUST" localSheetId="42">#REF!</definedName>
    <definedName name="ADJUST" localSheetId="61">#REF!</definedName>
    <definedName name="ADJUST">#REF!</definedName>
    <definedName name="ADJUSTMENTS" localSheetId="23">#REF!</definedName>
    <definedName name="ADJUSTMENTS" localSheetId="32">#REF!</definedName>
    <definedName name="ADJUSTMENTS" localSheetId="33">#REF!</definedName>
    <definedName name="ADJUSTMENTS" localSheetId="42">#REF!</definedName>
    <definedName name="ADJUSTMENTS" localSheetId="44">#REF!</definedName>
    <definedName name="ADJUSTMENTS" localSheetId="48">#REF!</definedName>
    <definedName name="ADJUSTMENTS" localSheetId="61">#REF!</definedName>
    <definedName name="ADJUSTMENTS">#REF!</definedName>
    <definedName name="Aging">'[66]Drop Down Lists'!$F$1:$F$5</definedName>
    <definedName name="ALL" localSheetId="23">#REF!</definedName>
    <definedName name="ALL" localSheetId="32">#REF!</definedName>
    <definedName name="ALL" localSheetId="33">#REF!</definedName>
    <definedName name="ALL" localSheetId="42">#REF!</definedName>
    <definedName name="ALL" localSheetId="44">#REF!</definedName>
    <definedName name="ALL" localSheetId="48">#REF!</definedName>
    <definedName name="ALL" localSheetId="61">#REF!</definedName>
    <definedName name="ALL">#REF!</definedName>
    <definedName name="ALL_PRICING_INFORMATION" localSheetId="42">#REF!</definedName>
    <definedName name="ALL_PRICING_INFORMATION" localSheetId="61">#REF!</definedName>
    <definedName name="ALL_PRICING_INFORMATION">#REF!</definedName>
    <definedName name="all_Rates" localSheetId="42">#REF!</definedName>
    <definedName name="all_Rates" localSheetId="61">#REF!</definedName>
    <definedName name="all_Rates">#REF!</definedName>
    <definedName name="ANE_BOUNDARY_CITYGATE_BACKUP" localSheetId="42">'[67]3-01 Revised NY Fixed $'!#REF!</definedName>
    <definedName name="ANE_BOUNDARY_CITYGATE_BACKUP" localSheetId="61">'[67]3-01 Revised NY Fixed $'!#REF!</definedName>
    <definedName name="ANE_BOUNDARY_CITYGATE_BACKUP">'[67]3-01 Revised NY Fixed $'!#REF!</definedName>
    <definedName name="ANE_KEY">'[68]ANE Deals'!$B$2:$B$120</definedName>
    <definedName name="ANE_MONTH">'[68]ANE Deals'!$H$2:$H$120</definedName>
    <definedName name="ANE_PL">'[68]ANE Deals'!$AF$2:$AF$120</definedName>
    <definedName name="app" localSheetId="23">#REF!</definedName>
    <definedName name="app" localSheetId="32">#REF!</definedName>
    <definedName name="app" localSheetId="33">#REF!</definedName>
    <definedName name="app" localSheetId="42">#REF!</definedName>
    <definedName name="app" localSheetId="44">#REF!</definedName>
    <definedName name="app" localSheetId="48">#REF!</definedName>
    <definedName name="app" localSheetId="61">#REF!</definedName>
    <definedName name="app">#REF!</definedName>
    <definedName name="apr">[59]FY2000!$W$137:$AG$177</definedName>
    <definedName name="Apr_2004_MCG" localSheetId="42">#REF!</definedName>
    <definedName name="Apr_2004_MCG" localSheetId="61">#REF!</definedName>
    <definedName name="Apr_2004_MCG">#REF!</definedName>
    <definedName name="Apr_30_2008" localSheetId="42">#REF!</definedName>
    <definedName name="Apr_30_2008" localSheetId="61">#REF!</definedName>
    <definedName name="Apr_30_2008">#REF!</definedName>
    <definedName name="APRIL_2003_MCG" localSheetId="42">#REF!</definedName>
    <definedName name="APRIL_2003_MCG" localSheetId="61">#REF!</definedName>
    <definedName name="APRIL_2003_MCG">#REF!</definedName>
    <definedName name="APRINPUT" localSheetId="23">#REF!</definedName>
    <definedName name="APRINPUT" localSheetId="32">#REF!</definedName>
    <definedName name="APRINPUT" localSheetId="33">#REF!</definedName>
    <definedName name="APRINPUT" localSheetId="42">#REF!</definedName>
    <definedName name="APRINPUT" localSheetId="44">#REF!</definedName>
    <definedName name="APRINPUT" localSheetId="48">#REF!</definedName>
    <definedName name="APRINPUT" localSheetId="61">#REF!</definedName>
    <definedName name="APRINPUT">#REF!</definedName>
    <definedName name="ASD" localSheetId="23">#REF!</definedName>
    <definedName name="ASD" localSheetId="32">#REF!</definedName>
    <definedName name="ASD" localSheetId="33">#REF!</definedName>
    <definedName name="ASD" localSheetId="42">#REF!</definedName>
    <definedName name="ASD" localSheetId="44">#REF!</definedName>
    <definedName name="ASD" localSheetId="48">#REF!</definedName>
    <definedName name="ASD" localSheetId="61">#REF!</definedName>
    <definedName name="ASD">#REF!</definedName>
    <definedName name="asof" localSheetId="23">#REF!</definedName>
    <definedName name="asof" localSheetId="32">#REF!</definedName>
    <definedName name="asof" localSheetId="33">#REF!</definedName>
    <definedName name="asof" localSheetId="42">#REF!</definedName>
    <definedName name="asof" localSheetId="44">#REF!</definedName>
    <definedName name="asof" localSheetId="48">#REF!</definedName>
    <definedName name="asof" localSheetId="61">#REF!</definedName>
    <definedName name="asof">#REF!</definedName>
    <definedName name="ASSETS" localSheetId="23">#REF!</definedName>
    <definedName name="ASSETS" localSheetId="32">#REF!</definedName>
    <definedName name="ASSETS" localSheetId="33">#REF!</definedName>
    <definedName name="ASSETS" localSheetId="42">#REF!</definedName>
    <definedName name="ASSETS" localSheetId="44">#REF!</definedName>
    <definedName name="ASSETS" localSheetId="48">#REF!</definedName>
    <definedName name="ASSETS" localSheetId="61">#REF!</definedName>
    <definedName name="ASSETS">#REF!</definedName>
    <definedName name="ASSETS_B_S" localSheetId="23">#REF!</definedName>
    <definedName name="ASSETS_B_S" localSheetId="32">#REF!</definedName>
    <definedName name="ASSETS_B_S" localSheetId="33">#REF!</definedName>
    <definedName name="ASSETS_B_S" localSheetId="42">#REF!</definedName>
    <definedName name="ASSETS_B_S" localSheetId="44">#REF!</definedName>
    <definedName name="ASSETS_B_S" localSheetId="48">#REF!</definedName>
    <definedName name="ASSETS_B_S" localSheetId="61">#REF!</definedName>
    <definedName name="ASSETS_B_S">#REF!</definedName>
    <definedName name="aug">[59]FY2000!$W$311:$AG$351</definedName>
    <definedName name="AUG_2003_MCG" localSheetId="42">#REF!</definedName>
    <definedName name="AUG_2003_MCG" localSheetId="61">#REF!</definedName>
    <definedName name="AUG_2003_MCG">#REF!</definedName>
    <definedName name="Aug_2004_MCG" localSheetId="42">#REF!</definedName>
    <definedName name="Aug_2004_MCG" localSheetId="61">#REF!</definedName>
    <definedName name="Aug_2004_MCG">#REF!</definedName>
    <definedName name="Aug_29_2008" localSheetId="42">#REF!</definedName>
    <definedName name="Aug_29_2008" localSheetId="61">#REF!</definedName>
    <definedName name="Aug_29_2008">#REF!</definedName>
    <definedName name="average" localSheetId="23">#REF!</definedName>
    <definedName name="average" localSheetId="32">#REF!</definedName>
    <definedName name="average" localSheetId="33">#REF!</definedName>
    <definedName name="average" localSheetId="42">#REF!</definedName>
    <definedName name="average" localSheetId="44">#REF!</definedName>
    <definedName name="average" localSheetId="48">#REF!</definedName>
    <definedName name="average" localSheetId="61">#REF!</definedName>
    <definedName name="average">#REF!</definedName>
    <definedName name="AVG_RATE" localSheetId="42">'[63]Data EntryS&amp;T'!#REF!</definedName>
    <definedName name="AVG_RATE" localSheetId="61">'[63]Data EntryS&amp;T'!#REF!</definedName>
    <definedName name="AVG_RATE">'[63]Data EntryS&amp;T'!#REF!</definedName>
    <definedName name="AVGCOG" localSheetId="42">#REF!</definedName>
    <definedName name="AVGCOG" localSheetId="61">#REF!</definedName>
    <definedName name="AVGCOG">#REF!</definedName>
    <definedName name="B" localSheetId="42">#REF!</definedName>
    <definedName name="B" localSheetId="61">#REF!</definedName>
    <definedName name="B">#REF!</definedName>
    <definedName name="B_S_FLUX" localSheetId="23">#REF!</definedName>
    <definedName name="B_S_FLUX" localSheetId="32">#REF!</definedName>
    <definedName name="B_S_FLUX" localSheetId="33">#REF!</definedName>
    <definedName name="B_S_FLUX" localSheetId="42">#REF!</definedName>
    <definedName name="B_S_FLUX" localSheetId="44">#REF!</definedName>
    <definedName name="B_S_FLUX" localSheetId="48">#REF!</definedName>
    <definedName name="B_S_FLUX" localSheetId="61">#REF!</definedName>
    <definedName name="B_S_FLUX">#REF!</definedName>
    <definedName name="BACKHAUL" localSheetId="42">#REF!</definedName>
    <definedName name="BACKHAUL" localSheetId="61">#REF!</definedName>
    <definedName name="BACKHAUL">#REF!</definedName>
    <definedName name="BALANCE_SHEET" localSheetId="23">#REF!</definedName>
    <definedName name="BALANCE_SHEET" localSheetId="32">#REF!</definedName>
    <definedName name="BALANCE_SHEET" localSheetId="33">#REF!</definedName>
    <definedName name="BALANCE_SHEET" localSheetId="42">#REF!</definedName>
    <definedName name="BALANCE_SHEET" localSheetId="44">#REF!</definedName>
    <definedName name="BALANCE_SHEET" localSheetId="48">#REF!</definedName>
    <definedName name="BALANCE_SHEET" localSheetId="61">#REF!</definedName>
    <definedName name="BALANCE_SHEET">#REF!</definedName>
    <definedName name="balancesheet" localSheetId="23">#REF!</definedName>
    <definedName name="balancesheet" localSheetId="32">#REF!</definedName>
    <definedName name="balancesheet" localSheetId="33">#REF!</definedName>
    <definedName name="balancesheet" localSheetId="42">#REF!</definedName>
    <definedName name="balancesheet" localSheetId="44">#REF!</definedName>
    <definedName name="balancesheet" localSheetId="48">#REF!</definedName>
    <definedName name="balancesheet" localSheetId="61">#REF!</definedName>
    <definedName name="balancesheet">#REF!</definedName>
    <definedName name="BASIS_MONTH">'[69]Basis Data 03312008'!$C$2:$C$4888</definedName>
    <definedName name="BASIS_POINT">'[69]Basis Data 03312008'!$A$2:$A$4888</definedName>
    <definedName name="BidAsk">[68]GasActivity!$X$2:$X$312</definedName>
    <definedName name="Billed_Fuel_Rev">[70]GcaSummary!$A$16:$DK$79</definedName>
    <definedName name="Billed_Net_Margin_Rev">[70]MarginSummary!$A$19:$DK$82</definedName>
    <definedName name="BMENU" localSheetId="42">#REF!</definedName>
    <definedName name="BMENU" localSheetId="61">#REF!</definedName>
    <definedName name="BMENU">#REF!</definedName>
    <definedName name="BNY" localSheetId="42">#REF!</definedName>
    <definedName name="BNY" localSheetId="61">#REF!</definedName>
    <definedName name="BNY">#REF!</definedName>
    <definedName name="BNYTOTALS" localSheetId="42">#REF!</definedName>
    <definedName name="BNYTOTALS" localSheetId="61">#REF!</definedName>
    <definedName name="BNYTOTALS">#REF!</definedName>
    <definedName name="BOOK">BOOK!$A$1</definedName>
    <definedName name="BROKER">'[71]Nucleus Trade Detail_Futures'!$B$2:$B$268</definedName>
    <definedName name="BS_ASSETS_INPUT" localSheetId="23">#REF!</definedName>
    <definedName name="BS_ASSETS_INPUT" localSheetId="32">#REF!</definedName>
    <definedName name="BS_ASSETS_INPUT" localSheetId="33">#REF!</definedName>
    <definedName name="BS_ASSETS_INPUT" localSheetId="42">#REF!</definedName>
    <definedName name="BS_ASSETS_INPUT" localSheetId="44">#REF!</definedName>
    <definedName name="BS_ASSETS_INPUT" localSheetId="48">#REF!</definedName>
    <definedName name="BS_ASSETS_INPUT" localSheetId="61">#REF!</definedName>
    <definedName name="BS_ASSETS_INPUT">#REF!</definedName>
    <definedName name="BS_LIAB_INPUT" localSheetId="23">#REF!</definedName>
    <definedName name="BS_LIAB_INPUT" localSheetId="32">#REF!</definedName>
    <definedName name="BS_LIAB_INPUT" localSheetId="33">#REF!</definedName>
    <definedName name="BS_LIAB_INPUT" localSheetId="42">#REF!</definedName>
    <definedName name="BS_LIAB_INPUT" localSheetId="44">#REF!</definedName>
    <definedName name="BS_LIAB_INPUT" localSheetId="48">#REF!</definedName>
    <definedName name="BS_LIAB_INPUT" localSheetId="61">#REF!</definedName>
    <definedName name="BS_LIAB_INPUT">#REF!</definedName>
    <definedName name="BU">'[72]Business Unit'!$A$1:$B$79</definedName>
    <definedName name="BUN" localSheetId="16">#REF!</definedName>
    <definedName name="BUN" localSheetId="23">'[52]mar 11'!#REF!</definedName>
    <definedName name="BUN" localSheetId="32">'[52]mar 11'!#REF!</definedName>
    <definedName name="BUN" localSheetId="33">'[52]mar 11'!#REF!</definedName>
    <definedName name="BUN" localSheetId="42">'[52]mar 11'!#REF!</definedName>
    <definedName name="BUN" localSheetId="44">'[52]mar 11'!#REF!</definedName>
    <definedName name="BUN" localSheetId="48">'[52]mar 11'!#REF!</definedName>
    <definedName name="BUN" localSheetId="61">'[52]mar 11'!#REF!</definedName>
    <definedName name="BUN">'[52]mar 11'!#REF!</definedName>
    <definedName name="BUV" localSheetId="23">#REF!</definedName>
    <definedName name="BUV" localSheetId="32">#REF!</definedName>
    <definedName name="BUV" localSheetId="33">#REF!</definedName>
    <definedName name="BUV" localSheetId="42">#REF!</definedName>
    <definedName name="BUV" localSheetId="44">#REF!</definedName>
    <definedName name="BUV" localSheetId="48">#REF!</definedName>
    <definedName name="BUV" localSheetId="61">#REF!</definedName>
    <definedName name="BUV">#REF!</definedName>
    <definedName name="C_" localSheetId="42">#REF!</definedName>
    <definedName name="C_" localSheetId="61">#REF!</definedName>
    <definedName name="C_">#REF!</definedName>
    <definedName name="C_F_OTHER_INVES" localSheetId="23">#REF!</definedName>
    <definedName name="C_F_OTHER_INVES" localSheetId="32">#REF!</definedName>
    <definedName name="C_F_OTHER_INVES" localSheetId="33">#REF!</definedName>
    <definedName name="C_F_OTHER_INVES" localSheetId="42">#REF!</definedName>
    <definedName name="C_F_OTHER_INVES" localSheetId="44">#REF!</definedName>
    <definedName name="C_F_OTHER_INVES" localSheetId="48">#REF!</definedName>
    <definedName name="C_F_OTHER_INVES" localSheetId="61">#REF!</definedName>
    <definedName name="C_F_OTHER_INVES">#REF!</definedName>
    <definedName name="CASH" localSheetId="42">#REF!</definedName>
    <definedName name="CASH" localSheetId="61">#REF!</definedName>
    <definedName name="CASH">#REF!</definedName>
    <definedName name="cat" localSheetId="23">#REF!</definedName>
    <definedName name="cat" localSheetId="32">#REF!</definedName>
    <definedName name="cat" localSheetId="33">#REF!</definedName>
    <definedName name="cat" localSheetId="42">#REF!</definedName>
    <definedName name="cat" localSheetId="44">#REF!</definedName>
    <definedName name="cat" localSheetId="48">#REF!</definedName>
    <definedName name="cat" localSheetId="61">#REF!</definedName>
    <definedName name="cat">#REF!</definedName>
    <definedName name="categoryName" localSheetId="42">'[73]E Chin''s Extract'!#REF!</definedName>
    <definedName name="categoryName" localSheetId="61">'[73]E Chin''s Extract'!#REF!</definedName>
    <definedName name="categoryName">'[73]E Chin''s Extract'!#REF!</definedName>
    <definedName name="cbc" localSheetId="42">'[74]Adjusting Entries'!#REF!</definedName>
    <definedName name="cbc" localSheetId="61">'[74]Adjusting Entries'!#REF!</definedName>
    <definedName name="cbc">'[74]Adjusting Entries'!#REF!</definedName>
    <definedName name="CC_MAPPING" localSheetId="42">#REF!</definedName>
    <definedName name="CC_MAPPING" localSheetId="61">#REF!</definedName>
    <definedName name="CC_MAPPING">#REF!</definedName>
    <definedName name="CCCat" localSheetId="23">#REF!</definedName>
    <definedName name="CCCat" localSheetId="42">#REF!</definedName>
    <definedName name="CCCat" localSheetId="61">#REF!</definedName>
    <definedName name="CCCat">#REF!</definedName>
    <definedName name="CELLTOUSE" localSheetId="16">#REF!</definedName>
    <definedName name="CELLTOUSE" localSheetId="23">'[52]mar 11'!#REF!</definedName>
    <definedName name="CELLTOUSE" localSheetId="32">'[52]mar 11'!#REF!</definedName>
    <definedName name="CELLTOUSE" localSheetId="33">'[52]mar 11'!#REF!</definedName>
    <definedName name="CELLTOUSE" localSheetId="42">'[52]mar 11'!#REF!</definedName>
    <definedName name="CELLTOUSE" localSheetId="44">'[52]mar 11'!#REF!</definedName>
    <definedName name="CELLTOUSE" localSheetId="48">'[52]mar 11'!#REF!</definedName>
    <definedName name="CELLTOUSE" localSheetId="61">'[52]mar 11'!#REF!</definedName>
    <definedName name="CELLTOUSE">'[52]mar 11'!#REF!</definedName>
    <definedName name="CELLTOUSE1" localSheetId="23">'[49]KS Jan 2011'!#REF!</definedName>
    <definedName name="CELLTOUSE1" localSheetId="32">'[50]KS Jan 2011'!#REF!</definedName>
    <definedName name="CELLTOUSE1" localSheetId="33">'[50]KS Jan 2011'!#REF!</definedName>
    <definedName name="CELLTOUSE1" localSheetId="42">'[50]KS Jan 2011'!#REF!</definedName>
    <definedName name="CELLTOUSE1" localSheetId="44">'[50]KS Jan 2011'!#REF!</definedName>
    <definedName name="CELLTOUSE1" localSheetId="48">'[50]KS Jan 2011'!#REF!</definedName>
    <definedName name="CELLTOUSE1" localSheetId="61">'[50]KS Jan 2011'!#REF!</definedName>
    <definedName name="CELLTOUSE1">'[50]KS Jan 2011'!#REF!</definedName>
    <definedName name="CF__INV_FIN" localSheetId="23">#REF!</definedName>
    <definedName name="CF__INV_FIN" localSheetId="32">#REF!</definedName>
    <definedName name="CF__INV_FIN" localSheetId="33">#REF!</definedName>
    <definedName name="CF__INV_FIN" localSheetId="42">#REF!</definedName>
    <definedName name="CF__INV_FIN" localSheetId="44">#REF!</definedName>
    <definedName name="CF__INV_FIN" localSheetId="48">#REF!</definedName>
    <definedName name="CF__INV_FIN" localSheetId="61">#REF!</definedName>
    <definedName name="CF__INV_FIN">#REF!</definedName>
    <definedName name="CF__INV_FIN_ACT" localSheetId="23">#REF!</definedName>
    <definedName name="CF__INV_FIN_ACT" localSheetId="32">#REF!</definedName>
    <definedName name="CF__INV_FIN_ACT" localSheetId="33">#REF!</definedName>
    <definedName name="CF__INV_FIN_ACT" localSheetId="42">#REF!</definedName>
    <definedName name="CF__INV_FIN_ACT" localSheetId="44">#REF!</definedName>
    <definedName name="CF__INV_FIN_ACT" localSheetId="48">#REF!</definedName>
    <definedName name="CF__INV_FIN_ACT" localSheetId="61">#REF!</definedName>
    <definedName name="CF__INV_FIN_ACT">#REF!</definedName>
    <definedName name="CF__OPERAT_ACT" localSheetId="23">#REF!</definedName>
    <definedName name="CF__OPERAT_ACT" localSheetId="32">#REF!</definedName>
    <definedName name="CF__OPERAT_ACT" localSheetId="33">#REF!</definedName>
    <definedName name="CF__OPERAT_ACT" localSheetId="42">#REF!</definedName>
    <definedName name="CF__OPERAT_ACT" localSheetId="44">#REF!</definedName>
    <definedName name="CF__OPERAT_ACT" localSheetId="48">#REF!</definedName>
    <definedName name="CF__OPERAT_ACT" localSheetId="61">#REF!</definedName>
    <definedName name="CF__OPERAT_ACT">#REF!</definedName>
    <definedName name="CF__OTHER_INV" localSheetId="23">#REF!</definedName>
    <definedName name="CF__OTHER_INV" localSheetId="32">#REF!</definedName>
    <definedName name="CF__OTHER_INV" localSheetId="33">#REF!</definedName>
    <definedName name="CF__OTHER_INV" localSheetId="42">#REF!</definedName>
    <definedName name="CF__OTHER_INV" localSheetId="44">#REF!</definedName>
    <definedName name="CF__OTHER_INV" localSheetId="48">#REF!</definedName>
    <definedName name="CF__OTHER_INV" localSheetId="61">#REF!</definedName>
    <definedName name="CF__OTHER_INV">#REF!</definedName>
    <definedName name="CF__OTHER_NET" localSheetId="23">#REF!</definedName>
    <definedName name="CF__OTHER_NET" localSheetId="32">#REF!</definedName>
    <definedName name="CF__OTHER_NET" localSheetId="33">#REF!</definedName>
    <definedName name="CF__OTHER_NET" localSheetId="42">#REF!</definedName>
    <definedName name="CF__OTHER_NET" localSheetId="44">#REF!</definedName>
    <definedName name="CF__OTHER_NET" localSheetId="48">#REF!</definedName>
    <definedName name="CF__OTHER_NET" localSheetId="61">#REF!</definedName>
    <definedName name="CF__OTHER_NET">#REF!</definedName>
    <definedName name="CHANGE_ROW_HEIGHT" localSheetId="42">#REF!</definedName>
    <definedName name="CHANGE_ROW_HEIGHT" localSheetId="61">#REF!</definedName>
    <definedName name="CHANGE_ROW_HEIGHT">#REF!</definedName>
    <definedName name="CHANGE_ROW_HEIGHT_OTHER" localSheetId="42">#REF!</definedName>
    <definedName name="CHANGE_ROW_HEIGHT_OTHER" localSheetId="61">#REF!</definedName>
    <definedName name="CHANGE_ROW_HEIGHT_OTHER">#REF!</definedName>
    <definedName name="chAprilMDQ" localSheetId="42">#REF!</definedName>
    <definedName name="chAprilMDQ" localSheetId="61">#REF!</definedName>
    <definedName name="chAprilMDQ">#REF!</definedName>
    <definedName name="CIS_v._Peoplesoft_Accounts_Receivable_Balances" localSheetId="23">#REF!</definedName>
    <definedName name="CIS_v._Peoplesoft_Accounts_Receivable_Balances" localSheetId="32">#REF!</definedName>
    <definedName name="CIS_v._Peoplesoft_Accounts_Receivable_Balances" localSheetId="33">#REF!</definedName>
    <definedName name="CIS_v._Peoplesoft_Accounts_Receivable_Balances" localSheetId="42">#REF!</definedName>
    <definedName name="CIS_v._Peoplesoft_Accounts_Receivable_Balances" localSheetId="44">#REF!</definedName>
    <definedName name="CIS_v._Peoplesoft_Accounts_Receivable_Balances" localSheetId="48">#REF!</definedName>
    <definedName name="CIS_v._Peoplesoft_Accounts_Receivable_Balances" localSheetId="61">#REF!</definedName>
    <definedName name="CIS_v._Peoplesoft_Accounts_Receivable_Balances">#REF!</definedName>
    <definedName name="CLOSED" localSheetId="23">#REF!</definedName>
    <definedName name="CLOSED" localSheetId="32">#REF!</definedName>
    <definedName name="CLOSED" localSheetId="33">#REF!</definedName>
    <definedName name="CLOSED" localSheetId="42">#REF!</definedName>
    <definedName name="CLOSED" localSheetId="44">#REF!</definedName>
    <definedName name="CLOSED" localSheetId="48">#REF!</definedName>
    <definedName name="CLOSED" localSheetId="61">#REF!</definedName>
    <definedName name="CLOSED">#REF!</definedName>
    <definedName name="closing" localSheetId="23">#REF!</definedName>
    <definedName name="closing" localSheetId="32">#REF!</definedName>
    <definedName name="closing" localSheetId="33">#REF!</definedName>
    <definedName name="closing" localSheetId="42">#REF!</definedName>
    <definedName name="closing" localSheetId="44">#REF!</definedName>
    <definedName name="closing" localSheetId="48">#REF!</definedName>
    <definedName name="closing" localSheetId="61">#REF!</definedName>
    <definedName name="closing">#REF!</definedName>
    <definedName name="Closing_Date">'[66]Drop Down Lists'!$D$1:$D$12</definedName>
    <definedName name="CMM" localSheetId="42">'[75]Rpt 6256 as of Jan 11'!#REF!</definedName>
    <definedName name="CMM" localSheetId="61">'[75]Rpt 6256 as of Jan 11'!#REF!</definedName>
    <definedName name="CMM">'[75]Rpt 6256 as of Jan 11'!#REF!</definedName>
    <definedName name="CNG_GSS_II__APEC__STORAGE__20" localSheetId="42">#REF!</definedName>
    <definedName name="CNG_GSS_II__APEC__STORAGE__20" localSheetId="61">#REF!</definedName>
    <definedName name="CNG_GSS_II__APEC__STORAGE__20">#REF!</definedName>
    <definedName name="CO">'[76]Start Balance'!$C$13</definedName>
    <definedName name="COGA" localSheetId="23">#REF!</definedName>
    <definedName name="COGA" localSheetId="32">#REF!</definedName>
    <definedName name="COGA" localSheetId="33">#REF!</definedName>
    <definedName name="COGA" localSheetId="42">#REF!</definedName>
    <definedName name="COGA" localSheetId="44">#REF!</definedName>
    <definedName name="COGA" localSheetId="48">#REF!</definedName>
    <definedName name="COGA" localSheetId="61">#REF!</definedName>
    <definedName name="COGA">#REF!</definedName>
    <definedName name="COGB" localSheetId="23">#REF!</definedName>
    <definedName name="COGB" localSheetId="32">#REF!</definedName>
    <definedName name="COGB" localSheetId="33">#REF!</definedName>
    <definedName name="COGB" localSheetId="42">#REF!</definedName>
    <definedName name="COGB" localSheetId="44">#REF!</definedName>
    <definedName name="COGB" localSheetId="48">#REF!</definedName>
    <definedName name="COGB" localSheetId="61">#REF!</definedName>
    <definedName name="COGB">#REF!</definedName>
    <definedName name="COGC" localSheetId="23">#REF!</definedName>
    <definedName name="COGC" localSheetId="32">#REF!</definedName>
    <definedName name="COGC" localSheetId="33">#REF!</definedName>
    <definedName name="COGC" localSheetId="42">#REF!</definedName>
    <definedName name="COGC" localSheetId="44">#REF!</definedName>
    <definedName name="COGC" localSheetId="48">#REF!</definedName>
    <definedName name="COGC" localSheetId="61">#REF!</definedName>
    <definedName name="COGC">#REF!</definedName>
    <definedName name="COGD" localSheetId="23">#REF!</definedName>
    <definedName name="COGD" localSheetId="32">#REF!</definedName>
    <definedName name="COGD" localSheetId="33">#REF!</definedName>
    <definedName name="COGD" localSheetId="42">#REF!</definedName>
    <definedName name="COGD" localSheetId="44">#REF!</definedName>
    <definedName name="COGD" localSheetId="48">#REF!</definedName>
    <definedName name="COGD" localSheetId="61">#REF!</definedName>
    <definedName name="COGD">#REF!</definedName>
    <definedName name="COGE" localSheetId="23">#REF!</definedName>
    <definedName name="COGE" localSheetId="32">#REF!</definedName>
    <definedName name="COGE" localSheetId="33">#REF!</definedName>
    <definedName name="COGE" localSheetId="42">#REF!</definedName>
    <definedName name="COGE" localSheetId="44">#REF!</definedName>
    <definedName name="COGE" localSheetId="48">#REF!</definedName>
    <definedName name="COGE" localSheetId="61">#REF!</definedName>
    <definedName name="COGE">#REF!</definedName>
    <definedName name="COGENTOTALS" localSheetId="42">#REF!</definedName>
    <definedName name="COGENTOTALS" localSheetId="61">#REF!</definedName>
    <definedName name="COGENTOTALS">#REF!</definedName>
    <definedName name="CombGross">[77]Verify!$B$66</definedName>
    <definedName name="COMM" localSheetId="42">#REF!</definedName>
    <definedName name="COMM" localSheetId="61">#REF!</definedName>
    <definedName name="COMM">#REF!</definedName>
    <definedName name="Comment">[78]Data!$E$91:$E$104</definedName>
    <definedName name="COMMLPAPER" localSheetId="23">#REF!</definedName>
    <definedName name="COMMLPAPER" localSheetId="32">#REF!</definedName>
    <definedName name="COMMLPAPER" localSheetId="33">#REF!</definedName>
    <definedName name="COMMLPAPER" localSheetId="42">#REF!</definedName>
    <definedName name="COMMLPAPER" localSheetId="44">#REF!</definedName>
    <definedName name="COMMLPAPER" localSheetId="48">#REF!</definedName>
    <definedName name="COMMLPAPER" localSheetId="61">#REF!</definedName>
    <definedName name="COMMLPAPER">#REF!</definedName>
    <definedName name="COMMODITY_BACKUP_FOR_STORAGE_INJECTIONS" localSheetId="42">'[67]3-01 Revised NY Fixed $'!#REF!</definedName>
    <definedName name="COMMODITY_BACKUP_FOR_STORAGE_INJECTIONS" localSheetId="61">'[67]3-01 Revised NY Fixed $'!#REF!</definedName>
    <definedName name="COMMODITY_BACKUP_FOR_STORAGE_INJECTIONS">'[67]3-01 Revised NY Fixed $'!#REF!</definedName>
    <definedName name="Comp" localSheetId="42">#REF!</definedName>
    <definedName name="Comp" localSheetId="61">#REF!</definedName>
    <definedName name="Comp">#REF!</definedName>
    <definedName name="Comp_Yr1" localSheetId="42">#REF!</definedName>
    <definedName name="Comp_Yr1" localSheetId="61">#REF!</definedName>
    <definedName name="Comp_Yr1">#REF!</definedName>
    <definedName name="COMP6" localSheetId="23">#REF!</definedName>
    <definedName name="COMP6" localSheetId="32">#REF!</definedName>
    <definedName name="COMP6" localSheetId="33">#REF!</definedName>
    <definedName name="COMP6" localSheetId="42">#REF!</definedName>
    <definedName name="COMP6" localSheetId="44">#REF!</definedName>
    <definedName name="COMP6" localSheetId="48">#REF!</definedName>
    <definedName name="COMP6" localSheetId="61">#REF!</definedName>
    <definedName name="COMP6">#REF!</definedName>
    <definedName name="Company" localSheetId="16">#REF!</definedName>
    <definedName name="Company" localSheetId="62">[79]Deadlines!$E$16:$E$23</definedName>
    <definedName name="COMPANY">'[80]Start Balance'!$C$12</definedName>
    <definedName name="Component" localSheetId="42">#REF!</definedName>
    <definedName name="Component" localSheetId="61">#REF!</definedName>
    <definedName name="Component">#REF!</definedName>
    <definedName name="CONTENTS" localSheetId="42">#REF!</definedName>
    <definedName name="CONTENTS" localSheetId="61">#REF!</definedName>
    <definedName name="CONTENTS">#REF!</definedName>
    <definedName name="CONTRACT_BUYOUT" localSheetId="23">#REF!</definedName>
    <definedName name="CONTRACT_BUYOUT" localSheetId="32">#REF!</definedName>
    <definedName name="CONTRACT_BUYOUT" localSheetId="33">#REF!</definedName>
    <definedName name="CONTRACT_BUYOUT" localSheetId="42">#REF!</definedName>
    <definedName name="CONTRACT_BUYOUT" localSheetId="44">#REF!</definedName>
    <definedName name="CONTRACT_BUYOUT" localSheetId="48">#REF!</definedName>
    <definedName name="CONTRACT_BUYOUT" localSheetId="61">#REF!</definedName>
    <definedName name="CONTRACT_BUYOUT">#REF!</definedName>
    <definedName name="CONTRACTMONTH">'[71]Nucleus Trade Detail_Futures'!$D$2:$D$268</definedName>
    <definedName name="CONTRACTS">'[71]Nucleus Trade Detail_Futures'!$G$2:$G$268</definedName>
    <definedName name="CORE_ADJUST" localSheetId="42">#REF!</definedName>
    <definedName name="CORE_ADJUST" localSheetId="61">#REF!</definedName>
    <definedName name="CORE_ADJUST">#REF!</definedName>
    <definedName name="CORRFACTOR" localSheetId="42">#REF!</definedName>
    <definedName name="CORRFACTOR" localSheetId="61">#REF!</definedName>
    <definedName name="CORRFACTOR">#REF!</definedName>
    <definedName name="counterparty">[81]Data!$F$70:$F$295</definedName>
    <definedName name="COVER" localSheetId="16">#REF!</definedName>
    <definedName name="COVER" localSheetId="32">#REF!</definedName>
    <definedName name="COVER" localSheetId="33">#REF!</definedName>
    <definedName name="COVER" localSheetId="44">#REF!</definedName>
    <definedName name="COVER" localSheetId="48">#REF!</definedName>
    <definedName name="COVER">Cover!$A$1</definedName>
    <definedName name="COVERPM">Cover!$B$53:$B$60</definedName>
    <definedName name="CPI" localSheetId="23">#REF!</definedName>
    <definedName name="CPI" localSheetId="32">#REF!</definedName>
    <definedName name="CPI" localSheetId="33">#REF!</definedName>
    <definedName name="CPI" localSheetId="42">#REF!</definedName>
    <definedName name="CPI" localSheetId="44">#REF!</definedName>
    <definedName name="CPI" localSheetId="48">#REF!</definedName>
    <definedName name="CPI" localSheetId="61">#REF!</definedName>
    <definedName name="CPI">#REF!</definedName>
    <definedName name="Cum_Growth" localSheetId="42">#REF!</definedName>
    <definedName name="Cum_Growth" localSheetId="61">#REF!</definedName>
    <definedName name="Cum_Growth">#REF!</definedName>
    <definedName name="CUMDIFF" localSheetId="42">#REF!</definedName>
    <definedName name="CUMDIFF" localSheetId="61">#REF!</definedName>
    <definedName name="CUMDIFF">#REF!</definedName>
    <definedName name="Currency">'[66]Drop Down Lists'!$H$1:$H$3</definedName>
    <definedName name="Current_Year_1" localSheetId="23">#REF!</definedName>
    <definedName name="Current_Year_1" localSheetId="32">#REF!</definedName>
    <definedName name="Current_Year_1" localSheetId="33">#REF!</definedName>
    <definedName name="Current_Year_1" localSheetId="42">#REF!</definedName>
    <definedName name="Current_Year_1" localSheetId="44">#REF!</definedName>
    <definedName name="Current_Year_1" localSheetId="48">#REF!</definedName>
    <definedName name="Current_Year_1" localSheetId="61">#REF!</definedName>
    <definedName name="Current_Year_1">#REF!</definedName>
    <definedName name="CURRENTQ_COM">'[82]CurrentQ_Derivatives Inventory'!$AU$2:$AU$2500</definedName>
    <definedName name="CURRENTQ_NEWDEAL">'[82]CurrentQ_Derivatives Inventory'!$AW$2:$AW$2500</definedName>
    <definedName name="CURRENTQ_PNL">'[82]CurrentQ_Derivatives Inventory'!$AV$2:$AV$2500</definedName>
    <definedName name="CUSTCH" localSheetId="42">#REF!</definedName>
    <definedName name="CUSTCH" localSheetId="61">#REF!</definedName>
    <definedName name="CUSTCH">#REF!</definedName>
    <definedName name="Customer_Charges_Rev">[70]MarginSummary!$A$84:$DK$147</definedName>
    <definedName name="CUSTOMERCHG" localSheetId="42">#REF!</definedName>
    <definedName name="CUSTOMERCHG" localSheetId="61">#REF!</definedName>
    <definedName name="CUSTOMERCHG">#REF!</definedName>
    <definedName name="D" localSheetId="42">#REF!</definedName>
    <definedName name="D" localSheetId="61">#REF!</definedName>
    <definedName name="D">#REF!</definedName>
    <definedName name="DATA" localSheetId="23">#REF!</definedName>
    <definedName name="DATA" localSheetId="32">#REF!</definedName>
    <definedName name="DATA" localSheetId="33">#REF!</definedName>
    <definedName name="DATA" localSheetId="42">#REF!</definedName>
    <definedName name="DATA" localSheetId="44">#REF!</definedName>
    <definedName name="DATA" localSheetId="48">#REF!</definedName>
    <definedName name="DATA" localSheetId="61">#REF!</definedName>
    <definedName name="DATA">#REF!</definedName>
    <definedName name="Data_LI" localSheetId="42">#REF!</definedName>
    <definedName name="Data_LI" localSheetId="61">#REF!</definedName>
    <definedName name="Data_LI">#REF!</definedName>
    <definedName name="Data_NE" localSheetId="42">#REF!</definedName>
    <definedName name="Data_NE" localSheetId="61">#REF!</definedName>
    <definedName name="Data_NE">#REF!</definedName>
    <definedName name="Data_NY">[83]NY!$C$11:$DO$63</definedName>
    <definedName name="DATA_SHEET">'Data Sheet'!$A$1</definedName>
    <definedName name="DATA1" localSheetId="23">#REF!</definedName>
    <definedName name="DATA1" localSheetId="32">#REF!</definedName>
    <definedName name="DATA1" localSheetId="33">#REF!</definedName>
    <definedName name="DATA1" localSheetId="42">#REF!</definedName>
    <definedName name="DATA1" localSheetId="44">#REF!</definedName>
    <definedName name="DATA1" localSheetId="48">#REF!</definedName>
    <definedName name="DATA1" localSheetId="61">#REF!</definedName>
    <definedName name="DATA1">#REF!</definedName>
    <definedName name="DATA2" localSheetId="23">#REF!</definedName>
    <definedName name="DATA2" localSheetId="32">#REF!</definedName>
    <definedName name="DATA2" localSheetId="33">#REF!</definedName>
    <definedName name="DATA2" localSheetId="42">#REF!</definedName>
    <definedName name="DATA2" localSheetId="44">#REF!</definedName>
    <definedName name="DATA2" localSheetId="48">#REF!</definedName>
    <definedName name="DATA2" localSheetId="61">#REF!</definedName>
    <definedName name="DATA2">#REF!</definedName>
    <definedName name="DataCanvas" localSheetId="42">#REF!</definedName>
    <definedName name="DataCanvas" localSheetId="61">#REF!</definedName>
    <definedName name="DataCanvas">#REF!</definedName>
    <definedName name="DATE" localSheetId="23">#REF!</definedName>
    <definedName name="DATE" localSheetId="32">#REF!</definedName>
    <definedName name="DATE" localSheetId="33">#REF!</definedName>
    <definedName name="DATE" localSheetId="42">#REF!</definedName>
    <definedName name="DATE" localSheetId="44">#REF!</definedName>
    <definedName name="DATE" localSheetId="48">#REF!</definedName>
    <definedName name="DATE" localSheetId="61">#REF!</definedName>
    <definedName name="DATE">#REF!</definedName>
    <definedName name="Date_Mod">[79]Deadlines!$F$16:$F$23</definedName>
    <definedName name="date1base" localSheetId="42">#REF!</definedName>
    <definedName name="date1base" localSheetId="61">#REF!</definedName>
    <definedName name="date1base">#REF!</definedName>
    <definedName name="date1contract" localSheetId="42">#REF!</definedName>
    <definedName name="date1contract" localSheetId="61">#REF!</definedName>
    <definedName name="date1contract">#REF!</definedName>
    <definedName name="date1posting" localSheetId="42">#REF!</definedName>
    <definedName name="date1posting" localSheetId="61">#REF!</definedName>
    <definedName name="date1posting">#REF!</definedName>
    <definedName name="date1wtd" localSheetId="42">#REF!</definedName>
    <definedName name="date1wtd" localSheetId="61">#REF!</definedName>
    <definedName name="date1wtd">#REF!</definedName>
    <definedName name="date3base" localSheetId="42">#REF!</definedName>
    <definedName name="date3base" localSheetId="61">#REF!</definedName>
    <definedName name="date3base">#REF!</definedName>
    <definedName name="date3contract" localSheetId="42">#REF!</definedName>
    <definedName name="date3contract" localSheetId="61">#REF!</definedName>
    <definedName name="date3contract">#REF!</definedName>
    <definedName name="date3posting" localSheetId="42">#REF!</definedName>
    <definedName name="date3posting" localSheetId="61">#REF!</definedName>
    <definedName name="date3posting">#REF!</definedName>
    <definedName name="date3wtd" localSheetId="42">#REF!</definedName>
    <definedName name="date3wtd" localSheetId="61">#REF!</definedName>
    <definedName name="date3wtd">#REF!</definedName>
    <definedName name="date7base" localSheetId="42">#REF!</definedName>
    <definedName name="date7base" localSheetId="61">#REF!</definedName>
    <definedName name="date7base">#REF!</definedName>
    <definedName name="date7contract" localSheetId="42">#REF!</definedName>
    <definedName name="date7contract" localSheetId="61">#REF!</definedName>
    <definedName name="date7contract">#REF!</definedName>
    <definedName name="date7posting" localSheetId="42">#REF!</definedName>
    <definedName name="date7posting" localSheetId="61">#REF!</definedName>
    <definedName name="date7posting">#REF!</definedName>
    <definedName name="date7wtd" localSheetId="42">#REF!</definedName>
    <definedName name="date7wtd" localSheetId="61">#REF!</definedName>
    <definedName name="date7wtd">#REF!</definedName>
    <definedName name="DateBargeIC" localSheetId="42">#REF!</definedName>
    <definedName name="DateBargeIC" localSheetId="61">#REF!</definedName>
    <definedName name="DateBargeIC">#REF!</definedName>
    <definedName name="DateBargeKero" localSheetId="42">#REF!</definedName>
    <definedName name="DateBargeKero" localSheetId="61">#REF!</definedName>
    <definedName name="DateBargeKero">#REF!</definedName>
    <definedName name="DateIgnition" localSheetId="42">#REF!</definedName>
    <definedName name="DateIgnition" localSheetId="61">#REF!</definedName>
    <definedName name="DateIgnition">#REF!</definedName>
    <definedName name="DateStamp" localSheetId="42">[84]!DateStamp</definedName>
    <definedName name="DateStamp">[84]!DateStamp</definedName>
    <definedName name="DateTruckIC" localSheetId="42">#REF!</definedName>
    <definedName name="DateTruckIC" localSheetId="61">#REF!</definedName>
    <definedName name="DateTruckIC">#REF!</definedName>
    <definedName name="DateTruckKero" localSheetId="42">#REF!</definedName>
    <definedName name="DateTruckKero" localSheetId="61">#REF!</definedName>
    <definedName name="DateTruckKero">#REF!</definedName>
    <definedName name="DateTruckTax" localSheetId="42">#REF!</definedName>
    <definedName name="DateTruckTax" localSheetId="61">#REF!</definedName>
    <definedName name="DateTruckTax">#REF!</definedName>
    <definedName name="DateTruckTaxIC" localSheetId="42">#REF!</definedName>
    <definedName name="DateTruckTaxIC" localSheetId="61">#REF!</definedName>
    <definedName name="DateTruckTaxIC">#REF!</definedName>
    <definedName name="DateTruckTaxKero" localSheetId="42">#REF!</definedName>
    <definedName name="DateTruckTaxKero" localSheetId="61">#REF!</definedName>
    <definedName name="DateTruckTaxKero">#REF!</definedName>
    <definedName name="days" localSheetId="42">#REF!</definedName>
    <definedName name="days" localSheetId="61">#REF!</definedName>
    <definedName name="days">#REF!</definedName>
    <definedName name="dccost" localSheetId="42">#REF!</definedName>
    <definedName name="dccost" localSheetId="61">#REF!</definedName>
    <definedName name="dccost">#REF!</definedName>
    <definedName name="dec">[59]FY2000!$W$480:$AG$520</definedName>
    <definedName name="DEC_2003_MCG" localSheetId="42">#REF!</definedName>
    <definedName name="DEC_2003_MCG" localSheetId="61">#REF!</definedName>
    <definedName name="DEC_2003_MCG">#REF!</definedName>
    <definedName name="Dec_31_2008" localSheetId="42">#REF!</definedName>
    <definedName name="Dec_31_2008" localSheetId="61">#REF!</definedName>
    <definedName name="Dec_31_2008">#REF!</definedName>
    <definedName name="Detail" localSheetId="23">#REF!</definedName>
    <definedName name="Detail" localSheetId="32">#REF!</definedName>
    <definedName name="Detail" localSheetId="33">#REF!</definedName>
    <definedName name="Detail" localSheetId="42">#REF!</definedName>
    <definedName name="Detail" localSheetId="44">#REF!</definedName>
    <definedName name="Detail" localSheetId="48">#REF!</definedName>
    <definedName name="Detail" localSheetId="61">#REF!</definedName>
    <definedName name="Detail">#REF!</definedName>
    <definedName name="Detail_EarningPlan" localSheetId="42">#REF!</definedName>
    <definedName name="Detail_EarningPlan" localSheetId="61">#REF!</definedName>
    <definedName name="Detail_EarningPlan">#REF!</definedName>
    <definedName name="dfdfgdfgh" localSheetId="42">#REF!</definedName>
    <definedName name="dfdfgdfgh" localSheetId="61">#REF!</definedName>
    <definedName name="dfdfgdfgh">#REF!</definedName>
    <definedName name="DIR_BAL_SHT" localSheetId="23">#REF!</definedName>
    <definedName name="DIR_BAL_SHT" localSheetId="32">#REF!</definedName>
    <definedName name="DIR_BAL_SHT" localSheetId="33">#REF!</definedName>
    <definedName name="DIR_BAL_SHT" localSheetId="42">#REF!</definedName>
    <definedName name="DIR_BAL_SHT" localSheetId="44">#REF!</definedName>
    <definedName name="DIR_BAL_SHT" localSheetId="48">#REF!</definedName>
    <definedName name="DIR_BAL_SHT" localSheetId="61">#REF!</definedName>
    <definedName name="DIR_BAL_SHT">#REF!</definedName>
    <definedName name="DIR_BS" localSheetId="23">#REF!</definedName>
    <definedName name="DIR_BS" localSheetId="32">#REF!</definedName>
    <definedName name="DIR_BS" localSheetId="33">#REF!</definedName>
    <definedName name="DIR_BS" localSheetId="42">#REF!</definedName>
    <definedName name="DIR_BS" localSheetId="44">#REF!</definedName>
    <definedName name="DIR_BS" localSheetId="48">#REF!</definedName>
    <definedName name="DIR_BS" localSheetId="61">#REF!</definedName>
    <definedName name="DIR_BS">#REF!</definedName>
    <definedName name="DIR_INC_STMT" localSheetId="23">#REF!</definedName>
    <definedName name="DIR_INC_STMT" localSheetId="32">#REF!</definedName>
    <definedName name="DIR_INC_STMT" localSheetId="33">#REF!</definedName>
    <definedName name="DIR_INC_STMT" localSheetId="42">#REF!</definedName>
    <definedName name="DIR_INC_STMT" localSheetId="44">#REF!</definedName>
    <definedName name="DIR_INC_STMT" localSheetId="48">#REF!</definedName>
    <definedName name="DIR_INC_STMT" localSheetId="61">#REF!</definedName>
    <definedName name="DIR_INC_STMT">#REF!</definedName>
    <definedName name="DIR_IS" localSheetId="23">#REF!</definedName>
    <definedName name="DIR_IS" localSheetId="32">#REF!</definedName>
    <definedName name="DIR_IS" localSheetId="33">#REF!</definedName>
    <definedName name="DIR_IS" localSheetId="42">#REF!</definedName>
    <definedName name="DIR_IS" localSheetId="44">#REF!</definedName>
    <definedName name="DIR_IS" localSheetId="48">#REF!</definedName>
    <definedName name="DIR_IS" localSheetId="61">#REF!</definedName>
    <definedName name="DIR_IS">#REF!</definedName>
    <definedName name="DISBJE" localSheetId="23">#REF!</definedName>
    <definedName name="DISBJE" localSheetId="32">#REF!</definedName>
    <definedName name="DISBJE" localSheetId="33">#REF!</definedName>
    <definedName name="DISBJE" localSheetId="42">#REF!</definedName>
    <definedName name="DISBJE" localSheetId="44">#REF!</definedName>
    <definedName name="DISBJE" localSheetId="48">#REF!</definedName>
    <definedName name="DISBJE" localSheetId="61">#REF!</definedName>
    <definedName name="DISBJE">#REF!</definedName>
    <definedName name="DISBJE2" localSheetId="23">#REF!</definedName>
    <definedName name="DISBJE2" localSheetId="32">#REF!</definedName>
    <definedName name="DISBJE2" localSheetId="33">#REF!</definedName>
    <definedName name="DISBJE2" localSheetId="42">#REF!</definedName>
    <definedName name="DISBJE2" localSheetId="44">#REF!</definedName>
    <definedName name="DISBJE2" localSheetId="48">#REF!</definedName>
    <definedName name="DISBJE2" localSheetId="61">#REF!</definedName>
    <definedName name="DISBJE2">#REF!</definedName>
    <definedName name="DISCOUNT" localSheetId="23">#REF!</definedName>
    <definedName name="DISCOUNT" localSheetId="32">#REF!</definedName>
    <definedName name="DISCOUNT" localSheetId="33">#REF!</definedName>
    <definedName name="DISCOUNT" localSheetId="42">#REF!</definedName>
    <definedName name="DISCOUNT" localSheetId="44">#REF!</definedName>
    <definedName name="DISCOUNT" localSheetId="48">#REF!</definedName>
    <definedName name="DISCOUNT" localSheetId="61">#REF!</definedName>
    <definedName name="DISCOUNT">#REF!</definedName>
    <definedName name="DMD_COMPANY">'[85]Demand Charge List'!$D$2:$D$1970</definedName>
    <definedName name="DMD_CONTRACT_MONTH">'[85]Demand Charge List'!$C$2:$C$1970</definedName>
    <definedName name="DMD_DEALKEY">'[85]Demand Charge List'!$E$2:$E$1970</definedName>
    <definedName name="DMD_DESCRIPTION">'[85]Demand Charge List'!$I$2:$I$1970</definedName>
    <definedName name="DMD_DESIGNATION">'[85]Demand Charge List'!$Z$2:$Z$1970</definedName>
    <definedName name="DMD_TOTALCHARGE">'[85]Demand Charge List'!$AB$2:$AB$1970</definedName>
    <definedName name="DNE_Deal_Nom_Est_Detail" localSheetId="42">#REF!</definedName>
    <definedName name="DNE_Deal_Nom_Est_Detail" localSheetId="61">#REF!</definedName>
    <definedName name="DNE_Deal_Nom_Est_Detail">#REF!</definedName>
    <definedName name="dsfsdf" localSheetId="42">#REF!</definedName>
    <definedName name="dsfsdf" localSheetId="61">#REF!</definedName>
    <definedName name="dsfsdf">#REF!</definedName>
    <definedName name="DSM" localSheetId="23">#REF!</definedName>
    <definedName name="DSM" localSheetId="32">#REF!</definedName>
    <definedName name="DSM" localSheetId="33">#REF!</definedName>
    <definedName name="DSM" localSheetId="42">#REF!</definedName>
    <definedName name="DSM" localSheetId="44">#REF!</definedName>
    <definedName name="DSM" localSheetId="48">#REF!</definedName>
    <definedName name="DSM" localSheetId="61">#REF!</definedName>
    <definedName name="DSM">#REF!</definedName>
    <definedName name="DSMMAR" localSheetId="42">#REF!</definedName>
    <definedName name="DSMMAR" localSheetId="61">#REF!</definedName>
    <definedName name="DSMMAR">#REF!</definedName>
    <definedName name="DSMRTCL" localSheetId="42">#REF!</definedName>
    <definedName name="DSMRTCL" localSheetId="61">#REF!</definedName>
    <definedName name="DSMRTCL">#REF!</definedName>
    <definedName name="E" localSheetId="42">#REF!</definedName>
    <definedName name="E" localSheetId="61">#REF!</definedName>
    <definedName name="E">#REF!</definedName>
    <definedName name="ELECPLANTS" localSheetId="42">#REF!</definedName>
    <definedName name="ELECPLANTS" localSheetId="61">#REF!</definedName>
    <definedName name="ELECPLANTS">#REF!</definedName>
    <definedName name="end">"V2007-06-30"</definedName>
    <definedName name="end_1">"V2007-06-30"</definedName>
    <definedName name="ENRON" localSheetId="42">'[67]3-01 Revised NY Fixed $'!#REF!</definedName>
    <definedName name="ENRON" localSheetId="61">'[67]3-01 Revised NY Fixed $'!#REF!</definedName>
    <definedName name="ENRON">'[67]3-01 Revised NY Fixed $'!#REF!</definedName>
    <definedName name="ent" localSheetId="23">#REF!</definedName>
    <definedName name="ent" localSheetId="32">#REF!</definedName>
    <definedName name="ent" localSheetId="33">#REF!</definedName>
    <definedName name="ent" localSheetId="42">#REF!</definedName>
    <definedName name="ent" localSheetId="44">#REF!</definedName>
    <definedName name="ent" localSheetId="48">#REF!</definedName>
    <definedName name="ent" localSheetId="61">#REF!</definedName>
    <definedName name="ent">#REF!</definedName>
    <definedName name="Entity" localSheetId="42">#REF!</definedName>
    <definedName name="Entity" localSheetId="61">#REF!</definedName>
    <definedName name="Entity">#REF!</definedName>
    <definedName name="ENTRY" localSheetId="23">#REF!</definedName>
    <definedName name="ENTRY" localSheetId="32">#REF!</definedName>
    <definedName name="ENTRY" localSheetId="33">#REF!</definedName>
    <definedName name="ENTRY" localSheetId="42">#REF!</definedName>
    <definedName name="ENTRY" localSheetId="44">#REF!</definedName>
    <definedName name="ENTRY" localSheetId="48">#REF!</definedName>
    <definedName name="ENTRY" localSheetId="61">#REF!</definedName>
    <definedName name="ENTRY">#REF!</definedName>
    <definedName name="ESTIMATED_STORAGE_INJECTIONS_FOR_CITYGATE_BACKUP" localSheetId="42">'[67]3-01 Revised NY Fixed $'!#REF!</definedName>
    <definedName name="ESTIMATED_STORAGE_INJECTIONS_FOR_CITYGATE_BACKUP" localSheetId="61">'[67]3-01 Revised NY Fixed $'!#REF!</definedName>
    <definedName name="ESTIMATED_STORAGE_INJECTIONS_FOR_CITYGATE_BACKUP">'[67]3-01 Revised NY Fixed $'!#REF!</definedName>
    <definedName name="ESTTAX" localSheetId="42">#REF!</definedName>
    <definedName name="ESTTAX" localSheetId="61">#REF!</definedName>
    <definedName name="ESTTAX">#REF!</definedName>
    <definedName name="ETX">[64]Indicies!$E$12</definedName>
    <definedName name="EXCEL_EXTRACT" localSheetId="42">#REF!</definedName>
    <definedName name="EXCEL_EXTRACT" localSheetId="61">#REF!</definedName>
    <definedName name="EXCEL_EXTRACT">#REF!</definedName>
    <definedName name="EXCHANGESUPPLIES" localSheetId="42">#REF!</definedName>
    <definedName name="EXCHANGESUPPLIES" localSheetId="61">#REF!</definedName>
    <definedName name="EXCHANGESUPPLIES">#REF!</definedName>
    <definedName name="Exp">'[65]Exp Type Map'!$A$4:$F$408</definedName>
    <definedName name="Export_for_Submission" localSheetId="42">#REF!</definedName>
    <definedName name="Export_for_Submission" localSheetId="61">#REF!</definedName>
    <definedName name="Export_for_Submission">#REF!</definedName>
    <definedName name="EXTRA_STORAGE" localSheetId="42">'[61]Apr 00'!#REF!</definedName>
    <definedName name="EXTRA_STORAGE" localSheetId="61">'[61]Apr 00'!#REF!</definedName>
    <definedName name="EXTRA_STORAGE">'[61]Apr 00'!#REF!</definedName>
    <definedName name="f" localSheetId="42">#REF!</definedName>
    <definedName name="f" localSheetId="61">#REF!</definedName>
    <definedName name="f">#REF!</definedName>
    <definedName name="FCTE" localSheetId="42">'[86]CTR (CTP) Federal'!$I$27:$V$27</definedName>
    <definedName name="FCTE" localSheetId="43">'[87]CTR (CTP) Federal'!$I$27:$V$27</definedName>
    <definedName name="FCTE">'[88]CTR (CTP) Federal'!$I$27:$V$27</definedName>
    <definedName name="FCTETOP" localSheetId="42">'[86]CTR (CTP) Federal'!$AG$27:$AT$27</definedName>
    <definedName name="FCTETOP" localSheetId="43">'[87]CTR (CTP) Federal'!$AG$27:$AT$27</definedName>
    <definedName name="FCTETOP">'[88]CTR (CTP) Federal'!$AG$27:$AT$27</definedName>
    <definedName name="FDTE" localSheetId="42">'[86]DTA (DTL) Fed Tax'!$M$141:$Z$141,'[86]DTA (DTL) Fed Tax'!$AE$141</definedName>
    <definedName name="FDTE" localSheetId="43">'[87]DTA (DTL) Fed Tax'!$M$141:$Z$141,'[87]DTA (DTL) Fed Tax'!$AE$141</definedName>
    <definedName name="FDTE">'[88]DTA (DTL) Fed Tax'!$M$141:$Z$141,'[88]DTA (DTL) Fed Tax'!$AE$141</definedName>
    <definedName name="FDTETOP" localSheetId="42">'[86]DTA (DTL) Fed Tax'!$BF$141,'[86]DTA (DTL) Fed Tax'!$AN$141:$BA$141</definedName>
    <definedName name="FDTETOP" localSheetId="43">'[87]DTA (DTL) Fed Tax'!$BF$141,'[87]DTA (DTL) Fed Tax'!$AN$141:$BA$141</definedName>
    <definedName name="FDTETOP">'[88]DTA (DTL) Fed Tax'!$BF$141,'[88]DTA (DTL) Fed Tax'!$AN$141:$BA$141</definedName>
    <definedName name="feb">[59]FY2000!$W$49:$AG$89</definedName>
    <definedName name="FEB_2003_MCG" localSheetId="42">#REF!</definedName>
    <definedName name="FEB_2003_MCG" localSheetId="61">#REF!</definedName>
    <definedName name="FEB_2003_MCG">#REF!</definedName>
    <definedName name="Feb_2004_MCG" localSheetId="42">#REF!</definedName>
    <definedName name="Feb_2004_MCG" localSheetId="61">#REF!</definedName>
    <definedName name="Feb_2004_MCG">#REF!</definedName>
    <definedName name="Feb_29_2008" localSheetId="42">#REF!</definedName>
    <definedName name="Feb_29_2008" localSheetId="61">#REF!</definedName>
    <definedName name="Feb_29_2008">#REF!</definedName>
    <definedName name="FEBINPUT" localSheetId="23">#REF!</definedName>
    <definedName name="FEBINPUT" localSheetId="32">#REF!</definedName>
    <definedName name="FEBINPUT" localSheetId="33">#REF!</definedName>
    <definedName name="FEBINPUT" localSheetId="42">#REF!</definedName>
    <definedName name="FEBINPUT" localSheetId="44">#REF!</definedName>
    <definedName name="FEBINPUT" localSheetId="48">#REF!</definedName>
    <definedName name="FEBINPUT" localSheetId="61">#REF!</definedName>
    <definedName name="FEBINPUT">#REF!</definedName>
    <definedName name="Fercorgaap" localSheetId="16">'[89]Adj. Entries'!#REF!</definedName>
    <definedName name="Fercorgaap" localSheetId="23">'[90]Adj. Entries'!#REF!</definedName>
    <definedName name="Fercorgaap" localSheetId="32">'[91]Adj. Entries'!#REF!</definedName>
    <definedName name="Fercorgaap" localSheetId="33">'[91]Adj. Entries'!#REF!</definedName>
    <definedName name="Fercorgaap" localSheetId="42">'[90]Adj. Entries'!#REF!</definedName>
    <definedName name="Fercorgaap" localSheetId="44">'[91]Adj. Entries'!#REF!</definedName>
    <definedName name="Fercorgaap" localSheetId="48">'[91]Adj. Entries'!#REF!</definedName>
    <definedName name="Fercorgaap" localSheetId="60">'[92]Adj. Entries'!#REF!</definedName>
    <definedName name="Fercorgaap" localSheetId="61">'[90]Adj. Entries'!#REF!</definedName>
    <definedName name="Fercorgaap">'[90]Adj. Entries'!#REF!</definedName>
    <definedName name="ffff" localSheetId="23">#REF!</definedName>
    <definedName name="ffff" localSheetId="32">#REF!</definedName>
    <definedName name="ffff" localSheetId="33">#REF!</definedName>
    <definedName name="ffff" localSheetId="42">#REF!</definedName>
    <definedName name="ffff" localSheetId="44">#REF!</definedName>
    <definedName name="ffff" localSheetId="48">#REF!</definedName>
    <definedName name="ffff" localSheetId="61">#REF!</definedName>
    <definedName name="ffff">#REF!</definedName>
    <definedName name="FILE">'[80]Start Balance'!$C$16</definedName>
    <definedName name="FINA1_CITYGATE_BACKUP" localSheetId="42">'[67]3-01 Revised NY Fixed $'!#REF!</definedName>
    <definedName name="FINA1_CITYGATE_BACKUP" localSheetId="61">'[67]3-01 Revised NY Fixed $'!#REF!</definedName>
    <definedName name="FINA1_CITYGATE_BACKUP">'[67]3-01 Revised NY Fixed $'!#REF!</definedName>
    <definedName name="FINA2_CITYGATE_BACKUP" localSheetId="42">'[67]3-01 Revised NY Fixed $'!#REF!</definedName>
    <definedName name="FINA2_CITYGATE_BACKUP" localSheetId="61">'[67]3-01 Revised NY Fixed $'!#REF!</definedName>
    <definedName name="FINA2_CITYGATE_BACKUP">'[67]3-01 Revised NY Fixed $'!#REF!</definedName>
    <definedName name="findate">[93]Inputs!$G$10</definedName>
    <definedName name="Firm_Base">[94]Mo_Thru_Put!$E$11:$R$16</definedName>
    <definedName name="Firm_Slope">[94]Mo_Thru_Put!$E$18:$R$23</definedName>
    <definedName name="For_the_YTD_period_ended___ASD" localSheetId="42">#REF!</definedName>
    <definedName name="For_the_YTD_period_ended___ASD" localSheetId="61">#REF!</definedName>
    <definedName name="For_the_YTD_period_ended___ASD">#REF!</definedName>
    <definedName name="Forecst" localSheetId="42">#REF!</definedName>
    <definedName name="Forecst" localSheetId="61">#REF!</definedName>
    <definedName name="Forecst">#REF!</definedName>
    <definedName name="ForG" localSheetId="16">'[89]Adj. Entries'!#REF!</definedName>
    <definedName name="ForG" localSheetId="23">'[90]Adj. Entries'!#REF!</definedName>
    <definedName name="ForG" localSheetId="32">'[91]Adj. Entries'!#REF!</definedName>
    <definedName name="ForG" localSheetId="33">'[91]Adj. Entries'!#REF!</definedName>
    <definedName name="ForG" localSheetId="42">'[90]Adj. Entries'!#REF!</definedName>
    <definedName name="ForG" localSheetId="44">'[91]Adj. Entries'!#REF!</definedName>
    <definedName name="ForG" localSheetId="48">'[91]Adj. Entries'!#REF!</definedName>
    <definedName name="ForG" localSheetId="60">'[92]Adj. Entries'!#REF!</definedName>
    <definedName name="ForG" localSheetId="61">'[90]Adj. Entries'!#REF!</definedName>
    <definedName name="ForG">'[90]Adj. Entries'!#REF!</definedName>
    <definedName name="Formatted" localSheetId="42">#REF!</definedName>
    <definedName name="Formatted" localSheetId="61">#REF!</definedName>
    <definedName name="Formatted">#REF!</definedName>
    <definedName name="FORMULAS" localSheetId="23">#REF!</definedName>
    <definedName name="FORMULAS" localSheetId="32">#REF!</definedName>
    <definedName name="FORMULAS" localSheetId="33">#REF!</definedName>
    <definedName name="FORMULAS" localSheetId="42">#REF!</definedName>
    <definedName name="FORMULAS" localSheetId="44">#REF!</definedName>
    <definedName name="FORMULAS" localSheetId="48">#REF!</definedName>
    <definedName name="FORMULAS" localSheetId="61">#REF!</definedName>
    <definedName name="FORMULAS">#REF!</definedName>
    <definedName name="FRAN" localSheetId="42">#REF!</definedName>
    <definedName name="FRAN" localSheetId="61">#REF!</definedName>
    <definedName name="FRAN">#REF!</definedName>
    <definedName name="freq" localSheetId="23">#REF!</definedName>
    <definedName name="freq" localSheetId="32">#REF!</definedName>
    <definedName name="freq" localSheetId="33">#REF!</definedName>
    <definedName name="freq" localSheetId="42">#REF!</definedName>
    <definedName name="freq" localSheetId="44">#REF!</definedName>
    <definedName name="freq" localSheetId="48">#REF!</definedName>
    <definedName name="freq" localSheetId="61">#REF!</definedName>
    <definedName name="freq">#REF!</definedName>
    <definedName name="FUEL_ADJ_VALUE" localSheetId="23">#REF!</definedName>
    <definedName name="FUEL_ADJ_VALUE" localSheetId="32">#REF!</definedName>
    <definedName name="FUEL_ADJ_VALUE" localSheetId="33">#REF!</definedName>
    <definedName name="FUEL_ADJ_VALUE" localSheetId="42">#REF!</definedName>
    <definedName name="FUEL_ADJ_VALUE" localSheetId="44">#REF!</definedName>
    <definedName name="FUEL_ADJ_VALUE" localSheetId="48">#REF!</definedName>
    <definedName name="FUEL_ADJ_VALUE" localSheetId="61">#REF!</definedName>
    <definedName name="FUEL_ADJ_VALUE">#REF!</definedName>
    <definedName name="FutRate" localSheetId="42">#REF!</definedName>
    <definedName name="FutRate" localSheetId="61">#REF!</definedName>
    <definedName name="FutRate">#REF!</definedName>
    <definedName name="FYR" localSheetId="23">#REF!</definedName>
    <definedName name="FYR" localSheetId="32">#REF!</definedName>
    <definedName name="FYR" localSheetId="33">#REF!</definedName>
    <definedName name="FYR" localSheetId="42">#REF!</definedName>
    <definedName name="FYR" localSheetId="44">#REF!</definedName>
    <definedName name="FYR" localSheetId="48">#REF!</definedName>
    <definedName name="FYR" localSheetId="61">#REF!</definedName>
    <definedName name="FYR">#REF!</definedName>
    <definedName name="FYR10A" localSheetId="23">#REF!</definedName>
    <definedName name="FYR10A" localSheetId="32">#REF!</definedName>
    <definedName name="FYR10A" localSheetId="33">#REF!</definedName>
    <definedName name="FYR10A" localSheetId="42">#REF!</definedName>
    <definedName name="FYR10A" localSheetId="44">#REF!</definedName>
    <definedName name="FYR10A" localSheetId="48">#REF!</definedName>
    <definedName name="FYR10A" localSheetId="61">#REF!</definedName>
    <definedName name="FYR10A">#REF!</definedName>
    <definedName name="FYR10B" localSheetId="23">#REF!</definedName>
    <definedName name="FYR10B" localSheetId="32">#REF!</definedName>
    <definedName name="FYR10B" localSheetId="33">#REF!</definedName>
    <definedName name="FYR10B" localSheetId="42">#REF!</definedName>
    <definedName name="FYR10B" localSheetId="44">#REF!</definedName>
    <definedName name="FYR10B" localSheetId="48">#REF!</definedName>
    <definedName name="FYR10B" localSheetId="61">#REF!</definedName>
    <definedName name="FYR10B">#REF!</definedName>
    <definedName name="FYR11A" localSheetId="23">#REF!</definedName>
    <definedName name="FYR11A" localSheetId="32">#REF!</definedName>
    <definedName name="FYR11A" localSheetId="33">#REF!</definedName>
    <definedName name="FYR11A" localSheetId="42">#REF!</definedName>
    <definedName name="FYR11A" localSheetId="44">#REF!</definedName>
    <definedName name="FYR11A" localSheetId="48">#REF!</definedName>
    <definedName name="FYR11A" localSheetId="61">#REF!</definedName>
    <definedName name="FYR11A">#REF!</definedName>
    <definedName name="FYR11B" localSheetId="23">#REF!</definedName>
    <definedName name="FYR11B" localSheetId="32">#REF!</definedName>
    <definedName name="FYR11B" localSheetId="33">#REF!</definedName>
    <definedName name="FYR11B" localSheetId="42">#REF!</definedName>
    <definedName name="FYR11B" localSheetId="44">#REF!</definedName>
    <definedName name="FYR11B" localSheetId="48">#REF!</definedName>
    <definedName name="FYR11B" localSheetId="61">#REF!</definedName>
    <definedName name="FYR11B">#REF!</definedName>
    <definedName name="FYR12A" localSheetId="23">#REF!</definedName>
    <definedName name="FYR12A" localSheetId="32">#REF!</definedName>
    <definedName name="FYR12A" localSheetId="33">#REF!</definedName>
    <definedName name="FYR12A" localSheetId="42">#REF!</definedName>
    <definedName name="FYR12A" localSheetId="44">#REF!</definedName>
    <definedName name="FYR12A" localSheetId="48">#REF!</definedName>
    <definedName name="FYR12A" localSheetId="61">#REF!</definedName>
    <definedName name="FYR12A">#REF!</definedName>
    <definedName name="FYR12B" localSheetId="23">#REF!</definedName>
    <definedName name="FYR12B" localSheetId="32">#REF!</definedName>
    <definedName name="FYR12B" localSheetId="33">#REF!</definedName>
    <definedName name="FYR12B" localSheetId="42">#REF!</definedName>
    <definedName name="FYR12B" localSheetId="44">#REF!</definedName>
    <definedName name="FYR12B" localSheetId="48">#REF!</definedName>
    <definedName name="FYR12B" localSheetId="61">#REF!</definedName>
    <definedName name="FYR12B">#REF!</definedName>
    <definedName name="FYR8A" localSheetId="23">#REF!</definedName>
    <definedName name="FYR8A" localSheetId="32">#REF!</definedName>
    <definedName name="FYR8A" localSheetId="33">#REF!</definedName>
    <definedName name="FYR8A" localSheetId="42">#REF!</definedName>
    <definedName name="FYR8A" localSheetId="44">#REF!</definedName>
    <definedName name="FYR8A" localSheetId="48">#REF!</definedName>
    <definedName name="FYR8A" localSheetId="61">#REF!</definedName>
    <definedName name="FYR8A">#REF!</definedName>
    <definedName name="FYR8B" localSheetId="23">#REF!</definedName>
    <definedName name="FYR8B" localSheetId="32">#REF!</definedName>
    <definedName name="FYR8B" localSheetId="33">#REF!</definedName>
    <definedName name="FYR8B" localSheetId="42">#REF!</definedName>
    <definedName name="FYR8B" localSheetId="44">#REF!</definedName>
    <definedName name="FYR8B" localSheetId="48">#REF!</definedName>
    <definedName name="FYR8B" localSheetId="61">#REF!</definedName>
    <definedName name="FYR8B">#REF!</definedName>
    <definedName name="FYR9A" localSheetId="23">#REF!</definedName>
    <definedName name="FYR9A" localSheetId="32">#REF!</definedName>
    <definedName name="FYR9A" localSheetId="33">#REF!</definedName>
    <definedName name="FYR9A" localSheetId="42">#REF!</definedName>
    <definedName name="FYR9A" localSheetId="44">#REF!</definedName>
    <definedName name="FYR9A" localSheetId="48">#REF!</definedName>
    <definedName name="FYR9A" localSheetId="61">#REF!</definedName>
    <definedName name="FYR9A">#REF!</definedName>
    <definedName name="FYR9B" localSheetId="23">#REF!</definedName>
    <definedName name="FYR9B" localSheetId="32">#REF!</definedName>
    <definedName name="FYR9B" localSheetId="33">#REF!</definedName>
    <definedName name="FYR9B" localSheetId="42">#REF!</definedName>
    <definedName name="FYR9B" localSheetId="44">#REF!</definedName>
    <definedName name="FYR9B" localSheetId="48">#REF!</definedName>
    <definedName name="FYR9B" localSheetId="61">#REF!</definedName>
    <definedName name="FYR9B">#REF!</definedName>
    <definedName name="FZRPT" localSheetId="42">#REF!</definedName>
    <definedName name="FZRPT" localSheetId="61">#REF!</definedName>
    <definedName name="FZRPT">#REF!</definedName>
    <definedName name="G" localSheetId="42">#REF!</definedName>
    <definedName name="G" localSheetId="61">#REF!</definedName>
    <definedName name="G">#REF!</definedName>
    <definedName name="G41OLDCC" localSheetId="42">'[60]Rate Table'!#REF!</definedName>
    <definedName name="G41OLDCC" localSheetId="61">'[60]Rate Table'!#REF!</definedName>
    <definedName name="G41OLDCC">'[60]Rate Table'!#REF!</definedName>
    <definedName name="G41OLDCCOP" localSheetId="42">'[60]Rate Table'!#REF!</definedName>
    <definedName name="G41OLDCCOP" localSheetId="61">'[60]Rate Table'!#REF!</definedName>
    <definedName name="G41OLDCCOP">'[60]Rate Table'!#REF!</definedName>
    <definedName name="G41OLDOPHB" localSheetId="42">'[60]Rate Table'!#REF!</definedName>
    <definedName name="G41OLDOPHB" localSheetId="61">'[60]Rate Table'!#REF!</definedName>
    <definedName name="G41OLDOPHB">'[60]Rate Table'!#REF!</definedName>
    <definedName name="G41OLDOPTB" localSheetId="42">'[60]Rate Table'!#REF!</definedName>
    <definedName name="G41OLDOPTB" localSheetId="61">'[60]Rate Table'!#REF!</definedName>
    <definedName name="G41OLDOPTB">'[60]Rate Table'!#REF!</definedName>
    <definedName name="G41OLDPHB" localSheetId="42">'[60]Rate Table'!#REF!</definedName>
    <definedName name="G41OLDPHB" localSheetId="61">'[60]Rate Table'!#REF!</definedName>
    <definedName name="G41OLDPHB">'[60]Rate Table'!#REF!</definedName>
    <definedName name="G41OLDPTB" localSheetId="42">'[60]Rate Table'!#REF!</definedName>
    <definedName name="G41OLDPTB" localSheetId="61">'[60]Rate Table'!#REF!</definedName>
    <definedName name="G41OLDPTB">'[60]Rate Table'!#REF!</definedName>
    <definedName name="G42OLDCC" localSheetId="42">'[60]Rate Table'!#REF!</definedName>
    <definedName name="G42OLDCC" localSheetId="61">'[60]Rate Table'!#REF!</definedName>
    <definedName name="G42OLDCC">'[60]Rate Table'!#REF!</definedName>
    <definedName name="G42OLDCCOP" localSheetId="42">'[60]Rate Table'!#REF!</definedName>
    <definedName name="G42OLDCCOP" localSheetId="61">'[60]Rate Table'!#REF!</definedName>
    <definedName name="G42OLDCCOP">'[60]Rate Table'!#REF!</definedName>
    <definedName name="G42OLDOPHB" localSheetId="42">'[60]Rate Table'!#REF!</definedName>
    <definedName name="G42OLDOPHB" localSheetId="61">'[60]Rate Table'!#REF!</definedName>
    <definedName name="G42OLDOPHB">'[60]Rate Table'!#REF!</definedName>
    <definedName name="G42OLDOPTB" localSheetId="42">'[60]Rate Table'!#REF!</definedName>
    <definedName name="G42OLDOPTB" localSheetId="61">'[60]Rate Table'!#REF!</definedName>
    <definedName name="G42OLDOPTB">'[60]Rate Table'!#REF!</definedName>
    <definedName name="G42OLDPHB" localSheetId="42">'[60]Rate Table'!#REF!</definedName>
    <definedName name="G42OLDPHB" localSheetId="61">'[60]Rate Table'!#REF!</definedName>
    <definedName name="G42OLDPHB">'[60]Rate Table'!#REF!</definedName>
    <definedName name="G42OLDPTB" localSheetId="42">'[60]Rate Table'!#REF!</definedName>
    <definedName name="G42OLDPTB" localSheetId="61">'[60]Rate Table'!#REF!</definedName>
    <definedName name="G42OLDPTB">'[60]Rate Table'!#REF!</definedName>
    <definedName name="G43OLDCC" localSheetId="42">'[60]Rate Table'!#REF!</definedName>
    <definedName name="G43OLDCC" localSheetId="61">'[60]Rate Table'!#REF!</definedName>
    <definedName name="G43OLDCC">'[60]Rate Table'!#REF!</definedName>
    <definedName name="G43OLDCCOP" localSheetId="42">'[60]Rate Table'!#REF!</definedName>
    <definedName name="G43OLDCCOP" localSheetId="61">'[60]Rate Table'!#REF!</definedName>
    <definedName name="G43OLDCCOP">'[60]Rate Table'!#REF!</definedName>
    <definedName name="G43OLDOPHB" localSheetId="42">'[60]Rate Table'!#REF!</definedName>
    <definedName name="G43OLDOPHB" localSheetId="61">'[60]Rate Table'!#REF!</definedName>
    <definedName name="G43OLDOPHB">'[60]Rate Table'!#REF!</definedName>
    <definedName name="G43OLDOPTB" localSheetId="42">'[60]Rate Table'!#REF!</definedName>
    <definedName name="G43OLDOPTB" localSheetId="61">'[60]Rate Table'!#REF!</definedName>
    <definedName name="G43OLDOPTB">'[60]Rate Table'!#REF!</definedName>
    <definedName name="G43OLDPHB" localSheetId="42">'[60]Rate Table'!#REF!</definedName>
    <definedName name="G43OLDPHB" localSheetId="61">'[60]Rate Table'!#REF!</definedName>
    <definedName name="G43OLDPHB">'[60]Rate Table'!#REF!</definedName>
    <definedName name="G43OLDPTB" localSheetId="42">'[60]Rate Table'!#REF!</definedName>
    <definedName name="G43OLDPTB" localSheetId="61">'[60]Rate Table'!#REF!</definedName>
    <definedName name="G43OLDPTB">'[60]Rate Table'!#REF!</definedName>
    <definedName name="G51OLDCC" localSheetId="42">'[60]Rate Table'!#REF!</definedName>
    <definedName name="G51OLDCC" localSheetId="61">'[60]Rate Table'!#REF!</definedName>
    <definedName name="G51OLDCC">'[60]Rate Table'!#REF!</definedName>
    <definedName name="G51OLDCCOP" localSheetId="42">'[60]Rate Table'!#REF!</definedName>
    <definedName name="G51OLDCCOP" localSheetId="61">'[60]Rate Table'!#REF!</definedName>
    <definedName name="G51OLDCCOP">'[60]Rate Table'!#REF!</definedName>
    <definedName name="G51OLDOPHB" localSheetId="42">'[60]Rate Table'!#REF!</definedName>
    <definedName name="G51OLDOPHB" localSheetId="61">'[60]Rate Table'!#REF!</definedName>
    <definedName name="G51OLDOPHB">'[60]Rate Table'!#REF!</definedName>
    <definedName name="G51OLDOPTB" localSheetId="42">'[60]Rate Table'!#REF!</definedName>
    <definedName name="G51OLDOPTB" localSheetId="61">'[60]Rate Table'!#REF!</definedName>
    <definedName name="G51OLDOPTB">'[60]Rate Table'!#REF!</definedName>
    <definedName name="G51OLDPHB" localSheetId="42">'[60]Rate Table'!#REF!</definedName>
    <definedName name="G51OLDPHB" localSheetId="61">'[60]Rate Table'!#REF!</definedName>
    <definedName name="G51OLDPHB">'[60]Rate Table'!#REF!</definedName>
    <definedName name="G51OLDPTB" localSheetId="42">'[60]Rate Table'!#REF!</definedName>
    <definedName name="G51OLDPTB" localSheetId="61">'[60]Rate Table'!#REF!</definedName>
    <definedName name="G51OLDPTB">'[60]Rate Table'!#REF!</definedName>
    <definedName name="G52OLDCC" localSheetId="42">'[60]Rate Table'!#REF!</definedName>
    <definedName name="G52OLDCC" localSheetId="61">'[60]Rate Table'!#REF!</definedName>
    <definedName name="G52OLDCC">'[60]Rate Table'!#REF!</definedName>
    <definedName name="G52OLDCCOP" localSheetId="42">'[60]Rate Table'!#REF!</definedName>
    <definedName name="G52OLDCCOP" localSheetId="61">'[60]Rate Table'!#REF!</definedName>
    <definedName name="G52OLDCCOP">'[60]Rate Table'!#REF!</definedName>
    <definedName name="G52OLDOPHB" localSheetId="42">'[60]Rate Table'!#REF!</definedName>
    <definedName name="G52OLDOPHB" localSheetId="61">'[60]Rate Table'!#REF!</definedName>
    <definedName name="G52OLDOPHB">'[60]Rate Table'!#REF!</definedName>
    <definedName name="G52OLDOPTB" localSheetId="42">'[60]Rate Table'!#REF!</definedName>
    <definedName name="G52OLDOPTB" localSheetId="61">'[60]Rate Table'!#REF!</definedName>
    <definedName name="G52OLDOPTB">'[60]Rate Table'!#REF!</definedName>
    <definedName name="G52OLDPHB" localSheetId="42">'[60]Rate Table'!#REF!</definedName>
    <definedName name="G52OLDPHB" localSheetId="61">'[60]Rate Table'!#REF!</definedName>
    <definedName name="G52OLDPHB">'[60]Rate Table'!#REF!</definedName>
    <definedName name="G52OLDPTB" localSheetId="42">'[60]Rate Table'!#REF!</definedName>
    <definedName name="G52OLDPTB" localSheetId="61">'[60]Rate Table'!#REF!</definedName>
    <definedName name="G52OLDPTB">'[60]Rate Table'!#REF!</definedName>
    <definedName name="G53OLDCC" localSheetId="42">'[60]Rate Table'!#REF!</definedName>
    <definedName name="G53OLDCC" localSheetId="61">'[60]Rate Table'!#REF!</definedName>
    <definedName name="G53OLDCC">'[60]Rate Table'!#REF!</definedName>
    <definedName name="G53OLDCCOP" localSheetId="42">'[60]Rate Table'!#REF!</definedName>
    <definedName name="G53OLDCCOP" localSheetId="61">'[60]Rate Table'!#REF!</definedName>
    <definedName name="G53OLDCCOP">'[60]Rate Table'!#REF!</definedName>
    <definedName name="G53OLDOPHB" localSheetId="42">'[60]Rate Table'!#REF!</definedName>
    <definedName name="G53OLDOPHB" localSheetId="61">'[60]Rate Table'!#REF!</definedName>
    <definedName name="G53OLDOPHB">'[60]Rate Table'!#REF!</definedName>
    <definedName name="G53OLDOPTB" localSheetId="42">'[60]Rate Table'!#REF!</definedName>
    <definedName name="G53OLDOPTB" localSheetId="61">'[60]Rate Table'!#REF!</definedName>
    <definedName name="G53OLDOPTB">'[60]Rate Table'!#REF!</definedName>
    <definedName name="G53OLDPHB" localSheetId="42">'[60]Rate Table'!#REF!</definedName>
    <definedName name="G53OLDPHB" localSheetId="61">'[60]Rate Table'!#REF!</definedName>
    <definedName name="G53OLDPHB">'[60]Rate Table'!#REF!</definedName>
    <definedName name="G53OLDPTB" localSheetId="42">'[60]Rate Table'!#REF!</definedName>
    <definedName name="G53OLDPTB" localSheetId="61">'[60]Rate Table'!#REF!</definedName>
    <definedName name="G53OLDPTB">'[60]Rate Table'!#REF!</definedName>
    <definedName name="G61OLDCC" localSheetId="42">'[60]Rate Table'!#REF!</definedName>
    <definedName name="G61OLDCC" localSheetId="61">'[60]Rate Table'!#REF!</definedName>
    <definedName name="G61OLDCC">'[60]Rate Table'!#REF!</definedName>
    <definedName name="G61OLDCCOP" localSheetId="42">'[60]Rate Table'!#REF!</definedName>
    <definedName name="G61OLDCCOP" localSheetId="61">'[60]Rate Table'!#REF!</definedName>
    <definedName name="G61OLDCCOP">'[60]Rate Table'!#REF!</definedName>
    <definedName name="G61OLDOPHB" localSheetId="42">'[60]Rate Table'!#REF!</definedName>
    <definedName name="G61OLDOPHB" localSheetId="61">'[60]Rate Table'!#REF!</definedName>
    <definedName name="G61OLDOPHB">'[60]Rate Table'!#REF!</definedName>
    <definedName name="G61OLDOPTB" localSheetId="42">'[60]Rate Table'!#REF!</definedName>
    <definedName name="G61OLDOPTB" localSheetId="61">'[60]Rate Table'!#REF!</definedName>
    <definedName name="G61OLDOPTB">'[60]Rate Table'!#REF!</definedName>
    <definedName name="G61OLDPHB" localSheetId="42">'[60]Rate Table'!#REF!</definedName>
    <definedName name="G61OLDPHB" localSheetId="61">'[60]Rate Table'!#REF!</definedName>
    <definedName name="G61OLDPHB">'[60]Rate Table'!#REF!</definedName>
    <definedName name="G61OLDPTB" localSheetId="42">'[60]Rate Table'!#REF!</definedName>
    <definedName name="G61OLDPTB" localSheetId="61">'[60]Rate Table'!#REF!</definedName>
    <definedName name="G61OLDPTB">'[60]Rate Table'!#REF!</definedName>
    <definedName name="G62OLDCC" localSheetId="42">'[60]Rate Table'!#REF!</definedName>
    <definedName name="G62OLDCC" localSheetId="61">'[60]Rate Table'!#REF!</definedName>
    <definedName name="G62OLDCC">'[60]Rate Table'!#REF!</definedName>
    <definedName name="G62OLDCCOP" localSheetId="42">'[60]Rate Table'!#REF!</definedName>
    <definedName name="G62OLDCCOP" localSheetId="61">'[60]Rate Table'!#REF!</definedName>
    <definedName name="G62OLDCCOP">'[60]Rate Table'!#REF!</definedName>
    <definedName name="G62OLDOPHB" localSheetId="42">'[60]Rate Table'!#REF!</definedName>
    <definedName name="G62OLDOPHB" localSheetId="61">'[60]Rate Table'!#REF!</definedName>
    <definedName name="G62OLDOPHB">'[60]Rate Table'!#REF!</definedName>
    <definedName name="G62OLDOPTB" localSheetId="42">'[60]Rate Table'!#REF!</definedName>
    <definedName name="G62OLDOPTB" localSheetId="61">'[60]Rate Table'!#REF!</definedName>
    <definedName name="G62OLDOPTB">'[60]Rate Table'!#REF!</definedName>
    <definedName name="G62OLDPHB" localSheetId="42">'[60]Rate Table'!#REF!</definedName>
    <definedName name="G62OLDPHB" localSheetId="61">'[60]Rate Table'!#REF!</definedName>
    <definedName name="G62OLDPHB">'[60]Rate Table'!#REF!</definedName>
    <definedName name="G62OLDPTB" localSheetId="42">'[60]Rate Table'!#REF!</definedName>
    <definedName name="G62OLDPTB" localSheetId="61">'[60]Rate Table'!#REF!</definedName>
    <definedName name="G62OLDPTB">'[60]Rate Table'!#REF!</definedName>
    <definedName name="G63OLDCC" localSheetId="42">'[60]Rate Table'!#REF!</definedName>
    <definedName name="G63OLDCC" localSheetId="61">'[60]Rate Table'!#REF!</definedName>
    <definedName name="G63OLDCC">'[60]Rate Table'!#REF!</definedName>
    <definedName name="G63OLDCCOP" localSheetId="42">'[60]Rate Table'!#REF!</definedName>
    <definedName name="G63OLDCCOP" localSheetId="61">'[60]Rate Table'!#REF!</definedName>
    <definedName name="G63OLDCCOP">'[60]Rate Table'!#REF!</definedName>
    <definedName name="G63OLDOPHB" localSheetId="42">'[60]Rate Table'!#REF!</definedName>
    <definedName name="G63OLDOPHB" localSheetId="61">'[60]Rate Table'!#REF!</definedName>
    <definedName name="G63OLDOPHB">'[60]Rate Table'!#REF!</definedName>
    <definedName name="G63OLDOPTB" localSheetId="42">'[60]Rate Table'!#REF!</definedName>
    <definedName name="G63OLDOPTB" localSheetId="61">'[60]Rate Table'!#REF!</definedName>
    <definedName name="G63OLDOPTB">'[60]Rate Table'!#REF!</definedName>
    <definedName name="G63OLDPHB" localSheetId="42">'[60]Rate Table'!#REF!</definedName>
    <definedName name="G63OLDPHB" localSheetId="61">'[60]Rate Table'!#REF!</definedName>
    <definedName name="G63OLDPHB">'[60]Rate Table'!#REF!</definedName>
    <definedName name="G63OLDPTB" localSheetId="42">'[60]Rate Table'!#REF!</definedName>
    <definedName name="G63OLDPTB" localSheetId="61">'[60]Rate Table'!#REF!</definedName>
    <definedName name="G63OLDPTB">'[60]Rate Table'!#REF!</definedName>
    <definedName name="GACDATE" localSheetId="42">#REF!</definedName>
    <definedName name="GACDATE" localSheetId="61">#REF!</definedName>
    <definedName name="GACDATE">#REF!</definedName>
    <definedName name="GAIN" localSheetId="42">#REF!</definedName>
    <definedName name="GAIN" localSheetId="61">#REF!</definedName>
    <definedName name="GAIN">#REF!</definedName>
    <definedName name="GAS" localSheetId="23">#REF!</definedName>
    <definedName name="GAS" localSheetId="32">#REF!</definedName>
    <definedName name="GAS" localSheetId="33">#REF!</definedName>
    <definedName name="GAS" localSheetId="42">#REF!</definedName>
    <definedName name="GAS" localSheetId="44">#REF!</definedName>
    <definedName name="GAS" localSheetId="48">#REF!</definedName>
    <definedName name="GAS" localSheetId="61">#REF!</definedName>
    <definedName name="GAS">#REF!</definedName>
    <definedName name="GASCOST" localSheetId="42">#REF!</definedName>
    <definedName name="GASCOST" localSheetId="61">#REF!</definedName>
    <definedName name="GASCOST">#REF!</definedName>
    <definedName name="GASCOSTSUM" localSheetId="42">#REF!</definedName>
    <definedName name="GASCOSTSUM" localSheetId="61">#REF!</definedName>
    <definedName name="GASCOSTSUM">#REF!</definedName>
    <definedName name="GasHubs">[68]Hubs!$A$2:$B$30</definedName>
    <definedName name="GASPAYBACKS" localSheetId="42">#REF!</definedName>
    <definedName name="GASPAYBACKS" localSheetId="61">#REF!</definedName>
    <definedName name="GASPAYBACKS">#REF!</definedName>
    <definedName name="GASSWAPS" localSheetId="42">#REF!</definedName>
    <definedName name="GASSWAPS" localSheetId="61">#REF!</definedName>
    <definedName name="GASSWAPS">#REF!</definedName>
    <definedName name="GenFcst" localSheetId="23">#REF!</definedName>
    <definedName name="GenFcst" localSheetId="32">#REF!</definedName>
    <definedName name="GenFcst" localSheetId="33">#REF!</definedName>
    <definedName name="GenFcst" localSheetId="42">#REF!</definedName>
    <definedName name="GenFcst" localSheetId="44">#REF!</definedName>
    <definedName name="GenFcst" localSheetId="48">#REF!</definedName>
    <definedName name="GenFcst" localSheetId="61">#REF!</definedName>
    <definedName name="GenFcst">#REF!</definedName>
    <definedName name="GENINST" localSheetId="16">#REF!</definedName>
    <definedName name="GENINST">Table!$A$1</definedName>
    <definedName name="GENINSTPM">'Gen Inst'!$C$60:$C$68</definedName>
    <definedName name="ghhfh" localSheetId="42">#REF!</definedName>
    <definedName name="ghhfh" localSheetId="61">#REF!</definedName>
    <definedName name="ghhfh">#REF!</definedName>
    <definedName name="GLData" localSheetId="23">#REF!</definedName>
    <definedName name="GLData" localSheetId="32">#REF!</definedName>
    <definedName name="GLData" localSheetId="33">#REF!</definedName>
    <definedName name="GLData" localSheetId="42">#REF!</definedName>
    <definedName name="GLData" localSheetId="44">#REF!</definedName>
    <definedName name="GLData" localSheetId="48">#REF!</definedName>
    <definedName name="GLData" localSheetId="61">#REF!</definedName>
    <definedName name="GLData">#REF!</definedName>
    <definedName name="goog" localSheetId="42">#REF!</definedName>
    <definedName name="goog" localSheetId="61">#REF!</definedName>
    <definedName name="goog">#REF!</definedName>
    <definedName name="GRAN" localSheetId="23">#REF!</definedName>
    <definedName name="GRAN" localSheetId="32">#REF!</definedName>
    <definedName name="GRAN" localSheetId="33">#REF!</definedName>
    <definedName name="GRAN" localSheetId="42">#REF!</definedName>
    <definedName name="GRAN" localSheetId="44">#REF!</definedName>
    <definedName name="GRAN" localSheetId="48">#REF!</definedName>
    <definedName name="GRAN" localSheetId="61">#REF!</definedName>
    <definedName name="GRAN">#REF!</definedName>
    <definedName name="GRAN_ST_ELEC" localSheetId="23">#REF!</definedName>
    <definedName name="GRAN_ST_ELEC" localSheetId="32">#REF!</definedName>
    <definedName name="GRAN_ST_ELEC" localSheetId="33">#REF!</definedName>
    <definedName name="GRAN_ST_ELEC" localSheetId="42">#REF!</definedName>
    <definedName name="GRAN_ST_ELEC" localSheetId="44">#REF!</definedName>
    <definedName name="GRAN_ST_ELEC" localSheetId="48">#REF!</definedName>
    <definedName name="GRAN_ST_ELEC" localSheetId="61">#REF!</definedName>
    <definedName name="GRAN_ST_ELEC">#REF!</definedName>
    <definedName name="GRAPH_DATA" localSheetId="42">'[61]Apr 00'!#REF!</definedName>
    <definedName name="GRAPH_DATA" localSheetId="61">'[61]Apr 00'!#REF!</definedName>
    <definedName name="GRAPH_DATA">'[61]Apr 00'!#REF!</definedName>
    <definedName name="GRAPHS" localSheetId="42">'[61]Apr 00'!#REF!</definedName>
    <definedName name="GRAPHS" localSheetId="61">'[61]Apr 00'!#REF!</definedName>
    <definedName name="GRAPHS">'[61]Apr 00'!#REF!</definedName>
    <definedName name="GROSS" localSheetId="42">#REF!</definedName>
    <definedName name="GROSS" localSheetId="61">#REF!</definedName>
    <definedName name="GROSS">#REF!</definedName>
    <definedName name="GROVELAND" localSheetId="23">#REF!</definedName>
    <definedName name="GROVELAND" localSheetId="32">#REF!</definedName>
    <definedName name="GROVELAND" localSheetId="33">#REF!</definedName>
    <definedName name="GROVELAND" localSheetId="42">#REF!</definedName>
    <definedName name="GROVELAND" localSheetId="44">#REF!</definedName>
    <definedName name="GROVELAND" localSheetId="48">#REF!</definedName>
    <definedName name="GROVELAND" localSheetId="61">#REF!</definedName>
    <definedName name="GROVELAND">#REF!</definedName>
    <definedName name="GSCSTRCL" localSheetId="42">#REF!</definedName>
    <definedName name="GSCSTRCL" localSheetId="61">#REF!</definedName>
    <definedName name="GSCSTRCL">#REF!</definedName>
    <definedName name="GSDISPA" localSheetId="23">#REF!</definedName>
    <definedName name="GSDISPA" localSheetId="32">#REF!</definedName>
    <definedName name="GSDISPA" localSheetId="33">#REF!</definedName>
    <definedName name="GSDISPA" localSheetId="42">#REF!</definedName>
    <definedName name="GSDISPA" localSheetId="44">#REF!</definedName>
    <definedName name="GSDISPA" localSheetId="48">#REF!</definedName>
    <definedName name="GSDISPA" localSheetId="61">#REF!</definedName>
    <definedName name="GSDISPA">#REF!</definedName>
    <definedName name="GSDISPB" localSheetId="23">#REF!</definedName>
    <definedName name="GSDISPB" localSheetId="32">#REF!</definedName>
    <definedName name="GSDISPB" localSheetId="33">#REF!</definedName>
    <definedName name="GSDISPB" localSheetId="42">#REF!</definedName>
    <definedName name="GSDISPB" localSheetId="44">#REF!</definedName>
    <definedName name="GSDISPB" localSheetId="48">#REF!</definedName>
    <definedName name="GSDISPB" localSheetId="61">#REF!</definedName>
    <definedName name="GSDISPB">#REF!</definedName>
    <definedName name="GSDISPC" localSheetId="23">#REF!</definedName>
    <definedName name="GSDISPC" localSheetId="32">#REF!</definedName>
    <definedName name="GSDISPC" localSheetId="33">#REF!</definedName>
    <definedName name="GSDISPC" localSheetId="42">#REF!</definedName>
    <definedName name="GSDISPC" localSheetId="44">#REF!</definedName>
    <definedName name="GSDISPC" localSheetId="48">#REF!</definedName>
    <definedName name="GSDISPC" localSheetId="61">#REF!</definedName>
    <definedName name="GSDISPC">#REF!</definedName>
    <definedName name="GSDISPD" localSheetId="23">#REF!</definedName>
    <definedName name="GSDISPD" localSheetId="32">#REF!</definedName>
    <definedName name="GSDISPD" localSheetId="33">#REF!</definedName>
    <definedName name="GSDISPD" localSheetId="42">#REF!</definedName>
    <definedName name="GSDISPD" localSheetId="44">#REF!</definedName>
    <definedName name="GSDISPD" localSheetId="48">#REF!</definedName>
    <definedName name="GSDISPD" localSheetId="61">#REF!</definedName>
    <definedName name="GSDISPD">#REF!</definedName>
    <definedName name="GSDISPE" localSheetId="23">#REF!</definedName>
    <definedName name="GSDISPE" localSheetId="32">#REF!</definedName>
    <definedName name="GSDISPE" localSheetId="33">#REF!</definedName>
    <definedName name="GSDISPE" localSheetId="42">#REF!</definedName>
    <definedName name="GSDISPE" localSheetId="44">#REF!</definedName>
    <definedName name="GSDISPE" localSheetId="48">#REF!</definedName>
    <definedName name="GSDISPE" localSheetId="61">#REF!</definedName>
    <definedName name="GSDISPE">#REF!</definedName>
    <definedName name="H" localSheetId="23">#REF!</definedName>
    <definedName name="H" localSheetId="32">#REF!</definedName>
    <definedName name="H" localSheetId="33">#REF!</definedName>
    <definedName name="H" localSheetId="42">#REF!</definedName>
    <definedName name="H" localSheetId="44">#REF!</definedName>
    <definedName name="H" localSheetId="48">#REF!</definedName>
    <definedName name="H" localSheetId="61">#REF!</definedName>
    <definedName name="H">#REF!</definedName>
    <definedName name="HATT" localSheetId="42">#REF!</definedName>
    <definedName name="HATT" localSheetId="61">#REF!</definedName>
    <definedName name="HATT">#REF!</definedName>
    <definedName name="HeadingDate" localSheetId="42">#REF!</definedName>
    <definedName name="HeadingDate" localSheetId="61">#REF!</definedName>
    <definedName name="HeadingDate">#REF!</definedName>
    <definedName name="HESS1_CITYGATE_BACKUP" localSheetId="42">'[67]3-01 Revised NY Fixed $'!#REF!</definedName>
    <definedName name="HESS1_CITYGATE_BACKUP" localSheetId="61">'[67]3-01 Revised NY Fixed $'!#REF!</definedName>
    <definedName name="HESS1_CITYGATE_BACKUP">'[67]3-01 Revised NY Fixed $'!#REF!</definedName>
    <definedName name="HESS2_CITYGATE_BACKUP" localSheetId="42">'[67]3-01 Revised NY Fixed $'!#REF!</definedName>
    <definedName name="HESS2_CITYGATE_BACKUP" localSheetId="61">'[67]3-01 Revised NY Fixed $'!#REF!</definedName>
    <definedName name="HESS2_CITYGATE_BACKUP">'[67]3-01 Revised NY Fixed $'!#REF!</definedName>
    <definedName name="HESS3_CITYGATE_BACKUP" localSheetId="42">'[67]3-01 Revised NY Fixed $'!#REF!</definedName>
    <definedName name="HESS3_CITYGATE_BACKUP" localSheetId="61">'[67]3-01 Revised NY Fixed $'!#REF!</definedName>
    <definedName name="HESS3_CITYGATE_BACKUP">'[67]3-01 Revised NY Fixed $'!#REF!</definedName>
    <definedName name="HILOW" localSheetId="42">#REF!</definedName>
    <definedName name="HILOW" localSheetId="61">#REF!</definedName>
    <definedName name="HILOW">#REF!</definedName>
    <definedName name="home" localSheetId="23">#REF!</definedName>
    <definedName name="home" localSheetId="32">#REF!</definedName>
    <definedName name="home" localSheetId="33">#REF!</definedName>
    <definedName name="home" localSheetId="42">#REF!</definedName>
    <definedName name="home" localSheetId="44">#REF!</definedName>
    <definedName name="home" localSheetId="48">#REF!</definedName>
    <definedName name="home" localSheetId="61">#REF!</definedName>
    <definedName name="home">#REF!</definedName>
    <definedName name="HTML_CodePage" hidden="1">1252</definedName>
    <definedName name="HTML_Control" localSheetId="16" hidden="1">{"'summary2'!$A$1:$L$47"}</definedName>
    <definedName name="HTML_Control" localSheetId="23" hidden="1">{"'Worksheet'!$A$3:$R$184"}</definedName>
    <definedName name="HTML_Control" localSheetId="32" hidden="1">{"'Worksheet'!$A$3:$R$184"}</definedName>
    <definedName name="HTML_Control" localSheetId="33" hidden="1">{"'Worksheet'!$A$3:$R$184"}</definedName>
    <definedName name="HTML_Control" localSheetId="40">{"'Worksheet'!$A$3:$R$184"}</definedName>
    <definedName name="HTML_Control" localSheetId="41">{"'Worksheet'!$A$3:$R$184"}</definedName>
    <definedName name="HTML_Control" localSheetId="42">{"'Worksheet'!$A$3:$R$184"}</definedName>
    <definedName name="HTML_Control" localSheetId="43">{"'Worksheet'!$A$3:$R$184"}</definedName>
    <definedName name="HTML_Control" localSheetId="44" hidden="1">{"'Worksheet'!$A$3:$R$184"}</definedName>
    <definedName name="HTML_Control" localSheetId="46">{"'Worksheet'!$A$3:$R$184"}</definedName>
    <definedName name="HTML_Control" localSheetId="47">{"'Worksheet'!$A$3:$R$184"}</definedName>
    <definedName name="HTML_Control" localSheetId="48" hidden="1">{"'Worksheet'!$A$3:$R$184"}</definedName>
    <definedName name="HTML_Control" localSheetId="60" hidden="1">{"'Worksheet'!$A$3:$R$184"}</definedName>
    <definedName name="HTML_Control" localSheetId="61" hidden="1">{"'Worksheet'!$A$3:$R$184"}</definedName>
    <definedName name="HTML_Control" hidden="1">{"'Worksheet'!$A$3:$R$184"}</definedName>
    <definedName name="HTML_Description" hidden="1">""</definedName>
    <definedName name="HTML_Email" hidden="1">""</definedName>
    <definedName name="HTML_Header" hidden="1">"Worksheet"</definedName>
    <definedName name="HTML_LastUpdate" hidden="1">"3/19/1999"</definedName>
    <definedName name="HTML_LineAfter" hidden="1">FALSE</definedName>
    <definedName name="HTML_LineBefore" hidden="1">FALSE</definedName>
    <definedName name="HTML_Name" hidden="1">"Al Kinne"</definedName>
    <definedName name="HTML_OBDlg2" hidden="1">TRUE</definedName>
    <definedName name="HTML_OBDlg4" hidden="1">TRUE</definedName>
    <definedName name="HTML_OS" hidden="1">0</definedName>
    <definedName name="HTML_PathFile" hidden="1">"N:\excel\work\MyHTML.htm"</definedName>
    <definedName name="HTML_Title" hidden="1">"Interconnection Rev's &amp; Purch's for 1999"</definedName>
    <definedName name="Hubs">[68]GasActivity!$C$1:$C$320</definedName>
    <definedName name="HVM" localSheetId="23">#REF!</definedName>
    <definedName name="HVM" localSheetId="32">#REF!</definedName>
    <definedName name="HVM" localSheetId="33">#REF!</definedName>
    <definedName name="HVM" localSheetId="42">#REF!</definedName>
    <definedName name="HVM" localSheetId="44">#REF!</definedName>
    <definedName name="HVM" localSheetId="48">#REF!</definedName>
    <definedName name="HVM" localSheetId="61">#REF!</definedName>
    <definedName name="HVM">#REF!</definedName>
    <definedName name="I" localSheetId="42">#REF!</definedName>
    <definedName name="I" localSheetId="61">#REF!</definedName>
    <definedName name="I">#REF!</definedName>
    <definedName name="I_S" localSheetId="23">#REF!</definedName>
    <definedName name="I_S" localSheetId="32">#REF!</definedName>
    <definedName name="I_S" localSheetId="33">#REF!</definedName>
    <definedName name="I_S" localSheetId="42">#REF!</definedName>
    <definedName name="I_S" localSheetId="44">#REF!</definedName>
    <definedName name="I_S" localSheetId="48">#REF!</definedName>
    <definedName name="I_S" localSheetId="61">#REF!</definedName>
    <definedName name="I_S">#REF!</definedName>
    <definedName name="I_S_INPUT" localSheetId="23">#REF!</definedName>
    <definedName name="I_S_INPUT" localSheetId="32">#REF!</definedName>
    <definedName name="I_S_INPUT" localSheetId="33">#REF!</definedName>
    <definedName name="I_S_INPUT" localSheetId="42">#REF!</definedName>
    <definedName name="I_S_INPUT" localSheetId="44">#REF!</definedName>
    <definedName name="I_S_INPUT" localSheetId="48">#REF!</definedName>
    <definedName name="I_S_INPUT" localSheetId="61">#REF!</definedName>
    <definedName name="I_S_INPUT">#REF!</definedName>
    <definedName name="ICC_CITYGATE_BACKUP" localSheetId="42">'[67]3-01 Revised NY Fixed $'!#REF!</definedName>
    <definedName name="ICC_CITYGATE_BACKUP" localSheetId="61">'[67]3-01 Revised NY Fixed $'!#REF!</definedName>
    <definedName name="ICC_CITYGATE_BACKUP">'[67]3-01 Revised NY Fixed $'!#REF!</definedName>
    <definedName name="ICNarrow" localSheetId="42">#REF!</definedName>
    <definedName name="ICNarrow" localSheetId="61">#REF!</definedName>
    <definedName name="ICNarrow">#REF!</definedName>
    <definedName name="ICWide" localSheetId="42">#REF!</definedName>
    <definedName name="ICWide" localSheetId="61">#REF!</definedName>
    <definedName name="ICWide">#REF!</definedName>
    <definedName name="iec" localSheetId="42">[95]FinPlanLI!#REF!</definedName>
    <definedName name="iec" localSheetId="61">[95]FinPlanLI!#REF!</definedName>
    <definedName name="iec">[95]FinPlanLI!#REF!</definedName>
    <definedName name="INCEPTION" localSheetId="23">#REF!</definedName>
    <definedName name="INCEPTION" localSheetId="32">#REF!</definedName>
    <definedName name="INCEPTION" localSheetId="33">#REF!</definedName>
    <definedName name="INCEPTION" localSheetId="42">#REF!</definedName>
    <definedName name="INCEPTION" localSheetId="44">#REF!</definedName>
    <definedName name="INCEPTION" localSheetId="48">#REF!</definedName>
    <definedName name="INCEPTION" localSheetId="61">#REF!</definedName>
    <definedName name="INCEPTION">#REF!</definedName>
    <definedName name="Index" localSheetId="23">#REF!</definedName>
    <definedName name="Index" localSheetId="32">#REF!</definedName>
    <definedName name="Index" localSheetId="33">#REF!</definedName>
    <definedName name="Index" localSheetId="42">#REF!</definedName>
    <definedName name="Index" localSheetId="44">#REF!</definedName>
    <definedName name="Index" localSheetId="48">#REF!</definedName>
    <definedName name="Index" localSheetId="61">#REF!</definedName>
    <definedName name="Index">#REF!</definedName>
    <definedName name="INDEXPM" localSheetId="42">#REF!</definedName>
    <definedName name="INDEXPM" localSheetId="61">#REF!</definedName>
    <definedName name="INDEXPM">#REF!</definedName>
    <definedName name="Inflation" localSheetId="23">#REF!</definedName>
    <definedName name="Inflation" localSheetId="32">#REF!</definedName>
    <definedName name="Inflation" localSheetId="33">#REF!</definedName>
    <definedName name="Inflation" localSheetId="42">#REF!</definedName>
    <definedName name="Inflation" localSheetId="44">#REF!</definedName>
    <definedName name="Inflation" localSheetId="48">#REF!</definedName>
    <definedName name="Inflation" localSheetId="61">#REF!</definedName>
    <definedName name="Inflation">#REF!</definedName>
    <definedName name="Inflation2" localSheetId="23">#REF!</definedName>
    <definedName name="Inflation2" localSheetId="32">#REF!</definedName>
    <definedName name="Inflation2" localSheetId="33">#REF!</definedName>
    <definedName name="Inflation2" localSheetId="42">#REF!</definedName>
    <definedName name="Inflation2" localSheetId="44">#REF!</definedName>
    <definedName name="Inflation2" localSheetId="48">#REF!</definedName>
    <definedName name="Inflation2" localSheetId="61">#REF!</definedName>
    <definedName name="Inflation2">#REF!</definedName>
    <definedName name="INPUT" localSheetId="23">#REF!</definedName>
    <definedName name="INPUT" localSheetId="32">#REF!</definedName>
    <definedName name="INPUT" localSheetId="33">#REF!</definedName>
    <definedName name="INPUT" localSheetId="42">#REF!</definedName>
    <definedName name="INPUT" localSheetId="44">#REF!</definedName>
    <definedName name="INPUT" localSheetId="48">#REF!</definedName>
    <definedName name="INPUT" localSheetId="61">#REF!</definedName>
    <definedName name="INPUT">#REF!</definedName>
    <definedName name="INPUT_AREA" localSheetId="23">#REF!</definedName>
    <definedName name="INPUT_AREA" localSheetId="32">#REF!</definedName>
    <definedName name="INPUT_AREA" localSheetId="33">#REF!</definedName>
    <definedName name="INPUT_AREA" localSheetId="42">#REF!</definedName>
    <definedName name="INPUT_AREA" localSheetId="44">#REF!</definedName>
    <definedName name="INPUT_AREA" localSheetId="48">#REF!</definedName>
    <definedName name="INPUT_AREA" localSheetId="61">#REF!</definedName>
    <definedName name="INPUT_AREA">#REF!</definedName>
    <definedName name="INPUT_B_S_ASSET" localSheetId="23">#REF!</definedName>
    <definedName name="INPUT_B_S_ASSET" localSheetId="32">#REF!</definedName>
    <definedName name="INPUT_B_S_ASSET" localSheetId="33">#REF!</definedName>
    <definedName name="INPUT_B_S_ASSET" localSheetId="42">#REF!</definedName>
    <definedName name="INPUT_B_S_ASSET" localSheetId="44">#REF!</definedName>
    <definedName name="INPUT_B_S_ASSET" localSheetId="48">#REF!</definedName>
    <definedName name="INPUT_B_S_ASSET" localSheetId="61">#REF!</definedName>
    <definedName name="INPUT_B_S_ASSET">#REF!</definedName>
    <definedName name="INPUT_B_S_LIAB" localSheetId="23">#REF!</definedName>
    <definedName name="INPUT_B_S_LIAB" localSheetId="32">#REF!</definedName>
    <definedName name="INPUT_B_S_LIAB" localSheetId="33">#REF!</definedName>
    <definedName name="INPUT_B_S_LIAB" localSheetId="42">#REF!</definedName>
    <definedName name="INPUT_B_S_LIAB" localSheetId="44">#REF!</definedName>
    <definedName name="INPUT_B_S_LIAB" localSheetId="48">#REF!</definedName>
    <definedName name="INPUT_B_S_LIAB" localSheetId="61">#REF!</definedName>
    <definedName name="INPUT_B_S_LIAB">#REF!</definedName>
    <definedName name="INPUT_BS_ASSETS" localSheetId="23">#REF!</definedName>
    <definedName name="INPUT_BS_ASSETS" localSheetId="32">#REF!</definedName>
    <definedName name="INPUT_BS_ASSETS" localSheetId="33">#REF!</definedName>
    <definedName name="INPUT_BS_ASSETS" localSheetId="42">#REF!</definedName>
    <definedName name="INPUT_BS_ASSETS" localSheetId="44">#REF!</definedName>
    <definedName name="INPUT_BS_ASSETS" localSheetId="48">#REF!</definedName>
    <definedName name="INPUT_BS_ASSETS" localSheetId="61">#REF!</definedName>
    <definedName name="INPUT_BS_ASSETS">#REF!</definedName>
    <definedName name="INPUT_BS_LIAB" localSheetId="23">#REF!</definedName>
    <definedName name="INPUT_BS_LIAB" localSheetId="32">#REF!</definedName>
    <definedName name="INPUT_BS_LIAB" localSheetId="33">#REF!</definedName>
    <definedName name="INPUT_BS_LIAB" localSheetId="42">#REF!</definedName>
    <definedName name="INPUT_BS_LIAB" localSheetId="44">#REF!</definedName>
    <definedName name="INPUT_BS_LIAB" localSheetId="48">#REF!</definedName>
    <definedName name="INPUT_BS_LIAB" localSheetId="61">#REF!</definedName>
    <definedName name="INPUT_BS_LIAB">#REF!</definedName>
    <definedName name="INPUT_MTD_I_S" localSheetId="23">#REF!</definedName>
    <definedName name="INPUT_MTD_I_S" localSheetId="32">#REF!</definedName>
    <definedName name="INPUT_MTD_I_S" localSheetId="33">#REF!</definedName>
    <definedName name="INPUT_MTD_I_S" localSheetId="42">#REF!</definedName>
    <definedName name="INPUT_MTD_I_S" localSheetId="44">#REF!</definedName>
    <definedName name="INPUT_MTD_I_S" localSheetId="48">#REF!</definedName>
    <definedName name="INPUT_MTD_I_S" localSheetId="61">#REF!</definedName>
    <definedName name="INPUT_MTD_I_S">#REF!</definedName>
    <definedName name="INPUTS" localSheetId="23">#REF!</definedName>
    <definedName name="INPUTS" localSheetId="32">#REF!</definedName>
    <definedName name="INPUTS" localSheetId="33">#REF!</definedName>
    <definedName name="INPUTS" localSheetId="42">#REF!</definedName>
    <definedName name="INPUTS" localSheetId="44">#REF!</definedName>
    <definedName name="INPUTS" localSheetId="48">#REF!</definedName>
    <definedName name="INPUTS" localSheetId="61">#REF!</definedName>
    <definedName name="INPUTS">#REF!</definedName>
    <definedName name="INSTURCTIONS" localSheetId="16">#REF!</definedName>
    <definedName name="INSTURCTIONS" localSheetId="23">#REF!</definedName>
    <definedName name="INSTURCTIONS" localSheetId="32">#REF!</definedName>
    <definedName name="INSTURCTIONS" localSheetId="33">#REF!</definedName>
    <definedName name="INSTURCTIONS" localSheetId="42">#REF!</definedName>
    <definedName name="INSTURCTIONS" localSheetId="44">#REF!</definedName>
    <definedName name="INSTURCTIONS" localSheetId="48">#REF!</definedName>
    <definedName name="INSTURCTIONS" localSheetId="61">#REF!</definedName>
    <definedName name="INSTURCTIONS">#REF!</definedName>
    <definedName name="Inventory_Storage_Costs" localSheetId="16">#REF!</definedName>
    <definedName name="Inventory_Storage_Costs" localSheetId="42">#REF!</definedName>
    <definedName name="Inventory_Storage_Costs" localSheetId="61">#REF!</definedName>
    <definedName name="Inventory_Storage_Costs">#REF!</definedName>
    <definedName name="Iroquois_EN" localSheetId="16">#REF!</definedName>
    <definedName name="Iroquois_EN" localSheetId="42">#REF!</definedName>
    <definedName name="Iroquois_EN" localSheetId="61">#REF!</definedName>
    <definedName name="Iroquois_EN">#REF!</definedName>
    <definedName name="IROQUOISFT" localSheetId="16">#REF!</definedName>
    <definedName name="IROQUOISFT" localSheetId="42">#REF!</definedName>
    <definedName name="IROQUOISFT" localSheetId="61">#REF!</definedName>
    <definedName name="IROQUOISFT">#REF!</definedName>
    <definedName name="IROQUOISIT" localSheetId="16">#REF!</definedName>
    <definedName name="IROQUOISIT" localSheetId="42">#REF!</definedName>
    <definedName name="IROQUOISIT" localSheetId="61">#REF!</definedName>
    <definedName name="IROQUOISIT">#REF!</definedName>
    <definedName name="IsAuto_Open" localSheetId="16">[96]Parameters!#REF!</definedName>
    <definedName name="IsAuto_Open" localSheetId="42">[96]Parameters!#REF!</definedName>
    <definedName name="IsAuto_Open" localSheetId="61">[96]Parameters!#REF!</definedName>
    <definedName name="IsAuto_Open">[96]Parameters!#REF!</definedName>
    <definedName name="isc" localSheetId="16">[95]FinPlanLI!#REF!</definedName>
    <definedName name="isc" localSheetId="42">[95]FinPlanLI!#REF!</definedName>
    <definedName name="isc" localSheetId="61">[95]FinPlanLI!#REF!</definedName>
    <definedName name="isc">[95]FinPlanLI!#REF!</definedName>
    <definedName name="ITTHRES" localSheetId="16">#REF!</definedName>
    <definedName name="ITTHRES" localSheetId="42">#REF!</definedName>
    <definedName name="ITTHRES" localSheetId="61">#REF!</definedName>
    <definedName name="ITTHRES">#REF!</definedName>
    <definedName name="J" localSheetId="16">#REF!</definedName>
    <definedName name="J" localSheetId="42">#REF!</definedName>
    <definedName name="J" localSheetId="61">#REF!</definedName>
    <definedName name="J">#REF!</definedName>
    <definedName name="jan">[59]FY2000!$W$5:$AG$45</definedName>
    <definedName name="JAN_2003_MCG" localSheetId="16">#REF!</definedName>
    <definedName name="JAN_2003_MCG" localSheetId="42">#REF!</definedName>
    <definedName name="JAN_2003_MCG" localSheetId="61">#REF!</definedName>
    <definedName name="JAN_2003_MCG">#REF!</definedName>
    <definedName name="Jan_2004_MCG" localSheetId="16">#REF!</definedName>
    <definedName name="Jan_2004_MCG" localSheetId="42">#REF!</definedName>
    <definedName name="Jan_2004_MCG" localSheetId="61">#REF!</definedName>
    <definedName name="Jan_2004_MCG">#REF!</definedName>
    <definedName name="JANINPUT" localSheetId="16">#REF!</definedName>
    <definedName name="JANINPUT" localSheetId="23">#REF!</definedName>
    <definedName name="JANINPUT" localSheetId="32">#REF!</definedName>
    <definedName name="JANINPUT" localSheetId="33">#REF!</definedName>
    <definedName name="JANINPUT" localSheetId="42">#REF!</definedName>
    <definedName name="JANINPUT" localSheetId="44">#REF!</definedName>
    <definedName name="JANINPUT" localSheetId="48">#REF!</definedName>
    <definedName name="JANINPUT" localSheetId="61">#REF!</definedName>
    <definedName name="JANINPUT">#REF!</definedName>
    <definedName name="JANREV" localSheetId="16">[97]TRIGEN!#REF!</definedName>
    <definedName name="JANREV" localSheetId="42">[97]TRIGEN!#REF!</definedName>
    <definedName name="JANREV" localSheetId="61">[97]TRIGEN!#REF!</definedName>
    <definedName name="JANREV">[97]TRIGEN!#REF!</definedName>
    <definedName name="JE" localSheetId="23">#REF!</definedName>
    <definedName name="JE" localSheetId="32">#REF!</definedName>
    <definedName name="JE" localSheetId="33">#REF!</definedName>
    <definedName name="JE" localSheetId="42">#REF!</definedName>
    <definedName name="JE" localSheetId="44">#REF!</definedName>
    <definedName name="JE" localSheetId="48">#REF!</definedName>
    <definedName name="JE" localSheetId="61">#REF!</definedName>
    <definedName name="JE">#REF!</definedName>
    <definedName name="JJSForecast" localSheetId="16">#REF!</definedName>
    <definedName name="JJSForecast" localSheetId="42">#REF!</definedName>
    <definedName name="JJSForecast" localSheetId="61">#REF!</definedName>
    <definedName name="JJSForecast">#REF!</definedName>
    <definedName name="JOURNAL" localSheetId="16">#REF!</definedName>
    <definedName name="JOURNAL" localSheetId="23">#REF!</definedName>
    <definedName name="JOURNAL" localSheetId="32">#REF!</definedName>
    <definedName name="JOURNAL" localSheetId="33">#REF!</definedName>
    <definedName name="JOURNAL" localSheetId="42">#REF!</definedName>
    <definedName name="JOURNAL" localSheetId="44">#REF!</definedName>
    <definedName name="JOURNAL" localSheetId="48">#REF!</definedName>
    <definedName name="JOURNAL" localSheetId="61">#REF!</definedName>
    <definedName name="JOURNAL">#REF!</definedName>
    <definedName name="jso" localSheetId="42">#REF!</definedName>
    <definedName name="jso">#REF!</definedName>
    <definedName name="jul">[59]FY2000!$W$268:$AG$308</definedName>
    <definedName name="Jul_2004_MCG" localSheetId="16">#REF!</definedName>
    <definedName name="Jul_2004_MCG" localSheetId="42">#REF!</definedName>
    <definedName name="Jul_2004_MCG" localSheetId="61">#REF!</definedName>
    <definedName name="Jul_2004_MCG">#REF!</definedName>
    <definedName name="JULY_2003_MCG" localSheetId="16">#REF!</definedName>
    <definedName name="JULY_2003_MCG" localSheetId="42">#REF!</definedName>
    <definedName name="JULY_2003_MCG" localSheetId="61">#REF!</definedName>
    <definedName name="JULY_2003_MCG">#REF!</definedName>
    <definedName name="July_31_2008" localSheetId="16">#REF!</definedName>
    <definedName name="July_31_2008" localSheetId="42">#REF!</definedName>
    <definedName name="July_31_2008" localSheetId="61">#REF!</definedName>
    <definedName name="July_31_2008">#REF!</definedName>
    <definedName name="JulyPricing_ICTRUCK__List" localSheetId="16">#REF!</definedName>
    <definedName name="JulyPricing_ICTRUCK__List" localSheetId="42">#REF!</definedName>
    <definedName name="JulyPricing_ICTRUCK__List" localSheetId="61">#REF!</definedName>
    <definedName name="JulyPricing_ICTRUCK__List">#REF!</definedName>
    <definedName name="jun">[59]FY2000!$W$225:$AG$265</definedName>
    <definedName name="Jun_2004_MCG" localSheetId="16">#REF!</definedName>
    <definedName name="Jun_2004_MCG" localSheetId="42">#REF!</definedName>
    <definedName name="Jun_2004_MCG" localSheetId="61">#REF!</definedName>
    <definedName name="Jun_2004_MCG">#REF!</definedName>
    <definedName name="Jun_30_2008" localSheetId="16">#REF!</definedName>
    <definedName name="Jun_30_2008" localSheetId="42">#REF!</definedName>
    <definedName name="Jun_30_2008" localSheetId="61">#REF!</definedName>
    <definedName name="Jun_30_2008">#REF!</definedName>
    <definedName name="JUNE_2003_MCG" localSheetId="16">#REF!</definedName>
    <definedName name="JUNE_2003_MCG" localSheetId="42">#REF!</definedName>
    <definedName name="JUNE_2003_MCG" localSheetId="61">#REF!</definedName>
    <definedName name="JUNE_2003_MCG">#REF!</definedName>
    <definedName name="JV" localSheetId="16">#REF!</definedName>
    <definedName name="JV" localSheetId="23">#REF!</definedName>
    <definedName name="JV" localSheetId="32">#REF!</definedName>
    <definedName name="JV" localSheetId="33">#REF!</definedName>
    <definedName name="JV" localSheetId="42">#REF!</definedName>
    <definedName name="JV" localSheetId="44">#REF!</definedName>
    <definedName name="JV" localSheetId="48">#REF!</definedName>
    <definedName name="JV" localSheetId="61">#REF!</definedName>
    <definedName name="JV">#REF!</definedName>
    <definedName name="k" localSheetId="23">[16]Bal_sht!#REF!</definedName>
    <definedName name="k" localSheetId="32">[16]Bal_sht!#REF!</definedName>
    <definedName name="k" localSheetId="33">[16]Bal_sht!#REF!</definedName>
    <definedName name="k" localSheetId="42">[16]Bal_sht!#REF!</definedName>
    <definedName name="k" localSheetId="44">[16]Bal_sht!#REF!</definedName>
    <definedName name="k" localSheetId="48">[16]Bal_sht!#REF!</definedName>
    <definedName name="k" localSheetId="61">[16]Bal_sht!#REF!</definedName>
    <definedName name="k">[16]Bal_sht!#REF!</definedName>
    <definedName name="KEDLI">[98]GcaSummary!$A$16:$DK$79</definedName>
    <definedName name="KMENU" localSheetId="42">#REF!</definedName>
    <definedName name="KMENU" localSheetId="61">#REF!</definedName>
    <definedName name="KMENU">#REF!</definedName>
    <definedName name="L" localSheetId="42">#REF!</definedName>
    <definedName name="L" localSheetId="61">#REF!</definedName>
    <definedName name="L">#REF!</definedName>
    <definedName name="LASTYEAR">'[80]Start Balance'!$C$10</definedName>
    <definedName name="LDGRTH" localSheetId="42">#REF!</definedName>
    <definedName name="LDGRTH" localSheetId="61">#REF!</definedName>
    <definedName name="LDGRTH">#REF!</definedName>
    <definedName name="LI_Bill_Fuel_Com_Rev" localSheetId="42">#REF!</definedName>
    <definedName name="LI_Bill_Fuel_Com_Rev" localSheetId="61">#REF!</definedName>
    <definedName name="LI_Bill_Fuel_Com_Rev">#REF!</definedName>
    <definedName name="LIAB" localSheetId="23">#REF!</definedName>
    <definedName name="LIAB" localSheetId="32">#REF!</definedName>
    <definedName name="LIAB" localSheetId="33">#REF!</definedName>
    <definedName name="LIAB" localSheetId="42">#REF!</definedName>
    <definedName name="LIAB" localSheetId="44">#REF!</definedName>
    <definedName name="LIAB" localSheetId="48">#REF!</definedName>
    <definedName name="LIAB" localSheetId="61">#REF!</definedName>
    <definedName name="LIAB">#REF!</definedName>
    <definedName name="LIAB_B_S" localSheetId="23">#REF!</definedName>
    <definedName name="LIAB_B_S" localSheetId="32">#REF!</definedName>
    <definedName name="LIAB_B_S" localSheetId="33">#REF!</definedName>
    <definedName name="LIAB_B_S" localSheetId="42">#REF!</definedName>
    <definedName name="LIAB_B_S" localSheetId="44">#REF!</definedName>
    <definedName name="LIAB_B_S" localSheetId="48">#REF!</definedName>
    <definedName name="LIAB_B_S" localSheetId="61">#REF!</definedName>
    <definedName name="LIAB_B_S">#REF!</definedName>
    <definedName name="LINE13" localSheetId="23">#REF!</definedName>
    <definedName name="LINE13" localSheetId="32">#REF!</definedName>
    <definedName name="LINE13" localSheetId="33">#REF!</definedName>
    <definedName name="LINE13" localSheetId="42">#REF!</definedName>
    <definedName name="LINE13" localSheetId="44">#REF!</definedName>
    <definedName name="LINE13" localSheetId="48">#REF!</definedName>
    <definedName name="LINE13" localSheetId="61">#REF!</definedName>
    <definedName name="LINE13">#REF!</definedName>
    <definedName name="LINE14P4" localSheetId="23">#REF!</definedName>
    <definedName name="LINE14P4" localSheetId="32">#REF!</definedName>
    <definedName name="LINE14P4" localSheetId="33">#REF!</definedName>
    <definedName name="LINE14P4" localSheetId="42">#REF!</definedName>
    <definedName name="LINE14P4" localSheetId="44">#REF!</definedName>
    <definedName name="LINE14P4" localSheetId="48">#REF!</definedName>
    <definedName name="LINE14P4" localSheetId="61">#REF!</definedName>
    <definedName name="LINE14P4">#REF!</definedName>
    <definedName name="LINE14P7" localSheetId="23">#REF!</definedName>
    <definedName name="LINE14P7" localSheetId="32">#REF!</definedName>
    <definedName name="LINE14P7" localSheetId="33">#REF!</definedName>
    <definedName name="LINE14P7" localSheetId="42">#REF!</definedName>
    <definedName name="LINE14P7" localSheetId="44">#REF!</definedName>
    <definedName name="LINE14P7" localSheetId="48">#REF!</definedName>
    <definedName name="LINE14P7" localSheetId="61">#REF!</definedName>
    <definedName name="LINE14P7">#REF!</definedName>
    <definedName name="LINE15" localSheetId="23">#REF!</definedName>
    <definedName name="LINE15" localSheetId="32">#REF!</definedName>
    <definedName name="LINE15" localSheetId="33">#REF!</definedName>
    <definedName name="LINE15" localSheetId="42">#REF!</definedName>
    <definedName name="LINE15" localSheetId="44">#REF!</definedName>
    <definedName name="LINE15" localSheetId="48">#REF!</definedName>
    <definedName name="LINE15" localSheetId="61">#REF!</definedName>
    <definedName name="LINE15">#REF!</definedName>
    <definedName name="LINE28P7" localSheetId="23">#REF!</definedName>
    <definedName name="LINE28P7" localSheetId="32">#REF!</definedName>
    <definedName name="LINE28P7" localSheetId="33">#REF!</definedName>
    <definedName name="LINE28P7" localSheetId="42">#REF!</definedName>
    <definedName name="LINE28P7" localSheetId="44">#REF!</definedName>
    <definedName name="LINE28P7" localSheetId="48">#REF!</definedName>
    <definedName name="LINE28P7" localSheetId="61">#REF!</definedName>
    <definedName name="LINE28P7">#REF!</definedName>
    <definedName name="LINE2P7" localSheetId="23">#REF!</definedName>
    <definedName name="LINE2P7" localSheetId="32">#REF!</definedName>
    <definedName name="LINE2P7" localSheetId="33">#REF!</definedName>
    <definedName name="LINE2P7" localSheetId="42">#REF!</definedName>
    <definedName name="LINE2P7" localSheetId="44">#REF!</definedName>
    <definedName name="LINE2P7" localSheetId="48">#REF!</definedName>
    <definedName name="LINE2P7" localSheetId="61">#REF!</definedName>
    <definedName name="LINE2P7">#REF!</definedName>
    <definedName name="LINE30P7" localSheetId="23">#REF!</definedName>
    <definedName name="LINE30P7" localSheetId="32">#REF!</definedName>
    <definedName name="LINE30P7" localSheetId="33">#REF!</definedName>
    <definedName name="LINE30P7" localSheetId="42">#REF!</definedName>
    <definedName name="LINE30P7" localSheetId="44">#REF!</definedName>
    <definedName name="LINE30P7" localSheetId="48">#REF!</definedName>
    <definedName name="LINE30P7" localSheetId="61">#REF!</definedName>
    <definedName name="LINE30P7">#REF!</definedName>
    <definedName name="LINE33" localSheetId="23">#REF!</definedName>
    <definedName name="LINE33" localSheetId="32">#REF!</definedName>
    <definedName name="LINE33" localSheetId="33">#REF!</definedName>
    <definedName name="LINE33" localSheetId="42">#REF!</definedName>
    <definedName name="LINE33" localSheetId="44">#REF!</definedName>
    <definedName name="LINE33" localSheetId="48">#REF!</definedName>
    <definedName name="LINE33" localSheetId="61">#REF!</definedName>
    <definedName name="LINE33">#REF!</definedName>
    <definedName name="LINE41P7" localSheetId="23">#REF!</definedName>
    <definedName name="LINE41P7" localSheetId="32">#REF!</definedName>
    <definedName name="LINE41P7" localSheetId="33">#REF!</definedName>
    <definedName name="LINE41P7" localSheetId="42">#REF!</definedName>
    <definedName name="LINE41P7" localSheetId="44">#REF!</definedName>
    <definedName name="LINE41P7" localSheetId="48">#REF!</definedName>
    <definedName name="LINE41P7" localSheetId="61">#REF!</definedName>
    <definedName name="LINE41P7">#REF!</definedName>
    <definedName name="LINE57P7" localSheetId="23">#REF!</definedName>
    <definedName name="LINE57P7" localSheetId="32">#REF!</definedName>
    <definedName name="LINE57P7" localSheetId="33">#REF!</definedName>
    <definedName name="LINE57P7" localSheetId="42">#REF!</definedName>
    <definedName name="LINE57P7" localSheetId="44">#REF!</definedName>
    <definedName name="LINE57P7" localSheetId="48">#REF!</definedName>
    <definedName name="LINE57P7" localSheetId="61">#REF!</definedName>
    <definedName name="LINE57P7">#REF!</definedName>
    <definedName name="LINE64" localSheetId="23">#REF!</definedName>
    <definedName name="LINE64" localSheetId="32">#REF!</definedName>
    <definedName name="LINE64" localSheetId="33">#REF!</definedName>
    <definedName name="LINE64" localSheetId="42">#REF!</definedName>
    <definedName name="LINE64" localSheetId="44">#REF!</definedName>
    <definedName name="LINE64" localSheetId="48">#REF!</definedName>
    <definedName name="LINE64" localSheetId="61">#REF!</definedName>
    <definedName name="LINE64">#REF!</definedName>
    <definedName name="Liq" localSheetId="42">#REF!</definedName>
    <definedName name="Liq" localSheetId="61">#REF!</definedName>
    <definedName name="Liq">#REF!</definedName>
    <definedName name="List_of_Adj">'[99]List of Adjustments'!$A$1:$A$132</definedName>
    <definedName name="LNG" localSheetId="42">#REF!</definedName>
    <definedName name="LNG" localSheetId="61">#REF!</definedName>
    <definedName name="LNG">#REF!</definedName>
    <definedName name="loadfac" localSheetId="42">'[100]Cost of Gas Calculation'!#REF!</definedName>
    <definedName name="loadfac" localSheetId="61">'[100]Cost of Gas Calculation'!#REF!</definedName>
    <definedName name="loadfac">'[100]Cost of Gas Calculation'!#REF!</definedName>
    <definedName name="Log_Gasday" localSheetId="42">[96]Parameters2!#REF!</definedName>
    <definedName name="Log_Gasday" localSheetId="61">[96]Parameters2!#REF!</definedName>
    <definedName name="Log_Gasday">[96]Parameters2!#REF!</definedName>
    <definedName name="Log_GasdayHour" localSheetId="42">[96]Parameters2!#REF!</definedName>
    <definedName name="Log_GasdayHour" localSheetId="61">[96]Parameters2!#REF!</definedName>
    <definedName name="Log_GasdayHour">[96]Parameters2!#REF!</definedName>
    <definedName name="Log_GasdayHourPoints" localSheetId="42">[96]Parameters2!#REF!</definedName>
    <definedName name="Log_GasdayHourPoints" localSheetId="61">[96]Parameters2!#REF!</definedName>
    <definedName name="Log_GasdayHourPoints">[96]Parameters2!#REF!</definedName>
    <definedName name="LOSS" localSheetId="42">#REF!</definedName>
    <definedName name="LOSS" localSheetId="61">#REF!</definedName>
    <definedName name="LOSS">#REF!</definedName>
    <definedName name="LR" localSheetId="23">#REF!</definedName>
    <definedName name="LR" localSheetId="32">#REF!</definedName>
    <definedName name="LR" localSheetId="33">#REF!</definedName>
    <definedName name="LR" localSheetId="42">#REF!</definedName>
    <definedName name="LR" localSheetId="44">#REF!</definedName>
    <definedName name="LR" localSheetId="48">#REF!</definedName>
    <definedName name="LR" localSheetId="61">#REF!</definedName>
    <definedName name="LR">#REF!</definedName>
    <definedName name="LR_COMPANY">'[85]Liquidity Reserve'!$C$2:$C$1200</definedName>
    <definedName name="LR_CONTRACT_MONTH">'[85]Liquidity Reserve'!$B$2:$B$1200</definedName>
    <definedName name="LR_DEALKEY">'[85]Liquidity Reserve'!$D$2:$D$1200</definedName>
    <definedName name="LR_DEALTYPE">'[85]Liquidity Reserve'!$E$2:$E$1200</definedName>
    <definedName name="LR_DEALVOL">'[85]Liquidity Reserve'!$F$2:$F$1200</definedName>
    <definedName name="LR_DESCRIPTION">'[85]Liquidity Reserve'!$H$2:$H$1200</definedName>
    <definedName name="LR_DOLLARS">'[85]Liquidity Reserve'!$W$2:$W$1200</definedName>
    <definedName name="LYR" localSheetId="23">#REF!</definedName>
    <definedName name="LYR" localSheetId="32">#REF!</definedName>
    <definedName name="LYR" localSheetId="33">#REF!</definedName>
    <definedName name="LYR" localSheetId="42">#REF!</definedName>
    <definedName name="LYR" localSheetId="44">#REF!</definedName>
    <definedName name="LYR" localSheetId="48">#REF!</definedName>
    <definedName name="LYR" localSheetId="61">#REF!</definedName>
    <definedName name="LYR">#REF!</definedName>
    <definedName name="MAINMENU" localSheetId="42">#REF!</definedName>
    <definedName name="MAINMENU" localSheetId="61">#REF!</definedName>
    <definedName name="MAINMENU">#REF!</definedName>
    <definedName name="mar">[59]FY2000!$W$93:$AG$133</definedName>
    <definedName name="Mar_2004_MCG" localSheetId="42">#REF!</definedName>
    <definedName name="Mar_2004_MCG" localSheetId="61">#REF!</definedName>
    <definedName name="Mar_2004_MCG">#REF!</definedName>
    <definedName name="Mar_31_2008" localSheetId="42">#REF!</definedName>
    <definedName name="Mar_31_2008" localSheetId="61">#REF!</definedName>
    <definedName name="Mar_31_2008">#REF!</definedName>
    <definedName name="MarByRate" localSheetId="42">#REF!</definedName>
    <definedName name="MarByRate" localSheetId="61">#REF!</definedName>
    <definedName name="MarByRate">#REF!</definedName>
    <definedName name="march" localSheetId="42">#REF!</definedName>
    <definedName name="march" localSheetId="61">#REF!</definedName>
    <definedName name="march">#REF!</definedName>
    <definedName name="MARCH_2003_MCG" localSheetId="42">#REF!</definedName>
    <definedName name="MARCH_2003_MCG" localSheetId="61">#REF!</definedName>
    <definedName name="MARCH_2003_MCG">#REF!</definedName>
    <definedName name="MARGIN" localSheetId="42">#REF!</definedName>
    <definedName name="MARGIN" localSheetId="61">#REF!</definedName>
    <definedName name="MARGIN">#REF!</definedName>
    <definedName name="Margins" localSheetId="42">#REF!</definedName>
    <definedName name="Margins" localSheetId="61">#REF!</definedName>
    <definedName name="Margins">#REF!</definedName>
    <definedName name="MarginSummary" localSheetId="42">#REF!</definedName>
    <definedName name="MarginSummary" localSheetId="61">#REF!</definedName>
    <definedName name="MarginSummary">#REF!</definedName>
    <definedName name="MARGRTCL" localSheetId="42">#REF!</definedName>
    <definedName name="MARGRTCL" localSheetId="61">#REF!</definedName>
    <definedName name="MARGRTCL">#REF!</definedName>
    <definedName name="MARINPUT" localSheetId="23">#REF!</definedName>
    <definedName name="MARINPUT" localSheetId="32">#REF!</definedName>
    <definedName name="MARINPUT" localSheetId="33">#REF!</definedName>
    <definedName name="MARINPUT" localSheetId="42">#REF!</definedName>
    <definedName name="MARINPUT" localSheetId="44">#REF!</definedName>
    <definedName name="MARINPUT" localSheetId="48">#REF!</definedName>
    <definedName name="MARINPUT" localSheetId="61">#REF!</definedName>
    <definedName name="MARINPUT">#REF!</definedName>
    <definedName name="MARKETER" localSheetId="42">#REF!</definedName>
    <definedName name="MARKETER" localSheetId="61">#REF!</definedName>
    <definedName name="MARKETER">#REF!</definedName>
    <definedName name="MASS_ELEC_REC" localSheetId="23">#REF!</definedName>
    <definedName name="MASS_ELEC_REC" localSheetId="32">#REF!</definedName>
    <definedName name="MASS_ELEC_REC" localSheetId="33">#REF!</definedName>
    <definedName name="MASS_ELEC_REC" localSheetId="42">#REF!</definedName>
    <definedName name="MASS_ELEC_REC" localSheetId="44">#REF!</definedName>
    <definedName name="MASS_ELEC_REC" localSheetId="48">#REF!</definedName>
    <definedName name="MASS_ELEC_REC" localSheetId="61">#REF!</definedName>
    <definedName name="MASS_ELEC_REC">#REF!</definedName>
    <definedName name="max" localSheetId="42">#REF!</definedName>
    <definedName name="max" localSheetId="61">#REF!</definedName>
    <definedName name="max">#REF!</definedName>
    <definedName name="MaxRows" localSheetId="42">[96]Parameters!#REF!</definedName>
    <definedName name="MaxRows" localSheetId="61">[96]Parameters!#REF!</definedName>
    <definedName name="MaxRows">[96]Parameters!#REF!</definedName>
    <definedName name="may">[59]FY2000!$W$181:$AG$221</definedName>
    <definedName name="MAY_2003_MCG" localSheetId="42">#REF!</definedName>
    <definedName name="MAY_2003_MCG" localSheetId="61">#REF!</definedName>
    <definedName name="MAY_2003_MCG">#REF!</definedName>
    <definedName name="May_2004_MCG" localSheetId="42">#REF!</definedName>
    <definedName name="May_2004_MCG" localSheetId="61">#REF!</definedName>
    <definedName name="May_2004_MCG">#REF!</definedName>
    <definedName name="May_30_2008" localSheetId="42">#REF!</definedName>
    <definedName name="May_30_2008" localSheetId="61">#REF!</definedName>
    <definedName name="May_30_2008">#REF!</definedName>
    <definedName name="MAYINPUT" localSheetId="23">#REF!</definedName>
    <definedName name="MAYINPUT" localSheetId="32">#REF!</definedName>
    <definedName name="MAYINPUT" localSheetId="33">#REF!</definedName>
    <definedName name="MAYINPUT" localSheetId="42">#REF!</definedName>
    <definedName name="MAYINPUT" localSheetId="44">#REF!</definedName>
    <definedName name="MAYINPUT" localSheetId="48">#REF!</definedName>
    <definedName name="MAYINPUT" localSheetId="61">#REF!</definedName>
    <definedName name="MAYINPUT">#REF!</definedName>
    <definedName name="MDCQADJ" localSheetId="42">#REF!</definedName>
    <definedName name="MDCQADJ" localSheetId="61">#REF!</definedName>
    <definedName name="MDCQADJ">#REF!</definedName>
    <definedName name="MENU" localSheetId="23">#REF!</definedName>
    <definedName name="MENU" localSheetId="32">#REF!</definedName>
    <definedName name="MENU" localSheetId="33">#REF!</definedName>
    <definedName name="MENU" localSheetId="42">#REF!</definedName>
    <definedName name="MENU" localSheetId="44">#REF!</definedName>
    <definedName name="MENU" localSheetId="48">#REF!</definedName>
    <definedName name="MENU" localSheetId="61">#REF!</definedName>
    <definedName name="MENU">#REF!</definedName>
    <definedName name="MENU2" localSheetId="23">#REF!</definedName>
    <definedName name="MENU2" localSheetId="32">#REF!</definedName>
    <definedName name="MENU2" localSheetId="33">#REF!</definedName>
    <definedName name="MENU2" localSheetId="42">#REF!</definedName>
    <definedName name="MENU2" localSheetId="44">#REF!</definedName>
    <definedName name="MENU2" localSheetId="48">#REF!</definedName>
    <definedName name="MENU2" localSheetId="61">#REF!</definedName>
    <definedName name="MENU2">#REF!</definedName>
    <definedName name="MENU3" localSheetId="23">#REF!</definedName>
    <definedName name="MENU3" localSheetId="32">#REF!</definedName>
    <definedName name="MENU3" localSheetId="33">#REF!</definedName>
    <definedName name="MENU3" localSheetId="42">#REF!</definedName>
    <definedName name="MENU3" localSheetId="44">#REF!</definedName>
    <definedName name="MENU3" localSheetId="48">#REF!</definedName>
    <definedName name="MENU3" localSheetId="61">#REF!</definedName>
    <definedName name="MENU3">#REF!</definedName>
    <definedName name="MergeHead1" localSheetId="42">#REF!</definedName>
    <definedName name="MergeHead1" localSheetId="61">#REF!</definedName>
    <definedName name="MergeHead1">#REF!</definedName>
    <definedName name="MergeHead2" localSheetId="42">#REF!</definedName>
    <definedName name="MergeHead2" localSheetId="61">#REF!</definedName>
    <definedName name="MergeHead2">#REF!</definedName>
    <definedName name="MergeHead3" localSheetId="42">#REF!</definedName>
    <definedName name="MergeHead3" localSheetId="61">#REF!</definedName>
    <definedName name="MergeHead3">#REF!</definedName>
    <definedName name="MERRIMAC" localSheetId="23">#REF!</definedName>
    <definedName name="MERRIMAC" localSheetId="32">#REF!</definedName>
    <definedName name="MERRIMAC" localSheetId="33">#REF!</definedName>
    <definedName name="MERRIMAC" localSheetId="42">#REF!</definedName>
    <definedName name="MERRIMAC" localSheetId="44">#REF!</definedName>
    <definedName name="MERRIMAC" localSheetId="48">#REF!</definedName>
    <definedName name="MERRIMAC" localSheetId="61">#REF!</definedName>
    <definedName name="MERRIMAC">#REF!</definedName>
    <definedName name="MISC" localSheetId="42">#REF!</definedName>
    <definedName name="MISC" localSheetId="61">#REF!</definedName>
    <definedName name="MISC">#REF!</definedName>
    <definedName name="MKT_GAS_PRICE" localSheetId="23">#REF!</definedName>
    <definedName name="MKT_GAS_PRICE" localSheetId="32">#REF!</definedName>
    <definedName name="MKT_GAS_PRICE" localSheetId="33">#REF!</definedName>
    <definedName name="MKT_GAS_PRICE" localSheetId="42">#REF!</definedName>
    <definedName name="MKT_GAS_PRICE" localSheetId="44">#REF!</definedName>
    <definedName name="MKT_GAS_PRICE" localSheetId="48">#REF!</definedName>
    <definedName name="MKT_GAS_PRICE" localSheetId="61">#REF!</definedName>
    <definedName name="MKT_GAS_PRICE">#REF!</definedName>
    <definedName name="MKT_OIL_PRICE" localSheetId="23">#REF!</definedName>
    <definedName name="MKT_OIL_PRICE" localSheetId="32">#REF!</definedName>
    <definedName name="MKT_OIL_PRICE" localSheetId="33">#REF!</definedName>
    <definedName name="MKT_OIL_PRICE" localSheetId="42">#REF!</definedName>
    <definedName name="MKT_OIL_PRICE" localSheetId="44">#REF!</definedName>
    <definedName name="MKT_OIL_PRICE" localSheetId="48">#REF!</definedName>
    <definedName name="MKT_OIL_PRICE" localSheetId="61">#REF!</definedName>
    <definedName name="MKT_OIL_PRICE">#REF!</definedName>
    <definedName name="MktFcst" localSheetId="23">#REF!</definedName>
    <definedName name="MktFcst" localSheetId="32">#REF!</definedName>
    <definedName name="MktFcst" localSheetId="33">#REF!</definedName>
    <definedName name="MktFcst" localSheetId="42">#REF!</definedName>
    <definedName name="MktFcst" localSheetId="44">#REF!</definedName>
    <definedName name="MktFcst" localSheetId="48">#REF!</definedName>
    <definedName name="MktFcst" localSheetId="61">#REF!</definedName>
    <definedName name="MktFcst">#REF!</definedName>
    <definedName name="MOBIL1_CITYGATE_BACKUP" localSheetId="42">'[67]3-01 Revised NY Fixed $'!#REF!</definedName>
    <definedName name="MOBIL1_CITYGATE_BACKUP" localSheetId="61">'[67]3-01 Revised NY Fixed $'!#REF!</definedName>
    <definedName name="MOBIL1_CITYGATE_BACKUP">'[67]3-01 Revised NY Fixed $'!#REF!</definedName>
    <definedName name="MOBIL2_CITYGATE_BACKUP" localSheetId="42">'[67]3-01 Revised NY Fixed $'!#REF!</definedName>
    <definedName name="MOBIL2_CITYGATE_BACKUP" localSheetId="61">'[67]3-01 Revised NY Fixed $'!#REF!</definedName>
    <definedName name="MOBIL2_CITYGATE_BACKUP">'[67]3-01 Revised NY Fixed $'!#REF!</definedName>
    <definedName name="MODATE" localSheetId="42">#REF!</definedName>
    <definedName name="MODATE" localSheetId="61">#REF!</definedName>
    <definedName name="MODATE">#REF!</definedName>
    <definedName name="Money_Pool_JE" localSheetId="23">#REF!</definedName>
    <definedName name="Money_Pool_JE" localSheetId="32">#REF!</definedName>
    <definedName name="Money_Pool_JE" localSheetId="33">#REF!</definedName>
    <definedName name="Money_Pool_JE" localSheetId="42">#REF!</definedName>
    <definedName name="Money_Pool_JE" localSheetId="44">#REF!</definedName>
    <definedName name="Money_Pool_JE" localSheetId="48">#REF!</definedName>
    <definedName name="Money_Pool_JE" localSheetId="61">#REF!</definedName>
    <definedName name="Money_Pool_JE">#REF!</definedName>
    <definedName name="month" localSheetId="16">#REF!</definedName>
    <definedName name="MONTH">[101]Start!$E$27</definedName>
    <definedName name="MonthA">'[80]Start Balance'!$D$7</definedName>
    <definedName name="Monthly">[59]FY2000!$E$5:$P$105</definedName>
    <definedName name="MONTHREMAIN">'[28]Start Balance'!$D$8</definedName>
    <definedName name="Monthx">[68]GasActivity!$F$1:$F$320</definedName>
    <definedName name="MOORE_ENERGY_CITYGATE_BACKUP" localSheetId="42">'[67]3-01 Revised NY Fixed $'!#REF!</definedName>
    <definedName name="MOORE_ENERGY_CITYGATE_BACKUP" localSheetId="61">'[67]3-01 Revised NY Fixed $'!#REF!</definedName>
    <definedName name="MOORE_ENERGY_CITYGATE_BACKUP">'[67]3-01 Revised NY Fixed $'!#REF!</definedName>
    <definedName name="MR" localSheetId="23">#REF!</definedName>
    <definedName name="MR" localSheetId="32">#REF!</definedName>
    <definedName name="MR" localSheetId="33">#REF!</definedName>
    <definedName name="MR" localSheetId="42">#REF!</definedName>
    <definedName name="MR" localSheetId="44">#REF!</definedName>
    <definedName name="MR" localSheetId="48">#REF!</definedName>
    <definedName name="MR" localSheetId="61">#REF!</definedName>
    <definedName name="MR">#REF!</definedName>
    <definedName name="MRAA" localSheetId="16">[102]Sheet1!#REF!</definedName>
    <definedName name="MRAA" localSheetId="23">#REF!</definedName>
    <definedName name="MRAA" localSheetId="32">#REF!</definedName>
    <definedName name="MRAA" localSheetId="33">#REF!</definedName>
    <definedName name="MRAA" localSheetId="42">#REF!</definedName>
    <definedName name="MRAA" localSheetId="44">#REF!</definedName>
    <definedName name="MRAA" localSheetId="48">#REF!</definedName>
    <definedName name="MRAA" localSheetId="61">#REF!</definedName>
    <definedName name="MRAA">#REF!</definedName>
    <definedName name="MRBA" localSheetId="16">[102]Sheet1!#REF!</definedName>
    <definedName name="MRBA" localSheetId="23">#REF!</definedName>
    <definedName name="MRBA" localSheetId="32">#REF!</definedName>
    <definedName name="MRBA" localSheetId="33">#REF!</definedName>
    <definedName name="MRBA" localSheetId="42">#REF!</definedName>
    <definedName name="MRBA" localSheetId="44">#REF!</definedName>
    <definedName name="MRBA" localSheetId="48">#REF!</definedName>
    <definedName name="MRBA" localSheetId="61">#REF!</definedName>
    <definedName name="MRBA">#REF!</definedName>
    <definedName name="MRFA" localSheetId="16">[102]Sheet1!#REF!</definedName>
    <definedName name="MRFA" localSheetId="23">#REF!</definedName>
    <definedName name="MRFA" localSheetId="32">#REF!</definedName>
    <definedName name="MRFA" localSheetId="33">#REF!</definedName>
    <definedName name="MRFA" localSheetId="42">#REF!</definedName>
    <definedName name="MRFA" localSheetId="44">#REF!</definedName>
    <definedName name="MRFA" localSheetId="48">#REF!</definedName>
    <definedName name="MRFA" localSheetId="61">#REF!</definedName>
    <definedName name="MRFA">#REF!</definedName>
    <definedName name="MRPFA" localSheetId="16">[102]Sheet1!#REF!</definedName>
    <definedName name="MRPFA" localSheetId="23">#REF!</definedName>
    <definedName name="MRPFA" localSheetId="32">#REF!</definedName>
    <definedName name="MRPFA" localSheetId="33">#REF!</definedName>
    <definedName name="MRPFA" localSheetId="42">#REF!</definedName>
    <definedName name="MRPFA" localSheetId="44">#REF!</definedName>
    <definedName name="MRPFA" localSheetId="48">#REF!</definedName>
    <definedName name="MRPFA" localSheetId="61">#REF!</definedName>
    <definedName name="MRPFA">#REF!</definedName>
    <definedName name="MS_SB" localSheetId="23">#REF!</definedName>
    <definedName name="MS_SB" localSheetId="32">#REF!</definedName>
    <definedName name="MS_SB" localSheetId="33">#REF!</definedName>
    <definedName name="MS_SB" localSheetId="42">#REF!</definedName>
    <definedName name="MS_SB" localSheetId="44">#REF!</definedName>
    <definedName name="MS_SB" localSheetId="48">#REF!</definedName>
    <definedName name="MS_SB" localSheetId="61">#REF!</definedName>
    <definedName name="MS_SB">#REF!</definedName>
    <definedName name="MS_SB_TO_GL" localSheetId="23">#REF!</definedName>
    <definedName name="MS_SB_TO_GL" localSheetId="32">#REF!</definedName>
    <definedName name="MS_SB_TO_GL" localSheetId="33">#REF!</definedName>
    <definedName name="MS_SB_TO_GL" localSheetId="42">#REF!</definedName>
    <definedName name="MS_SB_TO_GL" localSheetId="44">#REF!</definedName>
    <definedName name="MS_SB_TO_GL" localSheetId="48">#REF!</definedName>
    <definedName name="MS_SB_TO_GL" localSheetId="61">#REF!</definedName>
    <definedName name="MS_SB_TO_GL">#REF!</definedName>
    <definedName name="MTD_I_S" localSheetId="23">#REF!</definedName>
    <definedName name="MTD_I_S" localSheetId="32">#REF!</definedName>
    <definedName name="MTD_I_S" localSheetId="33">#REF!</definedName>
    <definedName name="MTD_I_S" localSheetId="42">#REF!</definedName>
    <definedName name="MTD_I_S" localSheetId="44">#REF!</definedName>
    <definedName name="MTD_I_S" localSheetId="48">#REF!</definedName>
    <definedName name="MTD_I_S" localSheetId="61">#REF!</definedName>
    <definedName name="MTD_I_S">#REF!</definedName>
    <definedName name="MTH" localSheetId="42">#REF!</definedName>
    <definedName name="MTH" localSheetId="61">#REF!</definedName>
    <definedName name="MTH">#REF!</definedName>
    <definedName name="N.Unbilled_NonFuel_Rev">[70]MarginSummary!$A$149:$DK$212</definedName>
    <definedName name="NAME" localSheetId="23">#REF!</definedName>
    <definedName name="NAME" localSheetId="32">#REF!</definedName>
    <definedName name="NAME" localSheetId="33">#REF!</definedName>
    <definedName name="NAME" localSheetId="42">#REF!</definedName>
    <definedName name="NAME" localSheetId="44">#REF!</definedName>
    <definedName name="NAME" localSheetId="48">#REF!</definedName>
    <definedName name="NAME" localSheetId="61">#REF!</definedName>
    <definedName name="NAME">#REF!</definedName>
    <definedName name="NARR_ELEC_REC" localSheetId="23">#REF!</definedName>
    <definedName name="NARR_ELEC_REC" localSheetId="32">#REF!</definedName>
    <definedName name="NARR_ELEC_REC" localSheetId="33">#REF!</definedName>
    <definedName name="NARR_ELEC_REC" localSheetId="42">#REF!</definedName>
    <definedName name="NARR_ELEC_REC" localSheetId="44">#REF!</definedName>
    <definedName name="NARR_ELEC_REC" localSheetId="48">#REF!</definedName>
    <definedName name="NARR_ELEC_REC" localSheetId="61">#REF!</definedName>
    <definedName name="NARR_ELEC_REC">#REF!</definedName>
    <definedName name="NatlFuel_EN">'[103]Pivot Table -12-31-06'!$B$7:$I$8</definedName>
    <definedName name="NATURALCHOICE" localSheetId="42">#REF!</definedName>
    <definedName name="NATURALCHOICE" localSheetId="61">#REF!</definedName>
    <definedName name="NATURALCHOICE">#REF!</definedName>
    <definedName name="NCP" localSheetId="42">#REF!</definedName>
    <definedName name="NCP" localSheetId="61">#REF!</definedName>
    <definedName name="NCP">#REF!</definedName>
    <definedName name="NDEC" localSheetId="42">#REF!</definedName>
    <definedName name="NDEC" localSheetId="61">#REF!</definedName>
    <definedName name="NDEC">#REF!</definedName>
    <definedName name="NEES" localSheetId="23">#REF!</definedName>
    <definedName name="NEES" localSheetId="32">#REF!</definedName>
    <definedName name="NEES" localSheetId="33">#REF!</definedName>
    <definedName name="NEES" localSheetId="42">#REF!</definedName>
    <definedName name="NEES" localSheetId="44">#REF!</definedName>
    <definedName name="NEES" localSheetId="48">#REF!</definedName>
    <definedName name="NEES" localSheetId="61">#REF!</definedName>
    <definedName name="NEES">#REF!</definedName>
    <definedName name="NET" localSheetId="42">#REF!</definedName>
    <definedName name="NET" localSheetId="61">#REF!</definedName>
    <definedName name="NET">#REF!</definedName>
    <definedName name="NetLockCust">[104]Input!$AS$9:$BL$116</definedName>
    <definedName name="NETWIA" localSheetId="23">#REF!</definedName>
    <definedName name="NETWIA" localSheetId="32">#REF!</definedName>
    <definedName name="NETWIA" localSheetId="33">#REF!</definedName>
    <definedName name="NETWIA" localSheetId="42">#REF!</definedName>
    <definedName name="NETWIA" localSheetId="44">#REF!</definedName>
    <definedName name="NETWIA" localSheetId="48">#REF!</definedName>
    <definedName name="NETWIA" localSheetId="61">#REF!</definedName>
    <definedName name="NETWIA">#REF!</definedName>
    <definedName name="NETWIB" localSheetId="23">#REF!</definedName>
    <definedName name="NETWIB" localSheetId="32">#REF!</definedName>
    <definedName name="NETWIB" localSheetId="33">#REF!</definedName>
    <definedName name="NETWIB" localSheetId="42">#REF!</definedName>
    <definedName name="NETWIB" localSheetId="44">#REF!</definedName>
    <definedName name="NETWIB" localSheetId="48">#REF!</definedName>
    <definedName name="NETWIB" localSheetId="61">#REF!</definedName>
    <definedName name="NETWIB">#REF!</definedName>
    <definedName name="NETWIC" localSheetId="23">#REF!</definedName>
    <definedName name="NETWIC" localSheetId="32">#REF!</definedName>
    <definedName name="NETWIC" localSheetId="33">#REF!</definedName>
    <definedName name="NETWIC" localSheetId="42">#REF!</definedName>
    <definedName name="NETWIC" localSheetId="44">#REF!</definedName>
    <definedName name="NETWIC" localSheetId="48">#REF!</definedName>
    <definedName name="NETWIC" localSheetId="61">#REF!</definedName>
    <definedName name="NETWIC">#REF!</definedName>
    <definedName name="NETWID" localSheetId="23">#REF!</definedName>
    <definedName name="NETWID" localSheetId="32">#REF!</definedName>
    <definedName name="NETWID" localSheetId="33">#REF!</definedName>
    <definedName name="NETWID" localSheetId="42">#REF!</definedName>
    <definedName name="NETWID" localSheetId="44">#REF!</definedName>
    <definedName name="NETWID" localSheetId="48">#REF!</definedName>
    <definedName name="NETWID" localSheetId="61">#REF!</definedName>
    <definedName name="NETWID">#REF!</definedName>
    <definedName name="NETWIE" localSheetId="23">#REF!</definedName>
    <definedName name="NETWIE" localSheetId="32">#REF!</definedName>
    <definedName name="NETWIE" localSheetId="33">#REF!</definedName>
    <definedName name="NETWIE" localSheetId="42">#REF!</definedName>
    <definedName name="NETWIE" localSheetId="44">#REF!</definedName>
    <definedName name="NETWIE" localSheetId="48">#REF!</definedName>
    <definedName name="NETWIE" localSheetId="61">#REF!</definedName>
    <definedName name="NETWIE">#REF!</definedName>
    <definedName name="NEW" localSheetId="23">#REF!</definedName>
    <definedName name="NEW" localSheetId="32">#REF!</definedName>
    <definedName name="NEW" localSheetId="33">#REF!</definedName>
    <definedName name="NEW" localSheetId="42">#REF!</definedName>
    <definedName name="NEW" localSheetId="44">#REF!</definedName>
    <definedName name="NEW" localSheetId="48">#REF!</definedName>
    <definedName name="NEW" localSheetId="61">#REF!</definedName>
    <definedName name="NEW">#REF!</definedName>
    <definedName name="Next_Filing">[79]Deadlines!$F$8</definedName>
    <definedName name="NIMO_DEALTYPE">[105]Data!$A$2:$A$222</definedName>
    <definedName name="NIMO_MONTH">[105]Data!$E$2:$E$222</definedName>
    <definedName name="NIMO_PNL">[105]Data!$N$2:$N$222</definedName>
    <definedName name="NIMO_Result" localSheetId="23">#REF!</definedName>
    <definedName name="NIMO_Result" localSheetId="42">#REF!</definedName>
    <definedName name="NIMO_Result" localSheetId="61">#REF!</definedName>
    <definedName name="NIMO_Result" localSheetId="62">#REF!</definedName>
    <definedName name="NIMO_Result">#REF!</definedName>
    <definedName name="NIMO_Result1" localSheetId="23">#REF!</definedName>
    <definedName name="NIMO_Result1" localSheetId="42">#REF!</definedName>
    <definedName name="NIMO_Result1" localSheetId="61">#REF!</definedName>
    <definedName name="NIMO_Result1">#REF!</definedName>
    <definedName name="NIMO_Result2" localSheetId="23">#REF!</definedName>
    <definedName name="NIMO_Result2" localSheetId="42">#REF!</definedName>
    <definedName name="NIMO_Result2" localSheetId="61">#REF!</definedName>
    <definedName name="NIMO_Result2">#REF!</definedName>
    <definedName name="NOTE2" localSheetId="42">#REF!</definedName>
    <definedName name="NOTE2" localSheetId="61">#REF!</definedName>
    <definedName name="NOTE2">#REF!</definedName>
    <definedName name="nov">[59]FY2000!$W$438:$AG$478</definedName>
    <definedName name="NOV_2003_MCG" localSheetId="42">#REF!</definedName>
    <definedName name="NOV_2003_MCG" localSheetId="61">#REF!</definedName>
    <definedName name="NOV_2003_MCG">#REF!</definedName>
    <definedName name="Nov_30_2008" localSheetId="42">#REF!</definedName>
    <definedName name="Nov_30_2008" localSheetId="61">#REF!</definedName>
    <definedName name="Nov_30_2008">#REF!</definedName>
    <definedName name="NPVDate" localSheetId="23">#REF!</definedName>
    <definedName name="NPVDate" localSheetId="32">#REF!</definedName>
    <definedName name="NPVDate" localSheetId="33">#REF!</definedName>
    <definedName name="NPVDate" localSheetId="42">#REF!</definedName>
    <definedName name="NPVDate" localSheetId="44">#REF!</definedName>
    <definedName name="NPVDate" localSheetId="48">#REF!</definedName>
    <definedName name="NPVDate" localSheetId="61">#REF!</definedName>
    <definedName name="NPVDate">#REF!</definedName>
    <definedName name="NPVRate" localSheetId="23">#REF!</definedName>
    <definedName name="NPVRate" localSheetId="32">#REF!</definedName>
    <definedName name="NPVRate" localSheetId="33">#REF!</definedName>
    <definedName name="NPVRate" localSheetId="42">#REF!</definedName>
    <definedName name="NPVRate" localSheetId="44">#REF!</definedName>
    <definedName name="NPVRate" localSheetId="48">#REF!</definedName>
    <definedName name="NPVRate" localSheetId="61">#REF!</definedName>
    <definedName name="NPVRate">#REF!</definedName>
    <definedName name="NPVRateC" localSheetId="23">[106]Input!#REF!</definedName>
    <definedName name="NPVRateC" localSheetId="32">[106]Input!#REF!</definedName>
    <definedName name="NPVRateC" localSheetId="33">[106]Input!#REF!</definedName>
    <definedName name="NPVRateC" localSheetId="42">[106]Input!#REF!</definedName>
    <definedName name="NPVRateC" localSheetId="44">[106]Input!#REF!</definedName>
    <definedName name="NPVRateC" localSheetId="48">[106]Input!#REF!</definedName>
    <definedName name="NPVRateC" localSheetId="61">[106]Input!#REF!</definedName>
    <definedName name="NPVRateC">[106]Input!#REF!</definedName>
    <definedName name="NU_DEAL_KEY">'[85]All Long Term Gas Deals'!$C$2:$C$1078</definedName>
    <definedName name="NUC_BUY_SELL_FLAG">'[85]All Long Term Gas Deals'!$A$2:$A$1078</definedName>
    <definedName name="NUC_CO_NAME">'[85]All Long Term Gas Deals'!$D$2:$D$1078</definedName>
    <definedName name="NUC_CONTRACT_MONTH">'[85]All Long Term Gas Deals'!$B$2:$B$1078</definedName>
    <definedName name="NUC_DEAL_TYPE">'[85]All Long Term Gas Deals'!$E$2:$E$1078</definedName>
    <definedName name="NUC_DEAL_VOL">'[85]All Long Term Gas Deals'!$F$2:$F$1078</definedName>
    <definedName name="NUC_DEAL_VOL_2">'[85]All Long Term Gas Deals'!$AI$2:$AI$1078</definedName>
    <definedName name="NUC_DESCRIPTION">'[85]All Long Term Gas Deals'!$H$2:$H$1078</definedName>
    <definedName name="NUC_DESIGNATION">'[85]All Long Term Gas Deals'!$W$2:$W$1078</definedName>
    <definedName name="NUC_FAS157LEVEL">'[85]All Long Term Gas Deals'!$AM$2:$AM$1078</definedName>
    <definedName name="NUC_GAINLOSS_KEY">'[85]All Long Term Gas Deals'!$AQ$2:$AQ$1078</definedName>
    <definedName name="NUC_NETMONTH_PNL">'[85]All Long Term Gas Deals'!$AP$2:$AP$1078</definedName>
    <definedName name="NUC_NOTIONAL_USD">'[85]All Long Term Gas Deals'!$AH$2:$AH$1078</definedName>
    <definedName name="NUC_NOTIONAL_VOLUME">'[85]All Long Term Gas Deals'!$AK$2:$AK$1078</definedName>
    <definedName name="NUC_PNL">'[85]All Long Term Gas Deals'!$V$2:$V$1078</definedName>
    <definedName name="NUC_PRICE_2">'[85]All Long Term Gas Deals'!$AE$2:$AE$1078</definedName>
    <definedName name="NvsASD" localSheetId="16">"V2009-12-31"</definedName>
    <definedName name="NvsASD">"V2011-03-31"</definedName>
    <definedName name="NvsASD_1">"V2009-12-31"</definedName>
    <definedName name="NvsAutoDrillOk">"VN"</definedName>
    <definedName name="NvsElapsedTime" localSheetId="16">0.000115740738692693</definedName>
    <definedName name="NvsElapsedTime">0.000937500000873115</definedName>
    <definedName name="NvsElapsedTime_1">0.000115740738692693</definedName>
    <definedName name="NvsEndTime" localSheetId="16">40736.9916435185</definedName>
    <definedName name="NvsEndTime">40656.0630324074</definedName>
    <definedName name="NvsEndTime_1">40192.024212963</definedName>
    <definedName name="NvsEndTime1">40579.062199074</definedName>
    <definedName name="NvsInstanceHook">"NG_Delete_Cols"</definedName>
    <definedName name="NvsInstLang">"VENG"</definedName>
    <definedName name="NvsInstSpec">"%"</definedName>
    <definedName name="NvsInstSpec_1">"%"</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 localSheetId="16">"%,X,RPF..,CZF.BUSINESS_UNIT."</definedName>
    <definedName name="NvsNplSpec">"%,X,RZF..,CZF.."</definedName>
    <definedName name="NvsNplSpec_1">"%,X,RPF..,CZF.BUSINESS_UNIT."</definedName>
    <definedName name="NvsPanelBusUnit">"V"</definedName>
    <definedName name="NvsPanelBusUnit_1">"V"</definedName>
    <definedName name="NvsPanelEffdt" localSheetId="16">"V2003-11-14"</definedName>
    <definedName name="NvsPanelEffdt">"V2003-11-05"</definedName>
    <definedName name="NvsPanelEffdt_1">"V2003-11-14"</definedName>
    <definedName name="NvsPanelSetid">"VSHARE"</definedName>
    <definedName name="NvsParentRef">"'[6865 REG CN BS-NGUSA.xls]Sheet1'!$J$721"</definedName>
    <definedName name="NvsReqBU">"VNVSDD"</definedName>
    <definedName name="NvsReqBUOnly">"VN"</definedName>
    <definedName name="NvsStyleNme">"NoFormat.xls"</definedName>
    <definedName name="NvsTransLed">"VN"</definedName>
    <definedName name="NvsTreeASD" localSheetId="16">"V2009-12-31"</definedName>
    <definedName name="NvsTreeASD">"V2011-03-31"</definedName>
    <definedName name="NvsTreeASD_1">"V2009-12-31"</definedName>
    <definedName name="NvsTreeASD1">"V2007-03-31"</definedName>
    <definedName name="NvsValTbl.ACCOUNT">"GL_ACCOUNT_TBL"</definedName>
    <definedName name="NvsValTbl.AFFILIATE">"BUS_UNIT_TBL_GL"</definedName>
    <definedName name="NvsValTbl.BUSINESS_UNIT">"BUS_UNIT_TBL_FS"</definedName>
    <definedName name="NvsValTbl.CHARTFIELD3">"CHARTFIELD3_TBL"</definedName>
    <definedName name="NvsValTbl.OPERATING_UNIT">"OPER_UNIT_TBL"</definedName>
    <definedName name="NY_Base">[107]Mo_Thru_Put_2!$E$14:$E$78</definedName>
    <definedName name="NY_FIRM_SLOPE">[107]Mo_Thru_Put_2!$F$14:$F$78</definedName>
    <definedName name="NY_TCBASE">[108]Mo_Thru_Put_2!$H$14:$H$78</definedName>
    <definedName name="NY_TCSLOPE">[108]Mo_Thru_Put_2!$I$14:$I$78</definedName>
    <definedName name="NYMEX">[64]Indicies!$E$5</definedName>
    <definedName name="NYPA" localSheetId="42">#REF!</definedName>
    <definedName name="NYPA" localSheetId="61">#REF!</definedName>
    <definedName name="NYPA">#REF!</definedName>
    <definedName name="NYPAPILG" localSheetId="42">#REF!</definedName>
    <definedName name="NYPAPILG" localSheetId="61">#REF!</definedName>
    <definedName name="NYPAPILG">#REF!</definedName>
    <definedName name="Oct">[59]FY2000!$W$396:$AG$436</definedName>
    <definedName name="OCT_2003_MCG" localSheetId="42">#REF!</definedName>
    <definedName name="OCT_2003_MCG" localSheetId="61">#REF!</definedName>
    <definedName name="OCT_2003_MCG">#REF!</definedName>
    <definedName name="Oct_31_2008" localSheetId="42">#REF!</definedName>
    <definedName name="Oct_31_2008" localSheetId="61">#REF!</definedName>
    <definedName name="Oct_31_2008">#REF!</definedName>
    <definedName name="Oct2004_MCG" localSheetId="42">#REF!</definedName>
    <definedName name="Oct2004_MCG" localSheetId="61">#REF!</definedName>
    <definedName name="Oct2004_MCG">#REF!</definedName>
    <definedName name="OCTINPUT" localSheetId="23">[109]May!#REF!</definedName>
    <definedName name="OCTINPUT" localSheetId="32">[109]May!#REF!</definedName>
    <definedName name="OCTINPUT" localSheetId="33">[109]May!#REF!</definedName>
    <definedName name="OCTINPUT" localSheetId="42">[109]May!#REF!</definedName>
    <definedName name="OCTINPUT" localSheetId="44">[109]May!#REF!</definedName>
    <definedName name="OCTINPUT" localSheetId="48">[109]May!#REF!</definedName>
    <definedName name="OCTINPUT" localSheetId="61">[109]May!#REF!</definedName>
    <definedName name="OCTINPUT">[109]May!#REF!</definedName>
    <definedName name="OFFSYSTEMSALES" localSheetId="42">#REF!</definedName>
    <definedName name="OFFSYSTEMSALES" localSheetId="61">#REF!</definedName>
    <definedName name="OFFSYSTEMSALES">#REF!</definedName>
    <definedName name="OFFSYSTEMTRANSP" localSheetId="42">#REF!</definedName>
    <definedName name="OFFSYSTEMTRANSP" localSheetId="61">#REF!</definedName>
    <definedName name="OFFSYSTEMTRANSP">#REF!</definedName>
    <definedName name="OIL" localSheetId="23">#REF!</definedName>
    <definedName name="OIL" localSheetId="32">#REF!</definedName>
    <definedName name="OIL" localSheetId="33">#REF!</definedName>
    <definedName name="OIL" localSheetId="42">#REF!</definedName>
    <definedName name="OIL" localSheetId="44">#REF!</definedName>
    <definedName name="OIL" localSheetId="48">#REF!</definedName>
    <definedName name="OIL" localSheetId="61">#REF!</definedName>
    <definedName name="OIL">#REF!</definedName>
    <definedName name="OILPRICETBLE1">'[110]Oil Price Tble1'!$A$1:$T$105</definedName>
    <definedName name="OUTCMP" localSheetId="42">'[63]Var. Anal.'!#REF!</definedName>
    <definedName name="OUTCMP" localSheetId="61">'[63]Var. Anal.'!#REF!</definedName>
    <definedName name="OUTCMP">'[63]Var. Anal.'!#REF!</definedName>
    <definedName name="OUTPUT" localSheetId="42">#REF!</definedName>
    <definedName name="OUTPUT" localSheetId="61">#REF!</definedName>
    <definedName name="OUTPUT">#REF!</definedName>
    <definedName name="page1" localSheetId="23">#REF!</definedName>
    <definedName name="page1" localSheetId="32">#REF!</definedName>
    <definedName name="page1" localSheetId="33">#REF!</definedName>
    <definedName name="page1" localSheetId="42">#REF!</definedName>
    <definedName name="page1" localSheetId="44">#REF!</definedName>
    <definedName name="page1" localSheetId="48">#REF!</definedName>
    <definedName name="page1" localSheetId="61">#REF!</definedName>
    <definedName name="page1">#REF!</definedName>
    <definedName name="page10" localSheetId="16">#REF!</definedName>
    <definedName name="page10" localSheetId="23">#REF!</definedName>
    <definedName name="page10" localSheetId="32">#REF!</definedName>
    <definedName name="page10" localSheetId="33">#REF!</definedName>
    <definedName name="page10" localSheetId="42">#REF!</definedName>
    <definedName name="page10" localSheetId="44">#REF!</definedName>
    <definedName name="page10" localSheetId="48">#REF!</definedName>
    <definedName name="page10" localSheetId="61">#REF!</definedName>
    <definedName name="page10">#REF!</definedName>
    <definedName name="PAGE10A" localSheetId="16">#REF!</definedName>
    <definedName name="PAGE10A" localSheetId="23">#REF!</definedName>
    <definedName name="PAGE10A" localSheetId="32">#REF!</definedName>
    <definedName name="PAGE10A" localSheetId="33">#REF!</definedName>
    <definedName name="PAGE10A" localSheetId="42">#REF!</definedName>
    <definedName name="PAGE10A" localSheetId="44">#REF!</definedName>
    <definedName name="PAGE10A" localSheetId="48">#REF!</definedName>
    <definedName name="PAGE10A" localSheetId="61">#REF!</definedName>
    <definedName name="PAGE10A">#REF!</definedName>
    <definedName name="PAGE10B" localSheetId="16">#REF!</definedName>
    <definedName name="PAGE10B" localSheetId="23">#REF!</definedName>
    <definedName name="PAGE10B" localSheetId="32">#REF!</definedName>
    <definedName name="PAGE10B" localSheetId="33">#REF!</definedName>
    <definedName name="PAGE10B" localSheetId="42">#REF!</definedName>
    <definedName name="PAGE10B" localSheetId="44">#REF!</definedName>
    <definedName name="PAGE10B" localSheetId="48">#REF!</definedName>
    <definedName name="PAGE10B" localSheetId="61">#REF!</definedName>
    <definedName name="PAGE10B">#REF!</definedName>
    <definedName name="PAGE10BDUMP" localSheetId="16">#REF!</definedName>
    <definedName name="PAGE10BDUMP" localSheetId="23">#REF!</definedName>
    <definedName name="PAGE10BDUMP" localSheetId="32">#REF!</definedName>
    <definedName name="PAGE10BDUMP" localSheetId="33">#REF!</definedName>
    <definedName name="PAGE10BDUMP" localSheetId="42">#REF!</definedName>
    <definedName name="PAGE10BDUMP" localSheetId="44">#REF!</definedName>
    <definedName name="PAGE10BDUMP" localSheetId="48">#REF!</definedName>
    <definedName name="PAGE10BDUMP" localSheetId="61">#REF!</definedName>
    <definedName name="PAGE10BDUMP">#REF!</definedName>
    <definedName name="page11" localSheetId="16">#REF!</definedName>
    <definedName name="page11" localSheetId="23">#REF!</definedName>
    <definedName name="page11" localSheetId="32">#REF!</definedName>
    <definedName name="page11" localSheetId="33">#REF!</definedName>
    <definedName name="page11" localSheetId="42">#REF!</definedName>
    <definedName name="page11" localSheetId="44">#REF!</definedName>
    <definedName name="page11" localSheetId="48">#REF!</definedName>
    <definedName name="page11" localSheetId="61">#REF!</definedName>
    <definedName name="page11">#REF!</definedName>
    <definedName name="page12" localSheetId="16">#REF!</definedName>
    <definedName name="page12" localSheetId="23">#REF!</definedName>
    <definedName name="page12" localSheetId="32">#REF!</definedName>
    <definedName name="page12" localSheetId="33">#REF!</definedName>
    <definedName name="page12" localSheetId="42">#REF!</definedName>
    <definedName name="page12" localSheetId="44">#REF!</definedName>
    <definedName name="page12" localSheetId="48">#REF!</definedName>
    <definedName name="page12" localSheetId="61">#REF!</definedName>
    <definedName name="page12">#REF!</definedName>
    <definedName name="PAGE123" localSheetId="16">#REF!</definedName>
    <definedName name="PAGE123" localSheetId="42">#REF!</definedName>
    <definedName name="PAGE123" localSheetId="61">#REF!</definedName>
    <definedName name="PAGE123">#REF!</definedName>
    <definedName name="page13" localSheetId="16">#REF!</definedName>
    <definedName name="page13" localSheetId="23">#REF!</definedName>
    <definedName name="page13" localSheetId="32">#REF!</definedName>
    <definedName name="page13" localSheetId="33">#REF!</definedName>
    <definedName name="page13" localSheetId="42">#REF!</definedName>
    <definedName name="page13" localSheetId="44">#REF!</definedName>
    <definedName name="page13" localSheetId="48">#REF!</definedName>
    <definedName name="page13" localSheetId="61">#REF!</definedName>
    <definedName name="page13">#REF!</definedName>
    <definedName name="page14" localSheetId="16">#REF!</definedName>
    <definedName name="page14" localSheetId="23">#REF!</definedName>
    <definedName name="page14" localSheetId="32">#REF!</definedName>
    <definedName name="page14" localSheetId="33">#REF!</definedName>
    <definedName name="page14" localSheetId="42">#REF!</definedName>
    <definedName name="page14" localSheetId="44">#REF!</definedName>
    <definedName name="page14" localSheetId="48">#REF!</definedName>
    <definedName name="page14" localSheetId="61">#REF!</definedName>
    <definedName name="page14">#REF!</definedName>
    <definedName name="page15" localSheetId="16">#REF!</definedName>
    <definedName name="page15" localSheetId="23">#REF!</definedName>
    <definedName name="page15" localSheetId="32">#REF!</definedName>
    <definedName name="page15" localSheetId="33">#REF!</definedName>
    <definedName name="page15" localSheetId="42">#REF!</definedName>
    <definedName name="page15" localSheetId="44">#REF!</definedName>
    <definedName name="page15" localSheetId="48">#REF!</definedName>
    <definedName name="page15" localSheetId="61">#REF!</definedName>
    <definedName name="page15">#REF!</definedName>
    <definedName name="page16" localSheetId="16">#REF!</definedName>
    <definedName name="page16" localSheetId="23">#REF!</definedName>
    <definedName name="page16" localSheetId="32">#REF!</definedName>
    <definedName name="page16" localSheetId="33">#REF!</definedName>
    <definedName name="page16" localSheetId="42">#REF!</definedName>
    <definedName name="page16" localSheetId="44">#REF!</definedName>
    <definedName name="page16" localSheetId="48">#REF!</definedName>
    <definedName name="page16" localSheetId="61">#REF!</definedName>
    <definedName name="page16">#REF!</definedName>
    <definedName name="page17" localSheetId="16">#REF!</definedName>
    <definedName name="page17" localSheetId="23">#REF!</definedName>
    <definedName name="page17" localSheetId="32">#REF!</definedName>
    <definedName name="page17" localSheetId="33">#REF!</definedName>
    <definedName name="page17" localSheetId="42">#REF!</definedName>
    <definedName name="page17" localSheetId="44">#REF!</definedName>
    <definedName name="page17" localSheetId="48">#REF!</definedName>
    <definedName name="page17" localSheetId="61">#REF!</definedName>
    <definedName name="page17">#REF!</definedName>
    <definedName name="page18" localSheetId="16">#REF!</definedName>
    <definedName name="page18" localSheetId="23">#REF!</definedName>
    <definedName name="page18" localSheetId="32">#REF!</definedName>
    <definedName name="page18" localSheetId="33">#REF!</definedName>
    <definedName name="page18" localSheetId="42">#REF!</definedName>
    <definedName name="page18" localSheetId="44">#REF!</definedName>
    <definedName name="page18" localSheetId="48">#REF!</definedName>
    <definedName name="page18" localSheetId="61">#REF!</definedName>
    <definedName name="page18">#REF!</definedName>
    <definedName name="page19" localSheetId="16">#REF!</definedName>
    <definedName name="page19" localSheetId="23">#REF!</definedName>
    <definedName name="page19" localSheetId="32">#REF!</definedName>
    <definedName name="page19" localSheetId="33">#REF!</definedName>
    <definedName name="page19" localSheetId="42">#REF!</definedName>
    <definedName name="page19" localSheetId="44">#REF!</definedName>
    <definedName name="page19" localSheetId="48">#REF!</definedName>
    <definedName name="page19" localSheetId="61">#REF!</definedName>
    <definedName name="page19">#REF!</definedName>
    <definedName name="PAGE1A" localSheetId="16">#REF!</definedName>
    <definedName name="PAGE1A" localSheetId="42">#REF!</definedName>
    <definedName name="PAGE1A" localSheetId="61">#REF!</definedName>
    <definedName name="PAGE1A">#REF!</definedName>
    <definedName name="PAGE2" localSheetId="16">#REF!</definedName>
    <definedName name="PAGE2" localSheetId="23">#REF!</definedName>
    <definedName name="PAGE2" localSheetId="32">#REF!</definedName>
    <definedName name="PAGE2" localSheetId="33">#REF!</definedName>
    <definedName name="PAGE2" localSheetId="42">#REF!</definedName>
    <definedName name="PAGE2" localSheetId="44">#REF!</definedName>
    <definedName name="PAGE2" localSheetId="48">#REF!</definedName>
    <definedName name="PAGE2" localSheetId="61">#REF!</definedName>
    <definedName name="PAGE2">#REF!</definedName>
    <definedName name="page20" localSheetId="16">#REF!</definedName>
    <definedName name="page20" localSheetId="23">#REF!</definedName>
    <definedName name="page20" localSheetId="32">#REF!</definedName>
    <definedName name="page20" localSheetId="33">#REF!</definedName>
    <definedName name="page20" localSheetId="42">#REF!</definedName>
    <definedName name="page20" localSheetId="44">#REF!</definedName>
    <definedName name="page20" localSheetId="48">#REF!</definedName>
    <definedName name="page20" localSheetId="61">#REF!</definedName>
    <definedName name="page20">#REF!</definedName>
    <definedName name="page21" localSheetId="23">#REF!</definedName>
    <definedName name="page21" localSheetId="32">#REF!</definedName>
    <definedName name="page21" localSheetId="33">#REF!</definedName>
    <definedName name="page21" localSheetId="42">#REF!</definedName>
    <definedName name="page21" localSheetId="44">#REF!</definedName>
    <definedName name="page21" localSheetId="48">#REF!</definedName>
    <definedName name="page21" localSheetId="61">#REF!</definedName>
    <definedName name="page21">#REF!</definedName>
    <definedName name="page22" localSheetId="23">#REF!</definedName>
    <definedName name="page22" localSheetId="32">#REF!</definedName>
    <definedName name="page22" localSheetId="33">#REF!</definedName>
    <definedName name="page22" localSheetId="42">#REF!</definedName>
    <definedName name="page22" localSheetId="44">#REF!</definedName>
    <definedName name="page22" localSheetId="48">#REF!</definedName>
    <definedName name="page22" localSheetId="61">#REF!</definedName>
    <definedName name="page22">#REF!</definedName>
    <definedName name="page23" localSheetId="23">#REF!</definedName>
    <definedName name="page23" localSheetId="32">#REF!</definedName>
    <definedName name="page23" localSheetId="33">#REF!</definedName>
    <definedName name="page23" localSheetId="42">#REF!</definedName>
    <definedName name="page23" localSheetId="44">#REF!</definedName>
    <definedName name="page23" localSheetId="48">#REF!</definedName>
    <definedName name="page23" localSheetId="61">#REF!</definedName>
    <definedName name="page23">#REF!</definedName>
    <definedName name="page24" localSheetId="23">#REF!</definedName>
    <definedName name="page24" localSheetId="32">#REF!</definedName>
    <definedName name="page24" localSheetId="33">#REF!</definedName>
    <definedName name="page24" localSheetId="42">#REF!</definedName>
    <definedName name="page24" localSheetId="44">#REF!</definedName>
    <definedName name="page24" localSheetId="48">#REF!</definedName>
    <definedName name="page24" localSheetId="61">#REF!</definedName>
    <definedName name="page24">#REF!</definedName>
    <definedName name="page25" localSheetId="23">#REF!</definedName>
    <definedName name="page25" localSheetId="32">#REF!</definedName>
    <definedName name="page25" localSheetId="33">#REF!</definedName>
    <definedName name="page25" localSheetId="42">#REF!</definedName>
    <definedName name="page25" localSheetId="44">#REF!</definedName>
    <definedName name="page25" localSheetId="48">#REF!</definedName>
    <definedName name="page25" localSheetId="61">#REF!</definedName>
    <definedName name="page25">#REF!</definedName>
    <definedName name="page26" localSheetId="23">#REF!</definedName>
    <definedName name="page26" localSheetId="32">#REF!</definedName>
    <definedName name="page26" localSheetId="33">#REF!</definedName>
    <definedName name="page26" localSheetId="42">#REF!</definedName>
    <definedName name="page26" localSheetId="44">#REF!</definedName>
    <definedName name="page26" localSheetId="48">#REF!</definedName>
    <definedName name="page26" localSheetId="61">#REF!</definedName>
    <definedName name="page26">#REF!</definedName>
    <definedName name="page27" localSheetId="23">#REF!</definedName>
    <definedName name="page27" localSheetId="32">#REF!</definedName>
    <definedName name="page27" localSheetId="33">#REF!</definedName>
    <definedName name="page27" localSheetId="42">#REF!</definedName>
    <definedName name="page27" localSheetId="44">#REF!</definedName>
    <definedName name="page27" localSheetId="48">#REF!</definedName>
    <definedName name="page27" localSheetId="61">#REF!</definedName>
    <definedName name="page27">#REF!</definedName>
    <definedName name="page28" localSheetId="23">#REF!</definedName>
    <definedName name="page28" localSheetId="32">#REF!</definedName>
    <definedName name="page28" localSheetId="33">#REF!</definedName>
    <definedName name="page28" localSheetId="42">#REF!</definedName>
    <definedName name="page28" localSheetId="44">#REF!</definedName>
    <definedName name="page28" localSheetId="48">#REF!</definedName>
    <definedName name="page28" localSheetId="61">#REF!</definedName>
    <definedName name="page28">#REF!</definedName>
    <definedName name="page29" localSheetId="23">#REF!</definedName>
    <definedName name="page29" localSheetId="32">#REF!</definedName>
    <definedName name="page29" localSheetId="33">#REF!</definedName>
    <definedName name="page29" localSheetId="42">#REF!</definedName>
    <definedName name="page29" localSheetId="44">#REF!</definedName>
    <definedName name="page29" localSheetId="48">#REF!</definedName>
    <definedName name="page29" localSheetId="61">#REF!</definedName>
    <definedName name="page29">#REF!</definedName>
    <definedName name="page3" localSheetId="23">#REF!</definedName>
    <definedName name="page3" localSheetId="32">#REF!</definedName>
    <definedName name="page3" localSheetId="33">#REF!</definedName>
    <definedName name="page3" localSheetId="42">#REF!</definedName>
    <definedName name="page3" localSheetId="44">#REF!</definedName>
    <definedName name="page3" localSheetId="48">#REF!</definedName>
    <definedName name="page3" localSheetId="61">#REF!</definedName>
    <definedName name="page3">#REF!</definedName>
    <definedName name="page30" localSheetId="23">#REF!</definedName>
    <definedName name="page30" localSheetId="32">#REF!</definedName>
    <definedName name="page30" localSheetId="33">#REF!</definedName>
    <definedName name="page30" localSheetId="42">#REF!</definedName>
    <definedName name="page30" localSheetId="44">#REF!</definedName>
    <definedName name="page30" localSheetId="48">#REF!</definedName>
    <definedName name="page30" localSheetId="61">#REF!</definedName>
    <definedName name="page30">#REF!</definedName>
    <definedName name="page31" localSheetId="23">#REF!</definedName>
    <definedName name="page31" localSheetId="32">#REF!</definedName>
    <definedName name="page31" localSheetId="33">#REF!</definedName>
    <definedName name="page31" localSheetId="42">#REF!</definedName>
    <definedName name="page31" localSheetId="44">#REF!</definedName>
    <definedName name="page31" localSheetId="48">#REF!</definedName>
    <definedName name="page31" localSheetId="61">#REF!</definedName>
    <definedName name="page31">#REF!</definedName>
    <definedName name="page32" localSheetId="23">#REF!</definedName>
    <definedName name="page32" localSheetId="32">#REF!</definedName>
    <definedName name="page32" localSheetId="33">#REF!</definedName>
    <definedName name="page32" localSheetId="42">#REF!</definedName>
    <definedName name="page32" localSheetId="44">#REF!</definedName>
    <definedName name="page32" localSheetId="48">#REF!</definedName>
    <definedName name="page32" localSheetId="61">#REF!</definedName>
    <definedName name="page32">#REF!</definedName>
    <definedName name="page33" localSheetId="23">#REF!</definedName>
    <definedName name="page33" localSheetId="32">#REF!</definedName>
    <definedName name="page33" localSheetId="33">#REF!</definedName>
    <definedName name="page33" localSheetId="42">#REF!</definedName>
    <definedName name="page33" localSheetId="44">#REF!</definedName>
    <definedName name="page33" localSheetId="48">#REF!</definedName>
    <definedName name="page33" localSheetId="61">#REF!</definedName>
    <definedName name="page33">#REF!</definedName>
    <definedName name="page34" localSheetId="23">#REF!</definedName>
    <definedName name="page34" localSheetId="32">#REF!</definedName>
    <definedName name="page34" localSheetId="33">#REF!</definedName>
    <definedName name="page34" localSheetId="42">#REF!</definedName>
    <definedName name="page34" localSheetId="44">#REF!</definedName>
    <definedName name="page34" localSheetId="48">#REF!</definedName>
    <definedName name="page34" localSheetId="61">#REF!</definedName>
    <definedName name="page34">#REF!</definedName>
    <definedName name="page35" localSheetId="23">#REF!</definedName>
    <definedName name="page35" localSheetId="32">#REF!</definedName>
    <definedName name="page35" localSheetId="33">#REF!</definedName>
    <definedName name="page35" localSheetId="42">#REF!</definedName>
    <definedName name="page35" localSheetId="44">#REF!</definedName>
    <definedName name="page35" localSheetId="48">#REF!</definedName>
    <definedName name="page35" localSheetId="61">#REF!</definedName>
    <definedName name="page35">#REF!</definedName>
    <definedName name="page36" localSheetId="23">#REF!</definedName>
    <definedName name="page36" localSheetId="32">#REF!</definedName>
    <definedName name="page36" localSheetId="33">#REF!</definedName>
    <definedName name="page36" localSheetId="42">#REF!</definedName>
    <definedName name="page36" localSheetId="44">#REF!</definedName>
    <definedName name="page36" localSheetId="48">#REF!</definedName>
    <definedName name="page36" localSheetId="61">#REF!</definedName>
    <definedName name="page36">#REF!</definedName>
    <definedName name="page37" localSheetId="23">#REF!</definedName>
    <definedName name="page37" localSheetId="32">#REF!</definedName>
    <definedName name="page37" localSheetId="33">#REF!</definedName>
    <definedName name="page37" localSheetId="42">#REF!</definedName>
    <definedName name="page37" localSheetId="44">#REF!</definedName>
    <definedName name="page37" localSheetId="48">#REF!</definedName>
    <definedName name="page37" localSheetId="61">#REF!</definedName>
    <definedName name="page37">#REF!</definedName>
    <definedName name="page38" localSheetId="23">#REF!</definedName>
    <definedName name="page38" localSheetId="32">#REF!</definedName>
    <definedName name="page38" localSheetId="33">#REF!</definedName>
    <definedName name="page38" localSheetId="42">#REF!</definedName>
    <definedName name="page38" localSheetId="44">#REF!</definedName>
    <definedName name="page38" localSheetId="48">#REF!</definedName>
    <definedName name="page38" localSheetId="61">#REF!</definedName>
    <definedName name="page38">#REF!</definedName>
    <definedName name="page39" localSheetId="23">#REF!</definedName>
    <definedName name="page39" localSheetId="32">#REF!</definedName>
    <definedName name="page39" localSheetId="33">#REF!</definedName>
    <definedName name="page39" localSheetId="42">#REF!</definedName>
    <definedName name="page39" localSheetId="44">#REF!</definedName>
    <definedName name="page39" localSheetId="48">#REF!</definedName>
    <definedName name="page39" localSheetId="61">#REF!</definedName>
    <definedName name="page39">#REF!</definedName>
    <definedName name="page4" localSheetId="23">#REF!</definedName>
    <definedName name="page4" localSheetId="32">#REF!</definedName>
    <definedName name="page4" localSheetId="33">#REF!</definedName>
    <definedName name="page4" localSheetId="42">#REF!</definedName>
    <definedName name="page4" localSheetId="44">#REF!</definedName>
    <definedName name="page4" localSheetId="48">#REF!</definedName>
    <definedName name="page4" localSheetId="61">#REF!</definedName>
    <definedName name="page4">#REF!</definedName>
    <definedName name="page40" localSheetId="23">#REF!</definedName>
    <definedName name="page40" localSheetId="32">#REF!</definedName>
    <definedName name="page40" localSheetId="33">#REF!</definedName>
    <definedName name="page40" localSheetId="42">#REF!</definedName>
    <definedName name="page40" localSheetId="44">#REF!</definedName>
    <definedName name="page40" localSheetId="48">#REF!</definedName>
    <definedName name="page40" localSheetId="61">#REF!</definedName>
    <definedName name="page40">#REF!</definedName>
    <definedName name="page41" localSheetId="23">#REF!</definedName>
    <definedName name="page41" localSheetId="32">#REF!</definedName>
    <definedName name="page41" localSheetId="33">#REF!</definedName>
    <definedName name="page41" localSheetId="42">#REF!</definedName>
    <definedName name="page41" localSheetId="44">#REF!</definedName>
    <definedName name="page41" localSheetId="48">#REF!</definedName>
    <definedName name="page41" localSheetId="61">#REF!</definedName>
    <definedName name="page41">#REF!</definedName>
    <definedName name="page42" localSheetId="23">#REF!</definedName>
    <definedName name="page42" localSheetId="32">#REF!</definedName>
    <definedName name="page42" localSheetId="33">#REF!</definedName>
    <definedName name="page42" localSheetId="42">#REF!</definedName>
    <definedName name="page42" localSheetId="44">#REF!</definedName>
    <definedName name="page42" localSheetId="48">#REF!</definedName>
    <definedName name="page42" localSheetId="61">#REF!</definedName>
    <definedName name="page42">#REF!</definedName>
    <definedName name="PAGE4DUMP" localSheetId="23">#REF!</definedName>
    <definedName name="PAGE4DUMP" localSheetId="32">#REF!</definedName>
    <definedName name="PAGE4DUMP" localSheetId="33">#REF!</definedName>
    <definedName name="PAGE4DUMP" localSheetId="42">#REF!</definedName>
    <definedName name="PAGE4DUMP" localSheetId="44">#REF!</definedName>
    <definedName name="PAGE4DUMP" localSheetId="48">#REF!</definedName>
    <definedName name="PAGE4DUMP" localSheetId="61">#REF!</definedName>
    <definedName name="PAGE4DUMP">#REF!</definedName>
    <definedName name="page5" localSheetId="23">#REF!</definedName>
    <definedName name="page5" localSheetId="32">#REF!</definedName>
    <definedName name="page5" localSheetId="33">#REF!</definedName>
    <definedName name="page5" localSheetId="42">#REF!</definedName>
    <definedName name="page5" localSheetId="44">#REF!</definedName>
    <definedName name="page5" localSheetId="48">#REF!</definedName>
    <definedName name="page5" localSheetId="61">#REF!</definedName>
    <definedName name="page5">#REF!</definedName>
    <definedName name="PAGE5A" localSheetId="42">#REF!</definedName>
    <definedName name="PAGE5A" localSheetId="61">#REF!</definedName>
    <definedName name="PAGE5A">#REF!</definedName>
    <definedName name="page6" localSheetId="23">#REF!</definedName>
    <definedName name="page6" localSheetId="32">#REF!</definedName>
    <definedName name="page6" localSheetId="33">#REF!</definedName>
    <definedName name="page6" localSheetId="42">#REF!</definedName>
    <definedName name="page6" localSheetId="44">#REF!</definedName>
    <definedName name="page6" localSheetId="48">#REF!</definedName>
    <definedName name="page6" localSheetId="61">#REF!</definedName>
    <definedName name="page6">#REF!</definedName>
    <definedName name="PAGE6OF7DUMP" localSheetId="23">#REF!</definedName>
    <definedName name="PAGE6OF7DUMP" localSheetId="32">#REF!</definedName>
    <definedName name="PAGE6OF7DUMP" localSheetId="33">#REF!</definedName>
    <definedName name="PAGE6OF7DUMP" localSheetId="42">#REF!</definedName>
    <definedName name="PAGE6OF7DUMP" localSheetId="44">#REF!</definedName>
    <definedName name="PAGE6OF7DUMP" localSheetId="48">#REF!</definedName>
    <definedName name="PAGE6OF7DUMP" localSheetId="61">#REF!</definedName>
    <definedName name="PAGE6OF7DUMP">#REF!</definedName>
    <definedName name="page7" localSheetId="23">#REF!</definedName>
    <definedName name="page7" localSheetId="32">#REF!</definedName>
    <definedName name="page7" localSheetId="33">#REF!</definedName>
    <definedName name="page7" localSheetId="42">#REF!</definedName>
    <definedName name="page7" localSheetId="44">#REF!</definedName>
    <definedName name="page7" localSheetId="48">#REF!</definedName>
    <definedName name="page7" localSheetId="61">#REF!</definedName>
    <definedName name="page7">#REF!</definedName>
    <definedName name="PAGE7DUMP" localSheetId="23">#REF!</definedName>
    <definedName name="PAGE7DUMP" localSheetId="32">#REF!</definedName>
    <definedName name="PAGE7DUMP" localSheetId="33">#REF!</definedName>
    <definedName name="PAGE7DUMP" localSheetId="42">#REF!</definedName>
    <definedName name="PAGE7DUMP" localSheetId="44">#REF!</definedName>
    <definedName name="PAGE7DUMP" localSheetId="48">#REF!</definedName>
    <definedName name="PAGE7DUMP" localSheetId="61">#REF!</definedName>
    <definedName name="PAGE7DUMP">#REF!</definedName>
    <definedName name="PAGE7OF7DUMP" localSheetId="23">#REF!</definedName>
    <definedName name="PAGE7OF7DUMP" localSheetId="32">#REF!</definedName>
    <definedName name="PAGE7OF7DUMP" localSheetId="33">#REF!</definedName>
    <definedName name="PAGE7OF7DUMP" localSheetId="42">#REF!</definedName>
    <definedName name="PAGE7OF7DUMP" localSheetId="44">#REF!</definedName>
    <definedName name="PAGE7OF7DUMP" localSheetId="48">#REF!</definedName>
    <definedName name="PAGE7OF7DUMP" localSheetId="61">#REF!</definedName>
    <definedName name="PAGE7OF7DUMP">#REF!</definedName>
    <definedName name="page8" localSheetId="23">#REF!</definedName>
    <definedName name="page8" localSheetId="32">#REF!</definedName>
    <definedName name="page8" localSheetId="33">#REF!</definedName>
    <definedName name="page8" localSheetId="42">#REF!</definedName>
    <definedName name="page8" localSheetId="44">#REF!</definedName>
    <definedName name="page8" localSheetId="48">#REF!</definedName>
    <definedName name="page8" localSheetId="61">#REF!</definedName>
    <definedName name="page8">#REF!</definedName>
    <definedName name="PAGE8A" localSheetId="42">#REF!</definedName>
    <definedName name="PAGE8A" localSheetId="61">#REF!</definedName>
    <definedName name="PAGE8A">#REF!</definedName>
    <definedName name="page9" localSheetId="23">#REF!</definedName>
    <definedName name="page9" localSheetId="32">#REF!</definedName>
    <definedName name="page9" localSheetId="33">#REF!</definedName>
    <definedName name="page9" localSheetId="42">#REF!</definedName>
    <definedName name="page9" localSheetId="44">#REF!</definedName>
    <definedName name="page9" localSheetId="48">#REF!</definedName>
    <definedName name="page9" localSheetId="61">#REF!</definedName>
    <definedName name="page9">#REF!</definedName>
    <definedName name="PAGE9A" localSheetId="42">#REF!</definedName>
    <definedName name="PAGE9A" localSheetId="61">#REF!</definedName>
    <definedName name="PAGE9A">#REF!</definedName>
    <definedName name="pageg" localSheetId="42">#REF!</definedName>
    <definedName name="pageg" localSheetId="61">#REF!</definedName>
    <definedName name="pageg">#REF!</definedName>
    <definedName name="PageI1" localSheetId="42">#REF!</definedName>
    <definedName name="PageI1" localSheetId="61">#REF!</definedName>
    <definedName name="PageI1">#REF!</definedName>
    <definedName name="PageI2" localSheetId="42">#REF!</definedName>
    <definedName name="PageI2" localSheetId="61">#REF!</definedName>
    <definedName name="PageI2">#REF!</definedName>
    <definedName name="PageI3" localSheetId="42">#REF!</definedName>
    <definedName name="PageI3" localSheetId="61">#REF!</definedName>
    <definedName name="PageI3">#REF!</definedName>
    <definedName name="PageI4" localSheetId="42">#REF!</definedName>
    <definedName name="PageI4" localSheetId="61">#REF!</definedName>
    <definedName name="PageI4">#REF!</definedName>
    <definedName name="PageI5" localSheetId="42">#REF!</definedName>
    <definedName name="PageI5" localSheetId="61">#REF!</definedName>
    <definedName name="PageI5">#REF!</definedName>
    <definedName name="PAPER_BASIS">'[69]Basis Data 03312008'!$D$2:$D$4888</definedName>
    <definedName name="PC10A" localSheetId="23">#REF!</definedName>
    <definedName name="PC10A" localSheetId="32">#REF!</definedName>
    <definedName name="PC10A" localSheetId="33">#REF!</definedName>
    <definedName name="PC10A" localSheetId="42">#REF!</definedName>
    <definedName name="PC10A" localSheetId="44">#REF!</definedName>
    <definedName name="PC10A" localSheetId="48">#REF!</definedName>
    <definedName name="PC10A" localSheetId="61">#REF!</definedName>
    <definedName name="PC10A">#REF!</definedName>
    <definedName name="PC10B" localSheetId="23">#REF!</definedName>
    <definedName name="PC10B" localSheetId="32">#REF!</definedName>
    <definedName name="PC10B" localSheetId="33">#REF!</definedName>
    <definedName name="PC10B" localSheetId="42">#REF!</definedName>
    <definedName name="PC10B" localSheetId="44">#REF!</definedName>
    <definedName name="PC10B" localSheetId="48">#REF!</definedName>
    <definedName name="PC10B" localSheetId="61">#REF!</definedName>
    <definedName name="PC10B">#REF!</definedName>
    <definedName name="PC11A" localSheetId="23">#REF!</definedName>
    <definedName name="PC11A" localSheetId="32">#REF!</definedName>
    <definedName name="PC11A" localSheetId="33">#REF!</definedName>
    <definedName name="PC11A" localSheetId="42">#REF!</definedName>
    <definedName name="PC11A" localSheetId="44">#REF!</definedName>
    <definedName name="PC11A" localSheetId="48">#REF!</definedName>
    <definedName name="PC11A" localSheetId="61">#REF!</definedName>
    <definedName name="PC11A">#REF!</definedName>
    <definedName name="PC11B" localSheetId="23">#REF!</definedName>
    <definedName name="PC11B" localSheetId="32">#REF!</definedName>
    <definedName name="PC11B" localSheetId="33">#REF!</definedName>
    <definedName name="PC11B" localSheetId="42">#REF!</definedName>
    <definedName name="PC11B" localSheetId="44">#REF!</definedName>
    <definedName name="PC11B" localSheetId="48">#REF!</definedName>
    <definedName name="PC11B" localSheetId="61">#REF!</definedName>
    <definedName name="PC11B">#REF!</definedName>
    <definedName name="PC12A" localSheetId="23">#REF!</definedName>
    <definedName name="PC12A" localSheetId="32">#REF!</definedName>
    <definedName name="PC12A" localSheetId="33">#REF!</definedName>
    <definedName name="PC12A" localSheetId="42">#REF!</definedName>
    <definedName name="PC12A" localSheetId="44">#REF!</definedName>
    <definedName name="PC12A" localSheetId="48">#REF!</definedName>
    <definedName name="PC12A" localSheetId="61">#REF!</definedName>
    <definedName name="PC12A">#REF!</definedName>
    <definedName name="PC12B" localSheetId="23">#REF!</definedName>
    <definedName name="PC12B" localSheetId="32">#REF!</definedName>
    <definedName name="PC12B" localSheetId="33">#REF!</definedName>
    <definedName name="PC12B" localSheetId="42">#REF!</definedName>
    <definedName name="PC12B" localSheetId="44">#REF!</definedName>
    <definedName name="PC12B" localSheetId="48">#REF!</definedName>
    <definedName name="PC12B" localSheetId="61">#REF!</definedName>
    <definedName name="PC12B">#REF!</definedName>
    <definedName name="PC1A" localSheetId="23">#REF!</definedName>
    <definedName name="PC1A" localSheetId="32">#REF!</definedName>
    <definedName name="PC1A" localSheetId="33">#REF!</definedName>
    <definedName name="PC1A" localSheetId="42">#REF!</definedName>
    <definedName name="PC1A" localSheetId="44">#REF!</definedName>
    <definedName name="PC1A" localSheetId="48">#REF!</definedName>
    <definedName name="PC1A" localSheetId="61">#REF!</definedName>
    <definedName name="PC1A">#REF!</definedName>
    <definedName name="PC1B" localSheetId="23">#REF!</definedName>
    <definedName name="PC1B" localSheetId="32">#REF!</definedName>
    <definedName name="PC1B" localSheetId="33">#REF!</definedName>
    <definedName name="PC1B" localSheetId="42">#REF!</definedName>
    <definedName name="PC1B" localSheetId="44">#REF!</definedName>
    <definedName name="PC1B" localSheetId="48">#REF!</definedName>
    <definedName name="PC1B" localSheetId="61">#REF!</definedName>
    <definedName name="PC1B">#REF!</definedName>
    <definedName name="PC2A" localSheetId="23">#REF!</definedName>
    <definedName name="PC2A" localSheetId="32">#REF!</definedName>
    <definedName name="PC2A" localSheetId="33">#REF!</definedName>
    <definedName name="PC2A" localSheetId="42">#REF!</definedName>
    <definedName name="PC2A" localSheetId="44">#REF!</definedName>
    <definedName name="PC2A" localSheetId="48">#REF!</definedName>
    <definedName name="PC2A" localSheetId="61">#REF!</definedName>
    <definedName name="PC2A">#REF!</definedName>
    <definedName name="PC2B" localSheetId="23">#REF!</definedName>
    <definedName name="PC2B" localSheetId="32">#REF!</definedName>
    <definedName name="PC2B" localSheetId="33">#REF!</definedName>
    <definedName name="PC2B" localSheetId="42">#REF!</definedName>
    <definedName name="PC2B" localSheetId="44">#REF!</definedName>
    <definedName name="PC2B" localSheetId="48">#REF!</definedName>
    <definedName name="PC2B" localSheetId="61">#REF!</definedName>
    <definedName name="PC2B">#REF!</definedName>
    <definedName name="PC3A" localSheetId="23">#REF!</definedName>
    <definedName name="PC3A" localSheetId="32">#REF!</definedName>
    <definedName name="PC3A" localSheetId="33">#REF!</definedName>
    <definedName name="PC3A" localSheetId="42">#REF!</definedName>
    <definedName name="PC3A" localSheetId="44">#REF!</definedName>
    <definedName name="PC3A" localSheetId="48">#REF!</definedName>
    <definedName name="PC3A" localSheetId="61">#REF!</definedName>
    <definedName name="PC3A">#REF!</definedName>
    <definedName name="PC3B" localSheetId="23">#REF!</definedName>
    <definedName name="PC3B" localSheetId="32">#REF!</definedName>
    <definedName name="PC3B" localSheetId="33">#REF!</definedName>
    <definedName name="PC3B" localSheetId="42">#REF!</definedName>
    <definedName name="PC3B" localSheetId="44">#REF!</definedName>
    <definedName name="PC3B" localSheetId="48">#REF!</definedName>
    <definedName name="PC3B" localSheetId="61">#REF!</definedName>
    <definedName name="PC3B">#REF!</definedName>
    <definedName name="PC4A" localSheetId="23">#REF!</definedName>
    <definedName name="PC4A" localSheetId="32">#REF!</definedName>
    <definedName name="PC4A" localSheetId="33">#REF!</definedName>
    <definedName name="PC4A" localSheetId="42">#REF!</definedName>
    <definedName name="PC4A" localSheetId="44">#REF!</definedName>
    <definedName name="PC4A" localSheetId="48">#REF!</definedName>
    <definedName name="PC4A" localSheetId="61">#REF!</definedName>
    <definedName name="PC4A">#REF!</definedName>
    <definedName name="PC4B" localSheetId="23">#REF!</definedName>
    <definedName name="PC4B" localSheetId="32">#REF!</definedName>
    <definedName name="PC4B" localSheetId="33">#REF!</definedName>
    <definedName name="PC4B" localSheetId="42">#REF!</definedName>
    <definedName name="PC4B" localSheetId="44">#REF!</definedName>
    <definedName name="PC4B" localSheetId="48">#REF!</definedName>
    <definedName name="PC4B" localSheetId="61">#REF!</definedName>
    <definedName name="PC4B">#REF!</definedName>
    <definedName name="PC5A" localSheetId="23">#REF!</definedName>
    <definedName name="PC5A" localSheetId="32">#REF!</definedName>
    <definedName name="PC5A" localSheetId="33">#REF!</definedName>
    <definedName name="PC5A" localSheetId="42">#REF!</definedName>
    <definedName name="PC5A" localSheetId="44">#REF!</definedName>
    <definedName name="PC5A" localSheetId="48">#REF!</definedName>
    <definedName name="PC5A" localSheetId="61">#REF!</definedName>
    <definedName name="PC5A">#REF!</definedName>
    <definedName name="PC5B" localSheetId="23">#REF!</definedName>
    <definedName name="PC5B" localSheetId="32">#REF!</definedName>
    <definedName name="PC5B" localSheetId="33">#REF!</definedName>
    <definedName name="PC5B" localSheetId="42">#REF!</definedName>
    <definedName name="PC5B" localSheetId="44">#REF!</definedName>
    <definedName name="PC5B" localSheetId="48">#REF!</definedName>
    <definedName name="PC5B" localSheetId="61">#REF!</definedName>
    <definedName name="PC5B">#REF!</definedName>
    <definedName name="PC6A" localSheetId="23">#REF!</definedName>
    <definedName name="PC6A" localSheetId="32">#REF!</definedName>
    <definedName name="PC6A" localSheetId="33">#REF!</definedName>
    <definedName name="PC6A" localSheetId="42">#REF!</definedName>
    <definedName name="PC6A" localSheetId="44">#REF!</definedName>
    <definedName name="PC6A" localSheetId="48">#REF!</definedName>
    <definedName name="PC6A" localSheetId="61">#REF!</definedName>
    <definedName name="PC6A">#REF!</definedName>
    <definedName name="PC6B" localSheetId="23">#REF!</definedName>
    <definedName name="PC6B" localSheetId="32">#REF!</definedName>
    <definedName name="PC6B" localSheetId="33">#REF!</definedName>
    <definedName name="PC6B" localSheetId="42">#REF!</definedName>
    <definedName name="PC6B" localSheetId="44">#REF!</definedName>
    <definedName name="PC6B" localSheetId="48">#REF!</definedName>
    <definedName name="PC6B" localSheetId="61">#REF!</definedName>
    <definedName name="PC6B">#REF!</definedName>
    <definedName name="PC7A" localSheetId="23">#REF!</definedName>
    <definedName name="PC7A" localSheetId="32">#REF!</definedName>
    <definedName name="PC7A" localSheetId="33">#REF!</definedName>
    <definedName name="PC7A" localSheetId="42">#REF!</definedName>
    <definedName name="PC7A" localSheetId="44">#REF!</definedName>
    <definedName name="PC7A" localSheetId="48">#REF!</definedName>
    <definedName name="PC7A" localSheetId="61">#REF!</definedName>
    <definedName name="PC7A">#REF!</definedName>
    <definedName name="PC7B" localSheetId="23">#REF!</definedName>
    <definedName name="PC7B" localSheetId="32">#REF!</definedName>
    <definedName name="PC7B" localSheetId="33">#REF!</definedName>
    <definedName name="PC7B" localSheetId="42">#REF!</definedName>
    <definedName name="PC7B" localSheetId="44">#REF!</definedName>
    <definedName name="PC7B" localSheetId="48">#REF!</definedName>
    <definedName name="PC7B" localSheetId="61">#REF!</definedName>
    <definedName name="PC7B">#REF!</definedName>
    <definedName name="PC8A" localSheetId="23">#REF!</definedName>
    <definedName name="PC8A" localSheetId="32">#REF!</definedName>
    <definedName name="PC8A" localSheetId="33">#REF!</definedName>
    <definedName name="PC8A" localSheetId="42">#REF!</definedName>
    <definedName name="PC8A" localSheetId="44">#REF!</definedName>
    <definedName name="PC8A" localSheetId="48">#REF!</definedName>
    <definedName name="PC8A" localSheetId="61">#REF!</definedName>
    <definedName name="PC8A">#REF!</definedName>
    <definedName name="PC8B" localSheetId="23">#REF!</definedName>
    <definedName name="PC8B" localSheetId="32">#REF!</definedName>
    <definedName name="PC8B" localSheetId="33">#REF!</definedName>
    <definedName name="PC8B" localSheetId="42">#REF!</definedName>
    <definedName name="PC8B" localSheetId="44">#REF!</definedName>
    <definedName name="PC8B" localSheetId="48">#REF!</definedName>
    <definedName name="PC8B" localSheetId="61">#REF!</definedName>
    <definedName name="PC8B">#REF!</definedName>
    <definedName name="PC9A" localSheetId="23">#REF!</definedName>
    <definedName name="PC9A" localSheetId="32">#REF!</definedName>
    <definedName name="PC9A" localSheetId="33">#REF!</definedName>
    <definedName name="PC9A" localSheetId="42">#REF!</definedName>
    <definedName name="PC9A" localSheetId="44">#REF!</definedName>
    <definedName name="PC9A" localSheetId="48">#REF!</definedName>
    <definedName name="PC9A" localSheetId="61">#REF!</definedName>
    <definedName name="PC9A">#REF!</definedName>
    <definedName name="PC9B" localSheetId="23">#REF!</definedName>
    <definedName name="PC9B" localSheetId="32">#REF!</definedName>
    <definedName name="PC9B" localSheetId="33">#REF!</definedName>
    <definedName name="PC9B" localSheetId="42">#REF!</definedName>
    <definedName name="PC9B" localSheetId="44">#REF!</definedName>
    <definedName name="PC9B" localSheetId="48">#REF!</definedName>
    <definedName name="PC9B" localSheetId="61">#REF!</definedName>
    <definedName name="PC9B">#REF!</definedName>
    <definedName name="pdate1base" localSheetId="42">#REF!</definedName>
    <definedName name="pdate1base" localSheetId="61">#REF!</definedName>
    <definedName name="pdate1base">#REF!</definedName>
    <definedName name="pdate1contract" localSheetId="42">#REF!</definedName>
    <definedName name="pdate1contract" localSheetId="61">#REF!</definedName>
    <definedName name="pdate1contract">#REF!</definedName>
    <definedName name="pdate1posting" localSheetId="42">#REF!</definedName>
    <definedName name="pdate1posting" localSheetId="61">#REF!</definedName>
    <definedName name="pdate1posting">#REF!</definedName>
    <definedName name="pdate3base" localSheetId="42">#REF!</definedName>
    <definedName name="pdate3base" localSheetId="61">#REF!</definedName>
    <definedName name="pdate3base">#REF!</definedName>
    <definedName name="pdate3contract" localSheetId="42">#REF!</definedName>
    <definedName name="pdate3contract" localSheetId="61">#REF!</definedName>
    <definedName name="pdate3contract">#REF!</definedName>
    <definedName name="pdate3posting" localSheetId="42">#REF!</definedName>
    <definedName name="pdate3posting" localSheetId="61">#REF!</definedName>
    <definedName name="pdate3posting">#REF!</definedName>
    <definedName name="pdate7base" localSheetId="42">#REF!</definedName>
    <definedName name="pdate7base" localSheetId="61">#REF!</definedName>
    <definedName name="pdate7base">#REF!</definedName>
    <definedName name="pdate7contract" localSheetId="42">#REF!</definedName>
    <definedName name="pdate7contract" localSheetId="61">#REF!</definedName>
    <definedName name="pdate7contract">#REF!</definedName>
    <definedName name="pdate7posting" localSheetId="42">#REF!</definedName>
    <definedName name="pdate7posting" localSheetId="61">#REF!</definedName>
    <definedName name="pdate7posting">#REF!</definedName>
    <definedName name="PdateBargeIC" localSheetId="42">#REF!</definedName>
    <definedName name="PdateBargeIC" localSheetId="61">#REF!</definedName>
    <definedName name="PdateBargeIC">#REF!</definedName>
    <definedName name="PdateBargeKero" localSheetId="42">#REF!</definedName>
    <definedName name="PdateBargeKero" localSheetId="61">#REF!</definedName>
    <definedName name="PdateBargeKero">#REF!</definedName>
    <definedName name="PdateIgnition" localSheetId="42">#REF!</definedName>
    <definedName name="PdateIgnition" localSheetId="61">#REF!</definedName>
    <definedName name="PdateIgnition">#REF!</definedName>
    <definedName name="PdateTruckIC" localSheetId="42">#REF!</definedName>
    <definedName name="PdateTruckIC" localSheetId="61">#REF!</definedName>
    <definedName name="PdateTruckIC">#REF!</definedName>
    <definedName name="PdateTruckKero" localSheetId="42">#REF!</definedName>
    <definedName name="PdateTruckKero" localSheetId="61">#REF!</definedName>
    <definedName name="PdateTruckKero">#REF!</definedName>
    <definedName name="PdateTruckTaxIC" localSheetId="42">#REF!</definedName>
    <definedName name="PdateTruckTaxIC" localSheetId="61">#REF!</definedName>
    <definedName name="PdateTruckTaxIC">#REF!</definedName>
    <definedName name="PdateTruckTaxKero" localSheetId="42">#REF!</definedName>
    <definedName name="PdateTruckTaxKero" localSheetId="61">#REF!</definedName>
    <definedName name="PdateTruckTaxKero">#REF!</definedName>
    <definedName name="Peachtree" localSheetId="23">#REF!</definedName>
    <definedName name="Peachtree" localSheetId="32">#REF!</definedName>
    <definedName name="Peachtree" localSheetId="33">#REF!</definedName>
    <definedName name="Peachtree" localSheetId="42">#REF!</definedName>
    <definedName name="Peachtree" localSheetId="44">#REF!</definedName>
    <definedName name="Peachtree" localSheetId="48">#REF!</definedName>
    <definedName name="Peachtree" localSheetId="61">#REF!</definedName>
    <definedName name="Peachtree">#REF!</definedName>
    <definedName name="PeakAdjs">[94]PeakDay!$A$14:$C$79</definedName>
    <definedName name="PeakAdjs_LI">[111]PeakDay!$L$14:$O$79</definedName>
    <definedName name="PER" localSheetId="23">#REF!</definedName>
    <definedName name="PER" localSheetId="32">#REF!</definedName>
    <definedName name="PER" localSheetId="33">#REF!</definedName>
    <definedName name="PER" localSheetId="42">#REF!</definedName>
    <definedName name="PER" localSheetId="44">#REF!</definedName>
    <definedName name="PER" localSheetId="48">#REF!</definedName>
    <definedName name="PER" localSheetId="61">#REF!</definedName>
    <definedName name="PER">#REF!</definedName>
    <definedName name="PER10A" localSheetId="23">#REF!</definedName>
    <definedName name="PER10A" localSheetId="32">#REF!</definedName>
    <definedName name="PER10A" localSheetId="33">#REF!</definedName>
    <definedName name="PER10A" localSheetId="42">#REF!</definedName>
    <definedName name="PER10A" localSheetId="44">#REF!</definedName>
    <definedName name="PER10A" localSheetId="48">#REF!</definedName>
    <definedName name="PER10A" localSheetId="61">#REF!</definedName>
    <definedName name="PER10A">#REF!</definedName>
    <definedName name="PER10B" localSheetId="23">#REF!</definedName>
    <definedName name="PER10B" localSheetId="32">#REF!</definedName>
    <definedName name="PER10B" localSheetId="33">#REF!</definedName>
    <definedName name="PER10B" localSheetId="42">#REF!</definedName>
    <definedName name="PER10B" localSheetId="44">#REF!</definedName>
    <definedName name="PER10B" localSheetId="48">#REF!</definedName>
    <definedName name="PER10B" localSheetId="61">#REF!</definedName>
    <definedName name="PER10B">#REF!</definedName>
    <definedName name="PER11A" localSheetId="23">#REF!</definedName>
    <definedName name="PER11A" localSheetId="32">#REF!</definedName>
    <definedName name="PER11A" localSheetId="33">#REF!</definedName>
    <definedName name="PER11A" localSheetId="42">#REF!</definedName>
    <definedName name="PER11A" localSheetId="44">#REF!</definedName>
    <definedName name="PER11A" localSheetId="48">#REF!</definedName>
    <definedName name="PER11A" localSheetId="61">#REF!</definedName>
    <definedName name="PER11A">#REF!</definedName>
    <definedName name="PER11B" localSheetId="23">#REF!</definedName>
    <definedName name="PER11B" localSheetId="32">#REF!</definedName>
    <definedName name="PER11B" localSheetId="33">#REF!</definedName>
    <definedName name="PER11B" localSheetId="42">#REF!</definedName>
    <definedName name="PER11B" localSheetId="44">#REF!</definedName>
    <definedName name="PER11B" localSheetId="48">#REF!</definedName>
    <definedName name="PER11B" localSheetId="61">#REF!</definedName>
    <definedName name="PER11B">#REF!</definedName>
    <definedName name="PER12A" localSheetId="23">#REF!</definedName>
    <definedName name="PER12A" localSheetId="32">#REF!</definedName>
    <definedName name="PER12A" localSheetId="33">#REF!</definedName>
    <definedName name="PER12A" localSheetId="42">#REF!</definedName>
    <definedName name="PER12A" localSheetId="44">#REF!</definedName>
    <definedName name="PER12A" localSheetId="48">#REF!</definedName>
    <definedName name="PER12A" localSheetId="61">#REF!</definedName>
    <definedName name="PER12A">#REF!</definedName>
    <definedName name="PER12B" localSheetId="23">#REF!</definedName>
    <definedName name="PER12B" localSheetId="32">#REF!</definedName>
    <definedName name="PER12B" localSheetId="33">#REF!</definedName>
    <definedName name="PER12B" localSheetId="42">#REF!</definedName>
    <definedName name="PER12B" localSheetId="44">#REF!</definedName>
    <definedName name="PER12B" localSheetId="48">#REF!</definedName>
    <definedName name="PER12B" localSheetId="61">#REF!</definedName>
    <definedName name="PER12B">#REF!</definedName>
    <definedName name="PER1A" localSheetId="23">#REF!</definedName>
    <definedName name="PER1A" localSheetId="32">#REF!</definedName>
    <definedName name="PER1A" localSheetId="33">#REF!</definedName>
    <definedName name="PER1A" localSheetId="42">#REF!</definedName>
    <definedName name="PER1A" localSheetId="44">#REF!</definedName>
    <definedName name="PER1A" localSheetId="48">#REF!</definedName>
    <definedName name="PER1A" localSheetId="61">#REF!</definedName>
    <definedName name="PER1A">#REF!</definedName>
    <definedName name="PER1B" localSheetId="23">#REF!</definedName>
    <definedName name="PER1B" localSheetId="32">#REF!</definedName>
    <definedName name="PER1B" localSheetId="33">#REF!</definedName>
    <definedName name="PER1B" localSheetId="42">#REF!</definedName>
    <definedName name="PER1B" localSheetId="44">#REF!</definedName>
    <definedName name="PER1B" localSheetId="48">#REF!</definedName>
    <definedName name="PER1B" localSheetId="61">#REF!</definedName>
    <definedName name="PER1B">#REF!</definedName>
    <definedName name="PER2A" localSheetId="23">#REF!</definedName>
    <definedName name="PER2A" localSheetId="32">#REF!</definedName>
    <definedName name="PER2A" localSheetId="33">#REF!</definedName>
    <definedName name="PER2A" localSheetId="42">#REF!</definedName>
    <definedName name="PER2A" localSheetId="44">#REF!</definedName>
    <definedName name="PER2A" localSheetId="48">#REF!</definedName>
    <definedName name="PER2A" localSheetId="61">#REF!</definedName>
    <definedName name="PER2A">#REF!</definedName>
    <definedName name="PER2B" localSheetId="23">#REF!</definedName>
    <definedName name="PER2B" localSheetId="32">#REF!</definedName>
    <definedName name="PER2B" localSheetId="33">#REF!</definedName>
    <definedName name="PER2B" localSheetId="42">#REF!</definedName>
    <definedName name="PER2B" localSheetId="44">#REF!</definedName>
    <definedName name="PER2B" localSheetId="48">#REF!</definedName>
    <definedName name="PER2B" localSheetId="61">#REF!</definedName>
    <definedName name="PER2B">#REF!</definedName>
    <definedName name="PER3A" localSheetId="23">#REF!</definedName>
    <definedName name="PER3A" localSheetId="32">#REF!</definedName>
    <definedName name="PER3A" localSheetId="33">#REF!</definedName>
    <definedName name="PER3A" localSheetId="42">#REF!</definedName>
    <definedName name="PER3A" localSheetId="44">#REF!</definedName>
    <definedName name="PER3A" localSheetId="48">#REF!</definedName>
    <definedName name="PER3A" localSheetId="61">#REF!</definedName>
    <definedName name="PER3A">#REF!</definedName>
    <definedName name="PER3B" localSheetId="23">#REF!</definedName>
    <definedName name="PER3B" localSheetId="32">#REF!</definedName>
    <definedName name="PER3B" localSheetId="33">#REF!</definedName>
    <definedName name="PER3B" localSheetId="42">#REF!</definedName>
    <definedName name="PER3B" localSheetId="44">#REF!</definedName>
    <definedName name="PER3B" localSheetId="48">#REF!</definedName>
    <definedName name="PER3B" localSheetId="61">#REF!</definedName>
    <definedName name="PER3B">#REF!</definedName>
    <definedName name="PER4A" localSheetId="23">#REF!</definedName>
    <definedName name="PER4A" localSheetId="32">#REF!</definedName>
    <definedName name="PER4A" localSheetId="33">#REF!</definedName>
    <definedName name="PER4A" localSheetId="42">#REF!</definedName>
    <definedName name="PER4A" localSheetId="44">#REF!</definedName>
    <definedName name="PER4A" localSheetId="48">#REF!</definedName>
    <definedName name="PER4A" localSheetId="61">#REF!</definedName>
    <definedName name="PER4A">#REF!</definedName>
    <definedName name="PER4B" localSheetId="23">#REF!</definedName>
    <definedName name="PER4B" localSheetId="32">#REF!</definedName>
    <definedName name="PER4B" localSheetId="33">#REF!</definedName>
    <definedName name="PER4B" localSheetId="42">#REF!</definedName>
    <definedName name="PER4B" localSheetId="44">#REF!</definedName>
    <definedName name="PER4B" localSheetId="48">#REF!</definedName>
    <definedName name="PER4B" localSheetId="61">#REF!</definedName>
    <definedName name="PER4B">#REF!</definedName>
    <definedName name="PER5A" localSheetId="23">#REF!</definedName>
    <definedName name="PER5A" localSheetId="32">#REF!</definedName>
    <definedName name="PER5A" localSheetId="33">#REF!</definedName>
    <definedName name="PER5A" localSheetId="42">#REF!</definedName>
    <definedName name="PER5A" localSheetId="44">#REF!</definedName>
    <definedName name="PER5A" localSheetId="48">#REF!</definedName>
    <definedName name="PER5A" localSheetId="61">#REF!</definedName>
    <definedName name="PER5A">#REF!</definedName>
    <definedName name="PER5B" localSheetId="23">#REF!</definedName>
    <definedName name="PER5B" localSheetId="32">#REF!</definedName>
    <definedName name="PER5B" localSheetId="33">#REF!</definedName>
    <definedName name="PER5B" localSheetId="42">#REF!</definedName>
    <definedName name="PER5B" localSheetId="44">#REF!</definedName>
    <definedName name="PER5B" localSheetId="48">#REF!</definedName>
    <definedName name="PER5B" localSheetId="61">#REF!</definedName>
    <definedName name="PER5B">#REF!</definedName>
    <definedName name="PER6A" localSheetId="23">#REF!</definedName>
    <definedName name="PER6A" localSheetId="32">#REF!</definedName>
    <definedName name="PER6A" localSheetId="33">#REF!</definedName>
    <definedName name="PER6A" localSheetId="42">#REF!</definedName>
    <definedName name="PER6A" localSheetId="44">#REF!</definedName>
    <definedName name="PER6A" localSheetId="48">#REF!</definedName>
    <definedName name="PER6A" localSheetId="61">#REF!</definedName>
    <definedName name="PER6A">#REF!</definedName>
    <definedName name="PER6B" localSheetId="23">#REF!</definedName>
    <definedName name="PER6B" localSheetId="32">#REF!</definedName>
    <definedName name="PER6B" localSheetId="33">#REF!</definedName>
    <definedName name="PER6B" localSheetId="42">#REF!</definedName>
    <definedName name="PER6B" localSheetId="44">#REF!</definedName>
    <definedName name="PER6B" localSheetId="48">#REF!</definedName>
    <definedName name="PER6B" localSheetId="61">#REF!</definedName>
    <definedName name="PER6B">#REF!</definedName>
    <definedName name="PER7A" localSheetId="23">#REF!</definedName>
    <definedName name="PER7A" localSheetId="32">#REF!</definedName>
    <definedName name="PER7A" localSheetId="33">#REF!</definedName>
    <definedName name="PER7A" localSheetId="42">#REF!</definedName>
    <definedName name="PER7A" localSheetId="44">#REF!</definedName>
    <definedName name="PER7A" localSheetId="48">#REF!</definedName>
    <definedName name="PER7A" localSheetId="61">#REF!</definedName>
    <definedName name="PER7A">#REF!</definedName>
    <definedName name="PER7B" localSheetId="23">#REF!</definedName>
    <definedName name="PER7B" localSheetId="32">#REF!</definedName>
    <definedName name="PER7B" localSheetId="33">#REF!</definedName>
    <definedName name="PER7B" localSheetId="42">#REF!</definedName>
    <definedName name="PER7B" localSheetId="44">#REF!</definedName>
    <definedName name="PER7B" localSheetId="48">#REF!</definedName>
    <definedName name="PER7B" localSheetId="61">#REF!</definedName>
    <definedName name="PER7B">#REF!</definedName>
    <definedName name="PER8A" localSheetId="23">#REF!</definedName>
    <definedName name="PER8A" localSheetId="32">#REF!</definedName>
    <definedName name="PER8A" localSheetId="33">#REF!</definedName>
    <definedName name="PER8A" localSheetId="42">#REF!</definedName>
    <definedName name="PER8A" localSheetId="44">#REF!</definedName>
    <definedName name="PER8A" localSheetId="48">#REF!</definedName>
    <definedName name="PER8A" localSheetId="61">#REF!</definedName>
    <definedName name="PER8A">#REF!</definedName>
    <definedName name="PER8B" localSheetId="23">#REF!</definedName>
    <definedName name="PER8B" localSheetId="32">#REF!</definedName>
    <definedName name="PER8B" localSheetId="33">#REF!</definedName>
    <definedName name="PER8B" localSheetId="42">#REF!</definedName>
    <definedName name="PER8B" localSheetId="44">#REF!</definedName>
    <definedName name="PER8B" localSheetId="48">#REF!</definedName>
    <definedName name="PER8B" localSheetId="61">#REF!</definedName>
    <definedName name="PER8B">#REF!</definedName>
    <definedName name="PER9A" localSheetId="23">#REF!</definedName>
    <definedName name="PER9A" localSheetId="32">#REF!</definedName>
    <definedName name="PER9A" localSheetId="33">#REF!</definedName>
    <definedName name="PER9A" localSheetId="42">#REF!</definedName>
    <definedName name="PER9A" localSheetId="44">#REF!</definedName>
    <definedName name="PER9A" localSheetId="48">#REF!</definedName>
    <definedName name="PER9A" localSheetId="61">#REF!</definedName>
    <definedName name="PER9A">#REF!</definedName>
    <definedName name="PER9B" localSheetId="23">#REF!</definedName>
    <definedName name="PER9B" localSheetId="32">#REF!</definedName>
    <definedName name="PER9B" localSheetId="33">#REF!</definedName>
    <definedName name="PER9B" localSheetId="42">#REF!</definedName>
    <definedName name="PER9B" localSheetId="44">#REF!</definedName>
    <definedName name="PER9B" localSheetId="48">#REF!</definedName>
    <definedName name="PER9B" localSheetId="61">#REF!</definedName>
    <definedName name="PER9B">#REF!</definedName>
    <definedName name="Period">[112]Start!$C$26</definedName>
    <definedName name="PeriodA">[113]Start!$C$26</definedName>
    <definedName name="PG24A" localSheetId="42">#REF!</definedName>
    <definedName name="PG24A" localSheetId="61">#REF!</definedName>
    <definedName name="PG24A">#REF!</definedName>
    <definedName name="PG25A" localSheetId="42">#REF!</definedName>
    <definedName name="PG25A" localSheetId="61">#REF!</definedName>
    <definedName name="PG25A">#REF!</definedName>
    <definedName name="PG7_8" localSheetId="42">#REF!</definedName>
    <definedName name="PG7_8" localSheetId="61">#REF!</definedName>
    <definedName name="PG7_8">#REF!</definedName>
    <definedName name="PG85A" localSheetId="42">#REF!</definedName>
    <definedName name="PG85A" localSheetId="61">#REF!</definedName>
    <definedName name="PG85A">#REF!</definedName>
    <definedName name="PGS10_11" localSheetId="23">#REF!</definedName>
    <definedName name="PGS10_11" localSheetId="32">#REF!</definedName>
    <definedName name="PGS10_11" localSheetId="33">#REF!</definedName>
    <definedName name="PGS10_11" localSheetId="42">#REF!</definedName>
    <definedName name="PGS10_11" localSheetId="44">#REF!</definedName>
    <definedName name="PGS10_11" localSheetId="48">#REF!</definedName>
    <definedName name="PGS10_11" localSheetId="61">#REF!</definedName>
    <definedName name="PGS10_11">#REF!</definedName>
    <definedName name="PILGRIM" localSheetId="23">'[109]other plans'!#REF!</definedName>
    <definedName name="PILGRIM" localSheetId="32">'[109]other plans'!#REF!</definedName>
    <definedName name="PILGRIM" localSheetId="33">'[109]other plans'!#REF!</definedName>
    <definedName name="PILGRIM" localSheetId="42">'[109]other plans'!#REF!</definedName>
    <definedName name="PILGRIM" localSheetId="44">'[109]other plans'!#REF!</definedName>
    <definedName name="PILGRIM" localSheetId="48">'[109]other plans'!#REF!</definedName>
    <definedName name="PILGRIM" localSheetId="61">'[109]other plans'!#REF!</definedName>
    <definedName name="PILGRIM">'[109]other plans'!#REF!</definedName>
    <definedName name="pipeline">[114]Data!$C$20:$C$32</definedName>
    <definedName name="PMPG10" localSheetId="23">'[15]10'!#REF!</definedName>
    <definedName name="PMPG10" localSheetId="32">'[15]10'!#REF!</definedName>
    <definedName name="PMPG10" localSheetId="33">'[15]10'!#REF!</definedName>
    <definedName name="PMPG10" localSheetId="42">'[15]10'!#REF!</definedName>
    <definedName name="PMPG10" localSheetId="44">'[15]10'!#REF!</definedName>
    <definedName name="PMPG10" localSheetId="48">'[15]10'!#REF!</definedName>
    <definedName name="PMPG10" localSheetId="61">'[15]10'!#REF!</definedName>
    <definedName name="PMPG10">'[15]10'!#REF!</definedName>
    <definedName name="PMPG12" localSheetId="42">'[24]12'!#REF!</definedName>
    <definedName name="PMPG12" localSheetId="61">'[24]12'!#REF!</definedName>
    <definedName name="PMPG12">'[24]12'!#REF!</definedName>
    <definedName name="PMPG18" localSheetId="42">'[24]18'!#REF!</definedName>
    <definedName name="PMPG18" localSheetId="61">'[24]18'!#REF!</definedName>
    <definedName name="PMPG18">'[24]18'!#REF!</definedName>
    <definedName name="PMPG19" localSheetId="23">'[15]19'!#REF!</definedName>
    <definedName name="PMPG19" localSheetId="32">'[15]19'!#REF!</definedName>
    <definedName name="PMPG19" localSheetId="33">'[15]19'!#REF!</definedName>
    <definedName name="PMPG19" localSheetId="42">'[15]19'!#REF!</definedName>
    <definedName name="PMPG19" localSheetId="44">'[15]19'!#REF!</definedName>
    <definedName name="PMPG19" localSheetId="48">'[15]19'!#REF!</definedName>
    <definedName name="PMPG19" localSheetId="61">'[15]19'!#REF!</definedName>
    <definedName name="PMPG19">'[15]19'!#REF!</definedName>
    <definedName name="PMPG24" localSheetId="23">'[15]24A'!#REF!</definedName>
    <definedName name="PMPG24" localSheetId="32">'[15]24A'!#REF!</definedName>
    <definedName name="PMPG24" localSheetId="33">'[15]24A'!#REF!</definedName>
    <definedName name="PMPG24" localSheetId="42">'[15]24A'!#REF!</definedName>
    <definedName name="PMPG24" localSheetId="44">'[15]24A'!#REF!</definedName>
    <definedName name="PMPG24" localSheetId="48">'[15]24A'!#REF!</definedName>
    <definedName name="PMPG24" localSheetId="61">'[15]24A'!#REF!</definedName>
    <definedName name="PMPG24">'[15]24A'!#REF!</definedName>
    <definedName name="PMPG24A" localSheetId="42">#REF!</definedName>
    <definedName name="PMPG24A" localSheetId="61">#REF!</definedName>
    <definedName name="PMPG24A">#REF!</definedName>
    <definedName name="PMPG25" localSheetId="42">#REF!</definedName>
    <definedName name="PMPG25" localSheetId="61">#REF!</definedName>
    <definedName name="PMPG25">#REF!</definedName>
    <definedName name="PMPG26" localSheetId="23">'[15]2627'!#REF!</definedName>
    <definedName name="PMPG26" localSheetId="32">'[15]2627'!#REF!</definedName>
    <definedName name="PMPG26" localSheetId="33">'[15]2627'!#REF!</definedName>
    <definedName name="PMPG26" localSheetId="42">'[15]2627'!#REF!</definedName>
    <definedName name="PMPG26" localSheetId="44">'[15]2627'!#REF!</definedName>
    <definedName name="PMPG26" localSheetId="48">'[15]2627'!#REF!</definedName>
    <definedName name="PMPG26" localSheetId="61">'[15]2627'!#REF!</definedName>
    <definedName name="PMPG26">'[15]2627'!#REF!</definedName>
    <definedName name="PMPG27" localSheetId="23">'[15]2627'!#REF!</definedName>
    <definedName name="PMPG27" localSheetId="32">'[15]2627'!#REF!</definedName>
    <definedName name="PMPG27" localSheetId="33">'[15]2627'!#REF!</definedName>
    <definedName name="PMPG27" localSheetId="42">'[15]2627'!#REF!</definedName>
    <definedName name="PMPG27" localSheetId="44">'[15]2627'!#REF!</definedName>
    <definedName name="PMPG27" localSheetId="48">'[15]2627'!#REF!</definedName>
    <definedName name="PMPG27" localSheetId="61">'[15]2627'!#REF!</definedName>
    <definedName name="PMPG27">'[15]2627'!#REF!</definedName>
    <definedName name="PMPG28" localSheetId="23">'[15]2829'!#REF!</definedName>
    <definedName name="PMPG28" localSheetId="32">'[15]2829'!#REF!</definedName>
    <definedName name="PMPG28" localSheetId="33">'[15]2829'!#REF!</definedName>
    <definedName name="PMPG28" localSheetId="42">'[15]2829'!#REF!</definedName>
    <definedName name="PMPG28" localSheetId="44">'[15]2829'!#REF!</definedName>
    <definedName name="PMPG28" localSheetId="48">'[15]2829'!#REF!</definedName>
    <definedName name="PMPG28" localSheetId="61">'[15]2829'!#REF!</definedName>
    <definedName name="PMPG28">'[15]2829'!#REF!</definedName>
    <definedName name="PMPG29" localSheetId="23">'[15]2829'!#REF!</definedName>
    <definedName name="PMPG29" localSheetId="32">'[15]2829'!#REF!</definedName>
    <definedName name="PMPG29" localSheetId="33">'[15]2829'!#REF!</definedName>
    <definedName name="PMPG29" localSheetId="42">'[15]2829'!#REF!</definedName>
    <definedName name="PMPG29" localSheetId="44">'[15]2829'!#REF!</definedName>
    <definedName name="PMPG29" localSheetId="48">'[15]2829'!#REF!</definedName>
    <definedName name="PMPG29" localSheetId="61">'[15]2829'!#REF!</definedName>
    <definedName name="PMPG29">'[15]2829'!#REF!</definedName>
    <definedName name="PMPG29.1" localSheetId="42">'[115]2829'!#REF!</definedName>
    <definedName name="PMPG29.1" localSheetId="61">'[115]2829'!#REF!</definedName>
    <definedName name="PMPG29.1">'[115]2829'!#REF!</definedName>
    <definedName name="PMPG42" localSheetId="23">'[15]42'!#REF!</definedName>
    <definedName name="PMPG42" localSheetId="32">'[15]42'!#REF!</definedName>
    <definedName name="PMPG42" localSheetId="33">'[15]42'!#REF!</definedName>
    <definedName name="PMPG42" localSheetId="42">'[15]42'!#REF!</definedName>
    <definedName name="PMPG42" localSheetId="44">'[15]42'!#REF!</definedName>
    <definedName name="PMPG42" localSheetId="48">'[15]42'!#REF!</definedName>
    <definedName name="PMPG42" localSheetId="61">'[15]42'!#REF!</definedName>
    <definedName name="PMPG42">'[15]42'!#REF!</definedName>
    <definedName name="PMPG43" localSheetId="23">'[15]43'!#REF!</definedName>
    <definedName name="PMPG43" localSheetId="32">'[15]43'!#REF!</definedName>
    <definedName name="PMPG43" localSheetId="33">'[15]43'!#REF!</definedName>
    <definedName name="PMPG43" localSheetId="42">'[15]43'!#REF!</definedName>
    <definedName name="PMPG43" localSheetId="44">'[15]43'!#REF!</definedName>
    <definedName name="PMPG43" localSheetId="48">'[15]43'!#REF!</definedName>
    <definedName name="PMPG43" localSheetId="61">'[15]43'!#REF!</definedName>
    <definedName name="PMPG43">'[15]43'!#REF!</definedName>
    <definedName name="PMPG47" localSheetId="23">'[15]47'!#REF!</definedName>
    <definedName name="PMPG47" localSheetId="32">'[15]47'!#REF!</definedName>
    <definedName name="PMPG47" localSheetId="33">'[15]47'!#REF!</definedName>
    <definedName name="PMPG47" localSheetId="42">'[15]47'!#REF!</definedName>
    <definedName name="PMPG47" localSheetId="44">'[15]47'!#REF!</definedName>
    <definedName name="PMPG47" localSheetId="48">'[15]47'!#REF!</definedName>
    <definedName name="PMPG47" localSheetId="61">'[15]47'!#REF!</definedName>
    <definedName name="PMPG47">'[15]47'!#REF!</definedName>
    <definedName name="PMPG63" localSheetId="42">#REF!</definedName>
    <definedName name="PMPG63" localSheetId="61">#REF!</definedName>
    <definedName name="PMPG63">#REF!</definedName>
    <definedName name="PMPG64" localSheetId="23">'[116]64'!#REF!</definedName>
    <definedName name="PMPG64" localSheetId="32">'[116]64'!#REF!</definedName>
    <definedName name="PMPG64" localSheetId="33">'[116]64'!#REF!</definedName>
    <definedName name="PMPG64" localSheetId="42">'[116]64'!#REF!</definedName>
    <definedName name="PMPG64" localSheetId="44">'[116]64'!#REF!</definedName>
    <definedName name="PMPG64" localSheetId="48">'[116]64'!#REF!</definedName>
    <definedName name="PMPG64" localSheetId="61">'[116]64'!#REF!</definedName>
    <definedName name="PMPG64">'[116]64'!#REF!</definedName>
    <definedName name="PMPG7_8" localSheetId="42">#REF!</definedName>
    <definedName name="PMPG7_8" localSheetId="61">#REF!</definedName>
    <definedName name="PMPG7_8">#REF!</definedName>
    <definedName name="PMPG70_71" localSheetId="23">'[15]7071'!#REF!</definedName>
    <definedName name="PMPG70_71" localSheetId="32">'[15]7071'!#REF!</definedName>
    <definedName name="PMPG70_71" localSheetId="33">'[15]7071'!#REF!</definedName>
    <definedName name="PMPG70_71" localSheetId="42">'[15]7071'!#REF!</definedName>
    <definedName name="PMPG70_71" localSheetId="44">'[15]7071'!#REF!</definedName>
    <definedName name="PMPG70_71" localSheetId="48">'[15]7071'!#REF!</definedName>
    <definedName name="PMPG70_71" localSheetId="61">'[15]7071'!#REF!</definedName>
    <definedName name="PMPG70_71">'[15]7071'!#REF!</definedName>
    <definedName name="PMPG72_77" localSheetId="42">#REF!</definedName>
    <definedName name="PMPG72_77" localSheetId="61">#REF!</definedName>
    <definedName name="PMPG72_77">#REF!</definedName>
    <definedName name="PMPG81" localSheetId="16">'[117]P81-81A'!#REF!</definedName>
    <definedName name="PMPG81" localSheetId="42">'[118]P81-81A'!#REF!</definedName>
    <definedName name="PMPG81" localSheetId="61">'[118]P81-81A'!#REF!</definedName>
    <definedName name="PMPG81">'[118]P81-81A'!#REF!</definedName>
    <definedName name="PMPG83" localSheetId="42">#REF!</definedName>
    <definedName name="PMPG83" localSheetId="61">#REF!</definedName>
    <definedName name="PMPG83">#REF!</definedName>
    <definedName name="PMPG84" localSheetId="42">#REF!</definedName>
    <definedName name="PMPG84" localSheetId="61">#REF!</definedName>
    <definedName name="PMPG84">#REF!</definedName>
    <definedName name="PMPG85" localSheetId="23">'[15]85'!#REF!</definedName>
    <definedName name="PMPG85" localSheetId="32">'[15]85'!#REF!</definedName>
    <definedName name="PMPG85" localSheetId="33">'[15]85'!#REF!</definedName>
    <definedName name="PMPG85" localSheetId="42">'[15]85'!#REF!</definedName>
    <definedName name="PMPG85" localSheetId="44">'[15]85'!#REF!</definedName>
    <definedName name="PMPG85" localSheetId="48">'[15]85'!#REF!</definedName>
    <definedName name="PMPG85" localSheetId="61">'[15]85'!#REF!</definedName>
    <definedName name="PMPG85">'[15]85'!#REF!</definedName>
    <definedName name="PMPG85A" localSheetId="42">#REF!</definedName>
    <definedName name="PMPG85A" localSheetId="61">#REF!</definedName>
    <definedName name="PMPG85A">#REF!</definedName>
    <definedName name="PMPG86" localSheetId="23">'[15]86'!#REF!</definedName>
    <definedName name="PMPG86" localSheetId="32">'[15]86'!#REF!</definedName>
    <definedName name="PMPG86" localSheetId="33">'[15]86'!#REF!</definedName>
    <definedName name="PMPG86" localSheetId="42">'[15]86'!#REF!</definedName>
    <definedName name="PMPG86" localSheetId="44">'[15]86'!#REF!</definedName>
    <definedName name="PMPG86" localSheetId="48">'[15]86'!#REF!</definedName>
    <definedName name="PMPG86" localSheetId="61">'[15]86'!#REF!</definedName>
    <definedName name="PMPG86">'[15]86'!#REF!</definedName>
    <definedName name="PMPG89_90" localSheetId="42">#REF!</definedName>
    <definedName name="PMPG89_90" localSheetId="61">#REF!</definedName>
    <definedName name="PMPG89_90">#REF!</definedName>
    <definedName name="PMPG91_92" localSheetId="23">'[15]9192'!#REF!</definedName>
    <definedName name="PMPG91_92" localSheetId="32">'[15]9192'!#REF!</definedName>
    <definedName name="PMPG91_92" localSheetId="33">'[15]9192'!#REF!</definedName>
    <definedName name="PMPG91_92" localSheetId="42">'[15]9192'!#REF!</definedName>
    <definedName name="PMPG91_92" localSheetId="44">'[15]9192'!#REF!</definedName>
    <definedName name="PMPG91_92" localSheetId="48">'[15]9192'!#REF!</definedName>
    <definedName name="PMPG91_92" localSheetId="61">'[15]9192'!#REF!</definedName>
    <definedName name="PMPG91_92">'[15]9192'!#REF!</definedName>
    <definedName name="PMPG93">'[58]93'!$C$53:$C$61</definedName>
    <definedName name="PNL">'[71]Nucleus Trade Detail_Futures'!$L$2:$L$268</definedName>
    <definedName name="pnymex" localSheetId="42">#REF!</definedName>
    <definedName name="pnymex" localSheetId="61">#REF!</definedName>
    <definedName name="pnymex">#REF!</definedName>
    <definedName name="point">[114]Data!$D$34:$D$96</definedName>
    <definedName name="pointNameHeader" localSheetId="42">#REF!</definedName>
    <definedName name="pointNameHeader" localSheetId="61">#REF!</definedName>
    <definedName name="pointNameHeader">#REF!</definedName>
    <definedName name="Pool_Codes">[119]Points!$C$2:$C$27</definedName>
    <definedName name="PPData" localSheetId="23">#REF!</definedName>
    <definedName name="PPData" localSheetId="32">#REF!</definedName>
    <definedName name="PPData" localSheetId="33">#REF!</definedName>
    <definedName name="PPData" localSheetId="42">#REF!</definedName>
    <definedName name="PPData" localSheetId="44">#REF!</definedName>
    <definedName name="PPData" localSheetId="48">#REF!</definedName>
    <definedName name="PPData" localSheetId="61">#REF!</definedName>
    <definedName name="PPData">#REF!</definedName>
    <definedName name="PPData2" localSheetId="23">#REF!</definedName>
    <definedName name="PPData2" localSheetId="32">#REF!</definedName>
    <definedName name="PPData2" localSheetId="33">#REF!</definedName>
    <definedName name="PPData2" localSheetId="42">#REF!</definedName>
    <definedName name="PPData2" localSheetId="44">#REF!</definedName>
    <definedName name="PPData2" localSheetId="48">#REF!</definedName>
    <definedName name="PPData2" localSheetId="61">#REF!</definedName>
    <definedName name="PPData2">#REF!</definedName>
    <definedName name="PPIaccel" localSheetId="42">#REF!</definedName>
    <definedName name="PPIaccel" localSheetId="61">#REF!</definedName>
    <definedName name="PPIaccel">#REF!</definedName>
    <definedName name="PRad1" localSheetId="42">#REF!</definedName>
    <definedName name="PRad1" localSheetId="61">#REF!</definedName>
    <definedName name="PRad1">#REF!</definedName>
    <definedName name="PRad2" localSheetId="42">#REF!</definedName>
    <definedName name="PRad2" localSheetId="61">#REF!</definedName>
    <definedName name="PRad2">#REF!</definedName>
    <definedName name="PRad2Tax" localSheetId="42">#REF!</definedName>
    <definedName name="PRad2Tax" localSheetId="61">#REF!</definedName>
    <definedName name="PRad2Tax">#REF!</definedName>
    <definedName name="PRadIgnition" localSheetId="42">#REF!</definedName>
    <definedName name="PRadIgnition" localSheetId="61">#REF!</definedName>
    <definedName name="PRadIgnition">#REF!</definedName>
    <definedName name="PRCLOSED" localSheetId="23">#REF!</definedName>
    <definedName name="PRCLOSED" localSheetId="32">#REF!</definedName>
    <definedName name="PRCLOSED" localSheetId="33">#REF!</definedName>
    <definedName name="PRCLOSED" localSheetId="42">#REF!</definedName>
    <definedName name="PRCLOSED" localSheetId="44">#REF!</definedName>
    <definedName name="PRCLOSED" localSheetId="48">#REF!</definedName>
    <definedName name="PRCLOSED" localSheetId="61">#REF!</definedName>
    <definedName name="PRCLOSED">#REF!</definedName>
    <definedName name="PRCOMMLPAPER" localSheetId="23">#REF!</definedName>
    <definedName name="PRCOMMLPAPER" localSheetId="32">#REF!</definedName>
    <definedName name="PRCOMMLPAPER" localSheetId="33">#REF!</definedName>
    <definedName name="PRCOMMLPAPER" localSheetId="42">#REF!</definedName>
    <definedName name="PRCOMMLPAPER" localSheetId="44">#REF!</definedName>
    <definedName name="PRCOMMLPAPER" localSheetId="48">#REF!</definedName>
    <definedName name="PRCOMMLPAPER" localSheetId="61">#REF!</definedName>
    <definedName name="PRCOMMLPAPER">#REF!</definedName>
    <definedName name="PRDISBJE" localSheetId="23">#REF!</definedName>
    <definedName name="PRDISBJE" localSheetId="32">#REF!</definedName>
    <definedName name="PRDISBJE" localSheetId="33">#REF!</definedName>
    <definedName name="PRDISBJE" localSheetId="42">#REF!</definedName>
    <definedName name="PRDISBJE" localSheetId="44">#REF!</definedName>
    <definedName name="PRDISBJE" localSheetId="48">#REF!</definedName>
    <definedName name="PRDISBJE" localSheetId="61">#REF!</definedName>
    <definedName name="PRDISBJE">#REF!</definedName>
    <definedName name="PRDISBJE2" localSheetId="23">#REF!</definedName>
    <definedName name="PRDISBJE2" localSheetId="32">#REF!</definedName>
    <definedName name="PRDISBJE2" localSheetId="33">#REF!</definedName>
    <definedName name="PRDISBJE2" localSheetId="42">#REF!</definedName>
    <definedName name="PRDISBJE2" localSheetId="44">#REF!</definedName>
    <definedName name="PRDISBJE2" localSheetId="48">#REF!</definedName>
    <definedName name="PRDISBJE2" localSheetId="61">#REF!</definedName>
    <definedName name="PRDISBJE2">#REF!</definedName>
    <definedName name="PREVQ_COM">'[120]PrevQ_Derivative Inventory'!$AU$2:$AU$2500</definedName>
    <definedName name="PREVQ_DMD_CONTRACT_MONTH">'[85]Previous Qtr Demand Charge List'!$C$2:$C$1500</definedName>
    <definedName name="PREVQ_DMD_DEAL_KEY">'[85]Previous Qtr Demand Charge List'!$E$2:$E$1500</definedName>
    <definedName name="PREVQ_DMD_DESIGNATION">'[85]Previous Qtr Demand Charge List'!$Z$2:$Z$1500</definedName>
    <definedName name="PREVQ_DMD_TOTAL_CHARGE">'[85]Previous Qtr Demand Charge List'!$Y$2:$Y$1500</definedName>
    <definedName name="PREVQ_LR_DEALKEY">'[85]Prev. Qtr. Liq. Reserve'!$D$2:$D$1500</definedName>
    <definedName name="PREVQ_LR_MONTH">'[85]Prev. Qtr. Liq. Reserve'!$B$2:$B$1500</definedName>
    <definedName name="PREVQ_LRDOLLARS">'[85]Prev. Qtr. Liq. Reserve'!$W$2:$W$1500</definedName>
    <definedName name="PREVQ_NUC_CONTRACT_MONTH">'[85]Previous Qtr. Nuc Physicals'!$B$2:$B$1500</definedName>
    <definedName name="PREVQ_NUC_DEAL_KEY">'[85]Previous Qtr. Nuc Physicals'!$C$2:$C$1500</definedName>
    <definedName name="PREVQ_NUC_DEALVOL">'[85]Previous Qtr. Nuc Physicals'!$F$2:$F$1500</definedName>
    <definedName name="PREVQ_NUC_LEVEL">'[85]Previous Qtr. Nuc Physicals'!$AM$2:$AM$1500</definedName>
    <definedName name="PREVQ_NUC_NETMONTHPNL">'[85]Previous Qtr. Nuc Physicals'!$AP$2:$AP$1500</definedName>
    <definedName name="PREVQ_PROFIT_LOSS">'[85]Previous Qtr. Nuc Physicals'!$V$2:$V$1500</definedName>
    <definedName name="PRFLEET" localSheetId="23">#REF!</definedName>
    <definedName name="PRFLEET" localSheetId="32">#REF!</definedName>
    <definedName name="PRFLEET" localSheetId="33">#REF!</definedName>
    <definedName name="PRFLEET" localSheetId="42">#REF!</definedName>
    <definedName name="PRFLEET" localSheetId="44">#REF!</definedName>
    <definedName name="PRFLEET" localSheetId="48">#REF!</definedName>
    <definedName name="PRFLEET" localSheetId="61">#REF!</definedName>
    <definedName name="PRFLEET">#REF!</definedName>
    <definedName name="PRGENLFUNDS" localSheetId="23">#REF!</definedName>
    <definedName name="PRGENLFUNDS" localSheetId="32">#REF!</definedName>
    <definedName name="PRGENLFUNDS" localSheetId="33">#REF!</definedName>
    <definedName name="PRGENLFUNDS" localSheetId="42">#REF!</definedName>
    <definedName name="PRGENLFUNDS" localSheetId="44">#REF!</definedName>
    <definedName name="PRGENLFUNDS" localSheetId="48">#REF!</definedName>
    <definedName name="PRGENLFUNDS" localSheetId="61">#REF!</definedName>
    <definedName name="PRGENLFUNDS">#REF!</definedName>
    <definedName name="PRINT" localSheetId="23">#REF!</definedName>
    <definedName name="PRINT" localSheetId="32">#REF!</definedName>
    <definedName name="PRINT" localSheetId="33">#REF!</definedName>
    <definedName name="PRINT" localSheetId="42">#REF!</definedName>
    <definedName name="PRINT" localSheetId="44">#REF!</definedName>
    <definedName name="PRINT" localSheetId="48">#REF!</definedName>
    <definedName name="PRINT" localSheetId="61">#REF!</definedName>
    <definedName name="PRINT">#REF!</definedName>
    <definedName name="_xlnm.Print_Area" localSheetId="7">'102'!$A$1:$H$51</definedName>
    <definedName name="_xlnm.Print_Area" localSheetId="10">'104A'!$A$1:$S$49</definedName>
    <definedName name="_xlnm.Print_Area" localSheetId="11">'106107'!$A$1:$F$115</definedName>
    <definedName name="_xlnm.Print_Area" localSheetId="12">'108109'!$A$1:$H$109</definedName>
    <definedName name="_xlnm.Print_Area" localSheetId="13">'110113'!$A$1:$H$249</definedName>
    <definedName name="_xlnm.Print_Area" localSheetId="14">'114117'!$A$1:$AD$63</definedName>
    <definedName name="_xlnm.Print_Area" localSheetId="15">'118119'!$A$1:$G$125</definedName>
    <definedName name="_xlnm.Print_Area" localSheetId="16">'120121'!$A$1:$E$134</definedName>
    <definedName name="_xlnm.Print_Area" localSheetId="17">'122123'!$A$1:$H$125</definedName>
    <definedName name="_xlnm.Print_Area" localSheetId="18">'200201'!$A$1:$K$58</definedName>
    <definedName name="_xlnm.Print_Area" localSheetId="22">'214'!$A$1:$E$64</definedName>
    <definedName name="_xlnm.Print_Area" localSheetId="25">'218'!$A$1:$G$73</definedName>
    <definedName name="_xlnm.Print_Area" localSheetId="26">'219'!$A$1:$H$55</definedName>
    <definedName name="_xlnm.Print_Area" localSheetId="27">'221'!$A$1:$G$130</definedName>
    <definedName name="_xlnm.Print_Area" localSheetId="28">'224225'!$A$1:$M$64</definedName>
    <definedName name="_xlnm.Print_Area" localSheetId="29">'227'!$A$1:$F$62</definedName>
    <definedName name="_xlnm.Print_Area" localSheetId="30">'228229'!$A$1:$O$66</definedName>
    <definedName name="_xlnm.Print_Area" localSheetId="31">'230'!$A$1:$G$66</definedName>
    <definedName name="_xlnm.Print_Area" localSheetId="32">'232'!$A$1:$G$62</definedName>
    <definedName name="_xlnm.Print_Area" localSheetId="33">'233'!$A$1:$G$53</definedName>
    <definedName name="_xlnm.Print_Area" localSheetId="35">'250251'!$A$1:$M$65</definedName>
    <definedName name="_xlnm.Print_Area" localSheetId="38">'254'!$A$1:$E$67</definedName>
    <definedName name="_xlnm.Print_Area" localSheetId="39">'256257'!$A$1:$L$193</definedName>
    <definedName name="_xlnm.Print_Area" localSheetId="40">'261'!$B$1:$G$207</definedName>
    <definedName name="_xlnm.Print_Area" localSheetId="41">'261A'!$A$1:$H$129</definedName>
    <definedName name="_xlnm.Print_Area" localSheetId="42">'262264'!$A$1:$N$123</definedName>
    <definedName name="_xlnm.Print_Area" localSheetId="44">'269'!$A$1:$G$45</definedName>
    <definedName name="_xlnm.Print_Area" localSheetId="47">'276277'!$A$1:$N$189</definedName>
    <definedName name="_xlnm.Print_Area" localSheetId="48">'278'!$A$1:$H$51</definedName>
    <definedName name="_xlnm.Print_Area" localSheetId="53">'326327'!$A$1:$P$58</definedName>
    <definedName name="_xlnm.Print_Area" localSheetId="54">'328330'!$A$1:$S$57</definedName>
    <definedName name="_xlnm.Print_Area" localSheetId="55">'332'!$A$1:$H$58</definedName>
    <definedName name="_xlnm.Print_Area" localSheetId="56">'335'!$A$1:$F$61</definedName>
    <definedName name="_xlnm.Print_Area" localSheetId="59">'340'!$A$2:$E$119</definedName>
    <definedName name="_xlnm.Print_Area" localSheetId="60">'350351'!$A$1:$N$65</definedName>
    <definedName name="_xlnm.Print_Area" localSheetId="61">'352353'!$A$1:$L$67</definedName>
    <definedName name="_xlnm.Print_Area" localSheetId="66">'406407'!$H$1:$N$137</definedName>
    <definedName name="_xlnm.Print_Area" localSheetId="75">'450'!$A$1:$G$66</definedName>
    <definedName name="_xlnm.Print_Area" localSheetId="76">BOOK!$A$1:$G$607</definedName>
    <definedName name="_xlnm.Print_Area" localSheetId="1">'Data Sheet'!$A$1:$D$70</definedName>
    <definedName name="_xlnm.Print_Area" localSheetId="0">README!$A$1:$F$55</definedName>
    <definedName name="_xlnm.Print_Area" localSheetId="5">Table!$A$1:$E$177</definedName>
    <definedName name="_xlnm.Print_Area">#REF!</definedName>
    <definedName name="Print_Area_MI">'[61]Apr 00'!$K$1:$L$34</definedName>
    <definedName name="Print_Area2" localSheetId="23">#REF!</definedName>
    <definedName name="Print_Area2" localSheetId="32">#REF!</definedName>
    <definedName name="Print_Area2" localSheetId="33">#REF!</definedName>
    <definedName name="Print_Area2" localSheetId="42">#REF!</definedName>
    <definedName name="Print_Area2" localSheetId="44">#REF!</definedName>
    <definedName name="Print_Area2" localSheetId="48">#REF!</definedName>
    <definedName name="Print_Area2" localSheetId="61">#REF!</definedName>
    <definedName name="Print_Area2">#REF!</definedName>
    <definedName name="Print_Area3" localSheetId="23">#REF!</definedName>
    <definedName name="Print_Area3" localSheetId="32">#REF!</definedName>
    <definedName name="Print_Area3" localSheetId="33">#REF!</definedName>
    <definedName name="Print_Area3" localSheetId="42">#REF!</definedName>
    <definedName name="Print_Area3" localSheetId="44">#REF!</definedName>
    <definedName name="Print_Area3" localSheetId="48">#REF!</definedName>
    <definedName name="Print_Area3" localSheetId="61">#REF!</definedName>
    <definedName name="Print_Area3">#REF!</definedName>
    <definedName name="_xlnm.Print_Titles">#N/A</definedName>
    <definedName name="PRINT1" localSheetId="23">#REF!</definedName>
    <definedName name="PRINT1" localSheetId="32">#REF!</definedName>
    <definedName name="PRINT1" localSheetId="33">#REF!</definedName>
    <definedName name="PRINT1" localSheetId="42">#REF!</definedName>
    <definedName name="PRINT1" localSheetId="44">#REF!</definedName>
    <definedName name="PRINT1" localSheetId="48">#REF!</definedName>
    <definedName name="PRINT1" localSheetId="61">#REF!</definedName>
    <definedName name="PRINT1">#REF!</definedName>
    <definedName name="PRINT2" localSheetId="23">#REF!</definedName>
    <definedName name="PRINT2" localSheetId="32">#REF!</definedName>
    <definedName name="PRINT2" localSheetId="33">#REF!</definedName>
    <definedName name="PRINT2" localSheetId="42">#REF!</definedName>
    <definedName name="PRINT2" localSheetId="44">#REF!</definedName>
    <definedName name="PRINT2" localSheetId="48">#REF!</definedName>
    <definedName name="PRINT2" localSheetId="61">#REF!</definedName>
    <definedName name="PRINT2">#REF!</definedName>
    <definedName name="PRINT3" localSheetId="23">#REF!</definedName>
    <definedName name="PRINT3" localSheetId="32">#REF!</definedName>
    <definedName name="PRINT3" localSheetId="33">#REF!</definedName>
    <definedName name="PRINT3" localSheetId="42">#REF!</definedName>
    <definedName name="PRINT3" localSheetId="44">#REF!</definedName>
    <definedName name="PRINT3" localSheetId="48">#REF!</definedName>
    <definedName name="PRINT3" localSheetId="61">#REF!</definedName>
    <definedName name="PRINT3">#REF!</definedName>
    <definedName name="PRINT5" localSheetId="42">#REF!</definedName>
    <definedName name="PRINT5" localSheetId="61">#REF!</definedName>
    <definedName name="PRINT5">#REF!</definedName>
    <definedName name="PRINTALLPM">'Data Sheet'!$A$73:$A$145</definedName>
    <definedName name="printsummary" localSheetId="42">#REF!</definedName>
    <definedName name="printsummary" localSheetId="61">#REF!</definedName>
    <definedName name="printsummary">#REF!</definedName>
    <definedName name="printwesummary" localSheetId="42">#REF!</definedName>
    <definedName name="printwesummary" localSheetId="61">#REF!</definedName>
    <definedName name="printwesummary">#REF!</definedName>
    <definedName name="PriorVol" localSheetId="42">#REF!</definedName>
    <definedName name="PriorVol" localSheetId="61">#REF!</definedName>
    <definedName name="PriorVol">#REF!</definedName>
    <definedName name="PRJOURNAL" localSheetId="23">#REF!</definedName>
    <definedName name="PRJOURNAL" localSheetId="32">#REF!</definedName>
    <definedName name="PRJOURNAL" localSheetId="33">#REF!</definedName>
    <definedName name="PRJOURNAL" localSheetId="42">#REF!</definedName>
    <definedName name="PRJOURNAL" localSheetId="44">#REF!</definedName>
    <definedName name="PRJOURNAL" localSheetId="48">#REF!</definedName>
    <definedName name="PRJOURNAL" localSheetId="61">#REF!</definedName>
    <definedName name="PRJOURNAL">#REF!</definedName>
    <definedName name="PRLOCAL" localSheetId="23">#REF!</definedName>
    <definedName name="PRLOCAL" localSheetId="32">#REF!</definedName>
    <definedName name="PRLOCAL" localSheetId="33">#REF!</definedName>
    <definedName name="PRLOCAL" localSheetId="42">#REF!</definedName>
    <definedName name="PRLOCAL" localSheetId="44">#REF!</definedName>
    <definedName name="PRLOCAL" localSheetId="48">#REF!</definedName>
    <definedName name="PRLOCAL" localSheetId="61">#REF!</definedName>
    <definedName name="PRLOCAL">#REF!</definedName>
    <definedName name="PRLOCKBOX" localSheetId="23">#REF!</definedName>
    <definedName name="PRLOCKBOX" localSheetId="32">#REF!</definedName>
    <definedName name="PRLOCKBOX" localSheetId="33">#REF!</definedName>
    <definedName name="PRLOCKBOX" localSheetId="42">#REF!</definedName>
    <definedName name="PRLOCKBOX" localSheetId="44">#REF!</definedName>
    <definedName name="PRLOCKBOX" localSheetId="48">#REF!</definedName>
    <definedName name="PRLOCKBOX" localSheetId="61">#REF!</definedName>
    <definedName name="PRLOCKBOX">#REF!</definedName>
    <definedName name="Proj_Exp" localSheetId="23">#REF!</definedName>
    <definedName name="Proj_Exp" localSheetId="32">#REF!</definedName>
    <definedName name="Proj_Exp" localSheetId="33">#REF!</definedName>
    <definedName name="Proj_Exp" localSheetId="42">#REF!</definedName>
    <definedName name="Proj_Exp" localSheetId="44">#REF!</definedName>
    <definedName name="Proj_Exp" localSheetId="48">#REF!</definedName>
    <definedName name="Proj_Exp" localSheetId="61">#REF!</definedName>
    <definedName name="Proj_Exp">#REF!</definedName>
    <definedName name="PRRECEIPTS" localSheetId="23">#REF!</definedName>
    <definedName name="PRRECEIPTS" localSheetId="32">#REF!</definedName>
    <definedName name="PRRECEIPTS" localSheetId="33">#REF!</definedName>
    <definedName name="PRRECEIPTS" localSheetId="42">#REF!</definedName>
    <definedName name="PRRECEIPTS" localSheetId="44">#REF!</definedName>
    <definedName name="PRRECEIPTS" localSheetId="48">#REF!</definedName>
    <definedName name="PRRECEIPTS" localSheetId="61">#REF!</definedName>
    <definedName name="PRRECEIPTS">#REF!</definedName>
    <definedName name="PRRECON" localSheetId="23">#REF!</definedName>
    <definedName name="PRRECON" localSheetId="32">#REF!</definedName>
    <definedName name="PRRECON" localSheetId="33">#REF!</definedName>
    <definedName name="PRRECON" localSheetId="42">#REF!</definedName>
    <definedName name="PRRECON" localSheetId="44">#REF!</definedName>
    <definedName name="PRRECON" localSheetId="48">#REF!</definedName>
    <definedName name="PRRECON" localSheetId="61">#REF!</definedName>
    <definedName name="PRRECON">#REF!</definedName>
    <definedName name="PRVENDORCKS" localSheetId="23">#REF!</definedName>
    <definedName name="PRVENDORCKS" localSheetId="32">#REF!</definedName>
    <definedName name="PRVENDORCKS" localSheetId="33">#REF!</definedName>
    <definedName name="PRVENDORCKS" localSheetId="42">#REF!</definedName>
    <definedName name="PRVENDORCKS" localSheetId="44">#REF!</definedName>
    <definedName name="PRVENDORCKS" localSheetId="48">#REF!</definedName>
    <definedName name="PRVENDORCKS" localSheetId="61">#REF!</definedName>
    <definedName name="PRVENDORCKS">#REF!</definedName>
    <definedName name="PSCAS" localSheetId="23">#REF!</definedName>
    <definedName name="PSCAS" localSheetId="32">#REF!</definedName>
    <definedName name="PSCAS" localSheetId="33">#REF!</definedName>
    <definedName name="PSCAS" localSheetId="42">#REF!</definedName>
    <definedName name="PSCAS" localSheetId="44">#REF!</definedName>
    <definedName name="PSCAS" localSheetId="48">#REF!</definedName>
    <definedName name="PSCAS" localSheetId="61">#REF!</definedName>
    <definedName name="PSCAS">#REF!</definedName>
    <definedName name="PSCP4" localSheetId="23">#REF!</definedName>
    <definedName name="PSCP4" localSheetId="32">#REF!</definedName>
    <definedName name="PSCP4" localSheetId="33">#REF!</definedName>
    <definedName name="PSCP4" localSheetId="42">#REF!</definedName>
    <definedName name="PSCP4" localSheetId="44">#REF!</definedName>
    <definedName name="PSCP4" localSheetId="48">#REF!</definedName>
    <definedName name="PSCP4" localSheetId="61">#REF!</definedName>
    <definedName name="PSCP4">#REF!</definedName>
    <definedName name="PSCP7" localSheetId="23">#REF!</definedName>
    <definedName name="PSCP7" localSheetId="32">#REF!</definedName>
    <definedName name="PSCP7" localSheetId="33">#REF!</definedName>
    <definedName name="PSCP7" localSheetId="42">#REF!</definedName>
    <definedName name="PSCP7" localSheetId="44">#REF!</definedName>
    <definedName name="PSCP7" localSheetId="48">#REF!</definedName>
    <definedName name="PSCP7" localSheetId="61">#REF!</definedName>
    <definedName name="PSCP7">#REF!</definedName>
    <definedName name="PSDATA" localSheetId="23">#REF!</definedName>
    <definedName name="PSDATA" localSheetId="32">#REF!</definedName>
    <definedName name="PSDATA" localSheetId="33">#REF!</definedName>
    <definedName name="PSDATA" localSheetId="42">#REF!</definedName>
    <definedName name="PSDATA" localSheetId="44">#REF!</definedName>
    <definedName name="PSDATA" localSheetId="48">#REF!</definedName>
    <definedName name="PSDATA" localSheetId="61">#REF!</definedName>
    <definedName name="PSDATA">#REF!</definedName>
    <definedName name="pswaps" localSheetId="42">#REF!</definedName>
    <definedName name="pswaps" localSheetId="61">#REF!</definedName>
    <definedName name="pswaps">#REF!</definedName>
    <definedName name="PURCHASES" localSheetId="42">#REF!</definedName>
    <definedName name="PURCHASES" localSheetId="61">#REF!</definedName>
    <definedName name="PURCHASES">#REF!</definedName>
    <definedName name="PYE" localSheetId="42">#REF!</definedName>
    <definedName name="PYE" localSheetId="61">#REF!</definedName>
    <definedName name="PYE">#REF!</definedName>
    <definedName name="qtr">[93]Inputs!$G$8</definedName>
    <definedName name="QTR_C_F" localSheetId="23">#REF!</definedName>
    <definedName name="QTR_C_F" localSheetId="32">#REF!</definedName>
    <definedName name="QTR_C_F" localSheetId="33">#REF!</definedName>
    <definedName name="QTR_C_F" localSheetId="42">#REF!</definedName>
    <definedName name="QTR_C_F" localSheetId="44">#REF!</definedName>
    <definedName name="QTR_C_F" localSheetId="48">#REF!</definedName>
    <definedName name="QTR_C_F" localSheetId="61">#REF!</definedName>
    <definedName name="QTR_C_F">#REF!</definedName>
    <definedName name="QTR_I_S" localSheetId="23">#REF!</definedName>
    <definedName name="QTR_I_S" localSheetId="32">#REF!</definedName>
    <definedName name="QTR_I_S" localSheetId="33">#REF!</definedName>
    <definedName name="QTR_I_S" localSheetId="42">#REF!</definedName>
    <definedName name="QTR_I_S" localSheetId="44">#REF!</definedName>
    <definedName name="QTR_I_S" localSheetId="48">#REF!</definedName>
    <definedName name="QTR_I_S" localSheetId="61">#REF!</definedName>
    <definedName name="QTR_I_S">#REF!</definedName>
    <definedName name="QTR_IS" localSheetId="23">#REF!</definedName>
    <definedName name="QTR_IS" localSheetId="32">#REF!</definedName>
    <definedName name="QTR_IS" localSheetId="33">#REF!</definedName>
    <definedName name="QTR_IS" localSheetId="42">#REF!</definedName>
    <definedName name="QTR_IS" localSheetId="44">#REF!</definedName>
    <definedName name="QTR_IS" localSheetId="48">#REF!</definedName>
    <definedName name="QTR_IS" localSheetId="61">#REF!</definedName>
    <definedName name="QTR_IS">#REF!</definedName>
    <definedName name="QUARCMP" localSheetId="42">'[63]Var. Anal.'!#REF!</definedName>
    <definedName name="QUARCMP" localSheetId="61">'[63]Var. Anal.'!#REF!</definedName>
    <definedName name="QUARCMP">'[63]Var. Anal.'!#REF!</definedName>
    <definedName name="Rad1Tax" localSheetId="42">#REF!</definedName>
    <definedName name="Rad1Tax" localSheetId="61">#REF!</definedName>
    <definedName name="Rad1Tax">#REF!</definedName>
    <definedName name="Rad2Tax" localSheetId="42">#REF!</definedName>
    <definedName name="Rad2Tax" localSheetId="61">#REF!</definedName>
    <definedName name="Rad2Tax">#REF!</definedName>
    <definedName name="RadIgnition" localSheetId="42">#REF!</definedName>
    <definedName name="RadIgnition" localSheetId="61">#REF!</definedName>
    <definedName name="RadIgnition">#REF!</definedName>
    <definedName name="RANGE2">'[61]Apr 00'!$K$1:$L$42</definedName>
    <definedName name="Rate" localSheetId="42">#REF!</definedName>
    <definedName name="Rate" localSheetId="61">#REF!</definedName>
    <definedName name="Rate">#REF!</definedName>
    <definedName name="rate_1a">'[121]NY Statement 1A,1B'!$A$10:$I$78</definedName>
    <definedName name="Rate_1b" localSheetId="42">#REF!</definedName>
    <definedName name="Rate_1b" localSheetId="61">#REF!</definedName>
    <definedName name="Rate_1b">#REF!</definedName>
    <definedName name="RATE6" localSheetId="42">#REF!</definedName>
    <definedName name="RATE6" localSheetId="61">#REF!</definedName>
    <definedName name="RATE6">#REF!</definedName>
    <definedName name="Raw_Data" localSheetId="42">#REF!</definedName>
    <definedName name="Raw_Data" localSheetId="61">#REF!</definedName>
    <definedName name="Raw_Data">#REF!</definedName>
    <definedName name="RDMNYC_DETAIL" localSheetId="42">#REF!</definedName>
    <definedName name="RDMNYC_DETAIL" localSheetId="61">#REF!</definedName>
    <definedName name="RDMNYC_DETAIL">#REF!</definedName>
    <definedName name="REACQUISITION" localSheetId="23">#REF!</definedName>
    <definedName name="REACQUISITION" localSheetId="32">#REF!</definedName>
    <definedName name="REACQUISITION" localSheetId="33">#REF!</definedName>
    <definedName name="REACQUISITION" localSheetId="42">#REF!</definedName>
    <definedName name="REACQUISITION" localSheetId="44">#REF!</definedName>
    <definedName name="REACQUISITION" localSheetId="48">#REF!</definedName>
    <definedName name="REACQUISITION" localSheetId="61">#REF!</definedName>
    <definedName name="REACQUISITION">#REF!</definedName>
    <definedName name="README">README!$A$2</definedName>
    <definedName name="REC" localSheetId="23">#REF!</definedName>
    <definedName name="REC" localSheetId="32">#REF!</definedName>
    <definedName name="REC" localSheetId="33">#REF!</definedName>
    <definedName name="REC" localSheetId="42">#REF!</definedName>
    <definedName name="REC" localSheetId="44">#REF!</definedName>
    <definedName name="REC" localSheetId="48">#REF!</definedName>
    <definedName name="REC" localSheetId="61">#REF!</definedName>
    <definedName name="REC">#REF!</definedName>
    <definedName name="RECEIPTS" localSheetId="23">#REF!</definedName>
    <definedName name="RECEIPTS" localSheetId="32">#REF!</definedName>
    <definedName name="RECEIPTS" localSheetId="33">#REF!</definedName>
    <definedName name="RECEIPTS" localSheetId="42">#REF!</definedName>
    <definedName name="RECEIPTS" localSheetId="44">#REF!</definedName>
    <definedName name="RECEIPTS" localSheetId="48">#REF!</definedName>
    <definedName name="RECEIPTS" localSheetId="61">#REF!</definedName>
    <definedName name="RECEIPTS">#REF!</definedName>
    <definedName name="RECONCILIATION" localSheetId="23">#REF!</definedName>
    <definedName name="RECONCILIATION" localSheetId="32">#REF!</definedName>
    <definedName name="RECONCILIATION" localSheetId="33">#REF!</definedName>
    <definedName name="RECONCILIATION" localSheetId="42">#REF!</definedName>
    <definedName name="RECONCILIATION" localSheetId="44">#REF!</definedName>
    <definedName name="RECONCILIATION" localSheetId="48">#REF!</definedName>
    <definedName name="RECONCILIATION" localSheetId="61">#REF!</definedName>
    <definedName name="RECONCILIATION">#REF!</definedName>
    <definedName name="Resid" localSheetId="42">#REF!</definedName>
    <definedName name="Resid" localSheetId="61">#REF!</definedName>
    <definedName name="Resid">#REF!</definedName>
    <definedName name="Rev_Est" localSheetId="23">#REF!</definedName>
    <definedName name="Rev_Est" localSheetId="32">#REF!</definedName>
    <definedName name="Rev_Est" localSheetId="33">#REF!</definedName>
    <definedName name="Rev_Est" localSheetId="42">#REF!</definedName>
    <definedName name="Rev_Est" localSheetId="44">#REF!</definedName>
    <definedName name="Rev_Est" localSheetId="48">#REF!</definedName>
    <definedName name="Rev_Est" localSheetId="61">#REF!</definedName>
    <definedName name="Rev_Est">#REF!</definedName>
    <definedName name="Revenue" localSheetId="42">#REF!</definedName>
    <definedName name="Revenue" localSheetId="61">#REF!</definedName>
    <definedName name="Revenue">#REF!</definedName>
    <definedName name="REVSUM" localSheetId="42">#REF!</definedName>
    <definedName name="REVSUM" localSheetId="61">#REF!</definedName>
    <definedName name="REVSUM">#REF!</definedName>
    <definedName name="rFuncTitle">[77]Functions!$B$1:$B$65536</definedName>
    <definedName name="ROLL" localSheetId="23">#REF!</definedName>
    <definedName name="ROLL" localSheetId="32">#REF!</definedName>
    <definedName name="ROLL" localSheetId="33">#REF!</definedName>
    <definedName name="ROLL" localSheetId="42">#REF!</definedName>
    <definedName name="ROLL" localSheetId="44">#REF!</definedName>
    <definedName name="ROLL" localSheetId="48">#REF!</definedName>
    <definedName name="ROLL" localSheetId="61">#REF!</definedName>
    <definedName name="ROLL">#REF!</definedName>
    <definedName name="ROLLING_I_S" localSheetId="23">#REF!</definedName>
    <definedName name="ROLLING_I_S" localSheetId="32">#REF!</definedName>
    <definedName name="ROLLING_I_S" localSheetId="33">#REF!</definedName>
    <definedName name="ROLLING_I_S" localSheetId="42">#REF!</definedName>
    <definedName name="ROLLING_I_S" localSheetId="44">#REF!</definedName>
    <definedName name="ROLLING_I_S" localSheetId="48">#REF!</definedName>
    <definedName name="ROLLING_I_S" localSheetId="61">#REF!</definedName>
    <definedName name="ROLLING_I_S">#REF!</definedName>
    <definedName name="Rpt_GENCO_Q1_2014_With_FERC" localSheetId="23">[122]NIMO_Q2_2013!#REF!</definedName>
    <definedName name="Rpt_GENCO_Q1_2014_With_FERC" localSheetId="42">[122]NIMO_Q2_2013!#REF!</definedName>
    <definedName name="Rpt_GENCO_Q1_2014_With_FERC" localSheetId="61">[122]NIMO_Q2_2013!#REF!</definedName>
    <definedName name="Rpt_GENCO_Q1_2014_With_FERC" localSheetId="62">[122]NIMO_Q2_2013!#REF!</definedName>
    <definedName name="Rpt_GENCO_Q1_2014_With_FERC">[122]NIMO_Q2_2013!#REF!</definedName>
    <definedName name="Rpt_MECO_Q4_Matching_20140515" localSheetId="23">#REF!</definedName>
    <definedName name="Rpt_MECO_Q4_Matching_20140515" localSheetId="42">#REF!</definedName>
    <definedName name="Rpt_MECO_Q4_Matching_20140515" localSheetId="61">#REF!</definedName>
    <definedName name="Rpt_MECO_Q4_Matching_20140515" localSheetId="62">#REF!</definedName>
    <definedName name="Rpt_MECO_Q4_Matching_20140515">#REF!</definedName>
    <definedName name="RWE">'[123]LI Contracts Data Inputs'!$B$35:$N$39</definedName>
    <definedName name="SALES" localSheetId="42">#REF!</definedName>
    <definedName name="SALES" localSheetId="61">#REF!</definedName>
    <definedName name="SALES">#REF!</definedName>
    <definedName name="SALES2" localSheetId="42">#REF!</definedName>
    <definedName name="SALES2" localSheetId="61">#REF!</definedName>
    <definedName name="SALES2">#REF!</definedName>
    <definedName name="SALESSUMMARY" localSheetId="42">#REF!</definedName>
    <definedName name="SALESSUMMARY" localSheetId="61">#REF!</definedName>
    <definedName name="SALESSUMMARY">#REF!</definedName>
    <definedName name="SAPCrosstab1" localSheetId="23">#REF!</definedName>
    <definedName name="SAPCrosstab1" localSheetId="42">#REF!</definedName>
    <definedName name="SAPCrosstab1" localSheetId="61">#REF!</definedName>
    <definedName name="SAPCrosstab1">#REF!</definedName>
    <definedName name="SCHEDULEA" localSheetId="23">#REF!</definedName>
    <definedName name="SCHEDULEA" localSheetId="32">#REF!</definedName>
    <definedName name="SCHEDULEA" localSheetId="33">#REF!</definedName>
    <definedName name="SCHEDULEA" localSheetId="42">#REF!</definedName>
    <definedName name="SCHEDULEA" localSheetId="44">#REF!</definedName>
    <definedName name="SCHEDULEA" localSheetId="48">#REF!</definedName>
    <definedName name="SCHEDULEA" localSheetId="61">#REF!</definedName>
    <definedName name="SCHEDULEA">#REF!</definedName>
    <definedName name="SCN" localSheetId="16">#REF!</definedName>
    <definedName name="SCN" localSheetId="23">'[52]mar 11'!#REF!</definedName>
    <definedName name="SCN" localSheetId="32">'[52]mar 11'!#REF!</definedName>
    <definedName name="SCN" localSheetId="33">'[52]mar 11'!#REF!</definedName>
    <definedName name="SCN" localSheetId="42">'[52]mar 11'!#REF!</definedName>
    <definedName name="SCN" localSheetId="44">'[52]mar 11'!#REF!</definedName>
    <definedName name="SCN" localSheetId="48">'[52]mar 11'!#REF!</definedName>
    <definedName name="SCN" localSheetId="61">'[52]mar 11'!#REF!</definedName>
    <definedName name="SCN">'[52]mar 11'!#REF!</definedName>
    <definedName name="SCTE" localSheetId="42">'[86]CTR (CTP) State'!$I$27:$V$27</definedName>
    <definedName name="SCTE" localSheetId="43">'[87]CTR (CTP) State'!$I$27:$V$27</definedName>
    <definedName name="SCTE">'[88]CTR (CTP) State'!$I$27:$V$27</definedName>
    <definedName name="SCTETOP" localSheetId="42">'[86]CTR (CTP) State'!$AG$27:$AT$27</definedName>
    <definedName name="SCTETOP" localSheetId="43">'[87]CTR (CTP) State'!$AG$27:$AT$27</definedName>
    <definedName name="SCTETOP">'[88]CTR (CTP) State'!$AG$27:$AT$27</definedName>
    <definedName name="SDDISPA" localSheetId="23">#REF!</definedName>
    <definedName name="SDDISPA" localSheetId="32">#REF!</definedName>
    <definedName name="SDDISPA" localSheetId="33">#REF!</definedName>
    <definedName name="SDDISPA" localSheetId="42">#REF!</definedName>
    <definedName name="SDDISPA" localSheetId="44">#REF!</definedName>
    <definedName name="SDDISPA" localSheetId="48">#REF!</definedName>
    <definedName name="SDDISPA" localSheetId="61">#REF!</definedName>
    <definedName name="SDDISPA">#REF!</definedName>
    <definedName name="SDDISPB" localSheetId="23">#REF!</definedName>
    <definedName name="SDDISPB" localSheetId="32">#REF!</definedName>
    <definedName name="SDDISPB" localSheetId="33">#REF!</definedName>
    <definedName name="SDDISPB" localSheetId="42">#REF!</definedName>
    <definedName name="SDDISPB" localSheetId="44">#REF!</definedName>
    <definedName name="SDDISPB" localSheetId="48">#REF!</definedName>
    <definedName name="SDDISPB" localSheetId="61">#REF!</definedName>
    <definedName name="SDDISPB">#REF!</definedName>
    <definedName name="SDDISPC" localSheetId="23">#REF!</definedName>
    <definedName name="SDDISPC" localSheetId="32">#REF!</definedName>
    <definedName name="SDDISPC" localSheetId="33">#REF!</definedName>
    <definedName name="SDDISPC" localSheetId="42">#REF!</definedName>
    <definedName name="SDDISPC" localSheetId="44">#REF!</definedName>
    <definedName name="SDDISPC" localSheetId="48">#REF!</definedName>
    <definedName name="SDDISPC" localSheetId="61">#REF!</definedName>
    <definedName name="SDDISPC">#REF!</definedName>
    <definedName name="SDDISPD" localSheetId="23">#REF!</definedName>
    <definedName name="SDDISPD" localSheetId="32">#REF!</definedName>
    <definedName name="SDDISPD" localSheetId="33">#REF!</definedName>
    <definedName name="SDDISPD" localSheetId="42">#REF!</definedName>
    <definedName name="SDDISPD" localSheetId="44">#REF!</definedName>
    <definedName name="SDDISPD" localSheetId="48">#REF!</definedName>
    <definedName name="SDDISPD" localSheetId="61">#REF!</definedName>
    <definedName name="SDDISPD">#REF!</definedName>
    <definedName name="SDDISPE" localSheetId="23">#REF!</definedName>
    <definedName name="SDDISPE" localSheetId="32">#REF!</definedName>
    <definedName name="SDDISPE" localSheetId="33">#REF!</definedName>
    <definedName name="SDDISPE" localSheetId="42">#REF!</definedName>
    <definedName name="SDDISPE" localSheetId="44">#REF!</definedName>
    <definedName name="SDDISPE" localSheetId="48">#REF!</definedName>
    <definedName name="SDDISPE" localSheetId="61">#REF!</definedName>
    <definedName name="SDDISPE">#REF!</definedName>
    <definedName name="SDTE" localSheetId="42">'[86]DTA (DTL) State Tax'!$M$141:$Z$141,'[86]DTA (DTL) State Tax'!$AE$141</definedName>
    <definedName name="SDTE" localSheetId="43">'[87]DTA (DTL) State Tax'!$M$141:$Z$141,'[87]DTA (DTL) State Tax'!$AE$141</definedName>
    <definedName name="SDTE">'[88]DTA (DTL) State Tax'!$M$141:$Z$141,'[88]DTA (DTL) State Tax'!$AE$141</definedName>
    <definedName name="SDTETOP" localSheetId="42">'[86]DTA (DTL) State Tax'!$AN$141:$BA$141,'[86]DTA (DTL) State Tax'!$BF$141</definedName>
    <definedName name="SDTETOP" localSheetId="43">'[87]DTA (DTL) State Tax'!$AN$141:$BA$141,'[87]DTA (DTL) State Tax'!$BF$141</definedName>
    <definedName name="SDTETOP">'[88]DTA (DTL) State Tax'!$AN$141:$BA$141,'[88]DTA (DTL) State Tax'!$BF$141</definedName>
    <definedName name="sefkms" localSheetId="42">#REF!</definedName>
    <definedName name="sefkms" localSheetId="61">#REF!</definedName>
    <definedName name="sefkms">#REF!</definedName>
    <definedName name="SEG" localSheetId="16">#REF!</definedName>
    <definedName name="SEG" localSheetId="23">'[52]mar 11'!#REF!</definedName>
    <definedName name="SEG" localSheetId="32">'[52]mar 11'!#REF!</definedName>
    <definedName name="SEG" localSheetId="33">'[52]mar 11'!#REF!</definedName>
    <definedName name="SEG" localSheetId="42">'[52]mar 11'!#REF!</definedName>
    <definedName name="SEG" localSheetId="44">'[52]mar 11'!#REF!</definedName>
    <definedName name="SEG" localSheetId="48">'[52]mar 11'!#REF!</definedName>
    <definedName name="SEG" localSheetId="61">'[52]mar 11'!#REF!</definedName>
    <definedName name="SEG">'[52]mar 11'!#REF!</definedName>
    <definedName name="SEGNAME" localSheetId="16">#REF!</definedName>
    <definedName name="SEGNAME" localSheetId="23">'[52]mar 11'!#REF!</definedName>
    <definedName name="SEGNAME" localSheetId="32">'[52]mar 11'!#REF!</definedName>
    <definedName name="SEGNAME" localSheetId="33">'[52]mar 11'!#REF!</definedName>
    <definedName name="SEGNAME" localSheetId="42">'[52]mar 11'!#REF!</definedName>
    <definedName name="SEGNAME" localSheetId="44">'[52]mar 11'!#REF!</definedName>
    <definedName name="SEGNAME" localSheetId="48">'[52]mar 11'!#REF!</definedName>
    <definedName name="SEGNAME" localSheetId="61">'[52]mar 11'!#REF!</definedName>
    <definedName name="SEGNAME">'[52]mar 11'!#REF!</definedName>
    <definedName name="SEGNAME1" localSheetId="23">'[49]KS Jan 2011'!#REF!</definedName>
    <definedName name="SEGNAME1" localSheetId="32">'[50]KS Jan 2011'!#REF!</definedName>
    <definedName name="SEGNAME1" localSheetId="33">'[50]KS Jan 2011'!#REF!</definedName>
    <definedName name="SEGNAME1" localSheetId="42">'[50]KS Jan 2011'!#REF!</definedName>
    <definedName name="SEGNAME1" localSheetId="44">'[50]KS Jan 2011'!#REF!</definedName>
    <definedName name="SEGNAME1" localSheetId="48">'[50]KS Jan 2011'!#REF!</definedName>
    <definedName name="SEGNAME1" localSheetId="61">'[50]KS Jan 2011'!#REF!</definedName>
    <definedName name="SEGNAME1">'[50]KS Jan 2011'!#REF!</definedName>
    <definedName name="segname2">'[17]2nd qtr'!$C$711</definedName>
    <definedName name="SENDOUT" localSheetId="42">#REF!</definedName>
    <definedName name="SENDOUT" localSheetId="61">#REF!</definedName>
    <definedName name="SENDOUT">#REF!</definedName>
    <definedName name="sep">[59]FY2000!$W$354:$AG$394</definedName>
    <definedName name="Sep2004_MCG" localSheetId="42">#REF!</definedName>
    <definedName name="Sep2004_MCG" localSheetId="61">#REF!</definedName>
    <definedName name="Sep2004_MCG">#REF!</definedName>
    <definedName name="SEPINPUT" localSheetId="23">#REF!</definedName>
    <definedName name="SEPINPUT" localSheetId="32">#REF!</definedName>
    <definedName name="SEPINPUT" localSheetId="33">#REF!</definedName>
    <definedName name="SEPINPUT" localSheetId="42">#REF!</definedName>
    <definedName name="SEPINPUT" localSheetId="44">#REF!</definedName>
    <definedName name="SEPINPUT" localSheetId="48">#REF!</definedName>
    <definedName name="SEPINPUT" localSheetId="61">#REF!</definedName>
    <definedName name="SEPINPUT">#REF!</definedName>
    <definedName name="SEPT_2003_MCG" localSheetId="42">#REF!</definedName>
    <definedName name="SEPT_2003_MCG" localSheetId="61">#REF!</definedName>
    <definedName name="SEPT_2003_MCG">#REF!</definedName>
    <definedName name="SFV" localSheetId="16">#REF!</definedName>
    <definedName name="SFV" localSheetId="23">'[52]mar 11'!#REF!</definedName>
    <definedName name="SFV" localSheetId="32">'[52]mar 11'!#REF!</definedName>
    <definedName name="SFV" localSheetId="33">'[52]mar 11'!#REF!</definedName>
    <definedName name="SFV" localSheetId="42">'[52]mar 11'!#REF!</definedName>
    <definedName name="SFV" localSheetId="44">'[52]mar 11'!#REF!</definedName>
    <definedName name="SFV" localSheetId="48">'[52]mar 11'!#REF!</definedName>
    <definedName name="SFV" localSheetId="61">'[52]mar 11'!#REF!</definedName>
    <definedName name="SFV">'[52]mar 11'!#REF!</definedName>
    <definedName name="sheet1" localSheetId="23">#REF!</definedName>
    <definedName name="sheet1" localSheetId="32">#REF!</definedName>
    <definedName name="sheet1" localSheetId="33">#REF!</definedName>
    <definedName name="sheet1" localSheetId="42">#REF!</definedName>
    <definedName name="sheet1" localSheetId="44">#REF!</definedName>
    <definedName name="sheet1" localSheetId="48">#REF!</definedName>
    <definedName name="sheet1" localSheetId="61">#REF!</definedName>
    <definedName name="sheet1">#REF!</definedName>
    <definedName name="sheetno27" localSheetId="42">#REF!</definedName>
    <definedName name="sheetno27" localSheetId="61">#REF!</definedName>
    <definedName name="sheetno27">#REF!</definedName>
    <definedName name="SHELL1_CITYGATE_BACKUP" localSheetId="42">'[67]3-01 Revised NY Fixed $'!#REF!</definedName>
    <definedName name="SHELL1_CITYGATE_BACKUP" localSheetId="61">'[67]3-01 Revised NY Fixed $'!#REF!</definedName>
    <definedName name="SHELL1_CITYGATE_BACKUP">'[67]3-01 Revised NY Fixed $'!#REF!</definedName>
    <definedName name="SHELL2_CITYGATE_BACKUP" localSheetId="42">'[67]3-01 Revised NY Fixed $'!#REF!</definedName>
    <definedName name="SHELL2_CITYGATE_BACKUP" localSheetId="61">'[67]3-01 Revised NY Fixed $'!#REF!</definedName>
    <definedName name="SHELL2_CITYGATE_BACKUP">'[67]3-01 Revised NY Fixed $'!#REF!</definedName>
    <definedName name="SIDES2" localSheetId="23">#REF!</definedName>
    <definedName name="SIDES2" localSheetId="32">#REF!</definedName>
    <definedName name="SIDES2" localSheetId="33">#REF!</definedName>
    <definedName name="SIDES2" localSheetId="42">#REF!</definedName>
    <definedName name="SIDES2" localSheetId="44">#REF!</definedName>
    <definedName name="SIDES2" localSheetId="48">#REF!</definedName>
    <definedName name="SIDES2" localSheetId="61">#REF!</definedName>
    <definedName name="SIDES2">#REF!</definedName>
    <definedName name="Silver" localSheetId="23">#REF!</definedName>
    <definedName name="Silver" localSheetId="32">#REF!</definedName>
    <definedName name="Silver" localSheetId="33">#REF!</definedName>
    <definedName name="Silver" localSheetId="42">#REF!</definedName>
    <definedName name="Silver" localSheetId="44">#REF!</definedName>
    <definedName name="Silver" localSheetId="48">#REF!</definedName>
    <definedName name="Silver" localSheetId="61">#REF!</definedName>
    <definedName name="Silver">#REF!</definedName>
    <definedName name="SL" localSheetId="42">#REF!</definedName>
    <definedName name="SL" localSheetId="61">#REF!</definedName>
    <definedName name="SL">#REF!</definedName>
    <definedName name="Slide2" localSheetId="42">#REF!</definedName>
    <definedName name="Slide2" localSheetId="61">#REF!</definedName>
    <definedName name="Slide2">#REF!</definedName>
    <definedName name="Slide4" localSheetId="42">#REF!</definedName>
    <definedName name="Slide4" localSheetId="61">#REF!</definedName>
    <definedName name="Slide4">#REF!</definedName>
    <definedName name="SO_Rev" localSheetId="23">#REF!</definedName>
    <definedName name="SO_Rev" localSheetId="32">#REF!</definedName>
    <definedName name="SO_Rev" localSheetId="33">#REF!</definedName>
    <definedName name="SO_Rev" localSheetId="42">#REF!</definedName>
    <definedName name="SO_Rev" localSheetId="44">#REF!</definedName>
    <definedName name="SO_Rev" localSheetId="48">#REF!</definedName>
    <definedName name="SO_Rev" localSheetId="61">#REF!</definedName>
    <definedName name="SO_Rev">#REF!</definedName>
    <definedName name="SPOT_FIRM_ON_TEXAS_GAS" localSheetId="42">'[67]3-01 Revised NY Fixed $'!#REF!</definedName>
    <definedName name="SPOT_FIRM_ON_TEXAS_GAS" localSheetId="61">'[67]3-01 Revised NY Fixed $'!#REF!</definedName>
    <definedName name="SPOT_FIRM_ON_TEXAS_GAS">'[67]3-01 Revised NY Fixed $'!#REF!</definedName>
    <definedName name="SPP_ANE_BOUNDARY_CITYGATE" localSheetId="42">#REF!</definedName>
    <definedName name="SPP_ANE_BOUNDARY_CITYGATE" localSheetId="61">#REF!</definedName>
    <definedName name="SPP_ANE_BOUNDARY_CITYGATE">#REF!</definedName>
    <definedName name="SPP_ANE_BOUNDARY_SUMMARY" localSheetId="42">#REF!</definedName>
    <definedName name="SPP_ANE_BOUNDARY_SUMMARY" localSheetId="61">#REF!</definedName>
    <definedName name="SPP_ANE_BOUNDARY_SUMMARY">#REF!</definedName>
    <definedName name="ssss" localSheetId="23">#REF!</definedName>
    <definedName name="ssss" localSheetId="32">#REF!</definedName>
    <definedName name="ssss" localSheetId="33">#REF!</definedName>
    <definedName name="ssss" localSheetId="42">#REF!</definedName>
    <definedName name="ssss" localSheetId="44">#REF!</definedName>
    <definedName name="ssss" localSheetId="48">#REF!</definedName>
    <definedName name="ssss" localSheetId="61">#REF!</definedName>
    <definedName name="ssss">#REF!</definedName>
    <definedName name="STCUTOFF">'[124]NUCLEUS GAS PHYSICALS (NGP)'!$L$1</definedName>
    <definedName name="STMT" localSheetId="42">#REF!</definedName>
    <definedName name="STMT" localSheetId="61">#REF!</definedName>
    <definedName name="STMT">#REF!</definedName>
    <definedName name="stor1" localSheetId="42">#REF!</definedName>
    <definedName name="stor1" localSheetId="61">#REF!</definedName>
    <definedName name="stor1">#REF!</definedName>
    <definedName name="stor10" localSheetId="42">#REF!</definedName>
    <definedName name="stor10" localSheetId="61">#REF!</definedName>
    <definedName name="stor10">#REF!</definedName>
    <definedName name="stor11" localSheetId="42">#REF!</definedName>
    <definedName name="stor11" localSheetId="61">#REF!</definedName>
    <definedName name="stor11">#REF!</definedName>
    <definedName name="stor12" localSheetId="42">#REF!</definedName>
    <definedName name="stor12" localSheetId="61">#REF!</definedName>
    <definedName name="stor12">#REF!</definedName>
    <definedName name="stor13" localSheetId="42">#REF!</definedName>
    <definedName name="stor13" localSheetId="61">#REF!</definedName>
    <definedName name="stor13">#REF!</definedName>
    <definedName name="stor14" localSheetId="42">#REF!</definedName>
    <definedName name="stor14" localSheetId="61">#REF!</definedName>
    <definedName name="stor14">#REF!</definedName>
    <definedName name="stor15" localSheetId="42">#REF!</definedName>
    <definedName name="stor15" localSheetId="61">#REF!</definedName>
    <definedName name="stor15">#REF!</definedName>
    <definedName name="stor16" localSheetId="42">#REF!</definedName>
    <definedName name="stor16" localSheetId="61">#REF!</definedName>
    <definedName name="stor16">#REF!</definedName>
    <definedName name="stor17" localSheetId="42">#REF!</definedName>
    <definedName name="stor17" localSheetId="61">#REF!</definedName>
    <definedName name="stor17">#REF!</definedName>
    <definedName name="stor18" localSheetId="42">#REF!</definedName>
    <definedName name="stor18" localSheetId="61">#REF!</definedName>
    <definedName name="stor18">#REF!</definedName>
    <definedName name="stor19" localSheetId="42">#REF!</definedName>
    <definedName name="stor19" localSheetId="61">#REF!</definedName>
    <definedName name="stor19">#REF!</definedName>
    <definedName name="stor2" localSheetId="42">#REF!</definedName>
    <definedName name="stor2" localSheetId="61">#REF!</definedName>
    <definedName name="stor2">#REF!</definedName>
    <definedName name="stor20" localSheetId="42">#REF!</definedName>
    <definedName name="stor20" localSheetId="61">#REF!</definedName>
    <definedName name="stor20">#REF!</definedName>
    <definedName name="stor21" localSheetId="42">#REF!</definedName>
    <definedName name="stor21" localSheetId="61">#REF!</definedName>
    <definedName name="stor21">#REF!</definedName>
    <definedName name="stor22" localSheetId="42">#REF!</definedName>
    <definedName name="stor22" localSheetId="61">#REF!</definedName>
    <definedName name="stor22">#REF!</definedName>
    <definedName name="stor23" localSheetId="42">#REF!</definedName>
    <definedName name="stor23" localSheetId="61">#REF!</definedName>
    <definedName name="stor23">#REF!</definedName>
    <definedName name="stor24" localSheetId="42">#REF!</definedName>
    <definedName name="stor24" localSheetId="61">#REF!</definedName>
    <definedName name="stor24">#REF!</definedName>
    <definedName name="stor25" localSheetId="42">#REF!</definedName>
    <definedName name="stor25" localSheetId="61">#REF!</definedName>
    <definedName name="stor25">#REF!</definedName>
    <definedName name="stor26" localSheetId="42">#REF!</definedName>
    <definedName name="stor26" localSheetId="61">#REF!</definedName>
    <definedName name="stor26">#REF!</definedName>
    <definedName name="stor27" localSheetId="42">#REF!</definedName>
    <definedName name="stor27" localSheetId="61">#REF!</definedName>
    <definedName name="stor27">#REF!</definedName>
    <definedName name="stor28" localSheetId="42">#REF!</definedName>
    <definedName name="stor28" localSheetId="61">#REF!</definedName>
    <definedName name="stor28">#REF!</definedName>
    <definedName name="stor3" localSheetId="42">#REF!</definedName>
    <definedName name="stor3" localSheetId="61">#REF!</definedName>
    <definedName name="stor3">#REF!</definedName>
    <definedName name="stor4" localSheetId="42">#REF!</definedName>
    <definedName name="stor4" localSheetId="61">#REF!</definedName>
    <definedName name="stor4">#REF!</definedName>
    <definedName name="stor5" localSheetId="42">#REF!</definedName>
    <definedName name="stor5" localSheetId="61">#REF!</definedName>
    <definedName name="stor5">#REF!</definedName>
    <definedName name="stor6" localSheetId="42">#REF!</definedName>
    <definedName name="stor6" localSheetId="61">#REF!</definedName>
    <definedName name="stor6">#REF!</definedName>
    <definedName name="stor7" localSheetId="42">#REF!</definedName>
    <definedName name="stor7" localSheetId="61">#REF!</definedName>
    <definedName name="stor7">#REF!</definedName>
    <definedName name="stor8" localSheetId="42">#REF!</definedName>
    <definedName name="stor8" localSheetId="61">#REF!</definedName>
    <definedName name="stor8">#REF!</definedName>
    <definedName name="stor9" localSheetId="42">#REF!</definedName>
    <definedName name="stor9" localSheetId="61">#REF!</definedName>
    <definedName name="stor9">#REF!</definedName>
    <definedName name="STORAGE_DEMAND_AND_SPACE_CHARGE_CITYGATE_BACKUP" localSheetId="42">'[67]3-01 Revised NY Fixed $'!#REF!</definedName>
    <definedName name="STORAGE_DEMAND_AND_SPACE_CHARGE_CITYGATE_BACKUP" localSheetId="61">'[67]3-01 Revised NY Fixed $'!#REF!</definedName>
    <definedName name="STORAGE_DEMAND_AND_SPACE_CHARGE_CITYGATE_BACKUP">'[67]3-01 Revised NY Fixed $'!#REF!</definedName>
    <definedName name="STORAGE_SPOT" localSheetId="42">'[61]Apr 00'!#REF!</definedName>
    <definedName name="STORAGE_SPOT" localSheetId="61">'[61]Apr 00'!#REF!</definedName>
    <definedName name="STORAGE_SPOT">'[61]Apr 00'!#REF!</definedName>
    <definedName name="STORAGEINJECT" localSheetId="42">#REF!</definedName>
    <definedName name="STORAGEINJECT" localSheetId="61">#REF!</definedName>
    <definedName name="STORAGEINJECT">#REF!</definedName>
    <definedName name="STORAGEWITHDR" localSheetId="42">#REF!</definedName>
    <definedName name="STORAGEWITHDR" localSheetId="61">#REF!</definedName>
    <definedName name="STORAGEWITHDR">#REF!</definedName>
    <definedName name="STRATEGY">[21]A!$M$250:$V$332</definedName>
    <definedName name="SUBSIDIARIES" localSheetId="23">#REF!</definedName>
    <definedName name="SUBSIDIARIES" localSheetId="32">#REF!</definedName>
    <definedName name="SUBSIDIARIES" localSheetId="33">#REF!</definedName>
    <definedName name="SUBSIDIARIES" localSheetId="42">#REF!</definedName>
    <definedName name="SUBSIDIARIES" localSheetId="44">#REF!</definedName>
    <definedName name="SUBSIDIARIES" localSheetId="48">#REF!</definedName>
    <definedName name="SUBSIDIARIES" localSheetId="61">#REF!</definedName>
    <definedName name="SUBSIDIARIES">#REF!</definedName>
    <definedName name="SUM_SCHED">[21]A!$B$255:$L$365</definedName>
    <definedName name="SUM_SENDOUT">[21]A!$C$142:$L$191</definedName>
    <definedName name="SUMMARIES" localSheetId="42">#REF!</definedName>
    <definedName name="SUMMARIES" localSheetId="61">#REF!</definedName>
    <definedName name="SUMMARIES">#REF!</definedName>
    <definedName name="summary" localSheetId="23">#REF!</definedName>
    <definedName name="summary" localSheetId="32">#REF!</definedName>
    <definedName name="summary" localSheetId="33">#REF!</definedName>
    <definedName name="summary" localSheetId="42">#REF!</definedName>
    <definedName name="summary" localSheetId="44">#REF!</definedName>
    <definedName name="summary" localSheetId="48">#REF!</definedName>
    <definedName name="summary" localSheetId="61">#REF!</definedName>
    <definedName name="summary">#REF!</definedName>
    <definedName name="SUMMARY_PAGE" localSheetId="23">#REF!</definedName>
    <definedName name="SUMMARY_PAGE" localSheetId="32">#REF!</definedName>
    <definedName name="SUMMARY_PAGE" localSheetId="33">#REF!</definedName>
    <definedName name="SUMMARY_PAGE" localSheetId="42">#REF!</definedName>
    <definedName name="SUMMARY_PAGE" localSheetId="44">#REF!</definedName>
    <definedName name="SUMMARY_PAGE" localSheetId="48">#REF!</definedName>
    <definedName name="SUMMARY_PAGE" localSheetId="61">#REF!</definedName>
    <definedName name="SUMMARY_PAGE">#REF!</definedName>
    <definedName name="SUMMARY2" localSheetId="42">#REF!</definedName>
    <definedName name="SUMMARY2" localSheetId="61">#REF!</definedName>
    <definedName name="SUMMARY2">#REF!</definedName>
    <definedName name="Surcharge_Yr1" localSheetId="42">[125]Tax!#REF!</definedName>
    <definedName name="Surcharge_Yr1" localSheetId="61">[125]Tax!#REF!</definedName>
    <definedName name="Surcharge_Yr1">[125]Tax!#REF!</definedName>
    <definedName name="SurchargeSummary" localSheetId="42">#REF!</definedName>
    <definedName name="SurchargeSummary" localSheetId="61">#REF!</definedName>
    <definedName name="SurchargeSummary">#REF!</definedName>
    <definedName name="SUSAN" localSheetId="42">#REF!</definedName>
    <definedName name="SUSAN" localSheetId="61">#REF!</definedName>
    <definedName name="SUSAN">#REF!</definedName>
    <definedName name="TABLE" localSheetId="16">#REF!</definedName>
    <definedName name="TABLE">Table!$A$1</definedName>
    <definedName name="tableHeaderLoc" localSheetId="42">#REF!</definedName>
    <definedName name="tableHeaderLoc" localSheetId="61">#REF!</definedName>
    <definedName name="tableHeaderLoc">#REF!</definedName>
    <definedName name="TABLEPM" localSheetId="16">#REF!</definedName>
    <definedName name="TABLEPM">Table!$B$184:$B$192</definedName>
    <definedName name="TARGETGRT">[77]Verify!$E$63</definedName>
    <definedName name="TB_Dol" localSheetId="42">#REF!</definedName>
    <definedName name="TB_Dol" localSheetId="61">#REF!</definedName>
    <definedName name="TB_Dol">#REF!</definedName>
    <definedName name="TBG" localSheetId="42">#REF!</definedName>
    <definedName name="TBG" localSheetId="61">#REF!</definedName>
    <definedName name="TBG">#REF!</definedName>
    <definedName name="TBillRate" localSheetId="23">[106]Input!#REF!</definedName>
    <definedName name="TBillRate" localSheetId="32">[106]Input!#REF!</definedName>
    <definedName name="TBillRate" localSheetId="33">[106]Input!#REF!</definedName>
    <definedName name="TBillRate" localSheetId="42">[106]Input!#REF!</definedName>
    <definedName name="TBillRate" localSheetId="44">[106]Input!#REF!</definedName>
    <definedName name="TBillRate" localSheetId="48">[106]Input!#REF!</definedName>
    <definedName name="TBillRate" localSheetId="61">[106]Input!#REF!</definedName>
    <definedName name="TBillRate">[106]Input!#REF!</definedName>
    <definedName name="TC_Base">[94]Mo_Thru_Put!$E$90:$R$95</definedName>
    <definedName name="TC_Forecast" localSheetId="42">#REF!</definedName>
    <definedName name="TC_Forecast" localSheetId="61">#REF!</definedName>
    <definedName name="TC_Forecast">#REF!</definedName>
    <definedName name="TC_Pricing_Table_NY___per_Dekatherm" localSheetId="42">#REF!</definedName>
    <definedName name="TC_Pricing_Table_NY___per_Dekatherm" localSheetId="61">#REF!</definedName>
    <definedName name="TC_Pricing_Table_NY___per_Dekatherm">#REF!</definedName>
    <definedName name="TC_Slope">[94]Mo_Thru_Put!$E$98:$R$103</definedName>
    <definedName name="Temp" localSheetId="23">[126]BS!#REF!</definedName>
    <definedName name="Temp" localSheetId="32">[126]BS!#REF!</definedName>
    <definedName name="Temp" localSheetId="33">[126]BS!#REF!</definedName>
    <definedName name="Temp" localSheetId="42">[126]BS!#REF!</definedName>
    <definedName name="Temp" localSheetId="44">[126]BS!#REF!</definedName>
    <definedName name="Temp" localSheetId="48">[126]BS!#REF!</definedName>
    <definedName name="Temp" localSheetId="61">[126]BS!#REF!</definedName>
    <definedName name="Temp">[126]BS!#REF!</definedName>
    <definedName name="temporary" localSheetId="16" hidden="1">'[127]Nov 02'!#REF!</definedName>
    <definedName name="temporary" localSheetId="23" hidden="1">'[128]Nov 02'!#REF!</definedName>
    <definedName name="temporary" localSheetId="42" hidden="1">'[128]Nov 02'!#REF!</definedName>
    <definedName name="temporary" localSheetId="61" hidden="1">'[128]Nov 02'!#REF!</definedName>
    <definedName name="temporary" localSheetId="62" hidden="1">'[128]Nov 02'!#REF!</definedName>
    <definedName name="temporary" hidden="1">'[128]Nov 02'!#REF!</definedName>
    <definedName name="temporary2" localSheetId="16" hidden="1">'[127]Nov 02'!#REF!</definedName>
    <definedName name="temporary2" localSheetId="23" hidden="1">'[128]Nov 02'!#REF!</definedName>
    <definedName name="temporary2" localSheetId="42" hidden="1">'[128]Nov 02'!#REF!</definedName>
    <definedName name="temporary2" localSheetId="61" hidden="1">'[128]Nov 02'!#REF!</definedName>
    <definedName name="temporary2" localSheetId="62" hidden="1">'[128]Nov 02'!#REF!</definedName>
    <definedName name="temporary2" hidden="1">'[128]Nov 02'!#REF!</definedName>
    <definedName name="TENN1">[21]A!$S$171:$AU$208</definedName>
    <definedName name="TENNESSEEFT" localSheetId="42">#REF!</definedName>
    <definedName name="TENNESSEEFT" localSheetId="61">#REF!</definedName>
    <definedName name="TENNESSEEFT">#REF!</definedName>
    <definedName name="TENNESSEEIT" localSheetId="42">#REF!</definedName>
    <definedName name="TENNESSEEIT" localSheetId="61">#REF!</definedName>
    <definedName name="TENNESSEEIT">#REF!</definedName>
    <definedName name="TEST" localSheetId="23">#REF!</definedName>
    <definedName name="TEST" localSheetId="32">#REF!</definedName>
    <definedName name="TEST" localSheetId="33">#REF!</definedName>
    <definedName name="TEST" localSheetId="42">#REF!</definedName>
    <definedName name="TEST" localSheetId="44">#REF!</definedName>
    <definedName name="TEST" localSheetId="48">#REF!</definedName>
    <definedName name="TEST" localSheetId="61">#REF!</definedName>
    <definedName name="TEST">#REF!</definedName>
    <definedName name="test_base" localSheetId="42">#REF!</definedName>
    <definedName name="test_base" localSheetId="61">#REF!</definedName>
    <definedName name="test_base">#REF!</definedName>
    <definedName name="TETCO1">[21]A!$Q$100:$AU$132</definedName>
    <definedName name="TETCOFT" localSheetId="42">#REF!</definedName>
    <definedName name="TETCOFT" localSheetId="61">#REF!</definedName>
    <definedName name="TETCOFT">#REF!</definedName>
    <definedName name="TETCOIT" localSheetId="42">#REF!</definedName>
    <definedName name="TETCOIT" localSheetId="61">#REF!</definedName>
    <definedName name="TETCOIT">#REF!</definedName>
    <definedName name="TGP_Col">[129]PivotTable!$C$37:$I$43</definedName>
    <definedName name="TGP_EN">'[103]Pivot Table -12-31-06'!$B$12:$I$19</definedName>
    <definedName name="TGSA" localSheetId="23">#REF!</definedName>
    <definedName name="TGSA" localSheetId="32">#REF!</definedName>
    <definedName name="TGSA" localSheetId="33">#REF!</definedName>
    <definedName name="TGSA" localSheetId="42">#REF!</definedName>
    <definedName name="TGSA" localSheetId="44">#REF!</definedName>
    <definedName name="TGSA" localSheetId="48">#REF!</definedName>
    <definedName name="TGSA" localSheetId="61">#REF!</definedName>
    <definedName name="TGSA">#REF!</definedName>
    <definedName name="TGSB" localSheetId="23">#REF!</definedName>
    <definedName name="TGSB" localSheetId="32">#REF!</definedName>
    <definedName name="TGSB" localSheetId="33">#REF!</definedName>
    <definedName name="TGSB" localSheetId="42">#REF!</definedName>
    <definedName name="TGSB" localSheetId="44">#REF!</definedName>
    <definedName name="TGSB" localSheetId="48">#REF!</definedName>
    <definedName name="TGSB" localSheetId="61">#REF!</definedName>
    <definedName name="TGSB">#REF!</definedName>
    <definedName name="TGSC" localSheetId="23">#REF!</definedName>
    <definedName name="TGSC" localSheetId="32">#REF!</definedName>
    <definedName name="TGSC" localSheetId="33">#REF!</definedName>
    <definedName name="TGSC" localSheetId="42">#REF!</definedName>
    <definedName name="TGSC" localSheetId="44">#REF!</definedName>
    <definedName name="TGSC" localSheetId="48">#REF!</definedName>
    <definedName name="TGSC" localSheetId="61">#REF!</definedName>
    <definedName name="TGSC">#REF!</definedName>
    <definedName name="TGSD" localSheetId="23">#REF!</definedName>
    <definedName name="TGSD" localSheetId="32">#REF!</definedName>
    <definedName name="TGSD" localSheetId="33">#REF!</definedName>
    <definedName name="TGSD" localSheetId="42">#REF!</definedName>
    <definedName name="TGSD" localSheetId="44">#REF!</definedName>
    <definedName name="TGSD" localSheetId="48">#REF!</definedName>
    <definedName name="TGSD" localSheetId="61">#REF!</definedName>
    <definedName name="TGSD">#REF!</definedName>
    <definedName name="TGSE" localSheetId="23">#REF!</definedName>
    <definedName name="TGSE" localSheetId="32">#REF!</definedName>
    <definedName name="TGSE" localSheetId="33">#REF!</definedName>
    <definedName name="TGSE" localSheetId="42">#REF!</definedName>
    <definedName name="TGSE" localSheetId="44">#REF!</definedName>
    <definedName name="TGSE" localSheetId="48">#REF!</definedName>
    <definedName name="TGSE" localSheetId="61">#REF!</definedName>
    <definedName name="TGSE">#REF!</definedName>
    <definedName name="title">[93]Cover!$A$1</definedName>
    <definedName name="Today">[106]Input!$L$1</definedName>
    <definedName name="TOP" localSheetId="23">#REF!</definedName>
    <definedName name="TOP" localSheetId="32">#REF!</definedName>
    <definedName name="TOP" localSheetId="33">#REF!</definedName>
    <definedName name="TOP" localSheetId="42">#REF!</definedName>
    <definedName name="TOP" localSheetId="44">#REF!</definedName>
    <definedName name="TOP" localSheetId="48">#REF!</definedName>
    <definedName name="TOP" localSheetId="61">#REF!</definedName>
    <definedName name="TOP">#REF!</definedName>
    <definedName name="TRAN1">[21]A!$Q$12:$AU$63</definedName>
    <definedName name="trans_type">[114]Data!$A$2:$A$6</definedName>
    <definedName name="TRANSCO" localSheetId="42">#REF!</definedName>
    <definedName name="TRANSCO" localSheetId="61">#REF!</definedName>
    <definedName name="TRANSCO">#REF!</definedName>
    <definedName name="TRANSCO_FS_CITYGATE_BACKUP" localSheetId="42">'[67]3-01 Revised NY Fixed $'!#REF!</definedName>
    <definedName name="TRANSCO_FS_CITYGATE_BACKUP" localSheetId="61">'[67]3-01 Revised NY Fixed $'!#REF!</definedName>
    <definedName name="TRANSCO_FS_CITYGATE_BACKUP">'[67]3-01 Revised NY Fixed $'!#REF!</definedName>
    <definedName name="TRANSCOFT" localSheetId="42">#REF!</definedName>
    <definedName name="TRANSCOFT" localSheetId="61">#REF!</definedName>
    <definedName name="TRANSCOFT">#REF!</definedName>
    <definedName name="TRANSCOIT" localSheetId="42">#REF!</definedName>
    <definedName name="TRANSCOIT" localSheetId="61">#REF!</definedName>
    <definedName name="TRANSCOIT">#REF!</definedName>
    <definedName name="TranscoS2Fuel">'[130]Lookup Tables, Misc.'!$E$6:$H$10</definedName>
    <definedName name="TRANSM_SUPPORT" localSheetId="23">#REF!</definedName>
    <definedName name="TRANSM_SUPPORT" localSheetId="32">#REF!</definedName>
    <definedName name="TRANSM_SUPPORT" localSheetId="33">#REF!</definedName>
    <definedName name="TRANSM_SUPPORT" localSheetId="42">#REF!</definedName>
    <definedName name="TRANSM_SUPPORT" localSheetId="44">#REF!</definedName>
    <definedName name="TRANSM_SUPPORT" localSheetId="48">#REF!</definedName>
    <definedName name="TRANSM_SUPPORT" localSheetId="61">#REF!</definedName>
    <definedName name="TRANSM_SUPPORT">#REF!</definedName>
    <definedName name="Two_Year_History" localSheetId="42">#REF!</definedName>
    <definedName name="Two_Year_History" localSheetId="61">#REF!</definedName>
    <definedName name="Two_Year_History">#REF!</definedName>
    <definedName name="Type" localSheetId="16">'[89]Adj. Entries'!#REF!</definedName>
    <definedName name="Type" localSheetId="23">'[90]Adj. Entries'!#REF!</definedName>
    <definedName name="Type" localSheetId="32">'[91]Adj. Entries'!#REF!</definedName>
    <definedName name="Type" localSheetId="33">'[91]Adj. Entries'!#REF!</definedName>
    <definedName name="Type" localSheetId="42">'[90]Adj. Entries'!#REF!</definedName>
    <definedName name="Type" localSheetId="44">'[91]Adj. Entries'!#REF!</definedName>
    <definedName name="Type" localSheetId="48">'[91]Adj. Entries'!#REF!</definedName>
    <definedName name="Type" localSheetId="60">'[92]Adj. Entries'!#REF!</definedName>
    <definedName name="Type" localSheetId="61">'[90]Adj. Entries'!#REF!</definedName>
    <definedName name="Type">'[90]Adj. Entries'!#REF!</definedName>
    <definedName name="typee" localSheetId="23">[131]ADJ!#REF!</definedName>
    <definedName name="typee" localSheetId="32">[131]ADJ!#REF!</definedName>
    <definedName name="typee" localSheetId="33">[131]ADJ!#REF!</definedName>
    <definedName name="typee" localSheetId="42">[131]ADJ!#REF!</definedName>
    <definedName name="typee" localSheetId="44">[131]ADJ!#REF!</definedName>
    <definedName name="typee" localSheetId="48">[131]ADJ!#REF!</definedName>
    <definedName name="typee" localSheetId="61">[131]ADJ!#REF!</definedName>
    <definedName name="typee">[131]ADJ!#REF!</definedName>
    <definedName name="UIR_Details" localSheetId="23">#REF!</definedName>
    <definedName name="UIR_Details" localSheetId="32">#REF!</definedName>
    <definedName name="UIR_Details" localSheetId="33">#REF!</definedName>
    <definedName name="UIR_Details" localSheetId="42">#REF!</definedName>
    <definedName name="UIR_Details" localSheetId="44">#REF!</definedName>
    <definedName name="UIR_Details" localSheetId="48">#REF!</definedName>
    <definedName name="UIR_Details" localSheetId="61">#REF!</definedName>
    <definedName name="UIR_Details">#REF!</definedName>
    <definedName name="UKAcct">[72]MAP!$A$2:$C$42</definedName>
    <definedName name="UNBILLED" localSheetId="42">#REF!</definedName>
    <definedName name="UNBILLED" localSheetId="61">#REF!</definedName>
    <definedName name="UNBILLED">#REF!</definedName>
    <definedName name="Unbilled_Fuel_Rev">[70]GcaSummary!$A$81:$DK$144</definedName>
    <definedName name="unidentified" localSheetId="23">#REF!</definedName>
    <definedName name="unidentified" localSheetId="32">#REF!</definedName>
    <definedName name="unidentified" localSheetId="33">#REF!</definedName>
    <definedName name="unidentified" localSheetId="42">#REF!</definedName>
    <definedName name="unidentified" localSheetId="44">#REF!</definedName>
    <definedName name="unidentified" localSheetId="48">#REF!</definedName>
    <definedName name="unidentified" localSheetId="61">#REF!</definedName>
    <definedName name="unidentified">#REF!</definedName>
    <definedName name="Unrealized" localSheetId="23">#REF!</definedName>
    <definedName name="Unrealized" localSheetId="32">#REF!</definedName>
    <definedName name="Unrealized" localSheetId="33">#REF!</definedName>
    <definedName name="Unrealized" localSheetId="42">#REF!</definedName>
    <definedName name="Unrealized" localSheetId="44">#REF!</definedName>
    <definedName name="Unrealized" localSheetId="48">#REF!</definedName>
    <definedName name="Unrealized" localSheetId="61">#REF!</definedName>
    <definedName name="Unrealized">#REF!</definedName>
    <definedName name="Untitled" localSheetId="23">#REF!</definedName>
    <definedName name="Untitled" localSheetId="32">#REF!</definedName>
    <definedName name="Untitled" localSheetId="33">#REF!</definedName>
    <definedName name="Untitled" localSheetId="42">#REF!</definedName>
    <definedName name="Untitled" localSheetId="44">#REF!</definedName>
    <definedName name="Untitled" localSheetId="48">#REF!</definedName>
    <definedName name="Untitled" localSheetId="61">#REF!</definedName>
    <definedName name="Untitled">#REF!</definedName>
    <definedName name="USDEOM" localSheetId="23">#REF!</definedName>
    <definedName name="USDEOM" localSheetId="32">#REF!</definedName>
    <definedName name="USDEOM" localSheetId="33">#REF!</definedName>
    <definedName name="USDEOM" localSheetId="42">#REF!</definedName>
    <definedName name="USDEOM" localSheetId="44">#REF!</definedName>
    <definedName name="USDEOM" localSheetId="48">#REF!</definedName>
    <definedName name="USDEOM" localSheetId="61">#REF!</definedName>
    <definedName name="USDEOM">#REF!</definedName>
    <definedName name="valdate" localSheetId="42">'[132]Discount Factors'!#REF!</definedName>
    <definedName name="valdate" localSheetId="61">'[132]Discount Factors'!#REF!</definedName>
    <definedName name="valdate">'[132]Discount Factors'!#REF!</definedName>
    <definedName name="VALUES" localSheetId="23">#REF!</definedName>
    <definedName name="VALUES" localSheetId="32">#REF!</definedName>
    <definedName name="VALUES" localSheetId="33">#REF!</definedName>
    <definedName name="VALUES" localSheetId="42">#REF!</definedName>
    <definedName name="VALUES" localSheetId="44">#REF!</definedName>
    <definedName name="VALUES" localSheetId="48">#REF!</definedName>
    <definedName name="VALUES" localSheetId="61">#REF!</definedName>
    <definedName name="VALUES">#REF!</definedName>
    <definedName name="VARIABLES" localSheetId="42">'[133]CY2002 Actual'!#REF!</definedName>
    <definedName name="VARIABLES" localSheetId="61">'[133]CY2002 Actual'!#REF!</definedName>
    <definedName name="VARIABLES">'[133]CY2002 Actual'!#REF!</definedName>
    <definedName name="VERIFY" localSheetId="23">#REF!</definedName>
    <definedName name="VERIFY" localSheetId="32">#REF!</definedName>
    <definedName name="VERIFY" localSheetId="33">#REF!</definedName>
    <definedName name="VERIFY" localSheetId="42">#REF!</definedName>
    <definedName name="VERIFY" localSheetId="44">#REF!</definedName>
    <definedName name="VERIFY" localSheetId="48">#REF!</definedName>
    <definedName name="VERIFY" localSheetId="61">#REF!</definedName>
    <definedName name="VERIFY">#REF!</definedName>
    <definedName name="VolByRate" localSheetId="42">#REF!</definedName>
    <definedName name="VolByRate" localSheetId="61">#REF!</definedName>
    <definedName name="VolByRate">#REF!</definedName>
    <definedName name="VOLRTCL" localSheetId="42">#REF!</definedName>
    <definedName name="VOLRTCL" localSheetId="61">#REF!</definedName>
    <definedName name="VOLRTCL">#REF!</definedName>
    <definedName name="VOLUME" localSheetId="42">#REF!</definedName>
    <definedName name="VOLUME" localSheetId="61">#REF!</definedName>
    <definedName name="VOLUME">#REF!</definedName>
    <definedName name="volumes" localSheetId="16">#REF!,#REF!,#REF!,#REF!,#REF!,#REF!,#REF!,#REF!,#REF!,#REF!,#REF!,#REF!,#REF!,#REF!,#REF!,#REF!,#REF!,#REF!,#REF!</definedName>
    <definedName name="volumes" localSheetId="42">#REF!,#REF!,#REF!,#REF!,#REF!,#REF!,#REF!,#REF!,#REF!,#REF!,#REF!,#REF!,#REF!,#REF!,#REF!,#REF!,#REF!,#REF!,#REF!</definedName>
    <definedName name="volumes" localSheetId="61">#REF!,#REF!,#REF!,#REF!,#REF!,#REF!,#REF!,#REF!,#REF!,#REF!,#REF!,#REF!,#REF!,#REF!,#REF!,#REF!,#REF!,#REF!,#REF!</definedName>
    <definedName name="volumes">#REF!,#REF!,#REF!,#REF!,#REF!,#REF!,#REF!,#REF!,#REF!,#REF!,#REF!,#REF!,#REF!,#REF!,#REF!,#REF!,#REF!,#REF!,#REF!</definedName>
    <definedName name="VON_COMPANY">'[85]Valued outside Nuc_Netting Brkd'!$A$6:$A$54</definedName>
    <definedName name="VON_DESC">'[85]Valued outside Nuc_Netting Brkd'!$C$6:$C$54</definedName>
    <definedName name="VON_PNL">'[85]Valued outside Nuc_Netting Brkd'!$D$6:$D$54</definedName>
    <definedName name="VT_YANKEE" localSheetId="23">#REF!</definedName>
    <definedName name="VT_YANKEE" localSheetId="32">#REF!</definedName>
    <definedName name="VT_YANKEE" localSheetId="33">#REF!</definedName>
    <definedName name="VT_YANKEE" localSheetId="42">#REF!</definedName>
    <definedName name="VT_YANKEE" localSheetId="44">#REF!</definedName>
    <definedName name="VT_YANKEE" localSheetId="48">#REF!</definedName>
    <definedName name="VT_YANKEE" localSheetId="61">#REF!</definedName>
    <definedName name="VT_YANKEE">#REF!</definedName>
    <definedName name="w">41016.7584953704</definedName>
    <definedName name="WACC" localSheetId="23">#REF!</definedName>
    <definedName name="WACC" localSheetId="32">#REF!</definedName>
    <definedName name="WACC" localSheetId="33">#REF!</definedName>
    <definedName name="WACC" localSheetId="42">#REF!</definedName>
    <definedName name="WACC" localSheetId="44">#REF!</definedName>
    <definedName name="WACC" localSheetId="48">#REF!</definedName>
    <definedName name="WACC" localSheetId="61">#REF!</definedName>
    <definedName name="WACC">#REF!</definedName>
    <definedName name="WDA" localSheetId="23">#REF!</definedName>
    <definedName name="WDA" localSheetId="32">#REF!</definedName>
    <definedName name="WDA" localSheetId="33">#REF!</definedName>
    <definedName name="WDA" localSheetId="42">#REF!</definedName>
    <definedName name="WDA" localSheetId="44">#REF!</definedName>
    <definedName name="WDA" localSheetId="48">#REF!</definedName>
    <definedName name="WDA" localSheetId="61">#REF!</definedName>
    <definedName name="WDA">#REF!</definedName>
    <definedName name="WDB" localSheetId="23">#REF!</definedName>
    <definedName name="WDB" localSheetId="32">#REF!</definedName>
    <definedName name="WDB" localSheetId="33">#REF!</definedName>
    <definedName name="WDB" localSheetId="42">#REF!</definedName>
    <definedName name="WDB" localSheetId="44">#REF!</definedName>
    <definedName name="WDB" localSheetId="48">#REF!</definedName>
    <definedName name="WDB" localSheetId="61">#REF!</definedName>
    <definedName name="WDB">#REF!</definedName>
    <definedName name="WDC" localSheetId="23">#REF!</definedName>
    <definedName name="WDC" localSheetId="32">#REF!</definedName>
    <definedName name="WDC" localSheetId="33">#REF!</definedName>
    <definedName name="WDC" localSheetId="42">#REF!</definedName>
    <definedName name="WDC" localSheetId="44">#REF!</definedName>
    <definedName name="WDC" localSheetId="48">#REF!</definedName>
    <definedName name="WDC" localSheetId="61">#REF!</definedName>
    <definedName name="WDC">#REF!</definedName>
    <definedName name="WDD" localSheetId="23">#REF!</definedName>
    <definedName name="WDD" localSheetId="32">#REF!</definedName>
    <definedName name="WDD" localSheetId="33">#REF!</definedName>
    <definedName name="WDD" localSheetId="42">#REF!</definedName>
    <definedName name="WDD" localSheetId="44">#REF!</definedName>
    <definedName name="WDD" localSheetId="48">#REF!</definedName>
    <definedName name="WDD" localSheetId="61">#REF!</definedName>
    <definedName name="WDD">#REF!</definedName>
    <definedName name="WDE" localSheetId="23">#REF!</definedName>
    <definedName name="WDE" localSheetId="32">#REF!</definedName>
    <definedName name="WDE" localSheetId="33">#REF!</definedName>
    <definedName name="WDE" localSheetId="42">#REF!</definedName>
    <definedName name="WDE" localSheetId="44">#REF!</definedName>
    <definedName name="WDE" localSheetId="48">#REF!</definedName>
    <definedName name="WDE" localSheetId="61">#REF!</definedName>
    <definedName name="WDE">#REF!</definedName>
    <definedName name="WEATHER" localSheetId="42">#REF!</definedName>
    <definedName name="WEATHER" localSheetId="61">#REF!</definedName>
    <definedName name="WEATHER">#REF!</definedName>
    <definedName name="WEATHERVOL">'[63]Ld. Grth:Weather'!$B$2:$G$34</definedName>
    <definedName name="week" localSheetId="42">#REF!</definedName>
    <definedName name="week" localSheetId="61">#REF!</definedName>
    <definedName name="week">#REF!</definedName>
    <definedName name="WESCO" localSheetId="42">'[134]Lookup Tables, Misc.'!#REF!</definedName>
    <definedName name="WESCO" localSheetId="61">'[134]Lookup Tables, Misc.'!#REF!</definedName>
    <definedName name="WESCO">'[134]Lookup Tables, Misc.'!#REF!</definedName>
    <definedName name="WIRE2" localSheetId="23">#REF!</definedName>
    <definedName name="WIRE2" localSheetId="32">#REF!</definedName>
    <definedName name="WIRE2" localSheetId="33">#REF!</definedName>
    <definedName name="WIRE2" localSheetId="42">#REF!</definedName>
    <definedName name="WIRE2" localSheetId="44">#REF!</definedName>
    <definedName name="WIRE2" localSheetId="48">#REF!</definedName>
    <definedName name="WIRE2" localSheetId="61">#REF!</definedName>
    <definedName name="WIRE2">#REF!</definedName>
    <definedName name="wrn.2005." localSheetId="23" hidden="1">{#N/A,#N/A,FALSE,"Jan2005";#N/A,#N/A,FALSE,"Feb2005";#N/A,#N/A,FALSE,"Mar2005";#N/A,#N/A,FALSE,"Apr2005";#N/A,#N/A,FALSE,"May2005";#N/A,#N/A,FALSE,"Jun2005";#N/A,#N/A,FALSE,"Jul2005";#N/A,#N/A,FALSE,"Aug2005";#N/A,#N/A,FALSE,"Sep2005";#N/A,#N/A,FALSE,"Oct2005";#N/A,#N/A,FALSE,"Nov2005";#N/A,#N/A,FALSE,"Dec2005"}</definedName>
    <definedName name="wrn.2005." localSheetId="42" hidden="1">{#N/A,#N/A,FALSE,"Jan2005";#N/A,#N/A,FALSE,"Feb2005";#N/A,#N/A,FALSE,"Mar2005";#N/A,#N/A,FALSE,"Apr2005";#N/A,#N/A,FALSE,"May2005";#N/A,#N/A,FALSE,"Jun2005";#N/A,#N/A,FALSE,"Jul2005";#N/A,#N/A,FALSE,"Aug2005";#N/A,#N/A,FALSE,"Sep2005";#N/A,#N/A,FALSE,"Oct2005";#N/A,#N/A,FALSE,"Nov2005";#N/A,#N/A,FALSE,"Dec2005"}</definedName>
    <definedName name="wrn.2005." localSheetId="61" hidden="1">{#N/A,#N/A,FALSE,"Jan2005";#N/A,#N/A,FALSE,"Feb2005";#N/A,#N/A,FALSE,"Mar2005";#N/A,#N/A,FALSE,"Apr2005";#N/A,#N/A,FALSE,"May2005";#N/A,#N/A,FALSE,"Jun2005";#N/A,#N/A,FALSE,"Jul2005";#N/A,#N/A,FALSE,"Aug2005";#N/A,#N/A,FALSE,"Sep2005";#N/A,#N/A,FALSE,"Oct2005";#N/A,#N/A,FALSE,"Nov2005";#N/A,#N/A,FALSE,"Dec2005"}</definedName>
    <definedName name="wrn.2005." localSheetId="62" hidden="1">{#N/A,#N/A,FALSE,"Jan2005";#N/A,#N/A,FALSE,"Feb2005";#N/A,#N/A,FALSE,"Mar2005";#N/A,#N/A,FALSE,"Apr2005";#N/A,#N/A,FALSE,"May2005";#N/A,#N/A,FALSE,"Jun2005";#N/A,#N/A,FALSE,"Jul2005";#N/A,#N/A,FALSE,"Aug2005";#N/A,#N/A,FALSE,"Sep2005";#N/A,#N/A,FALSE,"Oct2005";#N/A,#N/A,FALSE,"Nov2005";#N/A,#N/A,FALSE,"Dec2005"}</definedName>
    <definedName name="wrn.2005." hidden="1">{#N/A,#N/A,FALSE,"Jan2005";#N/A,#N/A,FALSE,"Feb2005";#N/A,#N/A,FALSE,"Mar2005";#N/A,#N/A,FALSE,"Apr2005";#N/A,#N/A,FALSE,"May2005";#N/A,#N/A,FALSE,"Jun2005";#N/A,#N/A,FALSE,"Jul2005";#N/A,#N/A,FALSE,"Aug2005";#N/A,#N/A,FALSE,"Sep2005";#N/A,#N/A,FALSE,"Oct2005";#N/A,#N/A,FALSE,"Nov2005";#N/A,#N/A,FALSE,"Dec2005"}</definedName>
    <definedName name="wrn.2006." localSheetId="23" hidden="1">{#N/A,#N/A,FALSE,"Jan2006";#N/A,#N/A,FALSE,"Feb2006";#N/A,#N/A,FALSE,"Mar2006";#N/A,#N/A,FALSE,"Apr2006";#N/A,#N/A,FALSE,"May2006";#N/A,#N/A,FALSE,"Jun2006";#N/A,#N/A,FALSE,"Jul2006";#N/A,#N/A,FALSE,"Aug2006";#N/A,#N/A,FALSE,"Sep2006";#N/A,#N/A,FALSE,"Oct2006";#N/A,#N/A,FALSE,"Nov2006";#N/A,#N/A,FALSE,"Dec2006"}</definedName>
    <definedName name="wrn.2006." localSheetId="42" hidden="1">{#N/A,#N/A,FALSE,"Jan2006";#N/A,#N/A,FALSE,"Feb2006";#N/A,#N/A,FALSE,"Mar2006";#N/A,#N/A,FALSE,"Apr2006";#N/A,#N/A,FALSE,"May2006";#N/A,#N/A,FALSE,"Jun2006";#N/A,#N/A,FALSE,"Jul2006";#N/A,#N/A,FALSE,"Aug2006";#N/A,#N/A,FALSE,"Sep2006";#N/A,#N/A,FALSE,"Oct2006";#N/A,#N/A,FALSE,"Nov2006";#N/A,#N/A,FALSE,"Dec2006"}</definedName>
    <definedName name="wrn.2006." localSheetId="61" hidden="1">{#N/A,#N/A,FALSE,"Jan2006";#N/A,#N/A,FALSE,"Feb2006";#N/A,#N/A,FALSE,"Mar2006";#N/A,#N/A,FALSE,"Apr2006";#N/A,#N/A,FALSE,"May2006";#N/A,#N/A,FALSE,"Jun2006";#N/A,#N/A,FALSE,"Jul2006";#N/A,#N/A,FALSE,"Aug2006";#N/A,#N/A,FALSE,"Sep2006";#N/A,#N/A,FALSE,"Oct2006";#N/A,#N/A,FALSE,"Nov2006";#N/A,#N/A,FALSE,"Dec2006"}</definedName>
    <definedName name="wrn.2006." localSheetId="62" hidden="1">{#N/A,#N/A,FALSE,"Jan2006";#N/A,#N/A,FALSE,"Feb2006";#N/A,#N/A,FALSE,"Mar2006";#N/A,#N/A,FALSE,"Apr2006";#N/A,#N/A,FALSE,"May2006";#N/A,#N/A,FALSE,"Jun2006";#N/A,#N/A,FALSE,"Jul2006";#N/A,#N/A,FALSE,"Aug2006";#N/A,#N/A,FALSE,"Sep2006";#N/A,#N/A,FALSE,"Oct2006";#N/A,#N/A,FALSE,"Nov2006";#N/A,#N/A,FALSE,"Dec2006"}</definedName>
    <definedName name="wrn.2006." hidden="1">{#N/A,#N/A,FALSE,"Jan2006";#N/A,#N/A,FALSE,"Feb2006";#N/A,#N/A,FALSE,"Mar2006";#N/A,#N/A,FALSE,"Apr2006";#N/A,#N/A,FALSE,"May2006";#N/A,#N/A,FALSE,"Jun2006";#N/A,#N/A,FALSE,"Jul2006";#N/A,#N/A,FALSE,"Aug2006";#N/A,#N/A,FALSE,"Sep2006";#N/A,#N/A,FALSE,"Oct2006";#N/A,#N/A,FALSE,"Nov2006";#N/A,#N/A,FALSE,"Dec2006"}</definedName>
    <definedName name="wrn.2007." localSheetId="23" hidden="1">{#N/A,#N/A,FALSE,"Jan2007";#N/A,#N/A,FALSE,"Feb2007";#N/A,#N/A,FALSE,"Mar2007";#N/A,#N/A,FALSE,"Apr2007";#N/A,#N/A,FALSE,"May2007";#N/A,#N/A,FALSE,"Jun2007";#N/A,#N/A,FALSE,"Jul2007";#N/A,#N/A,FALSE,"Aug2007";#N/A,#N/A,FALSE,"Sept2007";#N/A,#N/A,FALSE,"Oct2007"}</definedName>
    <definedName name="wrn.2007." localSheetId="42" hidden="1">{#N/A,#N/A,FALSE,"Jan2007";#N/A,#N/A,FALSE,"Feb2007";#N/A,#N/A,FALSE,"Mar2007";#N/A,#N/A,FALSE,"Apr2007";#N/A,#N/A,FALSE,"May2007";#N/A,#N/A,FALSE,"Jun2007";#N/A,#N/A,FALSE,"Jul2007";#N/A,#N/A,FALSE,"Aug2007";#N/A,#N/A,FALSE,"Sept2007";#N/A,#N/A,FALSE,"Oct2007"}</definedName>
    <definedName name="wrn.2007." localSheetId="61" hidden="1">{#N/A,#N/A,FALSE,"Jan2007";#N/A,#N/A,FALSE,"Feb2007";#N/A,#N/A,FALSE,"Mar2007";#N/A,#N/A,FALSE,"Apr2007";#N/A,#N/A,FALSE,"May2007";#N/A,#N/A,FALSE,"Jun2007";#N/A,#N/A,FALSE,"Jul2007";#N/A,#N/A,FALSE,"Aug2007";#N/A,#N/A,FALSE,"Sept2007";#N/A,#N/A,FALSE,"Oct2007"}</definedName>
    <definedName name="wrn.2007." localSheetId="62" hidden="1">{#N/A,#N/A,FALSE,"Jan2007";#N/A,#N/A,FALSE,"Feb2007";#N/A,#N/A,FALSE,"Mar2007";#N/A,#N/A,FALSE,"Apr2007";#N/A,#N/A,FALSE,"May2007";#N/A,#N/A,FALSE,"Jun2007";#N/A,#N/A,FALSE,"Jul2007";#N/A,#N/A,FALSE,"Aug2007";#N/A,#N/A,FALSE,"Sept2007";#N/A,#N/A,FALSE,"Oct2007"}</definedName>
    <definedName name="wrn.2007." hidden="1">{#N/A,#N/A,FALSE,"Jan2007";#N/A,#N/A,FALSE,"Feb2007";#N/A,#N/A,FALSE,"Mar2007";#N/A,#N/A,FALSE,"Apr2007";#N/A,#N/A,FALSE,"May2007";#N/A,#N/A,FALSE,"Jun2007";#N/A,#N/A,FALSE,"Jul2007";#N/A,#N/A,FALSE,"Aug2007";#N/A,#N/A,FALSE,"Sept2007";#N/A,#N/A,FALSE,"Oct2007"}</definedName>
    <definedName name="wrn.Full._.Report." localSheetId="16"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2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3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3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4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44"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48"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60"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6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6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GAC._.RECO." localSheetId="23"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4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6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6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hidden="1">{#N/A,#N/A,FALSE,"EST TRANS ";#N/A,#N/A,FALSE,"PIPELINE REF";#N/A,#N/A,FALSE,"GAC COST REC";#N/A,#N/A,FALSE,"INT ON PIPELINE";#N/A,#N/A,FALSE,"PIPELINE REF";#N/A,#N/A,FALSE,"Monthly Imbalan";#N/A,#N/A,FALSE,"PRORATED T.A.C.";#N/A,#N/A,FALSE,"TRAN REF SUR";#N/A,#N/A,FALSE,"INTERRUPTIBLE";#N/A,#N/A,FALSE,"PRIOR  TRANS";#N/A,#N/A,FALSE,"EST TRANS "}</definedName>
    <definedName name="wrn.Goals._.Backup." localSheetId="23"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42"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61"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62" hidden="1">{#N/A,#N/A,FALSE,"Summary";#N/A,#N/A,FALSE,"PSA Incentive";#N/A,#N/A,FALSE,"LI Steam F.O. Lost MWHRs";#N/A,#N/A,FALSE,"LI IC F.O.F. ";#N/A,#N/A,FALSE,"LI Accident Reduction";#N/A,#N/A,FALSE,"RavIC FOF";#N/A,#N/A,FALSE,"Rav Steam EFOR";#N/A,#N/A,FALSE,"RavIC Summer DMNC";#N/A,#N/A,FALSE,"Rav OSHA Lost Time Accid"}</definedName>
    <definedName name="wrn.Goals._.Backup." hidden="1">{#N/A,#N/A,FALSE,"Summary";#N/A,#N/A,FALSE,"PSA Incentive";#N/A,#N/A,FALSE,"LI Steam F.O. Lost MWHRs";#N/A,#N/A,FALSE,"LI IC F.O.F. ";#N/A,#N/A,FALSE,"LI Accident Reduction";#N/A,#N/A,FALSE,"RavIC FOF";#N/A,#N/A,FALSE,"Rav Steam EFOR";#N/A,#N/A,FALSE,"RavIC Summer DMNC";#N/A,#N/A,FALSE,"Rav OSHA Lost Time Accid"}</definedName>
    <definedName name="wrn.Print._.Report." localSheetId="23" hidden="1">{#N/A,#N/A,FALSE,"COG Reco";#N/A,#N/A,FALSE,"Gas Cost Accrual Analysis";#N/A,#N/A,FALSE,"Analysis of Unbilled Adjustment"}</definedName>
    <definedName name="wrn.Print._.Report." localSheetId="42" hidden="1">{#N/A,#N/A,FALSE,"COG Reco";#N/A,#N/A,FALSE,"Gas Cost Accrual Analysis";#N/A,#N/A,FALSE,"Analysis of Unbilled Adjustment"}</definedName>
    <definedName name="wrn.Print._.Report." localSheetId="61" hidden="1">{#N/A,#N/A,FALSE,"COG Reco";#N/A,#N/A,FALSE,"Gas Cost Accrual Analysis";#N/A,#N/A,FALSE,"Analysis of Unbilled Adjustment"}</definedName>
    <definedName name="wrn.Print._.Report." localSheetId="62" hidden="1">{#N/A,#N/A,FALSE,"COG Reco";#N/A,#N/A,FALSE,"Gas Cost Accrual Analysis";#N/A,#N/A,FALSE,"Analysis of Unbilled Adjustment"}</definedName>
    <definedName name="wrn.Print._.Report." hidden="1">{#N/A,#N/A,FALSE,"COG Reco";#N/A,#N/A,FALSE,"Gas Cost Accrual Analysis";#N/A,#N/A,FALSE,"Analysis of Unbilled Adjustment"}</definedName>
    <definedName name="wrn.psc._.quarterly." localSheetId="16" hidden="1">{"Page 1",#N/A,FALSE,"Page 1 &amp; Page 2";"page 2",#N/A,FALSE,"Page 1 &amp; Page 2";"Page 5",#N/A,FALSE,"Page 5";"page 6",#N/A,FALSE,"Details_p 6&amp;7";"Page 9",#N/A,FALSE,"Page 9";"page 8",#N/A,FALSE,"Page 8";"Page 10",#N/A,FALSE,"Page 10";"Page 11",#N/A,FALSE,"Page11"}</definedName>
    <definedName name="wrn.psc._.quarterly." localSheetId="23" hidden="1">{"Page 1",#N/A,FALSE,"Page 1 &amp; Page 2";"page 2",#N/A,FALSE,"Page 1 &amp; Page 2";"Page 5",#N/A,FALSE,"Page 5";"page 6",#N/A,FALSE,"Details_p 6&amp;7";"Page 9",#N/A,FALSE,"Page 9";"page 8",#N/A,FALSE,"Page 8";"Page 10",#N/A,FALSE,"Page 10";"Page 11",#N/A,FALSE,"Page11"}</definedName>
    <definedName name="wrn.psc._.quarterly." localSheetId="32" hidden="1">{"Page 1",#N/A,FALSE,"Page 1 &amp; Page 2";"page 2",#N/A,FALSE,"Page 1 &amp; Page 2";"Page 5",#N/A,FALSE,"Page 5";"page 6",#N/A,FALSE,"Details_p 6&amp;7";"Page 9",#N/A,FALSE,"Page 9";"page 8",#N/A,FALSE,"Page 8";"Page 10",#N/A,FALSE,"Page 10";"Page 11",#N/A,FALSE,"Page11"}</definedName>
    <definedName name="wrn.psc._.quarterly." localSheetId="33" hidden="1">{"Page 1",#N/A,FALSE,"Page 1 &amp; Page 2";"page 2",#N/A,FALSE,"Page 1 &amp; Page 2";"Page 5",#N/A,FALSE,"Page 5";"page 6",#N/A,FALSE,"Details_p 6&amp;7";"Page 9",#N/A,FALSE,"Page 9";"page 8",#N/A,FALSE,"Page 8";"Page 10",#N/A,FALSE,"Page 10";"Page 11",#N/A,FALSE,"Page11"}</definedName>
    <definedName name="wrn.psc._.quarterly." localSheetId="42" hidden="1">{"Page 1",#N/A,FALSE,"Page 1 &amp; Page 2";"page 2",#N/A,FALSE,"Page 1 &amp; Page 2";"Page 5",#N/A,FALSE,"Page 5";"page 6",#N/A,FALSE,"Details_p 6&amp;7";"Page 9",#N/A,FALSE,"Page 9";"page 8",#N/A,FALSE,"Page 8";"Page 10",#N/A,FALSE,"Page 10";"Page 11",#N/A,FALSE,"Page11"}</definedName>
    <definedName name="wrn.psc._.quarterly." localSheetId="44" hidden="1">{"Page 1",#N/A,FALSE,"Page 1 &amp; Page 2";"page 2",#N/A,FALSE,"Page 1 &amp; Page 2";"Page 5",#N/A,FALSE,"Page 5";"page 6",#N/A,FALSE,"Details_p 6&amp;7";"Page 9",#N/A,FALSE,"Page 9";"page 8",#N/A,FALSE,"Page 8";"Page 10",#N/A,FALSE,"Page 10";"Page 11",#N/A,FALSE,"Page11"}</definedName>
    <definedName name="wrn.psc._.quarterly." localSheetId="48" hidden="1">{"Page 1",#N/A,FALSE,"Page 1 &amp; Page 2";"page 2",#N/A,FALSE,"Page 1 &amp; Page 2";"Page 5",#N/A,FALSE,"Page 5";"page 6",#N/A,FALSE,"Details_p 6&amp;7";"Page 9",#N/A,FALSE,"Page 9";"page 8",#N/A,FALSE,"Page 8";"Page 10",#N/A,FALSE,"Page 10";"Page 11",#N/A,FALSE,"Page11"}</definedName>
    <definedName name="wrn.psc._.quarterly." localSheetId="60" hidden="1">{"Page 1",#N/A,FALSE,"Page 1 &amp; Page 2";"page 2",#N/A,FALSE,"Page 1 &amp; Page 2";"Page 5",#N/A,FALSE,"Page 5";"page 6",#N/A,FALSE,"Details_p 6&amp;7";"Page 9",#N/A,FALSE,"Page 9";"page 8",#N/A,FALSE,"Page 8";"Page 10",#N/A,FALSE,"Page 10";"Page 11",#N/A,FALSE,"Page11"}</definedName>
    <definedName name="wrn.psc._.quarterly." localSheetId="61" hidden="1">{"Page 1",#N/A,FALSE,"Page 1 &amp; Page 2";"page 2",#N/A,FALSE,"Page 1 &amp; Page 2";"Page 5",#N/A,FALSE,"Page 5";"page 6",#N/A,FALSE,"Details_p 6&amp;7";"Page 9",#N/A,FALSE,"Page 9";"page 8",#N/A,FALSE,"Page 8";"Page 10",#N/A,FALSE,"Page 10";"Page 11",#N/A,FALSE,"Page11"}</definedName>
    <definedName name="wrn.psc._.quarterly." hidden="1">{"Page 1",#N/A,FALSE,"Page 1 &amp; Page 2";"page 2",#N/A,FALSE,"Page 1 &amp; Page 2";"Page 5",#N/A,FALSE,"Page 5";"page 6",#N/A,FALSE,"Details_p 6&amp;7";"Page 9",#N/A,FALSE,"Page 9";"page 8",#N/A,FALSE,"Page 8";"Page 10",#N/A,FALSE,"Page 10";"Page 11",#N/A,FALSE,"Page11"}</definedName>
    <definedName name="wrn.Storage." localSheetId="23" hidden="1">{"Storage",#N/A,FALSE,"Storage"}</definedName>
    <definedName name="wrn.Storage." localSheetId="42" hidden="1">{"Storage",#N/A,FALSE,"Storage"}</definedName>
    <definedName name="wrn.Storage." localSheetId="61" hidden="1">{"Storage",#N/A,FALSE,"Storage"}</definedName>
    <definedName name="wrn.Storage." localSheetId="62" hidden="1">{"Storage",#N/A,FALSE,"Storage"}</definedName>
    <definedName name="wrn.Storage." hidden="1">{"Storage",#N/A,FALSE,"Storage"}</definedName>
    <definedName name="wrn.test." localSheetId="16" hidden="1">{"Page 5",#N/A,TRUE,"Page 5"}</definedName>
    <definedName name="wrn.test." localSheetId="23" hidden="1">{"Page 5",#N/A,TRUE,"Page 5"}</definedName>
    <definedName name="wrn.test." localSheetId="32" hidden="1">{"Page 5",#N/A,TRUE,"Page 5"}</definedName>
    <definedName name="wrn.test." localSheetId="33" hidden="1">{"Page 5",#N/A,TRUE,"Page 5"}</definedName>
    <definedName name="wrn.test." localSheetId="42" hidden="1">{"Page 5",#N/A,TRUE,"Page 5"}</definedName>
    <definedName name="wrn.test." localSheetId="44" hidden="1">{"Page 5",#N/A,TRUE,"Page 5"}</definedName>
    <definedName name="wrn.test." localSheetId="48" hidden="1">{"Page 5",#N/A,TRUE,"Page 5"}</definedName>
    <definedName name="wrn.test." localSheetId="60" hidden="1">{"Page 5",#N/A,TRUE,"Page 5"}</definedName>
    <definedName name="wrn.test." localSheetId="61" hidden="1">{"Page 5",#N/A,TRUE,"Page 5"}</definedName>
    <definedName name="wrn.test." hidden="1">{"Page 5",#N/A,TRUE,"Page 5"}</definedName>
    <definedName name="wrn.year._.2004." localSheetId="23" hidden="1">{"2004 4 April",#N/A,FALSE,"Apr2004";"2004 5 May",#N/A,FALSE,"May2004";"2004 6 June",#N/A,FALSE,"Jun2004";"2004 7 July",#N/A,FALSE,"Jul2004";"2004 8 August",#N/A,FALSE,"Aug2004";"2004 9 Sept",#N/A,FALSE,"Sep2004";"2004 10 Oct",#N/A,FALSE,"Oct2004";#N/A,#N/A,FALSE,"Nov2004";#N/A,#N/A,FALSE,"Dec2004"}</definedName>
    <definedName name="wrn.year._.2004." localSheetId="42" hidden="1">{"2004 4 April",#N/A,FALSE,"Apr2004";"2004 5 May",#N/A,FALSE,"May2004";"2004 6 June",#N/A,FALSE,"Jun2004";"2004 7 July",#N/A,FALSE,"Jul2004";"2004 8 August",#N/A,FALSE,"Aug2004";"2004 9 Sept",#N/A,FALSE,"Sep2004";"2004 10 Oct",#N/A,FALSE,"Oct2004";#N/A,#N/A,FALSE,"Nov2004";#N/A,#N/A,FALSE,"Dec2004"}</definedName>
    <definedName name="wrn.year._.2004." localSheetId="61" hidden="1">{"2004 4 April",#N/A,FALSE,"Apr2004";"2004 5 May",#N/A,FALSE,"May2004";"2004 6 June",#N/A,FALSE,"Jun2004";"2004 7 July",#N/A,FALSE,"Jul2004";"2004 8 August",#N/A,FALSE,"Aug2004";"2004 9 Sept",#N/A,FALSE,"Sep2004";"2004 10 Oct",#N/A,FALSE,"Oct2004";#N/A,#N/A,FALSE,"Nov2004";#N/A,#N/A,FALSE,"Dec2004"}</definedName>
    <definedName name="wrn.year._.2004." localSheetId="62" hidden="1">{"2004 4 April",#N/A,FALSE,"Apr2004";"2004 5 May",#N/A,FALSE,"May2004";"2004 6 June",#N/A,FALSE,"Jun2004";"2004 7 July",#N/A,FALSE,"Jul2004";"2004 8 August",#N/A,FALSE,"Aug2004";"2004 9 Sept",#N/A,FALSE,"Sep2004";"2004 10 Oct",#N/A,FALSE,"Oct2004";#N/A,#N/A,FALSE,"Nov2004";#N/A,#N/A,FALSE,"Dec2004"}</definedName>
    <definedName name="wrn.year._.2004." hidden="1">{"2004 4 April",#N/A,FALSE,"Apr2004";"2004 5 May",#N/A,FALSE,"May2004";"2004 6 June",#N/A,FALSE,"Jun2004";"2004 7 July",#N/A,FALSE,"Jul2004";"2004 8 August",#N/A,FALSE,"Aug2004";"2004 9 Sept",#N/A,FALSE,"Sep2004";"2004 10 Oct",#N/A,FALSE,"Oct2004";#N/A,#N/A,FALSE,"Nov2004";#N/A,#N/A,FALSE,"Dec2004"}</definedName>
    <definedName name="WSS" localSheetId="42">#REF!</definedName>
    <definedName name="WSS" localSheetId="61">#REF!</definedName>
    <definedName name="WSS">#REF!</definedName>
    <definedName name="WSS_FS" localSheetId="42">'[61]Apr 00'!#REF!</definedName>
    <definedName name="WSS_FS" localSheetId="61">'[61]Apr 00'!#REF!</definedName>
    <definedName name="WSS_FS">'[61]Apr 00'!#REF!</definedName>
    <definedName name="x" localSheetId="23">#REF!</definedName>
    <definedName name="x" localSheetId="32">#REF!</definedName>
    <definedName name="x" localSheetId="33">#REF!</definedName>
    <definedName name="x" localSheetId="42">#REF!</definedName>
    <definedName name="x" localSheetId="44">#REF!</definedName>
    <definedName name="x" localSheetId="48">#REF!</definedName>
    <definedName name="x" localSheetId="61">#REF!</definedName>
    <definedName name="x">#REF!</definedName>
    <definedName name="xdskh" localSheetId="42">#REF!</definedName>
    <definedName name="xdskh" localSheetId="61">#REF!</definedName>
    <definedName name="xdskh">#REF!</definedName>
    <definedName name="xxx">[135]Input!$AK$9:$BD$134</definedName>
    <definedName name="YEAR">'[80]Start Balance'!$C$9</definedName>
    <definedName name="YEPMAR" localSheetId="42">#REF!</definedName>
    <definedName name="YEPMAR" localSheetId="61">#REF!</definedName>
    <definedName name="YEPMAR">#REF!</definedName>
    <definedName name="YEPVOL" localSheetId="42">#REF!</definedName>
    <definedName name="YEPVOL" localSheetId="61">#REF!</definedName>
    <definedName name="YEPVOL">#REF!</definedName>
    <definedName name="yrtodate">[59]FY2000!$BS$5:$CE$58</definedName>
    <definedName name="YTD" localSheetId="23">#REF!</definedName>
    <definedName name="YTD" localSheetId="32">#REF!</definedName>
    <definedName name="YTD" localSheetId="33">#REF!</definedName>
    <definedName name="YTD" localSheetId="42">#REF!</definedName>
    <definedName name="YTD" localSheetId="44">#REF!</definedName>
    <definedName name="YTD" localSheetId="48">#REF!</definedName>
    <definedName name="YTD" localSheetId="61">#REF!</definedName>
    <definedName name="YTD">#REF!</definedName>
    <definedName name="ytd1" localSheetId="42">#REF!</definedName>
    <definedName name="ytd1" localSheetId="61">#REF!</definedName>
    <definedName name="ytd1">#REF!</definedName>
    <definedName name="ytd2" localSheetId="42">#REF!</definedName>
    <definedName name="ytd2" localSheetId="61">#REF!</definedName>
    <definedName name="ytd2">#REF!</definedName>
    <definedName name="Z_14D0EBA8_EF4E_11D3_917A_00203586F6CC_.wvu.PrintArea" localSheetId="25" hidden="1">'218'!$A$1:$G$73</definedName>
    <definedName name="ZN0">[64]Indicies!$E$15</definedName>
  </definedNames>
  <calcPr calcId="125725" calcMode="manual"/>
</workbook>
</file>

<file path=xl/calcChain.xml><?xml version="1.0" encoding="utf-8"?>
<calcChain xmlns="http://schemas.openxmlformats.org/spreadsheetml/2006/main">
  <c r="H123" i="154"/>
  <c r="E85" i="109" l="1"/>
  <c r="F3" i="116" l="1"/>
  <c r="F3" i="137"/>
  <c r="D3" i="167" l="1"/>
  <c r="D73" s="1"/>
  <c r="E123" l="1"/>
  <c r="E53" l="1"/>
  <c r="E52"/>
  <c r="E130"/>
  <c r="E47" l="1"/>
  <c r="E21" l="1"/>
  <c r="E22"/>
  <c r="E23"/>
  <c r="G23" s="1"/>
  <c r="E24" l="1"/>
  <c r="E35"/>
  <c r="G21"/>
  <c r="G22" l="1"/>
  <c r="E51"/>
  <c r="E55" s="1"/>
  <c r="E99" s="1"/>
  <c r="E140" s="1"/>
  <c r="G35"/>
  <c r="E19"/>
  <c r="E33" l="1"/>
  <c r="G33" s="1"/>
  <c r="E31"/>
  <c r="G31" s="1"/>
  <c r="E32"/>
  <c r="G32" s="1"/>
  <c r="G24" l="1"/>
  <c r="E30"/>
  <c r="G30" s="1"/>
  <c r="E34"/>
  <c r="G34" s="1"/>
  <c r="E27"/>
  <c r="G27" s="1"/>
  <c r="E106"/>
  <c r="E112" s="1"/>
  <c r="E125" s="1"/>
  <c r="E29" l="1"/>
  <c r="G29" s="1"/>
  <c r="E141"/>
  <c r="E26" l="1"/>
  <c r="E37"/>
  <c r="G37" s="1"/>
  <c r="G19"/>
  <c r="G26" l="1"/>
  <c r="E43"/>
  <c r="E139" l="1"/>
  <c r="E128"/>
  <c r="E132" s="1"/>
  <c r="E137" s="1"/>
  <c r="E142" s="1"/>
  <c r="H37" i="161" l="1"/>
  <c r="G28" i="162" l="1"/>
  <c r="G27"/>
  <c r="C44" i="138" l="1"/>
  <c r="C46"/>
  <c r="E116" i="158"/>
  <c r="D116"/>
  <c r="F75" i="157"/>
  <c r="M20"/>
  <c r="E75"/>
  <c r="D21" i="88"/>
  <c r="D22"/>
  <c r="E102" i="158" l="1"/>
  <c r="E20" i="157"/>
  <c r="C126" i="166"/>
  <c r="A122"/>
  <c r="G120"/>
  <c r="F120"/>
  <c r="E120"/>
  <c r="D120"/>
  <c r="C120"/>
  <c r="G107"/>
  <c r="F107"/>
  <c r="E107"/>
  <c r="D107"/>
  <c r="C107"/>
  <c r="G98"/>
  <c r="F98"/>
  <c r="E98"/>
  <c r="D98"/>
  <c r="C98"/>
  <c r="G82"/>
  <c r="F82"/>
  <c r="E82"/>
  <c r="D82"/>
  <c r="C82"/>
  <c r="H66"/>
  <c r="M63"/>
  <c r="L63"/>
  <c r="K63"/>
  <c r="J63"/>
  <c r="G63"/>
  <c r="F63"/>
  <c r="D63"/>
  <c r="C63"/>
  <c r="M51"/>
  <c r="L51"/>
  <c r="K51"/>
  <c r="J51"/>
  <c r="I51"/>
  <c r="I63" s="1"/>
  <c r="H51"/>
  <c r="G51"/>
  <c r="F51"/>
  <c r="E51"/>
  <c r="E63" s="1"/>
  <c r="D51"/>
  <c r="C51"/>
  <c r="K46"/>
  <c r="H46"/>
  <c r="E46"/>
  <c r="I45"/>
  <c r="K44"/>
  <c r="M42"/>
  <c r="L42"/>
  <c r="K42"/>
  <c r="J42"/>
  <c r="I42"/>
  <c r="G42"/>
  <c r="F42"/>
  <c r="E42"/>
  <c r="D42"/>
  <c r="C42"/>
  <c r="K41"/>
  <c r="H41"/>
  <c r="H42" s="1"/>
  <c r="G41"/>
  <c r="C41"/>
  <c r="K38"/>
  <c r="H38"/>
  <c r="K36"/>
  <c r="H36"/>
  <c r="K34"/>
  <c r="H34"/>
  <c r="K31"/>
  <c r="H31"/>
  <c r="K30"/>
  <c r="H30"/>
  <c r="K27"/>
  <c r="H27"/>
  <c r="M25"/>
  <c r="L25"/>
  <c r="K25"/>
  <c r="J25"/>
  <c r="I25"/>
  <c r="H25"/>
  <c r="H63" s="1"/>
  <c r="G25"/>
  <c r="F25"/>
  <c r="E25"/>
  <c r="D25"/>
  <c r="C25"/>
  <c r="H24"/>
  <c r="K23"/>
  <c r="H23"/>
  <c r="K22"/>
  <c r="H22"/>
  <c r="K21"/>
  <c r="H21"/>
  <c r="M2"/>
  <c r="L2"/>
  <c r="H119" i="165" l="1"/>
  <c r="H118"/>
  <c r="H117"/>
  <c r="H115"/>
  <c r="H114"/>
  <c r="H112"/>
  <c r="H111"/>
  <c r="H110"/>
  <c r="H109"/>
  <c r="H107"/>
  <c r="H106"/>
  <c r="H99"/>
  <c r="H98"/>
  <c r="H97"/>
  <c r="H95"/>
  <c r="H94"/>
  <c r="H93"/>
  <c r="H92"/>
  <c r="H91"/>
  <c r="H90"/>
  <c r="H89"/>
  <c r="F128"/>
  <c r="H86"/>
  <c r="H85"/>
  <c r="H83"/>
  <c r="H82"/>
  <c r="H81"/>
  <c r="H79"/>
  <c r="H78"/>
  <c r="H77"/>
  <c r="H76"/>
  <c r="H75"/>
  <c r="H74"/>
  <c r="H73"/>
  <c r="H71"/>
  <c r="H63"/>
  <c r="G63"/>
  <c r="F39"/>
  <c r="G100" i="163"/>
  <c r="G98"/>
  <c r="G101" s="1"/>
  <c r="G102" s="1"/>
  <c r="G97"/>
  <c r="G82"/>
  <c r="G92" s="1"/>
  <c r="G58"/>
  <c r="G51"/>
  <c r="G37"/>
  <c r="G31"/>
  <c r="G23"/>
  <c r="AC54" i="162"/>
  <c r="AC56" s="1"/>
  <c r="U49"/>
  <c r="T49"/>
  <c r="Q49"/>
  <c r="N49"/>
  <c r="J49"/>
  <c r="V47"/>
  <c r="V49" s="1"/>
  <c r="U47"/>
  <c r="T47"/>
  <c r="S47"/>
  <c r="S49" s="1"/>
  <c r="R47"/>
  <c r="R49" s="1"/>
  <c r="Q47"/>
  <c r="N47"/>
  <c r="M47"/>
  <c r="M49" s="1"/>
  <c r="J47"/>
  <c r="I47"/>
  <c r="I49" s="1"/>
  <c r="AC49"/>
  <c r="H46"/>
  <c r="G46"/>
  <c r="H45"/>
  <c r="G45"/>
  <c r="H44"/>
  <c r="G44"/>
  <c r="H43"/>
  <c r="G43"/>
  <c r="H42"/>
  <c r="G42"/>
  <c r="AD49"/>
  <c r="H41"/>
  <c r="G41"/>
  <c r="H40"/>
  <c r="G40"/>
  <c r="G39"/>
  <c r="H39"/>
  <c r="AD38"/>
  <c r="H38"/>
  <c r="G38"/>
  <c r="H37"/>
  <c r="G37"/>
  <c r="H36"/>
  <c r="H47" s="1"/>
  <c r="G36"/>
  <c r="G35"/>
  <c r="H35"/>
  <c r="H34"/>
  <c r="G34"/>
  <c r="H33"/>
  <c r="G33"/>
  <c r="AC38"/>
  <c r="H31"/>
  <c r="G31"/>
  <c r="G30"/>
  <c r="H30"/>
  <c r="AC29"/>
  <c r="H29"/>
  <c r="G29"/>
  <c r="AD29"/>
  <c r="AD39" s="1"/>
  <c r="H28"/>
  <c r="K47"/>
  <c r="H27"/>
  <c r="G25"/>
  <c r="H25"/>
  <c r="AD24"/>
  <c r="AC24"/>
  <c r="AC39" s="1"/>
  <c r="AC3"/>
  <c r="V3"/>
  <c r="U3"/>
  <c r="M3"/>
  <c r="K219" i="161"/>
  <c r="K218"/>
  <c r="K217"/>
  <c r="K216"/>
  <c r="K215"/>
  <c r="K214"/>
  <c r="K213"/>
  <c r="K212"/>
  <c r="K211"/>
  <c r="K210"/>
  <c r="K209"/>
  <c r="K208"/>
  <c r="K207"/>
  <c r="K206"/>
  <c r="G205"/>
  <c r="K204"/>
  <c r="K203"/>
  <c r="K202"/>
  <c r="K200"/>
  <c r="K199"/>
  <c r="K198"/>
  <c r="K197"/>
  <c r="K195"/>
  <c r="H190"/>
  <c r="K179"/>
  <c r="K178"/>
  <c r="K177"/>
  <c r="K176"/>
  <c r="K175"/>
  <c r="K174"/>
  <c r="K173"/>
  <c r="K172"/>
  <c r="K171"/>
  <c r="K170"/>
  <c r="K167"/>
  <c r="K166"/>
  <c r="K165"/>
  <c r="K163"/>
  <c r="K162"/>
  <c r="K161"/>
  <c r="K160"/>
  <c r="G164"/>
  <c r="K159"/>
  <c r="K158"/>
  <c r="K157"/>
  <c r="G156"/>
  <c r="K155"/>
  <c r="K154"/>
  <c r="K153"/>
  <c r="K152"/>
  <c r="K151"/>
  <c r="K150"/>
  <c r="K149"/>
  <c r="K147"/>
  <c r="K146"/>
  <c r="K145"/>
  <c r="K143"/>
  <c r="K142"/>
  <c r="K141"/>
  <c r="K140"/>
  <c r="K138"/>
  <c r="K137"/>
  <c r="K136"/>
  <c r="K135"/>
  <c r="H129"/>
  <c r="K90"/>
  <c r="K88"/>
  <c r="K87"/>
  <c r="K86"/>
  <c r="K85"/>
  <c r="K84"/>
  <c r="K83"/>
  <c r="K82"/>
  <c r="K81"/>
  <c r="K80"/>
  <c r="K79"/>
  <c r="G89"/>
  <c r="K77"/>
  <c r="K76"/>
  <c r="K75"/>
  <c r="K74"/>
  <c r="K72"/>
  <c r="H67"/>
  <c r="G67"/>
  <c r="K59"/>
  <c r="K57"/>
  <c r="K56"/>
  <c r="K55"/>
  <c r="K54"/>
  <c r="K53"/>
  <c r="K52"/>
  <c r="K51"/>
  <c r="K49"/>
  <c r="K48"/>
  <c r="K47"/>
  <c r="K46"/>
  <c r="K45"/>
  <c r="K43"/>
  <c r="K42"/>
  <c r="K41"/>
  <c r="K40"/>
  <c r="K39"/>
  <c r="K38"/>
  <c r="K37"/>
  <c r="K35"/>
  <c r="K34"/>
  <c r="K33"/>
  <c r="K32"/>
  <c r="K30"/>
  <c r="G29"/>
  <c r="K28"/>
  <c r="K27"/>
  <c r="K26"/>
  <c r="K25"/>
  <c r="K24"/>
  <c r="K23"/>
  <c r="H29"/>
  <c r="K29" s="1"/>
  <c r="K20"/>
  <c r="K19"/>
  <c r="K18"/>
  <c r="K16"/>
  <c r="K15"/>
  <c r="K14"/>
  <c r="K12"/>
  <c r="K10"/>
  <c r="G11"/>
  <c r="G13" s="1"/>
  <c r="G17" s="1"/>
  <c r="G190"/>
  <c r="G91" l="1"/>
  <c r="H49" i="162"/>
  <c r="AD10" s="1"/>
  <c r="AD50" s="1"/>
  <c r="AD57" s="1"/>
  <c r="H101" i="165"/>
  <c r="K31" i="161"/>
  <c r="K50"/>
  <c r="K58"/>
  <c r="K78"/>
  <c r="H148"/>
  <c r="K169"/>
  <c r="H205"/>
  <c r="K205" s="1"/>
  <c r="K201"/>
  <c r="G47" i="162"/>
  <c r="G49" s="1"/>
  <c r="AC10" s="1"/>
  <c r="AC50" s="1"/>
  <c r="AC57" s="1"/>
  <c r="H80" i="165"/>
  <c r="H96"/>
  <c r="H116"/>
  <c r="H11" i="161"/>
  <c r="K9"/>
  <c r="K22"/>
  <c r="K44"/>
  <c r="H73"/>
  <c r="K139"/>
  <c r="AD3" i="162"/>
  <c r="N3"/>
  <c r="L47"/>
  <c r="L49" s="1"/>
  <c r="H84" i="165"/>
  <c r="H100"/>
  <c r="H113"/>
  <c r="H120"/>
  <c r="K21" i="161"/>
  <c r="K36"/>
  <c r="G73"/>
  <c r="H89"/>
  <c r="K89" s="1"/>
  <c r="G148"/>
  <c r="H156"/>
  <c r="K156" s="1"/>
  <c r="G196"/>
  <c r="H196"/>
  <c r="K196" s="1"/>
  <c r="H72" i="165"/>
  <c r="H88"/>
  <c r="H108"/>
  <c r="G128"/>
  <c r="K49" i="162"/>
  <c r="G129" i="161"/>
  <c r="H164"/>
  <c r="K164" s="1"/>
  <c r="K144"/>
  <c r="K168"/>
  <c r="H87" i="165"/>
  <c r="G38" i="163" l="1"/>
  <c r="G60" s="1"/>
  <c r="G254" i="161"/>
  <c r="H128" i="165"/>
  <c r="K73" i="161"/>
  <c r="H13"/>
  <c r="K11"/>
  <c r="G220"/>
  <c r="H220"/>
  <c r="K220" s="1"/>
  <c r="K148"/>
  <c r="G93" i="163" l="1"/>
  <c r="G61"/>
  <c r="H17" i="161"/>
  <c r="K13"/>
  <c r="K17" l="1"/>
  <c r="H91"/>
  <c r="H254" l="1"/>
  <c r="K91"/>
  <c r="F58" i="160" l="1"/>
  <c r="E58"/>
  <c r="F57"/>
  <c r="F55"/>
  <c r="I132" i="159" l="1"/>
  <c r="C130"/>
  <c r="H129"/>
  <c r="G129"/>
  <c r="E129"/>
  <c r="C129"/>
  <c r="I128"/>
  <c r="I127"/>
  <c r="I126"/>
  <c r="I125"/>
  <c r="I124"/>
  <c r="I123"/>
  <c r="I122"/>
  <c r="I121"/>
  <c r="I120"/>
  <c r="I129" s="1"/>
  <c r="H118"/>
  <c r="G118"/>
  <c r="E118"/>
  <c r="C118"/>
  <c r="I118" s="1"/>
  <c r="I117"/>
  <c r="I116"/>
  <c r="I115"/>
  <c r="I114"/>
  <c r="I113"/>
  <c r="I112"/>
  <c r="I111"/>
  <c r="I110"/>
  <c r="I109"/>
  <c r="I108"/>
  <c r="H106"/>
  <c r="G106"/>
  <c r="E106"/>
  <c r="C106"/>
  <c r="I106" s="1"/>
  <c r="I105"/>
  <c r="I104"/>
  <c r="I103"/>
  <c r="I102"/>
  <c r="I101"/>
  <c r="I100"/>
  <c r="I99"/>
  <c r="I98"/>
  <c r="I97"/>
  <c r="I96"/>
  <c r="H94"/>
  <c r="H130" s="1"/>
  <c r="G94"/>
  <c r="G130" s="1"/>
  <c r="E94"/>
  <c r="E130" s="1"/>
  <c r="C94"/>
  <c r="I94" s="1"/>
  <c r="I93"/>
  <c r="I92"/>
  <c r="I91"/>
  <c r="I90"/>
  <c r="I89"/>
  <c r="I88"/>
  <c r="I87"/>
  <c r="I86"/>
  <c r="I85"/>
  <c r="I84"/>
  <c r="I63"/>
  <c r="E61"/>
  <c r="H60"/>
  <c r="G60"/>
  <c r="E60"/>
  <c r="C60"/>
  <c r="I59"/>
  <c r="I58"/>
  <c r="I57"/>
  <c r="I56"/>
  <c r="I55"/>
  <c r="I54"/>
  <c r="I53"/>
  <c r="I52"/>
  <c r="I51"/>
  <c r="I60" s="1"/>
  <c r="H49"/>
  <c r="G49"/>
  <c r="E49"/>
  <c r="C49"/>
  <c r="I49" s="1"/>
  <c r="I48"/>
  <c r="I47"/>
  <c r="I46"/>
  <c r="I45"/>
  <c r="I44"/>
  <c r="I43"/>
  <c r="I42"/>
  <c r="I41"/>
  <c r="I40"/>
  <c r="I39"/>
  <c r="H37"/>
  <c r="G37"/>
  <c r="E37"/>
  <c r="C37"/>
  <c r="I37" s="1"/>
  <c r="I36"/>
  <c r="I35"/>
  <c r="I34"/>
  <c r="I33"/>
  <c r="I32"/>
  <c r="I31"/>
  <c r="I30"/>
  <c r="I29"/>
  <c r="I28"/>
  <c r="I27"/>
  <c r="H25"/>
  <c r="H61" s="1"/>
  <c r="G25"/>
  <c r="G61" s="1"/>
  <c r="E25"/>
  <c r="C25"/>
  <c r="C61" s="1"/>
  <c r="I61" s="1"/>
  <c r="I24"/>
  <c r="I23"/>
  <c r="I22"/>
  <c r="I21"/>
  <c r="I20"/>
  <c r="I19"/>
  <c r="I18"/>
  <c r="I17"/>
  <c r="I16"/>
  <c r="I15"/>
  <c r="L187" i="158"/>
  <c r="L26" s="1"/>
  <c r="L31" s="1"/>
  <c r="L33" s="1"/>
  <c r="K187"/>
  <c r="I187"/>
  <c r="H187"/>
  <c r="G187"/>
  <c r="G26" s="1"/>
  <c r="G31" s="1"/>
  <c r="G33" s="1"/>
  <c r="M186"/>
  <c r="M185"/>
  <c r="M184"/>
  <c r="M183"/>
  <c r="M182"/>
  <c r="M181"/>
  <c r="M180"/>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L125"/>
  <c r="J125"/>
  <c r="H125"/>
  <c r="G125"/>
  <c r="F125"/>
  <c r="F187" s="1"/>
  <c r="F26" s="1"/>
  <c r="F31" s="1"/>
  <c r="F33" s="1"/>
  <c r="E125"/>
  <c r="D125"/>
  <c r="M124"/>
  <c r="M123"/>
  <c r="M122"/>
  <c r="M121"/>
  <c r="M120"/>
  <c r="M119"/>
  <c r="M125" s="1"/>
  <c r="M118"/>
  <c r="M116"/>
  <c r="L116"/>
  <c r="J116"/>
  <c r="J187" s="1"/>
  <c r="J26" s="1"/>
  <c r="J31" s="1"/>
  <c r="J33" s="1"/>
  <c r="G116"/>
  <c r="F116"/>
  <c r="M115"/>
  <c r="M114"/>
  <c r="M113"/>
  <c r="M112"/>
  <c r="M111"/>
  <c r="M110"/>
  <c r="M109"/>
  <c r="M108"/>
  <c r="M107"/>
  <c r="M106"/>
  <c r="M105"/>
  <c r="M104"/>
  <c r="E103"/>
  <c r="E101"/>
  <c r="E100"/>
  <c r="E26" s="1"/>
  <c r="E31" s="1"/>
  <c r="E33" s="1"/>
  <c r="E99"/>
  <c r="M97"/>
  <c r="L97"/>
  <c r="J97"/>
  <c r="H97"/>
  <c r="G97"/>
  <c r="F97"/>
  <c r="E97"/>
  <c r="D97"/>
  <c r="M96"/>
  <c r="M95"/>
  <c r="M94"/>
  <c r="M93"/>
  <c r="M92"/>
  <c r="M91"/>
  <c r="M90"/>
  <c r="M89"/>
  <c r="M88"/>
  <c r="M87"/>
  <c r="M86"/>
  <c r="M85"/>
  <c r="M84"/>
  <c r="M83"/>
  <c r="M82"/>
  <c r="M81"/>
  <c r="M80"/>
  <c r="M79"/>
  <c r="M78"/>
  <c r="M77"/>
  <c r="M76"/>
  <c r="E37"/>
  <c r="E36"/>
  <c r="M32"/>
  <c r="M30"/>
  <c r="M29"/>
  <c r="M28"/>
  <c r="M27"/>
  <c r="K26"/>
  <c r="H26"/>
  <c r="H31" s="1"/>
  <c r="H33" s="1"/>
  <c r="D26"/>
  <c r="M25"/>
  <c r="L23"/>
  <c r="J23"/>
  <c r="H23"/>
  <c r="G23"/>
  <c r="F23"/>
  <c r="E23"/>
  <c r="D23"/>
  <c r="M22"/>
  <c r="M21"/>
  <c r="M20"/>
  <c r="M19"/>
  <c r="M18"/>
  <c r="M23" s="1"/>
  <c r="M17"/>
  <c r="F76" i="157"/>
  <c r="E76"/>
  <c r="L26"/>
  <c r="J26"/>
  <c r="H26"/>
  <c r="G26"/>
  <c r="F26"/>
  <c r="M25"/>
  <c r="M24"/>
  <c r="M23"/>
  <c r="L22"/>
  <c r="J22"/>
  <c r="H22"/>
  <c r="G22"/>
  <c r="F22"/>
  <c r="E22"/>
  <c r="E26" s="1"/>
  <c r="D22"/>
  <c r="D26" s="1"/>
  <c r="M21"/>
  <c r="M22"/>
  <c r="M26" s="1"/>
  <c r="D20"/>
  <c r="M19"/>
  <c r="H129" i="154"/>
  <c r="H119"/>
  <c r="H105"/>
  <c r="H107" s="1"/>
  <c r="G37" i="153" s="1"/>
  <c r="H62" i="154"/>
  <c r="H54"/>
  <c r="G31" i="153" s="1"/>
  <c r="H52" i="154"/>
  <c r="H19"/>
  <c r="Q2" s="1"/>
  <c r="Q4" s="1"/>
  <c r="Q8" s="1"/>
  <c r="A1"/>
  <c r="G126" i="153"/>
  <c r="G107"/>
  <c r="G102"/>
  <c r="G82"/>
  <c r="G61"/>
  <c r="G52"/>
  <c r="G51"/>
  <c r="G43"/>
  <c r="G41"/>
  <c r="G33"/>
  <c r="G29"/>
  <c r="G25"/>
  <c r="G23"/>
  <c r="F86" i="152"/>
  <c r="E86"/>
  <c r="F21"/>
  <c r="F27" s="1"/>
  <c r="F29" s="1"/>
  <c r="E21"/>
  <c r="E27" s="1"/>
  <c r="E29" s="1"/>
  <c r="F19"/>
  <c r="E19"/>
  <c r="A16"/>
  <c r="A17" s="1"/>
  <c r="A18" s="1"/>
  <c r="A19" s="1"/>
  <c r="A20" s="1"/>
  <c r="A21" s="1"/>
  <c r="A22" s="1"/>
  <c r="A23" s="1"/>
  <c r="A24" s="1"/>
  <c r="A25" s="1"/>
  <c r="A26" s="1"/>
  <c r="A27" s="1"/>
  <c r="A28" s="1"/>
  <c r="A29" s="1"/>
  <c r="A14"/>
  <c r="A15" s="1"/>
  <c r="A13"/>
  <c r="D31" i="158" l="1"/>
  <c r="D33" s="1"/>
  <c r="M26"/>
  <c r="I130" i="159"/>
  <c r="I25"/>
  <c r="D29" i="157"/>
  <c r="E29" s="1"/>
  <c r="D30"/>
  <c r="E30" s="1"/>
  <c r="H109" i="154"/>
  <c r="M31" i="158"/>
  <c r="M33" s="1"/>
  <c r="P33" s="1"/>
  <c r="G27" i="153"/>
  <c r="G35"/>
  <c r="H113" i="154" l="1"/>
  <c r="G39" i="153"/>
  <c r="G45" s="1"/>
  <c r="E110" i="109" l="1"/>
  <c r="C23" i="118" l="1"/>
  <c r="C17" i="117"/>
  <c r="F46" i="138"/>
  <c r="E46"/>
  <c r="G44"/>
  <c r="G43"/>
  <c r="G42"/>
  <c r="G41"/>
  <c r="G40"/>
  <c r="F40"/>
  <c r="E40"/>
  <c r="C40"/>
  <c r="G39"/>
  <c r="G38"/>
  <c r="G37"/>
  <c r="G36"/>
  <c r="G35"/>
  <c r="C35"/>
  <c r="G34"/>
  <c r="F34"/>
  <c r="G33"/>
  <c r="G46" s="1"/>
  <c r="F33"/>
  <c r="G32"/>
  <c r="G31"/>
  <c r="G30"/>
  <c r="G29"/>
  <c r="G28"/>
  <c r="G27"/>
  <c r="G26"/>
  <c r="G25"/>
  <c r="G24"/>
  <c r="G23"/>
  <c r="G22"/>
  <c r="G21"/>
  <c r="E21"/>
  <c r="G20"/>
  <c r="G19"/>
  <c r="G18"/>
  <c r="G17"/>
  <c r="G16"/>
  <c r="F57" i="137"/>
  <c r="D57"/>
  <c r="C57"/>
  <c r="G56"/>
  <c r="G55"/>
  <c r="G54"/>
  <c r="G53"/>
  <c r="G52"/>
  <c r="G51"/>
  <c r="G50"/>
  <c r="G49"/>
  <c r="G48"/>
  <c r="G47"/>
  <c r="G46"/>
  <c r="G45"/>
  <c r="G44"/>
  <c r="G43"/>
  <c r="G42"/>
  <c r="G41"/>
  <c r="G40"/>
  <c r="D40"/>
  <c r="G39"/>
  <c r="G38"/>
  <c r="G37"/>
  <c r="D37"/>
  <c r="G36"/>
  <c r="C36"/>
  <c r="G35"/>
  <c r="G34"/>
  <c r="G33"/>
  <c r="G32"/>
  <c r="G31"/>
  <c r="D31"/>
  <c r="G30"/>
  <c r="G29"/>
  <c r="G28"/>
  <c r="G27"/>
  <c r="D27"/>
  <c r="C27"/>
  <c r="G26"/>
  <c r="G25"/>
  <c r="F25"/>
  <c r="D25"/>
  <c r="C25"/>
  <c r="G24"/>
  <c r="G23"/>
  <c r="G22"/>
  <c r="D22"/>
  <c r="C22"/>
  <c r="G21"/>
  <c r="G20"/>
  <c r="G19"/>
  <c r="G57" s="1"/>
  <c r="F19"/>
  <c r="G18"/>
  <c r="G17"/>
  <c r="G16"/>
  <c r="G15"/>
  <c r="D15"/>
  <c r="C27" i="29" l="1"/>
  <c r="D42" i="134" l="1"/>
  <c r="F29" s="1"/>
  <c r="F64"/>
  <c r="F58" i="133" l="1"/>
  <c r="F45"/>
  <c r="F40"/>
  <c r="F31"/>
  <c r="F63" s="1"/>
  <c r="K192" i="132" l="1"/>
  <c r="H192"/>
  <c r="G192"/>
  <c r="J191"/>
  <c r="J190"/>
  <c r="J189"/>
  <c r="J188"/>
  <c r="J187"/>
  <c r="J186"/>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92" s="1"/>
  <c r="K132"/>
  <c r="J132"/>
  <c r="F132"/>
  <c r="E132"/>
  <c r="D132"/>
  <c r="A132"/>
  <c r="K129"/>
  <c r="H129"/>
  <c r="G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129" s="1"/>
  <c r="K69"/>
  <c r="J69"/>
  <c r="F69"/>
  <c r="E69"/>
  <c r="D69"/>
  <c r="A69"/>
  <c r="K64"/>
  <c r="H64"/>
  <c r="G64"/>
  <c r="J63"/>
  <c r="J62"/>
  <c r="J61"/>
  <c r="J60"/>
  <c r="J59"/>
  <c r="J58"/>
  <c r="J57"/>
  <c r="J56"/>
  <c r="J55"/>
  <c r="J54"/>
  <c r="J53"/>
  <c r="J52"/>
  <c r="J51"/>
  <c r="J50"/>
  <c r="J49"/>
  <c r="J48"/>
  <c r="J47"/>
  <c r="J46"/>
  <c r="J45"/>
  <c r="J44"/>
  <c r="J43"/>
  <c r="J42"/>
  <c r="J41"/>
  <c r="J40"/>
  <c r="J39"/>
  <c r="J38"/>
  <c r="J37"/>
  <c r="J36"/>
  <c r="H35"/>
  <c r="J35" s="1"/>
  <c r="J34"/>
  <c r="J33"/>
  <c r="J32"/>
  <c r="J31"/>
  <c r="J30"/>
  <c r="J64" s="1"/>
  <c r="J29"/>
  <c r="J28"/>
  <c r="K3"/>
  <c r="J3"/>
  <c r="E3"/>
  <c r="D3"/>
  <c r="F2"/>
  <c r="A2"/>
  <c r="F82" i="118" l="1"/>
  <c r="G64"/>
  <c r="M63"/>
  <c r="L63"/>
  <c r="J63"/>
  <c r="I63"/>
  <c r="F63"/>
  <c r="D63"/>
  <c r="E27"/>
  <c r="D27"/>
  <c r="E25"/>
  <c r="D25"/>
  <c r="C63"/>
  <c r="E20"/>
  <c r="C20"/>
  <c r="G105" i="117"/>
  <c r="F105"/>
  <c r="E105"/>
  <c r="C105"/>
  <c r="G104"/>
  <c r="G103"/>
  <c r="G102"/>
  <c r="G101"/>
  <c r="G100"/>
  <c r="G99"/>
  <c r="G98"/>
  <c r="G97"/>
  <c r="G96"/>
  <c r="G95"/>
  <c r="G94"/>
  <c r="G93"/>
  <c r="G92"/>
  <c r="G91"/>
  <c r="G90"/>
  <c r="G89"/>
  <c r="G88"/>
  <c r="G87"/>
  <c r="G86"/>
  <c r="G85"/>
  <c r="G84"/>
  <c r="G83"/>
  <c r="G82"/>
  <c r="G81"/>
  <c r="G80"/>
  <c r="G79"/>
  <c r="G78"/>
  <c r="G77"/>
  <c r="G76"/>
  <c r="G75"/>
  <c r="G74"/>
  <c r="G73"/>
  <c r="G72"/>
  <c r="G71"/>
  <c r="W70"/>
  <c r="X70" s="1"/>
  <c r="V70"/>
  <c r="G70"/>
  <c r="W69"/>
  <c r="G69"/>
  <c r="X68"/>
  <c r="G68"/>
  <c r="X67"/>
  <c r="W67"/>
  <c r="G67"/>
  <c r="X66"/>
  <c r="W66"/>
  <c r="G66"/>
  <c r="X65"/>
  <c r="G65"/>
  <c r="X64"/>
  <c r="W64"/>
  <c r="G64"/>
  <c r="G63"/>
  <c r="G62"/>
  <c r="G61"/>
  <c r="G60"/>
  <c r="G59"/>
  <c r="F43"/>
  <c r="E43"/>
  <c r="C43"/>
  <c r="L42"/>
  <c r="G18"/>
  <c r="F18"/>
  <c r="E18"/>
  <c r="C18"/>
  <c r="G17"/>
  <c r="G43" s="1"/>
  <c r="F17"/>
  <c r="E17"/>
  <c r="G16"/>
  <c r="E16"/>
  <c r="G15"/>
  <c r="G14"/>
  <c r="G13"/>
  <c r="C13"/>
  <c r="F46" i="116"/>
  <c r="F49" s="1"/>
  <c r="G22"/>
  <c r="G21"/>
  <c r="G20"/>
  <c r="G19"/>
  <c r="G18"/>
  <c r="G17"/>
  <c r="F16"/>
  <c r="D16"/>
  <c r="D46" s="1"/>
  <c r="D49" s="1"/>
  <c r="C16"/>
  <c r="G16" s="1"/>
  <c r="G15"/>
  <c r="E23" i="118" l="1"/>
  <c r="E63" s="1"/>
  <c r="C46" i="116"/>
  <c r="E50" i="109"/>
  <c r="E54" s="1"/>
  <c r="C49" i="116" l="1"/>
  <c r="G46"/>
  <c r="G49" l="1"/>
  <c r="E90" i="109"/>
  <c r="E86"/>
  <c r="E81"/>
  <c r="E77"/>
  <c r="G31" l="1"/>
  <c r="E117"/>
  <c r="G61" i="98"/>
  <c r="F61"/>
  <c r="E61"/>
  <c r="A121" i="97" l="1"/>
  <c r="F56"/>
  <c r="F47"/>
  <c r="F34"/>
  <c r="A17"/>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F57" l="1"/>
  <c r="F518" i="89" l="1"/>
  <c r="F520" s="1"/>
  <c r="G37" s="1"/>
  <c r="G45" s="1"/>
  <c r="G130"/>
  <c r="F130"/>
  <c r="B130"/>
  <c r="G69"/>
  <c r="F69"/>
  <c r="B69"/>
  <c r="G61"/>
  <c r="G56"/>
  <c r="G33"/>
  <c r="G57" s="1"/>
  <c r="G3"/>
  <c r="F3"/>
  <c r="E281" s="1"/>
  <c r="B2"/>
  <c r="D41" i="88" l="1"/>
  <c r="D40"/>
  <c r="D38"/>
  <c r="D35"/>
  <c r="D34"/>
  <c r="D30"/>
  <c r="D29"/>
  <c r="D28"/>
  <c r="D27"/>
  <c r="D20"/>
  <c r="D19"/>
  <c r="D18"/>
  <c r="D17"/>
  <c r="D15"/>
  <c r="D14"/>
  <c r="D13"/>
  <c r="D12"/>
  <c r="D11"/>
  <c r="F31" l="1"/>
  <c r="F16"/>
  <c r="F21" s="1"/>
  <c r="D16"/>
  <c r="F39"/>
  <c r="D39" s="1"/>
  <c r="D37"/>
  <c r="D31"/>
  <c r="D42" l="1"/>
  <c r="F42"/>
  <c r="E81" i="84" l="1"/>
  <c r="E76"/>
  <c r="E64" i="82" l="1"/>
  <c r="E33"/>
  <c r="A46" i="1" l="1"/>
  <c r="P39" i="76" l="1"/>
  <c r="N39"/>
  <c r="L39"/>
  <c r="H39"/>
  <c r="R15"/>
  <c r="R13" l="1"/>
  <c r="C278" i="75"/>
  <c r="C246"/>
  <c r="C127"/>
  <c r="C118"/>
  <c r="C117"/>
  <c r="C116"/>
  <c r="C134"/>
  <c r="C132"/>
  <c r="C105"/>
  <c r="C104"/>
  <c r="C103"/>
  <c r="C102"/>
  <c r="C101"/>
  <c r="C96"/>
  <c r="C93"/>
  <c r="C92"/>
  <c r="C89"/>
  <c r="C88"/>
  <c r="C70"/>
  <c r="C68"/>
  <c r="C66"/>
  <c r="C65"/>
  <c r="C56"/>
  <c r="C50"/>
  <c r="C47"/>
  <c r="C45"/>
  <c r="C313"/>
  <c r="C36"/>
  <c r="B25" i="3"/>
  <c r="E60" i="36"/>
  <c r="E42"/>
  <c r="E35"/>
  <c r="E28"/>
  <c r="E21"/>
  <c r="E3" i="48"/>
  <c r="L60" i="44"/>
  <c r="J60"/>
  <c r="F60"/>
  <c r="A60"/>
  <c r="E60"/>
  <c r="D60"/>
  <c r="C280" i="75"/>
  <c r="C281"/>
  <c r="A2" i="76"/>
  <c r="B63" i="9"/>
  <c r="E123" i="6"/>
  <c r="D123"/>
  <c r="B123"/>
  <c r="B64"/>
  <c r="E64"/>
  <c r="D64"/>
  <c r="B2" i="7"/>
  <c r="H3"/>
  <c r="G3"/>
  <c r="B2" i="8"/>
  <c r="H3"/>
  <c r="G3"/>
  <c r="F64" i="9"/>
  <c r="E64"/>
  <c r="B2"/>
  <c r="F3"/>
  <c r="E3"/>
  <c r="O1" i="10"/>
  <c r="G1"/>
  <c r="F1"/>
  <c r="A1"/>
  <c r="F120" i="11"/>
  <c r="E120"/>
  <c r="B120"/>
  <c r="F61"/>
  <c r="E61"/>
  <c r="B60"/>
  <c r="F3"/>
  <c r="E3"/>
  <c r="B2"/>
  <c r="H165" i="12"/>
  <c r="G165"/>
  <c r="B164"/>
  <c r="H114"/>
  <c r="G114"/>
  <c r="B113"/>
  <c r="H61"/>
  <c r="G61"/>
  <c r="B60"/>
  <c r="H3"/>
  <c r="G3"/>
  <c r="B2"/>
  <c r="A213"/>
  <c r="A161"/>
  <c r="A108"/>
  <c r="C189" i="75"/>
  <c r="C251"/>
  <c r="C249"/>
  <c r="C256"/>
  <c r="H16" i="19"/>
  <c r="H21" s="1"/>
  <c r="H17"/>
  <c r="H18"/>
  <c r="H19"/>
  <c r="H20"/>
  <c r="H35"/>
  <c r="H36"/>
  <c r="H37"/>
  <c r="D38"/>
  <c r="H34"/>
  <c r="H23"/>
  <c r="H24"/>
  <c r="H26"/>
  <c r="H27"/>
  <c r="H28"/>
  <c r="D21"/>
  <c r="D25"/>
  <c r="D29" s="1"/>
  <c r="I3"/>
  <c r="H3"/>
  <c r="E3"/>
  <c r="D3"/>
  <c r="F2"/>
  <c r="B2"/>
  <c r="I118" i="20"/>
  <c r="I3"/>
  <c r="H3"/>
  <c r="I33"/>
  <c r="I34"/>
  <c r="I35"/>
  <c r="I40" s="1"/>
  <c r="I36"/>
  <c r="I37"/>
  <c r="I38"/>
  <c r="I39"/>
  <c r="I42"/>
  <c r="I43"/>
  <c r="I44"/>
  <c r="I45"/>
  <c r="I48" s="1"/>
  <c r="C513" i="75" s="1"/>
  <c r="I46" i="20"/>
  <c r="I47"/>
  <c r="I50"/>
  <c r="I51"/>
  <c r="I52"/>
  <c r="I53"/>
  <c r="I54"/>
  <c r="I55"/>
  <c r="I56"/>
  <c r="I59"/>
  <c r="I60"/>
  <c r="I61"/>
  <c r="I62"/>
  <c r="I63"/>
  <c r="I64"/>
  <c r="I76"/>
  <c r="I80"/>
  <c r="I81"/>
  <c r="I82"/>
  <c r="I83"/>
  <c r="I89" s="1"/>
  <c r="C516" i="75" s="1"/>
  <c r="I84" i="20"/>
  <c r="I85"/>
  <c r="I86"/>
  <c r="I87"/>
  <c r="I88"/>
  <c r="I91"/>
  <c r="I92"/>
  <c r="I93"/>
  <c r="I94"/>
  <c r="I95"/>
  <c r="I96"/>
  <c r="I97"/>
  <c r="I98"/>
  <c r="I99"/>
  <c r="I100"/>
  <c r="I101"/>
  <c r="I102"/>
  <c r="I103"/>
  <c r="I104"/>
  <c r="I107"/>
  <c r="I117" s="1"/>
  <c r="I119" s="1"/>
  <c r="C518" i="75" s="1"/>
  <c r="I108" i="20"/>
  <c r="I109"/>
  <c r="I110"/>
  <c r="I111"/>
  <c r="I112"/>
  <c r="I113"/>
  <c r="I114"/>
  <c r="I115"/>
  <c r="I116"/>
  <c r="I27"/>
  <c r="I28"/>
  <c r="I30" s="1"/>
  <c r="C510" i="75" s="1"/>
  <c r="I29" i="20"/>
  <c r="I123"/>
  <c r="H40"/>
  <c r="H48"/>
  <c r="H57"/>
  <c r="H77"/>
  <c r="H89"/>
  <c r="H105"/>
  <c r="H117"/>
  <c r="H119"/>
  <c r="H30"/>
  <c r="G40"/>
  <c r="G48"/>
  <c r="G57"/>
  <c r="G77"/>
  <c r="G89"/>
  <c r="G105"/>
  <c r="G117"/>
  <c r="G119" s="1"/>
  <c r="G30"/>
  <c r="F40"/>
  <c r="F78" s="1"/>
  <c r="F120" s="1"/>
  <c r="F124" s="1"/>
  <c r="F48"/>
  <c r="F57"/>
  <c r="F77"/>
  <c r="F89"/>
  <c r="F105"/>
  <c r="F117"/>
  <c r="F119" s="1"/>
  <c r="F30"/>
  <c r="E40"/>
  <c r="E48"/>
  <c r="E57"/>
  <c r="E77"/>
  <c r="E89"/>
  <c r="E105"/>
  <c r="E117"/>
  <c r="E119" s="1"/>
  <c r="E30"/>
  <c r="D40"/>
  <c r="D48"/>
  <c r="D57"/>
  <c r="D77"/>
  <c r="D89"/>
  <c r="D105"/>
  <c r="D117"/>
  <c r="D119" s="1"/>
  <c r="D30"/>
  <c r="I71"/>
  <c r="H71"/>
  <c r="E71"/>
  <c r="D71"/>
  <c r="F70"/>
  <c r="A70"/>
  <c r="E3"/>
  <c r="D3"/>
  <c r="F2"/>
  <c r="A2"/>
  <c r="D3" i="21"/>
  <c r="F59"/>
  <c r="F3"/>
  <c r="A2"/>
  <c r="E61" i="22"/>
  <c r="E3"/>
  <c r="D3"/>
  <c r="A2"/>
  <c r="G59" i="26"/>
  <c r="F59"/>
  <c r="A59"/>
  <c r="H52"/>
  <c r="G52"/>
  <c r="F52"/>
  <c r="E51"/>
  <c r="E50"/>
  <c r="E49"/>
  <c r="E48"/>
  <c r="E47"/>
  <c r="E46"/>
  <c r="E45"/>
  <c r="E44"/>
  <c r="H31"/>
  <c r="H37"/>
  <c r="G31"/>
  <c r="G37"/>
  <c r="F31"/>
  <c r="F37"/>
  <c r="E40"/>
  <c r="E39"/>
  <c r="E36"/>
  <c r="E35"/>
  <c r="E34"/>
  <c r="E30"/>
  <c r="E29"/>
  <c r="E28"/>
  <c r="E27"/>
  <c r="E26"/>
  <c r="E25"/>
  <c r="E22"/>
  <c r="G3"/>
  <c r="F3"/>
  <c r="B2"/>
  <c r="L3" i="28"/>
  <c r="K3"/>
  <c r="G2"/>
  <c r="L66"/>
  <c r="G66"/>
  <c r="F66"/>
  <c r="A66"/>
  <c r="F3"/>
  <c r="E3"/>
  <c r="A2"/>
  <c r="L62"/>
  <c r="K62"/>
  <c r="J62"/>
  <c r="H62"/>
  <c r="F62"/>
  <c r="F3" i="29"/>
  <c r="E3"/>
  <c r="A2"/>
  <c r="M3" i="30"/>
  <c r="L3"/>
  <c r="G2"/>
  <c r="F3"/>
  <c r="E3"/>
  <c r="A2"/>
  <c r="G3" i="31"/>
  <c r="E3"/>
  <c r="A2"/>
  <c r="G64"/>
  <c r="F64"/>
  <c r="D64"/>
  <c r="C64"/>
  <c r="G29"/>
  <c r="F29"/>
  <c r="D29"/>
  <c r="C29"/>
  <c r="F64" i="35"/>
  <c r="L61"/>
  <c r="K61"/>
  <c r="J61"/>
  <c r="I61"/>
  <c r="H61"/>
  <c r="G61"/>
  <c r="C61"/>
  <c r="L40"/>
  <c r="K40"/>
  <c r="J40"/>
  <c r="I40"/>
  <c r="H40"/>
  <c r="G40"/>
  <c r="C40"/>
  <c r="L3"/>
  <c r="J3"/>
  <c r="E3"/>
  <c r="D3"/>
  <c r="F2"/>
  <c r="A2"/>
  <c r="E51" i="36"/>
  <c r="D21"/>
  <c r="D28"/>
  <c r="D61" s="1"/>
  <c r="D35"/>
  <c r="D42"/>
  <c r="D51"/>
  <c r="D60"/>
  <c r="E3"/>
  <c r="D3"/>
  <c r="A2"/>
  <c r="F192" i="39"/>
  <c r="A192"/>
  <c r="K188"/>
  <c r="J188"/>
  <c r="E188"/>
  <c r="D188"/>
  <c r="K151"/>
  <c r="J151"/>
  <c r="E151"/>
  <c r="D151"/>
  <c r="F135"/>
  <c r="J133"/>
  <c r="I133"/>
  <c r="F133"/>
  <c r="E133"/>
  <c r="D133"/>
  <c r="A133"/>
  <c r="F131"/>
  <c r="A131"/>
  <c r="K127"/>
  <c r="J127"/>
  <c r="J61" s="1"/>
  <c r="E127"/>
  <c r="D127"/>
  <c r="D61" s="1"/>
  <c r="K90"/>
  <c r="K60" s="1"/>
  <c r="J90"/>
  <c r="J60" s="1"/>
  <c r="E90"/>
  <c r="D90"/>
  <c r="D60" s="1"/>
  <c r="F74"/>
  <c r="J72"/>
  <c r="I72"/>
  <c r="F72"/>
  <c r="E72"/>
  <c r="D72"/>
  <c r="A72"/>
  <c r="F64"/>
  <c r="K57"/>
  <c r="K61"/>
  <c r="J57"/>
  <c r="E57"/>
  <c r="E60"/>
  <c r="E61"/>
  <c r="D57"/>
  <c r="J3"/>
  <c r="I3"/>
  <c r="E3"/>
  <c r="D3"/>
  <c r="F2"/>
  <c r="A2"/>
  <c r="L3" i="44"/>
  <c r="J3"/>
  <c r="E3"/>
  <c r="D3"/>
  <c r="F2"/>
  <c r="A2"/>
  <c r="L34"/>
  <c r="L33"/>
  <c r="L32"/>
  <c r="L15"/>
  <c r="L20" s="1"/>
  <c r="L16"/>
  <c r="L17"/>
  <c r="L18"/>
  <c r="L19"/>
  <c r="L22"/>
  <c r="L23"/>
  <c r="L24"/>
  <c r="L25"/>
  <c r="L27" s="1"/>
  <c r="L26"/>
  <c r="L28"/>
  <c r="K20"/>
  <c r="K27"/>
  <c r="I20"/>
  <c r="I27"/>
  <c r="G20"/>
  <c r="G27"/>
  <c r="F20"/>
  <c r="F27"/>
  <c r="F29" s="1"/>
  <c r="E20"/>
  <c r="E27"/>
  <c r="D20"/>
  <c r="D27"/>
  <c r="C20"/>
  <c r="C27"/>
  <c r="I3" i="48"/>
  <c r="H3"/>
  <c r="D3"/>
  <c r="F2"/>
  <c r="A2"/>
  <c r="E29"/>
  <c r="E31" s="1"/>
  <c r="E33" s="1"/>
  <c r="E45"/>
  <c r="E46" s="1"/>
  <c r="D29"/>
  <c r="D31" s="1"/>
  <c r="D33" s="1"/>
  <c r="D45"/>
  <c r="C331" i="75" s="1"/>
  <c r="I29" i="48"/>
  <c r="I31"/>
  <c r="I33" s="1"/>
  <c r="H29"/>
  <c r="H31" s="1"/>
  <c r="H33" s="1"/>
  <c r="G29"/>
  <c r="G31" s="1"/>
  <c r="G33" s="1"/>
  <c r="F29"/>
  <c r="F31" s="1"/>
  <c r="F33" s="1"/>
  <c r="G72" i="49"/>
  <c r="F72"/>
  <c r="A72"/>
  <c r="G3"/>
  <c r="F3"/>
  <c r="A2"/>
  <c r="D133"/>
  <c r="C133"/>
  <c r="E133"/>
  <c r="A120"/>
  <c r="A121" s="1"/>
  <c r="A122" s="1"/>
  <c r="A123" s="1"/>
  <c r="A124" s="1"/>
  <c r="A125" s="1"/>
  <c r="A126" s="1"/>
  <c r="A127" s="1"/>
  <c r="A128" s="1"/>
  <c r="A129" s="1"/>
  <c r="A130" s="1"/>
  <c r="A131" s="1"/>
  <c r="A132" s="1"/>
  <c r="A133" s="1"/>
  <c r="G132"/>
  <c r="F132"/>
  <c r="G131"/>
  <c r="F131"/>
  <c r="G130"/>
  <c r="F130"/>
  <c r="G129"/>
  <c r="F129"/>
  <c r="G128"/>
  <c r="F128"/>
  <c r="G127"/>
  <c r="F127"/>
  <c r="G126"/>
  <c r="F126"/>
  <c r="G125"/>
  <c r="F125"/>
  <c r="G124"/>
  <c r="F124"/>
  <c r="G123"/>
  <c r="F123"/>
  <c r="G122"/>
  <c r="F122"/>
  <c r="G121"/>
  <c r="F121"/>
  <c r="G120"/>
  <c r="F120"/>
  <c r="G119"/>
  <c r="F119"/>
  <c r="G118"/>
  <c r="F118"/>
  <c r="G117"/>
  <c r="F117"/>
  <c r="G116"/>
  <c r="F116"/>
  <c r="G115"/>
  <c r="F115"/>
  <c r="G114"/>
  <c r="F114"/>
  <c r="G113"/>
  <c r="F113"/>
  <c r="G112"/>
  <c r="F112"/>
  <c r="G111"/>
  <c r="F111"/>
  <c r="G110"/>
  <c r="F110"/>
  <c r="G109"/>
  <c r="F109"/>
  <c r="G108"/>
  <c r="F108"/>
  <c r="G107"/>
  <c r="F107"/>
  <c r="G106"/>
  <c r="F106"/>
  <c r="G105"/>
  <c r="F105"/>
  <c r="G104"/>
  <c r="F104"/>
  <c r="G103"/>
  <c r="F103"/>
  <c r="G102"/>
  <c r="F102"/>
  <c r="A80"/>
  <c r="A81" s="1"/>
  <c r="A82" s="1"/>
  <c r="A83" s="1"/>
  <c r="A84" s="1"/>
  <c r="A85" s="1"/>
  <c r="A86" s="1"/>
  <c r="A87" s="1"/>
  <c r="A88" s="1"/>
  <c r="A89" s="1"/>
  <c r="A90" s="1"/>
  <c r="A91" s="1"/>
  <c r="A92" s="1"/>
  <c r="A93" s="1"/>
  <c r="A94" s="1"/>
  <c r="A95" s="1"/>
  <c r="A96" s="1"/>
  <c r="A97" s="1"/>
  <c r="A98" s="1"/>
  <c r="A99" s="1"/>
  <c r="A100" s="1"/>
  <c r="A101" s="1"/>
  <c r="A102" s="1"/>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D61"/>
  <c r="D63" s="1"/>
  <c r="C61"/>
  <c r="C63" s="1"/>
  <c r="F63" s="1"/>
  <c r="E61"/>
  <c r="A22"/>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G62"/>
  <c r="F62"/>
  <c r="G60"/>
  <c r="F60"/>
  <c r="G59"/>
  <c r="F59"/>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N63" i="50"/>
  <c r="L63"/>
  <c r="I63"/>
  <c r="G63"/>
  <c r="F63"/>
  <c r="A63"/>
  <c r="N3"/>
  <c r="L3"/>
  <c r="G3"/>
  <c r="F3"/>
  <c r="I2"/>
  <c r="A2"/>
  <c r="N71"/>
  <c r="N72"/>
  <c r="N73"/>
  <c r="N74"/>
  <c r="N121" s="1"/>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M121"/>
  <c r="K121"/>
  <c r="J121"/>
  <c r="I121"/>
  <c r="I56"/>
  <c r="N41"/>
  <c r="N54" s="1"/>
  <c r="N42"/>
  <c r="N43"/>
  <c r="N44"/>
  <c r="N45"/>
  <c r="N46"/>
  <c r="N47"/>
  <c r="N48"/>
  <c r="N49"/>
  <c r="N50"/>
  <c r="N51"/>
  <c r="N52"/>
  <c r="N53"/>
  <c r="M54"/>
  <c r="K54"/>
  <c r="J54"/>
  <c r="I54"/>
  <c r="W3" i="51"/>
  <c r="V3"/>
  <c r="Q3"/>
  <c r="P3"/>
  <c r="R2"/>
  <c r="L3"/>
  <c r="K3"/>
  <c r="M2"/>
  <c r="F3"/>
  <c r="E3"/>
  <c r="G2"/>
  <c r="A2"/>
  <c r="G9"/>
  <c r="G10" s="1"/>
  <c r="G11" s="1"/>
  <c r="G12" s="1"/>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F58"/>
  <c r="E58"/>
  <c r="L48"/>
  <c r="L57" s="1"/>
  <c r="L56"/>
  <c r="K48"/>
  <c r="K56"/>
  <c r="Q52"/>
  <c r="P52"/>
  <c r="F41"/>
  <c r="F48"/>
  <c r="E41"/>
  <c r="E48"/>
  <c r="Q45"/>
  <c r="P45"/>
  <c r="V44"/>
  <c r="C598" i="75" s="1"/>
  <c r="Q38" i="51"/>
  <c r="P38"/>
  <c r="F21"/>
  <c r="F28"/>
  <c r="F29" s="1"/>
  <c r="L15"/>
  <c r="L24"/>
  <c r="L30"/>
  <c r="E21"/>
  <c r="E29" s="1"/>
  <c r="E28"/>
  <c r="K15"/>
  <c r="K16" s="1"/>
  <c r="C371" i="75" s="1"/>
  <c r="K24" i="51"/>
  <c r="K30"/>
  <c r="K31" s="1"/>
  <c r="C372" i="75" s="1"/>
  <c r="K36" i="51"/>
  <c r="C373" i="75" s="1"/>
  <c r="M36" i="51"/>
  <c r="Q18"/>
  <c r="Q29"/>
  <c r="P18"/>
  <c r="P29"/>
  <c r="W19"/>
  <c r="W22" s="1"/>
  <c r="V19"/>
  <c r="V22" s="1"/>
  <c r="C379" i="75" s="1"/>
  <c r="O187" i="52"/>
  <c r="N187"/>
  <c r="H187"/>
  <c r="G187"/>
  <c r="E187"/>
  <c r="A187"/>
  <c r="O124"/>
  <c r="N124"/>
  <c r="H124"/>
  <c r="G124"/>
  <c r="E124"/>
  <c r="A124"/>
  <c r="O61"/>
  <c r="N61"/>
  <c r="H61"/>
  <c r="G61"/>
  <c r="E61"/>
  <c r="A61"/>
  <c r="O3"/>
  <c r="N3"/>
  <c r="G3"/>
  <c r="E3"/>
  <c r="H2"/>
  <c r="A2"/>
  <c r="O197"/>
  <c r="O198"/>
  <c r="O199"/>
  <c r="O200"/>
  <c r="O246" s="1"/>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N246"/>
  <c r="M246"/>
  <c r="L246"/>
  <c r="K246"/>
  <c r="J246"/>
  <c r="I246"/>
  <c r="O134"/>
  <c r="O183" s="1"/>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N183"/>
  <c r="M183"/>
  <c r="L183"/>
  <c r="K183"/>
  <c r="J183"/>
  <c r="I183"/>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N120"/>
  <c r="M120"/>
  <c r="L120"/>
  <c r="K120"/>
  <c r="J120"/>
  <c r="I120"/>
  <c r="H57"/>
  <c r="O42"/>
  <c r="O43"/>
  <c r="O44"/>
  <c r="O45"/>
  <c r="O46"/>
  <c r="O47"/>
  <c r="O48"/>
  <c r="O49"/>
  <c r="O50"/>
  <c r="O51"/>
  <c r="O52"/>
  <c r="O53"/>
  <c r="O54"/>
  <c r="N55"/>
  <c r="M55"/>
  <c r="L55"/>
  <c r="K55"/>
  <c r="J55"/>
  <c r="I55"/>
  <c r="R137" i="53"/>
  <c r="Q137"/>
  <c r="N137"/>
  <c r="L137"/>
  <c r="J137"/>
  <c r="F137"/>
  <c r="E137"/>
  <c r="D137"/>
  <c r="A137"/>
  <c r="R60"/>
  <c r="Q60"/>
  <c r="N60"/>
  <c r="L60"/>
  <c r="J60"/>
  <c r="F60"/>
  <c r="E60"/>
  <c r="D60"/>
  <c r="A60"/>
  <c r="R3"/>
  <c r="Q3"/>
  <c r="L3"/>
  <c r="J3"/>
  <c r="N2"/>
  <c r="A2"/>
  <c r="E3"/>
  <c r="D3"/>
  <c r="F2"/>
  <c r="R146"/>
  <c r="R147"/>
  <c r="R148"/>
  <c r="R149"/>
  <c r="R210" s="1"/>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Q210"/>
  <c r="P210"/>
  <c r="O210"/>
  <c r="L210"/>
  <c r="K210"/>
  <c r="J210"/>
  <c r="R69"/>
  <c r="R70"/>
  <c r="R133" s="1"/>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Q133"/>
  <c r="P133"/>
  <c r="O133"/>
  <c r="L133"/>
  <c r="K133"/>
  <c r="J133"/>
  <c r="N56"/>
  <c r="F56"/>
  <c r="R27"/>
  <c r="R28"/>
  <c r="R43" s="1"/>
  <c r="R29"/>
  <c r="R30"/>
  <c r="R31"/>
  <c r="R32"/>
  <c r="R33"/>
  <c r="R34"/>
  <c r="R35"/>
  <c r="R36"/>
  <c r="R37"/>
  <c r="R38"/>
  <c r="R39"/>
  <c r="R40"/>
  <c r="R41"/>
  <c r="R42"/>
  <c r="Q43"/>
  <c r="P43"/>
  <c r="O43"/>
  <c r="L43"/>
  <c r="K43"/>
  <c r="J43"/>
  <c r="G61" i="54"/>
  <c r="F61"/>
  <c r="A61"/>
  <c r="G3"/>
  <c r="F3"/>
  <c r="A2"/>
  <c r="A12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G120"/>
  <c r="F120"/>
  <c r="E120"/>
  <c r="D120"/>
  <c r="C120"/>
  <c r="H33"/>
  <c r="H34"/>
  <c r="H35"/>
  <c r="H36"/>
  <c r="H48" s="1"/>
  <c r="H37"/>
  <c r="H38"/>
  <c r="H39"/>
  <c r="H40"/>
  <c r="H41"/>
  <c r="H42"/>
  <c r="H43"/>
  <c r="H44"/>
  <c r="H45"/>
  <c r="H46"/>
  <c r="H47"/>
  <c r="G48"/>
  <c r="F48"/>
  <c r="E48"/>
  <c r="D48"/>
  <c r="C48"/>
  <c r="G3" i="56"/>
  <c r="F3"/>
  <c r="A2"/>
  <c r="G31"/>
  <c r="G32"/>
  <c r="G33"/>
  <c r="G34"/>
  <c r="G41" s="1"/>
  <c r="G35"/>
  <c r="G36"/>
  <c r="G37"/>
  <c r="G38"/>
  <c r="G39"/>
  <c r="G40"/>
  <c r="F41"/>
  <c r="E41"/>
  <c r="D41"/>
  <c r="G3" i="57"/>
  <c r="F3"/>
  <c r="A2"/>
  <c r="G69" i="62"/>
  <c r="F69"/>
  <c r="A68"/>
  <c r="G3"/>
  <c r="F3"/>
  <c r="A2"/>
  <c r="E82"/>
  <c r="E89"/>
  <c r="E96" s="1"/>
  <c r="G21"/>
  <c r="G22"/>
  <c r="G29"/>
  <c r="G40" s="1"/>
  <c r="G30"/>
  <c r="G31"/>
  <c r="G32"/>
  <c r="G33"/>
  <c r="G34"/>
  <c r="G35"/>
  <c r="G36"/>
  <c r="G37"/>
  <c r="G38"/>
  <c r="F24"/>
  <c r="F42" s="1"/>
  <c r="F40"/>
  <c r="E24"/>
  <c r="E40"/>
  <c r="D24"/>
  <c r="D40"/>
  <c r="C24"/>
  <c r="C40"/>
  <c r="H3" i="63"/>
  <c r="G3"/>
  <c r="A2"/>
  <c r="D62"/>
  <c r="C62"/>
  <c r="D20"/>
  <c r="D25"/>
  <c r="D33" s="1"/>
  <c r="D30"/>
  <c r="H23"/>
  <c r="D37" i="64"/>
  <c r="P74"/>
  <c r="N74"/>
  <c r="I74"/>
  <c r="G74"/>
  <c r="E74"/>
  <c r="A74"/>
  <c r="P3"/>
  <c r="N3"/>
  <c r="G3"/>
  <c r="E3"/>
  <c r="I2"/>
  <c r="A2"/>
  <c r="P54"/>
  <c r="M54"/>
  <c r="J54"/>
  <c r="G54"/>
  <c r="D54"/>
  <c r="P37"/>
  <c r="M37"/>
  <c r="J37"/>
  <c r="G37"/>
  <c r="M72" i="65"/>
  <c r="L72"/>
  <c r="H72"/>
  <c r="F72"/>
  <c r="E72"/>
  <c r="A72"/>
  <c r="M3"/>
  <c r="L3"/>
  <c r="F3"/>
  <c r="E3"/>
  <c r="H2"/>
  <c r="A2"/>
  <c r="L121"/>
  <c r="J121"/>
  <c r="H121"/>
  <c r="E121"/>
  <c r="C121"/>
  <c r="L107"/>
  <c r="J107"/>
  <c r="H107"/>
  <c r="E107"/>
  <c r="C107"/>
  <c r="L51"/>
  <c r="J51"/>
  <c r="H51"/>
  <c r="E51"/>
  <c r="C51"/>
  <c r="L37"/>
  <c r="J37"/>
  <c r="H37"/>
  <c r="E37"/>
  <c r="C37"/>
  <c r="F3" i="66"/>
  <c r="M3"/>
  <c r="L3"/>
  <c r="E3"/>
  <c r="H2"/>
  <c r="A2"/>
  <c r="O70" i="67"/>
  <c r="N70"/>
  <c r="J70"/>
  <c r="H70"/>
  <c r="G70"/>
  <c r="A70"/>
  <c r="O3"/>
  <c r="N3"/>
  <c r="H3"/>
  <c r="G3"/>
  <c r="J2"/>
  <c r="A2"/>
  <c r="R69" i="68"/>
  <c r="Q69"/>
  <c r="K69"/>
  <c r="H69"/>
  <c r="G69"/>
  <c r="A69"/>
  <c r="R3"/>
  <c r="Q3"/>
  <c r="I3"/>
  <c r="H3"/>
  <c r="K2"/>
  <c r="A2"/>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Q129"/>
  <c r="P129"/>
  <c r="O129"/>
  <c r="N77"/>
  <c r="N129" s="1"/>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M129"/>
  <c r="L129"/>
  <c r="I129"/>
  <c r="H129"/>
  <c r="G129"/>
  <c r="R27"/>
  <c r="R28"/>
  <c r="R62" s="1"/>
  <c r="R29"/>
  <c r="R30"/>
  <c r="R31"/>
  <c r="R32"/>
  <c r="R33"/>
  <c r="R34"/>
  <c r="R35"/>
  <c r="R36"/>
  <c r="R37"/>
  <c r="R38"/>
  <c r="R39"/>
  <c r="R40"/>
  <c r="R41"/>
  <c r="R42"/>
  <c r="R43"/>
  <c r="R44"/>
  <c r="R45"/>
  <c r="R46"/>
  <c r="R47"/>
  <c r="R48"/>
  <c r="R49"/>
  <c r="R50"/>
  <c r="R51"/>
  <c r="R52"/>
  <c r="R53"/>
  <c r="R54"/>
  <c r="R55"/>
  <c r="R56"/>
  <c r="R57"/>
  <c r="R58"/>
  <c r="R59"/>
  <c r="R60"/>
  <c r="R61"/>
  <c r="Q62"/>
  <c r="P62"/>
  <c r="O62"/>
  <c r="N27"/>
  <c r="N28"/>
  <c r="N62" s="1"/>
  <c r="N29"/>
  <c r="N30"/>
  <c r="N31"/>
  <c r="N32"/>
  <c r="N33"/>
  <c r="N34"/>
  <c r="N35"/>
  <c r="N36"/>
  <c r="N37"/>
  <c r="N38"/>
  <c r="N39"/>
  <c r="N40"/>
  <c r="N41"/>
  <c r="N42"/>
  <c r="N43"/>
  <c r="N44"/>
  <c r="N45"/>
  <c r="N46"/>
  <c r="N47"/>
  <c r="N48"/>
  <c r="N49"/>
  <c r="N50"/>
  <c r="N51"/>
  <c r="N52"/>
  <c r="N53"/>
  <c r="N54"/>
  <c r="N55"/>
  <c r="N56"/>
  <c r="N57"/>
  <c r="N58"/>
  <c r="N59"/>
  <c r="N60"/>
  <c r="N61"/>
  <c r="M62"/>
  <c r="L62"/>
  <c r="I62"/>
  <c r="H62"/>
  <c r="G62"/>
  <c r="Q3" i="69"/>
  <c r="P3"/>
  <c r="H3"/>
  <c r="G3"/>
  <c r="J2"/>
  <c r="A2"/>
  <c r="Q18"/>
  <c r="Q19"/>
  <c r="Q61" s="1"/>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P61"/>
  <c r="O61"/>
  <c r="N61"/>
  <c r="H61"/>
  <c r="G61"/>
  <c r="F61"/>
  <c r="D61"/>
  <c r="Q68" i="70"/>
  <c r="P68"/>
  <c r="J68"/>
  <c r="G68"/>
  <c r="F68"/>
  <c r="A68"/>
  <c r="Q3"/>
  <c r="P3"/>
  <c r="G3"/>
  <c r="F3"/>
  <c r="J2"/>
  <c r="A2"/>
  <c r="Q60"/>
  <c r="P60"/>
  <c r="L60"/>
  <c r="K60"/>
  <c r="F3" i="71"/>
  <c r="E3"/>
  <c r="A2"/>
  <c r="F38"/>
  <c r="E38"/>
  <c r="D38"/>
  <c r="F25"/>
  <c r="F31" s="1"/>
  <c r="F30"/>
  <c r="E25"/>
  <c r="E30"/>
  <c r="E31" s="1"/>
  <c r="D25"/>
  <c r="D30"/>
  <c r="D31" s="1"/>
  <c r="G3" i="72"/>
  <c r="F3"/>
  <c r="A2"/>
  <c r="G63"/>
  <c r="F63"/>
  <c r="E63"/>
  <c r="D63"/>
  <c r="C63"/>
  <c r="F3" i="73"/>
  <c r="E3"/>
  <c r="A2"/>
  <c r="F37"/>
  <c r="E37"/>
  <c r="G71" i="74"/>
  <c r="A71"/>
  <c r="G3"/>
  <c r="F3"/>
  <c r="A2"/>
  <c r="C16" i="75"/>
  <c r="C148"/>
  <c r="C150"/>
  <c r="C151"/>
  <c r="C152"/>
  <c r="C485" s="1"/>
  <c r="C153"/>
  <c r="C486" s="1"/>
  <c r="C154"/>
  <c r="C487" s="1"/>
  <c r="C155"/>
  <c r="C488" s="1"/>
  <c r="C156"/>
  <c r="C489" s="1"/>
  <c r="C157"/>
  <c r="C406" s="1"/>
  <c r="C158"/>
  <c r="C404" s="1"/>
  <c r="C159"/>
  <c r="C160"/>
  <c r="C481" s="1"/>
  <c r="C177"/>
  <c r="C181"/>
  <c r="C602"/>
  <c r="C202"/>
  <c r="C203"/>
  <c r="C204"/>
  <c r="C205"/>
  <c r="C206"/>
  <c r="C207"/>
  <c r="C208"/>
  <c r="C209"/>
  <c r="C213"/>
  <c r="C214"/>
  <c r="C215"/>
  <c r="C219"/>
  <c r="C606" s="1"/>
  <c r="C594"/>
  <c r="C279"/>
  <c r="C220"/>
  <c r="C228"/>
  <c r="C229"/>
  <c r="C227"/>
  <c r="C226"/>
  <c r="C225"/>
  <c r="C109"/>
  <c r="C519"/>
  <c r="C520"/>
  <c r="C525"/>
  <c r="C526"/>
  <c r="C527"/>
  <c r="C528"/>
  <c r="C506"/>
  <c r="C462"/>
  <c r="C463"/>
  <c r="C464"/>
  <c r="C465"/>
  <c r="C466"/>
  <c r="C335"/>
  <c r="C344"/>
  <c r="C336"/>
  <c r="C337"/>
  <c r="C338"/>
  <c r="C340"/>
  <c r="C496"/>
  <c r="C473"/>
  <c r="C460"/>
  <c r="C325"/>
  <c r="C356"/>
  <c r="C326"/>
  <c r="C327"/>
  <c r="C366" s="1"/>
  <c r="C328"/>
  <c r="C330"/>
  <c r="C388"/>
  <c r="C377"/>
  <c r="C378"/>
  <c r="C346"/>
  <c r="C365" s="1"/>
  <c r="C361"/>
  <c r="C345"/>
  <c r="C359" s="1"/>
  <c r="C347"/>
  <c r="C349"/>
  <c r="C323"/>
  <c r="C302"/>
  <c r="C304"/>
  <c r="C306"/>
  <c r="C286"/>
  <c r="C287"/>
  <c r="C288"/>
  <c r="C291"/>
  <c r="C292"/>
  <c r="C293"/>
  <c r="C294"/>
  <c r="C295"/>
  <c r="C267"/>
  <c r="C248"/>
  <c r="C234"/>
  <c r="C235"/>
  <c r="C236"/>
  <c r="C146"/>
  <c r="A8"/>
  <c r="A7"/>
  <c r="B19" i="3"/>
  <c r="B17"/>
  <c r="B13"/>
  <c r="A50" i="1"/>
  <c r="E3" i="6"/>
  <c r="D3"/>
  <c r="B2"/>
  <c r="E63" i="49"/>
  <c r="E37" i="26"/>
  <c r="E78" i="20"/>
  <c r="E120" s="1"/>
  <c r="E124" s="1"/>
  <c r="G133" i="49"/>
  <c r="C472" i="75"/>
  <c r="C474" s="1"/>
  <c r="E31" i="26"/>
  <c r="C180" i="75"/>
  <c r="C176"/>
  <c r="C305"/>
  <c r="C301"/>
  <c r="C303"/>
  <c r="O120" i="52"/>
  <c r="C355" i="75"/>
  <c r="P30" i="51"/>
  <c r="C376" i="75"/>
  <c r="I77" i="20"/>
  <c r="C515" i="75" s="1"/>
  <c r="L31" i="51"/>
  <c r="E49"/>
  <c r="C370" i="75" s="1"/>
  <c r="F49" i="51"/>
  <c r="D46" i="48"/>
  <c r="E52" i="26"/>
  <c r="H25" i="19"/>
  <c r="C354" i="75"/>
  <c r="C364"/>
  <c r="E42" i="62"/>
  <c r="K29" i="44"/>
  <c r="C17" i="75"/>
  <c r="I105" i="20"/>
  <c r="C517" i="75" s="1"/>
  <c r="H38" i="19"/>
  <c r="D42" i="62"/>
  <c r="Q30" i="51"/>
  <c r="D29" i="44"/>
  <c r="I29"/>
  <c r="I57" i="20"/>
  <c r="C514" i="75" s="1"/>
  <c r="C37" i="29"/>
  <c r="K49" i="39"/>
  <c r="K62" s="1"/>
  <c r="E49"/>
  <c r="E62" s="1"/>
  <c r="C44" i="75"/>
  <c r="C126"/>
  <c r="C95"/>
  <c r="C71"/>
  <c r="C46"/>
  <c r="C38"/>
  <c r="C37"/>
  <c r="C90"/>
  <c r="C91"/>
  <c r="C35"/>
  <c r="C87"/>
  <c r="C576" s="1"/>
  <c r="C57"/>
  <c r="C113"/>
  <c r="C115"/>
  <c r="C119"/>
  <c r="C124"/>
  <c r="C64"/>
  <c r="C175"/>
  <c r="C54"/>
  <c r="C53"/>
  <c r="C86"/>
  <c r="C174"/>
  <c r="C173"/>
  <c r="C49"/>
  <c r="C272"/>
  <c r="C34"/>
  <c r="C277"/>
  <c r="C178"/>
  <c r="C58"/>
  <c r="C110"/>
  <c r="C114"/>
  <c r="C120"/>
  <c r="C43"/>
  <c r="C72"/>
  <c r="C55"/>
  <c r="C172"/>
  <c r="C30"/>
  <c r="C133"/>
  <c r="C29"/>
  <c r="C52"/>
  <c r="C128"/>
  <c r="E37" i="29"/>
  <c r="C112" i="75"/>
  <c r="C51"/>
  <c r="C171"/>
  <c r="C169"/>
  <c r="C111"/>
  <c r="C275"/>
  <c r="C94"/>
  <c r="C125"/>
  <c r="C135"/>
  <c r="C247"/>
  <c r="C360" l="1"/>
  <c r="C339"/>
  <c r="C341" s="1"/>
  <c r="C161"/>
  <c r="C162" s="1"/>
  <c r="C166" s="1"/>
  <c r="C237"/>
  <c r="C480"/>
  <c r="C230"/>
  <c r="C584" s="1"/>
  <c r="C216"/>
  <c r="C605" s="1"/>
  <c r="C31"/>
  <c r="C512"/>
  <c r="I78" i="20"/>
  <c r="I120" s="1"/>
  <c r="I124" s="1"/>
  <c r="C521" i="75"/>
  <c r="H29" i="19"/>
  <c r="L29" i="44"/>
  <c r="K37" i="51"/>
  <c r="C369" i="75"/>
  <c r="C374" s="1"/>
  <c r="G63" i="49"/>
  <c r="E61" i="36"/>
  <c r="A6" i="1"/>
  <c r="C221" i="75"/>
  <c r="C329"/>
  <c r="C332" s="1"/>
  <c r="C390" s="1"/>
  <c r="C42" i="62"/>
  <c r="C29" i="44"/>
  <c r="E29"/>
  <c r="F41" i="26"/>
  <c r="H41"/>
  <c r="G61" i="49"/>
  <c r="F61"/>
  <c r="G24" i="62"/>
  <c r="F133" i="49"/>
  <c r="G41" i="26"/>
  <c r="J49" i="39"/>
  <c r="J62" s="1"/>
  <c r="C69" i="75"/>
  <c r="C596" s="1"/>
  <c r="C48"/>
  <c r="D49" i="39"/>
  <c r="D62" s="1"/>
  <c r="C100" i="75"/>
  <c r="C136"/>
  <c r="C274"/>
  <c r="C273"/>
  <c r="C21"/>
  <c r="C25" s="1"/>
  <c r="C490"/>
  <c r="C402" s="1"/>
  <c r="C567"/>
  <c r="C200"/>
  <c r="C84"/>
  <c r="G42" i="62"/>
  <c r="H120" i="54"/>
  <c r="O55" i="52"/>
  <c r="L16" i="51"/>
  <c r="L37" s="1"/>
  <c r="W24" s="1"/>
  <c r="D78" i="20"/>
  <c r="D120" s="1"/>
  <c r="D124" s="1"/>
  <c r="C40" i="75"/>
  <c r="C39" s="1"/>
  <c r="C467"/>
  <c r="C210"/>
  <c r="R129" i="68"/>
  <c r="G78" i="20"/>
  <c r="G120" s="1"/>
  <c r="G124" s="1"/>
  <c r="H78"/>
  <c r="H120" s="1"/>
  <c r="H124" s="1"/>
  <c r="J39" i="76"/>
  <c r="R11"/>
  <c r="R39" s="1"/>
  <c r="K57" i="51"/>
  <c r="C375" i="75" s="1"/>
  <c r="G29" i="44"/>
  <c r="C285" i="75"/>
  <c r="C250"/>
  <c r="C586" s="1"/>
  <c r="C561" s="1"/>
  <c r="C309"/>
  <c r="C67"/>
  <c r="C73" s="1"/>
  <c r="C106"/>
  <c r="C574" s="1"/>
  <c r="C580"/>
  <c r="C97"/>
  <c r="C578" s="1"/>
  <c r="C559" s="1"/>
  <c r="C129"/>
  <c r="C426"/>
  <c r="C424"/>
  <c r="C410"/>
  <c r="C398"/>
  <c r="C479"/>
  <c r="C121"/>
  <c r="C570" s="1"/>
  <c r="C22"/>
  <c r="C523"/>
  <c r="C530" s="1"/>
  <c r="C494"/>
  <c r="C392"/>
  <c r="C422"/>
  <c r="C442"/>
  <c r="C179"/>
  <c r="C348"/>
  <c r="C350" s="1"/>
  <c r="C532" l="1"/>
  <c r="C534" s="1"/>
  <c r="C380"/>
  <c r="A52" i="1"/>
  <c r="A58"/>
  <c r="A62"/>
  <c r="A56"/>
  <c r="A1" i="5" s="1"/>
  <c r="A60" i="1"/>
  <c r="A64"/>
  <c r="A1" i="4" s="1"/>
  <c r="A54" i="1"/>
  <c r="E41" i="26"/>
  <c r="C572" i="75"/>
  <c r="C545" s="1"/>
  <c r="C252"/>
  <c r="C254" s="1"/>
  <c r="C258" s="1"/>
  <c r="C478"/>
  <c r="C493"/>
  <c r="C495" s="1"/>
  <c r="C497" s="1"/>
  <c r="C469"/>
  <c r="C396" s="1"/>
  <c r="C416" s="1"/>
  <c r="C430" s="1"/>
  <c r="C222"/>
  <c r="C604"/>
  <c r="V24" i="51"/>
  <c r="C477" i="75" s="1"/>
  <c r="C592"/>
  <c r="C297"/>
  <c r="C138"/>
  <c r="C182"/>
  <c r="C183" s="1"/>
  <c r="C187" s="1"/>
  <c r="C191" s="1"/>
  <c r="C603"/>
  <c r="C438"/>
  <c r="C418"/>
  <c r="C23"/>
  <c r="C444"/>
  <c r="C436"/>
  <c r="C450" s="1"/>
  <c r="C446"/>
  <c r="C543" l="1"/>
  <c r="C540"/>
  <c r="C18"/>
  <c r="C544"/>
  <c r="C563"/>
  <c r="C546"/>
  <c r="C482"/>
  <c r="C400" s="1"/>
  <c r="C601"/>
  <c r="C607" s="1"/>
  <c r="C582" s="1"/>
  <c r="C548" s="1"/>
  <c r="C231"/>
  <c r="C269"/>
  <c r="C19" l="1"/>
  <c r="C26"/>
  <c r="C27" s="1"/>
  <c r="C420"/>
  <c r="C408"/>
  <c r="C440"/>
  <c r="C239"/>
  <c r="C588"/>
  <c r="C448" l="1"/>
  <c r="C428"/>
  <c r="C557"/>
  <c r="C552"/>
  <c r="C550"/>
  <c r="C59" l="1"/>
  <c r="C60" s="1"/>
  <c r="C568" l="1"/>
  <c r="C538" s="1"/>
  <c r="C75"/>
  <c r="C276" l="1"/>
  <c r="C282" s="1"/>
  <c r="C311" l="1"/>
  <c r="C315" s="1"/>
  <c r="C590"/>
  <c r="C555" s="1"/>
  <c r="E82" i="84" l="1"/>
  <c r="E77"/>
  <c r="E84"/>
  <c r="E88"/>
  <c r="E86" l="1"/>
  <c r="E79"/>
  <c r="E87" l="1"/>
  <c r="E100" s="1"/>
  <c r="C100"/>
  <c r="E73" l="1"/>
  <c r="E70"/>
  <c r="E101" s="1"/>
  <c r="C101"/>
  <c r="E115" i="109" l="1"/>
</calcChain>
</file>

<file path=xl/sharedStrings.xml><?xml version="1.0" encoding="utf-8"?>
<sst xmlns="http://schemas.openxmlformats.org/spreadsheetml/2006/main" count="10482" uniqueCount="5205">
  <si>
    <t>IN 0980E-FiServ Solutions</t>
  </si>
  <si>
    <t>LI Soil Recycling - Phase II</t>
  </si>
  <si>
    <t>TEMPERATURE PROBE INSTALLATION</t>
  </si>
  <si>
    <t>Holtsville LNG Security Inst</t>
  </si>
  <si>
    <t>Other Main&amp;Svc work-Kysp FOR</t>
  </si>
  <si>
    <t>T101177782 " C &amp; I  GROWTH " 7</t>
  </si>
  <si>
    <t>GARDEN CITY M&amp;R SEC INSTALL</t>
  </si>
  <si>
    <t>Keyspan Parcel 40 - Bay Shore</t>
  </si>
  <si>
    <t>transferred to Acct. 121 in 1975</t>
  </si>
  <si>
    <t>Keyspan Parcel 43 - Bay Shore</t>
  </si>
  <si>
    <t>purchased and booked to Acct. 121</t>
  </si>
  <si>
    <t>prior to 1947</t>
  </si>
  <si>
    <t>Keyspan Parcel 308 - Inwood</t>
  </si>
  <si>
    <t>transferred to Acct.121 in 1979</t>
  </si>
  <si>
    <t>Keyspan Parcel 321 - Rockaway Park</t>
  </si>
  <si>
    <t>transferred to Acct. 121 in</t>
  </si>
  <si>
    <t>1958, 1959, 1964 and 1975</t>
  </si>
  <si>
    <t>Keyspan Parcel 489 - Bayshore</t>
  </si>
  <si>
    <t>(contaminated land) Purchased 1995</t>
  </si>
  <si>
    <t>Transferred to Acct. 121 in 1996</t>
  </si>
  <si>
    <t>Hempstead CNG Plant*</t>
  </si>
  <si>
    <t>*-Clean Fuel Property Fueling Station in the Town of</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</si>
  <si>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</si>
  <si>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</si>
  <si>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</si>
  <si>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</si>
  <si>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</si>
  <si>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</si>
  <si>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from settlement of any rate proceeding affecting revenues received or costs incurred for power or gas purrevenues received or costs incurred for power or gas purchases, and a summary of the adjustments made to balance sheet, income, and expense accounts.</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</si>
  <si>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</si>
  <si>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</si>
  <si>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</si>
  <si>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of meters, in addition to the number of flat rate accounts; except that</t>
  </si>
  <si>
    <t>derived from previously reported figures,</t>
  </si>
  <si>
    <t xml:space="preserve">           Net  Utility Operating Income (Enter Total of</t>
  </si>
  <si>
    <t xml:space="preserve">                line 2 less 23)  (Carry forward to page 117, line 25)</t>
  </si>
  <si>
    <t>FERC FORM NO.1 (REV. 12-96)</t>
  </si>
  <si>
    <t>FERC FORM NO.1 (REVISED 12-96)</t>
  </si>
  <si>
    <t>FERC FORM NO. 1 (REVISED 12-96)</t>
  </si>
  <si>
    <t>Page 114</t>
  </si>
  <si>
    <t>Page 115</t>
  </si>
  <si>
    <t>Page 116</t>
  </si>
  <si>
    <t>(Ref).</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</si>
  <si>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</si>
  <si>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</si>
  <si>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</si>
  <si>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</si>
  <si>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(399) Other Tangible Property</t>
  </si>
  <si>
    <t>(399)</t>
  </si>
  <si>
    <t xml:space="preserve">   TOTAL General Plant (Enter Total of lines 81 and 82)</t>
  </si>
  <si>
    <t xml:space="preserve">      TOTAL (Accounts 101 and 106) (lines 5,15,23,32,41,53,69,83)</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</si>
  <si>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</si>
  <si>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</si>
  <si>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</si>
  <si>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</si>
  <si>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</si>
  <si>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</si>
  <si>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</si>
  <si>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</si>
  <si>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</si>
  <si>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</si>
  <si>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</si>
  <si>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</si>
  <si>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</si>
  <si>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</si>
  <si>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</si>
  <si>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6. SALES EXPENSES</t>
  </si>
  <si>
    <t>(532) Maintenance of Miscellaneous Nuclear Plant</t>
  </si>
  <si>
    <t>(567)</t>
  </si>
  <si>
    <t xml:space="preserve">  TOTAL Maintenance (Enter Total of lines 35 thru 39)</t>
  </si>
  <si>
    <t>TOTAL Operation (Enter total of lines 83 thru 90)</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</si>
  <si>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</si>
  <si>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</si>
  <si>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</si>
  <si>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</si>
  <si>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</si>
  <si>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</si>
  <si>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</si>
  <si>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</si>
  <si>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</si>
  <si>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</si>
  <si>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</si>
  <si>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</si>
  <si>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</si>
  <si>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</si>
  <si>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</si>
  <si>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</si>
  <si>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</si>
  <si>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</si>
  <si>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[Include in the description of costs, the date of Commission authorization to use Account 182.2, and period  of amortization (mo, yr to mo, yr).]</t>
  </si>
  <si>
    <t>(1) [x] An Original</t>
  </si>
  <si>
    <t>[x]</t>
  </si>
  <si>
    <t xml:space="preserve">One MetroTech Center </t>
  </si>
  <si>
    <t xml:space="preserve">Brooklyn, New York 11201-3850 </t>
  </si>
  <si>
    <t xml:space="preserve">New York State  </t>
  </si>
  <si>
    <t>Purchase, transportation and sale of gas in New York State</t>
  </si>
  <si>
    <t xml:space="preserve">(1) _ Yes.  </t>
  </si>
  <si>
    <r>
      <t xml:space="preserve">(2) </t>
    </r>
    <r>
      <rPr>
        <u/>
        <sz val="12"/>
        <rFont val="Arial"/>
        <family val="2"/>
      </rPr>
      <t>X</t>
    </r>
    <r>
      <rPr>
        <sz val="12"/>
        <rFont val="Arial"/>
        <family val="2"/>
      </rPr>
      <t xml:space="preserve"> No. </t>
    </r>
  </si>
  <si>
    <t>indirect wholly-owned subsidary of National Grid USA and of National Grid plc.    National Grid USA has direct</t>
  </si>
  <si>
    <t>[ x ]  An Original</t>
  </si>
  <si>
    <t>See Inserted Sheet No. 104-A</t>
  </si>
  <si>
    <t>401k</t>
  </si>
  <si>
    <t xml:space="preserve">Name of </t>
  </si>
  <si>
    <t>at End of</t>
  </si>
  <si>
    <t>Salary Paid</t>
  </si>
  <si>
    <t>Incentive</t>
  </si>
  <si>
    <t>(Explain</t>
  </si>
  <si>
    <t>Principal Officer</t>
  </si>
  <si>
    <t>Assignment/Separation</t>
  </si>
  <si>
    <t>Pay</t>
  </si>
  <si>
    <t>Plan</t>
  </si>
  <si>
    <t>Insurance</t>
  </si>
  <si>
    <t>Below)</t>
  </si>
  <si>
    <t>(e) thru (i)</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</si>
  <si>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</si>
  <si>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</si>
  <si>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</si>
  <si>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</si>
  <si>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</si>
  <si>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</si>
  <si>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</si>
  <si>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</si>
  <si>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</si>
  <si>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</si>
  <si>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Balance  -- End of Year (Total of Lines 49 thru 52)</t>
  </si>
  <si>
    <t>Page 119</t>
  </si>
  <si>
    <t>STATEMENT OF CASH FLOWS</t>
  </si>
  <si>
    <t>Description (See Instructions for Explanations of Codes)</t>
  </si>
  <si>
    <t>Amounts</t>
  </si>
  <si>
    <t>Net Cash Flow from Operating Activities:</t>
  </si>
  <si>
    <t xml:space="preserve">     Net Income (Line 72(c)  on page 117)</t>
  </si>
  <si>
    <t>8.  For each amount comprising the reported balance and changes in Account 102, state the property purchased or sold, name of vendor</t>
  </si>
  <si>
    <t xml:space="preserve">      of the year, include in column (d) a tentative distribution of such retirements, on an estimated basis, with appropriate contra entry to the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</si>
  <si>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</si>
  <si>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</si>
  <si>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</si>
  <si>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</si>
  <si>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</si>
  <si>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</si>
  <si>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</si>
  <si>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</si>
  <si>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</si>
  <si>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</si>
  <si>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</si>
  <si>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</si>
  <si>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</si>
  <si>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</si>
  <si>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Preferred Stock Subscribed (Account 205)</t>
  </si>
  <si>
    <t>Common Stock Liability for Conversion (Account 203)</t>
  </si>
  <si>
    <t>Preferred Stock Liability for Conversion (Account 206)</t>
  </si>
  <si>
    <t>Premium on Capital Stock (Account 207)</t>
  </si>
  <si>
    <t>Installments Received on Capital Stock (Account 212)</t>
  </si>
  <si>
    <t xml:space="preserve">   TOTAL</t>
  </si>
  <si>
    <t>FERC  FORM   NO. 1  (ED. 12-95) NYPSC Modified-96</t>
  </si>
  <si>
    <t>Page 252</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</si>
  <si>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</si>
  <si>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</si>
  <si>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</si>
  <si>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</si>
  <si>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</si>
  <si>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</si>
  <si>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</si>
  <si>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</si>
  <si>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</si>
  <si>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</si>
  <si>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</si>
  <si>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</si>
  <si>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</si>
  <si>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</si>
  <si>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</si>
  <si>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</si>
  <si>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</si>
  <si>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</si>
  <si>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</si>
  <si>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</si>
  <si>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</si>
  <si>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TOTAL Nuclear Production Plant (Enter Total of lines 17 thru 22)</t>
  </si>
  <si>
    <t xml:space="preserve">     C. Hydraulic Production Plant</t>
  </si>
  <si>
    <t>(330)  Land and Land Rights</t>
  </si>
  <si>
    <t>(330)</t>
  </si>
  <si>
    <t>(397) Communication Equipment</t>
  </si>
  <si>
    <t>(397)</t>
  </si>
  <si>
    <t>(398) Miscellaneous Equipment</t>
  </si>
  <si>
    <t>(398)</t>
  </si>
  <si>
    <t xml:space="preserve">  SUBTOTAL (Enter Total of lines 71 thru 80)</t>
  </si>
  <si>
    <t xml:space="preserve">    Short-Term Debt</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</si>
  <si>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</si>
  <si>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</si>
  <si>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</si>
  <si>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</si>
  <si>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</si>
  <si>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</si>
  <si>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</si>
  <si>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</si>
  <si>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</si>
  <si>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</si>
  <si>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</si>
  <si>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</si>
  <si>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</si>
  <si>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</si>
  <si>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</si>
  <si>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</si>
  <si>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</si>
  <si>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</si>
  <si>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</si>
  <si>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</si>
  <si>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</si>
  <si>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</si>
  <si>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</si>
  <si>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</si>
  <si>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</si>
  <si>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</si>
  <si>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</si>
  <si>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</si>
  <si>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</si>
  <si>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</si>
  <si>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</si>
  <si>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</si>
  <si>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</si>
  <si>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</si>
  <si>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</si>
  <si>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</si>
  <si>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</si>
  <si>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</si>
  <si>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</si>
  <si>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</si>
  <si>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</si>
  <si>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</si>
  <si>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</si>
  <si>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 xml:space="preserve">                                                                 (a)</t>
  </si>
  <si>
    <t>FERC FORM NO. 1  (ED. 12-87 )</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</si>
  <si>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</si>
  <si>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</si>
  <si>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</si>
  <si>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</si>
  <si>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</si>
  <si>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</si>
  <si>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</si>
  <si>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3.  For Account 116, Utility Plant Adjustments, explain the origin of such amount, debits and credits during the year, </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</si>
  <si>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</si>
  <si>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</si>
  <si>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</si>
  <si>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</si>
  <si>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</si>
  <si>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</si>
  <si>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</si>
  <si>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</si>
  <si>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</si>
  <si>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</si>
  <si>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</si>
  <si>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</si>
  <si>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</si>
  <si>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</si>
  <si>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</si>
  <si>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</si>
  <si>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</si>
  <si>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</si>
  <si>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</si>
  <si>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</si>
  <si>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</si>
  <si>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</si>
  <si>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</si>
  <si>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</si>
  <si>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</si>
  <si>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</si>
  <si>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</si>
  <si>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</si>
  <si>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</si>
  <si>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</si>
  <si>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</si>
  <si>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</si>
  <si>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</si>
  <si>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</si>
  <si>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</si>
  <si>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</si>
  <si>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</si>
  <si>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</si>
  <si>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</si>
  <si>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</si>
  <si>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</si>
  <si>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</si>
  <si>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</si>
  <si>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</si>
  <si>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</si>
  <si>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</si>
  <si>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</si>
  <si>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Capital Stock Subscribed, Capital Stock Liability for</t>
  </si>
  <si>
    <t>Property Tax Litigation</t>
  </si>
  <si>
    <t>Post Employment Benefits - FAS 112</t>
  </si>
  <si>
    <t>Tax Adjustments</t>
  </si>
  <si>
    <t xml:space="preserve">KeySpan Gas East Corporation d/b/a National Grid </t>
  </si>
  <si>
    <t xml:space="preserve">May 7, 1998 </t>
  </si>
  <si>
    <t>Transportation Corporation Law Article 7</t>
  </si>
  <si>
    <t>control over KeySpan Corporation which has direct control over KeySpan Gas East Corporation d/b/a National Grid.</t>
  </si>
  <si>
    <t>National Grid plc is a public limited company incorporated under the laws of England and Wales.</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</si>
  <si>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</si>
  <si>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</si>
  <si>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</si>
  <si>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</si>
  <si>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</si>
  <si>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</si>
  <si>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</si>
  <si>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</si>
  <si>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</si>
  <si>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</si>
  <si>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</si>
  <si>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</si>
  <si>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</si>
  <si>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supplier must attempt to buy emergency energy from third parties to maintain deliveries of LF service).  This category</t>
  </si>
  <si>
    <t xml:space="preserve">Demand reported in columns (e) and (f) must be in megawatts.  Footnote any demand not stated on a </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</si>
  <si>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</si>
  <si>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</si>
  <si>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</si>
  <si>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</si>
  <si>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</si>
  <si>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</si>
  <si>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</si>
  <si>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</si>
  <si>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</si>
  <si>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</si>
  <si>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</si>
  <si>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</si>
  <si>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Deduct:  Returned by EPA</t>
  </si>
  <si>
    <t>Cost of Sales</t>
  </si>
  <si>
    <t>FERC FORM NO.  (ED. 12- 95)</t>
  </si>
  <si>
    <t>Page  228</t>
  </si>
  <si>
    <t>Page 229</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</si>
  <si>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</si>
  <si>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</si>
  <si>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</si>
  <si>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</si>
  <si>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</si>
  <si>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</si>
  <si>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</si>
  <si>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</si>
  <si>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</si>
  <si>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</si>
  <si>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</si>
  <si>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</si>
  <si>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</si>
  <si>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</si>
  <si>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</si>
  <si>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</si>
  <si>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(1)  [x ] An Original</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</si>
  <si>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</si>
  <si>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</si>
  <si>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Other Deductions (Account 426.5)</t>
  </si>
  <si>
    <t>Page 219-A</t>
  </si>
  <si>
    <t xml:space="preserve">     Amort of Conversion Expenses</t>
  </si>
  <si>
    <t>Pg 115, L 8 (g)</t>
  </si>
  <si>
    <t>Pg 115, L 13 (g)</t>
  </si>
  <si>
    <t>Pg 115, L 14=&gt;16-17+18 (g)</t>
  </si>
  <si>
    <t>Pg 115, L 19, 21 (g)</t>
  </si>
  <si>
    <t>Pg 115, L 20, 22 (g)</t>
  </si>
  <si>
    <t>Other Gas Utility Operating Income</t>
  </si>
  <si>
    <t xml:space="preserve">   Total Gas Utility Operating Income</t>
  </si>
  <si>
    <t>Other Utility Operating Income</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</si>
  <si>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</si>
  <si>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</si>
  <si>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</si>
  <si>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</si>
  <si>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</si>
  <si>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</si>
  <si>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</si>
  <si>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</si>
  <si>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</si>
  <si>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</si>
  <si>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</si>
  <si>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</si>
  <si>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</si>
  <si>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</si>
  <si>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</si>
  <si>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One MetroTech Center</t>
  </si>
  <si>
    <t>Brooklyn, N.Y. 11201</t>
  </si>
  <si>
    <t>(1)  [x]   An Original</t>
  </si>
  <si>
    <t xml:space="preserve">     Other Changes (Explain) Transfer of 2009 subsidiary earnings</t>
  </si>
  <si>
    <t>(1)  [x] An Original</t>
  </si>
  <si>
    <t xml:space="preserve">          Amortization of Debt Discount and Expense</t>
  </si>
  <si>
    <t xml:space="preserve">          Regulatory and Other Amortizations</t>
  </si>
  <si>
    <t xml:space="preserve">          Net Increase (Decrease) in current income taxes and other tax payables</t>
  </si>
  <si>
    <t xml:space="preserve">          Net (Increase) Decrease in interest payable</t>
  </si>
  <si>
    <t xml:space="preserve">          Change in Unbilled Revenues</t>
  </si>
  <si>
    <t xml:space="preserve">         Other: Cost of Removal</t>
  </si>
  <si>
    <t>Note 1 - Notes to Financial Statements for the Statement of Cash Flows Schedule of Noncash and Other Charges (Credits) to Income:</t>
  </si>
  <si>
    <t xml:space="preserve">  Other (Define)</t>
  </si>
  <si>
    <t xml:space="preserve">   TOTAL (Enter Total of lines 2 thru 4)</t>
  </si>
  <si>
    <t xml:space="preserve">    TOTAL Account 282 (Enter Total of lines 5 thru 8)</t>
  </si>
  <si>
    <t>FERC FORM NO.1 (ED 12-96)</t>
  </si>
  <si>
    <t>Page 274</t>
  </si>
  <si>
    <t>Page 275</t>
  </si>
  <si>
    <t>Page 274-A</t>
  </si>
  <si>
    <t>TOTAL Deferred Debits (Enter Total of lines 54 thru 67)</t>
  </si>
  <si>
    <t xml:space="preserve">   69</t>
  </si>
  <si>
    <t>FERC FORM NO.1 (REVISED 12-93)</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</si>
  <si>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</si>
  <si>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</si>
  <si>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</si>
  <si>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</si>
  <si>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</si>
  <si>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</si>
  <si>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</si>
  <si>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</si>
  <si>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</si>
  <si>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</si>
  <si>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</si>
  <si>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</si>
  <si>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categories, such as all nonfirm transmission service, regardless of the length of the contract.  Describe the nature of the service</t>
  </si>
  <si>
    <t>Pg 323, L 169 (b)</t>
  </si>
  <si>
    <t>Total Operation and Maintenance</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</si>
  <si>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</si>
  <si>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</si>
  <si>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</si>
  <si>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</si>
  <si>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</si>
  <si>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</si>
  <si>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</si>
  <si>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</si>
  <si>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</si>
  <si>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</si>
  <si>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</si>
  <si>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</si>
  <si>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</si>
  <si>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</si>
  <si>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</si>
  <si>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450</t>
  </si>
  <si>
    <t>Stockholders' Reports          Check appropriate box:</t>
  </si>
  <si>
    <t>PSC Supplemental Filing</t>
  </si>
  <si>
    <t>1-94</t>
  </si>
  <si>
    <t>Page 4</t>
  </si>
  <si>
    <t>This Report is:</t>
  </si>
  <si>
    <t>(1)</t>
  </si>
  <si>
    <t>[  ]</t>
  </si>
  <si>
    <t>An Original</t>
  </si>
  <si>
    <t>(2)</t>
  </si>
  <si>
    <t>A Resubmission</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</si>
  <si>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</si>
  <si>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</si>
  <si>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</si>
  <si>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</si>
  <si>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</si>
  <si>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</si>
  <si>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</si>
  <si>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</si>
  <si>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</si>
  <si>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</si>
  <si>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</si>
  <si>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</si>
  <si>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</si>
  <si>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</si>
  <si>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</si>
  <si>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(Mo, Da, Yr)</t>
  </si>
  <si>
    <t xml:space="preserve">CONSTRUCTION OVERHEADS ELECTRIC, GAS AND COMMON </t>
  </si>
  <si>
    <t xml:space="preserve">1.  List in column (a) the kinds of overheads according to the titles used by the respondent.  Charges for outside professional services for </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</si>
  <si>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</si>
  <si>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</si>
  <si>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</si>
  <si>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</si>
  <si>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</si>
  <si>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</si>
  <si>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</si>
  <si>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</si>
  <si>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</si>
  <si>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</si>
  <si>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</si>
  <si>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</si>
  <si>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</si>
  <si>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</si>
  <si>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</si>
  <si>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</si>
  <si>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</si>
  <si>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</si>
  <si>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</si>
  <si>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</si>
  <si>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</si>
  <si>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</si>
  <si>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Small (or Commercial) (See Instr. 4)</t>
  </si>
  <si>
    <t xml:space="preserve">  Large (or Industrial) (See Instr. 4)</t>
  </si>
  <si>
    <t>(444) Public Street and Highway Lighting</t>
  </si>
  <si>
    <t>(445) Other Sales to Public Authorities</t>
  </si>
  <si>
    <t>APPROPRIATED RETAINED EARNINGS (Account 215)</t>
  </si>
  <si>
    <t>the type mortality curve selected as most appropriate for the account and in column (g), if available, the weighted average</t>
  </si>
  <si>
    <t>remaining life of surviving plant.</t>
  </si>
  <si>
    <t>C. Owyang</t>
  </si>
  <si>
    <t>SVP</t>
  </si>
  <si>
    <t>Appointed 04/02/2012</t>
  </si>
  <si>
    <t xml:space="preserve">(1) Incentive pay amount represents the cash value award under the National Grid Incentive Compensation plan and National Grid Goals program, and the taxable value of non-deferred ADR shares awarded under the </t>
  </si>
  <si>
    <t>Gas - General/ ERDA Assessment</t>
  </si>
  <si>
    <t>18A - Temporary State Energy and Utility Service Conservation</t>
  </si>
  <si>
    <t>Assessment</t>
  </si>
  <si>
    <t>Regulatory Support - Allocated Gas</t>
  </si>
  <si>
    <t xml:space="preserve">Interest on Customer Deposits </t>
  </si>
  <si>
    <t xml:space="preserve">Interest on Gas Pipeline Refunds </t>
  </si>
  <si>
    <t>Carrying Charges - Pension OPEB</t>
  </si>
  <si>
    <t>CC Imbalance Old vs New SIT</t>
  </si>
  <si>
    <t>GAC Interest Expense</t>
  </si>
  <si>
    <t>Interest - TC/IT Share</t>
  </si>
  <si>
    <t>Interest - TBA</t>
  </si>
  <si>
    <t>Interest on SBC</t>
  </si>
  <si>
    <t>Interest on Prop Tax Exp</t>
  </si>
  <si>
    <t>Interest on Delivery Rate Adj</t>
  </si>
  <si>
    <t>Interest on Tax Reserve</t>
  </si>
  <si>
    <t>Interest on Cap Tracker</t>
  </si>
  <si>
    <t>Interest on MFC</t>
  </si>
  <si>
    <t>Gas East Balancing Account</t>
  </si>
  <si>
    <t>Interest - Low Income</t>
  </si>
  <si>
    <t>Interest on Revenue Decoupling</t>
  </si>
  <si>
    <t>Other Interest Charges</t>
  </si>
  <si>
    <t>(1)  [X] An Original</t>
  </si>
  <si>
    <t xml:space="preserve">None </t>
  </si>
  <si>
    <t>Lobbying</t>
  </si>
  <si>
    <t>Miscellaneous (Allocation - Corporate Services &amp; People Soft Financials)</t>
  </si>
  <si>
    <t xml:space="preserve">Interest on Debt  to Associated Companies (Account 430) </t>
  </si>
  <si>
    <t>Grand Total</t>
  </si>
  <si>
    <t>Net Operating Losses</t>
  </si>
  <si>
    <t>Contributions in Aid of Construction</t>
  </si>
  <si>
    <t>Accrued State Income Taxes</t>
  </si>
  <si>
    <t>Employee Compensation And Benefits</t>
  </si>
  <si>
    <t>Meals and Entertainment</t>
  </si>
  <si>
    <t>Opeb Liability</t>
  </si>
  <si>
    <t>Pension Liability</t>
  </si>
  <si>
    <t>Property Related</t>
  </si>
  <si>
    <t>Reserve - Other</t>
  </si>
  <si>
    <t>State Taxes</t>
  </si>
  <si>
    <t>UNICAP</t>
  </si>
  <si>
    <t>AFUDC Equity</t>
  </si>
  <si>
    <t>Prior Year Adjustment</t>
  </si>
  <si>
    <t>Reg Asset/ Liabilities - Pension / OPEB</t>
  </si>
  <si>
    <t>ITEMS UNDER 5% OF ACCOUNT TOTAL</t>
  </si>
  <si>
    <t>Certain amounts for the prior year in the Balance Sheet, the Income Statement and supplement pages have been reclassified to conform with the current year classification. These reclassifications had no effect on the results of operations.</t>
  </si>
  <si>
    <t xml:space="preserve">interests in the trust.  If the stock book was not closed or a </t>
  </si>
  <si>
    <t>warrants, or rights outstanding at the end of the year for</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</si>
  <si>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</si>
  <si>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</si>
  <si>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</si>
  <si>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</si>
  <si>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</si>
  <si>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</si>
  <si>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</si>
  <si>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</si>
  <si>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</si>
  <si>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</si>
  <si>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</si>
  <si>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</si>
  <si>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</si>
  <si>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</si>
  <si>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</si>
  <si>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</si>
  <si>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</si>
  <si>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</si>
  <si>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</si>
  <si>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</si>
  <si>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</si>
  <si>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</si>
  <si>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</si>
  <si>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</si>
  <si>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</si>
  <si>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</si>
  <si>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</si>
  <si>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</si>
  <si>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</si>
  <si>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</si>
  <si>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</si>
  <si>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(921) Office Supplies and Expenses</t>
  </si>
  <si>
    <t>(540) Rents</t>
  </si>
  <si>
    <t>TOTAL Transmission Expenses (Enter total of lines 91 and 99)</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</si>
  <si>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</si>
  <si>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</si>
  <si>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</si>
  <si>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</si>
  <si>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</si>
  <si>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</si>
  <si>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</si>
  <si>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</si>
  <si>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</si>
  <si>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</si>
  <si>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</si>
  <si>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</si>
  <si>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</si>
  <si>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</si>
  <si>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</si>
  <si>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</si>
  <si>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</si>
  <si>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</si>
  <si>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</si>
  <si>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</si>
  <si>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</si>
  <si>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</si>
  <si>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</si>
  <si>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</si>
  <si>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</si>
  <si>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</si>
  <si>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</si>
  <si>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</si>
  <si>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</si>
  <si>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</si>
  <si>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</si>
  <si>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</si>
  <si>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</si>
  <si>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</si>
  <si>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</si>
  <si>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</si>
  <si>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</si>
  <si>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</si>
  <si>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</si>
  <si>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</si>
  <si>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</si>
  <si>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</si>
  <si>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</si>
  <si>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</si>
  <si>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</si>
  <si>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</si>
  <si>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</si>
  <si>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</si>
  <si>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</si>
  <si>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</si>
  <si>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</si>
  <si>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TOTAL Long-Term Debt (Enter Total of Lines 16 thru 21)</t>
  </si>
  <si>
    <t>OTHER NONCURRENT LIABILITIES</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</si>
  <si>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</si>
  <si>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</si>
  <si>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</si>
  <si>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</si>
  <si>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</si>
  <si>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</si>
  <si>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</si>
  <si>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</si>
  <si>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</si>
  <si>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</si>
  <si>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</si>
  <si>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</si>
  <si>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</si>
  <si>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</si>
  <si>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</si>
  <si>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</si>
  <si>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</si>
  <si>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</si>
  <si>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</si>
  <si>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</si>
  <si>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</si>
  <si>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</si>
  <si>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</si>
  <si>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</si>
  <si>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</si>
  <si>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</si>
  <si>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</si>
  <si>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</si>
  <si>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</si>
  <si>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</si>
  <si>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</si>
  <si>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</si>
  <si>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Pg 110, L 32 (d)</t>
  </si>
  <si>
    <t>Accounts Receivable from Assoc. Cos.</t>
  </si>
  <si>
    <t>Pg 110, L 33 (d)</t>
  </si>
  <si>
    <t>Materials and Supplies</t>
  </si>
  <si>
    <t>Pg 110, L 34=&gt;43 (d)</t>
  </si>
  <si>
    <t>Gas Stored Underground - Current</t>
  </si>
  <si>
    <t>Pg 110, L 44 (d)</t>
  </si>
  <si>
    <t>Liquefied Natural Gas in Storage</t>
  </si>
  <si>
    <t>Pg 110, L 45 (d)</t>
  </si>
  <si>
    <t>Prepayments</t>
  </si>
  <si>
    <t>Pg 110, L 46, 47 (d)</t>
  </si>
  <si>
    <t>Interest and Dividends Receivable</t>
  </si>
  <si>
    <t>Pg 110, L 48 (d)</t>
  </si>
  <si>
    <t>Rents Receivable</t>
  </si>
  <si>
    <t>Pg 110, L 49 (d)</t>
  </si>
  <si>
    <t>Accrued Utility Revenue</t>
  </si>
  <si>
    <t>Pg 110, L 50 (d)</t>
  </si>
  <si>
    <t>Misc. Current and Accrued Assets</t>
  </si>
  <si>
    <t>Pg 110, L 51 (d)</t>
  </si>
  <si>
    <t xml:space="preserve">   Total Current and Accrued Assets</t>
  </si>
  <si>
    <t>Unamort. Debt Expense</t>
  </si>
  <si>
    <t>Pg 111, L 54 (d)</t>
  </si>
  <si>
    <t>Pg 111, L 55=&gt;56 (d)</t>
  </si>
  <si>
    <t>Prelim. Survey and Investigation Charges</t>
  </si>
  <si>
    <t>Pg 111, L 58, 59 (d)</t>
  </si>
  <si>
    <t>Pg 111, L 60 (d)</t>
  </si>
  <si>
    <t>Temporary Facilities</t>
  </si>
  <si>
    <t>Pg 111, L 61 (d)</t>
  </si>
  <si>
    <t>Pg 111, L 57, 62, 65, 67 (d)</t>
  </si>
  <si>
    <t>Deferred Losses from Disp. of  Utility Plant</t>
  </si>
  <si>
    <t>Pg 111, L 63 (d)</t>
  </si>
  <si>
    <t>Research and Development</t>
  </si>
  <si>
    <t>Pg 111, L 64 (d)</t>
  </si>
  <si>
    <t>Accumulated Deferred Income Taxes</t>
  </si>
  <si>
    <t>Pg 111, L 66 (d)</t>
  </si>
  <si>
    <t xml:space="preserve">          Total Deferred Debits</t>
  </si>
  <si>
    <t xml:space="preserve">  facility, or improvement designed and constructed solely for</t>
  </si>
  <si>
    <t xml:space="preserve">          (3)  Monitoring equipment</t>
  </si>
  <si>
    <t xml:space="preserve">  control, reduction, prevention or abatement of discharges or</t>
  </si>
  <si>
    <t xml:space="preserve">          (4)  Other.</t>
  </si>
  <si>
    <t xml:space="preserve">  releases into the environment of gaseous, liquid or solid</t>
  </si>
  <si>
    <t xml:space="preserve">     B.  Water pollution control facilities:</t>
  </si>
  <si>
    <t xml:space="preserve">  substances, heat, noise or for the control, reduction,</t>
  </si>
  <si>
    <t xml:space="preserve">          (1)  Cooling towers, ponds, piping, pumps, etc.</t>
  </si>
  <si>
    <t>Other Paid-in Capital</t>
  </si>
  <si>
    <t>Pg 112, L 7 (d)</t>
  </si>
  <si>
    <t>Installments Received on Capital Stock</t>
  </si>
  <si>
    <t>Pg 112, L 8 (d)</t>
  </si>
  <si>
    <t>price of purchased power if the actual cost of such</t>
  </si>
  <si>
    <t xml:space="preserve">  2.  Include below the costs incurred due to the operation</t>
  </si>
  <si>
    <t>replacement power is not known.  Price internally</t>
  </si>
  <si>
    <t xml:space="preserve">  of environmental protection equipment, facilities, and</t>
  </si>
  <si>
    <t>to the amount of energy transferred.  In column (m), provide the total revenues from all other charges on bills or vouchers rendered,</t>
  </si>
  <si>
    <t>to.  Provide the full name of each company or public authority.  Do not abbreviate or truncate name or use acronyms.  Explain</t>
  </si>
  <si>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</si>
  <si>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</si>
  <si>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</si>
  <si>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</si>
  <si>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</si>
  <si>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</si>
  <si>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</si>
  <si>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</si>
  <si>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</si>
  <si>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</si>
  <si>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</si>
  <si>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</si>
  <si>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</si>
  <si>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</si>
  <si>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</si>
  <si>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</si>
  <si>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</si>
  <si>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</si>
  <si>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</si>
  <si>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</si>
  <si>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</si>
  <si>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</si>
  <si>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</si>
  <si>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</si>
  <si>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</si>
  <si>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</si>
  <si>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</si>
  <si>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</si>
  <si>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</si>
  <si>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</si>
  <si>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</si>
  <si>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</si>
  <si>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</si>
  <si>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</si>
  <si>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</si>
  <si>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</si>
  <si>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</si>
  <si>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</si>
  <si>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</si>
  <si>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</si>
  <si>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</si>
  <si>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</si>
  <si>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</si>
  <si>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</si>
  <si>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</si>
  <si>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</si>
  <si>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</si>
  <si>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</si>
  <si>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</si>
  <si>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</si>
  <si>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</si>
  <si>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</si>
  <si>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</si>
  <si>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</si>
  <si>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</si>
  <si>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</si>
  <si>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</si>
  <si>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</si>
  <si>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</si>
  <si>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</si>
  <si>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</si>
  <si>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</si>
  <si>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</si>
  <si>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</si>
  <si>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CAPITAL STOCK SUBSCRIBED, CAPITAL STOCK LIABILITY FOR CONVERSION,</t>
  </si>
  <si>
    <t>PREMIUM ON CAPITAL STOCK, AND INSTALLMENTS RECEIVED ON CAPITAL STOCK</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</si>
  <si>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</si>
  <si>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</si>
  <si>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</si>
  <si>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</si>
  <si>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</si>
  <si>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</si>
  <si>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</si>
  <si>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</si>
  <si>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</si>
  <si>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</si>
  <si>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</si>
  <si>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Extraordinary</t>
  </si>
  <si>
    <t>Adjustment to</t>
  </si>
  <si>
    <t>and Deductions</t>
  </si>
  <si>
    <t>Items</t>
  </si>
  <si>
    <t xml:space="preserve">      Plant Purchased or Sold; Account 103, Experimental Electric Plant Unclassified; and Account 106, Completed Construction </t>
  </si>
  <si>
    <t xml:space="preserve">      Not Classified - Electric.</t>
  </si>
  <si>
    <t xml:space="preserve">6.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</si>
  <si>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</si>
  <si>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</si>
  <si>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</si>
  <si>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</si>
  <si>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</si>
  <si>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</si>
  <si>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</si>
  <si>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</si>
  <si>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</si>
  <si>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</si>
  <si>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</si>
  <si>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</si>
  <si>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</si>
  <si>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</si>
  <si>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</si>
  <si>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</si>
  <si>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</si>
  <si>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</si>
  <si>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</si>
  <si>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</si>
  <si>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</si>
  <si>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</si>
  <si>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</si>
  <si>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</si>
  <si>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</si>
  <si>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</si>
  <si>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</si>
  <si>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</si>
  <si>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</si>
  <si>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</si>
  <si>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particulars (details) of the change.  State the reason for any charge-off during the year and specify the amount charged.</t>
  </si>
  <si>
    <t>2.  If any change occurred during the year in the balance with respect to any class or series of stock, attach a statement giving</t>
  </si>
  <si>
    <t>Next Page is 255</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</si>
  <si>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</si>
  <si>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</si>
  <si>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</si>
  <si>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</si>
  <si>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</si>
  <si>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</si>
  <si>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</si>
  <si>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</si>
  <si>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</si>
  <si>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</si>
  <si>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</si>
  <si>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2.</t>
  </si>
  <si>
    <t>3.</t>
  </si>
  <si>
    <t>Title and Department</t>
  </si>
  <si>
    <t xml:space="preserve">   15.  If interest expense was incurred during the year on</t>
  </si>
  <si>
    <t xml:space="preserve">   14.  If the respondent has any long-term debt securities</t>
  </si>
  <si>
    <t xml:space="preserve">       Amort. &amp; Depl. of Utility Plant (404-405)</t>
  </si>
  <si>
    <t>FERC Licensed Project No. _______</t>
  </si>
  <si>
    <t xml:space="preserve">                                                                                                 Page 422a</t>
  </si>
  <si>
    <t xml:space="preserve">                                                                                                 Page 423a</t>
  </si>
  <si>
    <t xml:space="preserve">     Cost per KW of Installed Capacity (line 20 / line 4)</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</si>
  <si>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</si>
  <si>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</si>
  <si>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</si>
  <si>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</si>
  <si>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</si>
  <si>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</si>
  <si>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</si>
  <si>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</si>
  <si>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</si>
  <si>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</si>
  <si>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</si>
  <si>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the court and date of court order under which such certificates</t>
  </si>
  <si>
    <t>treatment other than as specified by the Uniform System of</t>
  </si>
  <si>
    <t>were issued.</t>
  </si>
  <si>
    <t>Accounts.</t>
  </si>
  <si>
    <t>AMORTIZATION PERIOD</t>
  </si>
  <si>
    <t>Outstanding</t>
  </si>
  <si>
    <t xml:space="preserve">          (1)  Scrubbers, precipitators, tall smokestacks, etc.</t>
  </si>
  <si>
    <t xml:space="preserve">  which is available, specifying period.</t>
  </si>
  <si>
    <t>Power, System Control and Load Dispatching, and Other</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</si>
  <si>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</si>
  <si>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</si>
  <si>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</si>
  <si>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</si>
  <si>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</si>
  <si>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</si>
  <si>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</si>
  <si>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</si>
  <si>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</si>
  <si>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</si>
  <si>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</si>
  <si>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</si>
  <si>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</si>
  <si>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</si>
  <si>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</si>
  <si>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</si>
  <si>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</si>
  <si>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</si>
  <si>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</si>
  <si>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</si>
  <si>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</si>
  <si>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</si>
  <si>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</si>
  <si>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</si>
  <si>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</si>
  <si>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</si>
  <si>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</si>
  <si>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</si>
  <si>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</si>
  <si>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</si>
  <si>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</si>
  <si>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</si>
  <si>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</si>
  <si>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Cash Provided by Outside Sources (Total of lines 61 thru 69)</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</si>
  <si>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</si>
  <si>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</si>
  <si>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</si>
  <si>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</si>
  <si>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</si>
  <si>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</si>
  <si>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(Total of lines 70 thru 81)</t>
  </si>
  <si>
    <t xml:space="preserve">   Net Increase (Decrease) in Cash and Cash Equivalents</t>
  </si>
  <si>
    <t xml:space="preserve">          (Total of lines 22, 57 and 83)</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</si>
  <si>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</si>
  <si>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</si>
  <si>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</si>
  <si>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</si>
  <si>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</si>
  <si>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</si>
  <si>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</si>
  <si>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</si>
  <si>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</si>
  <si>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</si>
  <si>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</si>
  <si>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</si>
  <si>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</si>
  <si>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</si>
  <si>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</si>
  <si>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</si>
  <si>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</si>
  <si>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TOTAL Operation (Enter Total of lines 24 thru 32)</t>
  </si>
  <si>
    <t>(561)</t>
  </si>
  <si>
    <t>Load Dispatching</t>
  </si>
  <si>
    <t>(907) Supervision</t>
  </si>
  <si>
    <t xml:space="preserve">1. Payroll Period Ended (Date)                                     </t>
  </si>
  <si>
    <t>(562)</t>
  </si>
  <si>
    <t>Station Expenses</t>
  </si>
  <si>
    <t>(537) Hydraulic Expenses</t>
  </si>
  <si>
    <t>(572)</t>
  </si>
  <si>
    <t>Maintenance of Underground Lines</t>
  </si>
  <si>
    <t>(538) Electric Expenses</t>
  </si>
  <si>
    <t>(573)</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</si>
  <si>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</si>
  <si>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</si>
  <si>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</si>
  <si>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</si>
  <si>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</si>
  <si>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</si>
  <si>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</si>
  <si>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</si>
  <si>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</si>
  <si>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</si>
  <si>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</si>
  <si>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</si>
  <si>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</si>
  <si>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</si>
  <si>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</si>
  <si>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</si>
  <si>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</si>
  <si>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</si>
  <si>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</si>
  <si>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</si>
  <si>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</si>
  <si>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</si>
  <si>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</si>
  <si>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</si>
  <si>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</si>
  <si>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</si>
  <si>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</si>
  <si>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</si>
  <si>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</si>
  <si>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</si>
  <si>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</si>
  <si>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</si>
  <si>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</si>
  <si>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</si>
  <si>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</si>
  <si>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</si>
  <si>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</si>
  <si>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</si>
  <si>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</si>
  <si>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</si>
  <si>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</si>
  <si>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</si>
  <si>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</si>
  <si>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(373) Street Lighting and Signal Systems</t>
  </si>
  <si>
    <t>(373)</t>
  </si>
  <si>
    <t xml:space="preserve">  TOTAL Distribution Plant (Enter Total of lines 55 thru 68)</t>
  </si>
  <si>
    <t xml:space="preserve">          5. GENERAL PLANT</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</si>
  <si>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</si>
  <si>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</si>
  <si>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</si>
  <si>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</si>
  <si>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</si>
  <si>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</si>
  <si>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</si>
  <si>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</si>
  <si>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</si>
  <si>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</si>
  <si>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</si>
  <si>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</si>
  <si>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</si>
  <si>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</si>
  <si>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</si>
  <si>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</si>
  <si>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</si>
  <si>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</si>
  <si>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</si>
  <si>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Clearing Accounts</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</si>
  <si>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</si>
  <si>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</si>
  <si>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</si>
  <si>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</si>
  <si>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</si>
  <si>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</si>
  <si>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</si>
  <si>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</si>
  <si>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</si>
  <si>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</si>
  <si>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</si>
  <si>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</si>
  <si>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</si>
  <si>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used by the respondent if such basis of classification</t>
  </si>
  <si>
    <t>6.  For lines 2, 4, 5, and 6, see page 304 for amounts</t>
  </si>
  <si>
    <t>where separate meter readings are added for billing purposes, one</t>
  </si>
  <si>
    <t>explain any inconsistencies in a footnote.</t>
  </si>
  <si>
    <t>2. Report number of customers, columns (f) and (g), on the basis</t>
  </si>
  <si>
    <t xml:space="preserve"> year (columns (c), (e), and (g)), are not</t>
  </si>
  <si>
    <t>(Small or Commercial, and Large or Industrial) regularly</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</si>
  <si>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</si>
  <si>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</si>
  <si>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</si>
  <si>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</si>
  <si>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</si>
  <si>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each applicable revenue account subheading.</t>
  </si>
  <si>
    <t>billed pursuant thereto.</t>
  </si>
  <si>
    <t xml:space="preserve">     3.    Where the same customers are served under more than</t>
  </si>
  <si>
    <t xml:space="preserve">       6.   Report amount of unbilled revenue as of end of year</t>
  </si>
  <si>
    <t>one rate schedule in the same revenue account classifica-</t>
  </si>
  <si>
    <t>for each applicable revenue account subheading.</t>
  </si>
  <si>
    <t>Average Number</t>
  </si>
  <si>
    <t>KWh of Sales</t>
  </si>
  <si>
    <t>Revenue per</t>
  </si>
  <si>
    <t>Number and Title of Rate Schedule</t>
  </si>
  <si>
    <t>MWh Sold</t>
  </si>
  <si>
    <t>Revenue</t>
  </si>
  <si>
    <t xml:space="preserve">                         TOTAL</t>
  </si>
  <si>
    <t xml:space="preserve">               Account</t>
  </si>
  <si>
    <t>Net Utility Operating Income (Carried forward from page 114)</t>
  </si>
  <si>
    <t xml:space="preserve">               - -</t>
  </si>
  <si>
    <t>Other Income</t>
  </si>
  <si>
    <t xml:space="preserve">    Nonutility Operating Income</t>
  </si>
  <si>
    <t>Obligations Under Capital Leases - Noncurrent (227)</t>
  </si>
  <si>
    <t>Accumulated Provision for Property Insurance (228.1)</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</si>
  <si>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</si>
  <si>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</si>
  <si>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</si>
  <si>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</si>
  <si>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</si>
  <si>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</si>
  <si>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</si>
  <si>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</si>
  <si>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</si>
  <si>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</si>
  <si>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</si>
  <si>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</si>
  <si>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</si>
  <si>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</si>
  <si>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</si>
  <si>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</si>
  <si>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</si>
  <si>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</si>
  <si>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</si>
  <si>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</si>
  <si>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</si>
  <si>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</si>
  <si>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</si>
  <si>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</si>
  <si>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</si>
  <si>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</si>
  <si>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</si>
  <si>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</si>
  <si>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</si>
  <si>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</si>
  <si>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</si>
  <si>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</si>
  <si>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</si>
  <si>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</si>
  <si>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</si>
  <si>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</si>
  <si>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</si>
  <si>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</si>
  <si>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</si>
  <si>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</si>
  <si>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</si>
  <si>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</si>
  <si>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</si>
  <si>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</si>
  <si>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</si>
  <si>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</si>
  <si>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</si>
  <si>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</si>
  <si>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</si>
  <si>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</si>
  <si>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</si>
  <si>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</si>
  <si>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</si>
  <si>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</si>
  <si>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</si>
  <si>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</si>
  <si>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</si>
  <si>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</si>
  <si>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</si>
  <si>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</si>
  <si>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</si>
  <si>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</si>
  <si>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</si>
  <si>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</si>
  <si>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</si>
  <si>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</si>
  <si>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</si>
  <si>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</si>
  <si>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</si>
  <si>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</si>
  <si>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</si>
  <si>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</si>
  <si>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</si>
  <si>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</si>
  <si>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</si>
  <si>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</si>
  <si>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</si>
  <si>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</si>
  <si>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</si>
  <si>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11.  (Reserved)</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</si>
  <si>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</si>
  <si>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</si>
  <si>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</si>
  <si>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3.  Minor items ( 5% of the Balance at End of Year for account 182.3 or amounts less than $50,000, whichever is less)</t>
  </si>
  <si>
    <t xml:space="preserve">     may be grouped by classes.</t>
  </si>
  <si>
    <t>Credits</t>
  </si>
  <si>
    <t>Description and Purpose of Other</t>
  </si>
  <si>
    <t>Regulatory Assets</t>
  </si>
  <si>
    <t>Debits</t>
  </si>
  <si>
    <t xml:space="preserve">(e) </t>
  </si>
  <si>
    <t>Page 232</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</si>
  <si>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</si>
  <si>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</si>
  <si>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</si>
  <si>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</si>
  <si>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</si>
  <si>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</si>
  <si>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</si>
  <si>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</si>
  <si>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</si>
  <si>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</si>
  <si>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</si>
  <si>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</si>
  <si>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</si>
  <si>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</si>
  <si>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</si>
  <si>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  Turbogenerator Units</t>
  </si>
  <si>
    <t>(314)</t>
  </si>
  <si>
    <t>(315)  Accessory Electric Equipment</t>
  </si>
  <si>
    <t>(315)</t>
  </si>
  <si>
    <t>(316)  Misc. Power Plant Equipment</t>
  </si>
  <si>
    <t>(316)</t>
  </si>
  <si>
    <t xml:space="preserve">  TOTAL Steam Production Plant (Enter Total of lines 8 thru 14)</t>
  </si>
  <si>
    <t xml:space="preserve">     B. Nuclear Production Plant</t>
  </si>
  <si>
    <t>(320)  Land and Land Rights</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</si>
  <si>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</si>
  <si>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</si>
  <si>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</si>
  <si>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</si>
  <si>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(c), identify the FERC Rate Schedule Number or Tariff, or, for nonFERC jurisdictional sellers, </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</si>
  <si>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</si>
  <si>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</si>
  <si>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</si>
  <si>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</si>
  <si>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</si>
  <si>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</si>
  <si>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</si>
  <si>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</si>
  <si>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</si>
  <si>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</si>
  <si>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</si>
  <si>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</si>
  <si>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</si>
  <si>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</si>
  <si>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</si>
  <si>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</si>
  <si>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</si>
  <si>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</si>
  <si>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</si>
  <si>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</si>
  <si>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</si>
  <si>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</si>
  <si>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</si>
  <si>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</si>
  <si>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</si>
  <si>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</si>
  <si>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</si>
  <si>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</si>
  <si>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</si>
  <si>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</si>
  <si>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</si>
  <si>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</si>
  <si>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</si>
  <si>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</si>
  <si>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Page 275-A</t>
  </si>
  <si>
    <t>ACCUMULATED DEFERRED INCOME TAXES - OTHER (Account 283)</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</si>
  <si>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</si>
  <si>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</si>
  <si>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</si>
  <si>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</si>
  <si>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</si>
  <si>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</si>
  <si>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</si>
  <si>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</si>
  <si>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</si>
  <si>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</si>
  <si>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</si>
  <si>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</si>
  <si>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</si>
  <si>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</si>
  <si>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</si>
  <si>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</si>
  <si>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</si>
  <si>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 xml:space="preserve">  cannot be accurately computed, leave lines 35, 36</t>
  </si>
  <si>
    <t>sources which individually provide less than 10 percent of</t>
  </si>
  <si>
    <t xml:space="preserve">  3.  If net peak demand for 60 minutes is not available, give that</t>
  </si>
  <si>
    <t>of Accounts.  Production Expenses do not include Purchased</t>
  </si>
  <si>
    <t xml:space="preserve">  and 37 blank and describe at the bottom of the</t>
  </si>
  <si>
    <t>total pumping energy.  If contracts are made with others to</t>
  </si>
  <si>
    <t>by utility and nonutility operations.  Explain by footnote any correction adjustments to the account  balance shown in</t>
  </si>
  <si>
    <t xml:space="preserve">     Total Assets and Other Debits</t>
  </si>
  <si>
    <t>Formula should = Pg 111, L 69 (d)</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</si>
  <si>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</si>
  <si>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</si>
  <si>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</si>
  <si>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</si>
  <si>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</si>
  <si>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</si>
  <si>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</si>
  <si>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</si>
  <si>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</si>
  <si>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</si>
  <si>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</si>
  <si>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public authority that the energy was received from and in column (c) the company or public authority that the energy was delivered</t>
  </si>
  <si>
    <t>reporting years.  Provide an explanation in a footnote for each adjustment.</t>
  </si>
  <si>
    <t>ESOP Dividends</t>
  </si>
  <si>
    <t>Property Taxes</t>
  </si>
  <si>
    <t>Regulatory Assets/ Liabilities - other</t>
  </si>
  <si>
    <t>T100711052 Jamaica Bay Phase 1</t>
  </si>
  <si>
    <t>BAY SHORE HEATER</t>
  </si>
  <si>
    <t>IN1182A-GAS NONFIRM BAL-CAPEX</t>
  </si>
  <si>
    <t>SALES FULFILLMENT SUPPORT LI</t>
  </si>
  <si>
    <t>REGULATOR AUTOMATION &amp; CONTROL</t>
  </si>
  <si>
    <t xml:space="preserve">  Taxes and Fees</t>
  </si>
  <si>
    <t xml:space="preserve">  Administrative and General</t>
  </si>
  <si>
    <t xml:space="preserve">  Other (Identify significant)</t>
  </si>
  <si>
    <t>Next Page is 450</t>
  </si>
  <si>
    <t>Page 431</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</si>
  <si>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</si>
  <si>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</si>
  <si>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</si>
  <si>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</si>
  <si>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</si>
  <si>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</si>
  <si>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</si>
  <si>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</si>
  <si>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</si>
  <si>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</si>
  <si>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</si>
  <si>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</si>
  <si>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</si>
  <si>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</si>
  <si>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</si>
  <si>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</si>
  <si>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</si>
  <si>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</si>
  <si>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</si>
  <si>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</si>
  <si>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</si>
  <si>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</si>
  <si>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</si>
  <si>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</si>
  <si>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</si>
  <si>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</si>
  <si>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</si>
  <si>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</si>
  <si>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</si>
  <si>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FERC FORM NO. 1 (ED. 12-87) NYPSC Modified-96</t>
  </si>
  <si>
    <t>Next Page is 350</t>
  </si>
  <si>
    <t>Page 340</t>
  </si>
  <si>
    <t>Life Insurance (Account 426.2)</t>
  </si>
  <si>
    <t>Penalties (Account 426.3)</t>
  </si>
  <si>
    <t>Expenditures for Certain Civic, Political, and Related Activities (Account 426.4)</t>
  </si>
  <si>
    <t>Page 340-A</t>
  </si>
  <si>
    <t>Pg 120, L 13</t>
  </si>
  <si>
    <t>Other Regulatory Assets (Net)</t>
  </si>
  <si>
    <t>Pg 120, L 14. 15 (b)</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</si>
  <si>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</si>
  <si>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</si>
  <si>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</si>
  <si>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</si>
  <si>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</si>
  <si>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</si>
  <si>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</si>
  <si>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</si>
  <si>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</si>
  <si>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</si>
  <si>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</si>
  <si>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</si>
  <si>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</si>
  <si>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</si>
  <si>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</si>
  <si>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</si>
  <si>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</si>
  <si>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</si>
  <si>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</si>
  <si>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</si>
  <si>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</si>
  <si>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</si>
  <si>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</si>
  <si>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</si>
  <si>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</si>
  <si>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</si>
  <si>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</si>
  <si>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</si>
  <si>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</si>
  <si>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</si>
  <si>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</si>
  <si>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</si>
  <si>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</si>
  <si>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</si>
  <si>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</si>
  <si>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</si>
  <si>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is not generally greater than 1000 Kw of demand.  (See</t>
  </si>
  <si>
    <t>relating to unbilled revenue by accounts.</t>
  </si>
  <si>
    <t xml:space="preserve">customer should be counted for each group of meters added.  The </t>
  </si>
  <si>
    <t>Account 442 of the Uniform System of Accounts.  Explain</t>
  </si>
  <si>
    <t>7.  Include unmetered sales.  Provide details of such sales</t>
  </si>
  <si>
    <t>average number of customers means the average</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</si>
  <si>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</si>
  <si>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</si>
  <si>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</si>
  <si>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</si>
  <si>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</si>
  <si>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</si>
  <si>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</si>
  <si>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</si>
  <si>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</si>
  <si>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</si>
  <si>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</si>
  <si>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</si>
  <si>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</si>
  <si>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</si>
  <si>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Transmission Plant</t>
  </si>
  <si>
    <t>Distribution Plant</t>
  </si>
  <si>
    <t>General Plant</t>
  </si>
  <si>
    <t>Common Plant-Electric</t>
  </si>
  <si>
    <t>B.  Basis for Amortization Charges</t>
  </si>
  <si>
    <t>FERC FORM NO. 1  (ED. 12-88)</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</si>
  <si>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</si>
  <si>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</si>
  <si>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</si>
  <si>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</si>
  <si>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</si>
  <si>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</si>
  <si>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</si>
  <si>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</si>
  <si>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</si>
  <si>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</si>
  <si>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</si>
  <si>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</si>
  <si>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</si>
  <si>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</si>
  <si>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</si>
  <si>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</si>
  <si>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</si>
  <si>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</si>
  <si>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 xml:space="preserve">                                             Class and Series of Stock</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</si>
  <si>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</si>
  <si>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</si>
  <si>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</si>
  <si>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</si>
  <si>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</si>
  <si>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</si>
  <si>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</si>
  <si>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</si>
  <si>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</si>
  <si>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</si>
  <si>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</si>
  <si>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</si>
  <si>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</si>
  <si>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</si>
  <si>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</si>
  <si>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</si>
  <si>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</si>
  <si>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 xml:space="preserve">  on line 24 "Electric Expenses," and Maintenance Account Nos. 553 and 554 on line</t>
  </si>
  <si>
    <t>attributed to research and development; (b) types of cost units used for the</t>
  </si>
  <si>
    <t xml:space="preserve">  4.  If net peak demand for 60 minutes is not available, give data which</t>
  </si>
  <si>
    <t>to expense accounts 501 and 547 (line 41) as shown on</t>
  </si>
  <si>
    <t>[Include in the description the date of loss, the date of Commission authorization to use Account 182.1 and period of amortization (mo, yr to mo, yr.).]</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</si>
  <si>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</si>
  <si>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</si>
  <si>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</si>
  <si>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</si>
  <si>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</si>
  <si>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304</t>
  </si>
  <si>
    <t>Sales for Resale</t>
  </si>
  <si>
    <t>310-311</t>
  </si>
  <si>
    <t>Electric Operation and Maintenance Expenses</t>
  </si>
  <si>
    <t>320-323</t>
  </si>
  <si>
    <t>Number of Electric Department Employees</t>
  </si>
  <si>
    <t>323</t>
  </si>
  <si>
    <t>Purchased Power</t>
  </si>
  <si>
    <t>326-327</t>
  </si>
  <si>
    <t>Advances from Associated Companies (Account 223)</t>
  </si>
  <si>
    <t>Other Long Term Debt (Account 224)</t>
  </si>
  <si>
    <t xml:space="preserve"> FERC FORM NO.1 (ED. 12-96) NYPSC Modified-96</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</si>
  <si>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</si>
  <si>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</si>
  <si>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</si>
  <si>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</si>
  <si>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</si>
  <si>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</si>
  <si>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</si>
  <si>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</si>
  <si>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</si>
  <si>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ELECTRIC OPERATION AND MAINTENANCE EXPENSES (Continued)</t>
  </si>
  <si>
    <t>If the amount for previous year is not derived from previously reported figures, explain in footnotes.</t>
  </si>
  <si>
    <t>C. Hydraulic Power Generation (Continued)</t>
  </si>
  <si>
    <t>3. DISTRIBUTION EXPENSES (Continued)</t>
  </si>
  <si>
    <t xml:space="preserve">   7. ADMINISTRATIVE AND GENERAL EXPENSES (Continued)</t>
  </si>
  <si>
    <t xml:space="preserve">                                               1. POWER PRODUCTION EXPENSES</t>
  </si>
  <si>
    <t>Maintenance</t>
  </si>
  <si>
    <t>(581) Load Dispatching</t>
  </si>
  <si>
    <t>(923) Outside Services Employed</t>
  </si>
  <si>
    <t xml:space="preserve">                                                 A. Steam Power Generation</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</si>
  <si>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</si>
  <si>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</si>
  <si>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</si>
  <si>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</si>
  <si>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</si>
  <si>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</si>
  <si>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</si>
  <si>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</si>
  <si>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</si>
  <si>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</si>
  <si>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</si>
  <si>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</si>
  <si>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</si>
  <si>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 xml:space="preserve">   Sales and Use</t>
  </si>
  <si>
    <t>Local:</t>
  </si>
  <si>
    <t xml:space="preserve">   Real Estate</t>
  </si>
  <si>
    <t xml:space="preserve">   Special Franchise</t>
  </si>
  <si>
    <t xml:space="preserve">   Municipal Gross Income</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</si>
  <si>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</si>
  <si>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</si>
  <si>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</si>
  <si>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</si>
  <si>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</si>
  <si>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</si>
  <si>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</si>
  <si>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Taxable Income Not Reported on Books</t>
  </si>
  <si>
    <t>Deductions Recorded on Books Not Deducted for Return</t>
  </si>
  <si>
    <t>Income Recorded on Books Not Included in Return</t>
  </si>
  <si>
    <t>Deductions on Return Not Charged Against Book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</si>
  <si>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</si>
  <si>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</si>
  <si>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</si>
  <si>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</si>
  <si>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</si>
  <si>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</si>
  <si>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</si>
  <si>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</si>
  <si>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</si>
  <si>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</si>
  <si>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</si>
  <si>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(930.1) General Advertising Expenses</t>
  </si>
  <si>
    <t>(505) Electric Expenses</t>
  </si>
  <si>
    <t>D. Other Power Generation</t>
  </si>
  <si>
    <t>(589) Rents</t>
  </si>
  <si>
    <t>(930.2) Miscellaneous General Expenses</t>
  </si>
  <si>
    <t>(506) Miscellaneous Steam Power Expenses</t>
  </si>
  <si>
    <t xml:space="preserve"> TOTAL Operation (Enter Total of lines 103 thru 113)</t>
  </si>
  <si>
    <t>(2) Life Insurance amount is the imputed value to the employee for the company paid premiums under a Group Term Life Insurance plan for coverage exceeding $50,000.</t>
  </si>
  <si>
    <t xml:space="preserve"> Note: Salaries and other compensation represent amounts allocated under the Public Utility Holding Companies Act rules and regulations as monitored by the Federal Energy Regulatory Commission.</t>
  </si>
  <si>
    <t>Officers' Compensation</t>
  </si>
  <si>
    <t>( c )</t>
  </si>
  <si>
    <t>( a )</t>
  </si>
  <si>
    <t>( b )</t>
  </si>
  <si>
    <t>( d )</t>
  </si>
  <si>
    <t>( e )</t>
  </si>
  <si>
    <t>( g )</t>
  </si>
  <si>
    <t>( h )(2)</t>
  </si>
  <si>
    <t>( i ) (3)</t>
  </si>
  <si>
    <t>( j )</t>
  </si>
  <si>
    <t>( f ) (1)</t>
  </si>
  <si>
    <t xml:space="preserve">     </t>
  </si>
  <si>
    <t>(3) Includes remuneration items such as imputed value of automobiles, financial planning, annual physical, health club, performance bonuses, and other miscellaneous payments</t>
  </si>
  <si>
    <t>(1)  [ x ]  An Original</t>
  </si>
  <si>
    <t>11. N/A</t>
  </si>
  <si>
    <t xml:space="preserve">  9. None </t>
  </si>
  <si>
    <t xml:space="preserve">10. None </t>
  </si>
  <si>
    <t xml:space="preserve">  7. None </t>
  </si>
  <si>
    <t xml:space="preserve">  6. None </t>
  </si>
  <si>
    <t xml:space="preserve">  5. None </t>
  </si>
  <si>
    <t xml:space="preserve">  3. None </t>
  </si>
  <si>
    <t xml:space="preserve">  2. None</t>
  </si>
  <si>
    <t xml:space="preserve">  1. None </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</si>
  <si>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</si>
  <si>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</si>
  <si>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</si>
  <si>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common utility plant classification and reference to order of</t>
  </si>
  <si>
    <t>NOT APPLICABLE</t>
  </si>
  <si>
    <t>Next Page is 430</t>
  </si>
  <si>
    <t>Other Interest Expense (Account 431)</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</si>
  <si>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</si>
  <si>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</si>
  <si>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</si>
  <si>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</si>
  <si>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</si>
  <si>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</si>
  <si>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</si>
  <si>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</si>
  <si>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</si>
  <si>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</si>
  <si>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</si>
  <si>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</si>
  <si>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</si>
  <si>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</si>
  <si>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Pg 110, L 24 (d)</t>
  </si>
  <si>
    <t>Special Deposits</t>
  </si>
  <si>
    <t>Pg 110, L 25 (d)</t>
  </si>
  <si>
    <t>Working Funds</t>
  </si>
  <si>
    <t>Pg 110, L 26 (d)</t>
  </si>
  <si>
    <t>Temporary Cash Investments</t>
  </si>
  <si>
    <t>Pg 110, L 27 (d)</t>
  </si>
  <si>
    <t>Notes Receivable</t>
  </si>
  <si>
    <t>Pg 110, L 28 (d)</t>
  </si>
  <si>
    <t>Accounts Receivable</t>
  </si>
  <si>
    <t>Pg 110, L 29, 30 (d)</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</si>
  <si>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</si>
  <si>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</si>
  <si>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</si>
  <si>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</si>
  <si>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</si>
  <si>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</si>
  <si>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</si>
  <si>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</si>
  <si>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</si>
  <si>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</si>
  <si>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</si>
  <si>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</si>
  <si>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</si>
  <si>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</si>
  <si>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</si>
  <si>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</si>
  <si>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</si>
  <si>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</si>
  <si>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</si>
  <si>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</si>
  <si>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</si>
  <si>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</si>
  <si>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</si>
  <si>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</si>
  <si>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</si>
  <si>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</si>
  <si>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</si>
  <si>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</si>
  <si>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</si>
  <si>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</si>
  <si>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</si>
  <si>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</si>
  <si>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</si>
  <si>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</si>
  <si>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</si>
  <si>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</si>
  <si>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</si>
  <si>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</si>
  <si>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</si>
  <si>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</si>
  <si>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</si>
  <si>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</si>
  <si>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</si>
  <si>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3. Minor projects (5% of the Balance End of the Year for Account 107 or $100,000, whichever is less) may be grouped.</t>
  </si>
  <si>
    <t>Construction Work in</t>
  </si>
  <si>
    <t xml:space="preserve"> Description of Each Project for Electric, Gas and Common, respectively</t>
  </si>
  <si>
    <t>Progress-Electric/Gas (Account 107)</t>
  </si>
  <si>
    <t xml:space="preserve">                                                                    (a)</t>
  </si>
  <si>
    <t>From Insert Page</t>
  </si>
  <si>
    <t>Subtotal</t>
  </si>
  <si>
    <t>FERC FORM NO.1 (ED. 12- 87) NYPSC Modified-96</t>
  </si>
  <si>
    <t>Page 216</t>
  </si>
  <si>
    <t>If applicable, see insert page below</t>
  </si>
  <si>
    <t>Page 216-A</t>
  </si>
  <si>
    <t>Page 216-B</t>
  </si>
  <si>
    <t>Page 216-C</t>
  </si>
  <si>
    <t>Page 216-D</t>
  </si>
  <si>
    <t>September</t>
  </si>
  <si>
    <t>October</t>
  </si>
  <si>
    <t>November</t>
  </si>
  <si>
    <t xml:space="preserve">  Preferred Stock</t>
  </si>
  <si>
    <t>Pg 121, L 62+74 (b)</t>
  </si>
  <si>
    <t xml:space="preserve">  Short-Term Debt</t>
  </si>
  <si>
    <t>Average Cost of Fuel per Unit, as Delivered</t>
  </si>
  <si>
    <t xml:space="preserve">          f. o. b. Plant During Year</t>
  </si>
  <si>
    <t>Average Cost of Fuel per Unit Burned</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</si>
  <si>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</si>
  <si>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</si>
  <si>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</si>
  <si>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</si>
  <si>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</si>
  <si>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</si>
  <si>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</si>
  <si>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</si>
  <si>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</si>
  <si>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</si>
  <si>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FERC FORM NO. 1  (ED.  12-89) NYPSC Modified-96</t>
  </si>
  <si>
    <t>Page 217</t>
  </si>
  <si>
    <t>GENERAL DESCRIPTION OF CONSTRUCTION OVERHEAD PROCEDURE</t>
  </si>
  <si>
    <t>and extent of work, etc. the  overhead charges are intended</t>
  </si>
  <si>
    <t>(904) Uncollectible Accounts</t>
  </si>
  <si>
    <t>on line 3, and show the number of such special construction employees in a footnote.</t>
  </si>
  <si>
    <t>(Less) (522) Steam Transferred-Cr.</t>
  </si>
  <si>
    <t>TOTAL Power Production Expenses (Enter total of lines 21, 41, 59, 74, and 79)</t>
  </si>
  <si>
    <t>(905) Miscellaneous Customer Accounts Expenses</t>
  </si>
  <si>
    <t xml:space="preserve">3.  The number of employees assignable to the electric department from joint functions of combination utilities may be </t>
  </si>
  <si>
    <t>(523) Electric Expenses</t>
  </si>
  <si>
    <t>2. TRANSMISSION EXPENSES</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</si>
  <si>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</si>
  <si>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</si>
  <si>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</si>
  <si>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</si>
  <si>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</si>
  <si>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</si>
  <si>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</si>
  <si>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</si>
  <si>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</si>
  <si>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</si>
  <si>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</si>
  <si>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</si>
  <si>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</si>
  <si>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Cost per KW of Installed Capacity (Line 5)</t>
  </si>
  <si>
    <t>Production Expenses: Oper. Supr. &amp; Engr.</t>
  </si>
  <si>
    <t>Coolants and Water (Nuclear Plants Only)</t>
  </si>
  <si>
    <t>Steam Expenses</t>
  </si>
  <si>
    <t>Steam From Other Sources</t>
  </si>
  <si>
    <t>Summary of Utility Plant and Accumulated Provision for</t>
  </si>
  <si>
    <t xml:space="preserve">       Amort. of Utility Plant Acq. Adj. (406)</t>
  </si>
  <si>
    <t xml:space="preserve">       Amort. of Property Losses, Unrecovered Plant and</t>
  </si>
  <si>
    <t xml:space="preserve">           Regulatory Study Costs (407)</t>
  </si>
  <si>
    <t xml:space="preserve">     Expenses per Net KWh</t>
  </si>
  <si>
    <t>FERC FORM NO. 1 (ED. 12-89)</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</si>
  <si>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</si>
  <si>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</si>
  <si>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</si>
  <si>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</si>
  <si>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</si>
  <si>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</si>
  <si>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</si>
  <si>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</si>
  <si>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</si>
  <si>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</si>
  <si>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</si>
  <si>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</si>
  <si>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</si>
  <si>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</si>
  <si>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(3)  Sanitary waste disposal equipment</t>
  </si>
  <si>
    <t xml:space="preserve">  2.  Report the differences in cost of facilities installed for</t>
  </si>
  <si>
    <t xml:space="preserve">          (4)  Oil interceptors</t>
  </si>
  <si>
    <t xml:space="preserve">  environmental considerations over the cost of alternative</t>
  </si>
  <si>
    <t xml:space="preserve">          (5)  Sediment control facilities</t>
  </si>
  <si>
    <t xml:space="preserve">  facilities which would otherwise be used without environmental</t>
  </si>
  <si>
    <t xml:space="preserve">          (6)  Monitoring equipment</t>
  </si>
  <si>
    <t xml:space="preserve">  considerations.  Use the best engineering design achievable</t>
  </si>
  <si>
    <t xml:space="preserve">          (7)  Other.</t>
  </si>
  <si>
    <t xml:space="preserve">  to provide power to operate associated environmental protection</t>
  </si>
  <si>
    <t xml:space="preserve">          (2)  Fish and wildlife plants included in</t>
  </si>
  <si>
    <t xml:space="preserve">  facilities.  These costs may be estimations on a percentage of</t>
  </si>
  <si>
    <t xml:space="preserve">                 Accounts 330, 331, 332, and 335.</t>
  </si>
  <si>
    <t xml:space="preserve">  plant basis.  Explain such estimations in a footnote.</t>
  </si>
  <si>
    <t xml:space="preserve">          (3)  Parks and related facilities</t>
  </si>
  <si>
    <t xml:space="preserve">  4.  Report all costs under the major classifications provided</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</si>
  <si>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</si>
  <si>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</si>
  <si>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</si>
  <si>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</si>
  <si>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</si>
  <si>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</si>
  <si>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</si>
  <si>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</si>
  <si>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</si>
  <si>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</si>
  <si>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</si>
  <si>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</si>
  <si>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</si>
  <si>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</si>
  <si>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</si>
  <si>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</si>
  <si>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</si>
  <si>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Operating Expenses</t>
  </si>
  <si>
    <t xml:space="preserve">       Operation Expenses (401)</t>
  </si>
  <si>
    <t xml:space="preserve">       Maintenance Expenses (402)</t>
  </si>
  <si>
    <t xml:space="preserve">       Depreciation Expense (403)</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</si>
  <si>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</si>
  <si>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</si>
  <si>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</si>
  <si>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</si>
  <si>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</si>
  <si>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</si>
  <si>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</si>
  <si>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</si>
  <si>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</si>
  <si>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</si>
  <si>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</si>
  <si>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</si>
  <si>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</si>
  <si>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</si>
  <si>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</si>
  <si>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</si>
  <si>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</si>
  <si>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</si>
  <si>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</si>
  <si>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</si>
  <si>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</si>
  <si>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</si>
  <si>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</si>
  <si>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</si>
  <si>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</si>
  <si>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</si>
  <si>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</si>
  <si>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</si>
  <si>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</si>
  <si>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</si>
  <si>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</si>
  <si>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</si>
  <si>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</si>
  <si>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</si>
  <si>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</si>
  <si>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</si>
  <si>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</si>
  <si>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6.  Report construction work in progress relating to</t>
  </si>
  <si>
    <t>environmental facilities at line 9.</t>
  </si>
  <si>
    <t>Classification of Cost</t>
  </si>
  <si>
    <t>at End</t>
  </si>
  <si>
    <t>Actual</t>
  </si>
  <si>
    <t xml:space="preserve">  Air Pollution Control Facilities</t>
  </si>
  <si>
    <t xml:space="preserve">  Water Pollution Control Facilities</t>
  </si>
  <si>
    <t xml:space="preserve">  Solid Waste Disposal Costs</t>
  </si>
  <si>
    <t xml:space="preserve">  Noise Abatement Equipment</t>
  </si>
  <si>
    <t xml:space="preserve">  Esthetic Costs</t>
  </si>
  <si>
    <t xml:space="preserve">  Additional Plant Capacity</t>
  </si>
  <si>
    <t>replacement power purchased on the average system</t>
  </si>
  <si>
    <t xml:space="preserve">  the basis or method used.</t>
  </si>
  <si>
    <t>specify in column (f) the actual costs that are included</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</si>
  <si>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</si>
  <si>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</si>
  <si>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(2)  Changes necessary to accommodate use of</t>
  </si>
  <si>
    <t>in column (e).</t>
  </si>
  <si>
    <t xml:space="preserve">                 environmentally clean fuels such as low ash</t>
  </si>
  <si>
    <t xml:space="preserve">  Estimate the cost of facilities when the original cost is not</t>
  </si>
  <si>
    <t xml:space="preserve">          (3)  Underground lines</t>
  </si>
  <si>
    <t xml:space="preserve">  available or facilities are jointly owned with another utility,</t>
  </si>
  <si>
    <t xml:space="preserve">          (4)  Landscaping</t>
  </si>
  <si>
    <t xml:space="preserve">  provided the respondent explains the basis of such estimations.</t>
  </si>
  <si>
    <t xml:space="preserve">     Examples of these costs would include a portion of the costs</t>
  </si>
  <si>
    <t xml:space="preserve">     F.  Additional plant capacity necessary due to</t>
  </si>
  <si>
    <t xml:space="preserve">  of tall smokestacks, underground lines, and landscaped</t>
  </si>
  <si>
    <t xml:space="preserve">          restricted output from existing facilities, or</t>
  </si>
  <si>
    <t xml:space="preserve">  substations.  Explain such costs in a footnote.</t>
  </si>
  <si>
    <t xml:space="preserve">          addition of pollution control facilities.</t>
  </si>
  <si>
    <t xml:space="preserve">  3.  In the cost of facilities reported on this page, include</t>
  </si>
  <si>
    <t xml:space="preserve">     G.  Miscellaneous:</t>
  </si>
  <si>
    <t xml:space="preserve">  an estimated portion of the cost of plant that is or will be used</t>
  </si>
  <si>
    <t xml:space="preserve">          (1)  Preparation of environmental reports</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</si>
  <si>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</si>
  <si>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</si>
  <si>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</si>
  <si>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</si>
  <si>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</si>
  <si>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</si>
  <si>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</si>
  <si>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</si>
  <si>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</si>
  <si>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 xml:space="preserve">   TOTAL (Enter Total of lines 18 thru 25)</t>
  </si>
  <si>
    <t>FERC FORM NO.   (ED. 12-88)</t>
  </si>
  <si>
    <t>Next Page is 221</t>
  </si>
  <si>
    <t>Page 219</t>
  </si>
  <si>
    <t>FOOTNOTES</t>
  </si>
  <si>
    <t xml:space="preserve">  This Report Is:</t>
  </si>
  <si>
    <t xml:space="preserve">  Date of Report</t>
  </si>
  <si>
    <t xml:space="preserve">  (2)  [  ] A Resubmission</t>
  </si>
  <si>
    <t>NONUTILITY PROPERTY (Account 121)</t>
  </si>
  <si>
    <t>commitment for service is less than one year.</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</si>
  <si>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</si>
  <si>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</si>
  <si>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</si>
  <si>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</si>
  <si>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</si>
  <si>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</si>
  <si>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</si>
  <si>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</si>
  <si>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</si>
  <si>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Gas R&amp;D</t>
  </si>
  <si>
    <t>R&amp;D Performed Externally</t>
  </si>
  <si>
    <t>(Accounts 202 and 205, 203 and 206, 207, 212)</t>
  </si>
  <si>
    <t xml:space="preserve">applying to each class and series of capital stock.                     </t>
  </si>
  <si>
    <t xml:space="preserve">                      Name of Account and Description of Item</t>
  </si>
  <si>
    <t>Number of Shares</t>
  </si>
  <si>
    <t xml:space="preserve">                                                    (a)</t>
  </si>
  <si>
    <t>Common Stock Subscribed (Account 202)</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</si>
  <si>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</si>
  <si>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</si>
  <si>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</si>
  <si>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</si>
  <si>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</si>
  <si>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</si>
  <si>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</si>
  <si>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</si>
  <si>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</si>
  <si>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</si>
  <si>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</si>
  <si>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</si>
  <si>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</si>
  <si>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</si>
  <si>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</si>
  <si>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</si>
  <si>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</si>
  <si>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</si>
  <si>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</si>
  <si>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</si>
  <si>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</si>
  <si>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</si>
  <si>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</si>
  <si>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</si>
  <si>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service provider.</t>
  </si>
  <si>
    <t xml:space="preserve">Provide in column (a) subheadings and classify transmission service purchased from other utilities as: "Delivered Power to Wheeler" or </t>
  </si>
  <si>
    <t>"Received Power from Wheeler."</t>
  </si>
  <si>
    <t>Report in columns (b) and (c) the total megawatthours received and delivered by the provider of the transmission service.</t>
  </si>
  <si>
    <t>In columns (d) through (g), report expenses as shown on bills or vouchers rendered to the respondent.  In column (d), provide demand</t>
  </si>
  <si>
    <t>charges.  In column (e), provide energy charges related to the amount of energy transferred.  In column (f), provide the total of all other</t>
  </si>
  <si>
    <t>charges on bills or vouchers rendered to the respondent, including any out of period adjustments.  Explain in a footnote all components</t>
  </si>
  <si>
    <t>of the amount shown in column (f).  Report in column (g) the total charge shown on bills rendered to the respondent.  If no monetary</t>
  </si>
  <si>
    <t>Miscellaneous</t>
  </si>
  <si>
    <t>Maintenance of Electric Plant</t>
  </si>
  <si>
    <t>(585) Street Lighting and Signal System Expenses</t>
  </si>
  <si>
    <t>Minor items (5% of the Balance of End of Year for Account 253 or amounts less than $10,000, whichever is greater) may be grouped by classes.</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</si>
  <si>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</si>
  <si>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</si>
  <si>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</si>
  <si>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</si>
  <si>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</si>
  <si>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</si>
  <si>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</si>
  <si>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</si>
  <si>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</si>
  <si>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</si>
  <si>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</si>
  <si>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</si>
  <si>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 xml:space="preserve">particulars of the trust (whether voting trust, etc.), </t>
  </si>
  <si>
    <t>briefly in a footnote.</t>
  </si>
  <si>
    <t>duration of trust, and principal holders of beneficiary</t>
  </si>
  <si>
    <t xml:space="preserve">   4.  Furnish particulars (details) concerning any options,</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</si>
  <si>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</si>
  <si>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</si>
  <si>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</si>
  <si>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</si>
  <si>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</si>
  <si>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</si>
  <si>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</si>
  <si>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</si>
  <si>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</si>
  <si>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</si>
  <si>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</si>
  <si>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</si>
  <si>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</si>
  <si>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</si>
  <si>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 xml:space="preserve"> TOTAL Customer Accounts Expenses (Enter Total of lines 129 thru 133)</t>
  </si>
  <si>
    <t xml:space="preserve">determined by estimate, on the basis of employee equivalents. Show the estimated number of equivalent employees </t>
  </si>
  <si>
    <t>(524) Miscellaneous Nuclear Power Expenses</t>
  </si>
  <si>
    <t>5. CUSTOMER SERVICE AND INFORMATIONAL EXPENSES</t>
  </si>
  <si>
    <t>attributed to the electric department from joint functions.</t>
  </si>
  <si>
    <t>(525) Rents</t>
  </si>
  <si>
    <t>(560)</t>
  </si>
  <si>
    <t>designated units of less than one year.  Describe the nature of the service in a footnote for each adjustment.</t>
  </si>
  <si>
    <t xml:space="preserve">   Accessory Electric Equipment</t>
  </si>
  <si>
    <t xml:space="preserve">   Miscellaneous Powerplant Equipment</t>
  </si>
  <si>
    <t xml:space="preserve">     Total Cost (Enter Total of lines 13 thru 19)</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</si>
  <si>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</si>
  <si>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</si>
  <si>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</si>
  <si>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</si>
  <si>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</si>
  <si>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</si>
  <si>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</si>
  <si>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Enter the name of the seller or other party in an exchange transaction in column (a).  Do not abbreviate or truncate </t>
  </si>
  <si>
    <t>AD - for out-of-period adjustment.  Use this code for any accounting adjustment or "true-ups" for service</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</si>
  <si>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</si>
  <si>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</si>
  <si>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</si>
  <si>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</si>
  <si>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</si>
  <si>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</si>
  <si>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</si>
  <si>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</si>
  <si>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</si>
  <si>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</si>
  <si>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</si>
  <si>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</si>
  <si>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</si>
  <si>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</si>
  <si>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</si>
  <si>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</si>
  <si>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</si>
  <si>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</si>
  <si>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ENVIRONMENTAL PROTECTION FACILITIES</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</si>
  <si>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</si>
  <si>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</si>
  <si>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</si>
  <si>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</si>
  <si>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 xml:space="preserve">          Total Other Income Deductions</t>
  </si>
  <si>
    <t>TAXES-OTHER INCOME AND DEDUCTIONS</t>
  </si>
  <si>
    <t>Taxes Other than Income Taxes</t>
  </si>
  <si>
    <t>Pg 117, L 46 (c)</t>
  </si>
  <si>
    <t>Income Taxes</t>
  </si>
  <si>
    <t>Pg 117, L 47=&gt;49-50+51-52 (c)</t>
  </si>
  <si>
    <t xml:space="preserve">          Total Taxes-Other Income &amp; Deductions</t>
  </si>
  <si>
    <t xml:space="preserve">          Net Other Income and Deductions</t>
  </si>
  <si>
    <t>INTEREST CHARGES</t>
  </si>
  <si>
    <t>Interest on Long-term Debt</t>
  </si>
  <si>
    <t>Pg 117, L 56 (c)</t>
  </si>
  <si>
    <t>Amortization of Debt Discount and Expense</t>
  </si>
  <si>
    <t>Pg 117, L 57+58-60 (c)</t>
  </si>
  <si>
    <t>Amortization of Premium on Debt-Credit</t>
  </si>
  <si>
    <t>Pg 117, L 59 (c)</t>
  </si>
  <si>
    <t>Interest on Debt to Associated Company</t>
  </si>
  <si>
    <t>Pg 117, L 61 (c)</t>
  </si>
  <si>
    <t>Other Interest Expense</t>
  </si>
  <si>
    <t>Pg 117, L 62-63 (c)</t>
  </si>
  <si>
    <t xml:space="preserve">          Total Interest Charges</t>
  </si>
  <si>
    <t xml:space="preserve">               Income Before Extraordinary Items</t>
  </si>
  <si>
    <t>EXTRAORDINARY ITEMS</t>
  </si>
  <si>
    <t>Extraordinary Income</t>
  </si>
  <si>
    <t>Pg 117, L 67 (c)</t>
  </si>
  <si>
    <t>430)-For each associated company to which interest on</t>
  </si>
  <si>
    <t xml:space="preserve">     (a) Miscellaneous Amortization (Account 425)-Describe</t>
  </si>
  <si>
    <t>debt was incurred during the year, indicate the amount and</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</si>
  <si>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</si>
  <si>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</si>
  <si>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</si>
  <si>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</si>
  <si>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</si>
  <si>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</si>
  <si>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</si>
  <si>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</si>
  <si>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</si>
  <si>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</si>
  <si>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</si>
  <si>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</si>
  <si>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</si>
  <si>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operating revenue account in the sequence followed in</t>
  </si>
  <si>
    <t>number of billing periods during the year (12 if all billings</t>
  </si>
  <si>
    <t>"Electric Operating Revenues," pages 300-301. If the sales</t>
  </si>
  <si>
    <t>are made monthly).</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</si>
  <si>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</si>
  <si>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</si>
  <si>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</si>
  <si>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</si>
  <si>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</si>
  <si>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</si>
  <si>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Other Utility Departments</t>
  </si>
  <si>
    <t>Operation and Maintenance</t>
  </si>
  <si>
    <t>Utility Plant</t>
  </si>
  <si>
    <t>Construction (By Utility Departments)</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</si>
  <si>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</si>
  <si>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</si>
  <si>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</si>
  <si>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</si>
  <si>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</si>
  <si>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</si>
  <si>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</si>
  <si>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</si>
  <si>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</si>
  <si>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</si>
  <si>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</si>
  <si>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</si>
  <si>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</si>
  <si>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</si>
  <si>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</si>
  <si>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</si>
  <si>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</si>
  <si>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</si>
  <si>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</si>
  <si>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</si>
  <si>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</si>
  <si>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</si>
  <si>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</si>
  <si>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</si>
  <si>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</si>
  <si>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year for jointly-sponsored projects.  (Identify recipient regardless</t>
  </si>
  <si>
    <t xml:space="preserve">                    f.  Siting and heat rejection</t>
  </si>
  <si>
    <t xml:space="preserve">               (4) Research Support to Others (Classify)</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</si>
  <si>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</si>
  <si>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</si>
  <si>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</si>
  <si>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</si>
  <si>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</si>
  <si>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</si>
  <si>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</si>
  <si>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</si>
  <si>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</si>
  <si>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</si>
  <si>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</si>
  <si>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</si>
  <si>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</si>
  <si>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101</t>
  </si>
  <si>
    <t>12-87</t>
  </si>
  <si>
    <t>Control over Respondent</t>
  </si>
  <si>
    <t>102</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</si>
  <si>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</si>
  <si>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</si>
  <si>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</si>
  <si>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</si>
  <si>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</si>
  <si>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</si>
  <si>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</si>
  <si>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</si>
  <si>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</si>
  <si>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</si>
  <si>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</si>
  <si>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</si>
  <si>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</si>
  <si>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</si>
  <si>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</si>
  <si>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</si>
  <si>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</si>
  <si>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</si>
  <si>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</si>
  <si>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</si>
  <si>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</si>
  <si>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</si>
  <si>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</si>
  <si>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</si>
  <si>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</si>
  <si>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</si>
  <si>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</si>
  <si>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</si>
  <si>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</si>
  <si>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FERC FORM NO.1 (ED. 12-94)</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</si>
  <si>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</si>
  <si>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</si>
  <si>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</si>
  <si>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</si>
  <si>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</si>
  <si>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</si>
  <si>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</si>
  <si>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</si>
  <si>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</si>
  <si>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</si>
  <si>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</si>
  <si>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</si>
  <si>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</si>
  <si>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</si>
  <si>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</si>
  <si>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</si>
  <si>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</si>
  <si>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</si>
  <si>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</si>
  <si>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</si>
  <si>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</si>
  <si>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</si>
  <si>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</si>
  <si>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</si>
  <si>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</si>
  <si>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</si>
  <si>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</si>
  <si>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</si>
  <si>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</si>
  <si>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</si>
  <si>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</si>
  <si>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</si>
  <si>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</si>
  <si>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</si>
  <si>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</si>
  <si>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</si>
  <si>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 xml:space="preserve">     TOTAL Assets and Other Debits (Enter Total of lines 10, 11, 12, 22,</t>
  </si>
  <si>
    <t>FERC FORM N0.1 (ED. 12-96)</t>
  </si>
  <si>
    <t>Page 122</t>
  </si>
  <si>
    <t>NOTES TO FINANCIAL STATEMENTS (Continued)</t>
  </si>
  <si>
    <t>Next Page is 200</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</si>
  <si>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</si>
  <si>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</si>
  <si>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</si>
  <si>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</si>
  <si>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</si>
  <si>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</si>
  <si>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</si>
  <si>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</si>
  <si>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</si>
  <si>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</si>
  <si>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</si>
  <si>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</si>
  <si>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</si>
  <si>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</si>
  <si>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</si>
  <si>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</si>
  <si>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</si>
  <si>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</si>
  <si>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</si>
  <si>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</si>
  <si>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Report in column (h) the number of megawatts of billing demand that is specified in the firm transmission service contract.</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</si>
  <si>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</si>
  <si>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</si>
  <si>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</si>
  <si>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</si>
  <si>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</si>
  <si>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</si>
  <si>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</si>
  <si>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</si>
  <si>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</si>
  <si>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</si>
  <si>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 xml:space="preserve"> (Enter total of  lines 165 and 167)</t>
  </si>
  <si>
    <t>(511) Maintenance of Structures</t>
  </si>
  <si>
    <t>TOTAL Operation (Enter total of lines 62 thru 66)</t>
  </si>
  <si>
    <t>(594) Maintenance of Underground Lines</t>
  </si>
  <si>
    <t xml:space="preserve"> TOTAL Electric Operation and Maintenance Expenses </t>
  </si>
  <si>
    <t>(512) Maintenance of Boiler Plant</t>
  </si>
  <si>
    <t>(595) Maintenance of Line Transformers</t>
  </si>
  <si>
    <t xml:space="preserve">  Conversion, Premium on Capital Stock, and Installments</t>
  </si>
  <si>
    <t xml:space="preserve">  Received on Capital Stock</t>
  </si>
  <si>
    <t>252</t>
  </si>
  <si>
    <t>Other Paid In Capital</t>
  </si>
  <si>
    <t>253</t>
  </si>
  <si>
    <t>Discount on Capital Stock</t>
  </si>
  <si>
    <t>254</t>
  </si>
  <si>
    <t>transactions which gave rise to the reported amounts.</t>
  </si>
  <si>
    <t>Donations Received from Stockholders (Account 208)</t>
  </si>
  <si>
    <t>Reduction in Par or Stated Value of Common Stock (Account 209)</t>
  </si>
  <si>
    <t>Gain on Resale or Cancellation of Reacquired Capital Stock (Account 210)</t>
  </si>
  <si>
    <t>FERC FORM NO.1  (ED.  12-87) NYPSC Modified-96</t>
  </si>
  <si>
    <t>429</t>
  </si>
  <si>
    <t>Environmental Protection Facilities</t>
  </si>
  <si>
    <t>430</t>
  </si>
  <si>
    <t>Environmental Protection Expenses</t>
  </si>
  <si>
    <t>431</t>
  </si>
  <si>
    <t>Footnote Data</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</si>
  <si>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</si>
  <si>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</si>
  <si>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</si>
  <si>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</si>
  <si>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</si>
  <si>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</si>
  <si>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</si>
  <si>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</si>
  <si>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</si>
  <si>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</si>
  <si>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</si>
  <si>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</si>
  <si>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</si>
  <si>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</si>
  <si>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</si>
  <si>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</si>
  <si>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</si>
  <si>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</si>
  <si>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</si>
  <si>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</si>
  <si>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</si>
  <si>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</si>
  <si>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</si>
  <si>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</si>
  <si>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</si>
  <si>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</si>
  <si>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</si>
  <si>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</si>
  <si>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</si>
  <si>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</si>
  <si>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</si>
  <si>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</si>
  <si>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</si>
  <si>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</si>
  <si>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</si>
  <si>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</si>
  <si>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</si>
  <si>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</si>
  <si>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</si>
  <si>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</si>
  <si>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</si>
  <si>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</si>
  <si>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</si>
  <si>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</si>
  <si>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</si>
  <si>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</si>
  <si>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</si>
  <si>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</si>
  <si>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</si>
  <si>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</si>
  <si>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</si>
  <si>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Capital Stock Expense</t>
  </si>
  <si>
    <t>12-86</t>
  </si>
  <si>
    <t>Long-Term Debt</t>
  </si>
  <si>
    <t>256-257</t>
  </si>
  <si>
    <t>FERC FORM NO. 1 (ED. 12-96)   NYPSC MODIFIED-97</t>
  </si>
  <si>
    <t>Page 2</t>
  </si>
  <si>
    <t>LIST OF SCHEDULES (Continued)</t>
  </si>
  <si>
    <t>and Other Credits) (Continued)</t>
  </si>
  <si>
    <t>Reconciliation of Reported Net Income with Taxable Income</t>
  </si>
  <si>
    <t xml:space="preserve">  for Federal Income Taxes</t>
  </si>
  <si>
    <t>261</t>
  </si>
  <si>
    <t>Taxes Accrued, Prepaid and Charged During the Year</t>
  </si>
  <si>
    <t>262-263</t>
  </si>
  <si>
    <t>Accumulated Deferred Investment Tax Credits</t>
  </si>
  <si>
    <t>266-267</t>
  </si>
  <si>
    <t>Other Deferred Credits</t>
  </si>
  <si>
    <t>269</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</si>
  <si>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</si>
  <si>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</si>
  <si>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</si>
  <si>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</si>
  <si>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</si>
  <si>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</si>
  <si>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</si>
  <si>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</si>
  <si>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278</t>
  </si>
  <si>
    <t>Allowances Inventory</t>
  </si>
  <si>
    <t>19__</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</si>
  <si>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</si>
  <si>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</si>
  <si>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</si>
  <si>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</si>
  <si>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</si>
  <si>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</si>
  <si>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</si>
  <si>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</si>
  <si>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</si>
  <si>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</si>
  <si>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</si>
  <si>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</si>
  <si>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</si>
  <si>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</si>
  <si>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</si>
  <si>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</si>
  <si>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</si>
  <si>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</si>
  <si>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</si>
  <si>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</si>
  <si>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</si>
  <si>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</si>
  <si>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</si>
  <si>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</si>
  <si>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</si>
  <si>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</si>
  <si>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</si>
  <si>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</si>
  <si>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</si>
  <si>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</si>
  <si>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</si>
  <si>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Include at Other (line 31) net cash outflow to acquire other companies.  Provide a reconciliation of assets acquired with liabilities assumed on pages 122-123.</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</si>
  <si>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</si>
  <si>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</si>
  <si>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</si>
  <si>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</si>
  <si>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Other:</t>
  </si>
  <si>
    <t xml:space="preserve">   Net Cash Provided by (Used in) Investing Activities</t>
  </si>
  <si>
    <t xml:space="preserve">          (Total of lines 34 thru 55)</t>
  </si>
  <si>
    <t>Property Insurance Reserve</t>
  </si>
  <si>
    <t>Pg 112, L 25 (d)</t>
  </si>
  <si>
    <t>Injuries and Damage Reserve</t>
  </si>
  <si>
    <t>Pg 112, L 26 (d)</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</si>
  <si>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</si>
  <si>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</si>
  <si>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</si>
  <si>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</si>
  <si>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</si>
  <si>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</si>
  <si>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</si>
  <si>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</si>
  <si>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</si>
  <si>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</si>
  <si>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</si>
  <si>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</si>
  <si>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</si>
  <si>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</si>
  <si>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</si>
  <si>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</si>
  <si>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</si>
  <si>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</si>
  <si>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</si>
  <si>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</si>
  <si>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</si>
  <si>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</si>
  <si>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</si>
  <si>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</si>
  <si>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</si>
  <si>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</si>
  <si>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</si>
  <si>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</si>
  <si>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 xml:space="preserve"> TOTAL Sales Expenses (Enter Total of lines 144 thru 147)</t>
  </si>
  <si>
    <t>(536) Water for Power</t>
  </si>
  <si>
    <t>(571)</t>
  </si>
  <si>
    <t>Maintenance of Overhead Lines</t>
  </si>
  <si>
    <t>7. ADMINISTRATIVE AND GENERAL EXPENSES</t>
  </si>
  <si>
    <t>In column (a) report each company or public authority that provided transmission service.  Provide the full name of the company; abbreviate</t>
  </si>
  <si>
    <t>regulations of governmental bodies.  Base the price of</t>
  </si>
  <si>
    <t xml:space="preserve">  that allocations and/or estimates of costs be made, state</t>
  </si>
  <si>
    <t>Term Expired</t>
  </si>
  <si>
    <t>Salary</t>
  </si>
  <si>
    <t>Over Which Jurisdiction</t>
  </si>
  <si>
    <t>or Current</t>
  </si>
  <si>
    <t>Rate at</t>
  </si>
  <si>
    <t>Paid During</t>
  </si>
  <si>
    <t>Foot-</t>
  </si>
  <si>
    <t>Deferred</t>
  </si>
  <si>
    <t>Incentive Pay</t>
  </si>
  <si>
    <t>Savings</t>
  </si>
  <si>
    <t>Stock</t>
  </si>
  <si>
    <t>Life Insurance</t>
  </si>
  <si>
    <t>Other</t>
  </si>
  <si>
    <t>Total</t>
  </si>
  <si>
    <t>3.  The provisions of Account 108 in the Uniform System of Accounts require that retirements of depreciable plant be recorded when such</t>
  </si>
  <si>
    <t>NYPSC Modified</t>
  </si>
  <si>
    <t>Comparative Balance Sheet</t>
  </si>
  <si>
    <t>110-113</t>
  </si>
  <si>
    <t>12-94</t>
  </si>
  <si>
    <t>Statement of Income for the Year</t>
  </si>
  <si>
    <t>114-117</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</si>
  <si>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</si>
  <si>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</si>
  <si>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</si>
  <si>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</si>
  <si>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</si>
  <si>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</si>
  <si>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</si>
  <si>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</si>
  <si>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</si>
  <si>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</si>
  <si>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</si>
  <si>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</si>
  <si>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</si>
  <si>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</si>
  <si>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</si>
  <si>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</si>
  <si>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</si>
  <si>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</si>
  <si>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</si>
  <si>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Fixtures</t>
  </si>
  <si>
    <t>Device</t>
  </si>
  <si>
    <t>FERC FORM NO. 1 (ED. 12-86)</t>
  </si>
  <si>
    <t>Page 424</t>
  </si>
  <si>
    <t>Page 425</t>
  </si>
  <si>
    <t>SUBSTATIONS</t>
  </si>
  <si>
    <t>SUBSTATIONS (Continued)</t>
  </si>
  <si>
    <t>of Customers</t>
  </si>
  <si>
    <t>per Customer</t>
  </si>
  <si>
    <t>KWh Sold</t>
  </si>
  <si>
    <t>Total Billed</t>
  </si>
  <si>
    <t>Total Unbilled Rev. (See Instr. 6)</t>
  </si>
  <si>
    <t>FERC FORM NO. 1 (ED. 12-95)</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</si>
  <si>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</si>
  <si>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</si>
  <si>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</si>
  <si>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</si>
  <si>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</si>
  <si>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</si>
  <si>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</si>
  <si>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Statement of Retained Earnings for the Year</t>
  </si>
  <si>
    <t>118-119</t>
  </si>
  <si>
    <t>Statement of Cash Flows</t>
  </si>
  <si>
    <t>120-121</t>
  </si>
  <si>
    <t>Notes to the Financial Statements</t>
  </si>
  <si>
    <t>122-123</t>
  </si>
  <si>
    <t>Balance Sheet Supporting Schedules (Assets</t>
  </si>
  <si>
    <t>and Other Debits)</t>
  </si>
  <si>
    <t>respondent for the wheeler's transmission losses should be reported on the Electric Energy Account, page 401.  If the respondent received</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</si>
  <si>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</si>
  <si>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</si>
  <si>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</si>
  <si>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</si>
  <si>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</si>
  <si>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</si>
  <si>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</si>
  <si>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</si>
  <si>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</si>
  <si>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</si>
  <si>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</si>
  <si>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</si>
  <si>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</si>
  <si>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</si>
  <si>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</si>
  <si>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</si>
  <si>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</si>
  <si>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</si>
  <si>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</si>
  <si>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</si>
  <si>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</si>
  <si>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</si>
  <si>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</si>
  <si>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</si>
  <si>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</si>
  <si>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Pg 321, L 79 (b)</t>
  </si>
  <si>
    <t xml:space="preserve">     Total Power Production Expense</t>
  </si>
  <si>
    <t>Transmission Expense</t>
  </si>
  <si>
    <t>Pg 321, L 100 (b)</t>
  </si>
  <si>
    <t xml:space="preserve">  during the year for technological research, development, and</t>
  </si>
  <si>
    <t xml:space="preserve">  response.  Base the response on the best engineering</t>
  </si>
  <si>
    <t xml:space="preserve">          (3)  Settling ponds</t>
  </si>
  <si>
    <t xml:space="preserve">  judgment where direct comparisons are not available.</t>
  </si>
  <si>
    <t xml:space="preserve">    Include in these differences in costs the costs or estimated</t>
  </si>
  <si>
    <t xml:space="preserve">     D.  Noise abatement equipment:</t>
  </si>
  <si>
    <t xml:space="preserve">  costs of environmental protection facilities in service, constructed</t>
  </si>
  <si>
    <t xml:space="preserve">          (1)  Structures</t>
  </si>
  <si>
    <t xml:space="preserve">  or modified in connection with the production, transmission, and</t>
  </si>
  <si>
    <t xml:space="preserve">          (2)  Mufflers</t>
  </si>
  <si>
    <t xml:space="preserve">  distribution of electrical energy and shall be reported herein for</t>
  </si>
  <si>
    <t xml:space="preserve">          (3)  Sound proofing equipment</t>
  </si>
  <si>
    <t xml:space="preserve">  all such environmental facilities placed in service on or after</t>
  </si>
  <si>
    <t xml:space="preserve">                                               B. Nuclear Power Generation</t>
  </si>
  <si>
    <t>TOTAL Maintenance (Enter Total of Lines 69 thru 72)</t>
  </si>
  <si>
    <t xml:space="preserve"> TOTAL Distribution Expenses (Enter Total of lines 114 and 125)</t>
  </si>
  <si>
    <t>TOTAL Power Production Expenses--Other Power  (Enter Total of Lines 67 and 73)</t>
  </si>
  <si>
    <t xml:space="preserve">  Miscellaneous (Identify significant)</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</si>
  <si>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</si>
  <si>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</si>
  <si>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</si>
  <si>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4.  Enclose in parentheses credit adjustments of plant accounts to indicate the negative effect of such accounts.</t>
  </si>
  <si>
    <t>7.  For Account 399, state the nature and use of plant included in this account and if substantial in amount submit a supplementary</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</si>
  <si>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</si>
  <si>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</si>
  <si>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</si>
  <si>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</si>
  <si>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</si>
  <si>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</si>
  <si>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</si>
  <si>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</si>
  <si>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</si>
  <si>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</si>
  <si>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</si>
  <si>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</si>
  <si>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</si>
  <si>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</si>
  <si>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</si>
  <si>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</si>
  <si>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</si>
  <si>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</si>
  <si>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</si>
  <si>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</si>
  <si>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</si>
  <si>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</si>
  <si>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</si>
  <si>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Report below the particulars (details) called for concerning other deferred credits.</t>
  </si>
  <si>
    <t>For any deferred credit being amortized, show the period of amortization.</t>
  </si>
  <si>
    <t>Description of Other</t>
  </si>
  <si>
    <t>Deferred Credits</t>
  </si>
  <si>
    <t xml:space="preserve">  FERC FORM NO. 1 (ED.  12-88)</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</si>
  <si>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</si>
  <si>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</si>
  <si>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</si>
  <si>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</si>
  <si>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</si>
  <si>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TOTAL Taxes on Other Income  and Deduct. (Total of  46 thru 52)</t>
  </si>
  <si>
    <t xml:space="preserve">     Net Other Income and Deductions (Enter Total of lines 39, 44, 53)</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</si>
  <si>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</si>
  <si>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</si>
  <si>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</si>
  <si>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</si>
  <si>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</si>
  <si>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</si>
  <si>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</si>
  <si>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</si>
  <si>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 xml:space="preserve">       Net Interest Charges (Enter Total of lines 56 thru 63)</t>
  </si>
  <si>
    <t>Income Before Extraordinary Items (Total of lines 25, 54 and 64)</t>
  </si>
  <si>
    <t>Extraordinary Income (434)</t>
  </si>
  <si>
    <t>(Less) Extraordinary Deductions (435)</t>
  </si>
  <si>
    <t xml:space="preserve">       Net Extraordinary Items (Enter Total of line 67 less line 68)</t>
  </si>
  <si>
    <t xml:space="preserve">   70</t>
  </si>
  <si>
    <t>Income Taxes -- Federal and Other (409.3)</t>
  </si>
  <si>
    <t xml:space="preserve">   71</t>
  </si>
  <si>
    <t>Extraordinary Items After Taxes (Enter Total of line 69 less line 70)</t>
  </si>
  <si>
    <t xml:space="preserve">   72</t>
  </si>
  <si>
    <t>Net Income (Enter Total of lines 65 and 71)</t>
  </si>
  <si>
    <t>Page 117</t>
  </si>
  <si>
    <t>STATEMENT OF RETAINED EARNINGS FOR THE YEAR</t>
  </si>
  <si>
    <t>For Other (Specify), include deferrals relating to other income and deductions.</t>
  </si>
  <si>
    <t>Account  410.1</t>
  </si>
  <si>
    <t>Account  411.1</t>
  </si>
  <si>
    <t>Account  410.2</t>
  </si>
  <si>
    <t>Account  411.2</t>
  </si>
  <si>
    <t>Account 282</t>
  </si>
  <si>
    <t>both actual supportable data and estimates of costs,</t>
  </si>
  <si>
    <t xml:space="preserve">  power, purchased or generated, to compensate for the</t>
  </si>
  <si>
    <t>specify in column (c) the actual expenses that are</t>
  </si>
  <si>
    <t>MISCELLANEOUS DEFERRED DEBITS (Account 186)</t>
  </si>
  <si>
    <t>1.  Report below the particulars (details) called for concerning miscellaneous deferred debits.</t>
  </si>
  <si>
    <t>2.  For any deferred debit being amortized, show period of amortization in column (a).</t>
  </si>
  <si>
    <t>3.  Minor items ( 1% of the Balance at End of Year for Account 186 or amounts less than $50,000, whichever is less)</t>
  </si>
  <si>
    <t xml:space="preserve">      may be grouped by classes.</t>
  </si>
  <si>
    <t>CREDITS</t>
  </si>
  <si>
    <t>Bal. Beginning</t>
  </si>
  <si>
    <t>Description of Miscellaneous Deferred Debits</t>
  </si>
  <si>
    <t>of Year</t>
  </si>
  <si>
    <t xml:space="preserve">(b) </t>
  </si>
  <si>
    <t xml:space="preserve">(f) </t>
  </si>
  <si>
    <t>DEFERRED REGULATORY COMM.</t>
  </si>
  <si>
    <t xml:space="preserve">    EXPENSES  (See pages  350-351)</t>
  </si>
  <si>
    <t>FERC FORM NO.1  (ED.  12-94 )</t>
  </si>
  <si>
    <t>Page 233</t>
  </si>
  <si>
    <t>If applicable, see insert page below:</t>
  </si>
  <si>
    <t>ACCUMULATED DEFERRED INCOME TAXES (Account 190)</t>
  </si>
  <si>
    <t>STATEMENT OF REVENUE AND OPERATION AND MAINTENANCE - ELECTRIC</t>
  </si>
  <si>
    <t>ELECTRIC REVENUES</t>
  </si>
  <si>
    <t>Residential</t>
  </si>
  <si>
    <t>Pg 300, L 2 (b)</t>
  </si>
  <si>
    <t>Commercial</t>
  </si>
  <si>
    <t>Pg 300, L 4 (b)</t>
  </si>
  <si>
    <t>Industrial</t>
  </si>
  <si>
    <t>Pg 300, L 5 (b)</t>
  </si>
  <si>
    <t>Other Ultimate Customers</t>
  </si>
  <si>
    <t>Pg 300, L 6=&gt;9 (b)</t>
  </si>
  <si>
    <t xml:space="preserve">          Total Revenues-Ultimate Customers</t>
  </si>
  <si>
    <t>Resales</t>
  </si>
  <si>
    <t>Pg 300, L 11 (b)</t>
  </si>
  <si>
    <t>Other  Operating Revenues</t>
  </si>
  <si>
    <t>Pg 300, L 26-13 (b)</t>
  </si>
  <si>
    <t xml:space="preserve">          Total Electric Operating Revenues</t>
  </si>
  <si>
    <t>Formula should = Pg 300, L 27 (b)</t>
  </si>
  <si>
    <t>KWH SALES (THOUSANDS)</t>
  </si>
  <si>
    <t>Pg 301, L 2 (d)</t>
  </si>
  <si>
    <t>Pg 301, L 4 (d)</t>
  </si>
  <si>
    <t>Pg 301, L 5 (d)</t>
  </si>
  <si>
    <t>Pg 301, L 6=&gt;9 (d)</t>
  </si>
  <si>
    <t xml:space="preserve">          Total Sales-Ultimate Customers</t>
  </si>
  <si>
    <t>Pg 301, L 11 (d)</t>
  </si>
  <si>
    <t xml:space="preserve">          Total Kilowatt-Hour Sales</t>
  </si>
  <si>
    <t>Formula should = Pg 301, L 14 (d)</t>
  </si>
  <si>
    <t>AVERAGE ELECTRIC CUSTOMERS PER MONTH</t>
  </si>
  <si>
    <t>Pg 301, L 2 (f)</t>
  </si>
  <si>
    <t>Pg 301, L 4 (f)</t>
  </si>
  <si>
    <t>Pg 301, L 5 (f)</t>
  </si>
  <si>
    <t>Pg 301, L 6=&gt;9 (f)</t>
  </si>
  <si>
    <t xml:space="preserve">          Total Ultimate Customers</t>
  </si>
  <si>
    <t>Pg 301, L 11 (f)</t>
  </si>
  <si>
    <t xml:space="preserve">          Total Customers</t>
  </si>
  <si>
    <t>Formula should = Pg 301, L 14 (f)</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</si>
  <si>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</si>
  <si>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</si>
  <si>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</si>
  <si>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</si>
  <si>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</si>
  <si>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</si>
  <si>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</si>
  <si>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</si>
  <si>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</si>
  <si>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</si>
  <si>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</si>
  <si>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</si>
  <si>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</si>
  <si>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</si>
  <si>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Pg 321, L 74 (b)</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</si>
  <si>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</si>
  <si>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</si>
  <si>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</si>
  <si>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</si>
  <si>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FERC Licensed Project No. __________</t>
  </si>
  <si>
    <t>Plant Name ___________________</t>
  </si>
  <si>
    <t>Plant Name ______________________</t>
  </si>
  <si>
    <t xml:space="preserve">     (Less) Investment Tax Credits (420)</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</si>
  <si>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</si>
  <si>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</si>
  <si>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</si>
  <si>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Enter "TOTAL" in column (a) as the last line. Provide a total amount in columns (b) through (g) as the last line.  Energy provided by the </t>
  </si>
  <si>
    <t>5.  Show dividends for each class and series of capital stock.</t>
  </si>
  <si>
    <t>6.  Show separately the State and Federal income tax effect of items shown in account 439, Adjustments to Retained Earnings.</t>
  </si>
  <si>
    <t xml:space="preserve">     9.  State briefly the status of any materially important legal proceedings pending at the end of the year, and the results of any such proceedings culminated during the year.  </t>
  </si>
  <si>
    <t>Excluding</t>
  </si>
  <si>
    <t>Cost of Plant</t>
  </si>
  <si>
    <t>Per MW</t>
  </si>
  <si>
    <t>(In cents</t>
  </si>
  <si>
    <t>Const.</t>
  </si>
  <si>
    <t>Rating</t>
  </si>
  <si>
    <t>MW</t>
  </si>
  <si>
    <t>Inst</t>
  </si>
  <si>
    <t>Exc'l. Fuel</t>
  </si>
  <si>
    <t>per million</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</si>
  <si>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</si>
  <si>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</si>
  <si>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</si>
  <si>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Classification of Expenses</t>
  </si>
  <si>
    <t>Actual Expenses</t>
  </si>
  <si>
    <t xml:space="preserve">  Depreciation</t>
  </si>
  <si>
    <t xml:space="preserve">  Labor, Maintenance, Materials, and Supplies Cost Related to Env.</t>
  </si>
  <si>
    <t xml:space="preserve">     Facilities and Programs</t>
  </si>
  <si>
    <t xml:space="preserve">  Fuel Related Costs</t>
  </si>
  <si>
    <t xml:space="preserve">     Operation of Facilities</t>
  </si>
  <si>
    <t xml:space="preserve">     Fly Ash and Sulfur Sludge Removal</t>
  </si>
  <si>
    <t xml:space="preserve">     Difference in Cost of Environmentally Clean Fuels</t>
  </si>
  <si>
    <t xml:space="preserve">  Replacement Power Costs</t>
  </si>
  <si>
    <t>show the appropriate tax effect adjustment to the computa-</t>
  </si>
  <si>
    <t>different types of construction, and (f) whether the overhead</t>
  </si>
  <si>
    <t>tions below in a manner that clearly indicates the amount</t>
  </si>
  <si>
    <t xml:space="preserve">  prevention, or abatement of any other adverse impact of an</t>
  </si>
  <si>
    <t xml:space="preserve">          (2)  Waste water treatment equipment</t>
  </si>
  <si>
    <t xml:space="preserve">  activity on the environment.</t>
  </si>
  <si>
    <t>(591) Maintenance of Structures</t>
  </si>
  <si>
    <t>(935) Maintenance of General Plant</t>
  </si>
  <si>
    <t>(549)</t>
  </si>
  <si>
    <t>Miscellaneous Other Power Generation Expenses</t>
  </si>
  <si>
    <t>(592) Maintenance of Station Equipment</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</si>
  <si>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</si>
  <si>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</si>
  <si>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</si>
  <si>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</si>
  <si>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</si>
  <si>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</si>
  <si>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</si>
  <si>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</si>
  <si>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</si>
  <si>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</si>
  <si>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</si>
  <si>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</si>
  <si>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</si>
  <si>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</si>
  <si>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</si>
  <si>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</si>
  <si>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</si>
  <si>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</si>
  <si>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</si>
  <si>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</si>
  <si>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</si>
  <si>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</si>
  <si>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</si>
  <si>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</si>
  <si>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</si>
  <si>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</si>
  <si>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</si>
  <si>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</si>
  <si>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</si>
  <si>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</si>
  <si>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</si>
  <si>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Deferred Gains from Dispostion of Utility Plant</t>
  </si>
  <si>
    <t>Pg 113, L 49 (d)</t>
  </si>
  <si>
    <t>Pg 113, L 53 (d)</t>
  </si>
  <si>
    <t xml:space="preserve">          Total Deferred Credits</t>
  </si>
  <si>
    <t>OPERATING RESERVES</t>
  </si>
  <si>
    <t>Direct Payroll</t>
  </si>
  <si>
    <t>Plant Materials and Operating Supplies (Account 154)</t>
  </si>
  <si>
    <t xml:space="preserve">    TOTAL Account 154 (Total of lines 5 thru 10)</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</si>
  <si>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</si>
  <si>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</si>
  <si>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</si>
  <si>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</si>
  <si>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</si>
  <si>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over stated values of stocks without par value. </t>
  </si>
  <si>
    <t>Account 205, Preferred Stock Subscribed, show the subscription</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</si>
  <si>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</si>
  <si>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</si>
  <si>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</si>
  <si>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</si>
  <si>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</si>
  <si>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</si>
  <si>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</si>
  <si>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</si>
  <si>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</si>
  <si>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</si>
  <si>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</si>
  <si>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</si>
  <si>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</si>
  <si>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</si>
  <si>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</si>
  <si>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</si>
  <si>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</si>
  <si>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</si>
  <si>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ELECTRIC PLANT IN SERVICE (Accounts 101, 102, 103, and 106) (Continued)</t>
  </si>
  <si>
    <t>(346) Misc. Power Plant Equipment</t>
  </si>
  <si>
    <t>(346)</t>
  </si>
  <si>
    <t xml:space="preserve">  TOTAL Other Production Plant (Enter Total of lines 34 thru 40)</t>
  </si>
  <si>
    <t xml:space="preserve">  TOTAL Production Plant (Enter Total of lines 15, 23, 32, and 41)</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</si>
  <si>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</si>
  <si>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</si>
  <si>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</si>
  <si>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</si>
  <si>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</si>
  <si>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</si>
  <si>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</si>
  <si>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</si>
  <si>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</si>
  <si>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</si>
  <si>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</si>
  <si>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</si>
  <si>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</si>
  <si>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</si>
  <si>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</si>
  <si>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</si>
  <si>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</si>
  <si>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</si>
  <si>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</si>
  <si>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</si>
  <si>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</si>
  <si>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</si>
  <si>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</si>
  <si>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</si>
  <si>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Pg 112, L 16 (d)</t>
  </si>
  <si>
    <t>Reaquired Bonds</t>
  </si>
  <si>
    <t xml:space="preserve">  31 "Maintenance of Electric Plant."  Indicate plants designed for peak load service.</t>
  </si>
  <si>
    <t>various components of fuel cost; and (c) any other informative data</t>
  </si>
  <si>
    <t xml:space="preserve">  is available, specifying period.</t>
  </si>
  <si>
    <t xml:space="preserve">                                                   Account Subdivisions</t>
  </si>
  <si>
    <t xml:space="preserve">Beginning </t>
  </si>
  <si>
    <t xml:space="preserve">End </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</si>
  <si>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</si>
  <si>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</si>
  <si>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and plan of disposition contemplated, giving reference to Commission orders or other authorizations respecting classification of amounts as plant adjustments and requirements as to disposition thereof.</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</si>
  <si>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</si>
  <si>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</si>
  <si>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</si>
  <si>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</si>
  <si>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</si>
  <si>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(357) Underground Conduit</t>
  </si>
  <si>
    <t>(357)</t>
  </si>
  <si>
    <t>(358) Underground Conductors and Devices</t>
  </si>
  <si>
    <t>(358)</t>
  </si>
  <si>
    <t>(359) Roads and Trails</t>
  </si>
  <si>
    <t>(359)</t>
  </si>
  <si>
    <t xml:space="preserve">  TOTAL Transmission Plant (Enter Total of lines 44 thru 52)</t>
  </si>
  <si>
    <t xml:space="preserve">          4. DISTRIBUTION PLANT</t>
  </si>
  <si>
    <t>(360) Land and Land Rights</t>
  </si>
  <si>
    <t>(360)</t>
  </si>
  <si>
    <t>(361) Structures and Improvements</t>
  </si>
  <si>
    <t>(361)</t>
  </si>
  <si>
    <t>(362) Station Equipment</t>
  </si>
  <si>
    <t>(362)</t>
  </si>
  <si>
    <t xml:space="preserve">(541) </t>
  </si>
  <si>
    <t>Maintenance Supervision and Engineering</t>
  </si>
  <si>
    <t>(582) Station Expenses</t>
  </si>
  <si>
    <t>(924) Property Insurance</t>
  </si>
  <si>
    <t>Operation</t>
  </si>
  <si>
    <t xml:space="preserve">(542) </t>
  </si>
  <si>
    <t>Maintenance of Structures</t>
  </si>
  <si>
    <t>Page 253</t>
  </si>
  <si>
    <t xml:space="preserve">Name of Respondent                                                            </t>
  </si>
  <si>
    <t>DISCOUNT ON CAPITAL STOCK (Account 213)</t>
  </si>
  <si>
    <t>1.  Report the balance at end of the year of discount on capital stock for each class and series of capital stock.</t>
  </si>
  <si>
    <t xml:space="preserve">If the utility is a member of a group which files a consolidated Federal tax return, reconcile reported net income with </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</si>
  <si>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</si>
  <si>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</si>
  <si>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</si>
  <si>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</si>
  <si>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</si>
  <si>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</si>
  <si>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</si>
  <si>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</si>
  <si>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</si>
  <si>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</si>
  <si>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</si>
  <si>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Non-Requirements Sales for Resale</t>
  </si>
  <si>
    <t xml:space="preserve">      Less Energy for Pumping</t>
  </si>
  <si>
    <t>(931) Rents</t>
  </si>
  <si>
    <t>(507) Rents</t>
  </si>
  <si>
    <t>(546)</t>
  </si>
  <si>
    <t>Operation Supervision and Engineering</t>
  </si>
  <si>
    <t xml:space="preserve"> TOTAL Operation (Enter Total of lines 151 thru 164)</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</si>
  <si>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</si>
  <si>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</si>
  <si>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</si>
  <si>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</si>
  <si>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</si>
  <si>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</si>
  <si>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</si>
  <si>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</si>
  <si>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</si>
  <si>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</si>
  <si>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</si>
  <si>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</si>
  <si>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</si>
  <si>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</si>
  <si>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</si>
  <si>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</si>
  <si>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</si>
  <si>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</si>
  <si>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</si>
  <si>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</si>
  <si>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</si>
  <si>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</si>
  <si>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</si>
  <si>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</si>
  <si>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</si>
  <si>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</si>
  <si>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</si>
  <si>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</si>
  <si>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</si>
  <si>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</si>
  <si>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</si>
  <si>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</si>
  <si>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</si>
  <si>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</si>
  <si>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</si>
  <si>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</si>
  <si>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Accumulated Other Comprehensive Income (219)</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</si>
  <si>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</si>
  <si>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</si>
  <si>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</si>
  <si>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</si>
  <si>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</si>
  <si>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</si>
  <si>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</si>
  <si>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</si>
  <si>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</si>
  <si>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</si>
  <si>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 xml:space="preserve">   TOTAL Electric Plant in Service (Enter Total of lines 84 thru 87)</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</si>
  <si>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</si>
  <si>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</si>
  <si>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</si>
  <si>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</si>
  <si>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</si>
  <si>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</si>
  <si>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</si>
  <si>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</si>
  <si>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</si>
  <si>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</si>
  <si>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</si>
  <si>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</si>
  <si>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</si>
  <si>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</si>
  <si>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</si>
  <si>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</si>
  <si>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</si>
  <si>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</si>
  <si>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</si>
  <si>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</si>
  <si>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</si>
  <si>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</si>
  <si>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</si>
  <si>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</si>
  <si>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</si>
  <si>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Page 356</t>
  </si>
  <si>
    <t>COMMON UTILITY PLANT AND EXPENSES (CONTINUED)</t>
  </si>
  <si>
    <t>RESERVE FOR DEPRECIATION OF COMMON UTILITY PLANT</t>
  </si>
  <si>
    <t>Balance January 1, 1996</t>
  </si>
  <si>
    <t>Pg 112, L 17 (d)  (-)</t>
  </si>
  <si>
    <t>Advances from Associated Companies</t>
  </si>
  <si>
    <t>Pg 112, L 18 (d)</t>
  </si>
  <si>
    <t>Other Long-Term Debt</t>
  </si>
  <si>
    <t>Pg 112, L 19 (d)</t>
  </si>
  <si>
    <t>Unamortized Premium on Long-Term Debt</t>
  </si>
  <si>
    <t xml:space="preserve">  allocated to utility departments using the common utility plant</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</si>
  <si>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</si>
  <si>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</si>
  <si>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</si>
  <si>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</si>
  <si>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</si>
  <si>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</si>
  <si>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</si>
  <si>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</si>
  <si>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</si>
  <si>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</si>
  <si>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</si>
  <si>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</si>
  <si>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</si>
  <si>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</si>
  <si>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</si>
  <si>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numbers and dates.</t>
  </si>
  <si>
    <t>Amortization of Premium on Debt - Credit.</t>
  </si>
  <si>
    <t>readily available for reporting columns (l) and (o), it is permissible</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</si>
  <si>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</si>
  <si>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</si>
  <si>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</si>
  <si>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</si>
  <si>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</si>
  <si>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</si>
  <si>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</si>
  <si>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</si>
  <si>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</si>
  <si>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</si>
  <si>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</si>
  <si>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</si>
  <si>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</si>
  <si>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</si>
  <si>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</si>
  <si>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</si>
  <si>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</si>
  <si>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</si>
  <si>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</si>
  <si>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</si>
  <si>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</si>
  <si>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</si>
  <si>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</si>
  <si>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</si>
  <si>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</si>
  <si>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</si>
  <si>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</si>
  <si>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</si>
  <si>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</si>
  <si>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</si>
  <si>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</si>
  <si>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</si>
  <si>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</si>
  <si>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</si>
  <si>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</si>
  <si>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</si>
  <si>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</si>
  <si>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</si>
  <si>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</si>
  <si>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</si>
  <si>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</si>
  <si>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</si>
  <si>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</si>
  <si>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</si>
  <si>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price and the balance due on each class at the end of year.              </t>
  </si>
  <si>
    <t xml:space="preserve">3.   Describe in a footnote the agreement and transactions          </t>
  </si>
  <si>
    <t>RESEARCH, DEVELOPMENT, AND DEMONSTRATION ACTIVITIES</t>
  </si>
  <si>
    <t>Page 352-A</t>
  </si>
  <si>
    <t>Page 353-A</t>
  </si>
  <si>
    <t>Page 352-B</t>
  </si>
  <si>
    <t>Page 353-B</t>
  </si>
  <si>
    <t>DISTRIBUTION OF SALARIES AND WAGES</t>
  </si>
  <si>
    <t>rate earned during the preceding three years.</t>
  </si>
  <si>
    <t>(343)</t>
  </si>
  <si>
    <t>(344)  Generators</t>
  </si>
  <si>
    <t>(344)</t>
  </si>
  <si>
    <t>(345)  Accessory Electric Equipment</t>
  </si>
  <si>
    <t>(345)</t>
  </si>
  <si>
    <t xml:space="preserve"> FERC FORM NO. 1 (REV. 12-95)</t>
  </si>
  <si>
    <t xml:space="preserve"> FERC FORM NO. 1 (REV. 12-88)</t>
  </si>
  <si>
    <t>Page 204</t>
  </si>
  <si>
    <t>Page 205</t>
  </si>
  <si>
    <t xml:space="preserve">                                 ELECTRIC PLANT IN SERVICE (Accounts 101, 102, 103, and 106) (Continued)</t>
  </si>
  <si>
    <t>Deferred Gas Cost</t>
  </si>
  <si>
    <t>Reg Asset - Environmental</t>
  </si>
  <si>
    <t>Reg Asset - Opeb</t>
  </si>
  <si>
    <t>Reg Asset - Other</t>
  </si>
  <si>
    <t>Reg Asset - Pension</t>
  </si>
  <si>
    <t>Reg Asset - Property Taxes</t>
  </si>
  <si>
    <t>Repairs Deduction</t>
  </si>
  <si>
    <t>Vacation Accrual</t>
  </si>
  <si>
    <t>Pg 110, L 31 (d)  (-)</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</si>
  <si>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</si>
  <si>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</si>
  <si>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</si>
  <si>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</si>
  <si>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</si>
  <si>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</si>
  <si>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</si>
  <si>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</si>
  <si>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</si>
  <si>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 xml:space="preserve">used during construction rates, in accordance with the </t>
  </si>
  <si>
    <t>number of employees assignable to each plant.</t>
  </si>
  <si>
    <t xml:space="preserve">  7.  Include on line 35 the cost of energy used in</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</si>
  <si>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</si>
  <si>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</si>
  <si>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settlement was made, enter zero ("0") in column (g).  Provide a footnote explaining the nature of the nonmonetary settlement, including</t>
  </si>
  <si>
    <t>the amount and type of energy or service rendered.</t>
  </si>
  <si>
    <t xml:space="preserve">  2.  Transmission lines include all lines covered by the definition</t>
  </si>
  <si>
    <t>the remainder of the line.</t>
  </si>
  <si>
    <t xml:space="preserve">  structures support lines of the same voltage, report the pole</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</si>
  <si>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</si>
  <si>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</si>
  <si>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</si>
  <si>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</si>
  <si>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</si>
  <si>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</si>
  <si>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</si>
  <si>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</si>
  <si>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</si>
  <si>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</si>
  <si>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</si>
  <si>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</si>
  <si>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</si>
  <si>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</si>
  <si>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</si>
  <si>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</si>
  <si>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</si>
  <si>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</si>
  <si>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</si>
  <si>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</si>
  <si>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</si>
  <si>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</si>
  <si>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</si>
  <si>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</si>
  <si>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</si>
  <si>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</si>
  <si>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</si>
  <si>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</si>
  <si>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</si>
  <si>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</si>
  <si>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</si>
  <si>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</si>
  <si>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</si>
  <si>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</si>
  <si>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</si>
  <si>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</si>
  <si>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</si>
  <si>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</si>
  <si>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</si>
  <si>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</si>
  <si>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</si>
  <si>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</si>
  <si>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</si>
  <si>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</si>
  <si>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</si>
  <si>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</si>
  <si>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</si>
  <si>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</si>
  <si>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</si>
  <si>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</si>
  <si>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</si>
  <si>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</si>
  <si>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</si>
  <si>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</si>
  <si>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</si>
  <si>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</si>
  <si>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</si>
  <si>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</si>
  <si>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</si>
  <si>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</si>
  <si>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</si>
  <si>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</si>
  <si>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</si>
  <si>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</si>
  <si>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 xml:space="preserve">  TOTAL Hydraulic Production Plant (Enter Total of lines 25 thru 31)</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</si>
  <si>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</si>
  <si>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</si>
  <si>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</si>
  <si>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</si>
  <si>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 xml:space="preserve">  below and include, as a minimum, the items listed hereunder:</t>
  </si>
  <si>
    <t>5.  In those instances when costs are composites of</t>
  </si>
  <si>
    <t xml:space="preserve">     A.  Air pollution control facilities:</t>
  </si>
  <si>
    <t>both actual supportable costs and estimates of costs,</t>
  </si>
  <si>
    <t>Page 113</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</si>
  <si>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</si>
  <si>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</si>
  <si>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</si>
  <si>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</si>
  <si>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</si>
  <si>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</si>
  <si>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</si>
  <si>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</si>
  <si>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</si>
  <si>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</si>
  <si>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</si>
  <si>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</si>
  <si>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</si>
  <si>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</si>
  <si>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</si>
  <si>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</si>
  <si>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</si>
  <si>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</si>
  <si>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</si>
  <si>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 xml:space="preserve">Report the reconciliation of reported net income for the year with taxable income used in computing Federal income </t>
  </si>
  <si>
    <t xml:space="preserve">     Expenses per Net KWh (Enter result of line 36 divided by line 9)</t>
  </si>
  <si>
    <t>FERC FORM NO. 1(ED. 12-88)</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</si>
  <si>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</si>
  <si>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</si>
  <si>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</si>
  <si>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</si>
  <si>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</si>
  <si>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</si>
  <si>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</si>
  <si>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</si>
  <si>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</si>
  <si>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</si>
  <si>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</si>
  <si>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</si>
  <si>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</si>
  <si>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</si>
  <si>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</si>
  <si>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</si>
  <si>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</si>
  <si>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</si>
  <si>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</si>
  <si>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</si>
  <si>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</si>
  <si>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</si>
  <si>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Pg 115, L 10+11-12  (g)</t>
  </si>
  <si>
    <t>Pg 115, L 9 (g)</t>
  </si>
  <si>
    <t>Extraordinary Deductions</t>
  </si>
  <si>
    <t>Pg 117, L 68 (c)</t>
  </si>
  <si>
    <t>Income Taxes, Extraordinary Items</t>
  </si>
  <si>
    <t>Pg 117, L 70 (c)</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</si>
  <si>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</si>
  <si>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</si>
  <si>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</si>
  <si>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</si>
  <si>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</si>
  <si>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</si>
  <si>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</si>
  <si>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</si>
  <si>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</si>
  <si>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</si>
  <si>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</si>
  <si>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</si>
  <si>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</si>
  <si>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</si>
  <si>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</si>
  <si>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</si>
  <si>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</si>
  <si>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</si>
  <si>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</si>
  <si>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</si>
  <si>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</si>
  <si>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</si>
  <si>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</si>
  <si>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</si>
  <si>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</si>
  <si>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</si>
  <si>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</si>
  <si>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</si>
  <si>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</si>
  <si>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Pg 322, L 126 (b)</t>
  </si>
  <si>
    <t>Customer Account Expense</t>
  </si>
  <si>
    <t>Pg 322, L 134, 141 (b)</t>
  </si>
  <si>
    <t>Sales Expense</t>
  </si>
  <si>
    <t>Pg 322, L 148,  (b)</t>
  </si>
  <si>
    <t>Administrative and General</t>
  </si>
  <si>
    <t>Pg 323, L 168 (b)</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</si>
  <si>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</si>
  <si>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</si>
  <si>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</si>
  <si>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</si>
  <si>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</si>
  <si>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</si>
  <si>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</si>
  <si>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</si>
  <si>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</si>
  <si>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</si>
  <si>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</si>
  <si>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</si>
  <si>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</si>
  <si>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</si>
  <si>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</si>
  <si>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</si>
  <si>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</si>
  <si>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</si>
  <si>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</si>
  <si>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</si>
  <si>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</si>
  <si>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</si>
  <si>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</si>
  <si>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</si>
  <si>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</si>
  <si>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</si>
  <si>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</si>
  <si>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</si>
  <si>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</si>
  <si>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</si>
  <si>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</si>
  <si>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</si>
  <si>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</si>
  <si>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FERC  FORM NO. 1  (ED. 12-95)</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</si>
  <si>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</si>
  <si>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</si>
  <si>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</si>
  <si>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</si>
  <si>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</si>
  <si>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Demandreported in column (h) must be in megawatts.  Footnote any demand not stated on a megawatts basis and explain.</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</si>
  <si>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</si>
  <si>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</si>
  <si>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</si>
  <si>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</si>
  <si>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</si>
  <si>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</si>
  <si>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</si>
  <si>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</si>
  <si>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</si>
  <si>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</si>
  <si>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</si>
  <si>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</si>
  <si>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</si>
  <si>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</si>
  <si>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</si>
  <si>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</si>
  <si>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</si>
  <si>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</si>
  <si>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</si>
  <si>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</si>
  <si>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</si>
  <si>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</si>
  <si>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</si>
  <si>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</si>
  <si>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</si>
  <si>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</si>
  <si>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</si>
  <si>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</si>
  <si>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</si>
  <si>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</si>
  <si>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</si>
  <si>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</si>
  <si>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</si>
  <si>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</si>
  <si>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</si>
  <si>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</si>
  <si>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</si>
  <si>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</si>
  <si>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</si>
  <si>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</si>
  <si>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</si>
  <si>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</si>
  <si>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</si>
  <si>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</si>
  <si>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</si>
  <si>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Accumulated Provision for Injuries and Damages (228.2)</t>
  </si>
  <si>
    <t>Accumulated Provision for Pensions and Benefits (228.3)</t>
  </si>
  <si>
    <t xml:space="preserve">Accumulated Miscellaneous Operating Provisions (228.4) </t>
  </si>
  <si>
    <t>Accumulated Provision for Rate Refunds (229)</t>
  </si>
  <si>
    <t>TOTAL Other Noncurrent Liabilities (Enter Total of lines 24 thru 29)</t>
  </si>
  <si>
    <t>CURRENT AND ACCRUED LIABILITIES</t>
  </si>
  <si>
    <t>Notes Payable (231)</t>
  </si>
  <si>
    <t>Accounts Payable (232)</t>
  </si>
  <si>
    <t>Notes Payable to Associated Companies (233)</t>
  </si>
  <si>
    <t>Accounts Payable to Associated Companies (234)</t>
  </si>
  <si>
    <t>Customer Deposits (235)</t>
  </si>
  <si>
    <t>Electric Expenses</t>
  </si>
  <si>
    <t>Misc. Steam (or Nuclear) Power Expenses</t>
  </si>
  <si>
    <t>Maintenance of Boiler (or Reactor) Plant</t>
  </si>
  <si>
    <t>Maintenance of Misc. Steam (or Nuclear) Plant</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</si>
  <si>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</si>
  <si>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</si>
  <si>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</si>
  <si>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</si>
  <si>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</si>
  <si>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</si>
  <si>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</si>
  <si>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</si>
  <si>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</si>
  <si>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</si>
  <si>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</si>
  <si>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</si>
  <si>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</si>
  <si>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</si>
  <si>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</si>
  <si>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</si>
  <si>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</si>
  <si>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</si>
  <si>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</si>
  <si>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</si>
  <si>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</si>
  <si>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</si>
  <si>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</si>
  <si>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</si>
  <si>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</si>
  <si>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</si>
  <si>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</si>
  <si>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</si>
  <si>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</si>
  <si>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</si>
  <si>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</si>
  <si>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</si>
  <si>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</si>
  <si>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</si>
  <si>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</si>
  <si>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</si>
  <si>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</si>
  <si>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</si>
  <si>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</si>
  <si>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</si>
  <si>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</si>
  <si>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</si>
  <si>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</si>
  <si>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</si>
  <si>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</si>
  <si>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Payroll Taxes Burden:</t>
  </si>
  <si>
    <t>important new territory added and important rate increases</t>
  </si>
  <si>
    <t xml:space="preserve">such as (P) or (D).  The expenses, premium or discount should </t>
  </si>
  <si>
    <t>Pg 207, L 53 (g)</t>
  </si>
  <si>
    <t>Pg 207, L 69 (g)</t>
  </si>
  <si>
    <t>Pg 207, L 83 (g)</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</si>
  <si>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</si>
  <si>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</si>
  <si>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</si>
  <si>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</si>
  <si>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</si>
  <si>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</si>
  <si>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</si>
  <si>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</si>
  <si>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</si>
  <si>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</si>
  <si>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</si>
  <si>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</si>
  <si>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</si>
  <si>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</si>
  <si>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</si>
  <si>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</si>
  <si>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</si>
  <si>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4. CUSTOMER ACCOUNTS EXPENSES</t>
  </si>
  <si>
    <t>NUMBER OF ELECTRIC DEPARTMENT EMPLOYEES</t>
  </si>
  <si>
    <t>(517) Operation Supervision and Engineering</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</si>
  <si>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</si>
  <si>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</si>
  <si>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</si>
  <si>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</si>
  <si>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</si>
  <si>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</si>
  <si>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</si>
  <si>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</si>
  <si>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</si>
  <si>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</si>
  <si>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</si>
  <si>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</si>
  <si>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</si>
  <si>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</si>
  <si>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</si>
  <si>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</si>
  <si>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</si>
  <si>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</si>
  <si>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</si>
  <si>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</si>
  <si>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</si>
  <si>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</si>
  <si>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</si>
  <si>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</si>
  <si>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TOTAL Other Accounts</t>
  </si>
  <si>
    <t>TOTAL SALARIES AND WAGES</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</si>
  <si>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</si>
  <si>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</si>
  <si>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</si>
  <si>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</si>
  <si>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</si>
  <si>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</si>
  <si>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</si>
  <si>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</si>
  <si>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</si>
  <si>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</si>
  <si>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</si>
  <si>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</si>
  <si>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</si>
  <si>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</si>
  <si>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</si>
  <si>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</si>
  <si>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</si>
  <si>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</si>
  <si>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</si>
  <si>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</si>
  <si>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</si>
  <si>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</si>
  <si>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</si>
  <si>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</si>
  <si>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</si>
  <si>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</si>
  <si>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</si>
  <si>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</si>
  <si>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 xml:space="preserve">2.   For Account 202, Common Stock Subscribed, and     </t>
  </si>
  <si>
    <t xml:space="preserve">1.   Show for each of the above accounts the amounts </t>
  </si>
  <si>
    <t xml:space="preserve">4.   For Premium on Account 207, Capital Stock, </t>
  </si>
  <si>
    <t xml:space="preserve">Common Stock Liability for Conversion, or </t>
  </si>
  <si>
    <t>Account 206, Preferred Stock Liability for Conversion,</t>
  </si>
  <si>
    <t>Loss on Disposition of Property</t>
  </si>
  <si>
    <t>Pg 117, L 41 (c)</t>
  </si>
  <si>
    <t>Miscellaneous Amortization</t>
  </si>
  <si>
    <t>Pg 117, L 42 (c)</t>
  </si>
  <si>
    <t>Miscellaneous Income Deductions</t>
  </si>
  <si>
    <t>Pg 117, L 43 (c)</t>
  </si>
  <si>
    <t xml:space="preserve">Total Gas </t>
  </si>
  <si>
    <t>(SEE PAGE 234A FOR DETAILS)</t>
  </si>
  <si>
    <t>Amortization Expense</t>
  </si>
  <si>
    <t>Employee Stock Purchase Plan Discount</t>
  </si>
  <si>
    <t>Lobbying Expenses</t>
  </si>
  <si>
    <t>Penalties &amp; Fines</t>
  </si>
  <si>
    <t>Reg Liability - Other</t>
  </si>
  <si>
    <t>Accrued Interest</t>
  </si>
  <si>
    <t>Bad Debts</t>
  </si>
  <si>
    <t>Cost Of Removal</t>
  </si>
  <si>
    <t xml:space="preserve"> FERC FORM NO. 1 (REV. 12-94)                                                                            </t>
  </si>
  <si>
    <t xml:space="preserve">FERC FORM NO. 1 (REV. 12-88)                                                                            </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</si>
  <si>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</si>
  <si>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</si>
  <si>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</si>
  <si>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</si>
  <si>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</si>
  <si>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</si>
  <si>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</si>
  <si>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</si>
  <si>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</si>
  <si>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</si>
  <si>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</si>
  <si>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</si>
  <si>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</si>
  <si>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</si>
  <si>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</si>
  <si>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</si>
  <si>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</si>
  <si>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</si>
  <si>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</si>
  <si>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</si>
  <si>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</si>
  <si>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</si>
  <si>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</si>
  <si>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</si>
  <si>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</si>
  <si>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</si>
  <si>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</si>
  <si>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</si>
  <si>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</si>
  <si>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</si>
  <si>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</si>
  <si>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</si>
  <si>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</si>
  <si>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</si>
  <si>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</si>
  <si>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</si>
  <si>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</si>
  <si>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</si>
  <si>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</si>
  <si>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</si>
  <si>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</si>
  <si>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</si>
  <si>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</si>
  <si>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</si>
  <si>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</si>
  <si>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</si>
  <si>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</si>
  <si>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</si>
  <si>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</si>
  <si>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</si>
  <si>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</si>
  <si>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</si>
  <si>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</si>
  <si>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</si>
  <si>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</si>
  <si>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</si>
  <si>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</si>
  <si>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</si>
  <si>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</si>
  <si>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</si>
  <si>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Revenues /</t>
  </si>
  <si>
    <t>Reclassification</t>
  </si>
  <si>
    <t>(1)  [x]  An Original</t>
  </si>
  <si>
    <t xml:space="preserve">(e)  </t>
  </si>
  <si>
    <t>Common Stock</t>
  </si>
  <si>
    <t>None</t>
  </si>
  <si>
    <t>Bad Debt Reserve</t>
  </si>
  <si>
    <t>Asset Retirement Obligation</t>
  </si>
  <si>
    <t>Miscellaneous Paid-In Capital (Account 210/211)</t>
  </si>
  <si>
    <t xml:space="preserve">   MTA Surcharge - Gross Income</t>
  </si>
  <si>
    <t xml:space="preserve">   Franchise Tax on Net Income Deferred</t>
  </si>
  <si>
    <t xml:space="preserve">   MTA Surcharge - Net Income</t>
  </si>
  <si>
    <t>GAS:</t>
  </si>
  <si>
    <t>Continued on Page 340-A</t>
  </si>
  <si>
    <t>Avg. Cost of Fuel Burned per Million Btu</t>
  </si>
  <si>
    <t>Avg. Cost of Fuel Burned per KWh Net Gen.</t>
  </si>
  <si>
    <t>Average Btu per KWh Net Generation</t>
  </si>
  <si>
    <t>FERC FORM NO. 1 (REV. 12-95)</t>
  </si>
  <si>
    <t>Next Page is 406</t>
  </si>
  <si>
    <t>Page 402</t>
  </si>
  <si>
    <t>Page 403</t>
  </si>
  <si>
    <t>Page 402-A</t>
  </si>
  <si>
    <t>Page 403-A</t>
  </si>
  <si>
    <t>HYDROELECTRIC GENERATING PLANT STATISTICS (Large Plants)</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</si>
  <si>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</si>
  <si>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</si>
  <si>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</si>
  <si>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December</t>
  </si>
  <si>
    <t>FERC FORM NO. 1 (REVISED 12-90)</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</si>
  <si>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</si>
  <si>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</si>
  <si>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</si>
  <si>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</si>
  <si>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</si>
  <si>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</si>
  <si>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</si>
  <si>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</si>
  <si>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</si>
  <si>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</si>
  <si>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</si>
  <si>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</si>
  <si>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</si>
  <si>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</si>
  <si>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</si>
  <si>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</si>
  <si>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</si>
  <si>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</si>
  <si>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</si>
  <si>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</si>
  <si>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</si>
  <si>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</si>
  <si>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</si>
  <si>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outside the company costing $5,000 or more, briefly</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</si>
  <si>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</si>
  <si>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</si>
  <si>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</si>
  <si>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</si>
  <si>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</si>
  <si>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</si>
  <si>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</si>
  <si>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</si>
  <si>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</si>
  <si>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</si>
  <si>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</si>
  <si>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</si>
  <si>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</si>
  <si>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</si>
  <si>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</si>
  <si>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</si>
  <si>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</si>
  <si>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</si>
  <si>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</si>
  <si>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</si>
  <si>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</si>
  <si>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</si>
  <si>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</si>
  <si>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</si>
  <si>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</si>
  <si>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</si>
  <si>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</si>
  <si>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</si>
  <si>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</si>
  <si>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</si>
  <si>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 xml:space="preserve">       (Enter Total of lines 11 thru 13)</t>
  </si>
  <si>
    <t xml:space="preserve">  Other Dr. or Cr. Items (Describe):</t>
  </si>
  <si>
    <t xml:space="preserve">   Balance End of Year (Enter Total of</t>
  </si>
  <si>
    <t xml:space="preserve">       lines 1, 9, 14, 15, and 16)</t>
  </si>
  <si>
    <t xml:space="preserve">               (6) Other (Classify and include items in excess of</t>
  </si>
  <si>
    <t xml:space="preserve">  insulation, type of appliance, etc.).  Group items under</t>
  </si>
  <si>
    <t>such amounts identified by "Est."</t>
  </si>
  <si>
    <t xml:space="preserve">          A.  Electric and Gas R, D &amp; D Performed Internally</t>
  </si>
  <si>
    <t xml:space="preserve">                    $5,000.)</t>
  </si>
  <si>
    <t xml:space="preserve">  $5,000 by classifications and indicate the number of</t>
  </si>
  <si>
    <t>7.  Report separately research and related testing</t>
  </si>
  <si>
    <t xml:space="preserve">                (1)  Generation</t>
  </si>
  <si>
    <t xml:space="preserve">               (7) Total Cost Incurred</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</si>
  <si>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</si>
  <si>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</si>
  <si>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</si>
  <si>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</si>
  <si>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</si>
  <si>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</si>
  <si>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</si>
  <si>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</si>
  <si>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</si>
  <si>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</si>
  <si>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</si>
  <si>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</si>
  <si>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</si>
  <si>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</si>
  <si>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</si>
  <si>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</si>
  <si>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</si>
  <si>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</si>
  <si>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</si>
  <si>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</si>
  <si>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</si>
  <si>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</si>
  <si>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</si>
  <si>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</si>
  <si>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</si>
  <si>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</si>
  <si>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Revenues From Merchandising, Jobbing and Contract Work (415)</t>
  </si>
  <si>
    <t xml:space="preserve">       (Less) Costs and Exp. of Merchandising, Job. &amp; Contract Work (416)</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</si>
  <si>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</si>
  <si>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</si>
  <si>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</si>
  <si>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</si>
  <si>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</si>
  <si>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</si>
  <si>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</si>
  <si>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</si>
  <si>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</si>
  <si>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</si>
  <si>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</si>
  <si>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</si>
  <si>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</si>
  <si>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</si>
  <si>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KeySpan Gas East Corp./D/B/A National Grid </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</si>
  <si>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</si>
  <si>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</si>
  <si>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</si>
  <si>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</si>
  <si>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</si>
  <si>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</si>
  <si>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</si>
  <si>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</si>
  <si>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</si>
  <si>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</si>
  <si>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</si>
  <si>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</si>
  <si>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</si>
  <si>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</si>
  <si>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</si>
  <si>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</si>
  <si>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</si>
  <si>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</si>
  <si>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</si>
  <si>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</si>
  <si>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</si>
  <si>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</si>
  <si>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</si>
  <si>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</si>
  <si>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</si>
  <si>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</si>
  <si>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</si>
  <si>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</si>
  <si>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</si>
  <si>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Pension and Benefits Reserve</t>
  </si>
  <si>
    <t>Pg 112, L 27 (d)</t>
  </si>
  <si>
    <t>Miscellaneous Operating Reserves</t>
  </si>
  <si>
    <t>Pg 112, L 24, 28, 29 (d)</t>
  </si>
  <si>
    <t xml:space="preserve">          Total Operating Reserves</t>
  </si>
  <si>
    <t>Total Liabilities and Other Credits</t>
  </si>
  <si>
    <t>Formula should = Pg 113, L 68 (d)</t>
  </si>
  <si>
    <t>COMPARATIVE INCOME AND RETAINED EARNINGS STATEMENT</t>
  </si>
  <si>
    <t>TOTAL UTILITY OPERATING INCOME</t>
  </si>
  <si>
    <t>to compute charges and whether any changes have been made in the basis or rates used from the preceding report year.</t>
  </si>
  <si>
    <t>Report all available information called for in section C every fifth year beginning with report year 1971, reporting annually only</t>
  </si>
  <si>
    <t xml:space="preserve">Next Page is 261 </t>
  </si>
  <si>
    <t>Page 256</t>
  </si>
  <si>
    <t>Page 257</t>
  </si>
  <si>
    <t>Page 256-A</t>
  </si>
  <si>
    <t>Page 257-A</t>
  </si>
  <si>
    <t>Page 256-B</t>
  </si>
  <si>
    <t>Page 257-B</t>
  </si>
  <si>
    <t>RECONCILIATION OF REPORTED NET INCOME WITH TAXABLE INCOME FOR FEDERAL INCOME TAXES</t>
  </si>
  <si>
    <t xml:space="preserve">1. </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</si>
  <si>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</si>
  <si>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</si>
  <si>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</si>
  <si>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</si>
  <si>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</si>
  <si>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</si>
  <si>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</si>
  <si>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</si>
  <si>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</si>
  <si>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</si>
  <si>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</si>
  <si>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</si>
  <si>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</si>
  <si>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</si>
  <si>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</si>
  <si>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</si>
  <si>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</si>
  <si>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</si>
  <si>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</si>
  <si>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</si>
  <si>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</si>
  <si>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</si>
  <si>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</si>
  <si>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</si>
  <si>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</si>
  <si>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</si>
  <si>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</si>
  <si>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</si>
  <si>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</si>
  <si>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</si>
  <si>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</si>
  <si>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</si>
  <si>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</si>
  <si>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</si>
  <si>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</si>
  <si>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</si>
  <si>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</si>
  <si>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</si>
  <si>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</si>
  <si>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</si>
  <si>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</si>
  <si>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</si>
  <si>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</si>
  <si>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Pg 117, L 37 (c)</t>
  </si>
  <si>
    <t>Gain on Disposition of Property</t>
  </si>
  <si>
    <t>Pg 117, L 38 (c)</t>
  </si>
  <si>
    <t xml:space="preserve">          Total Other Income</t>
  </si>
  <si>
    <t>OTHER INCOME DEDUCTIONS</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</si>
  <si>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</si>
  <si>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</si>
  <si>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</si>
  <si>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</si>
  <si>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</si>
  <si>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</si>
  <si>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</si>
  <si>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</si>
  <si>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</si>
  <si>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</si>
  <si>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</si>
  <si>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</si>
  <si>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 xml:space="preserve">      $50,000, whichever is less) may be grouped by classes.</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</si>
  <si>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</si>
  <si>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</si>
  <si>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</si>
  <si>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</si>
  <si>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</si>
  <si>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</si>
  <si>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</si>
  <si>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</si>
  <si>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</si>
  <si>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1.  Report below operating revenues for each prescribed account,</t>
  </si>
  <si>
    <t>of twelve figures at the close of each month.</t>
  </si>
  <si>
    <t>4.  Commercial and Industrial Sales, Account 442, may</t>
  </si>
  <si>
    <t>5.  See pages 108-109, Important Changes During Year, for</t>
  </si>
  <si>
    <t>and manufactured gas revenues in total.</t>
  </si>
  <si>
    <t>3.  If increases or decreases from previous</t>
  </si>
  <si>
    <t>be classified according to the basis of classification</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</si>
  <si>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</si>
  <si>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</si>
  <si>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</si>
  <si>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</si>
  <si>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</si>
  <si>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</si>
  <si>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</si>
  <si>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</si>
  <si>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</si>
  <si>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</si>
  <si>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2.  If the respondent's payroll for the reporting period includes any special construction personnel, include such employees</t>
  </si>
  <si>
    <t>(521) Steam from Other Sources</t>
  </si>
  <si>
    <t>TOTAL Other Power Supply Expenses  (Enter Total of Lines 76 thru 78)</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</si>
  <si>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</si>
  <si>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</si>
  <si>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</si>
  <si>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</si>
  <si>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</si>
  <si>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</si>
  <si>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</si>
  <si>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</si>
  <si>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</si>
  <si>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Not Applicable</t>
  </si>
  <si>
    <t>The Company continues to operate its utility business as a wholly-owned subsidiary of KeySpan and as an</t>
  </si>
  <si>
    <t>12. N/A</t>
  </si>
  <si>
    <t>104 - A</t>
  </si>
  <si>
    <t xml:space="preserve">     TOTAL Liabilities and Other Credits (Enter Total of lines 15, 23, 31, </t>
  </si>
  <si>
    <t>TOTAL Cost of Account 123.1:  $ 0</t>
  </si>
  <si>
    <t xml:space="preserve">  the nature of items included in this account, the contra</t>
  </si>
  <si>
    <t xml:space="preserve">  Depreciation, Amortization, and Depletion</t>
  </si>
  <si>
    <t>200-201</t>
  </si>
  <si>
    <t>12-89</t>
  </si>
  <si>
    <t>Nuclear Fuel Materials</t>
  </si>
  <si>
    <t>202-203</t>
  </si>
  <si>
    <t>Electric Plant in Service</t>
  </si>
  <si>
    <t>204-207</t>
  </si>
  <si>
    <t>12-95</t>
  </si>
  <si>
    <t>Electric Plant Leased to Others</t>
  </si>
  <si>
    <t>213</t>
  </si>
  <si>
    <t>Electric Plant Held for Future Use</t>
  </si>
  <si>
    <t>214</t>
  </si>
  <si>
    <t>Construction Work in Progress</t>
  </si>
  <si>
    <t>216</t>
  </si>
  <si>
    <t>Construction Overheads</t>
  </si>
  <si>
    <t>217</t>
  </si>
  <si>
    <t>General Description of Construction Overheads Procedures</t>
  </si>
  <si>
    <t>218</t>
  </si>
  <si>
    <t>12-88</t>
  </si>
  <si>
    <t>Accumulated Provision for Depreciation of Electric Plant</t>
  </si>
  <si>
    <t>219</t>
  </si>
  <si>
    <t>Non-Utility Property</t>
  </si>
  <si>
    <t>221</t>
  </si>
  <si>
    <t>Investment in Subsidiary Companies</t>
  </si>
  <si>
    <t>224-225</t>
  </si>
  <si>
    <t>Material &amp; Supplies</t>
  </si>
  <si>
    <t>227</t>
  </si>
  <si>
    <t>Allowances</t>
  </si>
  <si>
    <t>228-229</t>
  </si>
  <si>
    <t>Extraordinary Property Losses</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</si>
  <si>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</si>
  <si>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</si>
  <si>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</si>
  <si>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</si>
  <si>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</si>
  <si>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</si>
  <si>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          (4)  Monitoring equipment</t>
  </si>
  <si>
    <t xml:space="preserve">  January 1, 1969, so long as it is readily determinable that such</t>
  </si>
  <si>
    <t xml:space="preserve">          (5)  Other.</t>
  </si>
  <si>
    <t xml:space="preserve">  facilities were constructed or modified for environmental rather</t>
  </si>
  <si>
    <t xml:space="preserve">     E.  Esthetic costs:</t>
  </si>
  <si>
    <t xml:space="preserve">  than operational purposes.  Also report similar expenditures for</t>
  </si>
  <si>
    <t xml:space="preserve">          (1)  Architectural costs</t>
  </si>
  <si>
    <t xml:space="preserve">  environmental plant included in construction work in progress.</t>
  </si>
  <si>
    <t xml:space="preserve">          (2)  Towers</t>
  </si>
  <si>
    <t xml:space="preserve">Please use the appropriate accounts under the heading "Other Noncurrent Liabilities" for accounts that the PSC </t>
  </si>
  <si>
    <t>classifies as "Operating Reserves".</t>
  </si>
  <si>
    <t xml:space="preserve">  2.  Substations which serve only one industrial or street</t>
  </si>
  <si>
    <t>substation, designating whether transmission or distribution</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</si>
  <si>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</si>
  <si>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</si>
  <si>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</si>
  <si>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</si>
  <si>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</si>
  <si>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</si>
  <si>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</si>
  <si>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</si>
  <si>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</si>
  <si>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</si>
  <si>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</si>
  <si>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</si>
  <si>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</si>
  <si>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</si>
  <si>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</si>
  <si>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</si>
  <si>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103</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</si>
  <si>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</si>
  <si>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</si>
  <si>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</si>
  <si>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</si>
  <si>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</si>
  <si>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</si>
  <si>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</si>
  <si>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</si>
  <si>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</si>
  <si>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</si>
  <si>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</si>
  <si>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</si>
  <si>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</si>
  <si>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</si>
  <si>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</si>
  <si>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</si>
  <si>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</si>
  <si>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</si>
  <si>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</si>
  <si>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</si>
  <si>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 xml:space="preserve"> FERC FORM NO.1 (ED.  12-89)</t>
  </si>
  <si>
    <t>FERC FORM NO.1 (ED.  12-89)</t>
  </si>
  <si>
    <t xml:space="preserve">   1.  See the Uniform System of Accounts for a definition of control.</t>
  </si>
  <si>
    <t>Gas Transp System (TSA)</t>
  </si>
  <si>
    <t>FERC FORM NO. 1  (ED. 12-96)</t>
  </si>
  <si>
    <t>Page 103</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</si>
  <si>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</si>
  <si>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</si>
  <si>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</si>
  <si>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</si>
  <si>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</si>
  <si>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</si>
  <si>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</si>
  <si>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</si>
  <si>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</si>
  <si>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</si>
  <si>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</si>
  <si>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</si>
  <si>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</si>
  <si>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</si>
  <si>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</si>
  <si>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</si>
  <si>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</si>
  <si>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</si>
  <si>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</si>
  <si>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</si>
  <si>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</si>
  <si>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</si>
  <si>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</si>
  <si>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</si>
  <si>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</si>
  <si>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</si>
  <si>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 xml:space="preserve"> (Enter total of lines 80, 100, 126, 134, 141, 148 and 168)</t>
  </si>
  <si>
    <t xml:space="preserve">  deficiency in output from existing plants due to the</t>
  </si>
  <si>
    <t>included in column (b).</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</si>
  <si>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</si>
  <si>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</si>
  <si>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</si>
  <si>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</si>
  <si>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</si>
  <si>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</si>
  <si>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</si>
  <si>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fabrication, on hand, in reactor, and in</t>
  </si>
  <si>
    <t>quantity used and quantity on hand, and the costs incurred under</t>
  </si>
  <si>
    <t>cooling; owned by the respondent.</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</si>
  <si>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</si>
  <si>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</si>
  <si>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</si>
  <si>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</si>
  <si>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</si>
  <si>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</si>
  <si>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</si>
  <si>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</si>
  <si>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</si>
  <si>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</si>
  <si>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</si>
  <si>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</si>
  <si>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</si>
  <si>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</si>
  <si>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</si>
  <si>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</si>
  <si>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</si>
  <si>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</si>
  <si>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Pg 321, L 76 (b)</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</si>
  <si>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</si>
  <si>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</si>
  <si>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</si>
  <si>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</si>
  <si>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</si>
  <si>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</si>
  <si>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</si>
  <si>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</si>
  <si>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</si>
  <si>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</si>
  <si>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</si>
  <si>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</si>
  <si>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</si>
  <si>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</si>
  <si>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</si>
  <si>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</si>
  <si>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</si>
  <si>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</si>
  <si>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</si>
  <si>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</si>
  <si>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</si>
  <si>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</si>
  <si>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</si>
  <si>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</si>
  <si>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</si>
  <si>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</si>
  <si>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</si>
  <si>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</si>
  <si>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</si>
  <si>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</si>
  <si>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</si>
  <si>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</si>
  <si>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</si>
  <si>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</si>
  <si>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</si>
  <si>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</si>
  <si>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</si>
  <si>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</si>
  <si>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</si>
  <si>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Pg 115, L 24 (i); Pg 116, L 24 (k), (m), (o)</t>
  </si>
  <si>
    <t xml:space="preserve">     Total Utility Operating Income</t>
  </si>
  <si>
    <t>Formula should = Pg 114, L 24 (c)</t>
  </si>
  <si>
    <t>OTHER INCOME AND EXPENSES; INTEREST EXPENSE</t>
  </si>
  <si>
    <t>OTHER INCOME</t>
  </si>
  <si>
    <t>Income - Merch., Jobbing &amp; Contract Work</t>
  </si>
  <si>
    <t>Pg 117, L 29-30 (c)</t>
  </si>
  <si>
    <t>Income from Nonutility Operations</t>
  </si>
  <si>
    <t>Pg 117, L 31-32 (c)</t>
  </si>
  <si>
    <t>Nonoperating Rental Income</t>
  </si>
  <si>
    <t>Pg 117, L 33 (c)</t>
  </si>
  <si>
    <t>Equity in Earnings of Subsidiary Companies</t>
  </si>
  <si>
    <t>Pg 117, L 34 (c)</t>
  </si>
  <si>
    <t>Interest and Dividend Income</t>
  </si>
  <si>
    <t>Pg 117, L 35 (c)</t>
  </si>
  <si>
    <t>Allowance for Funds Used During Construction</t>
  </si>
  <si>
    <t>Pg 117, L 36 (c)</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</si>
  <si>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</si>
  <si>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</si>
  <si>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</si>
  <si>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</si>
  <si>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</si>
  <si>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</si>
  <si>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</si>
  <si>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</si>
  <si>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</si>
  <si>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</si>
  <si>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</si>
  <si>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</si>
  <si>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</si>
  <si>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Payables and Accrued Expenses</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</si>
  <si>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</si>
  <si>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</si>
  <si>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</si>
  <si>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</si>
  <si>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</si>
  <si>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</si>
  <si>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</si>
  <si>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</si>
  <si>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</si>
  <si>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</si>
  <si>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</si>
  <si>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</si>
  <si>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</si>
  <si>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</si>
  <si>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</si>
  <si>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</si>
  <si>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</si>
  <si>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</si>
  <si>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</si>
  <si>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</si>
  <si>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</si>
  <si>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</si>
  <si>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</si>
  <si>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</si>
  <si>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</si>
  <si>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</si>
  <si>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</si>
  <si>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</si>
  <si>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</si>
  <si>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</si>
  <si>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</si>
  <si>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</si>
  <si>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</si>
  <si>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</si>
  <si>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TOTAL Maintenance (Enter Total of lines 116 thru 124)</t>
  </si>
  <si>
    <t>5.  Classify Account 106 according to prescribed accounts, on an estimated basis if necessary, and include the entries in column (c).</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</si>
  <si>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</si>
  <si>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</si>
  <si>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</si>
  <si>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(Less) Accum. Prov. for Depr. Amort. Depl. (108,111,115)</t>
  </si>
  <si>
    <t xml:space="preserve">     6</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</si>
  <si>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</si>
  <si>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according to captions which, together with brief explanations, disclose the general nature of the</t>
  </si>
  <si>
    <t>the reporting utility shall be duly notified and given a reasonable time within which to make the necessary</t>
  </si>
  <si>
    <t>amendments or corrections.</t>
  </si>
  <si>
    <t>generated replacement power at the system average</t>
  </si>
  <si>
    <t xml:space="preserve">  programs.</t>
  </si>
  <si>
    <t>cost of power generated if the actual cost of specific</t>
  </si>
  <si>
    <t xml:space="preserve">  3.  Report expenses under the subheadings listed</t>
  </si>
  <si>
    <t>replacement generation is not known.</t>
  </si>
  <si>
    <t xml:space="preserve">  below.</t>
  </si>
  <si>
    <t>6.  Under item 8 include ad valorem and other taxes</t>
  </si>
  <si>
    <t xml:space="preserve">  4.  Under item 6 report the difference in cost between</t>
  </si>
  <si>
    <t>assessed directly on or directly relatable to environmental</t>
  </si>
  <si>
    <t xml:space="preserve">  environmentally clean fuels and the alternative fuels</t>
  </si>
  <si>
    <t>facilities.  Also include under item 8 licensing and similar</t>
  </si>
  <si>
    <t xml:space="preserve">  that would otherwise be used and are available for</t>
  </si>
  <si>
    <t>fees on such facilities.</t>
  </si>
  <si>
    <t xml:space="preserve">  use.</t>
  </si>
  <si>
    <t>7.  In those instances where expenses are composed of</t>
  </si>
  <si>
    <t xml:space="preserve">  5.  Under item 7 include the cost of replacement</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</si>
  <si>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</si>
  <si>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</si>
  <si>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</si>
  <si>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</si>
  <si>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</si>
  <si>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</si>
  <si>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</si>
  <si>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</si>
  <si>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</si>
  <si>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</si>
  <si>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</si>
  <si>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</si>
  <si>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(5) Environment (other than equipment)</t>
  </si>
  <si>
    <t xml:space="preserve">  corrosion control, pollution, automation, measurement,</t>
  </si>
  <si>
    <t>or projects, submit estimates for columns (c), (d), and (f) with</t>
  </si>
  <si>
    <t xml:space="preserve">  below.  Classifications:</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</si>
  <si>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</si>
  <si>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</si>
  <si>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</si>
  <si>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</si>
  <si>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</si>
  <si>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</si>
  <si>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</si>
  <si>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</si>
  <si>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</si>
  <si>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</si>
  <si>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</si>
  <si>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</si>
  <si>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</si>
  <si>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</si>
  <si>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Through 27)(MUST EQUAL LINE 20)</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</si>
  <si>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</si>
  <si>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</si>
  <si>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</si>
  <si>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</si>
  <si>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</si>
  <si>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</si>
  <si>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</si>
  <si>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</si>
  <si>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</si>
  <si>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</si>
  <si>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</si>
  <si>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</si>
  <si>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</si>
  <si>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</si>
  <si>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</si>
  <si>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</si>
  <si>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</si>
  <si>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</si>
  <si>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</si>
  <si>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</si>
  <si>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</si>
  <si>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</si>
  <si>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</si>
  <si>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</si>
  <si>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</si>
  <si>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</si>
  <si>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</si>
  <si>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</si>
  <si>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TOTAL Other Property and Investments (Total of lines 14-17, 19-21)</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</si>
  <si>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</si>
  <si>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</si>
  <si>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</si>
  <si>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</si>
  <si>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</si>
  <si>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</si>
  <si>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</si>
  <si>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</si>
  <si>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</si>
  <si>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</si>
  <si>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</si>
  <si>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</si>
  <si>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</si>
  <si>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</si>
  <si>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</si>
  <si>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 xml:space="preserve">   Total Operation &amp; Maintenance Expense</t>
  </si>
  <si>
    <t>Formula should = Pg 323, L 169 (b)</t>
  </si>
  <si>
    <t>DISTRIBUTION OF ELECTRIC REVENUES</t>
  </si>
  <si>
    <t>Total Revenues</t>
  </si>
  <si>
    <t>Sales of Electricity  (MWHs)</t>
  </si>
  <si>
    <t>DOLLAR AMOUNTS</t>
  </si>
  <si>
    <t>Fuel and Purchased Power</t>
  </si>
  <si>
    <t>Wages and Benefits</t>
  </si>
  <si>
    <t>Depreciation &amp; Amortization Expenses</t>
  </si>
  <si>
    <t>Income Taxes-Operating</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</si>
  <si>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</si>
  <si>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</si>
  <si>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</si>
  <si>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</si>
  <si>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107, Construction Work in Progress, first.  Show in column (f)</t>
  </si>
  <si>
    <t>1.  Report below the original cost of electric plant in service according to the prescribed accounts.</t>
  </si>
  <si>
    <t>Transmission of Electricity for Others</t>
  </si>
  <si>
    <t>328-330</t>
  </si>
  <si>
    <t>12-90</t>
  </si>
  <si>
    <t>Transmission of Electricity by Others</t>
  </si>
  <si>
    <t>332</t>
  </si>
  <si>
    <t>Miscellaneous General Expenses</t>
  </si>
  <si>
    <t>335</t>
  </si>
  <si>
    <t>Depreciation and Amortization of Electric Plant</t>
  </si>
  <si>
    <t>336-337</t>
  </si>
  <si>
    <t>Particulars Concerning Certain Income Deduction and</t>
  </si>
  <si>
    <t xml:space="preserve">  Interest Charges Accounts</t>
  </si>
  <si>
    <t>340</t>
  </si>
  <si>
    <t>Common Section</t>
  </si>
  <si>
    <t>Regulatory Commission Expenses</t>
  </si>
  <si>
    <t>350-351</t>
  </si>
  <si>
    <t>Research, Development, and Demonstration Activities</t>
  </si>
  <si>
    <t>352-353</t>
  </si>
  <si>
    <t>Distribution of Salaries and Wages</t>
  </si>
  <si>
    <t>354-355</t>
  </si>
  <si>
    <t>Common Utility Plant and Expenses</t>
  </si>
  <si>
    <t>356</t>
  </si>
  <si>
    <t>Electric Plant Statistical Data</t>
  </si>
  <si>
    <t>Electric Energy Account</t>
  </si>
  <si>
    <t>401</t>
  </si>
  <si>
    <t>Monthly Peaks and Output</t>
  </si>
  <si>
    <t>Steam - Electric Generating Plant Statistics (Large Plants)</t>
  </si>
  <si>
    <t>402-403</t>
  </si>
  <si>
    <t>Hydroelectric Generating Plant Statistics (Large Plants)</t>
  </si>
  <si>
    <t>406-407</t>
  </si>
  <si>
    <t>Pumped Storage Generating Plant Statistics (Large Plants)</t>
  </si>
  <si>
    <t>408-409</t>
  </si>
  <si>
    <t>Generating Plant Statistics (Small Plants)</t>
  </si>
  <si>
    <t>410-411</t>
  </si>
  <si>
    <t>Page 3</t>
  </si>
  <si>
    <t>Electric Plant Statistical Data (Continued)</t>
  </si>
  <si>
    <t>Transmission Line Statistics</t>
  </si>
  <si>
    <t>422-423</t>
  </si>
  <si>
    <t>Transmission Lines Added During Year</t>
  </si>
  <si>
    <t>424-425</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</si>
  <si>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</si>
  <si>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</si>
  <si>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 xml:space="preserve">  without environmental restrictions as the basis for determining</t>
  </si>
  <si>
    <t xml:space="preserve">     C.  Solid waste disposal costs:</t>
  </si>
  <si>
    <t xml:space="preserve">  costs without environmental considerations.  It is not intended</t>
  </si>
  <si>
    <t xml:space="preserve">          (1)  Ash handling and disposal equipment</t>
  </si>
  <si>
    <t xml:space="preserve">  that special design studies be made for purposes of this</t>
  </si>
  <si>
    <t xml:space="preserve">          (2)  Land</t>
  </si>
  <si>
    <t xml:space="preserve">     Total Fuel and Purchased Power</t>
  </si>
  <si>
    <t>-Fuel and PP related to Sales for Resale (Not Used)</t>
  </si>
  <si>
    <t xml:space="preserve">     Fuel and PP - Ultimate Customers</t>
  </si>
  <si>
    <t>Salaries</t>
  </si>
  <si>
    <t>Pg 354, L 25 (d)</t>
  </si>
  <si>
    <t>Pensions and Benefits</t>
  </si>
  <si>
    <t>Pg 323, L 158 (b)</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</si>
  <si>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</si>
  <si>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</si>
  <si>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</si>
  <si>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</si>
  <si>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</si>
  <si>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</si>
  <si>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</si>
  <si>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</si>
  <si>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</si>
  <si>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</si>
  <si>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</si>
  <si>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</si>
  <si>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</si>
  <si>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</si>
  <si>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</si>
  <si>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</si>
  <si>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</si>
  <si>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</si>
  <si>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</si>
  <si>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</si>
  <si>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</si>
  <si>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1/1/1998</t>
  </si>
  <si>
    <t>12/31/1998</t>
  </si>
  <si>
    <t>3/15/1999</t>
  </si>
  <si>
    <t xml:space="preserve">     TOTAL Sales to Ultimate Consumers</t>
  </si>
  <si>
    <t>(447) Sales for Resale</t>
  </si>
  <si>
    <t xml:space="preserve">     TOTAL Sales of Electricity</t>
  </si>
  <si>
    <t>(Less) (449.1) Provision for Rate Refunds</t>
  </si>
  <si>
    <t xml:space="preserve">     TOTAL Revenues Net of Provision for Refunds</t>
  </si>
  <si>
    <t xml:space="preserve">     Other Operating Revenues</t>
  </si>
  <si>
    <t>(450) Forfeited Discounts</t>
  </si>
  <si>
    <t>(451) Miscellaneous Service Revenues</t>
  </si>
  <si>
    <t>(453) Sales of Water and Water Power</t>
  </si>
  <si>
    <t xml:space="preserve">   Line 12, Column (b) includes $__________ of unbilled revenues.</t>
  </si>
  <si>
    <t>(454) Rent from Electric Property</t>
  </si>
  <si>
    <t>(455) Interdepartmental Rents</t>
  </si>
  <si>
    <t xml:space="preserve">   Line 12 Column (d) includes __________  MWH relating to unbilled revenues.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</si>
  <si>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</si>
  <si>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</si>
  <si>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</si>
  <si>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</si>
  <si>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</si>
  <si>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</si>
  <si>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</si>
  <si>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</si>
  <si>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SALES OF ELECTRICITY BY RATE SCHEDULES</t>
  </si>
  <si>
    <t xml:space="preserve">     1.    Report below for each rate schedule in effect during</t>
  </si>
  <si>
    <t>tion (such as a general residential schedule and an off</t>
  </si>
  <si>
    <t>the year the MWh of electricity sold, revenue, average</t>
  </si>
  <si>
    <t>peak  water heating schedule),  the entries in column (d) for</t>
  </si>
  <si>
    <t>number of customers, average KWh per customer, and average</t>
  </si>
  <si>
    <t>the special schedule should denote the duplication in</t>
  </si>
  <si>
    <t>revenue per KWh, excluding data for Sales for Resale which</t>
  </si>
  <si>
    <t>number of reported customers.</t>
  </si>
  <si>
    <t>is reported on pages 310-311.</t>
  </si>
  <si>
    <t xml:space="preserve">       4.   The average number of customers should be the</t>
  </si>
  <si>
    <t xml:space="preserve">     2.    Provide a subheading and total for each prescribed</t>
  </si>
  <si>
    <t>number of bills rendered during the year divided by the</t>
  </si>
  <si>
    <t>TOTAL Utility Plant (Enter Total of lines 2 and 3)</t>
  </si>
  <si>
    <t xml:space="preserve">     5</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</si>
  <si>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</si>
  <si>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</si>
  <si>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</si>
  <si>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Various</t>
  </si>
  <si>
    <t>230</t>
  </si>
  <si>
    <t>12-93</t>
  </si>
  <si>
    <t>Unrecovered Plant and Regulatory Study Costs</t>
  </si>
  <si>
    <t>Other Regulatory Assets</t>
  </si>
  <si>
    <t>232</t>
  </si>
  <si>
    <t>Miscellaneous Deferred Debits</t>
  </si>
  <si>
    <t>233</t>
  </si>
  <si>
    <t>Accumulated Deferred Income Taxes (Account 190)</t>
  </si>
  <si>
    <t>234</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</si>
  <si>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</si>
  <si>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</si>
  <si>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</si>
  <si>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</si>
  <si>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</si>
  <si>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</si>
  <si>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</si>
  <si>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</si>
  <si>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</si>
  <si>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</si>
  <si>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</si>
  <si>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</si>
  <si>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</si>
  <si>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</si>
  <si>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</si>
  <si>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</si>
  <si>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</si>
  <si>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</si>
  <si>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</si>
  <si>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</si>
  <si>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</si>
  <si>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</si>
  <si>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</si>
  <si>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</si>
  <si>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</si>
  <si>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</si>
  <si>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</si>
  <si>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</si>
  <si>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</si>
  <si>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</si>
  <si>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</si>
  <si>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</si>
  <si>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</si>
  <si>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</si>
  <si>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</si>
  <si>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</si>
  <si>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</si>
  <si>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at the end of the year.</t>
  </si>
  <si>
    <t xml:space="preserve">designate with a double asterisk any amounts </t>
  </si>
  <si>
    <t xml:space="preserve">representing the excess of consideration received </t>
  </si>
  <si>
    <t>One MetroTech Center, Brooklyn New York 11201-3850  [718] 403 - 2480</t>
  </si>
  <si>
    <t xml:space="preserve">Two copies will be submitted                </t>
  </si>
  <si>
    <t>No annual report to stockholders is submitted        X</t>
  </si>
  <si>
    <t>SVP &amp; Chief Procurement Officer</t>
  </si>
  <si>
    <t>Appointed 04/04/2011</t>
  </si>
  <si>
    <t>Appointed 12/01/2009</t>
  </si>
  <si>
    <t xml:space="preserve">President </t>
  </si>
  <si>
    <t>W. J. Akley</t>
  </si>
  <si>
    <t>R. C Schlaff</t>
  </si>
  <si>
    <t xml:space="preserve">In its September 12, 2007, "Order Authorizing Acquisition subject to Conditions and Making Some Revenue Requirement Determinations for KeySpan Energy Delivery New York and KeySpan Energy Delivery Long Island", issued in Case 06-M-0878, the NYPSC authorized the merger of KeySpan Corporation and National Grid subject to the adoption of various financial and other conditions. One of the conditions was the requirement that the Company issue a class of preferred stock having one share (the “Golden Share”), subordinate to any existing preferred stock, the holder of which would have voting rights that limit the Company’s right to commence any voluntary bankruptcy, liquidation, receivership or similar proceeding without the consent of the holder of such share of stock.   The NYPSC subsequently authorized the issuance of the Golden Share to a trustee, GSS Holdings, Inc. ("GSS"), who will hold the Golden Share subject to a Services and Indemnity Agreement requiring GSS to vote the Golden Share in the best interests of New York State.  The Golden Share was issued by the Company on July 8, 2011. </t>
  </si>
  <si>
    <t>Pg 112, L 20 (d)</t>
  </si>
  <si>
    <t>Unamortized Discount on Long-Term Debt-Debit</t>
  </si>
  <si>
    <t>Pg 112, L 21 (d)  (-)</t>
  </si>
  <si>
    <t xml:space="preserve">          Total Long-Term Debt</t>
  </si>
  <si>
    <t>Notes Payable</t>
  </si>
  <si>
    <t>Pg 112, L 32 (d)</t>
  </si>
  <si>
    <t>Accounts Payable</t>
  </si>
  <si>
    <t>Pg 112, L 33 (d)</t>
  </si>
  <si>
    <t>Notes Payable to Associated Companies</t>
  </si>
  <si>
    <t>Pg 112, L 34 (d)</t>
  </si>
  <si>
    <t>Accounts Payable to Associated Companies</t>
  </si>
  <si>
    <t>Pg 112, L 35 (d)</t>
  </si>
  <si>
    <t>Customer Deposits</t>
  </si>
  <si>
    <t>Pg 112, L 36 (d)</t>
  </si>
  <si>
    <t>Pg 112, L 37 (d)</t>
  </si>
  <si>
    <t>Interest Accrued</t>
  </si>
  <si>
    <t>Pg 112, L 38 (d)</t>
  </si>
  <si>
    <t>Dividends Declared</t>
  </si>
  <si>
    <t>Pg 112, L 39 (d)</t>
  </si>
  <si>
    <t>Matured Long-Term Debt</t>
  </si>
  <si>
    <t>Pg 112, L 40 (d)</t>
  </si>
  <si>
    <t>Matured Interest</t>
  </si>
  <si>
    <t>Pg 112, L 41 (d)</t>
  </si>
  <si>
    <t>Tax Collections Payable</t>
  </si>
  <si>
    <t>Pg 112, L 42 (d)</t>
  </si>
  <si>
    <t>Misc. Current and Accrued Liabilities</t>
  </si>
  <si>
    <t>Pg 112, L 43, 44 (d)</t>
  </si>
  <si>
    <t>Total Current and Accrued Liabilities</t>
  </si>
  <si>
    <t>Customer Advances for Construction</t>
  </si>
  <si>
    <t>Pg 113, L 47 (d)</t>
  </si>
  <si>
    <t>Pg 113, L 50=&gt;52 (d)</t>
  </si>
  <si>
    <t>Pg 113, L 48 (d)</t>
  </si>
  <si>
    <t>Report in Section A for the year the amounts for: (a) Depreciation Expense (Account 403); (b) Amortization of Limited-Term Electric</t>
  </si>
  <si>
    <t>Plant (Account 404); and (c) Amortization of Other Electric Plant (Account 405).</t>
  </si>
  <si>
    <t>Report in section B the rates used to compute amortization charges for electric plant (Accounts 404 and 405).  State the basis used</t>
  </si>
  <si>
    <t xml:space="preserve">  TOTAL (Total of lines 1 thru 7)</t>
  </si>
  <si>
    <t xml:space="preserve">  Construction Work in Progress</t>
  </si>
  <si>
    <t>Page 430</t>
  </si>
  <si>
    <t>ENVIRONMENTAL PROTECTION EXPENSES</t>
  </si>
  <si>
    <t xml:space="preserve">  1.  Show below expenses incurred in connection with</t>
  </si>
  <si>
    <t>addition of pollution control equipment, use of alternate</t>
  </si>
  <si>
    <t xml:space="preserve">  the use of environmental protection facilities, the cost of</t>
  </si>
  <si>
    <t>environmentally preferable fuels or environmental</t>
  </si>
  <si>
    <t xml:space="preserve">  which are reported on page 430.  Where it is necessary</t>
  </si>
  <si>
    <t xml:space="preserve"> TOTAL Cust. Service and Informational Expenses (Enter Total of Lines 137 thru 140)</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</si>
  <si>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</si>
  <si>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</si>
  <si>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</si>
  <si>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</si>
  <si>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</si>
  <si>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</si>
  <si>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</si>
  <si>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</si>
  <si>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</si>
  <si>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</si>
  <si>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</si>
  <si>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</si>
  <si>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</si>
  <si>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</si>
  <si>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</si>
  <si>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</si>
  <si>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</si>
  <si>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</si>
  <si>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</si>
  <si>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</si>
  <si>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</si>
  <si>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</si>
  <si>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</si>
  <si>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</si>
  <si>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</si>
  <si>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</si>
  <si>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</si>
  <si>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</si>
  <si>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</si>
  <si>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</si>
  <si>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</si>
  <si>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</si>
  <si>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</si>
  <si>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</si>
  <si>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</si>
  <si>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</si>
  <si>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</si>
  <si>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</si>
  <si>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</si>
  <si>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 xml:space="preserve">Provide total amounts in columns (i) through (n) as the last line.  Enter "TOTAL" in column (a) as the last line.  The total amounts in </t>
  </si>
  <si>
    <t>Page 450-A</t>
  </si>
  <si>
    <t xml:space="preserve">  1.  For purposes of this response, environmental protection</t>
  </si>
  <si>
    <t xml:space="preserve">                 or low sulfur fuels including storage and</t>
  </si>
  <si>
    <t xml:space="preserve">  facilities shall be defined as any building, structure, equipment,</t>
  </si>
  <si>
    <t xml:space="preserve">                 handling equipment</t>
  </si>
  <si>
    <t>FERC Rate</t>
  </si>
  <si>
    <t>Demand</t>
  </si>
  <si>
    <t>Energy</t>
  </si>
  <si>
    <t>or Public Authority</t>
  </si>
  <si>
    <t xml:space="preserve"> Total (j + k + l)</t>
  </si>
  <si>
    <t xml:space="preserve">Line </t>
  </si>
  <si>
    <t>(Footnote Affiliations)</t>
  </si>
  <si>
    <t xml:space="preserve">   Purchased</t>
  </si>
  <si>
    <t xml:space="preserve">    Received</t>
  </si>
  <si>
    <t>Delivered</t>
  </si>
  <si>
    <t xml:space="preserve"> or Settlement ($)</t>
  </si>
  <si>
    <t xml:space="preserve">           (g)</t>
  </si>
  <si>
    <t xml:space="preserve">          (h)</t>
  </si>
  <si>
    <t>FERC FORM NO.1 (REVISED 12-90) NYPSC Modified-96</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</si>
  <si>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</si>
  <si>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</si>
  <si>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</si>
  <si>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</si>
  <si>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</si>
  <si>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</si>
  <si>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</si>
  <si>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</si>
  <si>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</si>
  <si>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</si>
  <si>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</si>
  <si>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</si>
  <si>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</si>
  <si>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</si>
  <si>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</si>
  <si>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</si>
  <si>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</si>
  <si>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Pg 115, L 10+11-12  (e)</t>
  </si>
  <si>
    <t xml:space="preserve">     Amort of Property Losses</t>
  </si>
  <si>
    <t>Pg 115, L 9 (e)</t>
  </si>
  <si>
    <t xml:space="preserve">     Amort of Conversion/Regulatory Expenses</t>
  </si>
  <si>
    <t>Pg 115, L 8 (e)</t>
  </si>
  <si>
    <t xml:space="preserve">     Taxes Other than Income Taxes</t>
  </si>
  <si>
    <t>Pg 115, L 13 (e)</t>
  </si>
  <si>
    <t xml:space="preserve">      Income Taxes</t>
  </si>
  <si>
    <t>Pg 115, L 14=&gt;16-17+18 (e)</t>
  </si>
  <si>
    <t xml:space="preserve">      Gains from Disposition of Util. Plant</t>
  </si>
  <si>
    <t>Pg 115, L 19, 21 (e)</t>
  </si>
  <si>
    <t xml:space="preserve">      Losses from Disposition of Util. Plant</t>
  </si>
  <si>
    <t>Pg 115, L 20, 22 (e)</t>
  </si>
  <si>
    <t xml:space="preserve">         Total Operating Expenses</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</si>
  <si>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</si>
  <si>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</si>
  <si>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</si>
  <si>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</si>
  <si>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</si>
  <si>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</si>
  <si>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</si>
  <si>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</si>
  <si>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</si>
  <si>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</si>
  <si>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</si>
  <si>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</si>
  <si>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</si>
  <si>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</si>
  <si>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</si>
  <si>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</si>
  <si>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</si>
  <si>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</si>
  <si>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</si>
  <si>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</si>
  <si>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</si>
  <si>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</si>
  <si>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</si>
  <si>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</si>
  <si>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</si>
  <si>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</si>
  <si>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</si>
  <si>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</si>
  <si>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</si>
  <si>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</si>
  <si>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</si>
  <si>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</si>
  <si>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Pg 205, L 15 (g)</t>
  </si>
  <si>
    <t>Pg 205, L 23 (g)</t>
  </si>
  <si>
    <t xml:space="preserve">    Hydraulic</t>
  </si>
  <si>
    <t>Pg 205, L 32 (g)</t>
  </si>
  <si>
    <t>Pg 207, L 42 (g)</t>
  </si>
  <si>
    <t xml:space="preserve">          TOTAL Other Income (Enter Total of lines 29 thru 38)</t>
  </si>
  <si>
    <t>Other Income Deductions</t>
  </si>
  <si>
    <t xml:space="preserve">    Loss on Disposition of Property (421.2)</t>
  </si>
  <si>
    <t xml:space="preserve">    Miscellaneous Amortization (425)</t>
  </si>
  <si>
    <t xml:space="preserve">    Miscellaneous Income Deductions (426.1 - 426.5)</t>
  </si>
  <si>
    <t xml:space="preserve">          TOTAL Other Income  Deductions (Total of lines 41 thru 43)</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</si>
  <si>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</si>
  <si>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</si>
  <si>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</si>
  <si>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</si>
  <si>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</si>
  <si>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</si>
  <si>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</si>
  <si>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</si>
  <si>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</si>
  <si>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</si>
  <si>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IN2582 - LI GAS CUST CONVER</t>
  </si>
  <si>
    <t>T101355631 JERICHO TPKE, FLORA</t>
  </si>
  <si>
    <t>T101404881 362 BAYSIDE AVE, OC</t>
  </si>
  <si>
    <t>USFP BR Test Ops 37</t>
  </si>
  <si>
    <t>T101329380 N LONG BEACH RD, RO</t>
  </si>
  <si>
    <t>T101340511 LONG ISLAND AVE, DE</t>
  </si>
  <si>
    <t>T101322418 BEACH 84TH ST, FAR</t>
  </si>
  <si>
    <t>T101313056 DOUGHTY BLVD, INWOO</t>
  </si>
  <si>
    <t>VALVE INSTALLATION</t>
  </si>
  <si>
    <t>T101329527 N LONG BEACH RD, RO</t>
  </si>
  <si>
    <t>LI CAPITAL GAS SALE PRJ</t>
  </si>
  <si>
    <t>S COMMACK QBJ HEATER</t>
  </si>
  <si>
    <t>T101332831 "C &amp; I"-GROWTH BROA</t>
  </si>
  <si>
    <t>SD-25 SAMMIS STREET</t>
  </si>
  <si>
    <t>T101365138 WALT WHITMAN RD, ME</t>
  </si>
  <si>
    <t>T101344132 DOW AVE, MINEOLA</t>
  </si>
  <si>
    <t>Public Work Non-Reimb-Kysp LCN</t>
  </si>
  <si>
    <t>T101328902 FRANKLIN AVE, HEWLE</t>
  </si>
  <si>
    <t>NY Fac Rockville Centre</t>
  </si>
  <si>
    <t>T101370980 WANTAGH AVE, WANTAG</t>
  </si>
  <si>
    <t>REPL COMPRESSORS AND DRYERS</t>
  </si>
  <si>
    <t>T101303832 POND PATH, CENTEREA</t>
  </si>
  <si>
    <t>T101309825 DAVIS RD, PT WASH</t>
  </si>
  <si>
    <t>Holtsville Cold Blower Parts</t>
  </si>
  <si>
    <t>T101355679 HERON ST, LONG BCH</t>
  </si>
  <si>
    <t>BARE STEELMAIN Rplcm-Keysp CBE</t>
  </si>
  <si>
    <t>T101406080 LAKESIDE DR, ROCKVL</t>
  </si>
  <si>
    <t>Repl FW Pump, Motor &amp; Casing</t>
  </si>
  <si>
    <t>QD-38 AUSTIN STREET</t>
  </si>
  <si>
    <t>T101342737 KINGS PKWY, BALDWIN</t>
  </si>
  <si>
    <t>T101400205 MIDDLE CNTRY RD, CE</t>
  </si>
  <si>
    <t>T101338626 WOODFIELD RD, LAKEV</t>
  </si>
  <si>
    <t>T101340735 PINSON ST, FAR ROCK</t>
  </si>
  <si>
    <t>Leak-Keysp FHB</t>
  </si>
  <si>
    <t>T101365238 BAKER CT, ISLAND PA</t>
  </si>
  <si>
    <t>T101375965 PULASKI RD, NORTHPO</t>
  </si>
  <si>
    <t>T101306851 BEACH 9TH ST, FAR R</t>
  </si>
  <si>
    <t>NL-32 GLENWOOD</t>
  </si>
  <si>
    <t>the multiple KEDLI Burdens.</t>
  </si>
  <si>
    <t xml:space="preserve">Represents Charges                              </t>
  </si>
  <si>
    <t xml:space="preserve">Amounts Cleared                                  </t>
  </si>
  <si>
    <t>Deferred Property Taxes</t>
  </si>
  <si>
    <t>Deferred Property Taxes Post 07</t>
  </si>
  <si>
    <t>419/407</t>
  </si>
  <si>
    <t>407/419</t>
  </si>
  <si>
    <t>Regulatory Assessments 18-A</t>
  </si>
  <si>
    <t>928/419</t>
  </si>
  <si>
    <t>Revenue Decoupling Mechanism</t>
  </si>
  <si>
    <t>495/431</t>
  </si>
  <si>
    <t>411/419</t>
  </si>
  <si>
    <t>Gas Futures - Gas supply</t>
  </si>
  <si>
    <t>Low Income Subsidy Program</t>
  </si>
  <si>
    <t>Interest Low Income Subsidy Program</t>
  </si>
  <si>
    <t>Merchant Function Charge</t>
  </si>
  <si>
    <t>804/495</t>
  </si>
  <si>
    <t>Energy Efficienciency Program</t>
  </si>
  <si>
    <t>Interest SBC Program Costs Deferred</t>
  </si>
  <si>
    <t>Offsys Sales-Profit Deferred</t>
  </si>
  <si>
    <t>Def GRI Surcharge/Exp</t>
  </si>
  <si>
    <t>PowerPlant VAC Trsp Rev</t>
  </si>
  <si>
    <t>LIPA Transp Credits</t>
  </si>
  <si>
    <t>GAC Imbalance</t>
  </si>
  <si>
    <t>Fas 106</t>
  </si>
  <si>
    <t>CSC Reimbursable</t>
  </si>
  <si>
    <t>Derivative MTM Regulated</t>
  </si>
  <si>
    <t>Energy Loan Investments</t>
  </si>
  <si>
    <t>Deferred Debits - Cash Overs &amp; Shorts</t>
  </si>
  <si>
    <t>Deferred Environmental Costs</t>
  </si>
  <si>
    <t>Deferred Cr-Sales Tax Accrual</t>
  </si>
  <si>
    <t>KS-Deriv MTM Regulated-LT</t>
  </si>
  <si>
    <t>Interest Deferred GAC</t>
  </si>
  <si>
    <t>Interest Pipeline Refund</t>
  </si>
  <si>
    <t>Interest Deffered TAC</t>
  </si>
  <si>
    <t>Pipeline Refunds</t>
  </si>
  <si>
    <t>Marketer Penalty Refund</t>
  </si>
  <si>
    <t>GAC Imbalance Refund</t>
  </si>
  <si>
    <t>Gas Future - Gas Supply</t>
  </si>
  <si>
    <t>175-186</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</si>
  <si>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</si>
  <si>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</si>
  <si>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</si>
  <si>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</si>
  <si>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 xml:space="preserve">   Franchise Tax on Net Income</t>
  </si>
  <si>
    <t xml:space="preserve">   Rate Making Tax Expense</t>
  </si>
  <si>
    <t xml:space="preserve">   Petroleum Business Tax - New York</t>
  </si>
  <si>
    <t>(363) Storage Battery Equipment</t>
  </si>
  <si>
    <t>(363)</t>
  </si>
  <si>
    <t>Minor Capital Projects (under $100,000)</t>
  </si>
  <si>
    <t>Payroll Taxes Burden</t>
  </si>
  <si>
    <t>Stores Exp Burden</t>
  </si>
  <si>
    <t>Reserve - Environmental</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</si>
  <si>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</si>
  <si>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</si>
  <si>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</si>
  <si>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</si>
  <si>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</si>
  <si>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</si>
  <si>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</si>
  <si>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</si>
  <si>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</si>
  <si>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</si>
  <si>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</si>
  <si>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</si>
  <si>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</si>
  <si>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</si>
  <si>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</si>
  <si>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</si>
  <si>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</si>
  <si>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</si>
  <si>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</si>
  <si>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</si>
  <si>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</si>
  <si>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</si>
  <si>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</si>
  <si>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</si>
  <si>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</si>
  <si>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</si>
  <si>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</si>
  <si>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</si>
  <si>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</si>
  <si>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</si>
  <si>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reliability of requirements service must be the same as, or second only to, the supplier's service to its own ultimate</t>
  </si>
  <si>
    <t xml:space="preserve">      enter the average monthly billing demand in column (d), the average monthly non-coincident peak (NCP) demand in </t>
  </si>
  <si>
    <t>Maintenance of Miscellaneous Transmission Plant</t>
  </si>
  <si>
    <t>(920) Administrative and General Salaries</t>
  </si>
  <si>
    <t>(539) Miscellaneous Hydraulic Power Generation Expenses</t>
  </si>
  <si>
    <t xml:space="preserve">TOTAL Maintenance (Enter total of lines 93 thru 98) </t>
  </si>
  <si>
    <t>(Less) (922) Administrative Expenses Transferred-Credit</t>
  </si>
  <si>
    <t xml:space="preserve">  TOTAL Operation (Enter Total of lines 44 thru 49)</t>
  </si>
  <si>
    <t>3. DISTRIBUTION EXPENSES</t>
  </si>
  <si>
    <t>FERC FORM NO.1 (REVISED. 12-93)</t>
  </si>
  <si>
    <t>Next Page is 326</t>
  </si>
  <si>
    <t>(580)</t>
  </si>
  <si>
    <t>Page 322</t>
  </si>
  <si>
    <t>Page 323</t>
  </si>
  <si>
    <t>Page 320</t>
  </si>
  <si>
    <t>FERC FORM NO. 1 (REVISED 12-93)</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</si>
  <si>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</si>
  <si>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</si>
  <si>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</si>
  <si>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</si>
  <si>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</si>
  <si>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defined categories, such as all nonfirm service regardless of the length of the contract and service from</t>
  </si>
  <si>
    <t>balancing of debits and credits for energy, capacity, etc.) and any settlements for imbalanced exchanges.</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</si>
  <si>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</si>
  <si>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</si>
  <si>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</si>
  <si>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</si>
  <si>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</si>
  <si>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</si>
  <si>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</si>
  <si>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</si>
  <si>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</si>
  <si>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Balance December 31, 1996</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</si>
  <si>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</si>
  <si>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</si>
  <si>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</si>
  <si>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</si>
  <si>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</si>
  <si>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</si>
  <si>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</si>
  <si>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</si>
  <si>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</si>
  <si>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</si>
  <si>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</si>
  <si>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</si>
  <si>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</si>
  <si>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</si>
  <si>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</si>
  <si>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</si>
  <si>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</si>
  <si>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</si>
  <si>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</si>
  <si>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</si>
  <si>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</si>
  <si>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</si>
  <si>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</si>
  <si>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</si>
  <si>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</si>
  <si>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</si>
  <si>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Penalties</t>
  </si>
  <si>
    <t>Hempstead.  KeySpan will own the station for 3 years</t>
  </si>
  <si>
    <t>and will transfer ownership to the Town of Hempstead</t>
  </si>
  <si>
    <t>See accounts 182 &amp; 228.</t>
  </si>
  <si>
    <t>Miscellaneous Plant Adjustments</t>
  </si>
  <si>
    <t>Nonutility Property Rental Income</t>
  </si>
  <si>
    <t>Miscellaneous Current and Accrued Assets</t>
  </si>
  <si>
    <t>Unamortized Debt Expense</t>
  </si>
  <si>
    <t>Accumulated Provision for Injuries and Damages</t>
  </si>
  <si>
    <t>Accumulated Miscellaneous Operating Provisions</t>
  </si>
  <si>
    <t>5.6% Series 2006 Due 2016</t>
  </si>
  <si>
    <t>5.819% Series 2011 Due 2041</t>
  </si>
  <si>
    <t>FAS 112 - OPEB</t>
  </si>
  <si>
    <t>Deferred Property Tax Expense</t>
  </si>
  <si>
    <t>Interest Accrued on Property Tax Expense</t>
  </si>
  <si>
    <t xml:space="preserve">Delivery Rate Adjustment </t>
  </si>
  <si>
    <t xml:space="preserve">Interest Accrued on Delivery Rate Adjustment </t>
  </si>
  <si>
    <t>TBA - Deferred Excess Earnings Credit</t>
  </si>
  <si>
    <t>TBA - Carrying Charges</t>
  </si>
  <si>
    <t>TBA - Amortization</t>
  </si>
  <si>
    <t>Gas East Balance Account - BNYCP Management Fee</t>
  </si>
  <si>
    <t>Gas East Balance Account - Carrying Charges</t>
  </si>
  <si>
    <t>Gas East Balance Account - Pension / OPEB Deferral</t>
  </si>
  <si>
    <t>Pension Reserve Liability Carrying Charge</t>
  </si>
  <si>
    <t>OPEB Reserve Liability Carrying Charge</t>
  </si>
  <si>
    <t>Deferred Capital Tracker</t>
  </si>
  <si>
    <t>Interest Accrued on Deferred Capital Tracker</t>
  </si>
  <si>
    <t>Midstates Reinsurance Corp</t>
  </si>
  <si>
    <t>MTA Gross Income</t>
  </si>
  <si>
    <t>Fees &amp; Other Exps of Servicing Outstanding Securities of the Respondent (Line 4 above)</t>
  </si>
  <si>
    <t>Environmental</t>
  </si>
  <si>
    <t>R&amp;D Strategic Technology LI Gas Co</t>
  </si>
  <si>
    <t>See Pages 18 for details on debt to associated companies</t>
  </si>
  <si>
    <t>Utility Money Pool (1.5625% Avg Interest Rate 2012)</t>
  </si>
  <si>
    <t>December 31, 2013</t>
  </si>
  <si>
    <t>January 1, 2013</t>
  </si>
  <si>
    <t>September 30, 2014</t>
  </si>
  <si>
    <t>Charles V. DeRosa</t>
  </si>
  <si>
    <t>Vice-President, US Controller &amp; Tax</t>
  </si>
  <si>
    <t>SIR Deferral Case 06G1185/86</t>
  </si>
  <si>
    <t>Pensions &amp; OPEB's</t>
  </si>
  <si>
    <t>Deferred Cost to Achieve</t>
  </si>
  <si>
    <t>Rate Mitigation</t>
  </si>
  <si>
    <t>Tax</t>
  </si>
  <si>
    <t>Asset Retirement</t>
  </si>
  <si>
    <t>TC IT Interest/TC IT Sharing</t>
  </si>
  <si>
    <t>Deferred TC Penalty Chg</t>
  </si>
  <si>
    <t>Economic Development Fund</t>
  </si>
  <si>
    <t>(1) [X] An Original</t>
  </si>
  <si>
    <t>Gas Cost Sharing Agreement Def Dr Misc</t>
  </si>
  <si>
    <t>232/630/660</t>
  </si>
  <si>
    <t>Def Dr-Construction Advance</t>
  </si>
  <si>
    <t>183/236</t>
  </si>
  <si>
    <t>Suspense Ack-Consolidations</t>
  </si>
  <si>
    <t>Misc Def Dr-Exps Associated with Proper</t>
  </si>
  <si>
    <t>Sub-Total</t>
  </si>
  <si>
    <t>Unlocated Creditors &amp; Debtors/Def Cr-Misc.</t>
  </si>
  <si>
    <t>Fin 48 Income Tax</t>
  </si>
  <si>
    <t>Next Page is  272</t>
  </si>
  <si>
    <t>December 31, 2011</t>
  </si>
  <si>
    <t>Rate Subject to Refund</t>
  </si>
  <si>
    <t>Merchant Function Charge Imbalance</t>
  </si>
  <si>
    <t>Fas109</t>
  </si>
  <si>
    <t>December 31, 2010</t>
  </si>
  <si>
    <t>check</t>
  </si>
  <si>
    <t>KeySpan Gas East Corporation d/b/a National Grid</t>
  </si>
  <si>
    <t>(1)  [X]  An Original</t>
  </si>
  <si>
    <t>Pg 354-355</t>
  </si>
  <si>
    <t>Report below the distribution of total salaries and wages for the year. Segregate amounts originally charged to clearing accounts to</t>
  </si>
  <si>
    <t>Utility Departments, Construction, Plant Removals, and Other Accounts, and enter such amounts in the appropriate lines and columns</t>
  </si>
  <si>
    <t>provided. In determining this segregation of salaries and wages originally charged to clearing accounts, a method of approximation</t>
  </si>
  <si>
    <t>giving substantially correct results may be used.</t>
  </si>
  <si>
    <t>Allocation of Payroll charged for</t>
  </si>
  <si>
    <t>Line No.</t>
  </si>
  <si>
    <t>Distribution (b)</t>
  </si>
  <si>
    <t>Clearing Accounts (c)</t>
  </si>
  <si>
    <t xml:space="preserve"> (d)</t>
  </si>
  <si>
    <t>Regional Market</t>
  </si>
  <si>
    <t>Customer Accounts</t>
  </si>
  <si>
    <t>Customer Service and Informational</t>
  </si>
  <si>
    <t>Sales</t>
  </si>
  <si>
    <t>TOTAL Operation (Enter Total of lines 3 thru 10)</t>
  </si>
  <si>
    <t>TOTAL Maintenance (Total of lines 13 thru 17)</t>
  </si>
  <si>
    <t>Production (Enter Total of lines 3 and 13)</t>
  </si>
  <si>
    <t>Transmission (Enter Total of lines 4 and 14)</t>
  </si>
  <si>
    <t>Regional Market (Enter Total of Lines 5 and 15)</t>
  </si>
  <si>
    <t>Distribution (Enter Total of lines 6 and 16)</t>
  </si>
  <si>
    <t>Customer Service and Informational (Transcribe from line 8)</t>
  </si>
  <si>
    <t>Sales (Transcribe from line 9)</t>
  </si>
  <si>
    <t>Administrative and General (Enter Total of lines 10 and 17)</t>
  </si>
  <si>
    <t>TOTAL Oper. and Maint. (Total of lines 20 thru 27)</t>
  </si>
  <si>
    <t>Production-Manufactured Gas</t>
  </si>
  <si>
    <t>Production-Nat. Gas (Including Expl. and Dev.)</t>
  </si>
  <si>
    <t>Other Gas Supply</t>
  </si>
  <si>
    <t>Storage, LNG Terminaling and Processing</t>
  </si>
  <si>
    <t>TOTAL Operation (Enter Total of lines 31 thru 40)</t>
  </si>
  <si>
    <t>Production-Natural Gas (Including Exploration and Development)</t>
  </si>
  <si>
    <t>TOTAL Maint. (Enter Total of lines 43 thru 49)</t>
  </si>
  <si>
    <t>Production-Manufactured Gas (Enter Total of lines 31 and 43)</t>
  </si>
  <si>
    <t>Production-Natural Gas (Including Expl. and Dev.) (Total lines 32, 44)</t>
  </si>
  <si>
    <t>Other Gas Supply (Enter Total of lines 33 and 45)</t>
  </si>
  <si>
    <t>Storage, LNG Terminaling and Processing (Total of lines 31 thru 47)</t>
  </si>
  <si>
    <t>Transmission (Lines 35 and 47)</t>
  </si>
  <si>
    <t>Distribution (Lines 36 and 48)</t>
  </si>
  <si>
    <t>Customer Accounts (Line 37)</t>
  </si>
  <si>
    <t>Customer Service and Informational (Line 38)</t>
  </si>
  <si>
    <t>Sales (Line 39)</t>
  </si>
  <si>
    <t>Administrative and General (Lines 40 and 49)</t>
  </si>
  <si>
    <t>TOTAL Operation and Maint. (Total of lines 52 thru 61)</t>
  </si>
  <si>
    <t>TOTAL All Utility Dept. (Total of lines 28, 62, and 64)</t>
  </si>
  <si>
    <t>Gas Plant</t>
  </si>
  <si>
    <t>Other (provide details in footnote):</t>
  </si>
  <si>
    <t>TOTAL Construction (Total of lines 68 thru 70)</t>
  </si>
  <si>
    <t>TOTAL Plant Removal (Total of lines 73 thru 75)</t>
  </si>
  <si>
    <t>Other Accounts (Specify, provide details in footnote):</t>
  </si>
  <si>
    <t>Other work in progress (174)</t>
  </si>
  <si>
    <t>None.</t>
  </si>
  <si>
    <t>KeySpan Gas East Corp./D/B/A KeySpan Energy Delivery - LI</t>
  </si>
  <si>
    <t>Construction Overheads consist of Burdens and Capital Overhead charges that get allocated</t>
  </si>
  <si>
    <t>to projects monthly.  See below for a discussion of Burdens and Construction Overheads.</t>
  </si>
  <si>
    <t>direct labor charged thereto.</t>
  </si>
  <si>
    <t>labor charged thereto.</t>
  </si>
  <si>
    <t>Costs consisting of Group Life,Workers Compensation Insurance and Hospitalization,Surgical</t>
  </si>
  <si>
    <t>and Medical Insurance are charged to construction on the basis of direct labor charged thereto.</t>
  </si>
  <si>
    <t>Costs for Payroll Taxes are allocated to construction on the basis of direct labor charged thereto.</t>
  </si>
  <si>
    <t>Costs for Incentive Compensation are allocated to construction on the basis of direct labor charged</t>
  </si>
  <si>
    <t>thereto.</t>
  </si>
  <si>
    <t>Costs for paid absence time such as holidays,company sickness time,etc.,are allocated to</t>
  </si>
  <si>
    <t xml:space="preserve">1. Components of Formula (Derived from actual book balances and actual cost rates):  </t>
  </si>
  <si>
    <t>s(S/W)+d(D/D+P+C)(1-S/W)= 0.88%</t>
  </si>
  <si>
    <t>(1-SW)[p(P/D+P+C)+c(C/D+P+C)] = 0.00%</t>
  </si>
  <si>
    <t>Supervision &amp; Admin</t>
  </si>
  <si>
    <t>*  The Net Activity in this Clearing Account is positive because this cost type is used to clear</t>
  </si>
  <si>
    <t>a general wage increase of 2.5% became effective February 14, 2013</t>
  </si>
  <si>
    <t>8. In accordance with the four year labor agreements with Local 1049</t>
  </si>
  <si>
    <t xml:space="preserve"> International Brotherhood of Electrical workers,</t>
  </si>
  <si>
    <t>CONSTRUCTION WORK IN PROGRESS-GAS (Account 107)</t>
  </si>
  <si>
    <t xml:space="preserve"> Description of Each Project for  Gas </t>
  </si>
  <si>
    <t>Progress-Gas (Account 107)</t>
  </si>
  <si>
    <t>Ntwk Expansion</t>
  </si>
  <si>
    <t>BREEZY POINT BLVD, BREEZY PT</t>
  </si>
  <si>
    <t>Cutchogue 12" 350 psig rated Stl GM</t>
  </si>
  <si>
    <t>12TH AVE, BREEZY PT (Parent WO - Do</t>
  </si>
  <si>
    <t>T101390004 JERICHO TPKE, GDN C</t>
  </si>
  <si>
    <t>METER WORK CAPITAL</t>
  </si>
  <si>
    <t>Install Gas Meters LI - Sandy</t>
  </si>
  <si>
    <t xml:space="preserve">LI Gas AMR </t>
  </si>
  <si>
    <t>T101374981 MIDDLE RD, CUTCHOGU</t>
  </si>
  <si>
    <t>7TH AVE, BREEZY PT</t>
  </si>
  <si>
    <t xml:space="preserve">STATE RD, BREEZY PT, ROXBURY WATER </t>
  </si>
  <si>
    <t>T101342813 JERICHO TPKE, NEW H</t>
  </si>
  <si>
    <t>T101354350 RTE 106, OYSTER BAY</t>
  </si>
  <si>
    <t>Hendrickson Ave Rockville Centre</t>
  </si>
  <si>
    <t>BEDFORD AVE, BREEZY PT</t>
  </si>
  <si>
    <t>HIGHLAND PL, BREEZY PT</t>
  </si>
  <si>
    <t>FIELD OPERATIONS</t>
  </si>
  <si>
    <t>T101365946 MILL RIVER RD, UPR</t>
  </si>
  <si>
    <t>T101342825 HUDSON AVE, ROOSEVE</t>
  </si>
  <si>
    <t>T101315378 COLUMBUS PKWY, MINE</t>
  </si>
  <si>
    <t>T101398077 WALT WHITMAN RD, HU</t>
  </si>
  <si>
    <t xml:space="preserve">Purchase Meters KEDLI </t>
  </si>
  <si>
    <t>TULPRO HEATER COMMACK</t>
  </si>
  <si>
    <t xml:space="preserve">Leak-Cntr </t>
  </si>
  <si>
    <t>WALT WHITMAN RD, MELVILLE</t>
  </si>
  <si>
    <t>Meter Install Gas -LI</t>
  </si>
  <si>
    <t>PRE-HTR-Commack Htr Replacement</t>
  </si>
  <si>
    <t>460 E MAIN ST,PATCHOGUE</t>
  </si>
  <si>
    <t>T101336614 HOOK CREEK BLVD, VA</t>
  </si>
  <si>
    <t>12/31/13</t>
  </si>
  <si>
    <t>Leak Prone Svc</t>
  </si>
  <si>
    <t>HOOK CREEK BLVD, VALLEY STRM</t>
  </si>
  <si>
    <t>1650 ISLIP AVE,CNTRL ISLIP</t>
  </si>
  <si>
    <t>BEACH 149TH ST, NEPONSIT, HP UPGRAD</t>
  </si>
  <si>
    <t>T101380976 WANTAGH AVE, WANTAG</t>
  </si>
  <si>
    <t>Right of way Island Park</t>
  </si>
  <si>
    <t xml:space="preserve">Other Main&amp;Svc work-Kysp </t>
  </si>
  <si>
    <t>T101409316 NEWBURGH ST, ELMONT</t>
  </si>
  <si>
    <t>Install LNG Truck Load Station</t>
  </si>
  <si>
    <t>DINSMORE AVE, FAR ROCKWY, QED 989</t>
  </si>
  <si>
    <t>T101347691 UNION AVE, LYNBROOK</t>
  </si>
  <si>
    <t>LINCOLN BLVD, MERRICK</t>
  </si>
  <si>
    <t>T101328870 MINEOLA BLVD, MINEO</t>
  </si>
  <si>
    <t>KINGS POINT RD, KINGS PT</t>
  </si>
  <si>
    <t>WOODLAND DR, S HEMPSTEAD, also Maud</t>
  </si>
  <si>
    <t>CREEK RD, HUNTINGTON</t>
  </si>
  <si>
    <t>T101204572 LYNCH ST, HUNT STA,</t>
  </si>
  <si>
    <t>T101393298 MARTIN AVE, HEMPSTE</t>
  </si>
  <si>
    <t>2400 SUNRISE HWY,BELLMORE</t>
  </si>
  <si>
    <t>DOWNING AVE, SEA CLIFF</t>
  </si>
  <si>
    <t>LIDO BLVD, LIDO BCH</t>
  </si>
  <si>
    <t>Purchase Correctors LI</t>
  </si>
  <si>
    <t>NASSAU DR, GREAT NECK</t>
  </si>
  <si>
    <t>T101409464 SEALEY AVE, HEMPSTE</t>
  </si>
  <si>
    <t>OCEANSIDE AVE, BREEZY PT, Water Int</t>
  </si>
  <si>
    <t>T101409300 MADISON AVE, W HEMP</t>
  </si>
  <si>
    <t>GAS SERVICE KLC</t>
  </si>
  <si>
    <t xml:space="preserve">GM-8; 16; 10 ICDA Drip Mods </t>
  </si>
  <si>
    <t>OAK ST, PATCHOGUE</t>
  </si>
  <si>
    <t>Ocean Ave Rockville Centre</t>
  </si>
  <si>
    <t>BEACH 216TH ST, BREEZY PT, Beach 21</t>
  </si>
  <si>
    <t>LENOX RD, HUNT STA</t>
  </si>
  <si>
    <t>T101410002 TITUS RD, GLEN COVE</t>
  </si>
  <si>
    <t>T101363065 12TH ST, NEW HYDE P</t>
  </si>
  <si>
    <t>T101137385 HIGHFIELD RD, GLEN</t>
  </si>
  <si>
    <t>T101375485 PINE ST, FREEPORT</t>
  </si>
  <si>
    <t>ROUTE 347, PT JEFF STA</t>
  </si>
  <si>
    <t>WENTWORTH AVE, ALBERTSON</t>
  </si>
  <si>
    <t>T101311782 ROXBURY RD, GARDEN</t>
  </si>
  <si>
    <t>Controls Upgrade - Yokagowa</t>
  </si>
  <si>
    <t>WAINSCOTT HARBOR RD, SAGAPONACK</t>
  </si>
  <si>
    <t>OCEAN AVE, BREEZY PT</t>
  </si>
  <si>
    <t>Uniondale NL-11 350/60 reg station</t>
  </si>
  <si>
    <t>T101362294 RUGBY RD, MANHASSET</t>
  </si>
  <si>
    <t>T101375134 CHRLS LNDBRG BLVD,</t>
  </si>
  <si>
    <t>T101238026 MERITORIA DR, E WIL</t>
  </si>
  <si>
    <t>T101101776 RANSOM AVE, SEA CLI</t>
  </si>
  <si>
    <t>" C &amp; I GROWTH " E CLINTON AVE, ROO</t>
  </si>
  <si>
    <t>Fleet Capital-Gas LI</t>
  </si>
  <si>
    <t>T101408102 OCEAN PKWY, WANTAGH</t>
  </si>
  <si>
    <t>OAKDALE AVE, CNTRL ISLIP</t>
  </si>
  <si>
    <t>T101384633 VERNON VALLEY RD, N</t>
  </si>
  <si>
    <t>HERON ST, LONG BCH</t>
  </si>
  <si>
    <t>T101327081 SUMMERS ST, OYSTER</t>
  </si>
  <si>
    <t>5TH AVE, WESTBURY</t>
  </si>
  <si>
    <t>ALSTEAD RD, VALLEY STRM</t>
  </si>
  <si>
    <t>ROCKVILLE CENTRE PKWY, OCEANSIDE</t>
  </si>
  <si>
    <t>ATLANTIC AVE, LAWRENCE</t>
  </si>
  <si>
    <t>T101409356 MILBURN RD, VALLEY</t>
  </si>
  <si>
    <t>BEACH 207TH ST, BREEZY PT</t>
  </si>
  <si>
    <t>T101409402 BROOKLINE AVE, LONG</t>
  </si>
  <si>
    <t>T101359259 STONEHENGE RD, MANH</t>
  </si>
  <si>
    <t>LEEWATER AVE, MASSAPEQUA, C048478</t>
  </si>
  <si>
    <t>MIDDLE RD, CUTCHOGUE</t>
  </si>
  <si>
    <t>T101409307 ARBUCKLE AVE, CEDAR</t>
  </si>
  <si>
    <t>T101382568 LONG ISLAND AVE, DE</t>
  </si>
  <si>
    <t>CONSTRUCTION NASSAU</t>
  </si>
  <si>
    <t>BELLEVUE AVE, OCEANSIDE &amp; ( Higgins</t>
  </si>
  <si>
    <t>PRE-Long Beach Gas Chromat</t>
  </si>
  <si>
    <t>SL-48 REGULATOR REPLACEMENT</t>
  </si>
  <si>
    <t>NASSAU BLVD, MALVERNE</t>
  </si>
  <si>
    <t>MURRAY PL, MERRICK</t>
  </si>
  <si>
    <t>T101128067 BRYANT AVE, ROSLYN</t>
  </si>
  <si>
    <t>SIMMS AVE, BELLMORE</t>
  </si>
  <si>
    <t>T101374777 SMITH RD, SHIRLEY,</t>
  </si>
  <si>
    <t>DORCHESTER RD, GARDEN CITY</t>
  </si>
  <si>
    <t>MAIN RD, GREENPORT</t>
  </si>
  <si>
    <t>T101409971 MURRAY AVE, PT WASH</t>
  </si>
  <si>
    <t>KILDARE WALK, BREEZY PT, Water Intr</t>
  </si>
  <si>
    <t>CEDARHURST AVE, CEDARHURST</t>
  </si>
  <si>
    <t>T101374970 RYERSON AVE, MANORV</t>
  </si>
  <si>
    <t>HEMPSTEAD TPK, W HEMPSTEAD</t>
  </si>
  <si>
    <t>ROOSEVELT WALK, BREEZY PT, Water In</t>
  </si>
  <si>
    <t>T101408492 CHAUNCEY LN, LAWREN</t>
  </si>
  <si>
    <t>PRE-HTR-Bay Shore SL-14</t>
  </si>
  <si>
    <t xml:space="preserve">PRE-SA-Nassau/Suffolk Misc </t>
  </si>
  <si>
    <t>T101367161 SYCAMORE AVE, HEMPS</t>
  </si>
  <si>
    <t>T101315631 JEFFERSON AVE, NORT</t>
  </si>
  <si>
    <t>T101409975 ELM AVE, GLEN COVE</t>
  </si>
  <si>
    <t>2ND ST, GARDEN CITY</t>
  </si>
  <si>
    <t>T101294784 DNE,SOUTHAMPTON,BIS</t>
  </si>
  <si>
    <t>T101390040 LONG ISLAND EXPY E,</t>
  </si>
  <si>
    <t>T101368524 CEDAR AVE, HEWLETT,</t>
  </si>
  <si>
    <t>LINDEN ST, BELLMORE</t>
  </si>
  <si>
    <t>T101409941 RAYMOND ST, ROCKVLE</t>
  </si>
  <si>
    <t>HENRY ST, MASS PK</t>
  </si>
  <si>
    <t>T101410015 RICHARD AVE, MERRIC</t>
  </si>
  <si>
    <t>PALMER DR, BREEZY PT</t>
  </si>
  <si>
    <t>141 WYCKOFF PL,WOODMERE</t>
  </si>
  <si>
    <t>JAMAICA WALK, BREEZY PT, Water Intr</t>
  </si>
  <si>
    <t>LEYDEN ST, HUNT STA</t>
  </si>
  <si>
    <t>EAST END RELIABILITY CUTCHOGUE</t>
  </si>
  <si>
    <t>T101328858 NASSAU RD, GLEN COV</t>
  </si>
  <si>
    <t>T101375205 ILLINOIS AVE, LONG</t>
  </si>
  <si>
    <t>Peninsula Blvd Rockville Centre</t>
  </si>
  <si>
    <t>ROCKAWAY BEACH BLVD, ROCKWY PK, C04</t>
  </si>
  <si>
    <t>CEDAR VALLEY LN, HUNTINGTON</t>
  </si>
  <si>
    <t>IRVING WALK, BREEZY PT, Water Intru</t>
  </si>
  <si>
    <t>PRE-Stewart Ave Scrubbers Paint</t>
  </si>
  <si>
    <t>SAGE ST, FAR ROCKWY, QED989</t>
  </si>
  <si>
    <t>PINE ST, OCEANSIDE</t>
  </si>
  <si>
    <t>0 NASSAU AVE,FREEPORT</t>
  </si>
  <si>
    <t>T101410009 BLEEKER ST, PT JEFF</t>
  </si>
  <si>
    <t>T101309821 DEERFIELD RD, PT WA</t>
  </si>
  <si>
    <t>MARYLAND AVE, LONG BCH, HP UPGRADE</t>
  </si>
  <si>
    <t>PRE-PR-QD-27 Elmont, Hook Crk Blvd</t>
  </si>
  <si>
    <t>ROCKAWAY POINT BLVD, BREEZY PT</t>
  </si>
  <si>
    <t>LAWRENCE ST, E ROCKAWAY</t>
  </si>
  <si>
    <t>LANDFORD DR, ELMONT</t>
  </si>
  <si>
    <t>POINT BREEZE AVE, BREEZY PT</t>
  </si>
  <si>
    <t>QUEENS WALK, BREEZY PT, Water Intru</t>
  </si>
  <si>
    <t>MELHUB13_Replace RTU's</t>
  </si>
  <si>
    <t>Reserves not currently deducted</t>
  </si>
  <si>
    <t>Future federal benefit on State taxes</t>
  </si>
  <si>
    <t>Pensions, OPEB and employee benefits</t>
  </si>
  <si>
    <t>Reg Liabilities - Other</t>
  </si>
  <si>
    <t>Federal Income Taxes</t>
  </si>
  <si>
    <t>Excess Capital Loss over Capital Gain</t>
  </si>
  <si>
    <t>Taxable Income not Recorded on Books:</t>
  </si>
  <si>
    <t>Expenses Recorded on Books not Included on Return:</t>
  </si>
  <si>
    <t>Total of Items 1-5</t>
  </si>
  <si>
    <t>Income Recorded on Books not included on Return:</t>
  </si>
  <si>
    <t>Deductions on Return not Charged Against Book Income:</t>
  </si>
  <si>
    <t>Total of Items 7 &amp; 8</t>
  </si>
  <si>
    <t>Federal Taxable Income (Item 6 plus Item 9) - before NOL &amp; Charitable Contributions</t>
  </si>
  <si>
    <t>Charitable Contributions Limitation</t>
  </si>
  <si>
    <t>Net Operating Loss</t>
  </si>
  <si>
    <t>Federal Taxable Income (Item 10 plus Item 11 and item 12) - after NOL &amp; Charitable Contributions Limitation</t>
  </si>
  <si>
    <t>Federal Tax Net Income, Page 261</t>
  </si>
  <si>
    <t>Total Tax @ 35% Before Credits</t>
  </si>
  <si>
    <t>Credits:</t>
  </si>
  <si>
    <t>Net Allocated Tax</t>
  </si>
  <si>
    <t>RECONCILIATION TO FEDERAL INCOME TAX REPORTED ON INCOME STATEMENT</t>
  </si>
  <si>
    <t>Tax Reported on Page 114</t>
  </si>
  <si>
    <t>Tax Reported on Page 117</t>
  </si>
  <si>
    <t>check (page114,14,c)</t>
  </si>
  <si>
    <t xml:space="preserve">   Franchise - Excess Div - 186</t>
  </si>
  <si>
    <t>check (page114,15,c)</t>
  </si>
  <si>
    <t xml:space="preserve">   Franchise Tax on Capital</t>
  </si>
  <si>
    <t xml:space="preserve">   MTA Mobility Tax</t>
  </si>
  <si>
    <t>check page 114,13-15</t>
  </si>
  <si>
    <t>check page 112,38</t>
  </si>
  <si>
    <t>check page 117,46</t>
  </si>
  <si>
    <t>Property related differences</t>
  </si>
  <si>
    <t>(SEE PAGE 276A-277A FOR DETAILS)</t>
  </si>
  <si>
    <t>Reg Asset/ Reg Liability - Property Tax</t>
  </si>
  <si>
    <t>Reg Assets/ Liabilities - Environmental Costs</t>
  </si>
  <si>
    <t>Total Ms per p. 261 (Tax Return Presentation)</t>
  </si>
  <si>
    <t>&lt;Page 261 Line 6 Column A&gt;</t>
  </si>
  <si>
    <t>Total Ms per ITA GAAP (Provision Presentation)</t>
  </si>
  <si>
    <t>RECONCILIATION OF REPORTED NET INCOME</t>
  </si>
  <si>
    <t>Difference</t>
  </si>
  <si>
    <t>WITH FEDERAL TAXABLE INCOME</t>
  </si>
  <si>
    <t>State &amp; Local Income Tax - Deferred</t>
  </si>
  <si>
    <t>Unexplained  Diff</t>
  </si>
  <si>
    <t>Add-back of Income Tax Credits</t>
  </si>
  <si>
    <t>Change in Cash Surrender Value</t>
  </si>
  <si>
    <t>CONTRIB - AID OF CONSTRUCTION</t>
  </si>
  <si>
    <t>Flow-through AFUDC Equity</t>
  </si>
  <si>
    <t>Flow-through AFUDC Equity - book depreciation</t>
  </si>
  <si>
    <t xml:space="preserve">      Total Line 4</t>
  </si>
  <si>
    <t>ACCRUED INTEREST</t>
  </si>
  <si>
    <t>ACCRUED OTHER</t>
  </si>
  <si>
    <t>ADIT - STATE</t>
  </si>
  <si>
    <t>AFUDC DEBT</t>
  </si>
  <si>
    <t>AMORTIZATION EXPENSE</t>
  </si>
  <si>
    <t>ASSET RETIREMENT OBLIGATION</t>
  </si>
  <si>
    <t>DEPRECIATION EXPENSE - BOOK</t>
  </si>
  <si>
    <t>FASB 112</t>
  </si>
  <si>
    <t xml:space="preserve">Flow-through Book Gain Amortization - Volney Marcey </t>
  </si>
  <si>
    <t>Flow-through Depreciation</t>
  </si>
  <si>
    <t>INSURANCE PROVISION</t>
  </si>
  <si>
    <t>Lobbying Expenses &amp; Political Contributions</t>
  </si>
  <si>
    <t>Other Permanent Differences - 4</t>
  </si>
  <si>
    <t>REG ASSET - CARRYING CHARGES</t>
  </si>
  <si>
    <t>REG ASSET - ENVIRONMENTAL</t>
  </si>
  <si>
    <t>REG ASSET - HEDGING</t>
  </si>
  <si>
    <t>REG ASSET - OPEB</t>
  </si>
  <si>
    <t>REG ASSET - OTHER</t>
  </si>
  <si>
    <t>REG ASSET - PENSION</t>
  </si>
  <si>
    <t>REG ASSET - RATE MITIGATION</t>
  </si>
  <si>
    <t>REG ASSET - STORM COST</t>
  </si>
  <si>
    <t>REG ASSET - X Rate Base</t>
  </si>
  <si>
    <t>REG LIABILITY - OTHER</t>
  </si>
  <si>
    <t>RELOCATION OF MAINS</t>
  </si>
  <si>
    <t>RESERVE - GENERAL</t>
  </si>
  <si>
    <t>Transactions with Disregarded Subs</t>
  </si>
  <si>
    <t>UNICAP - INVENTORY</t>
  </si>
  <si>
    <t>WORKERS' COMPENSATION</t>
  </si>
  <si>
    <t xml:space="preserve">     Total Line 5</t>
  </si>
  <si>
    <t>Tax Exempt Interest Income</t>
  </si>
  <si>
    <t>UNBILLED REVENUE</t>
  </si>
  <si>
    <t>Preferred Dividend Paid Deduction</t>
  </si>
  <si>
    <t>Dividend Received Deduction</t>
  </si>
  <si>
    <t xml:space="preserve">     Total Line 7</t>
  </si>
  <si>
    <t>ACCRUED INTEREST - TAX RESERVE</t>
  </si>
  <si>
    <t>BAD DEBTS</t>
  </si>
  <si>
    <t>COST OF REMOVAL</t>
  </si>
  <si>
    <t>DEFERRED COMPENSATION</t>
  </si>
  <si>
    <t>DEFERRED GAS COST</t>
  </si>
  <si>
    <t>DEPRECIATION EXPENSE - TAX</t>
  </si>
  <si>
    <t>DEPRECIATION EXPENSE - TAX BONUS</t>
  </si>
  <si>
    <t>Equity-based Compensation and Dividends</t>
  </si>
  <si>
    <t>Flow-through Bond Redemption</t>
  </si>
  <si>
    <t>Flow-through Cost of Removal</t>
  </si>
  <si>
    <t>Flow-through Unamortized Debt</t>
  </si>
  <si>
    <t>GAIN (LOSS) ON SALE OF ASSETS</t>
  </si>
  <si>
    <t>HEDGING</t>
  </si>
  <si>
    <t>INCENTIVE PLAN</t>
  </si>
  <si>
    <t>INJURIES AND DAMAGES</t>
  </si>
  <si>
    <t>LIEN DATE PROPERTY TAXES</t>
  </si>
  <si>
    <t>OPEB / FASB 106</t>
  </si>
  <si>
    <t>OPEB CAPITALIZATION</t>
  </si>
  <si>
    <t>Other Flow-through Adjustments - 1</t>
  </si>
  <si>
    <t>PENSION CAPITALIZATION</t>
  </si>
  <si>
    <t>PENSION COST</t>
  </si>
  <si>
    <t>PENSION COST - FASB 158 OCI</t>
  </si>
  <si>
    <t>POLE ATTACHMENT RENTALS</t>
  </si>
  <si>
    <t>R&amp;E EXPENSE</t>
  </si>
  <si>
    <t>REG ASSET - DECOMMISSIONING</t>
  </si>
  <si>
    <t>REG ASSET - MTA DEFERRAL</t>
  </si>
  <si>
    <t>REG ASSET - PENSION/OBEP - X Rate Base</t>
  </si>
  <si>
    <t>REG ASSET - PROPERTY TAXES</t>
  </si>
  <si>
    <t>REG ASSET - TRANSITION COSTS</t>
  </si>
  <si>
    <t>REG LIABILITY - BONUS DEPRECIATION</t>
  </si>
  <si>
    <t>REPAIRS DEDUCTION</t>
  </si>
  <si>
    <t>RESERVE - ENVIRONMENTAL</t>
  </si>
  <si>
    <t>RESERVE - FIN 48 STATE</t>
  </si>
  <si>
    <t>RESERVE - HEALTHCARE COSTS</t>
  </si>
  <si>
    <t>RESERVE - OBSOLETE INVENTORY</t>
  </si>
  <si>
    <t>RESERVE - SALES TAX</t>
  </si>
  <si>
    <t>UNAMORTIZED DEBT DISCOUNT OR PREMIUM</t>
  </si>
  <si>
    <t>UNICAP - SELF CONSTRUCTED ASSETS</t>
  </si>
  <si>
    <t>VACATION ACCRUAL</t>
  </si>
  <si>
    <t xml:space="preserve">      Total Line 8</t>
  </si>
  <si>
    <t>CHARITABLE CONTRIB LIMITATION</t>
  </si>
  <si>
    <t>NET OPERATING LOSS</t>
  </si>
  <si>
    <t>Federal Taxable Income (Item 6 plus Item 9) - after NOL &amp; Charitable Contributions</t>
  </si>
  <si>
    <t>CALCULATION OF CURRENT FEDERAL INCOME TAX</t>
  </si>
  <si>
    <t>Federal Taxable Income, Page 261</t>
  </si>
  <si>
    <t xml:space="preserve">  (1)  [x] An Original</t>
  </si>
  <si>
    <t>for the sum of $1.</t>
  </si>
  <si>
    <t>Derivative Instruments Assets (175)</t>
  </si>
  <si>
    <t>Derivative Instrument Liabilities (244)</t>
  </si>
  <si>
    <t xml:space="preserve">                    Issurance proceeds applied to capital expenditures</t>
  </si>
  <si>
    <t>Derivatives Asset &amp; Liabilities</t>
  </si>
  <si>
    <t xml:space="preserve">  4. None</t>
  </si>
  <si>
    <t>182/228/419</t>
  </si>
  <si>
    <t>182/419/408</t>
  </si>
  <si>
    <t>Expenses related to property sale</t>
  </si>
  <si>
    <t>495/908</t>
  </si>
  <si>
    <t>dr</t>
  </si>
  <si>
    <t>cr</t>
  </si>
  <si>
    <t>NET</t>
  </si>
  <si>
    <t>AJE 176</t>
  </si>
  <si>
    <t>FIN 48</t>
  </si>
  <si>
    <t>AJE 177</t>
  </si>
  <si>
    <t>PAJE 3</t>
  </si>
  <si>
    <t>PAJE 5</t>
  </si>
  <si>
    <t>18A</t>
  </si>
  <si>
    <t>Charles V. DeRosa, Vice President &amp; Controller</t>
  </si>
  <si>
    <t>Calendar Year 2013</t>
  </si>
  <si>
    <t>UNITED WAY OF LONG ISLAND</t>
  </si>
  <si>
    <t>Updated on 10.9.2014</t>
  </si>
  <si>
    <t>Interest on Marketer Deposit</t>
  </si>
  <si>
    <t>Interest on Sales Tax Reserve</t>
  </si>
  <si>
    <t xml:space="preserve">Interest - Allocation of Money Pool Fee </t>
  </si>
  <si>
    <t>Rate Order 15 Interest Charges</t>
  </si>
  <si>
    <t>Allocation of Interest</t>
  </si>
  <si>
    <t>[X]</t>
  </si>
  <si>
    <t>Increase or Decrease</t>
  </si>
  <si>
    <t>Derivative Instruments Assets - Hedges (176)</t>
  </si>
  <si>
    <t>TOTAL Current and Accrued Assets (Enter Total of lines 24 thru 53)</t>
  </si>
  <si>
    <t>54, and 70)</t>
  </si>
  <si>
    <t>TOTAL Proprietary Capital (Enter Total of lines 2 thru 14)</t>
  </si>
  <si>
    <t>Derivative Instrument Liabilities - Hedges (245)</t>
  </si>
  <si>
    <t>TOTAL Current and Accrued Liabilities (Enter Total of lines 32 - 47)</t>
  </si>
  <si>
    <t>TOTAL Deferred Credits (Enter Total of lines 50 thru 56)</t>
  </si>
  <si>
    <t>48 and 57)</t>
  </si>
  <si>
    <t>(1)  [X]   An Original</t>
  </si>
  <si>
    <t>The Brooklyn Union Gas Company  D/B/A National Grid NY</t>
  </si>
  <si>
    <t>Check</t>
  </si>
  <si>
    <t xml:space="preserve">         TOTAL Appropriations to Retained Earnings (Acct. 436) (Total of lines 18 thru 19)</t>
  </si>
  <si>
    <t>Adjustment</t>
  </si>
  <si>
    <t xml:space="preserve">    Cash Dividend</t>
  </si>
  <si>
    <t xml:space="preserve">    Distribution of Subsidiary Investment</t>
  </si>
  <si>
    <t xml:space="preserve">         Other</t>
  </si>
  <si>
    <t>Money Pool/ Intercompany Accounts Net</t>
  </si>
  <si>
    <t>Investment</t>
  </si>
  <si>
    <t>Financiaing</t>
  </si>
  <si>
    <t>Diff.</t>
  </si>
  <si>
    <t>Other Adjustments - Operating Activities</t>
  </si>
  <si>
    <t>Note 2 - Ending Cash Balance represents the following:</t>
  </si>
  <si>
    <t xml:space="preserve">The Company has removed goodwill of $1 billion at December 31, 2011, and reduced Other Paid in Capital solely for the purpose </t>
  </si>
  <si>
    <t>of preparing the PSC Annual Report.   This treatment does not conform to GAAP.</t>
  </si>
  <si>
    <t>Note 3 - Revision for the comparative financial statements as following:</t>
  </si>
  <si>
    <t>&lt;Balance sheet effect as of Dec/31/2012&gt;</t>
  </si>
  <si>
    <t>Reported</t>
  </si>
  <si>
    <t>Movement</t>
  </si>
  <si>
    <t>by Revision</t>
  </si>
  <si>
    <t>TOTAL Utility Plant</t>
  </si>
  <si>
    <t>(Less) Accum. Prov. for Depr. Amort. Depl. (108-113,115,119.1,119.2,120.5)</t>
  </si>
  <si>
    <t>Net Utility Plant</t>
  </si>
  <si>
    <t>Gas Stored Underground-Current (164.1)</t>
  </si>
  <si>
    <t>TOTAL Current and Accrued Assets</t>
  </si>
  <si>
    <t>TOTAL Deferred Debits</t>
  </si>
  <si>
    <t>TOTAL Assets and Other Debits</t>
  </si>
  <si>
    <t>TOTAL Proprietary Capital</t>
  </si>
  <si>
    <t>TOTAL Other Noncurrent Liabilities</t>
  </si>
  <si>
    <t>TOTAL Current and Accrued Liabilities</t>
  </si>
  <si>
    <t>TOTAL Deferred Credits</t>
  </si>
  <si>
    <t>TOTAL LIABILITIES AND STOCKHOLDERS EQUITY</t>
  </si>
  <si>
    <t>&lt;Statement of Income effect for the year ended Dec/31/2012&gt;</t>
  </si>
  <si>
    <t>Operation Expenses (401)</t>
  </si>
  <si>
    <t>Regulatory Debits (407.3)</t>
  </si>
  <si>
    <t>Income Taxes -- Federal (409.1)</t>
  </si>
  <si>
    <t>Income Taxes -- Other (409.1)</t>
  </si>
  <si>
    <t>Provision for Deferred Income Taxes (410.1)</t>
  </si>
  <si>
    <t>TOTAL Utility Operating Expenses</t>
  </si>
  <si>
    <t>Net  Utility Operating Income</t>
  </si>
  <si>
    <t>Revenues From Nonutility Operations (417)</t>
  </si>
  <si>
    <t>TOTAL Other Income</t>
  </si>
  <si>
    <t>Miscellaneous Income Deductions (426.1 - 426.5)</t>
  </si>
  <si>
    <t>TOTAL Other Income  Deductions</t>
  </si>
  <si>
    <t>Net Other Income and Deductions</t>
  </si>
  <si>
    <t>Income Before Extraordinary Items</t>
  </si>
  <si>
    <t>AMERICAN REDCROSS</t>
  </si>
  <si>
    <t>LONG ISLAND CHILDRENS MUSUEM</t>
  </si>
  <si>
    <t>March 31, 2013</t>
  </si>
  <si>
    <t>December 31, 2012</t>
  </si>
  <si>
    <t>Consultants</t>
  </si>
  <si>
    <t>Employee CC Clear</t>
  </si>
  <si>
    <t>Employee Expenses</t>
  </si>
  <si>
    <t>Fleet-FERC</t>
  </si>
  <si>
    <t>Management - OT</t>
  </si>
  <si>
    <t>Management - St Time</t>
  </si>
  <si>
    <t>Mat-Outside Vendor</t>
  </si>
  <si>
    <t>OthExp-Dues/Subscrpt</t>
  </si>
  <si>
    <t>OthExp-Other</t>
  </si>
  <si>
    <t>OthExp-Reimbursement</t>
  </si>
  <si>
    <t>Pay-Overtime Monthly</t>
  </si>
  <si>
    <t>Pay-Regular Monthly</t>
  </si>
  <si>
    <t>Pay-Regular Weekly</t>
  </si>
  <si>
    <t>Pay-Time Not Worked</t>
  </si>
  <si>
    <t>Pay-Variable-APP</t>
  </si>
  <si>
    <t>Time not Worked-FERC</t>
  </si>
  <si>
    <t>Travel &amp; Expense</t>
  </si>
  <si>
    <t>Var Pay- Mangt-FERC</t>
  </si>
  <si>
    <t>Pension/401K Match Burden Thrift</t>
  </si>
  <si>
    <t>Other Post Employment Benefits Opebs Burden</t>
  </si>
  <si>
    <t>Group Insurance, Healthcare, Workers Comp Burden</t>
  </si>
  <si>
    <t>Variable Pay Management Incentive Compensation Burden</t>
  </si>
  <si>
    <t>Paid Time not Worked</t>
  </si>
  <si>
    <t>Capital Overhead Clearing*</t>
  </si>
  <si>
    <t>Variable Pay Non Management Gainsharing</t>
  </si>
  <si>
    <t xml:space="preserve">      National Grid Incentive Compensation plan. Awards under these programs were paid in June 2013, based upon a April 1st 2012-March 2013 period.</t>
  </si>
  <si>
    <t>Property Tax Litigation Refund</t>
  </si>
  <si>
    <t>Miscellaneous Penalties</t>
  </si>
  <si>
    <t>Misc Income Deductions (426)</t>
  </si>
  <si>
    <t>Billed to Associated Companies (146)</t>
  </si>
  <si>
    <t>OK</t>
  </si>
  <si>
    <t>Pension/401K Match Burden:</t>
  </si>
  <si>
    <t xml:space="preserve">Costs for pensions and Company 401K match are allocated to construction on the basis of </t>
  </si>
  <si>
    <t>OPEBS Burden:</t>
  </si>
  <si>
    <t>Costs for Other Post Retirement benefits are allocated to construction on the basis of direct</t>
  </si>
  <si>
    <t>Benefits Burden:</t>
  </si>
  <si>
    <t>Incentive Compensation Burden:</t>
  </si>
  <si>
    <t>Paid Absence:</t>
  </si>
  <si>
    <t>construction on the basis of direct labor charged thereto.</t>
  </si>
  <si>
    <t>Vacation Burden:</t>
  </si>
  <si>
    <t xml:space="preserve">Costs for Vacation are allocated to construction on the basis of direct labor charged thereto. </t>
  </si>
  <si>
    <t>Gas/Customer Service Burden:</t>
  </si>
  <si>
    <t>Represents costs of supervision,clerical,building services,transportation,materials and office</t>
  </si>
  <si>
    <t>supplies associated with the Gas Customer Service organization.</t>
  </si>
  <si>
    <t>Stores Expense Burden:</t>
  </si>
  <si>
    <t>This overhead represents a percentage applied to each Materials and Supplies issue</t>
  </si>
  <si>
    <t>withdrawn from stock and represent the costs incurred in operating various storerooms.</t>
  </si>
  <si>
    <t>These handling charges include purchase,storage,handling,and distribution of materials</t>
  </si>
  <si>
    <t>and supplies.</t>
  </si>
  <si>
    <t>Gainsharing Non-Mgmt Burden:</t>
  </si>
  <si>
    <t>Costs for Gainsharing Non-Mgmt. are allocated to construction on the basis of direct</t>
  </si>
  <si>
    <t>Distributuin Gas Clearing Burden</t>
  </si>
  <si>
    <t>Represent costs of supervision,clerical,building services,transportation,materials and office</t>
  </si>
  <si>
    <t>supplies associated with the consruction organization.</t>
  </si>
  <si>
    <t>Customer Service Clearing Burden:</t>
  </si>
  <si>
    <t>Respresents costs of supervision, clerical, building services, transportation, materials and</t>
  </si>
  <si>
    <t>office supplies associated with the Gas Customer Service organization.</t>
  </si>
  <si>
    <t>T &amp; D Joint Costs:</t>
  </si>
  <si>
    <t>When electric personnel work on gas jobs such as Rudd (Rural Underground Development),</t>
  </si>
  <si>
    <t xml:space="preserve">the electric and gas services will be installed together.  In this situation, the gas companies will </t>
  </si>
  <si>
    <t xml:space="preserve">have to absorb the electric burden.  This burden represents the cost of supervision, clerical, </t>
  </si>
  <si>
    <t>building services, transportation, materials and office supplies associated with the T &amp;D</t>
  </si>
  <si>
    <t>construction and engineering organizations.</t>
  </si>
  <si>
    <t>Payroll Assessmenet Tax</t>
  </si>
  <si>
    <t>Tax Penalty</t>
  </si>
  <si>
    <t>Other Tax Misc</t>
  </si>
  <si>
    <t>Total Other Page 120 Line 20</t>
  </si>
  <si>
    <t>At December 31, 2012</t>
  </si>
  <si>
    <t>Sept. 30, 2014</t>
  </si>
  <si>
    <t>September 30,2014</t>
  </si>
</sst>
</file>

<file path=xl/styles.xml><?xml version="1.0" encoding="utf-8"?>
<styleSheet xmlns="http://schemas.openxmlformats.org/spreadsheetml/2006/main">
  <numFmts count="26">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0.00_);\(0.00\)"/>
    <numFmt numFmtId="177" formatCode="[$-409]mmmm\ d\,\ yyyy;@"/>
    <numFmt numFmtId="178" formatCode="_(* #,##0_);_(* \(#,##0\);_(* &quot;-&quot;??_);_(@_)"/>
    <numFmt numFmtId="179" formatCode="mm/dd/yy;@"/>
    <numFmt numFmtId="180" formatCode="&quot;$&quot;#,##0"/>
    <numFmt numFmtId="181" formatCode="_(* #,##0.00_);_(* \(#,##0.00\);_(* &quot;-&quot;_);_(@_)"/>
    <numFmt numFmtId="182" formatCode="_(&quot;$&quot;* #,##0_);_(&quot;$&quot;* \(#,##0\);_(&quot;$&quot;* &quot;-&quot;??_);_(@_)"/>
  </numFmts>
  <fonts count="8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b/>
      <i/>
      <sz val="14"/>
      <name val="Arial"/>
      <family val="2"/>
    </font>
    <font>
      <sz val="7"/>
      <name val="Arial"/>
      <family val="2"/>
    </font>
    <font>
      <sz val="14"/>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1"/>
      <color indexed="8"/>
      <name val="Arial"/>
      <family val="2"/>
    </font>
    <font>
      <sz val="9"/>
      <name val="Arial"/>
      <family val="2"/>
    </font>
    <font>
      <b/>
      <sz val="11"/>
      <name val="Arial"/>
      <family val="2"/>
    </font>
    <font>
      <sz val="8"/>
      <name val="Arial"/>
      <family val="2"/>
    </font>
    <font>
      <sz val="12"/>
      <name val="Arial"/>
      <family val="2"/>
    </font>
    <font>
      <sz val="9.5"/>
      <color indexed="8"/>
      <name val="Arial"/>
      <family val="2"/>
    </font>
    <font>
      <b/>
      <sz val="12"/>
      <color indexed="10"/>
      <name val="Arial"/>
      <family val="2"/>
    </font>
    <font>
      <sz val="12"/>
      <color rgb="FF000000"/>
      <name val="Arial"/>
      <family val="2"/>
    </font>
    <font>
      <b/>
      <sz val="11"/>
      <color theme="1"/>
      <name val="Calibri"/>
      <family val="2"/>
      <scheme val="minor"/>
    </font>
    <font>
      <sz val="12"/>
      <color theme="1"/>
      <name val="Arial"/>
      <family val="2"/>
    </font>
    <font>
      <b/>
      <sz val="12"/>
      <color rgb="FFFF0000"/>
      <name val="Arial"/>
      <family val="2"/>
    </font>
    <font>
      <sz val="12"/>
      <color rgb="FFFF0000"/>
      <name val="Arial"/>
      <family val="2"/>
    </font>
    <font>
      <sz val="12"/>
      <name val="Arial MT"/>
    </font>
    <font>
      <b/>
      <sz val="11"/>
      <color indexed="8"/>
      <name val="Times New Roman"/>
      <family val="1"/>
    </font>
    <font>
      <b/>
      <i/>
      <sz val="10"/>
      <name val="Arial"/>
      <family val="2"/>
    </font>
    <font>
      <b/>
      <i/>
      <sz val="12"/>
      <name val="Arial"/>
      <family val="2"/>
    </font>
    <font>
      <b/>
      <sz val="12"/>
      <name val="Times New Roman"/>
      <family val="1"/>
    </font>
    <font>
      <sz val="10"/>
      <name val="Arial Unicode MS"/>
      <family val="2"/>
    </font>
    <font>
      <sz val="10"/>
      <color indexed="64"/>
      <name val="Arial"/>
      <family val="2"/>
    </font>
    <font>
      <sz val="10"/>
      <color indexed="64"/>
      <name val="Microsoft Sans Serif"/>
      <family val="2"/>
    </font>
    <font>
      <sz val="10"/>
      <name val="Microsoft Sans Serif"/>
      <family val="2"/>
    </font>
    <font>
      <sz val="10"/>
      <name val="Times New Roman"/>
      <family val="1"/>
    </font>
    <font>
      <sz val="12"/>
      <color rgb="FF0000FF"/>
      <name val="Arial"/>
      <family val="2"/>
    </font>
    <font>
      <sz val="12"/>
      <color indexed="10"/>
      <name val="Arial"/>
      <family val="2"/>
    </font>
    <font>
      <u/>
      <sz val="11"/>
      <name val="Arial"/>
      <family val="2"/>
    </font>
    <font>
      <u/>
      <sz val="12"/>
      <name val="Times New Roman"/>
      <family val="1"/>
    </font>
    <font>
      <sz val="12"/>
      <color rgb="FFFF0000"/>
      <name val="Times New Roman"/>
      <family val="1"/>
    </font>
    <font>
      <sz val="12"/>
      <color indexed="12"/>
      <name val="Times New Roman"/>
      <family val="1"/>
    </font>
    <font>
      <sz val="8"/>
      <name val="Times New Roman"/>
      <family val="1"/>
    </font>
    <font>
      <b/>
      <sz val="8"/>
      <color rgb="FFFF0000"/>
      <name val="Arial"/>
      <family val="2"/>
    </font>
    <font>
      <b/>
      <sz val="8"/>
      <color rgb="FFFF33CC"/>
      <name val="Times New Roman"/>
      <family val="1"/>
    </font>
    <font>
      <b/>
      <sz val="10"/>
      <color rgb="FFFF0000"/>
      <name val="Arial"/>
      <family val="2"/>
    </font>
    <font>
      <b/>
      <sz val="12"/>
      <color theme="0"/>
      <name val="Arial"/>
      <family val="2"/>
    </font>
    <font>
      <sz val="12"/>
      <color rgb="FF3333FF"/>
      <name val="Arial"/>
      <family val="2"/>
    </font>
  </fonts>
  <fills count="9">
    <fill>
      <patternFill patternType="none"/>
    </fill>
    <fill>
      <patternFill patternType="gray125"/>
    </fill>
    <fill>
      <patternFill patternType="solid">
        <fgColor indexed="9"/>
        <bgColor indexed="9"/>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22"/>
      </patternFill>
    </fill>
  </fills>
  <borders count="139">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top/>
      <bottom style="medium">
        <color indexed="8"/>
      </bottom>
      <diagonal/>
    </border>
    <border>
      <left style="thin">
        <color indexed="8"/>
      </left>
      <right style="medium">
        <color indexed="8"/>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thin">
        <color indexed="8"/>
      </right>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thin">
        <color indexed="8"/>
      </left>
      <right style="thin">
        <color indexed="8"/>
      </right>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right/>
      <top style="thin">
        <color indexed="64"/>
      </top>
      <bottom style="double">
        <color indexed="64"/>
      </bottom>
      <diagonal/>
    </border>
    <border>
      <left/>
      <right/>
      <top/>
      <bottom style="medium">
        <color indexed="64"/>
      </bottom>
      <diagonal/>
    </border>
    <border>
      <left/>
      <right/>
      <top style="medium">
        <color indexed="64"/>
      </top>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double">
        <color indexed="8"/>
      </bottom>
      <diagonal/>
    </border>
    <border>
      <left/>
      <right/>
      <top/>
      <bottom style="double">
        <color indexed="8"/>
      </bottom>
      <diagonal/>
    </border>
    <border>
      <left/>
      <right/>
      <top style="thin">
        <color indexed="8"/>
      </top>
      <bottom style="double">
        <color indexed="8"/>
      </bottom>
      <diagonal/>
    </border>
    <border>
      <left style="thin">
        <color indexed="8"/>
      </left>
      <right style="thin">
        <color indexed="64"/>
      </right>
      <top/>
      <bottom/>
      <diagonal/>
    </border>
    <border>
      <left style="thin">
        <color indexed="8"/>
      </left>
      <right style="medium">
        <color indexed="8"/>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8"/>
      </left>
      <right style="thin">
        <color indexed="8"/>
      </right>
      <top/>
      <bottom style="thin">
        <color indexed="64"/>
      </bottom>
      <diagonal/>
    </border>
    <border>
      <left style="medium">
        <color indexed="8"/>
      </left>
      <right style="thin">
        <color indexed="8"/>
      </right>
      <top style="thin">
        <color indexed="64"/>
      </top>
      <bottom style="thin">
        <color indexed="64"/>
      </bottom>
      <diagonal/>
    </border>
    <border>
      <left style="medium">
        <color indexed="64"/>
      </left>
      <right/>
      <top style="medium">
        <color indexed="64"/>
      </top>
      <bottom/>
      <diagonal/>
    </border>
    <border>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right style="medium">
        <color indexed="64"/>
      </right>
      <top/>
      <bottom/>
      <diagonal/>
    </border>
    <border>
      <left style="medium">
        <color indexed="64"/>
      </left>
      <right/>
      <top/>
      <bottom style="thin">
        <color indexed="8"/>
      </bottom>
      <diagonal/>
    </border>
    <border>
      <left/>
      <right style="medium">
        <color indexed="64"/>
      </right>
      <top/>
      <bottom style="thin">
        <color indexed="8"/>
      </bottom>
      <diagonal/>
    </border>
    <border>
      <left style="thin">
        <color indexed="8"/>
      </left>
      <right style="medium">
        <color indexed="64"/>
      </right>
      <top/>
      <bottom style="thin">
        <color indexed="64"/>
      </bottom>
      <diagonal/>
    </border>
    <border>
      <left style="thin">
        <color auto="1"/>
      </left>
      <right style="thin">
        <color auto="1"/>
      </right>
      <top/>
      <bottom/>
      <diagonal/>
    </border>
    <border>
      <left style="medium">
        <color indexed="64"/>
      </left>
      <right/>
      <top/>
      <bottom style="medium">
        <color indexed="64"/>
      </bottom>
      <diagonal/>
    </border>
    <border>
      <left style="thin">
        <color indexed="8"/>
      </left>
      <right style="thin">
        <color indexed="8"/>
      </right>
      <top/>
      <bottom style="medium">
        <color indexed="64"/>
      </bottom>
      <diagonal/>
    </border>
    <border>
      <left/>
      <right style="medium">
        <color indexed="64"/>
      </right>
      <top style="medium">
        <color indexed="64"/>
      </top>
      <bottom/>
      <diagonal/>
    </border>
    <border>
      <left style="medium">
        <color indexed="64"/>
      </left>
      <right/>
      <top style="thin">
        <color indexed="64"/>
      </top>
      <bottom/>
      <diagonal/>
    </border>
    <border>
      <left style="thin">
        <color indexed="8"/>
      </left>
      <right style="medium">
        <color indexed="64"/>
      </right>
      <top style="thin">
        <color indexed="64"/>
      </top>
      <bottom/>
      <diagonal/>
    </border>
    <border>
      <left style="medium">
        <color indexed="64"/>
      </left>
      <right/>
      <top style="thin">
        <color indexed="8"/>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style="double">
        <color indexed="64"/>
      </top>
      <bottom style="double">
        <color indexed="64"/>
      </bottom>
      <diagonal/>
    </border>
    <border>
      <left/>
      <right/>
      <top style="double">
        <color indexed="8"/>
      </top>
      <bottom/>
      <diagonal/>
    </border>
    <border>
      <left style="medium">
        <color indexed="8"/>
      </left>
      <right/>
      <top style="thin">
        <color indexed="64"/>
      </top>
      <bottom style="double">
        <color indexed="64"/>
      </bottom>
      <diagonal/>
    </border>
    <border>
      <left/>
      <right/>
      <top style="thin">
        <color indexed="64"/>
      </top>
      <bottom style="thin">
        <color indexed="64"/>
      </bottom>
      <diagonal/>
    </border>
    <border>
      <left style="thin">
        <color indexed="8"/>
      </left>
      <right style="thin">
        <color indexed="8"/>
      </right>
      <top style="medium">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bottom style="thin">
        <color indexed="8"/>
      </bottom>
      <diagonal/>
    </border>
    <border>
      <left/>
      <right style="medium">
        <color auto="1"/>
      </right>
      <top/>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8"/>
      </right>
      <top/>
      <bottom/>
      <diagonal/>
    </border>
    <border>
      <left style="medium">
        <color indexed="8"/>
      </left>
      <right/>
      <top style="medium">
        <color indexed="8"/>
      </top>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64"/>
      </left>
      <right/>
      <top style="thin">
        <color indexed="64"/>
      </top>
      <bottom/>
      <diagonal/>
    </border>
    <border>
      <left style="thin">
        <color indexed="64"/>
      </left>
      <right/>
      <top/>
      <bottom style="thin">
        <color indexed="64"/>
      </bottom>
      <diagonal/>
    </border>
  </borders>
  <cellStyleXfs count="34">
    <xf numFmtId="0" fontId="0" fillId="0" borderId="0"/>
    <xf numFmtId="43" fontId="7" fillId="0" borderId="0" applyFont="0" applyFill="0" applyBorder="0" applyAlignment="0" applyProtection="0"/>
    <xf numFmtId="44" fontId="7"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6" fillId="0" borderId="0"/>
    <xf numFmtId="0" fontId="15" fillId="0" borderId="0"/>
    <xf numFmtId="0" fontId="6" fillId="0" borderId="0"/>
    <xf numFmtId="0" fontId="6" fillId="0" borderId="0"/>
    <xf numFmtId="0" fontId="15" fillId="0" borderId="0" applyBorder="0"/>
    <xf numFmtId="9" fontId="6" fillId="0" borderId="0" applyFont="0" applyFill="0" applyBorder="0" applyAlignment="0" applyProtection="0"/>
    <xf numFmtId="44" fontId="6" fillId="0" borderId="0" applyFont="0" applyFill="0" applyBorder="0" applyAlignment="0" applyProtection="0"/>
    <xf numFmtId="0" fontId="15" fillId="0" borderId="0" applyBorder="0"/>
    <xf numFmtId="0" fontId="15" fillId="0" borderId="0" applyBorder="0"/>
    <xf numFmtId="0" fontId="72" fillId="0" borderId="0"/>
    <xf numFmtId="0" fontId="6" fillId="0" borderId="0"/>
    <xf numFmtId="0" fontId="75" fillId="0" borderId="0"/>
    <xf numFmtId="43" fontId="75" fillId="0" borderId="0" applyFont="0" applyFill="0" applyBorder="0" applyAlignment="0" applyProtection="0"/>
    <xf numFmtId="0" fontId="15" fillId="0" borderId="0" applyBorder="0"/>
    <xf numFmtId="43" fontId="6" fillId="0" borderId="0" applyFont="0" applyFill="0" applyBorder="0" applyAlignment="0" applyProtection="0"/>
    <xf numFmtId="0" fontId="4" fillId="0" borderId="0"/>
    <xf numFmtId="0" fontId="6" fillId="0" borderId="0"/>
    <xf numFmtId="0" fontId="15" fillId="0" borderId="0"/>
    <xf numFmtId="0" fontId="3" fillId="0" borderId="0"/>
    <xf numFmtId="43" fontId="2" fillId="0" borderId="0" applyFont="0" applyFill="0" applyBorder="0" applyAlignment="0" applyProtection="0"/>
    <xf numFmtId="43" fontId="1" fillId="0" borderId="0" applyFont="0" applyFill="0" applyBorder="0" applyAlignment="0" applyProtection="0"/>
    <xf numFmtId="0" fontId="15" fillId="0" borderId="0" applyBorder="0"/>
  </cellStyleXfs>
  <cellXfs count="3266">
    <xf numFmtId="0" fontId="0" fillId="0" borderId="0" xfId="0"/>
    <xf numFmtId="0" fontId="8" fillId="0" borderId="0" xfId="0" applyFont="1" applyAlignment="1" applyProtection="1">
      <alignment horizontal="centerContinuous"/>
      <protection locked="0"/>
    </xf>
    <xf numFmtId="0" fontId="9" fillId="0" borderId="0" xfId="0" applyFont="1" applyAlignment="1" applyProtection="1">
      <alignment horizontal="centerContinuous"/>
      <protection locked="0"/>
    </xf>
    <xf numFmtId="0" fontId="10" fillId="0" borderId="0" xfId="0" applyFont="1" applyAlignment="1" applyProtection="1">
      <alignment horizontal="centerContinuous"/>
      <protection locked="0"/>
    </xf>
    <xf numFmtId="0" fontId="9" fillId="0" borderId="0" xfId="0" applyFont="1" applyProtection="1">
      <protection locked="0"/>
    </xf>
    <xf numFmtId="0" fontId="13" fillId="0" borderId="0" xfId="0" applyFont="1" applyProtection="1">
      <protection locked="0"/>
    </xf>
    <xf numFmtId="0" fontId="14" fillId="0" borderId="0" xfId="0" applyFont="1" applyAlignment="1">
      <alignment horizontal="centerContinuous"/>
    </xf>
    <xf numFmtId="0" fontId="15" fillId="0" borderId="0" xfId="0" applyFont="1" applyAlignment="1">
      <alignment horizontal="centerContinuous" wrapText="1"/>
    </xf>
    <xf numFmtId="0" fontId="16" fillId="0" borderId="0" xfId="0" applyFont="1" applyAlignment="1">
      <alignment horizontal="centerContinuous" wrapText="1"/>
    </xf>
    <xf numFmtId="0" fontId="15" fillId="0" borderId="0" xfId="0" applyFont="1"/>
    <xf numFmtId="0" fontId="18" fillId="0" borderId="0" xfId="0" applyFont="1" applyAlignment="1">
      <alignment horizontal="left"/>
    </xf>
    <xf numFmtId="0" fontId="18" fillId="0" borderId="0" xfId="0" applyFont="1" applyAlignment="1">
      <alignment horizontal="centerContinuous"/>
    </xf>
    <xf numFmtId="0" fontId="15" fillId="0" borderId="0" xfId="0" applyFont="1" applyAlignment="1">
      <alignment horizontal="centerContinuous"/>
    </xf>
    <xf numFmtId="0" fontId="15" fillId="0" borderId="0" xfId="0" applyFont="1" applyAlignment="1">
      <alignment horizontal="left"/>
    </xf>
    <xf numFmtId="0" fontId="15" fillId="0" borderId="0" xfId="0" applyFont="1" applyProtection="1"/>
    <xf numFmtId="0" fontId="21" fillId="0" borderId="0" xfId="0" applyFont="1" applyAlignment="1" applyProtection="1">
      <alignment horizontal="centerContinuous"/>
    </xf>
    <xf numFmtId="0" fontId="21" fillId="0" borderId="0" xfId="0" applyFont="1" applyProtection="1"/>
    <xf numFmtId="0" fontId="15" fillId="0" borderId="0" xfId="0" applyFont="1" applyAlignment="1" applyProtection="1">
      <alignment horizontal="centerContinuous"/>
    </xf>
    <xf numFmtId="0" fontId="16" fillId="0" borderId="0" xfId="0" applyFont="1" applyAlignment="1" applyProtection="1">
      <alignment horizontal="centerContinuous"/>
    </xf>
    <xf numFmtId="0" fontId="16" fillId="0" borderId="0" xfId="0" applyFont="1" applyProtection="1"/>
    <xf numFmtId="37" fontId="15" fillId="0" borderId="40" xfId="0" applyNumberFormat="1" applyFont="1" applyBorder="1" applyProtection="1"/>
    <xf numFmtId="0" fontId="18" fillId="0" borderId="0" xfId="0" applyFont="1" applyProtection="1"/>
    <xf numFmtId="37" fontId="15" fillId="0" borderId="0" xfId="0" applyNumberFormat="1" applyFont="1" applyProtection="1"/>
    <xf numFmtId="0" fontId="15" fillId="0" borderId="0" xfId="0" applyFont="1" applyAlignment="1" applyProtection="1">
      <alignment horizontal="left"/>
    </xf>
    <xf numFmtId="0" fontId="14" fillId="0" borderId="0" xfId="0" applyFont="1" applyAlignment="1" applyProtection="1">
      <alignment horizontal="centerContinuous"/>
    </xf>
    <xf numFmtId="5" fontId="15" fillId="0" borderId="0" xfId="0" applyNumberFormat="1" applyFont="1" applyProtection="1"/>
    <xf numFmtId="37" fontId="15" fillId="0" borderId="0" xfId="0" applyNumberFormat="1" applyFont="1" applyAlignment="1" applyProtection="1">
      <alignment horizontal="centerContinuous"/>
    </xf>
    <xf numFmtId="0" fontId="14" fillId="0" borderId="0" xfId="0" applyFont="1" applyProtection="1"/>
    <xf numFmtId="0" fontId="20" fillId="0" borderId="0" xfId="0" applyFont="1" applyProtection="1"/>
    <xf numFmtId="0" fontId="16" fillId="0" borderId="0" xfId="0" applyFont="1" applyAlignment="1" applyProtection="1">
      <alignment horizontal="center"/>
    </xf>
    <xf numFmtId="0" fontId="13" fillId="0" borderId="0" xfId="0" applyFont="1" applyAlignment="1" applyProtection="1">
      <alignment horizontal="centerContinuous"/>
      <protection locked="0"/>
    </xf>
    <xf numFmtId="0" fontId="33" fillId="0" borderId="0" xfId="0" applyFont="1" applyAlignment="1" applyProtection="1">
      <alignment horizontal="centerContinuous"/>
      <protection locked="0"/>
    </xf>
    <xf numFmtId="0" fontId="34" fillId="0" borderId="0" xfId="0" applyFont="1" applyAlignment="1" applyProtection="1">
      <alignment horizontal="centerContinuous"/>
      <protection locked="0"/>
    </xf>
    <xf numFmtId="0" fontId="12" fillId="0" borderId="0" xfId="0" applyFont="1" applyAlignment="1" applyProtection="1">
      <alignment horizontal="centerContinuous" wrapText="1"/>
      <protection locked="0"/>
    </xf>
    <xf numFmtId="0" fontId="35" fillId="3" borderId="0" xfId="0" applyFont="1" applyFill="1" applyAlignment="1" applyProtection="1">
      <alignment horizontal="center"/>
      <protection locked="0"/>
    </xf>
    <xf numFmtId="0" fontId="20" fillId="0" borderId="0" xfId="0" applyFont="1"/>
    <xf numFmtId="0" fontId="33" fillId="0" borderId="0" xfId="0" applyFont="1" applyProtection="1">
      <protection locked="0"/>
    </xf>
    <xf numFmtId="0" fontId="19" fillId="0" borderId="0" xfId="0" applyFont="1"/>
    <xf numFmtId="0" fontId="15" fillId="4" borderId="0" xfId="0" applyFont="1" applyFill="1"/>
    <xf numFmtId="0" fontId="37" fillId="0" borderId="0" xfId="0" applyFont="1" applyAlignment="1" applyProtection="1">
      <alignment horizontal="centerContinuous"/>
    </xf>
    <xf numFmtId="5" fontId="16" fillId="0" borderId="0" xfId="0" applyNumberFormat="1" applyFont="1" applyProtection="1"/>
    <xf numFmtId="5" fontId="14" fillId="0" borderId="0" xfId="0" applyNumberFormat="1" applyFont="1" applyProtection="1"/>
    <xf numFmtId="5" fontId="14" fillId="0" borderId="1" xfId="0" applyNumberFormat="1" applyFont="1" applyBorder="1" applyProtection="1"/>
    <xf numFmtId="7" fontId="15" fillId="0" borderId="0" xfId="0" applyNumberFormat="1" applyFont="1" applyProtection="1"/>
    <xf numFmtId="39" fontId="15" fillId="0" borderId="0" xfId="0" applyNumberFormat="1" applyFont="1" applyProtection="1"/>
    <xf numFmtId="172" fontId="15" fillId="0" borderId="0" xfId="0" applyNumberFormat="1" applyFont="1" applyProtection="1"/>
    <xf numFmtId="173" fontId="15" fillId="0" borderId="0" xfId="0" applyNumberFormat="1" applyFont="1" applyProtection="1"/>
    <xf numFmtId="0" fontId="17" fillId="0" borderId="0" xfId="0" applyFont="1" applyProtection="1"/>
    <xf numFmtId="168" fontId="15" fillId="0" borderId="0" xfId="0" applyNumberFormat="1" applyFont="1" applyProtection="1"/>
    <xf numFmtId="174" fontId="15" fillId="0" borderId="0" xfId="0" applyNumberFormat="1" applyFont="1" applyProtection="1"/>
    <xf numFmtId="10" fontId="15" fillId="0" borderId="0" xfId="0" applyNumberFormat="1" applyFont="1" applyProtection="1"/>
    <xf numFmtId="0" fontId="13" fillId="0" borderId="0" xfId="0" applyFont="1" applyAlignment="1" applyProtection="1">
      <alignment horizontal="left"/>
      <protection locked="0"/>
    </xf>
    <xf numFmtId="0" fontId="12" fillId="0" borderId="0" xfId="0" applyFont="1" applyAlignment="1" applyProtection="1">
      <alignment horizontal="left" wrapText="1"/>
      <protection locked="0"/>
    </xf>
    <xf numFmtId="0" fontId="36" fillId="0" borderId="0" xfId="0" applyFont="1" applyFill="1" applyAlignment="1">
      <alignment horizontal="centerContinuous"/>
    </xf>
    <xf numFmtId="0" fontId="48" fillId="3" borderId="0" xfId="0" applyFont="1" applyFill="1" applyAlignment="1" applyProtection="1">
      <alignment horizontal="left"/>
      <protection locked="0"/>
    </xf>
    <xf numFmtId="0" fontId="48" fillId="5" borderId="0" xfId="0" applyFont="1" applyFill="1" applyAlignment="1" applyProtection="1">
      <alignment horizontal="left"/>
      <protection locked="0"/>
    </xf>
    <xf numFmtId="0" fontId="49" fillId="0" borderId="0" xfId="0" applyFont="1" applyAlignment="1" applyProtection="1">
      <alignment horizontal="centerContinuous"/>
      <protection locked="0"/>
    </xf>
    <xf numFmtId="0" fontId="48" fillId="0" borderId="0" xfId="0" applyFont="1" applyFill="1" applyAlignment="1" applyProtection="1">
      <alignment horizontal="left"/>
      <protection locked="0"/>
    </xf>
    <xf numFmtId="0" fontId="31" fillId="0" borderId="0" xfId="0" applyFont="1" applyProtection="1">
      <protection locked="0"/>
    </xf>
    <xf numFmtId="0" fontId="9" fillId="6" borderId="44" xfId="0" applyFont="1" applyFill="1" applyBorder="1" applyProtection="1">
      <protection locked="0"/>
    </xf>
    <xf numFmtId="0" fontId="31" fillId="7" borderId="44" xfId="0" applyFont="1" applyFill="1" applyBorder="1" applyProtection="1">
      <protection locked="0"/>
    </xf>
    <xf numFmtId="0" fontId="9" fillId="7" borderId="44" xfId="0" applyFont="1" applyFill="1" applyBorder="1" applyProtection="1">
      <protection locked="0"/>
    </xf>
    <xf numFmtId="0" fontId="9" fillId="0" borderId="44" xfId="0" applyFont="1" applyBorder="1" applyProtection="1">
      <protection locked="0"/>
    </xf>
    <xf numFmtId="0" fontId="11" fillId="7" borderId="44" xfId="0" applyFont="1" applyFill="1" applyBorder="1" applyProtection="1">
      <protection locked="0"/>
    </xf>
    <xf numFmtId="0" fontId="31" fillId="6" borderId="44" xfId="0" applyFont="1" applyFill="1" applyBorder="1" applyProtection="1">
      <protection locked="0"/>
    </xf>
    <xf numFmtId="0" fontId="11" fillId="6" borderId="44" xfId="0" applyFont="1" applyFill="1" applyBorder="1" applyProtection="1">
      <protection locked="0"/>
    </xf>
    <xf numFmtId="0" fontId="12" fillId="6" borderId="44" xfId="0" applyFont="1" applyFill="1" applyBorder="1" applyProtection="1">
      <protection locked="0"/>
    </xf>
    <xf numFmtId="0" fontId="33" fillId="6" borderId="44" xfId="0" applyFont="1" applyFill="1" applyBorder="1" applyProtection="1">
      <protection locked="0"/>
    </xf>
    <xf numFmtId="0" fontId="13" fillId="6" borderId="44" xfId="0" applyFont="1" applyFill="1" applyBorder="1" applyProtection="1">
      <protection locked="0"/>
    </xf>
    <xf numFmtId="0" fontId="23" fillId="6" borderId="44" xfId="0" applyFont="1" applyFill="1" applyBorder="1" applyProtection="1">
      <protection locked="0"/>
    </xf>
    <xf numFmtId="0" fontId="23" fillId="7" borderId="44" xfId="0" applyFont="1" applyFill="1" applyBorder="1" applyProtection="1">
      <protection locked="0"/>
    </xf>
    <xf numFmtId="0" fontId="13" fillId="7" borderId="44" xfId="0" applyFont="1" applyFill="1" applyBorder="1" applyProtection="1">
      <protection locked="0"/>
    </xf>
    <xf numFmtId="0" fontId="13" fillId="2" borderId="44" xfId="0" applyFont="1" applyFill="1" applyBorder="1" applyProtection="1">
      <protection locked="0"/>
    </xf>
    <xf numFmtId="0" fontId="9" fillId="0" borderId="0" xfId="0" applyFont="1"/>
    <xf numFmtId="0" fontId="9" fillId="0" borderId="0" xfId="0" applyFont="1" applyAlignment="1" applyProtection="1">
      <alignment horizontal="left"/>
      <protection locked="0"/>
    </xf>
    <xf numFmtId="0" fontId="9" fillId="0" borderId="0" xfId="0" applyFont="1" applyAlignment="1" applyProtection="1">
      <alignment horizontal="left" wrapText="1"/>
      <protection locked="0"/>
    </xf>
    <xf numFmtId="0" fontId="15" fillId="0" borderId="0" xfId="0" applyFont="1" applyAlignment="1">
      <alignment horizontal="left" wrapText="1"/>
    </xf>
    <xf numFmtId="0" fontId="17" fillId="0" borderId="0" xfId="0" applyFont="1" applyAlignment="1">
      <alignment horizontal="left" wrapText="1"/>
    </xf>
    <xf numFmtId="0" fontId="17" fillId="0" borderId="0" xfId="0" applyFont="1" applyAlignment="1">
      <alignment horizontal="center"/>
    </xf>
    <xf numFmtId="0" fontId="16" fillId="0" borderId="0" xfId="0" applyFont="1" applyAlignment="1">
      <alignment horizontal="left"/>
    </xf>
    <xf numFmtId="0" fontId="17" fillId="0" borderId="0" xfId="0" applyFont="1" applyAlignment="1">
      <alignment horizontal="left"/>
    </xf>
    <xf numFmtId="0" fontId="15" fillId="0" borderId="0" xfId="0" applyFont="1" applyAlignment="1">
      <alignment wrapText="1"/>
    </xf>
    <xf numFmtId="0" fontId="9" fillId="0" borderId="0" xfId="0" applyFont="1" applyAlignment="1" applyProtection="1">
      <protection locked="0"/>
    </xf>
    <xf numFmtId="49" fontId="16" fillId="0" borderId="0" xfId="0" applyNumberFormat="1" applyFont="1" applyAlignment="1" applyProtection="1">
      <alignment horizontal="center"/>
    </xf>
    <xf numFmtId="49" fontId="9" fillId="0" borderId="44" xfId="0" applyNumberFormat="1" applyFont="1" applyBorder="1" applyProtection="1">
      <protection locked="0"/>
    </xf>
    <xf numFmtId="49" fontId="12" fillId="0" borderId="0" xfId="0" applyNumberFormat="1" applyFont="1" applyAlignment="1" applyProtection="1">
      <alignment horizontal="left"/>
      <protection locked="0"/>
    </xf>
    <xf numFmtId="37" fontId="15" fillId="0" borderId="19" xfId="0" applyNumberFormat="1" applyFont="1" applyFill="1" applyBorder="1" applyProtection="1"/>
    <xf numFmtId="37" fontId="15" fillId="0" borderId="4" xfId="0" applyNumberFormat="1" applyFont="1" applyFill="1" applyBorder="1" applyProtection="1"/>
    <xf numFmtId="0" fontId="27" fillId="0" borderId="0" xfId="0" applyFont="1" applyFill="1" applyBorder="1"/>
    <xf numFmtId="0" fontId="27" fillId="0" borderId="0" xfId="0" applyFont="1" applyFill="1" applyBorder="1" applyAlignment="1">
      <alignment horizontal="center"/>
    </xf>
    <xf numFmtId="0" fontId="15" fillId="0" borderId="4" xfId="0" applyFont="1" applyFill="1" applyBorder="1" applyAlignment="1" applyProtection="1">
      <alignment horizontal="center"/>
    </xf>
    <xf numFmtId="39" fontId="15" fillId="0" borderId="15" xfId="0" applyNumberFormat="1" applyFont="1" applyFill="1" applyBorder="1" applyProtection="1"/>
    <xf numFmtId="37" fontId="15" fillId="0" borderId="5" xfId="0" applyNumberFormat="1" applyFont="1" applyFill="1" applyBorder="1" applyProtection="1"/>
    <xf numFmtId="37" fontId="15" fillId="0" borderId="0" xfId="0" applyNumberFormat="1" applyFont="1" applyFill="1" applyProtection="1"/>
    <xf numFmtId="37" fontId="15" fillId="0" borderId="16" xfId="0" applyNumberFormat="1" applyFont="1" applyFill="1" applyBorder="1" applyAlignment="1" applyProtection="1">
      <alignment horizontal="center"/>
    </xf>
    <xf numFmtId="0" fontId="15" fillId="0" borderId="0" xfId="0" applyFont="1" applyFill="1" applyProtection="1"/>
    <xf numFmtId="0" fontId="15" fillId="0" borderId="0" xfId="0" applyFont="1" applyFill="1"/>
    <xf numFmtId="0" fontId="15" fillId="0" borderId="19" xfId="7" applyFont="1" applyFill="1" applyBorder="1"/>
    <xf numFmtId="0" fontId="15" fillId="0" borderId="19" xfId="5" applyFont="1" applyFill="1" applyBorder="1" applyAlignment="1" applyProtection="1">
      <alignment horizontal="center"/>
    </xf>
    <xf numFmtId="0" fontId="15" fillId="0" borderId="8" xfId="7" applyFont="1" applyFill="1" applyBorder="1" applyProtection="1"/>
    <xf numFmtId="0" fontId="15" fillId="0" borderId="2" xfId="7" applyFont="1" applyFill="1" applyBorder="1" applyProtection="1"/>
    <xf numFmtId="0" fontId="15" fillId="0" borderId="24" xfId="5" applyFont="1" applyFill="1" applyBorder="1" applyProtection="1"/>
    <xf numFmtId="0" fontId="15" fillId="0" borderId="0" xfId="5" applyFont="1" applyFill="1"/>
    <xf numFmtId="0" fontId="15" fillId="0" borderId="0" xfId="7" applyFont="1" applyFill="1" applyProtection="1"/>
    <xf numFmtId="0" fontId="15" fillId="0" borderId="0" xfId="5" applyFont="1" applyFill="1" applyProtection="1"/>
    <xf numFmtId="0" fontId="15" fillId="0" borderId="19" xfId="5" applyFont="1" applyFill="1" applyBorder="1" applyProtection="1"/>
    <xf numFmtId="0" fontId="15" fillId="0" borderId="9" xfId="5" applyFont="1" applyFill="1" applyBorder="1" applyProtection="1"/>
    <xf numFmtId="0" fontId="15" fillId="0" borderId="10" xfId="5" applyFont="1" applyFill="1" applyBorder="1" applyProtection="1"/>
    <xf numFmtId="0" fontId="15" fillId="0" borderId="21" xfId="5" applyFont="1" applyFill="1" applyBorder="1" applyProtection="1"/>
    <xf numFmtId="0" fontId="15" fillId="0" borderId="10" xfId="5" applyFont="1" applyFill="1" applyBorder="1" applyAlignment="1" applyProtection="1">
      <alignment horizontal="center"/>
    </xf>
    <xf numFmtId="0" fontId="15" fillId="0" borderId="4" xfId="5" applyFont="1" applyFill="1" applyBorder="1" applyProtection="1"/>
    <xf numFmtId="0" fontId="64" fillId="0" borderId="10" xfId="5" applyFont="1" applyFill="1" applyBorder="1" applyAlignment="1" applyProtection="1">
      <alignment horizontal="center" vertical="center"/>
    </xf>
    <xf numFmtId="0" fontId="64" fillId="0" borderId="11" xfId="5" applyFont="1" applyFill="1" applyBorder="1" applyAlignment="1" applyProtection="1">
      <alignment horizontal="center" vertical="center"/>
    </xf>
    <xf numFmtId="0" fontId="15" fillId="0" borderId="4" xfId="5" applyFont="1" applyFill="1" applyBorder="1" applyAlignment="1" applyProtection="1">
      <alignment horizontal="center"/>
    </xf>
    <xf numFmtId="0" fontId="15" fillId="0" borderId="32" xfId="5" applyFont="1" applyFill="1" applyBorder="1" applyProtection="1"/>
    <xf numFmtId="0" fontId="15" fillId="0" borderId="21" xfId="5" applyFont="1" applyFill="1" applyBorder="1" applyAlignment="1" applyProtection="1">
      <alignment horizontal="center"/>
    </xf>
    <xf numFmtId="0" fontId="15" fillId="0" borderId="16" xfId="5" applyFont="1" applyFill="1" applyBorder="1" applyAlignment="1" applyProtection="1">
      <alignment horizontal="center"/>
    </xf>
    <xf numFmtId="0" fontId="15" fillId="0" borderId="9" xfId="5" applyFont="1" applyFill="1" applyBorder="1" applyAlignment="1" applyProtection="1">
      <alignment horizontal="center"/>
    </xf>
    <xf numFmtId="0" fontId="15" fillId="0" borderId="22" xfId="5" applyFont="1" applyFill="1" applyBorder="1" applyAlignment="1" applyProtection="1">
      <alignment horizontal="center"/>
    </xf>
    <xf numFmtId="178" fontId="63" fillId="0" borderId="19" xfId="5" applyNumberFormat="1" applyFont="1" applyFill="1" applyBorder="1" applyProtection="1"/>
    <xf numFmtId="0" fontId="6" fillId="0" borderId="0" xfId="9" applyFill="1"/>
    <xf numFmtId="178" fontId="15" fillId="0" borderId="19" xfId="5" applyNumberFormat="1" applyFont="1" applyFill="1" applyBorder="1" applyProtection="1"/>
    <xf numFmtId="0" fontId="15" fillId="0" borderId="19" xfId="5" quotePrefix="1" applyFont="1" applyFill="1" applyBorder="1" applyAlignment="1" applyProtection="1">
      <alignment horizontal="center"/>
    </xf>
    <xf numFmtId="37" fontId="15" fillId="0" borderId="19" xfId="5" applyNumberFormat="1" applyFont="1" applyFill="1" applyBorder="1" applyProtection="1"/>
    <xf numFmtId="39" fontId="15" fillId="0" borderId="19" xfId="5" applyNumberFormat="1" applyFont="1" applyFill="1" applyBorder="1" applyProtection="1"/>
    <xf numFmtId="37" fontId="15" fillId="0" borderId="15" xfId="5" applyNumberFormat="1" applyFont="1" applyFill="1" applyBorder="1" applyProtection="1"/>
    <xf numFmtId="0" fontId="15" fillId="0" borderId="53" xfId="5" applyFont="1" applyFill="1" applyBorder="1" applyAlignment="1" applyProtection="1">
      <alignment horizontal="center"/>
    </xf>
    <xf numFmtId="0" fontId="15" fillId="0" borderId="46" xfId="5" applyFont="1" applyFill="1" applyBorder="1" applyProtection="1"/>
    <xf numFmtId="178" fontId="15" fillId="0" borderId="46" xfId="5" applyNumberFormat="1" applyFont="1" applyFill="1" applyBorder="1" applyProtection="1"/>
    <xf numFmtId="5" fontId="15" fillId="0" borderId="46" xfId="5" applyNumberFormat="1" applyFont="1" applyFill="1" applyBorder="1" applyProtection="1"/>
    <xf numFmtId="178" fontId="15" fillId="0" borderId="48" xfId="5" applyNumberFormat="1" applyFont="1" applyFill="1" applyBorder="1" applyProtection="1"/>
    <xf numFmtId="178" fontId="15" fillId="0" borderId="51" xfId="5" applyNumberFormat="1" applyFont="1" applyFill="1" applyBorder="1" applyProtection="1"/>
    <xf numFmtId="43" fontId="60" fillId="0" borderId="0" xfId="5" applyNumberFormat="1" applyFont="1" applyFill="1" applyAlignment="1" applyProtection="1">
      <alignment horizontal="right"/>
    </xf>
    <xf numFmtId="178" fontId="15" fillId="0" borderId="0" xfId="5" applyNumberFormat="1" applyFont="1" applyFill="1" applyProtection="1"/>
    <xf numFmtId="5" fontId="15" fillId="0" borderId="0" xfId="5" applyNumberFormat="1" applyFont="1" applyFill="1" applyProtection="1"/>
    <xf numFmtId="0" fontId="15" fillId="0" borderId="0" xfId="5" applyFont="1" applyFill="1" applyAlignment="1" applyProtection="1">
      <alignment horizontal="center"/>
    </xf>
    <xf numFmtId="0" fontId="15" fillId="0" borderId="0" xfId="5" applyFont="1" applyFill="1" applyBorder="1" applyAlignment="1" applyProtection="1">
      <alignment horizontal="left"/>
    </xf>
    <xf numFmtId="0" fontId="15" fillId="0" borderId="0" xfId="5" applyFont="1" applyFill="1" applyBorder="1" applyAlignment="1" applyProtection="1">
      <alignment horizontal="center"/>
    </xf>
    <xf numFmtId="0" fontId="15" fillId="0" borderId="0" xfId="5" applyFont="1" applyFill="1" applyBorder="1" applyProtection="1"/>
    <xf numFmtId="37" fontId="15" fillId="0" borderId="0" xfId="5" applyNumberFormat="1" applyFont="1" applyFill="1" applyBorder="1" applyProtection="1"/>
    <xf numFmtId="5" fontId="15" fillId="0" borderId="0" xfId="5" applyNumberFormat="1" applyFont="1" applyFill="1" applyBorder="1" applyProtection="1"/>
    <xf numFmtId="0" fontId="15" fillId="0" borderId="15" xfId="7" applyFont="1" applyFill="1" applyBorder="1"/>
    <xf numFmtId="0" fontId="15" fillId="0" borderId="46" xfId="7" applyFont="1" applyFill="1" applyBorder="1" applyAlignment="1">
      <alignment horizontal="left"/>
    </xf>
    <xf numFmtId="178" fontId="15" fillId="0" borderId="46" xfId="7" applyNumberFormat="1" applyFont="1" applyFill="1" applyBorder="1" applyAlignment="1">
      <alignment horizontal="left"/>
    </xf>
    <xf numFmtId="0" fontId="15" fillId="0" borderId="0" xfId="7" applyFont="1" applyFill="1" applyAlignment="1"/>
    <xf numFmtId="0" fontId="15" fillId="0" borderId="0" xfId="7" applyFont="1" applyFill="1" applyAlignment="1">
      <alignment horizontal="centerContinuous"/>
    </xf>
    <xf numFmtId="0" fontId="18" fillId="0" borderId="0" xfId="7" applyFont="1" applyFill="1"/>
    <xf numFmtId="0" fontId="15" fillId="0" borderId="0" xfId="7" applyFill="1"/>
    <xf numFmtId="0" fontId="15" fillId="0" borderId="0" xfId="7" applyFont="1" applyFill="1"/>
    <xf numFmtId="0" fontId="15" fillId="0" borderId="10" xfId="7" applyFont="1" applyFill="1" applyBorder="1"/>
    <xf numFmtId="37" fontId="6" fillId="0" borderId="89" xfId="14" applyNumberFormat="1" applyFill="1" applyBorder="1"/>
    <xf numFmtId="0" fontId="15" fillId="0" borderId="0" xfId="0" applyFont="1" applyFill="1" applyBorder="1" applyAlignment="1" applyProtection="1">
      <alignment horizontal="center"/>
    </xf>
    <xf numFmtId="0" fontId="15" fillId="0" borderId="4" xfId="16" applyFont="1" applyFill="1" applyBorder="1" applyProtection="1"/>
    <xf numFmtId="0" fontId="15" fillId="0" borderId="0" xfId="16" applyFont="1" applyFill="1" applyBorder="1" applyProtection="1"/>
    <xf numFmtId="0" fontId="15" fillId="0" borderId="0" xfId="16" applyFont="1" applyFill="1"/>
    <xf numFmtId="0" fontId="68" fillId="0" borderId="0" xfId="3" applyFont="1" applyFill="1" applyProtection="1"/>
    <xf numFmtId="0" fontId="69" fillId="0" borderId="0" xfId="3" applyFont="1" applyFill="1" applyProtection="1"/>
    <xf numFmtId="0" fontId="70" fillId="0" borderId="0" xfId="3" applyFont="1" applyFill="1"/>
    <xf numFmtId="0" fontId="11" fillId="0" borderId="4" xfId="16" applyFont="1" applyFill="1" applyBorder="1" applyProtection="1"/>
    <xf numFmtId="0" fontId="17" fillId="0" borderId="0" xfId="16" applyFont="1" applyFill="1" applyBorder="1" applyProtection="1"/>
    <xf numFmtId="0" fontId="15" fillId="0" borderId="0" xfId="16" applyFont="1" applyFill="1" applyProtection="1"/>
    <xf numFmtId="0" fontId="17" fillId="0" borderId="0" xfId="16" applyFont="1" applyFill="1" applyProtection="1"/>
    <xf numFmtId="0" fontId="15" fillId="0" borderId="0" xfId="16" applyFont="1" applyFill="1" applyAlignment="1" applyProtection="1">
      <alignment horizontal="center"/>
    </xf>
    <xf numFmtId="0" fontId="15" fillId="0" borderId="30" xfId="16" applyFont="1" applyFill="1" applyBorder="1" applyProtection="1"/>
    <xf numFmtId="0" fontId="15" fillId="0" borderId="31" xfId="16" applyFont="1" applyFill="1" applyBorder="1" applyProtection="1"/>
    <xf numFmtId="0" fontId="15" fillId="0" borderId="0" xfId="16" applyFont="1" applyFill="1" applyAlignment="1" applyProtection="1">
      <alignment horizontal="left"/>
    </xf>
    <xf numFmtId="182" fontId="15" fillId="0" borderId="16" xfId="18" applyNumberFormat="1" applyFont="1" applyFill="1" applyBorder="1" applyProtection="1"/>
    <xf numFmtId="178" fontId="23" fillId="0" borderId="20" xfId="8" applyNumberFormat="1" applyFont="1" applyFill="1" applyBorder="1" applyAlignment="1" applyProtection="1">
      <alignment horizontal="right"/>
      <protection locked="0"/>
    </xf>
    <xf numFmtId="178" fontId="23" fillId="0" borderId="20" xfId="8" applyNumberFormat="1" applyFont="1" applyFill="1" applyBorder="1" applyAlignment="1" applyProtection="1">
      <alignment horizontal="right"/>
    </xf>
    <xf numFmtId="0" fontId="6" fillId="0" borderId="94" xfId="20" applyFont="1" applyFill="1" applyBorder="1" applyProtection="1"/>
    <xf numFmtId="0" fontId="6" fillId="0" borderId="25" xfId="20" applyFont="1" applyFill="1" applyBorder="1" applyProtection="1"/>
    <xf numFmtId="0" fontId="6" fillId="0" borderId="40" xfId="20" applyFont="1" applyFill="1" applyBorder="1" applyAlignment="1" applyProtection="1">
      <alignment horizontal="centerContinuous"/>
    </xf>
    <xf numFmtId="0" fontId="6" fillId="0" borderId="0" xfId="20" applyFont="1" applyFill="1" applyBorder="1" applyProtection="1"/>
    <xf numFmtId="0" fontId="6" fillId="0" borderId="10" xfId="20" applyFont="1" applyFill="1" applyBorder="1" applyProtection="1"/>
    <xf numFmtId="0" fontId="6" fillId="0" borderId="31" xfId="20" applyFont="1" applyFill="1" applyBorder="1" applyProtection="1"/>
    <xf numFmtId="49" fontId="73" fillId="0" borderId="0" xfId="21" applyNumberFormat="1" applyFont="1" applyFill="1"/>
    <xf numFmtId="49" fontId="73" fillId="0" borderId="72" xfId="21" applyNumberFormat="1" applyFont="1" applyFill="1" applyBorder="1"/>
    <xf numFmtId="0" fontId="6" fillId="0" borderId="0" xfId="20" applyFont="1" applyFill="1" applyProtection="1"/>
    <xf numFmtId="0" fontId="32" fillId="0" borderId="0" xfId="20" applyFont="1" applyFill="1" applyProtection="1"/>
    <xf numFmtId="0" fontId="6" fillId="0" borderId="0" xfId="20" applyFont="1" applyFill="1" applyAlignment="1" applyProtection="1">
      <alignment horizontal="centerContinuous"/>
    </xf>
    <xf numFmtId="0" fontId="6" fillId="0" borderId="73" xfId="20" applyFont="1" applyFill="1" applyBorder="1" applyProtection="1"/>
    <xf numFmtId="0" fontId="6" fillId="0" borderId="86" xfId="20" applyFont="1" applyFill="1" applyBorder="1" applyProtection="1"/>
    <xf numFmtId="0" fontId="6" fillId="0" borderId="0" xfId="20" applyFont="1" applyFill="1" applyBorder="1" applyAlignment="1" applyProtection="1">
      <alignment horizontal="centerContinuous"/>
    </xf>
    <xf numFmtId="41" fontId="6" fillId="0" borderId="113" xfId="8" applyNumberFormat="1" applyFont="1" applyFill="1" applyBorder="1" applyProtection="1">
      <protection locked="0"/>
    </xf>
    <xf numFmtId="0" fontId="6" fillId="0" borderId="0" xfId="22" applyFont="1" applyFill="1"/>
    <xf numFmtId="0" fontId="6" fillId="0" borderId="2" xfId="20" applyFont="1" applyFill="1" applyBorder="1" applyProtection="1"/>
    <xf numFmtId="0" fontId="6" fillId="0" borderId="84" xfId="20" applyFont="1" applyFill="1" applyBorder="1" applyProtection="1"/>
    <xf numFmtId="0" fontId="15" fillId="0" borderId="0" xfId="20" applyFont="1" applyFill="1" applyProtection="1"/>
    <xf numFmtId="0" fontId="15" fillId="0" borderId="0" xfId="20" applyFont="1" applyFill="1" applyAlignment="1" applyProtection="1">
      <alignment horizontal="centerContinuous"/>
    </xf>
    <xf numFmtId="0" fontId="15" fillId="0" borderId="2" xfId="20" applyFont="1" applyFill="1" applyBorder="1" applyProtection="1"/>
    <xf numFmtId="0" fontId="15" fillId="0" borderId="84" xfId="20" applyFont="1" applyFill="1" applyBorder="1" applyProtection="1"/>
    <xf numFmtId="0" fontId="11" fillId="0" borderId="1" xfId="20" applyFont="1" applyFill="1" applyBorder="1" applyProtection="1"/>
    <xf numFmtId="0" fontId="15" fillId="0" borderId="0" xfId="20" applyFont="1" applyFill="1"/>
    <xf numFmtId="0" fontId="15" fillId="0" borderId="0" xfId="13" applyFill="1"/>
    <xf numFmtId="5" fontId="15" fillId="0" borderId="50" xfId="23" applyNumberFormat="1" applyFont="1" applyFill="1" applyBorder="1" applyProtection="1"/>
    <xf numFmtId="0" fontId="15" fillId="0" borderId="0" xfId="23" applyFont="1" applyFill="1" applyBorder="1" applyAlignment="1" applyProtection="1">
      <alignment horizontal="left"/>
    </xf>
    <xf numFmtId="0" fontId="15" fillId="0" borderId="24" xfId="23" applyFont="1" applyFill="1" applyBorder="1" applyProtection="1"/>
    <xf numFmtId="0" fontId="15" fillId="0" borderId="24" xfId="23" applyFont="1" applyFill="1" applyBorder="1" applyAlignment="1" applyProtection="1">
      <alignment horizontal="center"/>
    </xf>
    <xf numFmtId="0" fontId="15" fillId="0" borderId="0" xfId="23" applyFont="1" applyFill="1" applyProtection="1"/>
    <xf numFmtId="0" fontId="15" fillId="0" borderId="0" xfId="23" applyFont="1" applyFill="1"/>
    <xf numFmtId="0" fontId="15" fillId="0" borderId="4" xfId="23" applyFont="1" applyFill="1" applyBorder="1" applyProtection="1"/>
    <xf numFmtId="0" fontId="15" fillId="0" borderId="19" xfId="23" applyFont="1" applyFill="1" applyBorder="1" applyProtection="1"/>
    <xf numFmtId="177" fontId="15" fillId="0" borderId="17" xfId="23" applyNumberFormat="1" applyFont="1" applyFill="1" applyBorder="1" applyAlignment="1" applyProtection="1">
      <alignment horizontal="center"/>
    </xf>
    <xf numFmtId="177" fontId="15" fillId="0" borderId="21" xfId="23" applyNumberFormat="1" applyFont="1" applyFill="1" applyBorder="1" applyAlignment="1" applyProtection="1">
      <alignment horizontal="center"/>
    </xf>
    <xf numFmtId="0" fontId="6" fillId="0" borderId="4" xfId="23" applyFont="1" applyFill="1" applyBorder="1" applyProtection="1"/>
    <xf numFmtId="0" fontId="15" fillId="0" borderId="25" xfId="23" applyFont="1" applyFill="1" applyBorder="1" applyProtection="1"/>
    <xf numFmtId="177" fontId="15" fillId="0" borderId="26" xfId="23" applyNumberFormat="1" applyFont="1" applyFill="1" applyBorder="1" applyAlignment="1" applyProtection="1">
      <alignment horizontal="center"/>
    </xf>
    <xf numFmtId="0" fontId="15" fillId="0" borderId="39" xfId="23" applyFont="1" applyFill="1" applyBorder="1" applyAlignment="1" applyProtection="1">
      <alignment horizontal="centerContinuous"/>
    </xf>
    <xf numFmtId="0" fontId="15" fillId="0" borderId="40" xfId="23" applyFont="1" applyFill="1" applyBorder="1" applyAlignment="1" applyProtection="1">
      <alignment horizontal="centerContinuous"/>
    </xf>
    <xf numFmtId="0" fontId="15" fillId="0" borderId="37" xfId="23" applyFont="1" applyFill="1" applyBorder="1" applyAlignment="1" applyProtection="1">
      <alignment horizontal="centerContinuous"/>
    </xf>
    <xf numFmtId="0" fontId="28" fillId="0" borderId="4" xfId="23" applyFont="1" applyFill="1" applyBorder="1" applyProtection="1"/>
    <xf numFmtId="0" fontId="29" fillId="0" borderId="4" xfId="23" applyFont="1" applyFill="1" applyBorder="1" applyProtection="1"/>
    <xf numFmtId="0" fontId="15" fillId="0" borderId="30" xfId="23" applyFont="1" applyFill="1" applyBorder="1" applyAlignment="1" applyProtection="1">
      <alignment horizontal="center"/>
    </xf>
    <xf numFmtId="0" fontId="15" fillId="0" borderId="32" xfId="23" applyFont="1" applyFill="1" applyBorder="1" applyProtection="1"/>
    <xf numFmtId="0" fontId="15" fillId="0" borderId="42" xfId="23" applyFont="1" applyFill="1" applyBorder="1" applyAlignment="1" applyProtection="1">
      <alignment horizontal="centerContinuous"/>
    </xf>
    <xf numFmtId="0" fontId="15" fillId="0" borderId="34" xfId="23" applyFont="1" applyFill="1" applyBorder="1" applyProtection="1"/>
    <xf numFmtId="0" fontId="15" fillId="0" borderId="4" xfId="23" applyFont="1" applyFill="1" applyBorder="1" applyAlignment="1" applyProtection="1">
      <alignment horizontal="center"/>
    </xf>
    <xf numFmtId="0" fontId="15" fillId="0" borderId="19" xfId="23" applyFont="1" applyFill="1" applyBorder="1" applyAlignment="1" applyProtection="1">
      <alignment horizontal="center"/>
    </xf>
    <xf numFmtId="0" fontId="15" fillId="0" borderId="16" xfId="23" applyFont="1" applyFill="1" applyBorder="1" applyProtection="1"/>
    <xf numFmtId="0" fontId="15" fillId="0" borderId="21" xfId="23" applyFont="1" applyFill="1" applyBorder="1" applyProtection="1"/>
    <xf numFmtId="0" fontId="15" fillId="0" borderId="16" xfId="23" applyFont="1" applyFill="1" applyBorder="1" applyAlignment="1" applyProtection="1">
      <alignment horizontal="center"/>
    </xf>
    <xf numFmtId="0" fontId="15" fillId="0" borderId="9" xfId="23" applyFont="1" applyFill="1" applyBorder="1" applyAlignment="1" applyProtection="1">
      <alignment horizontal="center"/>
    </xf>
    <xf numFmtId="0" fontId="15" fillId="0" borderId="21" xfId="23" applyFont="1" applyFill="1" applyBorder="1" applyAlignment="1" applyProtection="1">
      <alignment horizontal="center"/>
    </xf>
    <xf numFmtId="0" fontId="15" fillId="0" borderId="22" xfId="23" applyFont="1" applyFill="1" applyBorder="1" applyAlignment="1" applyProtection="1">
      <alignment horizontal="center"/>
    </xf>
    <xf numFmtId="0" fontId="27" fillId="0" borderId="19" xfId="23" applyFont="1" applyFill="1" applyBorder="1" applyProtection="1"/>
    <xf numFmtId="5" fontId="15" fillId="0" borderId="19" xfId="23" applyNumberFormat="1" applyFont="1" applyFill="1" applyBorder="1" applyProtection="1"/>
    <xf numFmtId="43" fontId="65" fillId="0" borderId="0" xfId="23" applyNumberFormat="1" applyFont="1" applyFill="1" applyProtection="1"/>
    <xf numFmtId="0" fontId="65" fillId="0" borderId="0" xfId="23" applyFont="1" applyFill="1" applyProtection="1"/>
    <xf numFmtId="37" fontId="15" fillId="0" borderId="19" xfId="23" applyNumberFormat="1" applyFont="1" applyFill="1" applyBorder="1" applyProtection="1"/>
    <xf numFmtId="37" fontId="15" fillId="0" borderId="42" xfId="23" applyNumberFormat="1" applyFont="1" applyFill="1" applyBorder="1" applyProtection="1"/>
    <xf numFmtId="37" fontId="15" fillId="0" borderId="42" xfId="23" applyNumberFormat="1" applyFont="1" applyFill="1" applyBorder="1" applyAlignment="1" applyProtection="1">
      <alignment horizontal="center"/>
    </xf>
    <xf numFmtId="37" fontId="15" fillId="0" borderId="50" xfId="23" applyNumberFormat="1" applyFont="1" applyFill="1" applyBorder="1" applyProtection="1"/>
    <xf numFmtId="37" fontId="15" fillId="0" borderId="39" xfId="23" applyNumberFormat="1" applyFont="1" applyFill="1" applyBorder="1" applyProtection="1"/>
    <xf numFmtId="37" fontId="15" fillId="0" borderId="19" xfId="23" applyNumberFormat="1" applyFont="1" applyFill="1" applyBorder="1" applyAlignment="1" applyProtection="1">
      <alignment horizontal="center"/>
    </xf>
    <xf numFmtId="37" fontId="15" fillId="0" borderId="16" xfId="23" applyNumberFormat="1" applyFont="1" applyFill="1" applyBorder="1" applyProtection="1"/>
    <xf numFmtId="37" fontId="15" fillId="0" borderId="4" xfId="23" applyNumberFormat="1" applyFont="1" applyFill="1" applyBorder="1" applyProtection="1"/>
    <xf numFmtId="37" fontId="77" fillId="0" borderId="19" xfId="23" applyNumberFormat="1" applyFont="1" applyFill="1" applyBorder="1" applyProtection="1"/>
    <xf numFmtId="0" fontId="78" fillId="0" borderId="19" xfId="23" applyFont="1" applyFill="1" applyBorder="1" applyProtection="1"/>
    <xf numFmtId="5" fontId="15" fillId="0" borderId="16" xfId="23" applyNumberFormat="1" applyFont="1" applyFill="1" applyBorder="1" applyProtection="1"/>
    <xf numFmtId="5" fontId="18" fillId="0" borderId="16" xfId="23" applyNumberFormat="1" applyFont="1" applyFill="1" applyBorder="1" applyProtection="1"/>
    <xf numFmtId="43" fontId="15" fillId="0" borderId="0" xfId="23" applyNumberFormat="1" applyFont="1" applyFill="1" applyProtection="1"/>
    <xf numFmtId="0" fontId="15" fillId="0" borderId="53" xfId="23" applyFont="1" applyFill="1" applyBorder="1" applyAlignment="1" applyProtection="1">
      <alignment horizontal="center"/>
    </xf>
    <xf numFmtId="0" fontId="27" fillId="0" borderId="46" xfId="23" applyFont="1" applyFill="1" applyBorder="1" applyProtection="1"/>
    <xf numFmtId="5" fontId="15" fillId="0" borderId="46" xfId="23" applyNumberFormat="1" applyFont="1" applyFill="1" applyBorder="1" applyProtection="1"/>
    <xf numFmtId="5" fontId="15" fillId="0" borderId="51" xfId="23" applyNumberFormat="1" applyFont="1" applyFill="1" applyBorder="1" applyProtection="1"/>
    <xf numFmtId="0" fontId="15" fillId="0" borderId="51" xfId="23" applyFont="1" applyFill="1" applyBorder="1" applyAlignment="1" applyProtection="1">
      <alignment horizontal="center"/>
    </xf>
    <xf numFmtId="0" fontId="65" fillId="0" borderId="0" xfId="23" applyFont="1" applyFill="1"/>
    <xf numFmtId="5" fontId="15" fillId="0" borderId="0" xfId="23" applyNumberFormat="1" applyFont="1" applyFill="1" applyProtection="1"/>
    <xf numFmtId="37" fontId="15" fillId="0" borderId="0" xfId="23" applyNumberFormat="1" applyFont="1" applyFill="1" applyProtection="1"/>
    <xf numFmtId="0" fontId="14" fillId="0" borderId="0" xfId="23" applyFont="1" applyFill="1" applyAlignment="1" applyProtection="1">
      <alignment horizontal="left"/>
    </xf>
    <xf numFmtId="0" fontId="14" fillId="0" borderId="0" xfId="23" applyFont="1" applyFill="1" applyAlignment="1" applyProtection="1">
      <alignment horizontal="centerContinuous"/>
    </xf>
    <xf numFmtId="178" fontId="15" fillId="0" borderId="0" xfId="23" applyNumberFormat="1" applyFont="1" applyFill="1" applyProtection="1"/>
    <xf numFmtId="0" fontId="15" fillId="0" borderId="0" xfId="23" applyFont="1" applyFill="1" applyAlignment="1" applyProtection="1">
      <alignment horizontal="centerContinuous"/>
    </xf>
    <xf numFmtId="0" fontId="11" fillId="0" borderId="19" xfId="23" applyFont="1" applyFill="1" applyBorder="1" applyAlignment="1" applyProtection="1">
      <alignment horizontal="center"/>
    </xf>
    <xf numFmtId="0" fontId="11" fillId="0" borderId="0" xfId="23" applyFont="1" applyFill="1" applyProtection="1"/>
    <xf numFmtId="164" fontId="15" fillId="0" borderId="21" xfId="23" applyNumberFormat="1" applyFont="1" applyFill="1" applyBorder="1" applyAlignment="1" applyProtection="1">
      <alignment horizontal="center"/>
    </xf>
    <xf numFmtId="164" fontId="15" fillId="0" borderId="0" xfId="23" applyNumberFormat="1" applyFont="1" applyFill="1" applyAlignment="1" applyProtection="1">
      <alignment horizontal="center"/>
    </xf>
    <xf numFmtId="0" fontId="15" fillId="0" borderId="22" xfId="23" applyFont="1" applyFill="1" applyBorder="1" applyProtection="1"/>
    <xf numFmtId="5" fontId="15" fillId="0" borderId="4" xfId="23" applyNumberFormat="1" applyFont="1" applyFill="1" applyBorder="1" applyProtection="1"/>
    <xf numFmtId="37" fontId="19" fillId="0" borderId="4" xfId="23" applyNumberFormat="1" applyFont="1" applyFill="1" applyBorder="1" applyAlignment="1" applyProtection="1">
      <alignment horizontal="centerContinuous"/>
    </xf>
    <xf numFmtId="37" fontId="15" fillId="0" borderId="0" xfId="23" applyNumberFormat="1" applyFont="1" applyFill="1" applyAlignment="1" applyProtection="1">
      <alignment horizontal="centerContinuous"/>
    </xf>
    <xf numFmtId="0" fontId="18" fillId="0" borderId="19" xfId="23" applyFont="1" applyFill="1" applyBorder="1" applyProtection="1"/>
    <xf numFmtId="0" fontId="15" fillId="0" borderId="46" xfId="23" applyFont="1" applyFill="1" applyBorder="1" applyProtection="1"/>
    <xf numFmtId="5" fontId="15" fillId="0" borderId="6" xfId="23" applyNumberFormat="1" applyFont="1" applyFill="1" applyBorder="1" applyProtection="1"/>
    <xf numFmtId="5" fontId="15" fillId="0" borderId="1" xfId="23" applyNumberFormat="1" applyFont="1" applyFill="1" applyBorder="1" applyProtection="1"/>
    <xf numFmtId="0" fontId="15" fillId="0" borderId="7" xfId="23" applyFont="1" applyFill="1" applyBorder="1" applyAlignment="1" applyProtection="1">
      <alignment horizontal="center"/>
    </xf>
    <xf numFmtId="5" fontId="15" fillId="0" borderId="21" xfId="23" applyNumberFormat="1" applyFont="1" applyFill="1" applyBorder="1" applyProtection="1"/>
    <xf numFmtId="5" fontId="15" fillId="0" borderId="17" xfId="23" applyNumberFormat="1" applyFont="1" applyFill="1" applyBorder="1" applyProtection="1"/>
    <xf numFmtId="37" fontId="15" fillId="0" borderId="58" xfId="23" applyNumberFormat="1" applyFont="1" applyFill="1" applyBorder="1" applyProtection="1"/>
    <xf numFmtId="0" fontId="51" fillId="0" borderId="0" xfId="23" applyFont="1" applyFill="1"/>
    <xf numFmtId="0" fontId="51" fillId="0" borderId="0" xfId="23" applyNumberFormat="1" applyFont="1" applyFill="1" applyAlignment="1"/>
    <xf numFmtId="0" fontId="51" fillId="0" borderId="0" xfId="23" applyNumberFormat="1" applyFont="1" applyFill="1" applyAlignment="1">
      <alignment horizontal="centerContinuous"/>
    </xf>
    <xf numFmtId="0" fontId="70" fillId="0" borderId="84" xfId="23" applyNumberFormat="1" applyFont="1" applyFill="1" applyBorder="1" applyAlignment="1">
      <alignment horizontal="center"/>
    </xf>
    <xf numFmtId="37" fontId="51" fillId="0" borderId="0" xfId="23" applyNumberFormat="1" applyFont="1" applyFill="1" applyAlignment="1"/>
    <xf numFmtId="0" fontId="51" fillId="0" borderId="0" xfId="23" applyFont="1" applyFill="1" applyBorder="1"/>
    <xf numFmtId="37" fontId="51" fillId="0" borderId="31" xfId="23" applyNumberFormat="1" applyFont="1" applyFill="1" applyBorder="1" applyAlignment="1"/>
    <xf numFmtId="37" fontId="81" fillId="0" borderId="0" xfId="23" applyNumberFormat="1" applyFont="1" applyFill="1" applyAlignment="1"/>
    <xf numFmtId="37" fontId="51" fillId="0" borderId="0" xfId="23" applyNumberFormat="1" applyFont="1" applyFill="1" applyBorder="1" applyAlignment="1"/>
    <xf numFmtId="37" fontId="51" fillId="0" borderId="117" xfId="23" applyNumberFormat="1" applyFont="1" applyFill="1" applyBorder="1" applyAlignment="1"/>
    <xf numFmtId="0" fontId="51" fillId="0" borderId="0" xfId="23" applyNumberFormat="1" applyFont="1" applyFill="1" applyBorder="1" applyAlignment="1"/>
    <xf numFmtId="178" fontId="51" fillId="0" borderId="0" xfId="23" applyNumberFormat="1" applyFont="1" applyFill="1" applyAlignment="1"/>
    <xf numFmtId="3" fontId="51" fillId="0" borderId="118" xfId="23" applyNumberFormat="1" applyFont="1" applyFill="1" applyBorder="1" applyAlignment="1"/>
    <xf numFmtId="0" fontId="79" fillId="0" borderId="0" xfId="23" applyNumberFormat="1" applyFont="1" applyFill="1" applyAlignment="1">
      <alignment horizontal="centerContinuous"/>
    </xf>
    <xf numFmtId="3" fontId="51" fillId="0" borderId="0" xfId="23" applyNumberFormat="1" applyFont="1" applyFill="1" applyAlignment="1"/>
    <xf numFmtId="3" fontId="79" fillId="0" borderId="0" xfId="23" applyNumberFormat="1" applyFont="1" applyFill="1" applyAlignment="1">
      <alignment horizontal="centerContinuous"/>
    </xf>
    <xf numFmtId="41" fontId="81" fillId="0" borderId="0" xfId="23" applyNumberFormat="1" applyFont="1" applyFill="1" applyAlignment="1"/>
    <xf numFmtId="41" fontId="51" fillId="0" borderId="31" xfId="23" applyNumberFormat="1" applyFont="1" applyFill="1" applyBorder="1" applyAlignment="1"/>
    <xf numFmtId="178" fontId="11" fillId="0" borderId="16" xfId="8" applyNumberFormat="1" applyFont="1" applyFill="1" applyBorder="1" applyProtection="1"/>
    <xf numFmtId="37" fontId="11" fillId="0" borderId="22" xfId="13" applyNumberFormat="1" applyFont="1" applyFill="1" applyBorder="1" applyProtection="1"/>
    <xf numFmtId="37" fontId="15" fillId="0" borderId="0" xfId="13" applyNumberFormat="1" applyFont="1" applyFill="1" applyBorder="1"/>
    <xf numFmtId="37" fontId="11" fillId="0" borderId="0" xfId="26" applyNumberFormat="1" applyFont="1" applyFill="1" applyBorder="1" applyProtection="1"/>
    <xf numFmtId="0" fontId="15" fillId="0" borderId="0" xfId="5" applyFont="1" applyFill="1" applyAlignment="1"/>
    <xf numFmtId="0" fontId="15" fillId="0" borderId="10" xfId="5" applyFont="1" applyFill="1" applyBorder="1" applyAlignment="1" applyProtection="1">
      <alignment horizontal="right"/>
    </xf>
    <xf numFmtId="0" fontId="15" fillId="0" borderId="39" xfId="5" applyFont="1" applyFill="1" applyBorder="1" applyAlignment="1" applyProtection="1">
      <alignment horizontal="center" vertical="center"/>
    </xf>
    <xf numFmtId="0" fontId="15" fillId="0" borderId="40" xfId="5" applyFont="1" applyFill="1" applyBorder="1" applyAlignment="1" applyProtection="1"/>
    <xf numFmtId="0" fontId="15" fillId="0" borderId="37" xfId="5" applyFont="1" applyFill="1" applyBorder="1" applyAlignment="1" applyProtection="1"/>
    <xf numFmtId="43" fontId="15" fillId="0" borderId="0" xfId="26" applyFont="1" applyFill="1" applyProtection="1"/>
    <xf numFmtId="43" fontId="32" fillId="0" borderId="0" xfId="13" applyNumberFormat="1" applyFont="1" applyFill="1"/>
    <xf numFmtId="43" fontId="15" fillId="0" borderId="19" xfId="26" applyFont="1" applyFill="1" applyBorder="1" applyProtection="1"/>
    <xf numFmtId="178" fontId="15" fillId="0" borderId="19" xfId="26" applyNumberFormat="1" applyFont="1" applyFill="1" applyBorder="1" applyProtection="1"/>
    <xf numFmtId="178" fontId="15" fillId="0" borderId="16" xfId="26" applyNumberFormat="1" applyFont="1" applyFill="1" applyBorder="1" applyProtection="1"/>
    <xf numFmtId="178" fontId="63" fillId="0" borderId="19" xfId="26" applyNumberFormat="1" applyFont="1" applyFill="1" applyBorder="1" applyProtection="1"/>
    <xf numFmtId="178" fontId="60" fillId="0" borderId="0" xfId="26" applyNumberFormat="1" applyFont="1" applyFill="1" applyProtection="1"/>
    <xf numFmtId="178" fontId="15" fillId="0" borderId="0" xfId="5" applyNumberFormat="1" applyFont="1" applyFill="1" applyAlignment="1" applyProtection="1">
      <alignment horizontal="center"/>
    </xf>
    <xf numFmtId="178" fontId="15" fillId="0" borderId="0" xfId="5" applyNumberFormat="1" applyFont="1" applyFill="1" applyBorder="1" applyAlignment="1" applyProtection="1">
      <alignment horizontal="center"/>
    </xf>
    <xf numFmtId="0" fontId="15" fillId="0" borderId="19" xfId="13" applyFont="1" applyFill="1" applyBorder="1"/>
    <xf numFmtId="178" fontId="15" fillId="0" borderId="19" xfId="13" applyNumberFormat="1" applyFont="1" applyFill="1" applyBorder="1" applyProtection="1"/>
    <xf numFmtId="0" fontId="15" fillId="0" borderId="19" xfId="13" quotePrefix="1" applyFont="1" applyFill="1" applyBorder="1" applyAlignment="1" applyProtection="1">
      <alignment horizontal="center"/>
    </xf>
    <xf numFmtId="0" fontId="15" fillId="0" borderId="19" xfId="13" applyFont="1" applyFill="1" applyBorder="1" applyAlignment="1" applyProtection="1">
      <alignment horizontal="center"/>
    </xf>
    <xf numFmtId="178" fontId="16" fillId="0" borderId="19" xfId="13" applyNumberFormat="1" applyFont="1" applyFill="1" applyBorder="1" applyProtection="1"/>
    <xf numFmtId="178" fontId="16" fillId="0" borderId="16" xfId="26" applyNumberFormat="1" applyFont="1" applyFill="1" applyBorder="1" applyProtection="1"/>
    <xf numFmtId="0" fontId="15" fillId="0" borderId="0" xfId="13" applyFont="1" applyFill="1"/>
    <xf numFmtId="37" fontId="15" fillId="0" borderId="19" xfId="13" applyNumberFormat="1" applyFont="1" applyFill="1" applyBorder="1" applyProtection="1"/>
    <xf numFmtId="178" fontId="64" fillId="0" borderId="19" xfId="13" quotePrefix="1" applyNumberFormat="1" applyFont="1" applyFill="1" applyBorder="1" applyProtection="1"/>
    <xf numFmtId="37" fontId="64" fillId="0" borderId="19" xfId="13" applyNumberFormat="1" applyFont="1" applyFill="1" applyBorder="1" applyProtection="1"/>
    <xf numFmtId="178" fontId="64" fillId="0" borderId="16" xfId="26" applyNumberFormat="1" applyFont="1" applyFill="1" applyBorder="1" applyProtection="1"/>
    <xf numFmtId="37" fontId="16" fillId="0" borderId="19" xfId="13" applyNumberFormat="1" applyFont="1" applyFill="1" applyBorder="1" applyProtection="1"/>
    <xf numFmtId="37" fontId="15" fillId="0" borderId="16" xfId="13" applyNumberFormat="1" applyFont="1" applyFill="1" applyBorder="1" applyProtection="1"/>
    <xf numFmtId="0" fontId="82" fillId="0" borderId="82" xfId="28" applyFont="1" applyFill="1" applyBorder="1"/>
    <xf numFmtId="178" fontId="84" fillId="0" borderId="0" xfId="26" applyNumberFormat="1" applyFont="1" applyFill="1" applyBorder="1" applyAlignment="1">
      <alignment horizontal="center"/>
    </xf>
    <xf numFmtId="41" fontId="15" fillId="0" borderId="19" xfId="26" applyNumberFormat="1" applyFont="1" applyFill="1" applyBorder="1"/>
    <xf numFmtId="37" fontId="15" fillId="0" borderId="19" xfId="7" applyNumberFormat="1" applyFont="1" applyFill="1" applyBorder="1" applyAlignment="1">
      <alignment horizontal="center" vertical="center"/>
    </xf>
    <xf numFmtId="0" fontId="82" fillId="0" borderId="0" xfId="29" applyFont="1" applyFill="1" applyAlignment="1">
      <alignment horizontal="center"/>
    </xf>
    <xf numFmtId="0" fontId="15" fillId="0" borderId="19" xfId="7" applyNumberFormat="1" applyFont="1" applyFill="1" applyBorder="1" applyAlignment="1">
      <alignment horizontal="center" vertical="center"/>
    </xf>
    <xf numFmtId="0" fontId="15" fillId="0" borderId="46" xfId="7" applyFont="1" applyFill="1" applyBorder="1" applyAlignment="1">
      <alignment horizontal="center"/>
    </xf>
    <xf numFmtId="178" fontId="78" fillId="0" borderId="0" xfId="26" applyNumberFormat="1" applyFont="1" applyFill="1"/>
    <xf numFmtId="178" fontId="27" fillId="0" borderId="0" xfId="7" applyNumberFormat="1" applyFont="1" applyFill="1" applyAlignment="1">
      <alignment horizontal="centerContinuous"/>
    </xf>
    <xf numFmtId="0" fontId="15" fillId="0" borderId="0" xfId="13" applyNumberFormat="1" applyFont="1" applyFill="1" applyBorder="1" applyAlignment="1">
      <alignment horizontal="left" vertical="top"/>
    </xf>
    <xf numFmtId="178" fontId="0" fillId="0" borderId="16" xfId="26" applyNumberFormat="1" applyFont="1" applyFill="1" applyBorder="1" applyProtection="1"/>
    <xf numFmtId="0" fontId="51" fillId="0" borderId="0" xfId="13" applyNumberFormat="1" applyFont="1" applyFill="1" applyBorder="1" applyAlignment="1">
      <alignment horizontal="left" vertical="top"/>
    </xf>
    <xf numFmtId="0" fontId="15" fillId="0" borderId="0" xfId="13" applyFill="1" applyProtection="1"/>
    <xf numFmtId="178" fontId="15" fillId="0" borderId="0" xfId="13" applyNumberFormat="1" applyFill="1" applyProtection="1"/>
    <xf numFmtId="0" fontId="15" fillId="0" borderId="0" xfId="13" applyFont="1" applyFill="1" applyProtection="1"/>
    <xf numFmtId="5" fontId="15" fillId="0" borderId="44" xfId="13" applyNumberFormat="1" applyFont="1" applyFill="1" applyBorder="1" applyProtection="1"/>
    <xf numFmtId="5" fontId="15" fillId="0" borderId="50" xfId="13" applyNumberFormat="1" applyFont="1" applyFill="1" applyBorder="1" applyProtection="1"/>
    <xf numFmtId="37" fontId="11" fillId="0" borderId="44" xfId="13" applyNumberFormat="1" applyFont="1" applyFill="1" applyBorder="1" applyProtection="1"/>
    <xf numFmtId="37" fontId="11" fillId="0" borderId="50" xfId="13" applyNumberFormat="1" applyFont="1" applyFill="1" applyBorder="1" applyProtection="1"/>
    <xf numFmtId="43" fontId="11" fillId="0" borderId="44" xfId="26" applyFont="1" applyFill="1" applyBorder="1" applyProtection="1"/>
    <xf numFmtId="43" fontId="11" fillId="0" borderId="50" xfId="26" applyFont="1" applyFill="1" applyBorder="1" applyProtection="1"/>
    <xf numFmtId="37" fontId="15" fillId="0" borderId="44" xfId="13" applyNumberFormat="1" applyFont="1" applyFill="1" applyBorder="1" applyProtection="1"/>
    <xf numFmtId="37" fontId="15" fillId="0" borderId="50" xfId="13" applyNumberFormat="1" applyFont="1" applyFill="1" applyBorder="1" applyProtection="1"/>
    <xf numFmtId="0" fontId="15" fillId="0" borderId="50" xfId="13" applyFont="1" applyFill="1" applyBorder="1"/>
    <xf numFmtId="37" fontId="15" fillId="0" borderId="42" xfId="13" applyNumberFormat="1" applyFont="1" applyFill="1" applyBorder="1" applyProtection="1"/>
    <xf numFmtId="5" fontId="54" fillId="0" borderId="44" xfId="13" applyNumberFormat="1" applyFont="1" applyFill="1" applyBorder="1" applyProtection="1"/>
    <xf numFmtId="5" fontId="54" fillId="0" borderId="50" xfId="13" applyNumberFormat="1" applyFont="1" applyFill="1" applyBorder="1" applyProtection="1"/>
    <xf numFmtId="37" fontId="54" fillId="0" borderId="44" xfId="13" applyNumberFormat="1" applyFont="1" applyFill="1" applyBorder="1" applyProtection="1"/>
    <xf numFmtId="37" fontId="54" fillId="0" borderId="50" xfId="13" applyNumberFormat="1" applyFont="1" applyFill="1" applyBorder="1" applyProtection="1"/>
    <xf numFmtId="37" fontId="27" fillId="0" borderId="44" xfId="13" applyNumberFormat="1" applyFont="1" applyFill="1" applyBorder="1" applyProtection="1"/>
    <xf numFmtId="37" fontId="54" fillId="0" borderId="22" xfId="13" applyNumberFormat="1" applyFont="1" applyFill="1" applyBorder="1" applyProtection="1"/>
    <xf numFmtId="37" fontId="54" fillId="0" borderId="11" xfId="13" applyNumberFormat="1" applyFont="1" applyFill="1" applyBorder="1" applyProtection="1"/>
    <xf numFmtId="37" fontId="11" fillId="0" borderId="21" xfId="13" applyNumberFormat="1" applyFont="1" applyFill="1" applyBorder="1" applyProtection="1"/>
    <xf numFmtId="37" fontId="11" fillId="0" borderId="123" xfId="13" applyNumberFormat="1" applyFont="1" applyFill="1" applyBorder="1" applyAlignment="1" applyProtection="1"/>
    <xf numFmtId="37" fontId="15" fillId="0" borderId="123" xfId="13" applyNumberFormat="1" applyFont="1" applyFill="1" applyBorder="1" applyAlignment="1" applyProtection="1"/>
    <xf numFmtId="37" fontId="15" fillId="0" borderId="22" xfId="13" applyNumberFormat="1" applyFont="1" applyFill="1" applyBorder="1" applyProtection="1"/>
    <xf numFmtId="37" fontId="11" fillId="0" borderId="0" xfId="13" applyNumberFormat="1" applyFont="1" applyFill="1" applyBorder="1" applyProtection="1"/>
    <xf numFmtId="0" fontId="11" fillId="0" borderId="0" xfId="13" applyFont="1" applyFill="1" applyBorder="1" applyAlignment="1" applyProtection="1">
      <alignment horizontal="left"/>
    </xf>
    <xf numFmtId="178" fontId="11" fillId="0" borderId="0" xfId="26" applyNumberFormat="1" applyFont="1" applyFill="1" applyBorder="1" applyProtection="1"/>
    <xf numFmtId="0" fontId="11" fillId="0" borderId="0" xfId="13" applyFont="1" applyFill="1" applyBorder="1" applyAlignment="1" applyProtection="1">
      <alignment horizontal="centerContinuous"/>
    </xf>
    <xf numFmtId="178" fontId="51" fillId="0" borderId="0" xfId="26" applyNumberFormat="1" applyFont="1" applyFill="1" applyBorder="1"/>
    <xf numFmtId="178" fontId="51" fillId="0" borderId="124" xfId="26" applyNumberFormat="1" applyFont="1" applyFill="1" applyBorder="1"/>
    <xf numFmtId="178" fontId="70" fillId="0" borderId="120" xfId="26" applyNumberFormat="1" applyFont="1" applyFill="1" applyBorder="1"/>
    <xf numFmtId="178" fontId="70" fillId="0" borderId="125" xfId="26" applyNumberFormat="1" applyFont="1" applyFill="1" applyBorder="1"/>
    <xf numFmtId="178" fontId="51" fillId="0" borderId="84" xfId="26" applyNumberFormat="1" applyFont="1" applyFill="1" applyBorder="1"/>
    <xf numFmtId="178" fontId="51" fillId="0" borderId="115" xfId="26" applyNumberFormat="1" applyFont="1" applyFill="1" applyBorder="1"/>
    <xf numFmtId="178" fontId="70" fillId="0" borderId="71" xfId="26" applyNumberFormat="1" applyFont="1" applyFill="1" applyBorder="1"/>
    <xf numFmtId="178" fontId="70" fillId="0" borderId="126" xfId="26" applyNumberFormat="1" applyFont="1" applyFill="1" applyBorder="1"/>
    <xf numFmtId="0" fontId="6" fillId="0" borderId="0" xfId="0" applyFont="1" applyFill="1"/>
    <xf numFmtId="0" fontId="15" fillId="0" borderId="0" xfId="0" applyNumberFormat="1" applyFont="1" applyFill="1" applyBorder="1" applyAlignment="1">
      <alignment horizontal="left" vertical="top"/>
    </xf>
    <xf numFmtId="178" fontId="0" fillId="0" borderId="16" xfId="1" applyNumberFormat="1" applyFont="1" applyFill="1" applyBorder="1" applyProtection="1"/>
    <xf numFmtId="0" fontId="51" fillId="0" borderId="0" xfId="0" applyNumberFormat="1" applyFont="1" applyFill="1" applyBorder="1" applyAlignment="1">
      <alignment horizontal="left" vertical="top"/>
    </xf>
    <xf numFmtId="0" fontId="27" fillId="0" borderId="0" xfId="16" applyFont="1" applyFill="1" applyProtection="1"/>
    <xf numFmtId="0" fontId="15" fillId="0" borderId="29" xfId="16" applyFont="1" applyFill="1" applyBorder="1" applyProtection="1"/>
    <xf numFmtId="0" fontId="15" fillId="0" borderId="44" xfId="16" applyFont="1" applyFill="1" applyBorder="1" applyProtection="1"/>
    <xf numFmtId="0" fontId="15" fillId="0" borderId="44" xfId="16" applyFont="1" applyFill="1" applyBorder="1" applyAlignment="1" applyProtection="1">
      <alignment horizontal="center"/>
    </xf>
    <xf numFmtId="0" fontId="15" fillId="0" borderId="50" xfId="16" applyFont="1" applyFill="1" applyBorder="1" applyAlignment="1" applyProtection="1">
      <alignment horizontal="center"/>
    </xf>
    <xf numFmtId="5" fontId="12" fillId="0" borderId="44" xfId="16" applyNumberFormat="1" applyFont="1" applyFill="1" applyBorder="1" applyProtection="1">
      <protection locked="0"/>
    </xf>
    <xf numFmtId="0" fontId="15" fillId="0" borderId="50" xfId="16" applyFont="1" applyFill="1" applyBorder="1" applyProtection="1"/>
    <xf numFmtId="37" fontId="15" fillId="0" borderId="44" xfId="16" applyNumberFormat="1" applyFont="1" applyFill="1" applyBorder="1" applyProtection="1"/>
    <xf numFmtId="10" fontId="13" fillId="0" borderId="50" xfId="16" applyNumberFormat="1" applyFont="1" applyFill="1" applyBorder="1" applyProtection="1">
      <protection locked="0"/>
    </xf>
    <xf numFmtId="37" fontId="12" fillId="0" borderId="44" xfId="16" applyNumberFormat="1" applyFont="1" applyFill="1" applyBorder="1" applyProtection="1">
      <protection locked="0"/>
    </xf>
    <xf numFmtId="10" fontId="15" fillId="0" borderId="44" xfId="16" applyNumberFormat="1" applyFont="1" applyFill="1" applyBorder="1" applyProtection="1"/>
    <xf numFmtId="10" fontId="12" fillId="0" borderId="50" xfId="16" applyNumberFormat="1" applyFont="1" applyFill="1" applyBorder="1" applyProtection="1">
      <protection locked="0"/>
    </xf>
    <xf numFmtId="37" fontId="13" fillId="0" borderId="44" xfId="16" applyNumberFormat="1" applyFont="1" applyFill="1" applyBorder="1" applyProtection="1">
      <protection locked="0"/>
    </xf>
    <xf numFmtId="0" fontId="15" fillId="0" borderId="28" xfId="16" applyFont="1" applyFill="1" applyBorder="1" applyProtection="1"/>
    <xf numFmtId="37" fontId="15" fillId="0" borderId="28" xfId="16" applyNumberFormat="1" applyFont="1" applyFill="1" applyBorder="1" applyProtection="1"/>
    <xf numFmtId="0" fontId="15" fillId="0" borderId="34" xfId="16" applyFont="1" applyFill="1" applyBorder="1" applyProtection="1"/>
    <xf numFmtId="0" fontId="15" fillId="0" borderId="17" xfId="16" applyFont="1" applyFill="1" applyBorder="1" applyProtection="1"/>
    <xf numFmtId="5" fontId="15" fillId="0" borderId="17" xfId="16" applyNumberFormat="1" applyFont="1" applyFill="1" applyBorder="1" applyProtection="1"/>
    <xf numFmtId="0" fontId="15" fillId="0" borderId="22" xfId="16" applyFont="1" applyFill="1" applyBorder="1" applyProtection="1"/>
    <xf numFmtId="10" fontId="15" fillId="0" borderId="0" xfId="16" applyNumberFormat="1" applyFont="1" applyFill="1" applyBorder="1" applyProtection="1"/>
    <xf numFmtId="10" fontId="15" fillId="0" borderId="0" xfId="17" applyNumberFormat="1" applyFont="1" applyFill="1" applyBorder="1" applyProtection="1"/>
    <xf numFmtId="0" fontId="15" fillId="0" borderId="6" xfId="16" applyFont="1" applyFill="1" applyBorder="1" applyProtection="1"/>
    <xf numFmtId="0" fontId="15" fillId="0" borderId="1" xfId="16" applyFont="1" applyFill="1" applyBorder="1" applyProtection="1"/>
    <xf numFmtId="10" fontId="15" fillId="0" borderId="1" xfId="16" applyNumberFormat="1" applyFont="1" applyFill="1" applyBorder="1" applyProtection="1"/>
    <xf numFmtId="10" fontId="15" fillId="0" borderId="1" xfId="17" applyNumberFormat="1" applyFont="1" applyFill="1" applyBorder="1" applyProtection="1"/>
    <xf numFmtId="0" fontId="15" fillId="0" borderId="7" xfId="16" applyFont="1" applyFill="1" applyBorder="1" applyProtection="1"/>
    <xf numFmtId="41" fontId="82" fillId="0" borderId="0" xfId="26" applyNumberFormat="1" applyFont="1" applyFill="1" applyBorder="1" applyAlignment="1">
      <alignment horizontal="center"/>
    </xf>
    <xf numFmtId="41" fontId="15" fillId="0" borderId="19" xfId="7" applyNumberFormat="1" applyFont="1" applyFill="1" applyBorder="1" applyProtection="1"/>
    <xf numFmtId="41" fontId="15" fillId="0" borderId="16" xfId="7" applyNumberFormat="1" applyFont="1" applyFill="1" applyBorder="1" applyProtection="1"/>
    <xf numFmtId="0" fontId="15" fillId="0" borderId="8" xfId="13" applyFill="1" applyBorder="1" applyProtection="1"/>
    <xf numFmtId="0" fontId="15" fillId="0" borderId="2" xfId="13" applyFill="1" applyBorder="1" applyProtection="1"/>
    <xf numFmtId="0" fontId="15" fillId="0" borderId="24" xfId="13" applyFill="1" applyBorder="1" applyAlignment="1" applyProtection="1">
      <alignment horizontal="left"/>
    </xf>
    <xf numFmtId="0" fontId="15" fillId="0" borderId="24" xfId="13" applyFill="1" applyBorder="1" applyAlignment="1" applyProtection="1">
      <alignment horizontal="center"/>
    </xf>
    <xf numFmtId="178" fontId="0" fillId="0" borderId="14" xfId="26" applyNumberFormat="1" applyFont="1" applyFill="1" applyBorder="1" applyAlignment="1" applyProtection="1">
      <alignment horizontal="center"/>
    </xf>
    <xf numFmtId="0" fontId="6" fillId="0" borderId="4" xfId="13" applyFont="1" applyFill="1" applyBorder="1" applyProtection="1"/>
    <xf numFmtId="0" fontId="15" fillId="0" borderId="19" xfId="13" applyFill="1" applyBorder="1" applyProtection="1"/>
    <xf numFmtId="0" fontId="15" fillId="0" borderId="19" xfId="13" applyFill="1" applyBorder="1" applyAlignment="1" applyProtection="1">
      <alignment horizontal="center"/>
    </xf>
    <xf numFmtId="0" fontId="15" fillId="0" borderId="4" xfId="13" applyFill="1" applyBorder="1" applyProtection="1"/>
    <xf numFmtId="164" fontId="15" fillId="0" borderId="26" xfId="13" applyNumberFormat="1" applyFill="1" applyBorder="1" applyAlignment="1" applyProtection="1">
      <alignment horizontal="center"/>
    </xf>
    <xf numFmtId="0" fontId="15" fillId="0" borderId="22" xfId="13" applyFill="1" applyBorder="1" applyAlignment="1" applyProtection="1">
      <alignment horizontal="centerContinuous"/>
    </xf>
    <xf numFmtId="0" fontId="16" fillId="0" borderId="39" xfId="13" applyFont="1" applyFill="1" applyBorder="1" applyAlignment="1" applyProtection="1">
      <alignment horizontal="centerContinuous"/>
    </xf>
    <xf numFmtId="0" fontId="16" fillId="0" borderId="40" xfId="13" applyFont="1" applyFill="1" applyBorder="1" applyAlignment="1" applyProtection="1">
      <alignment horizontal="centerContinuous"/>
    </xf>
    <xf numFmtId="0" fontId="15" fillId="0" borderId="40" xfId="13" applyFill="1" applyBorder="1" applyAlignment="1" applyProtection="1">
      <alignment horizontal="centerContinuous"/>
    </xf>
    <xf numFmtId="178" fontId="0" fillId="0" borderId="37" xfId="26" applyNumberFormat="1" applyFont="1" applyFill="1" applyBorder="1" applyAlignment="1" applyProtection="1">
      <alignment horizontal="centerContinuous"/>
    </xf>
    <xf numFmtId="0" fontId="16" fillId="0" borderId="4" xfId="13" applyFont="1" applyFill="1" applyBorder="1" applyAlignment="1" applyProtection="1">
      <alignment horizontal="centerContinuous"/>
    </xf>
    <xf numFmtId="0" fontId="15" fillId="0" borderId="0" xfId="13" applyFill="1" applyAlignment="1" applyProtection="1">
      <alignment horizontal="centerContinuous"/>
    </xf>
    <xf numFmtId="178" fontId="0" fillId="0" borderId="5" xfId="26" applyNumberFormat="1" applyFont="1" applyFill="1" applyBorder="1" applyAlignment="1" applyProtection="1">
      <alignment horizontal="centerContinuous"/>
    </xf>
    <xf numFmtId="0" fontId="15" fillId="0" borderId="4" xfId="13" applyFont="1" applyFill="1" applyBorder="1" applyProtection="1"/>
    <xf numFmtId="178" fontId="0" fillId="0" borderId="5" xfId="26" applyNumberFormat="1" applyFont="1" applyFill="1" applyBorder="1" applyProtection="1"/>
    <xf numFmtId="0" fontId="15" fillId="0" borderId="33" xfId="13" applyFill="1" applyBorder="1" applyAlignment="1" applyProtection="1">
      <alignment horizontal="center"/>
    </xf>
    <xf numFmtId="0" fontId="15" fillId="0" borderId="31" xfId="13" applyFill="1" applyBorder="1" applyAlignment="1" applyProtection="1">
      <alignment horizontal="centerContinuous"/>
    </xf>
    <xf numFmtId="178" fontId="0" fillId="0" borderId="34" xfId="26" applyNumberFormat="1" applyFont="1" applyFill="1" applyBorder="1" applyAlignment="1" applyProtection="1">
      <alignment horizontal="center"/>
    </xf>
    <xf numFmtId="0" fontId="15" fillId="0" borderId="20" xfId="13" applyFill="1" applyBorder="1" applyAlignment="1" applyProtection="1">
      <alignment horizontal="center"/>
    </xf>
    <xf numFmtId="0" fontId="15" fillId="0" borderId="10" xfId="13" applyFill="1" applyBorder="1" applyAlignment="1" applyProtection="1">
      <alignment horizontal="centerContinuous"/>
    </xf>
    <xf numFmtId="178" fontId="0" fillId="0" borderId="22" xfId="26" applyNumberFormat="1" applyFont="1" applyFill="1" applyBorder="1" applyAlignment="1" applyProtection="1">
      <alignment horizontal="center"/>
    </xf>
    <xf numFmtId="0" fontId="15" fillId="0" borderId="18" xfId="13" applyFill="1" applyBorder="1" applyAlignment="1" applyProtection="1">
      <alignment horizontal="center"/>
    </xf>
    <xf numFmtId="0" fontId="18" fillId="0" borderId="0" xfId="13" applyFont="1" applyFill="1" applyProtection="1"/>
    <xf numFmtId="178" fontId="0" fillId="0" borderId="16" xfId="26" applyNumberFormat="1" applyFont="1" applyFill="1" applyBorder="1" applyAlignment="1" applyProtection="1">
      <alignment horizontal="center"/>
    </xf>
    <xf numFmtId="178" fontId="0" fillId="0" borderId="58" xfId="26" applyNumberFormat="1" applyFont="1" applyFill="1" applyBorder="1" applyProtection="1"/>
    <xf numFmtId="178" fontId="0" fillId="0" borderId="16" xfId="26" applyNumberFormat="1" applyFont="1" applyFill="1" applyBorder="1"/>
    <xf numFmtId="3" fontId="15" fillId="0" borderId="0" xfId="13" applyNumberFormat="1" applyFill="1" applyProtection="1"/>
    <xf numFmtId="0" fontId="0" fillId="0" borderId="0" xfId="0" applyFill="1" applyAlignment="1" applyProtection="1"/>
    <xf numFmtId="0" fontId="0" fillId="0" borderId="0" xfId="0" applyFill="1" applyProtection="1"/>
    <xf numFmtId="178" fontId="15" fillId="0" borderId="16" xfId="1" applyNumberFormat="1" applyFont="1" applyFill="1" applyBorder="1" applyProtection="1"/>
    <xf numFmtId="3" fontId="0" fillId="0" borderId="0" xfId="0" applyNumberFormat="1" applyFill="1" applyAlignment="1" applyProtection="1"/>
    <xf numFmtId="3" fontId="0" fillId="0" borderId="0" xfId="0" applyNumberFormat="1" applyFill="1" applyAlignment="1" applyProtection="1">
      <alignment horizontal="right"/>
    </xf>
    <xf numFmtId="178" fontId="15" fillId="0" borderId="16" xfId="1" applyNumberFormat="1" applyFont="1" applyFill="1" applyBorder="1" applyAlignment="1" applyProtection="1">
      <alignment horizontal="right"/>
    </xf>
    <xf numFmtId="3" fontId="0" fillId="0" borderId="0" xfId="0" applyNumberFormat="1" applyFill="1" applyProtection="1"/>
    <xf numFmtId="178" fontId="0" fillId="0" borderId="16" xfId="1" applyNumberFormat="1" applyFont="1" applyFill="1" applyBorder="1" applyAlignment="1" applyProtection="1">
      <alignment horizontal="right"/>
    </xf>
    <xf numFmtId="178" fontId="0" fillId="0" borderId="79" xfId="1" applyNumberFormat="1" applyFont="1" applyFill="1" applyBorder="1" applyProtection="1"/>
    <xf numFmtId="3" fontId="0" fillId="0" borderId="0" xfId="0" applyNumberFormat="1" applyFill="1" applyAlignment="1" applyProtection="1">
      <alignment horizontal="center"/>
    </xf>
    <xf numFmtId="178" fontId="0" fillId="0" borderId="58" xfId="1" applyNumberFormat="1" applyFont="1" applyFill="1" applyBorder="1" applyAlignment="1" applyProtection="1">
      <alignment horizontal="right"/>
    </xf>
    <xf numFmtId="3" fontId="15" fillId="0" borderId="0" xfId="13" applyNumberFormat="1" applyFill="1" applyAlignment="1" applyProtection="1">
      <alignment horizontal="right"/>
    </xf>
    <xf numFmtId="178" fontId="0" fillId="0" borderId="16" xfId="26" applyNumberFormat="1" applyFont="1" applyFill="1" applyBorder="1" applyAlignment="1" applyProtection="1">
      <alignment horizontal="right"/>
    </xf>
    <xf numFmtId="178" fontId="0" fillId="0" borderId="58" xfId="26" applyNumberFormat="1" applyFont="1" applyFill="1" applyBorder="1" applyAlignment="1" applyProtection="1">
      <alignment horizontal="center"/>
    </xf>
    <xf numFmtId="0" fontId="15" fillId="0" borderId="23" xfId="13" applyFill="1" applyBorder="1" applyAlignment="1" applyProtection="1">
      <alignment horizontal="center"/>
    </xf>
    <xf numFmtId="0" fontId="15" fillId="0" borderId="1" xfId="13" applyFill="1" applyBorder="1" applyProtection="1"/>
    <xf numFmtId="0" fontId="15" fillId="0" borderId="1" xfId="13" applyFill="1" applyBorder="1" applyAlignment="1" applyProtection="1">
      <alignment horizontal="center"/>
    </xf>
    <xf numFmtId="178" fontId="0" fillId="0" borderId="36" xfId="26" applyNumberFormat="1" applyFont="1" applyFill="1" applyBorder="1" applyProtection="1"/>
    <xf numFmtId="178" fontId="0" fillId="0" borderId="0" xfId="26" applyNumberFormat="1" applyFont="1" applyFill="1" applyAlignment="1" applyProtection="1">
      <alignment horizontal="right"/>
    </xf>
    <xf numFmtId="178" fontId="0" fillId="0" borderId="0" xfId="26" applyNumberFormat="1" applyFont="1" applyFill="1" applyAlignment="1" applyProtection="1">
      <alignment horizontal="centerContinuous"/>
    </xf>
    <xf numFmtId="178" fontId="0" fillId="0" borderId="0" xfId="26" applyNumberFormat="1" applyFont="1" applyFill="1"/>
    <xf numFmtId="0" fontId="6" fillId="0" borderId="0" xfId="13" applyFont="1" applyFill="1" applyProtection="1"/>
    <xf numFmtId="177" fontId="0" fillId="0" borderId="0" xfId="26" applyNumberFormat="1" applyFont="1" applyFill="1"/>
    <xf numFmtId="178" fontId="0" fillId="0" borderId="3" xfId="26" applyNumberFormat="1" applyFont="1" applyFill="1" applyBorder="1" applyProtection="1"/>
    <xf numFmtId="0" fontId="16" fillId="0" borderId="0" xfId="13" applyFont="1" applyFill="1" applyAlignment="1" applyProtection="1">
      <alignment horizontal="centerContinuous"/>
    </xf>
    <xf numFmtId="3" fontId="15" fillId="0" borderId="0" xfId="13" applyNumberFormat="1" applyFill="1" applyAlignment="1" applyProtection="1">
      <alignment horizontal="center"/>
    </xf>
    <xf numFmtId="178" fontId="0" fillId="0" borderId="58" xfId="26" applyNumberFormat="1" applyFont="1" applyFill="1" applyBorder="1" applyAlignment="1" applyProtection="1">
      <alignment horizontal="right"/>
    </xf>
    <xf numFmtId="3" fontId="15" fillId="0" borderId="0" xfId="13" applyNumberFormat="1" applyFill="1" applyAlignment="1" applyProtection="1"/>
    <xf numFmtId="178" fontId="11" fillId="0" borderId="16" xfId="26" applyNumberFormat="1" applyFont="1" applyFill="1" applyBorder="1" applyProtection="1"/>
    <xf numFmtId="178" fontId="0" fillId="0" borderId="58" xfId="26" applyNumberFormat="1" applyFont="1" applyFill="1" applyBorder="1" applyAlignment="1" applyProtection="1"/>
    <xf numFmtId="3" fontId="15" fillId="0" borderId="0" xfId="13" applyNumberFormat="1" applyFont="1" applyFill="1" applyProtection="1"/>
    <xf numFmtId="0" fontId="15" fillId="0" borderId="19" xfId="13" applyFont="1" applyFill="1" applyBorder="1" applyProtection="1"/>
    <xf numFmtId="0" fontId="15" fillId="0" borderId="4" xfId="13" applyFill="1" applyBorder="1" applyAlignment="1" applyProtection="1">
      <alignment horizontal="center"/>
    </xf>
    <xf numFmtId="0" fontId="15" fillId="0" borderId="0" xfId="13" applyFill="1" applyBorder="1"/>
    <xf numFmtId="0" fontId="15" fillId="0" borderId="81" xfId="13" applyFill="1" applyBorder="1"/>
    <xf numFmtId="0" fontId="15" fillId="0" borderId="6" xfId="13" applyFill="1" applyBorder="1" applyAlignment="1" applyProtection="1">
      <alignment horizontal="center"/>
    </xf>
    <xf numFmtId="178" fontId="15" fillId="0" borderId="51" xfId="13" applyNumberFormat="1" applyFill="1" applyBorder="1" applyProtection="1"/>
    <xf numFmtId="0" fontId="15" fillId="0" borderId="2" xfId="13" applyFill="1" applyBorder="1"/>
    <xf numFmtId="0" fontId="15" fillId="0" borderId="127" xfId="5" applyFont="1" applyFill="1" applyBorder="1" applyProtection="1"/>
    <xf numFmtId="43" fontId="15" fillId="0" borderId="0" xfId="26" applyFont="1" applyFill="1" applyBorder="1" applyProtection="1"/>
    <xf numFmtId="178" fontId="15" fillId="0" borderId="0" xfId="26" applyNumberFormat="1" applyFont="1" applyFill="1" applyProtection="1"/>
    <xf numFmtId="41" fontId="15" fillId="0" borderId="0" xfId="7" applyNumberFormat="1" applyFont="1" applyFill="1" applyProtection="1"/>
    <xf numFmtId="5" fontId="15" fillId="0" borderId="0" xfId="7" applyNumberFormat="1" applyFont="1" applyFill="1" applyProtection="1"/>
    <xf numFmtId="43" fontId="15" fillId="0" borderId="0" xfId="10" applyFont="1" applyFill="1" applyProtection="1"/>
    <xf numFmtId="5" fontId="15" fillId="0" borderId="0" xfId="10" applyNumberFormat="1" applyFont="1" applyFill="1" applyProtection="1"/>
    <xf numFmtId="43" fontId="6" fillId="0" borderId="0" xfId="10" applyFont="1" applyFill="1" applyProtection="1"/>
    <xf numFmtId="0" fontId="15" fillId="0" borderId="24" xfId="7" applyFont="1" applyFill="1" applyBorder="1" applyProtection="1"/>
    <xf numFmtId="0" fontId="15" fillId="0" borderId="12" xfId="7" applyFont="1" applyFill="1" applyBorder="1" applyProtection="1"/>
    <xf numFmtId="0" fontId="15" fillId="0" borderId="14" xfId="7" applyFont="1" applyFill="1" applyBorder="1" applyProtection="1"/>
    <xf numFmtId="0" fontId="15" fillId="0" borderId="19" xfId="7" applyFont="1" applyFill="1" applyBorder="1" applyProtection="1"/>
    <xf numFmtId="0" fontId="15" fillId="0" borderId="25" xfId="7" applyFont="1" applyFill="1" applyBorder="1" applyProtection="1"/>
    <xf numFmtId="0" fontId="15" fillId="0" borderId="16" xfId="7" applyFont="1" applyFill="1" applyBorder="1" applyProtection="1"/>
    <xf numFmtId="0" fontId="15" fillId="0" borderId="9" xfId="7" applyFont="1" applyFill="1" applyBorder="1" applyProtection="1"/>
    <xf numFmtId="0" fontId="15" fillId="0" borderId="10" xfId="7" applyFont="1" applyFill="1" applyBorder="1" applyProtection="1"/>
    <xf numFmtId="0" fontId="15" fillId="0" borderId="21" xfId="7" applyFont="1" applyFill="1" applyBorder="1" applyProtection="1"/>
    <xf numFmtId="177" fontId="6" fillId="0" borderId="22" xfId="7" applyNumberFormat="1" applyFont="1" applyFill="1" applyBorder="1" applyProtection="1"/>
    <xf numFmtId="0" fontId="15" fillId="0" borderId="39" xfId="7" applyFont="1" applyFill="1" applyBorder="1" applyAlignment="1" applyProtection="1">
      <alignment horizontal="centerContinuous"/>
    </xf>
    <xf numFmtId="0" fontId="15" fillId="0" borderId="40" xfId="7" applyFont="1" applyFill="1" applyBorder="1" applyAlignment="1" applyProtection="1">
      <alignment horizontal="centerContinuous"/>
    </xf>
    <xf numFmtId="0" fontId="15" fillId="0" borderId="10" xfId="7" applyFont="1" applyFill="1" applyBorder="1" applyAlignment="1" applyProtection="1">
      <alignment horizontal="centerContinuous"/>
    </xf>
    <xf numFmtId="0" fontId="15" fillId="0" borderId="37" xfId="7" applyFont="1" applyFill="1" applyBorder="1" applyAlignment="1" applyProtection="1">
      <alignment horizontal="centerContinuous"/>
    </xf>
    <xf numFmtId="0" fontId="15" fillId="0" borderId="4" xfId="7" applyFont="1" applyFill="1" applyBorder="1" applyProtection="1"/>
    <xf numFmtId="0" fontId="15" fillId="0" borderId="127" xfId="7" applyFont="1" applyFill="1" applyBorder="1" applyProtection="1"/>
    <xf numFmtId="0" fontId="15" fillId="0" borderId="30" xfId="7" applyFont="1" applyFill="1" applyBorder="1" applyAlignment="1" applyProtection="1">
      <alignment horizontal="center"/>
    </xf>
    <xf numFmtId="0" fontId="15" fillId="0" borderId="32" xfId="7" applyFont="1" applyFill="1" applyBorder="1" applyProtection="1"/>
    <xf numFmtId="0" fontId="15" fillId="0" borderId="42" xfId="7" applyFont="1" applyFill="1" applyBorder="1" applyAlignment="1" applyProtection="1">
      <alignment horizontal="centerContinuous"/>
    </xf>
    <xf numFmtId="0" fontId="15" fillId="0" borderId="34" xfId="7" applyFont="1" applyFill="1" applyBorder="1" applyProtection="1"/>
    <xf numFmtId="0" fontId="15" fillId="0" borderId="4" xfId="7" applyFont="1" applyFill="1" applyBorder="1" applyAlignment="1" applyProtection="1">
      <alignment horizontal="center"/>
    </xf>
    <xf numFmtId="0" fontId="15" fillId="0" borderId="19" xfId="7" applyFont="1" applyFill="1" applyBorder="1" applyAlignment="1" applyProtection="1">
      <alignment horizontal="center"/>
    </xf>
    <xf numFmtId="0" fontId="15" fillId="0" borderId="16" xfId="7" applyFont="1" applyFill="1" applyBorder="1" applyAlignment="1" applyProtection="1">
      <alignment horizontal="center"/>
    </xf>
    <xf numFmtId="0" fontId="15" fillId="0" borderId="9" xfId="7" applyFont="1" applyFill="1" applyBorder="1" applyAlignment="1" applyProtection="1">
      <alignment horizontal="center"/>
    </xf>
    <xf numFmtId="0" fontId="15" fillId="0" borderId="21" xfId="7" applyFont="1" applyFill="1" applyBorder="1" applyAlignment="1" applyProtection="1">
      <alignment horizontal="center"/>
    </xf>
    <xf numFmtId="0" fontId="15" fillId="0" borderId="22" xfId="7" applyFont="1" applyFill="1" applyBorder="1" applyAlignment="1" applyProtection="1">
      <alignment horizontal="center"/>
    </xf>
    <xf numFmtId="0" fontId="12" fillId="0" borderId="19" xfId="7" applyFont="1" applyFill="1" applyBorder="1" applyProtection="1">
      <protection locked="0"/>
    </xf>
    <xf numFmtId="37" fontId="15" fillId="0" borderId="15" xfId="7" applyNumberFormat="1" applyFont="1" applyFill="1" applyBorder="1" applyProtection="1"/>
    <xf numFmtId="5" fontId="12" fillId="0" borderId="19" xfId="7" applyNumberFormat="1" applyFont="1" applyFill="1" applyBorder="1" applyProtection="1">
      <protection locked="0"/>
    </xf>
    <xf numFmtId="5" fontId="15" fillId="0" borderId="16" xfId="7" applyNumberFormat="1" applyFont="1" applyFill="1" applyBorder="1" applyProtection="1"/>
    <xf numFmtId="0" fontId="15" fillId="0" borderId="19" xfId="7" applyFont="1" applyFill="1" applyBorder="1" applyProtection="1">
      <protection locked="0"/>
    </xf>
    <xf numFmtId="43" fontId="15" fillId="0" borderId="19" xfId="26" applyFont="1" applyFill="1" applyBorder="1" applyProtection="1">
      <protection locked="0"/>
    </xf>
    <xf numFmtId="0" fontId="15" fillId="0" borderId="19" xfId="7" applyFont="1" applyFill="1" applyBorder="1" applyAlignment="1" applyProtection="1">
      <alignment horizontal="center"/>
      <protection locked="0"/>
    </xf>
    <xf numFmtId="37" fontId="15" fillId="0" borderId="19" xfId="7" applyNumberFormat="1" applyFont="1" applyFill="1" applyBorder="1" applyProtection="1">
      <protection locked="0"/>
    </xf>
    <xf numFmtId="37" fontId="15" fillId="0" borderId="16" xfId="7" applyNumberFormat="1" applyFont="1" applyFill="1" applyBorder="1" applyProtection="1"/>
    <xf numFmtId="0" fontId="15" fillId="0" borderId="15" xfId="7" applyFont="1" applyFill="1" applyBorder="1" applyProtection="1"/>
    <xf numFmtId="43" fontId="15" fillId="0" borderId="15" xfId="26" applyFont="1" applyFill="1" applyBorder="1" applyProtection="1"/>
    <xf numFmtId="0" fontId="15" fillId="0" borderId="0" xfId="7" applyFont="1" applyFill="1" applyAlignment="1" applyProtection="1">
      <alignment horizontal="center"/>
    </xf>
    <xf numFmtId="43" fontId="15" fillId="0" borderId="16" xfId="26" applyFont="1" applyFill="1" applyBorder="1" applyProtection="1"/>
    <xf numFmtId="0" fontId="15" fillId="0" borderId="19" xfId="7" applyNumberFormat="1" applyFont="1" applyFill="1" applyBorder="1" applyAlignment="1" applyProtection="1">
      <alignment horizontal="center"/>
      <protection locked="0"/>
    </xf>
    <xf numFmtId="0" fontId="15" fillId="0" borderId="82" xfId="5" applyFont="1" applyFill="1" applyBorder="1"/>
    <xf numFmtId="0" fontId="15" fillId="0" borderId="83" xfId="5" applyFont="1" applyFill="1" applyBorder="1"/>
    <xf numFmtId="0" fontId="15" fillId="0" borderId="44" xfId="7" applyFont="1" applyFill="1" applyBorder="1" applyProtection="1"/>
    <xf numFmtId="37" fontId="15" fillId="0" borderId="44" xfId="7" applyNumberFormat="1" applyFont="1" applyFill="1" applyBorder="1" applyProtection="1"/>
    <xf numFmtId="37" fontId="15" fillId="0" borderId="50" xfId="7" applyNumberFormat="1" applyFont="1" applyFill="1" applyBorder="1" applyProtection="1"/>
    <xf numFmtId="0" fontId="15" fillId="0" borderId="28" xfId="7" applyFont="1" applyFill="1" applyBorder="1" applyProtection="1"/>
    <xf numFmtId="37" fontId="15" fillId="0" borderId="32" xfId="7" applyNumberFormat="1" applyFont="1" applyFill="1" applyBorder="1" applyProtection="1">
      <protection locked="0"/>
    </xf>
    <xf numFmtId="0" fontId="15" fillId="0" borderId="17" xfId="7" applyFont="1" applyFill="1" applyBorder="1" applyProtection="1"/>
    <xf numFmtId="0" fontId="15" fillId="0" borderId="50" xfId="7" applyFont="1" applyFill="1" applyBorder="1" applyProtection="1"/>
    <xf numFmtId="0" fontId="15" fillId="0" borderId="48" xfId="7" applyFont="1" applyFill="1" applyBorder="1" applyAlignment="1" applyProtection="1">
      <alignment horizontal="center"/>
    </xf>
    <xf numFmtId="0" fontId="15" fillId="0" borderId="48" xfId="7" applyFont="1" applyFill="1" applyBorder="1" applyProtection="1"/>
    <xf numFmtId="41" fontId="15" fillId="0" borderId="48" xfId="26" applyNumberFormat="1" applyFont="1" applyFill="1" applyBorder="1" applyProtection="1"/>
    <xf numFmtId="0" fontId="15" fillId="0" borderId="0" xfId="7" applyFont="1" applyFill="1" applyAlignment="1" applyProtection="1">
      <alignment horizontal="centerContinuous"/>
    </xf>
    <xf numFmtId="43" fontId="15" fillId="0" borderId="0" xfId="26" applyFont="1" applyFill="1" applyAlignment="1" applyProtection="1">
      <alignment horizontal="centerContinuous"/>
    </xf>
    <xf numFmtId="0" fontId="62" fillId="0" borderId="0" xfId="30" applyFont="1" applyFill="1"/>
    <xf numFmtId="0" fontId="15" fillId="0" borderId="0" xfId="13" applyFont="1" applyFill="1" applyBorder="1"/>
    <xf numFmtId="0" fontId="15" fillId="0" borderId="12" xfId="13" applyFont="1" applyFill="1" applyBorder="1"/>
    <xf numFmtId="0" fontId="15" fillId="0" borderId="2" xfId="13" applyFont="1" applyFill="1" applyBorder="1"/>
    <xf numFmtId="0" fontId="15" fillId="0" borderId="24" xfId="13" applyFont="1" applyFill="1" applyBorder="1"/>
    <xf numFmtId="0" fontId="15" fillId="0" borderId="14" xfId="13" applyFont="1" applyFill="1" applyBorder="1"/>
    <xf numFmtId="0" fontId="15" fillId="0" borderId="4" xfId="13" applyFont="1" applyFill="1" applyBorder="1"/>
    <xf numFmtId="0" fontId="15" fillId="0" borderId="25" xfId="13" applyFont="1" applyFill="1" applyBorder="1"/>
    <xf numFmtId="0" fontId="15" fillId="0" borderId="16" xfId="13" applyFont="1" applyFill="1" applyBorder="1"/>
    <xf numFmtId="0" fontId="15" fillId="0" borderId="9" xfId="13" applyFont="1" applyFill="1" applyBorder="1"/>
    <xf numFmtId="0" fontId="15" fillId="0" borderId="10" xfId="13" applyFont="1" applyFill="1" applyBorder="1"/>
    <xf numFmtId="49" fontId="6" fillId="0" borderId="22" xfId="13" applyNumberFormat="1" applyFont="1" applyFill="1" applyBorder="1" applyAlignment="1">
      <alignment horizontal="center"/>
    </xf>
    <xf numFmtId="0" fontId="15" fillId="0" borderId="39" xfId="13" applyFont="1" applyFill="1" applyBorder="1" applyAlignment="1">
      <alignment horizontal="centerContinuous"/>
    </xf>
    <xf numFmtId="0" fontId="15" fillId="0" borderId="10" xfId="13" applyFont="1" applyFill="1" applyBorder="1" applyAlignment="1">
      <alignment horizontal="centerContinuous"/>
    </xf>
    <xf numFmtId="0" fontId="15" fillId="0" borderId="40" xfId="13" applyFont="1" applyFill="1" applyBorder="1" applyAlignment="1">
      <alignment horizontal="centerContinuous"/>
    </xf>
    <xf numFmtId="0" fontId="15" fillId="0" borderId="127" xfId="13" applyFont="1" applyFill="1" applyBorder="1"/>
    <xf numFmtId="0" fontId="15" fillId="0" borderId="4" xfId="13" applyFont="1" applyFill="1" applyBorder="1" applyAlignment="1">
      <alignment horizontal="center"/>
    </xf>
    <xf numFmtId="0" fontId="15" fillId="0" borderId="19" xfId="13" applyFont="1" applyFill="1" applyBorder="1" applyAlignment="1">
      <alignment horizontal="center"/>
    </xf>
    <xf numFmtId="0" fontId="15" fillId="0" borderId="21" xfId="13" applyFont="1" applyFill="1" applyBorder="1" applyAlignment="1">
      <alignment horizontal="centerContinuous"/>
    </xf>
    <xf numFmtId="0" fontId="15" fillId="0" borderId="16" xfId="13" applyFont="1" applyFill="1" applyBorder="1" applyAlignment="1">
      <alignment horizontal="left"/>
    </xf>
    <xf numFmtId="0" fontId="15" fillId="0" borderId="19" xfId="13" applyFont="1" applyFill="1" applyBorder="1" applyAlignment="1">
      <alignment horizontal="centerContinuous"/>
    </xf>
    <xf numFmtId="0" fontId="15" fillId="0" borderId="16" xfId="13" applyFont="1" applyFill="1" applyBorder="1" applyAlignment="1">
      <alignment horizontal="centerContinuous"/>
    </xf>
    <xf numFmtId="0" fontId="15" fillId="0" borderId="9" xfId="13" applyFont="1" applyFill="1" applyBorder="1" applyAlignment="1">
      <alignment horizontal="center"/>
    </xf>
    <xf numFmtId="0" fontId="15" fillId="0" borderId="21" xfId="13" applyFont="1" applyFill="1" applyBorder="1" applyAlignment="1">
      <alignment horizontal="center"/>
    </xf>
    <xf numFmtId="0" fontId="15" fillId="0" borderId="22" xfId="13" applyFont="1" applyFill="1" applyBorder="1" applyAlignment="1">
      <alignment horizontal="center"/>
    </xf>
    <xf numFmtId="0" fontId="65" fillId="0" borderId="19" xfId="13" applyFont="1" applyFill="1" applyBorder="1"/>
    <xf numFmtId="0" fontId="65" fillId="0" borderId="19" xfId="13" applyFont="1" applyFill="1" applyBorder="1" applyAlignment="1">
      <alignment horizontal="left"/>
    </xf>
    <xf numFmtId="0" fontId="15" fillId="0" borderId="42" xfId="13" applyFont="1" applyFill="1" applyBorder="1"/>
    <xf numFmtId="0" fontId="15" fillId="0" borderId="46" xfId="13" applyFont="1" applyFill="1" applyBorder="1" applyAlignment="1">
      <alignment horizontal="center" vertical="center"/>
    </xf>
    <xf numFmtId="0" fontId="15" fillId="0" borderId="46" xfId="13" applyFont="1" applyFill="1" applyBorder="1"/>
    <xf numFmtId="178" fontId="15" fillId="0" borderId="46" xfId="13" applyNumberFormat="1" applyFont="1" applyFill="1" applyBorder="1" applyProtection="1"/>
    <xf numFmtId="0" fontId="15" fillId="0" borderId="0" xfId="13" applyFont="1" applyFill="1" applyAlignment="1">
      <alignment horizontal="left"/>
    </xf>
    <xf numFmtId="0" fontId="15" fillId="0" borderId="0" xfId="13" applyFont="1" applyFill="1" applyAlignment="1">
      <alignment horizontal="centerContinuous"/>
    </xf>
    <xf numFmtId="178" fontId="60" fillId="0" borderId="0" xfId="13" applyNumberFormat="1" applyFont="1" applyFill="1" applyAlignment="1"/>
    <xf numFmtId="0" fontId="15" fillId="0" borderId="0" xfId="13" applyFont="1" applyFill="1" applyAlignment="1">
      <alignment horizontal="center"/>
    </xf>
    <xf numFmtId="178" fontId="15" fillId="0" borderId="0" xfId="13" applyNumberFormat="1" applyFont="1" applyFill="1" applyAlignment="1">
      <alignment horizontal="left"/>
    </xf>
    <xf numFmtId="43" fontId="15" fillId="0" borderId="0" xfId="26" applyFont="1" applyFill="1" applyAlignment="1">
      <alignment horizontal="centerContinuous"/>
    </xf>
    <xf numFmtId="0" fontId="15" fillId="0" borderId="127" xfId="23" applyFont="1" applyFill="1" applyBorder="1" applyProtection="1"/>
    <xf numFmtId="0" fontId="15" fillId="0" borderId="127" xfId="23" applyFont="1" applyFill="1" applyBorder="1" applyAlignment="1" applyProtection="1">
      <alignment horizontal="center"/>
    </xf>
    <xf numFmtId="0" fontId="15" fillId="0" borderId="127" xfId="23" applyFont="1" applyFill="1" applyBorder="1" applyAlignment="1" applyProtection="1">
      <alignment horizontal="centerContinuous"/>
    </xf>
    <xf numFmtId="43" fontId="11" fillId="0" borderId="16" xfId="8" applyFont="1" applyFill="1" applyBorder="1" applyProtection="1"/>
    <xf numFmtId="0" fontId="15" fillId="0" borderId="128" xfId="23" applyFont="1" applyFill="1" applyBorder="1" applyProtection="1"/>
    <xf numFmtId="0" fontId="15" fillId="0" borderId="129" xfId="23" applyFont="1" applyFill="1" applyBorder="1" applyProtection="1"/>
    <xf numFmtId="0" fontId="15" fillId="0" borderId="131" xfId="23" applyFont="1" applyFill="1" applyBorder="1" applyProtection="1"/>
    <xf numFmtId="0" fontId="15" fillId="0" borderId="134" xfId="23" applyFont="1" applyFill="1" applyBorder="1" applyProtection="1"/>
    <xf numFmtId="0" fontId="15" fillId="0" borderId="134" xfId="23" applyFont="1" applyFill="1" applyBorder="1" applyAlignment="1" applyProtection="1">
      <alignment horizontal="center"/>
    </xf>
    <xf numFmtId="0" fontId="15" fillId="0" borderId="128" xfId="7" applyFont="1" applyFill="1" applyBorder="1" applyProtection="1"/>
    <xf numFmtId="0" fontId="15" fillId="0" borderId="129" xfId="7" applyFont="1" applyFill="1" applyBorder="1" applyProtection="1"/>
    <xf numFmtId="0" fontId="15" fillId="0" borderId="129" xfId="5" applyFont="1" applyFill="1" applyBorder="1" applyProtection="1"/>
    <xf numFmtId="178" fontId="87" fillId="0" borderId="19" xfId="5" applyNumberFormat="1" applyFont="1" applyFill="1" applyBorder="1" applyProtection="1"/>
    <xf numFmtId="178" fontId="87" fillId="0" borderId="19" xfId="26" applyNumberFormat="1" applyFont="1" applyFill="1" applyBorder="1" applyProtection="1"/>
    <xf numFmtId="0" fontId="15" fillId="0" borderId="129" xfId="7" applyFont="1" applyFill="1" applyBorder="1"/>
    <xf numFmtId="0" fontId="15" fillId="0" borderId="0" xfId="13" applyFill="1" applyAlignment="1">
      <alignment wrapText="1"/>
    </xf>
    <xf numFmtId="0" fontId="15" fillId="0" borderId="10" xfId="13" applyFill="1" applyBorder="1" applyAlignment="1">
      <alignment wrapText="1"/>
    </xf>
    <xf numFmtId="0" fontId="15" fillId="0" borderId="11" xfId="13" applyFill="1" applyBorder="1" applyAlignment="1">
      <alignment wrapText="1"/>
    </xf>
    <xf numFmtId="0" fontId="15" fillId="0" borderId="127" xfId="16" applyFont="1" applyFill="1" applyBorder="1" applyProtection="1"/>
    <xf numFmtId="0" fontId="16" fillId="0" borderId="127" xfId="3" applyFont="1" applyFill="1" applyBorder="1" applyProtection="1"/>
    <xf numFmtId="0" fontId="15" fillId="0" borderId="128" xfId="16" applyFont="1" applyFill="1" applyBorder="1" applyProtection="1"/>
    <xf numFmtId="0" fontId="15" fillId="0" borderId="129" xfId="16" applyFont="1" applyFill="1" applyBorder="1" applyProtection="1"/>
    <xf numFmtId="0" fontId="15" fillId="0" borderId="134" xfId="16" applyFont="1" applyFill="1" applyBorder="1" applyProtection="1"/>
    <xf numFmtId="0" fontId="15" fillId="0" borderId="24" xfId="16" applyFont="1" applyFill="1" applyBorder="1" applyProtection="1"/>
    <xf numFmtId="0" fontId="15" fillId="0" borderId="136" xfId="16" applyFont="1" applyFill="1" applyBorder="1" applyAlignment="1" applyProtection="1">
      <alignment horizontal="center"/>
    </xf>
    <xf numFmtId="0" fontId="15" fillId="0" borderId="25" xfId="16" applyFont="1" applyFill="1" applyBorder="1" applyProtection="1"/>
    <xf numFmtId="0" fontId="15" fillId="0" borderId="19" xfId="16" applyFont="1" applyFill="1" applyBorder="1" applyProtection="1"/>
    <xf numFmtId="0" fontId="15" fillId="0" borderId="16" xfId="16" applyFont="1" applyFill="1" applyBorder="1" applyProtection="1"/>
    <xf numFmtId="0" fontId="15" fillId="0" borderId="9" xfId="16" applyFont="1" applyFill="1" applyBorder="1" applyProtection="1"/>
    <xf numFmtId="0" fontId="15" fillId="0" borderId="10" xfId="16" applyFont="1" applyFill="1" applyBorder="1" applyProtection="1"/>
    <xf numFmtId="0" fontId="15" fillId="0" borderId="26" xfId="16" applyFont="1" applyFill="1" applyBorder="1" applyProtection="1"/>
    <xf numFmtId="0" fontId="15" fillId="0" borderId="21" xfId="16" applyFont="1" applyFill="1" applyBorder="1" applyProtection="1"/>
    <xf numFmtId="49" fontId="15" fillId="0" borderId="21" xfId="16" applyNumberFormat="1" applyFont="1" applyFill="1" applyBorder="1" applyAlignment="1" applyProtection="1">
      <alignment horizontal="center"/>
    </xf>
    <xf numFmtId="49" fontId="16" fillId="0" borderId="22" xfId="16" applyNumberFormat="1" applyFont="1" applyFill="1" applyBorder="1" applyAlignment="1" applyProtection="1">
      <alignment horizontal="center"/>
    </xf>
    <xf numFmtId="0" fontId="15" fillId="0" borderId="9" xfId="16" applyFont="1" applyFill="1" applyBorder="1" applyAlignment="1" applyProtection="1">
      <alignment horizontal="centerContinuous"/>
    </xf>
    <xf numFmtId="0" fontId="15" fillId="0" borderId="10" xfId="16" applyFont="1" applyFill="1" applyBorder="1" applyAlignment="1" applyProtection="1">
      <alignment horizontal="centerContinuous"/>
    </xf>
    <xf numFmtId="0" fontId="15" fillId="0" borderId="11" xfId="16" applyFont="1" applyFill="1" applyBorder="1" applyAlignment="1" applyProtection="1">
      <alignment horizontal="centerContinuous"/>
    </xf>
    <xf numFmtId="0" fontId="27" fillId="0" borderId="10" xfId="16" applyFont="1" applyFill="1" applyBorder="1" applyAlignment="1" applyProtection="1">
      <alignment horizontal="left"/>
    </xf>
    <xf numFmtId="0" fontId="15" fillId="0" borderId="11" xfId="16" applyFont="1" applyFill="1" applyBorder="1" applyProtection="1"/>
    <xf numFmtId="0" fontId="15" fillId="0" borderId="39" xfId="16" applyFont="1" applyFill="1" applyBorder="1" applyAlignment="1" applyProtection="1">
      <alignment horizontal="centerContinuous"/>
    </xf>
    <xf numFmtId="0" fontId="15" fillId="0" borderId="0" xfId="16" applyFont="1" applyFill="1" applyBorder="1"/>
    <xf numFmtId="0" fontId="16" fillId="0" borderId="4" xfId="16" applyFont="1" applyFill="1" applyBorder="1" applyProtection="1"/>
    <xf numFmtId="0" fontId="16" fillId="0" borderId="0" xfId="16" applyFont="1" applyFill="1" applyBorder="1" applyProtection="1"/>
    <xf numFmtId="0" fontId="15" fillId="0" borderId="127" xfId="16" applyFont="1" applyFill="1" applyBorder="1"/>
    <xf numFmtId="0" fontId="15" fillId="0" borderId="4" xfId="16" applyFont="1" applyFill="1" applyBorder="1" applyAlignment="1" applyProtection="1">
      <alignment horizontal="centerContinuous"/>
    </xf>
    <xf numFmtId="0" fontId="15" fillId="0" borderId="0" xfId="16" applyFont="1" applyFill="1" applyBorder="1" applyAlignment="1" applyProtection="1">
      <alignment horizontal="centerContinuous"/>
    </xf>
    <xf numFmtId="0" fontId="15" fillId="0" borderId="127" xfId="16" applyFont="1" applyFill="1" applyBorder="1" applyAlignment="1" applyProtection="1">
      <alignment horizontal="centerContinuous"/>
    </xf>
    <xf numFmtId="0" fontId="16" fillId="0" borderId="6" xfId="16" applyFont="1" applyFill="1" applyBorder="1" applyAlignment="1" applyProtection="1">
      <alignment horizontal="centerContinuous"/>
    </xf>
    <xf numFmtId="0" fontId="15" fillId="0" borderId="1" xfId="16" applyFont="1" applyFill="1" applyBorder="1" applyAlignment="1" applyProtection="1">
      <alignment horizontal="centerContinuous"/>
    </xf>
    <xf numFmtId="0" fontId="15" fillId="0" borderId="7" xfId="16" applyFont="1" applyFill="1" applyBorder="1" applyAlignment="1" applyProtection="1">
      <alignment horizontal="centerContinuous"/>
    </xf>
    <xf numFmtId="0" fontId="16" fillId="0" borderId="0" xfId="16" applyFont="1" applyFill="1" applyBorder="1" applyAlignment="1" applyProtection="1">
      <alignment horizontal="centerContinuous"/>
    </xf>
    <xf numFmtId="0" fontId="15" fillId="0" borderId="129" xfId="16" applyFont="1" applyFill="1" applyBorder="1" applyAlignment="1" applyProtection="1">
      <alignment horizontal="centerContinuous"/>
    </xf>
    <xf numFmtId="164" fontId="15" fillId="0" borderId="10" xfId="16" applyNumberFormat="1" applyFont="1" applyFill="1" applyBorder="1" applyAlignment="1" applyProtection="1">
      <alignment horizontal="center"/>
    </xf>
    <xf numFmtId="0" fontId="15" fillId="0" borderId="1" xfId="16" applyFont="1" applyFill="1" applyBorder="1"/>
    <xf numFmtId="0" fontId="15" fillId="0" borderId="131" xfId="16" applyFont="1" applyFill="1" applyBorder="1" applyProtection="1"/>
    <xf numFmtId="0" fontId="15" fillId="0" borderId="0" xfId="16" applyFont="1" applyFill="1" applyAlignment="1" applyProtection="1">
      <alignment horizontal="centerContinuous"/>
    </xf>
    <xf numFmtId="0" fontId="11" fillId="0" borderId="1" xfId="16" applyFont="1" applyFill="1" applyBorder="1" applyProtection="1"/>
    <xf numFmtId="0" fontId="16" fillId="0" borderId="0" xfId="16" applyFont="1" applyFill="1" applyProtection="1"/>
    <xf numFmtId="0" fontId="16" fillId="0" borderId="0" xfId="16" applyFont="1" applyFill="1" applyAlignment="1" applyProtection="1">
      <alignment horizontal="centerContinuous"/>
    </xf>
    <xf numFmtId="37" fontId="76" fillId="0" borderId="22" xfId="23" applyNumberFormat="1" applyFont="1" applyFill="1" applyBorder="1" applyProtection="1"/>
    <xf numFmtId="0" fontId="15" fillId="0" borderId="129" xfId="23" applyFont="1" applyFill="1" applyBorder="1" applyAlignment="1" applyProtection="1"/>
    <xf numFmtId="0" fontId="15" fillId="0" borderId="0" xfId="23" applyFont="1" applyFill="1" applyAlignment="1" applyProtection="1"/>
    <xf numFmtId="0" fontId="15" fillId="0" borderId="40" xfId="23" applyFont="1" applyFill="1" applyBorder="1" applyAlignment="1" applyProtection="1"/>
    <xf numFmtId="0" fontId="15" fillId="0" borderId="42" xfId="23" applyFont="1" applyFill="1" applyBorder="1" applyAlignment="1" applyProtection="1"/>
    <xf numFmtId="0" fontId="15" fillId="0" borderId="19" xfId="23" applyFont="1" applyFill="1" applyBorder="1" applyAlignment="1" applyProtection="1"/>
    <xf numFmtId="42" fontId="15" fillId="0" borderId="19" xfId="23" applyNumberFormat="1" applyFont="1" applyFill="1" applyBorder="1" applyAlignment="1" applyProtection="1"/>
    <xf numFmtId="42" fontId="15" fillId="0" borderId="19" xfId="23" applyNumberFormat="1" applyFont="1" applyFill="1" applyBorder="1" applyAlignment="1" applyProtection="1">
      <alignment horizontal="center"/>
    </xf>
    <xf numFmtId="42" fontId="15" fillId="0" borderId="19" xfId="23" applyNumberFormat="1" applyFont="1" applyFill="1" applyBorder="1" applyProtection="1"/>
    <xf numFmtId="43" fontId="15" fillId="0" borderId="4" xfId="23" applyNumberFormat="1" applyFont="1" applyFill="1" applyBorder="1" applyProtection="1"/>
    <xf numFmtId="37" fontId="15" fillId="0" borderId="19" xfId="23" applyNumberFormat="1" applyFont="1" applyFill="1" applyBorder="1" applyAlignment="1" applyProtection="1"/>
    <xf numFmtId="5" fontId="15" fillId="0" borderId="19" xfId="23" applyNumberFormat="1" applyFont="1" applyFill="1" applyBorder="1" applyAlignment="1" applyProtection="1">
      <alignment horizontal="center"/>
    </xf>
    <xf numFmtId="43" fontId="0" fillId="0" borderId="0" xfId="32" applyFont="1" applyFill="1"/>
    <xf numFmtId="43" fontId="15" fillId="0" borderId="19" xfId="23" applyNumberFormat="1" applyFont="1" applyFill="1" applyBorder="1" applyProtection="1"/>
    <xf numFmtId="37" fontId="15" fillId="0" borderId="42" xfId="23" applyNumberFormat="1" applyFont="1" applyFill="1" applyBorder="1" applyAlignment="1" applyProtection="1"/>
    <xf numFmtId="178" fontId="15" fillId="0" borderId="4" xfId="23" applyNumberFormat="1" applyFont="1" applyFill="1" applyBorder="1" applyProtection="1"/>
    <xf numFmtId="43" fontId="15" fillId="0" borderId="4" xfId="23" applyNumberFormat="1" applyFont="1" applyFill="1" applyBorder="1" applyAlignment="1" applyProtection="1"/>
    <xf numFmtId="178" fontId="27" fillId="0" borderId="0" xfId="26" applyNumberFormat="1" applyFont="1" applyFill="1"/>
    <xf numFmtId="3" fontId="15" fillId="0" borderId="19" xfId="23" applyNumberFormat="1" applyFont="1" applyFill="1" applyBorder="1" applyProtection="1"/>
    <xf numFmtId="5" fontId="15" fillId="0" borderId="46" xfId="23" applyNumberFormat="1" applyFont="1" applyFill="1" applyBorder="1" applyAlignment="1" applyProtection="1"/>
    <xf numFmtId="42" fontId="15" fillId="0" borderId="46" xfId="23" applyNumberFormat="1" applyFont="1" applyFill="1" applyBorder="1" applyProtection="1"/>
    <xf numFmtId="0" fontId="15" fillId="0" borderId="0" xfId="23" applyFont="1" applyFill="1" applyBorder="1" applyAlignment="1" applyProtection="1">
      <alignment horizontal="center"/>
    </xf>
    <xf numFmtId="0" fontId="27" fillId="0" borderId="0" xfId="23" applyFont="1" applyFill="1" applyBorder="1" applyProtection="1"/>
    <xf numFmtId="5" fontId="15" fillId="0" borderId="0" xfId="23" applyNumberFormat="1" applyFont="1" applyFill="1" applyBorder="1" applyAlignment="1" applyProtection="1"/>
    <xf numFmtId="5" fontId="15" fillId="0" borderId="0" xfId="23" applyNumberFormat="1" applyFont="1" applyFill="1" applyBorder="1" applyProtection="1"/>
    <xf numFmtId="43" fontId="15" fillId="0" borderId="0" xfId="23" applyNumberFormat="1" applyFont="1" applyFill="1" applyBorder="1" applyProtection="1"/>
    <xf numFmtId="5" fontId="15" fillId="0" borderId="0" xfId="23" applyNumberFormat="1" applyFont="1" applyFill="1" applyAlignment="1" applyProtection="1"/>
    <xf numFmtId="43" fontId="15" fillId="0" borderId="0" xfId="32" applyFont="1" applyFill="1" applyProtection="1"/>
    <xf numFmtId="37" fontId="16" fillId="0" borderId="0" xfId="23" applyNumberFormat="1" applyFont="1" applyFill="1" applyProtection="1"/>
    <xf numFmtId="0" fontId="14" fillId="0" borderId="0" xfId="23" applyFont="1" applyFill="1" applyAlignment="1" applyProtection="1"/>
    <xf numFmtId="7" fontId="15" fillId="0" borderId="0" xfId="23" applyNumberFormat="1" applyFont="1" applyFill="1" applyProtection="1"/>
    <xf numFmtId="4" fontId="15" fillId="0" borderId="0" xfId="23" applyNumberFormat="1" applyFont="1" applyFill="1" applyProtection="1"/>
    <xf numFmtId="7" fontId="15" fillId="0" borderId="129" xfId="23" applyNumberFormat="1" applyFont="1" applyFill="1" applyBorder="1" applyProtection="1"/>
    <xf numFmtId="3" fontId="15" fillId="0" borderId="0" xfId="23" applyNumberFormat="1" applyFont="1" applyFill="1" applyProtection="1"/>
    <xf numFmtId="0" fontId="15" fillId="0" borderId="21" xfId="23" applyFont="1" applyFill="1" applyBorder="1" applyAlignment="1" applyProtection="1"/>
    <xf numFmtId="5" fontId="15" fillId="0" borderId="19" xfId="23" applyNumberFormat="1" applyFont="1" applyFill="1" applyBorder="1" applyAlignment="1" applyProtection="1"/>
    <xf numFmtId="37" fontId="15" fillId="0" borderId="19" xfId="33" applyNumberFormat="1" applyFont="1" applyFill="1" applyBorder="1" applyAlignment="1" applyProtection="1"/>
    <xf numFmtId="43" fontId="64" fillId="0" borderId="0" xfId="23" applyNumberFormat="1" applyFont="1" applyFill="1" applyAlignment="1"/>
    <xf numFmtId="0" fontId="64" fillId="0" borderId="0" xfId="23" applyFont="1" applyFill="1" applyAlignment="1"/>
    <xf numFmtId="0" fontId="15" fillId="0" borderId="0" xfId="23" applyFont="1" applyFill="1" applyAlignment="1"/>
    <xf numFmtId="0" fontId="11" fillId="0" borderId="0" xfId="13" applyFont="1" applyFill="1" applyAlignment="1" applyProtection="1">
      <alignment horizontal="left"/>
    </xf>
    <xf numFmtId="0" fontId="11" fillId="0" borderId="0" xfId="13" applyFont="1" applyFill="1" applyAlignment="1" applyProtection="1">
      <alignment horizontal="centerContinuous"/>
    </xf>
    <xf numFmtId="178" fontId="51" fillId="0" borderId="0" xfId="26" applyNumberFormat="1" applyFont="1" applyFill="1" applyBorder="1" applyAlignment="1">
      <alignment horizontal="center"/>
    </xf>
    <xf numFmtId="178" fontId="51" fillId="0" borderId="124" xfId="26" applyNumberFormat="1" applyFont="1" applyFill="1" applyBorder="1" applyAlignment="1">
      <alignment horizontal="center"/>
    </xf>
    <xf numFmtId="49" fontId="6" fillId="0" borderId="22" xfId="7" applyNumberFormat="1" applyFont="1" applyFill="1" applyBorder="1" applyAlignment="1">
      <alignment horizontal="center"/>
    </xf>
    <xf numFmtId="0" fontId="70" fillId="0" borderId="0" xfId="23" applyNumberFormat="1" applyFont="1" applyFill="1" applyAlignment="1"/>
    <xf numFmtId="0" fontId="51" fillId="0" borderId="0" xfId="23" applyNumberFormat="1" applyFont="1" applyFill="1"/>
    <xf numFmtId="37" fontId="51" fillId="0" borderId="0" xfId="23" applyNumberFormat="1" applyFont="1" applyFill="1"/>
    <xf numFmtId="3" fontId="51" fillId="0" borderId="0" xfId="23" applyNumberFormat="1" applyFont="1" applyFill="1"/>
    <xf numFmtId="38" fontId="51" fillId="0" borderId="0" xfId="23" applyNumberFormat="1" applyFont="1" applyFill="1"/>
    <xf numFmtId="38" fontId="51" fillId="0" borderId="84" xfId="23" applyNumberFormat="1" applyFont="1" applyFill="1" applyBorder="1"/>
    <xf numFmtId="3" fontId="51" fillId="0" borderId="0" xfId="23" applyNumberFormat="1" applyFont="1" applyFill="1" applyAlignment="1">
      <alignment horizontal="centerContinuous"/>
    </xf>
    <xf numFmtId="178" fontId="75" fillId="0" borderId="84" xfId="23" applyNumberFormat="1" applyFont="1" applyFill="1" applyBorder="1"/>
    <xf numFmtId="178" fontId="51" fillId="0" borderId="0" xfId="23" applyNumberFormat="1" applyFont="1" applyFill="1"/>
    <xf numFmtId="178" fontId="75" fillId="0" borderId="0" xfId="23" applyNumberFormat="1" applyFont="1" applyFill="1"/>
    <xf numFmtId="0" fontId="75" fillId="0" borderId="0" xfId="23" applyFill="1"/>
    <xf numFmtId="0" fontId="80" fillId="0" borderId="0" xfId="23" applyNumberFormat="1" applyFont="1" applyFill="1" applyAlignment="1"/>
    <xf numFmtId="0" fontId="80" fillId="0" borderId="0" xfId="23" applyFont="1" applyFill="1"/>
    <xf numFmtId="43" fontId="51" fillId="0" borderId="0" xfId="23" applyNumberFormat="1" applyFont="1" applyFill="1"/>
    <xf numFmtId="38" fontId="75" fillId="0" borderId="0" xfId="23" applyNumberFormat="1" applyFont="1" applyFill="1" applyBorder="1" applyAlignment="1" applyProtection="1">
      <alignment horizontal="center"/>
    </xf>
    <xf numFmtId="0" fontId="51" fillId="0" borderId="0" xfId="23" quotePrefix="1" applyNumberFormat="1" applyFont="1" applyFill="1" applyAlignment="1"/>
    <xf numFmtId="0" fontId="79" fillId="0" borderId="0" xfId="23" applyNumberFormat="1" applyFont="1" applyFill="1" applyAlignment="1">
      <alignment horizontal="left"/>
    </xf>
    <xf numFmtId="0" fontId="15" fillId="0" borderId="8" xfId="0" applyFont="1" applyFill="1" applyBorder="1"/>
    <xf numFmtId="0" fontId="15" fillId="0" borderId="2" xfId="0" applyFont="1" applyFill="1" applyBorder="1"/>
    <xf numFmtId="0" fontId="15" fillId="0" borderId="8" xfId="0" applyFont="1" applyFill="1" applyBorder="1" applyAlignment="1">
      <alignment horizontal="left"/>
    </xf>
    <xf numFmtId="0" fontId="15" fillId="0" borderId="66" xfId="0" applyFont="1" applyFill="1" applyBorder="1" applyAlignment="1">
      <alignment horizontal="center"/>
    </xf>
    <xf numFmtId="0" fontId="15" fillId="0" borderId="3" xfId="0" applyFont="1" applyFill="1" applyBorder="1" applyAlignment="1">
      <alignment horizontal="center"/>
    </xf>
    <xf numFmtId="0" fontId="0" fillId="0" borderId="0" xfId="0" applyFill="1"/>
    <xf numFmtId="0" fontId="15" fillId="0" borderId="4" xfId="0" applyFont="1" applyFill="1" applyBorder="1" applyProtection="1"/>
    <xf numFmtId="0" fontId="15" fillId="0" borderId="4" xfId="0" applyFont="1" applyFill="1" applyBorder="1"/>
    <xf numFmtId="0" fontId="15" fillId="0" borderId="55" xfId="0" applyFont="1" applyFill="1" applyBorder="1" applyAlignment="1">
      <alignment horizontal="center"/>
    </xf>
    <xf numFmtId="0" fontId="15" fillId="0" borderId="55" xfId="0" applyFont="1" applyFill="1" applyBorder="1"/>
    <xf numFmtId="0" fontId="15" fillId="0" borderId="6" xfId="0" applyFont="1" applyFill="1" applyBorder="1"/>
    <xf numFmtId="0" fontId="15" fillId="0" borderId="1" xfId="0" applyFont="1" applyFill="1" applyBorder="1"/>
    <xf numFmtId="164" fontId="15" fillId="0" borderId="23" xfId="0" applyNumberFormat="1" applyFont="1" applyFill="1" applyBorder="1" applyAlignment="1" applyProtection="1">
      <alignment horizontal="center"/>
    </xf>
    <xf numFmtId="49" fontId="15" fillId="0" borderId="36" xfId="0" applyNumberFormat="1" applyFont="1" applyFill="1" applyBorder="1" applyAlignment="1">
      <alignment horizontal="center"/>
    </xf>
    <xf numFmtId="0" fontId="16" fillId="0" borderId="6" xfId="0" applyFont="1" applyFill="1" applyBorder="1" applyAlignment="1">
      <alignment horizontal="centerContinuous"/>
    </xf>
    <xf numFmtId="0" fontId="16" fillId="0" borderId="1" xfId="0" applyFont="1" applyFill="1" applyBorder="1" applyAlignment="1">
      <alignment horizontal="centerContinuous"/>
    </xf>
    <xf numFmtId="0" fontId="15" fillId="0" borderId="1" xfId="0" applyFont="1" applyFill="1" applyBorder="1" applyAlignment="1">
      <alignment horizontal="centerContinuous"/>
    </xf>
    <xf numFmtId="0" fontId="15" fillId="0" borderId="60" xfId="0" applyFont="1" applyFill="1" applyBorder="1" applyAlignment="1">
      <alignment horizontal="centerContinuous"/>
    </xf>
    <xf numFmtId="0" fontId="15" fillId="0" borderId="5" xfId="0" applyFont="1" applyFill="1" applyBorder="1" applyAlignment="1">
      <alignment horizontal="center"/>
    </xf>
    <xf numFmtId="0" fontId="15" fillId="0" borderId="0" xfId="0" applyFont="1" applyFill="1" applyAlignment="1">
      <alignment horizontal="centerContinuous"/>
    </xf>
    <xf numFmtId="0" fontId="15" fillId="0" borderId="3" xfId="0" applyFont="1" applyFill="1" applyBorder="1" applyAlignment="1">
      <alignment horizontal="centerContinuous"/>
    </xf>
    <xf numFmtId="0" fontId="15" fillId="0" borderId="4" xfId="0" applyFont="1" applyFill="1" applyBorder="1" applyAlignment="1">
      <alignment horizontal="centerContinuous"/>
    </xf>
    <xf numFmtId="0" fontId="15" fillId="0" borderId="5" xfId="0" applyFont="1" applyFill="1" applyBorder="1" applyAlignment="1">
      <alignment horizontal="centerContinuous"/>
    </xf>
    <xf numFmtId="0" fontId="15" fillId="0" borderId="56" xfId="0" applyFont="1" applyFill="1" applyBorder="1" applyAlignment="1">
      <alignment horizontal="center"/>
    </xf>
    <xf numFmtId="0" fontId="15" fillId="0" borderId="7" xfId="0" applyFont="1" applyFill="1" applyBorder="1" applyAlignment="1">
      <alignment horizontal="center"/>
    </xf>
    <xf numFmtId="0" fontId="15" fillId="0" borderId="6" xfId="0" applyFont="1" applyFill="1" applyBorder="1" applyAlignment="1">
      <alignment horizontal="centerContinuous"/>
    </xf>
    <xf numFmtId="0" fontId="15" fillId="0" borderId="7" xfId="0" applyFont="1" applyFill="1" applyBorder="1" applyAlignment="1">
      <alignment horizontal="centerContinuous"/>
    </xf>
    <xf numFmtId="0" fontId="15" fillId="0" borderId="5" xfId="0" applyFont="1" applyFill="1" applyBorder="1"/>
    <xf numFmtId="0" fontId="28" fillId="0" borderId="5" xfId="0" applyFont="1" applyFill="1" applyBorder="1" applyAlignment="1">
      <alignment horizontal="center"/>
    </xf>
    <xf numFmtId="0" fontId="28" fillId="0" borderId="0" xfId="0" applyFont="1" applyFill="1" applyAlignment="1">
      <alignment horizontal="center"/>
    </xf>
    <xf numFmtId="0" fontId="15" fillId="0" borderId="0" xfId="0" applyFont="1" applyFill="1" applyAlignment="1">
      <alignment horizontal="center"/>
    </xf>
    <xf numFmtId="0" fontId="15" fillId="0" borderId="55" xfId="0" applyFont="1" applyFill="1" applyBorder="1" applyAlignment="1">
      <alignment horizontal="right"/>
    </xf>
    <xf numFmtId="0" fontId="15" fillId="0" borderId="56" xfId="0" applyFont="1" applyFill="1" applyBorder="1"/>
    <xf numFmtId="0" fontId="15" fillId="0" borderId="7" xfId="0" applyFont="1" applyFill="1" applyBorder="1"/>
    <xf numFmtId="0" fontId="16" fillId="0" borderId="0" xfId="0" applyFont="1" applyFill="1"/>
    <xf numFmtId="164" fontId="15" fillId="0" borderId="1" xfId="0" applyNumberFormat="1" applyFont="1" applyFill="1" applyBorder="1" applyAlignment="1" applyProtection="1">
      <alignment horizontal="center"/>
    </xf>
    <xf numFmtId="49" fontId="15" fillId="0" borderId="0" xfId="0" applyNumberFormat="1" applyFont="1" applyFill="1"/>
    <xf numFmtId="0" fontId="16" fillId="0" borderId="61" xfId="0" applyFont="1" applyFill="1" applyBorder="1" applyAlignment="1">
      <alignment horizontal="centerContinuous"/>
    </xf>
    <xf numFmtId="0" fontId="16" fillId="0" borderId="59" xfId="0" applyFont="1" applyFill="1" applyBorder="1" applyAlignment="1">
      <alignment horizontal="centerContinuous"/>
    </xf>
    <xf numFmtId="0" fontId="15" fillId="0" borderId="59" xfId="0" applyFont="1" applyFill="1" applyBorder="1" applyAlignment="1">
      <alignment horizontal="centerContinuous"/>
    </xf>
    <xf numFmtId="0" fontId="0" fillId="0" borderId="8" xfId="0" applyFill="1" applyBorder="1" applyProtection="1"/>
    <xf numFmtId="0" fontId="0" fillId="0" borderId="2" xfId="0" applyFill="1" applyBorder="1" applyProtection="1"/>
    <xf numFmtId="0" fontId="0" fillId="0" borderId="8" xfId="0" applyFill="1" applyBorder="1" applyAlignment="1" applyProtection="1">
      <alignment horizontal="left"/>
    </xf>
    <xf numFmtId="0" fontId="0" fillId="0" borderId="2" xfId="0" applyFill="1" applyBorder="1" applyAlignment="1" applyProtection="1">
      <alignment horizontal="left"/>
    </xf>
    <xf numFmtId="0" fontId="0" fillId="0" borderId="8" xfId="0" applyFill="1" applyBorder="1" applyAlignment="1" applyProtection="1">
      <alignment horizontal="center"/>
    </xf>
    <xf numFmtId="0" fontId="0" fillId="0" borderId="66" xfId="0" applyFill="1" applyBorder="1" applyAlignment="1" applyProtection="1">
      <alignment horizontal="center"/>
    </xf>
    <xf numFmtId="0" fontId="0" fillId="0" borderId="4" xfId="0" applyFill="1" applyBorder="1" applyProtection="1"/>
    <xf numFmtId="0" fontId="0" fillId="0" borderId="4" xfId="0" applyFill="1" applyBorder="1" applyAlignment="1" applyProtection="1">
      <alignment horizontal="center"/>
    </xf>
    <xf numFmtId="0" fontId="0" fillId="0" borderId="55" xfId="0" applyFill="1" applyBorder="1" applyProtection="1"/>
    <xf numFmtId="0" fontId="0" fillId="0" borderId="6" xfId="0" applyFill="1" applyBorder="1" applyProtection="1"/>
    <xf numFmtId="0" fontId="0" fillId="0" borderId="1" xfId="0" applyFill="1" applyBorder="1" applyProtection="1"/>
    <xf numFmtId="164" fontId="0" fillId="0" borderId="56" xfId="0" applyNumberFormat="1" applyFill="1" applyBorder="1" applyAlignment="1" applyProtection="1">
      <alignment horizontal="center"/>
    </xf>
    <xf numFmtId="0" fontId="0" fillId="0" borderId="22" xfId="0" applyFill="1" applyBorder="1" applyAlignment="1" applyProtection="1">
      <alignment horizontal="center"/>
    </xf>
    <xf numFmtId="0" fontId="16" fillId="0" borderId="6" xfId="0" applyFont="1" applyFill="1" applyBorder="1" applyAlignment="1" applyProtection="1">
      <alignment horizontal="centerContinuous"/>
    </xf>
    <xf numFmtId="0" fontId="16" fillId="0" borderId="1" xfId="0" applyFont="1" applyFill="1" applyBorder="1" applyAlignment="1" applyProtection="1">
      <alignment horizontal="centerContinuous"/>
    </xf>
    <xf numFmtId="0" fontId="0" fillId="0" borderId="1" xfId="0" applyFill="1" applyBorder="1" applyAlignment="1" applyProtection="1">
      <alignment horizontal="centerContinuous"/>
    </xf>
    <xf numFmtId="0" fontId="0" fillId="0" borderId="60" xfId="0" applyFill="1" applyBorder="1" applyAlignment="1" applyProtection="1">
      <alignment horizontal="centerContinuous"/>
    </xf>
    <xf numFmtId="0" fontId="0" fillId="0" borderId="5" xfId="0" applyFill="1" applyBorder="1" applyProtection="1"/>
    <xf numFmtId="0" fontId="0" fillId="0" borderId="2" xfId="0" applyFill="1" applyBorder="1" applyAlignment="1" applyProtection="1">
      <alignment horizontal="centerContinuous"/>
    </xf>
    <xf numFmtId="0" fontId="0" fillId="0" borderId="3" xfId="0" applyFill="1" applyBorder="1" applyAlignment="1" applyProtection="1">
      <alignment horizontal="centerContinuous"/>
    </xf>
    <xf numFmtId="0" fontId="0" fillId="0" borderId="3" xfId="0" applyFill="1" applyBorder="1" applyAlignment="1" applyProtection="1">
      <alignment horizontal="center"/>
    </xf>
    <xf numFmtId="0" fontId="0" fillId="0" borderId="56" xfId="0" applyFill="1" applyBorder="1" applyAlignment="1" applyProtection="1">
      <alignment horizontal="center"/>
    </xf>
    <xf numFmtId="0" fontId="0" fillId="0" borderId="7" xfId="0" applyFill="1" applyBorder="1" applyAlignment="1" applyProtection="1">
      <alignment horizontal="centerContinuous"/>
    </xf>
    <xf numFmtId="0" fontId="0" fillId="0" borderId="7" xfId="0" applyFill="1" applyBorder="1" applyAlignment="1" applyProtection="1">
      <alignment horizontal="center"/>
    </xf>
    <xf numFmtId="0" fontId="0" fillId="0" borderId="68" xfId="0" applyFill="1" applyBorder="1" applyAlignment="1" applyProtection="1">
      <alignment horizontal="right"/>
    </xf>
    <xf numFmtId="0" fontId="0" fillId="0" borderId="10" xfId="0" applyFill="1" applyBorder="1" applyProtection="1"/>
    <xf numFmtId="0" fontId="0" fillId="0" borderId="11" xfId="0" applyFill="1" applyBorder="1" applyProtection="1"/>
    <xf numFmtId="37" fontId="0" fillId="0" borderId="11" xfId="0" applyNumberFormat="1" applyFill="1" applyBorder="1" applyProtection="1"/>
    <xf numFmtId="0" fontId="0" fillId="0" borderId="55" xfId="0" applyFill="1" applyBorder="1" applyAlignment="1" applyProtection="1">
      <alignment horizontal="right"/>
    </xf>
    <xf numFmtId="37" fontId="0" fillId="0" borderId="5" xfId="0" applyNumberFormat="1" applyFill="1" applyBorder="1" applyProtection="1"/>
    <xf numFmtId="0" fontId="0" fillId="0" borderId="68" xfId="0" applyFill="1" applyBorder="1" applyProtection="1"/>
    <xf numFmtId="0" fontId="0" fillId="0" borderId="56" xfId="0" applyFill="1" applyBorder="1" applyProtection="1"/>
    <xf numFmtId="0" fontId="0" fillId="0" borderId="7" xfId="0" applyFill="1" applyBorder="1" applyProtection="1"/>
    <xf numFmtId="0" fontId="0" fillId="0" borderId="0" xfId="0" applyFill="1" applyBorder="1" applyProtection="1"/>
    <xf numFmtId="0" fontId="16" fillId="0" borderId="0" xfId="0" applyFont="1" applyFill="1" applyProtection="1"/>
    <xf numFmtId="0" fontId="0" fillId="0" borderId="0" xfId="0" applyFill="1" applyAlignment="1" applyProtection="1">
      <alignment horizontal="centerContinuous"/>
    </xf>
    <xf numFmtId="0" fontId="0" fillId="0" borderId="0" xfId="0" applyFill="1" applyAlignment="1" applyProtection="1">
      <alignment horizontal="right"/>
    </xf>
    <xf numFmtId="0" fontId="0" fillId="0" borderId="4" xfId="0" applyFill="1" applyBorder="1" applyAlignment="1" applyProtection="1">
      <alignment horizontal="left"/>
    </xf>
    <xf numFmtId="0" fontId="0" fillId="0" borderId="0" xfId="0" applyFill="1" applyAlignment="1" applyProtection="1">
      <alignment horizontal="left"/>
    </xf>
    <xf numFmtId="0" fontId="0" fillId="0" borderId="4" xfId="0" applyFill="1" applyBorder="1" applyAlignment="1" applyProtection="1">
      <alignment horizontal="centerContinuous"/>
    </xf>
    <xf numFmtId="0" fontId="0" fillId="0" borderId="66" xfId="0" applyFill="1" applyBorder="1" applyProtection="1"/>
    <xf numFmtId="0" fontId="0" fillId="0" borderId="59" xfId="0" applyFill="1" applyBorder="1" applyAlignment="1" applyProtection="1">
      <alignment horizontal="centerContinuous"/>
    </xf>
    <xf numFmtId="0" fontId="0" fillId="0" borderId="55" xfId="0" applyFill="1" applyBorder="1" applyAlignment="1" applyProtection="1">
      <alignment horizontal="center"/>
    </xf>
    <xf numFmtId="0" fontId="0" fillId="0" borderId="5" xfId="0" applyFill="1" applyBorder="1" applyAlignment="1" applyProtection="1">
      <alignment horizontal="center"/>
    </xf>
    <xf numFmtId="0" fontId="28" fillId="0" borderId="5" xfId="0" applyFont="1" applyFill="1" applyBorder="1" applyAlignment="1" applyProtection="1">
      <alignment horizontal="center"/>
    </xf>
    <xf numFmtId="37" fontId="16" fillId="0" borderId="11" xfId="0" applyNumberFormat="1" applyFont="1" applyFill="1" applyBorder="1" applyProtection="1"/>
    <xf numFmtId="37" fontId="0" fillId="0" borderId="7" xfId="0" applyNumberFormat="1" applyFill="1" applyBorder="1" applyProtection="1"/>
    <xf numFmtId="37" fontId="0" fillId="0" borderId="0" xfId="0" applyNumberFormat="1" applyFill="1" applyBorder="1" applyProtection="1"/>
    <xf numFmtId="0" fontId="0" fillId="0" borderId="2" xfId="0" applyFill="1" applyBorder="1" applyAlignment="1" applyProtection="1">
      <alignment horizontal="center"/>
    </xf>
    <xf numFmtId="0" fontId="0" fillId="0" borderId="5" xfId="0" applyFill="1" applyBorder="1" applyAlignment="1" applyProtection="1">
      <alignment horizontal="centerContinuous"/>
    </xf>
    <xf numFmtId="0" fontId="28" fillId="0" borderId="0" xfId="0" applyFont="1" applyFill="1" applyAlignment="1" applyProtection="1">
      <alignment horizontal="center"/>
    </xf>
    <xf numFmtId="0" fontId="0" fillId="0" borderId="1" xfId="0" applyFill="1" applyBorder="1" applyAlignment="1" applyProtection="1">
      <alignment horizontal="center"/>
    </xf>
    <xf numFmtId="0" fontId="0" fillId="0" borderId="3" xfId="0" applyFill="1" applyBorder="1" applyProtection="1"/>
    <xf numFmtId="0" fontId="0" fillId="0" borderId="8" xfId="0" applyFill="1" applyBorder="1" applyAlignment="1" applyProtection="1">
      <alignment horizontal="centerContinuous"/>
    </xf>
    <xf numFmtId="0" fontId="0" fillId="0" borderId="21" xfId="0" applyFill="1" applyBorder="1" applyAlignment="1" applyProtection="1">
      <alignment horizontal="centerContinuous"/>
    </xf>
    <xf numFmtId="164" fontId="0" fillId="0" borderId="1" xfId="0" applyNumberFormat="1" applyFill="1" applyBorder="1" applyAlignment="1" applyProtection="1">
      <alignment horizontal="center"/>
    </xf>
    <xf numFmtId="164" fontId="0" fillId="0" borderId="6" xfId="0" applyNumberFormat="1" applyFill="1" applyBorder="1" applyAlignment="1" applyProtection="1">
      <alignment horizontal="center"/>
    </xf>
    <xf numFmtId="0" fontId="0" fillId="0" borderId="6" xfId="0" applyFill="1" applyBorder="1" applyAlignment="1" applyProtection="1">
      <alignment horizontal="centerContinuous"/>
    </xf>
    <xf numFmtId="0" fontId="16" fillId="0" borderId="4" xfId="0" applyFont="1" applyFill="1" applyBorder="1" applyAlignment="1" applyProtection="1">
      <alignment horizontal="centerContinuous"/>
    </xf>
    <xf numFmtId="0" fontId="16" fillId="0" borderId="0" xfId="0" applyFont="1" applyFill="1" applyAlignment="1" applyProtection="1">
      <alignment horizontal="centerContinuous"/>
    </xf>
    <xf numFmtId="0" fontId="15" fillId="0" borderId="0" xfId="0" applyFont="1" applyFill="1" applyAlignment="1" applyProtection="1">
      <alignment horizontal="centerContinuous"/>
    </xf>
    <xf numFmtId="0" fontId="15" fillId="0" borderId="2" xfId="0" applyFont="1" applyFill="1" applyBorder="1" applyAlignment="1" applyProtection="1">
      <alignment horizontal="centerContinuous"/>
    </xf>
    <xf numFmtId="0" fontId="15" fillId="0" borderId="5" xfId="0" applyFont="1" applyFill="1" applyBorder="1" applyProtection="1"/>
    <xf numFmtId="0" fontId="15" fillId="0" borderId="6" xfId="0" applyFont="1" applyFill="1" applyBorder="1" applyProtection="1"/>
    <xf numFmtId="0" fontId="15" fillId="0" borderId="1" xfId="0" applyFont="1" applyFill="1" applyBorder="1" applyProtection="1"/>
    <xf numFmtId="0" fontId="15" fillId="0" borderId="7" xfId="0" applyFont="1" applyFill="1" applyBorder="1" applyProtection="1"/>
    <xf numFmtId="0" fontId="0" fillId="0" borderId="0" xfId="0" applyFill="1" applyAlignment="1" applyProtection="1">
      <alignment horizontal="center"/>
    </xf>
    <xf numFmtId="39" fontId="0" fillId="0" borderId="5" xfId="0" applyNumberFormat="1" applyFill="1" applyBorder="1" applyAlignment="1" applyProtection="1"/>
    <xf numFmtId="39" fontId="0" fillId="0" borderId="0" xfId="0" applyNumberFormat="1" applyFill="1" applyAlignment="1" applyProtection="1"/>
    <xf numFmtId="39" fontId="0" fillId="0" borderId="55" xfId="0" applyNumberFormat="1" applyFill="1" applyBorder="1" applyProtection="1"/>
    <xf numFmtId="39" fontId="0" fillId="0" borderId="55" xfId="0" applyNumberFormat="1" applyFill="1" applyBorder="1" applyAlignment="1" applyProtection="1"/>
    <xf numFmtId="0" fontId="0" fillId="0" borderId="5" xfId="0" applyFill="1" applyBorder="1" applyAlignment="1" applyProtection="1">
      <alignment horizontal="right"/>
    </xf>
    <xf numFmtId="37" fontId="0" fillId="0" borderId="5" xfId="0" applyNumberFormat="1" applyFill="1" applyBorder="1" applyAlignment="1" applyProtection="1"/>
    <xf numFmtId="37" fontId="0" fillId="0" borderId="0" xfId="0" applyNumberFormat="1" applyFill="1" applyAlignment="1" applyProtection="1"/>
    <xf numFmtId="39" fontId="0" fillId="0" borderId="7" xfId="0" applyNumberFormat="1" applyFill="1" applyBorder="1" applyAlignment="1" applyProtection="1"/>
    <xf numFmtId="39" fontId="0" fillId="0" borderId="1" xfId="0" applyNumberFormat="1" applyFill="1" applyBorder="1" applyAlignment="1" applyProtection="1"/>
    <xf numFmtId="39" fontId="0" fillId="0" borderId="56" xfId="0" applyNumberFormat="1" applyFill="1" applyBorder="1" applyProtection="1"/>
    <xf numFmtId="39" fontId="0" fillId="0" borderId="56" xfId="0" applyNumberFormat="1" applyFill="1" applyBorder="1" applyAlignment="1" applyProtection="1"/>
    <xf numFmtId="0" fontId="0" fillId="0" borderId="60" xfId="0" applyFill="1" applyBorder="1" applyProtection="1"/>
    <xf numFmtId="37" fontId="0" fillId="0" borderId="60" xfId="0" applyNumberFormat="1" applyFill="1" applyBorder="1" applyAlignment="1" applyProtection="1"/>
    <xf numFmtId="0" fontId="51" fillId="0" borderId="0" xfId="0" applyFont="1" applyFill="1" applyProtection="1"/>
    <xf numFmtId="164" fontId="0" fillId="0" borderId="0" xfId="0" applyNumberFormat="1" applyFill="1" applyAlignment="1" applyProtection="1">
      <alignment horizontal="center"/>
    </xf>
    <xf numFmtId="0" fontId="16" fillId="0" borderId="61" xfId="0" applyFont="1" applyFill="1" applyBorder="1" applyAlignment="1" applyProtection="1">
      <alignment horizontal="centerContinuous"/>
    </xf>
    <xf numFmtId="39" fontId="0" fillId="0" borderId="5" xfId="0" applyNumberFormat="1" applyFill="1" applyBorder="1" applyAlignment="1" applyProtection="1">
      <alignment horizontal="centerContinuous"/>
    </xf>
    <xf numFmtId="40" fontId="0" fillId="0" borderId="0" xfId="0" applyNumberFormat="1" applyFill="1" applyAlignment="1" applyProtection="1">
      <alignment horizontal="centerContinuous"/>
    </xf>
    <xf numFmtId="37" fontId="0" fillId="0" borderId="5" xfId="0" applyNumberFormat="1" applyFill="1" applyBorder="1" applyAlignment="1" applyProtection="1">
      <alignment horizontal="right"/>
    </xf>
    <xf numFmtId="39" fontId="0" fillId="0" borderId="5" xfId="0" applyNumberFormat="1" applyFill="1" applyBorder="1" applyAlignment="1" applyProtection="1">
      <alignment horizontal="center"/>
    </xf>
    <xf numFmtId="40" fontId="0" fillId="0" borderId="0" xfId="0" applyNumberFormat="1" applyFill="1" applyAlignment="1" applyProtection="1">
      <alignment horizontal="center"/>
    </xf>
    <xf numFmtId="39" fontId="0" fillId="0" borderId="5" xfId="0" applyNumberFormat="1" applyFill="1" applyBorder="1" applyProtection="1"/>
    <xf numFmtId="40" fontId="0" fillId="0" borderId="0" xfId="0" applyNumberFormat="1" applyFill="1" applyProtection="1"/>
    <xf numFmtId="39" fontId="0" fillId="0" borderId="55" xfId="0" applyNumberFormat="1" applyFill="1" applyBorder="1" applyAlignment="1" applyProtection="1">
      <alignment horizontal="right"/>
    </xf>
    <xf numFmtId="39" fontId="0" fillId="0" borderId="7" xfId="0" applyNumberFormat="1" applyFill="1" applyBorder="1" applyProtection="1"/>
    <xf numFmtId="40" fontId="0" fillId="0" borderId="1" xfId="0" applyNumberFormat="1" applyFill="1" applyBorder="1" applyProtection="1"/>
    <xf numFmtId="37" fontId="0" fillId="0" borderId="7" xfId="0" applyNumberFormat="1" applyFill="1" applyBorder="1" applyAlignment="1" applyProtection="1">
      <alignment horizontal="right"/>
    </xf>
    <xf numFmtId="37" fontId="0" fillId="0" borderId="7" xfId="0" applyNumberFormat="1" applyFill="1" applyBorder="1" applyAlignment="1" applyProtection="1"/>
    <xf numFmtId="37" fontId="0" fillId="0" borderId="1" xfId="0" applyNumberFormat="1" applyFill="1" applyBorder="1" applyAlignment="1" applyProtection="1"/>
    <xf numFmtId="164" fontId="0" fillId="0" borderId="68" xfId="0" applyNumberFormat="1" applyFill="1" applyBorder="1" applyAlignment="1" applyProtection="1">
      <alignment horizontal="center"/>
    </xf>
    <xf numFmtId="0" fontId="0" fillId="0" borderId="36" xfId="0" applyFill="1" applyBorder="1" applyProtection="1"/>
    <xf numFmtId="37" fontId="0" fillId="0" borderId="0" xfId="0" applyNumberFormat="1" applyFill="1" applyAlignment="1" applyProtection="1">
      <alignment horizontal="centerContinuous"/>
    </xf>
    <xf numFmtId="37" fontId="0" fillId="0" borderId="55" xfId="0" applyNumberFormat="1" applyFill="1" applyBorder="1" applyProtection="1"/>
    <xf numFmtId="5" fontId="0" fillId="0" borderId="5" xfId="0" applyNumberFormat="1" applyFill="1" applyBorder="1" applyAlignment="1" applyProtection="1">
      <alignment horizontal="right"/>
    </xf>
    <xf numFmtId="5" fontId="0" fillId="0" borderId="0" xfId="0" applyNumberFormat="1" applyFill="1" applyAlignment="1" applyProtection="1">
      <alignment horizontal="right"/>
    </xf>
    <xf numFmtId="37" fontId="0" fillId="0" borderId="0" xfId="0" applyNumberFormat="1" applyFill="1" applyAlignment="1" applyProtection="1">
      <alignment horizontal="center"/>
    </xf>
    <xf numFmtId="37" fontId="0" fillId="0" borderId="0" xfId="0" applyNumberFormat="1" applyFill="1" applyAlignment="1" applyProtection="1">
      <alignment horizontal="right"/>
    </xf>
    <xf numFmtId="37" fontId="0" fillId="0" borderId="0" xfId="0" applyNumberFormat="1" applyFill="1" applyProtection="1"/>
    <xf numFmtId="37" fontId="0" fillId="0" borderId="1" xfId="0" applyNumberFormat="1" applyFill="1" applyBorder="1" applyProtection="1"/>
    <xf numFmtId="37" fontId="0" fillId="0" borderId="56" xfId="0" applyNumberFormat="1" applyFill="1" applyBorder="1" applyProtection="1"/>
    <xf numFmtId="37" fontId="0" fillId="0" borderId="1" xfId="0" applyNumberFormat="1" applyFill="1" applyBorder="1" applyAlignment="1" applyProtection="1">
      <alignment horizontal="right"/>
    </xf>
    <xf numFmtId="5" fontId="0" fillId="0" borderId="7" xfId="0" applyNumberFormat="1" applyFill="1" applyBorder="1" applyProtection="1"/>
    <xf numFmtId="5" fontId="0" fillId="0" borderId="0" xfId="0" applyNumberFormat="1" applyFill="1" applyBorder="1" applyProtection="1"/>
    <xf numFmtId="0" fontId="0" fillId="0" borderId="66" xfId="0" applyFill="1" applyBorder="1" applyAlignment="1" applyProtection="1">
      <alignment horizontal="centerContinuous"/>
    </xf>
    <xf numFmtId="0" fontId="0" fillId="0" borderId="55" xfId="0" applyFill="1" applyBorder="1" applyAlignment="1" applyProtection="1">
      <alignment horizontal="centerContinuous"/>
    </xf>
    <xf numFmtId="164" fontId="0" fillId="0" borderId="11" xfId="0" applyNumberFormat="1" applyFill="1" applyBorder="1" applyAlignment="1" applyProtection="1">
      <alignment horizontal="center"/>
    </xf>
    <xf numFmtId="164" fontId="0" fillId="0" borderId="7" xfId="0" applyNumberFormat="1" applyFill="1" applyBorder="1" applyAlignment="1" applyProtection="1">
      <alignment horizontal="center"/>
    </xf>
    <xf numFmtId="0" fontId="27" fillId="0" borderId="4" xfId="0" applyFont="1" applyFill="1" applyBorder="1" applyProtection="1"/>
    <xf numFmtId="0" fontId="27" fillId="0" borderId="0" xfId="0" applyFont="1" applyFill="1" applyProtection="1"/>
    <xf numFmtId="0" fontId="27" fillId="0" borderId="5" xfId="0" applyFont="1" applyFill="1" applyBorder="1" applyProtection="1"/>
    <xf numFmtId="0" fontId="27" fillId="0" borderId="6" xfId="0" applyFont="1" applyFill="1" applyBorder="1" applyProtection="1"/>
    <xf numFmtId="0" fontId="27" fillId="0" borderId="1" xfId="0" applyFont="1" applyFill="1" applyBorder="1" applyProtection="1"/>
    <xf numFmtId="0" fontId="27" fillId="0" borderId="7" xfId="0" applyFont="1" applyFill="1" applyBorder="1" applyProtection="1"/>
    <xf numFmtId="0" fontId="28" fillId="0" borderId="0" xfId="0" applyFont="1" applyFill="1" applyAlignment="1" applyProtection="1">
      <alignment horizontal="centerContinuous"/>
    </xf>
    <xf numFmtId="0" fontId="28" fillId="0" borderId="5" xfId="0" applyFont="1" applyFill="1" applyBorder="1" applyAlignment="1" applyProtection="1">
      <alignment horizontal="centerContinuous"/>
    </xf>
    <xf numFmtId="0" fontId="28" fillId="0" borderId="1" xfId="0" applyFont="1" applyFill="1" applyBorder="1" applyAlignment="1" applyProtection="1">
      <alignment horizontal="centerContinuous"/>
    </xf>
    <xf numFmtId="0" fontId="28" fillId="0" borderId="7" xfId="0" applyFont="1" applyFill="1" applyBorder="1" applyAlignment="1" applyProtection="1">
      <alignment horizontal="centerContinuous"/>
    </xf>
    <xf numFmtId="0" fontId="28" fillId="0" borderId="1" xfId="0" applyFont="1" applyFill="1" applyBorder="1" applyAlignment="1" applyProtection="1">
      <alignment horizontal="center"/>
    </xf>
    <xf numFmtId="5" fontId="0" fillId="0" borderId="5" xfId="0" applyNumberFormat="1" applyFill="1" applyBorder="1" applyProtection="1"/>
    <xf numFmtId="0" fontId="0" fillId="0" borderId="69" xfId="0" applyFill="1" applyBorder="1" applyProtection="1"/>
    <xf numFmtId="5" fontId="0" fillId="0" borderId="60" xfId="0" applyNumberFormat="1" applyFill="1" applyBorder="1" applyProtection="1"/>
    <xf numFmtId="0" fontId="0" fillId="0" borderId="0" xfId="0" applyFill="1" applyBorder="1" applyAlignment="1" applyProtection="1">
      <alignment horizontal="center"/>
    </xf>
    <xf numFmtId="164" fontId="0" fillId="0" borderId="10" xfId="0" applyNumberFormat="1" applyFill="1" applyBorder="1" applyAlignment="1" applyProtection="1">
      <alignment horizontal="center"/>
    </xf>
    <xf numFmtId="37" fontId="0" fillId="0" borderId="60" xfId="0" applyNumberFormat="1" applyFill="1" applyBorder="1" applyProtection="1"/>
    <xf numFmtId="0" fontId="0" fillId="0" borderId="3" xfId="0" applyFill="1" applyBorder="1" applyAlignment="1" applyProtection="1">
      <alignment horizontal="left"/>
    </xf>
    <xf numFmtId="0" fontId="0" fillId="0" borderId="36" xfId="0" applyFill="1" applyBorder="1" applyAlignment="1" applyProtection="1">
      <alignment horizontal="center"/>
    </xf>
    <xf numFmtId="0" fontId="15" fillId="0" borderId="4" xfId="0" applyFont="1" applyFill="1" applyBorder="1" applyAlignment="1" applyProtection="1">
      <alignment horizontal="right"/>
    </xf>
    <xf numFmtId="37" fontId="0" fillId="0" borderId="55" xfId="0" applyNumberFormat="1" applyFill="1" applyBorder="1" applyAlignment="1" applyProtection="1">
      <alignment horizontal="right"/>
    </xf>
    <xf numFmtId="0" fontId="0" fillId="0" borderId="4" xfId="0" applyFill="1" applyBorder="1" applyAlignment="1" applyProtection="1">
      <alignment horizontal="right"/>
    </xf>
    <xf numFmtId="37" fontId="0" fillId="0" borderId="7" xfId="0" applyNumberFormat="1" applyFill="1" applyBorder="1" applyAlignment="1" applyProtection="1">
      <alignment horizontal="center"/>
    </xf>
    <xf numFmtId="49" fontId="11" fillId="0" borderId="11" xfId="0" applyNumberFormat="1" applyFont="1" applyFill="1" applyBorder="1" applyProtection="1"/>
    <xf numFmtId="0" fontId="27" fillId="0" borderId="10" xfId="0" applyFont="1" applyFill="1" applyBorder="1" applyProtection="1"/>
    <xf numFmtId="0" fontId="0" fillId="0" borderId="10" xfId="0" applyFill="1" applyBorder="1" applyAlignment="1" applyProtection="1">
      <alignment horizontal="centerContinuous"/>
    </xf>
    <xf numFmtId="0" fontId="0" fillId="0" borderId="11" xfId="0" applyFill="1" applyBorder="1" applyAlignment="1" applyProtection="1">
      <alignment horizontal="centerContinuous"/>
    </xf>
    <xf numFmtId="0" fontId="0" fillId="0" borderId="9" xfId="0" applyFill="1" applyBorder="1" applyProtection="1"/>
    <xf numFmtId="0" fontId="0" fillId="0" borderId="10" xfId="0" applyFill="1" applyBorder="1" applyAlignment="1" applyProtection="1">
      <alignment horizontal="center"/>
    </xf>
    <xf numFmtId="0" fontId="0" fillId="0" borderId="11" xfId="0" applyFill="1" applyBorder="1" applyAlignment="1" applyProtection="1">
      <alignment horizontal="center"/>
    </xf>
    <xf numFmtId="0" fontId="0" fillId="0" borderId="9" xfId="0" applyFill="1" applyBorder="1" applyAlignment="1" applyProtection="1">
      <alignment horizontal="right"/>
    </xf>
    <xf numFmtId="0" fontId="0" fillId="0" borderId="11" xfId="0" applyFill="1" applyBorder="1" applyAlignment="1" applyProtection="1">
      <alignment horizontal="right"/>
    </xf>
    <xf numFmtId="0" fontId="15" fillId="0" borderId="11" xfId="0" applyFont="1" applyFill="1" applyBorder="1" applyProtection="1"/>
    <xf numFmtId="37" fontId="0" fillId="0" borderId="10" xfId="0" applyNumberFormat="1" applyFill="1" applyBorder="1" applyProtection="1"/>
    <xf numFmtId="37" fontId="0" fillId="0" borderId="9" xfId="0" applyNumberFormat="1" applyFill="1" applyBorder="1" applyAlignment="1" applyProtection="1">
      <alignment horizontal="right"/>
    </xf>
    <xf numFmtId="37" fontId="0" fillId="0" borderId="11" xfId="0" applyNumberFormat="1" applyFill="1" applyBorder="1" applyAlignment="1" applyProtection="1">
      <alignment horizontal="right"/>
    </xf>
    <xf numFmtId="5" fontId="0" fillId="0" borderId="10" xfId="0" applyNumberFormat="1" applyFill="1" applyBorder="1" applyProtection="1"/>
    <xf numFmtId="5" fontId="0" fillId="0" borderId="11" xfId="0" applyNumberFormat="1" applyFill="1" applyBorder="1" applyProtection="1"/>
    <xf numFmtId="5" fontId="0" fillId="0" borderId="0" xfId="0" applyNumberFormat="1" applyFill="1" applyProtection="1"/>
    <xf numFmtId="5" fontId="0" fillId="0" borderId="9" xfId="0" applyNumberFormat="1" applyFill="1" applyBorder="1" applyProtection="1"/>
    <xf numFmtId="37" fontId="0" fillId="0" borderId="9" xfId="0" applyNumberFormat="1" applyFill="1" applyBorder="1" applyProtection="1"/>
    <xf numFmtId="5" fontId="15" fillId="0" borderId="11" xfId="0" applyNumberFormat="1" applyFont="1" applyFill="1" applyBorder="1" applyProtection="1"/>
    <xf numFmtId="167" fontId="0" fillId="0" borderId="10" xfId="0" applyNumberFormat="1" applyFill="1" applyBorder="1" applyProtection="1"/>
    <xf numFmtId="167" fontId="0" fillId="0" borderId="11" xfId="0" applyNumberFormat="1" applyFill="1" applyBorder="1" applyProtection="1"/>
    <xf numFmtId="167" fontId="0" fillId="0" borderId="0" xfId="0" applyNumberFormat="1" applyFill="1" applyProtection="1"/>
    <xf numFmtId="167" fontId="0" fillId="0" borderId="9" xfId="0" applyNumberFormat="1" applyFill="1" applyBorder="1" applyProtection="1"/>
    <xf numFmtId="164" fontId="0" fillId="0" borderId="6" xfId="0" applyNumberFormat="1" applyFill="1" applyBorder="1" applyAlignment="1" applyProtection="1">
      <alignment horizontal="centerContinuous"/>
    </xf>
    <xf numFmtId="0" fontId="21" fillId="0" borderId="4" xfId="0" applyFont="1" applyFill="1" applyBorder="1" applyProtection="1"/>
    <xf numFmtId="0" fontId="21" fillId="0" borderId="0" xfId="0" applyFont="1" applyFill="1" applyProtection="1"/>
    <xf numFmtId="0" fontId="21" fillId="0" borderId="5" xfId="0" applyFont="1" applyFill="1" applyBorder="1" applyProtection="1"/>
    <xf numFmtId="0" fontId="0" fillId="0" borderId="2" xfId="0" applyFill="1" applyBorder="1" applyAlignment="1" applyProtection="1">
      <alignment horizontal="right"/>
    </xf>
    <xf numFmtId="0" fontId="0" fillId="0" borderId="8" xfId="0" applyFill="1" applyBorder="1" applyAlignment="1" applyProtection="1">
      <alignment horizontal="right"/>
    </xf>
    <xf numFmtId="0" fontId="0" fillId="0" borderId="6" xfId="0" applyFill="1" applyBorder="1" applyAlignment="1" applyProtection="1">
      <alignment horizontal="center"/>
    </xf>
    <xf numFmtId="165" fontId="0" fillId="0" borderId="10" xfId="0" applyNumberFormat="1" applyFill="1" applyBorder="1" applyProtection="1"/>
    <xf numFmtId="165" fontId="0" fillId="0" borderId="11" xfId="0" applyNumberFormat="1" applyFill="1" applyBorder="1" applyAlignment="1" applyProtection="1">
      <alignment horizontal="center"/>
    </xf>
    <xf numFmtId="165" fontId="0" fillId="0" borderId="10" xfId="0" applyNumberFormat="1" applyFill="1" applyBorder="1" applyAlignment="1" applyProtection="1">
      <alignment horizontal="center"/>
    </xf>
    <xf numFmtId="165" fontId="0" fillId="0" borderId="11" xfId="0" applyNumberFormat="1" applyFill="1" applyBorder="1" applyProtection="1"/>
    <xf numFmtId="165" fontId="0" fillId="0" borderId="9" xfId="0" applyNumberFormat="1" applyFill="1" applyBorder="1" applyProtection="1"/>
    <xf numFmtId="165" fontId="0" fillId="0" borderId="9" xfId="0" applyNumberFormat="1" applyFill="1" applyBorder="1" applyAlignment="1" applyProtection="1">
      <alignment horizontal="right"/>
    </xf>
    <xf numFmtId="165" fontId="0" fillId="0" borderId="0" xfId="0" applyNumberFormat="1" applyFill="1" applyProtection="1"/>
    <xf numFmtId="165" fontId="0" fillId="0" borderId="5" xfId="0" applyNumberFormat="1" applyFill="1" applyBorder="1" applyProtection="1"/>
    <xf numFmtId="165" fontId="0" fillId="0" borderId="4" xfId="0" applyNumberFormat="1" applyFill="1" applyBorder="1" applyAlignment="1" applyProtection="1">
      <alignment horizontal="right"/>
    </xf>
    <xf numFmtId="5" fontId="0" fillId="0" borderId="9" xfId="0" applyNumberFormat="1" applyFill="1" applyBorder="1" applyAlignment="1" applyProtection="1">
      <alignment horizontal="right"/>
    </xf>
    <xf numFmtId="5" fontId="15" fillId="0" borderId="10" xfId="0" applyNumberFormat="1" applyFont="1" applyFill="1" applyBorder="1" applyProtection="1"/>
    <xf numFmtId="168" fontId="0" fillId="0" borderId="10" xfId="0" applyNumberFormat="1" applyFill="1" applyBorder="1" applyProtection="1"/>
    <xf numFmtId="168" fontId="0" fillId="0" borderId="11" xfId="0" applyNumberFormat="1" applyFill="1" applyBorder="1" applyProtection="1"/>
    <xf numFmtId="168" fontId="0" fillId="0" borderId="9" xfId="0" applyNumberFormat="1" applyFill="1" applyBorder="1" applyProtection="1"/>
    <xf numFmtId="170" fontId="0" fillId="0" borderId="0" xfId="0" applyNumberFormat="1" applyFill="1" applyProtection="1"/>
    <xf numFmtId="170" fontId="0" fillId="0" borderId="5" xfId="0" applyNumberFormat="1" applyFill="1" applyBorder="1" applyProtection="1"/>
    <xf numFmtId="170" fontId="0" fillId="0" borderId="4" xfId="0" applyNumberFormat="1" applyFill="1" applyBorder="1" applyProtection="1"/>
    <xf numFmtId="0" fontId="0" fillId="0" borderId="61" xfId="0" applyFill="1" applyBorder="1" applyProtection="1"/>
    <xf numFmtId="0" fontId="0" fillId="0" borderId="59" xfId="0" applyFill="1" applyBorder="1" applyProtection="1"/>
    <xf numFmtId="37" fontId="0" fillId="0" borderId="68" xfId="0" applyNumberFormat="1" applyFill="1" applyBorder="1" applyProtection="1"/>
    <xf numFmtId="171" fontId="0" fillId="0" borderId="5" xfId="0" applyNumberFormat="1" applyFill="1" applyBorder="1" applyProtection="1"/>
    <xf numFmtId="171" fontId="0" fillId="0" borderId="55" xfId="0" applyNumberFormat="1" applyFill="1" applyBorder="1" applyProtection="1"/>
    <xf numFmtId="171" fontId="0" fillId="0" borderId="0" xfId="0" applyNumberFormat="1" applyFill="1" applyProtection="1"/>
    <xf numFmtId="171" fontId="0" fillId="0" borderId="11" xfId="0" applyNumberFormat="1" applyFill="1" applyBorder="1" applyProtection="1"/>
    <xf numFmtId="171" fontId="0" fillId="0" borderId="68" xfId="0" applyNumberFormat="1" applyFill="1" applyBorder="1" applyProtection="1"/>
    <xf numFmtId="171" fontId="0" fillId="0" borderId="10" xfId="0" applyNumberFormat="1" applyFill="1" applyBorder="1" applyProtection="1"/>
    <xf numFmtId="0" fontId="15" fillId="0" borderId="8" xfId="0" applyFont="1" applyFill="1" applyBorder="1" applyProtection="1"/>
    <xf numFmtId="0" fontId="15" fillId="0" borderId="2" xfId="0" applyFont="1" applyFill="1" applyBorder="1" applyProtection="1"/>
    <xf numFmtId="0" fontId="15" fillId="0" borderId="24" xfId="0" applyFont="1" applyFill="1" applyBorder="1" applyAlignment="1" applyProtection="1">
      <alignment horizontal="left"/>
    </xf>
    <xf numFmtId="0" fontId="15" fillId="0" borderId="2" xfId="0" applyFont="1" applyFill="1" applyBorder="1" applyAlignment="1" applyProtection="1">
      <alignment horizontal="left"/>
    </xf>
    <xf numFmtId="0" fontId="15" fillId="0" borderId="2" xfId="0" applyFont="1" applyFill="1" applyBorder="1" applyAlignment="1" applyProtection="1">
      <alignment horizontal="center"/>
    </xf>
    <xf numFmtId="0" fontId="15" fillId="0" borderId="24"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0" xfId="0" applyFont="1" applyFill="1" applyProtection="1">
      <protection locked="0"/>
    </xf>
    <xf numFmtId="0" fontId="15" fillId="0" borderId="19" xfId="0" applyFont="1" applyFill="1" applyBorder="1" applyProtection="1">
      <protection locked="0"/>
    </xf>
    <xf numFmtId="0" fontId="15" fillId="0" borderId="0" xfId="0" applyFont="1" applyFill="1" applyAlignment="1" applyProtection="1">
      <alignment horizontal="center"/>
    </xf>
    <xf numFmtId="0" fontId="15" fillId="0" borderId="19" xfId="0" applyFont="1" applyFill="1" applyBorder="1" applyAlignment="1" applyProtection="1">
      <alignment horizontal="center"/>
    </xf>
    <xf numFmtId="0" fontId="15" fillId="0" borderId="16" xfId="0" applyFont="1" applyFill="1" applyBorder="1" applyAlignment="1" applyProtection="1">
      <alignment horizontal="center"/>
      <protection locked="0"/>
    </xf>
    <xf numFmtId="0" fontId="15" fillId="0" borderId="4" xfId="0" applyFont="1" applyFill="1" applyBorder="1" applyProtection="1">
      <protection locked="0"/>
    </xf>
    <xf numFmtId="164" fontId="15" fillId="0" borderId="21" xfId="0" applyNumberFormat="1" applyFont="1" applyFill="1" applyBorder="1" applyAlignment="1" applyProtection="1">
      <alignment horizontal="center"/>
    </xf>
    <xf numFmtId="0" fontId="15" fillId="0" borderId="22" xfId="0" applyFont="1" applyFill="1" applyBorder="1" applyAlignment="1" applyProtection="1">
      <alignment horizontal="center"/>
    </xf>
    <xf numFmtId="0" fontId="16" fillId="0" borderId="39" xfId="0" applyFont="1" applyFill="1" applyBorder="1" applyAlignment="1" applyProtection="1">
      <alignment horizontal="centerContinuous"/>
    </xf>
    <xf numFmtId="0" fontId="16" fillId="0" borderId="40" xfId="0" applyFont="1" applyFill="1" applyBorder="1" applyAlignment="1" applyProtection="1">
      <alignment horizontal="centerContinuous"/>
    </xf>
    <xf numFmtId="0" fontId="15" fillId="0" borderId="40" xfId="0" applyFont="1" applyFill="1" applyBorder="1" applyAlignment="1" applyProtection="1">
      <alignment horizontal="centerContinuous"/>
    </xf>
    <xf numFmtId="0" fontId="15" fillId="0" borderId="37" xfId="0" applyFont="1" applyFill="1" applyBorder="1" applyAlignment="1" applyProtection="1">
      <alignment horizontal="centerContinuous"/>
    </xf>
    <xf numFmtId="0" fontId="32" fillId="0" borderId="4" xfId="0" applyFont="1" applyFill="1" applyBorder="1" applyAlignment="1" applyProtection="1">
      <alignment horizontal="centerContinuous"/>
    </xf>
    <xf numFmtId="0" fontId="21" fillId="0" borderId="0" xfId="0" applyFont="1" applyFill="1" applyAlignment="1" applyProtection="1">
      <alignment horizontal="centerContinuous"/>
    </xf>
    <xf numFmtId="0" fontId="21" fillId="0" borderId="5" xfId="0" applyFont="1" applyFill="1" applyBorder="1" applyAlignment="1" applyProtection="1">
      <alignment horizontal="centerContinuous"/>
    </xf>
    <xf numFmtId="0" fontId="21" fillId="0" borderId="30" xfId="0" applyFont="1" applyFill="1" applyBorder="1" applyAlignment="1" applyProtection="1">
      <alignment horizontal="center"/>
    </xf>
    <xf numFmtId="0" fontId="21" fillId="0" borderId="32" xfId="0" applyFont="1" applyFill="1" applyBorder="1" applyAlignment="1" applyProtection="1">
      <alignment horizontal="centerContinuous"/>
    </xf>
    <xf numFmtId="0" fontId="21" fillId="0" borderId="31" xfId="0" applyFont="1" applyFill="1" applyBorder="1" applyAlignment="1" applyProtection="1">
      <alignment horizontal="centerContinuous"/>
    </xf>
    <xf numFmtId="0" fontId="21" fillId="0" borderId="32" xfId="0" applyFont="1" applyFill="1" applyBorder="1" applyAlignment="1" applyProtection="1">
      <alignment horizontal="center"/>
    </xf>
    <xf numFmtId="0" fontId="21" fillId="0" borderId="31" xfId="0" applyFont="1" applyFill="1" applyBorder="1" applyAlignment="1" applyProtection="1">
      <alignment horizontal="center"/>
    </xf>
    <xf numFmtId="0" fontId="21" fillId="0" borderId="34" xfId="0" applyFont="1" applyFill="1" applyBorder="1" applyAlignment="1" applyProtection="1">
      <alignment horizontal="center"/>
    </xf>
    <xf numFmtId="0" fontId="21" fillId="0" borderId="9" xfId="0" applyFont="1" applyFill="1" applyBorder="1" applyAlignment="1" applyProtection="1">
      <alignment horizontal="center"/>
    </xf>
    <xf numFmtId="0" fontId="21" fillId="0" borderId="21" xfId="0" applyFont="1" applyFill="1" applyBorder="1" applyAlignment="1" applyProtection="1">
      <alignment horizontal="centerContinuous"/>
    </xf>
    <xf numFmtId="0" fontId="21" fillId="0" borderId="10" xfId="0" applyFont="1" applyFill="1" applyBorder="1" applyAlignment="1" applyProtection="1">
      <alignment horizontal="centerContinuous"/>
    </xf>
    <xf numFmtId="0" fontId="21" fillId="0" borderId="21" xfId="0" applyFont="1" applyFill="1" applyBorder="1" applyAlignment="1" applyProtection="1">
      <alignment horizontal="center"/>
    </xf>
    <xf numFmtId="0" fontId="21" fillId="0" borderId="10" xfId="0" applyFont="1" applyFill="1" applyBorder="1" applyAlignment="1" applyProtection="1">
      <alignment horizontal="center"/>
    </xf>
    <xf numFmtId="0" fontId="21" fillId="0" borderId="22" xfId="0" applyFont="1" applyFill="1" applyBorder="1" applyAlignment="1" applyProtection="1">
      <alignment horizontal="center"/>
    </xf>
    <xf numFmtId="0" fontId="21" fillId="0" borderId="19" xfId="0" applyFont="1" applyFill="1" applyBorder="1" applyProtection="1"/>
    <xf numFmtId="37" fontId="21" fillId="0" borderId="22" xfId="0" applyNumberFormat="1" applyFont="1" applyFill="1" applyBorder="1" applyProtection="1"/>
    <xf numFmtId="0" fontId="21" fillId="0" borderId="21" xfId="0" applyFont="1" applyFill="1" applyBorder="1" applyProtection="1"/>
    <xf numFmtId="0" fontId="21" fillId="0" borderId="10" xfId="0" applyFont="1" applyFill="1" applyBorder="1" applyProtection="1"/>
    <xf numFmtId="0" fontId="21" fillId="0" borderId="19" xfId="0" applyFont="1" applyFill="1" applyBorder="1" applyAlignment="1" applyProtection="1">
      <alignment horizontal="center"/>
    </xf>
    <xf numFmtId="37" fontId="21" fillId="0" borderId="16" xfId="0" applyNumberFormat="1" applyFont="1" applyFill="1" applyBorder="1" applyProtection="1">
      <protection locked="0"/>
    </xf>
    <xf numFmtId="37" fontId="21" fillId="0" borderId="21" xfId="0" applyNumberFormat="1" applyFont="1" applyFill="1" applyBorder="1" applyProtection="1">
      <protection locked="0"/>
    </xf>
    <xf numFmtId="37" fontId="21" fillId="0" borderId="22" xfId="0" applyNumberFormat="1" applyFont="1" applyFill="1" applyBorder="1" applyProtection="1">
      <protection locked="0"/>
    </xf>
    <xf numFmtId="0" fontId="21" fillId="0" borderId="4" xfId="0" applyFont="1" applyFill="1" applyBorder="1" applyAlignment="1" applyProtection="1">
      <alignment horizontal="center"/>
    </xf>
    <xf numFmtId="37" fontId="21" fillId="0" borderId="19" xfId="0" applyNumberFormat="1" applyFont="1" applyFill="1" applyBorder="1" applyAlignment="1" applyProtection="1">
      <alignment horizontal="center"/>
    </xf>
    <xf numFmtId="0" fontId="21" fillId="0" borderId="0" xfId="0" applyFont="1" applyFill="1" applyAlignment="1" applyProtection="1">
      <alignment horizontal="center"/>
    </xf>
    <xf numFmtId="37" fontId="21" fillId="0" borderId="16" xfId="0" applyNumberFormat="1" applyFont="1" applyFill="1" applyBorder="1" applyAlignment="1" applyProtection="1">
      <alignment horizontal="center"/>
      <protection locked="0"/>
    </xf>
    <xf numFmtId="37" fontId="21" fillId="0" borderId="21" xfId="0" applyNumberFormat="1" applyFont="1" applyFill="1" applyBorder="1" applyProtection="1"/>
    <xf numFmtId="0" fontId="21" fillId="0" borderId="19" xfId="0" applyFont="1" applyFill="1" applyBorder="1" applyAlignment="1" applyProtection="1">
      <alignment horizontal="centerContinuous"/>
    </xf>
    <xf numFmtId="37" fontId="21" fillId="0" borderId="16" xfId="0" applyNumberFormat="1" applyFont="1" applyFill="1" applyBorder="1" applyProtection="1"/>
    <xf numFmtId="37" fontId="21" fillId="0" borderId="19" xfId="0" applyNumberFormat="1" applyFont="1" applyFill="1" applyBorder="1" applyProtection="1"/>
    <xf numFmtId="0" fontId="32" fillId="0" borderId="39" xfId="0" applyFont="1" applyFill="1" applyBorder="1" applyAlignment="1" applyProtection="1">
      <alignment horizontal="centerContinuous"/>
    </xf>
    <xf numFmtId="0" fontId="21" fillId="0" borderId="40" xfId="0" applyFont="1" applyFill="1" applyBorder="1" applyAlignment="1" applyProtection="1">
      <alignment horizontal="centerContinuous"/>
    </xf>
    <xf numFmtId="0" fontId="21" fillId="0" borderId="37" xfId="0" applyFont="1" applyFill="1" applyBorder="1" applyAlignment="1" applyProtection="1">
      <alignment horizontal="centerContinuous"/>
    </xf>
    <xf numFmtId="0" fontId="21" fillId="0" borderId="39" xfId="0" applyFont="1" applyFill="1" applyBorder="1" applyProtection="1"/>
    <xf numFmtId="0" fontId="21" fillId="0" borderId="40" xfId="0" applyFont="1" applyFill="1" applyBorder="1" applyProtection="1"/>
    <xf numFmtId="0" fontId="21" fillId="0" borderId="37" xfId="0" applyFont="1" applyFill="1" applyBorder="1" applyProtection="1"/>
    <xf numFmtId="0" fontId="21" fillId="0" borderId="11" xfId="0" applyFont="1" applyFill="1" applyBorder="1" applyAlignment="1" applyProtection="1">
      <alignment horizontal="centerContinuous"/>
    </xf>
    <xf numFmtId="0" fontId="21" fillId="0" borderId="16" xfId="0" applyFont="1" applyFill="1" applyBorder="1" applyAlignment="1" applyProtection="1">
      <alignment horizontal="center"/>
    </xf>
    <xf numFmtId="0" fontId="21" fillId="0" borderId="9" xfId="0" applyFont="1" applyFill="1" applyBorder="1" applyProtection="1"/>
    <xf numFmtId="37" fontId="21" fillId="0" borderId="10" xfId="0" applyNumberFormat="1" applyFont="1" applyFill="1" applyBorder="1" applyProtection="1"/>
    <xf numFmtId="0" fontId="21" fillId="0" borderId="21" xfId="0" applyFont="1" applyFill="1" applyBorder="1" applyProtection="1">
      <protection locked="0"/>
    </xf>
    <xf numFmtId="0" fontId="21" fillId="0" borderId="22" xfId="0" applyFont="1" applyFill="1" applyBorder="1" applyProtection="1">
      <protection locked="0"/>
    </xf>
    <xf numFmtId="0" fontId="21" fillId="0" borderId="6" xfId="0" applyFont="1" applyFill="1" applyBorder="1" applyProtection="1"/>
    <xf numFmtId="0" fontId="21" fillId="0" borderId="35" xfId="0" applyFont="1" applyFill="1" applyBorder="1" applyAlignment="1" applyProtection="1">
      <alignment horizontal="center"/>
    </xf>
    <xf numFmtId="37" fontId="21" fillId="0" borderId="35" xfId="0" applyNumberFormat="1" applyFont="1" applyFill="1" applyBorder="1" applyProtection="1"/>
    <xf numFmtId="37" fontId="21" fillId="0" borderId="1" xfId="0" applyNumberFormat="1" applyFont="1" applyFill="1" applyBorder="1" applyProtection="1"/>
    <xf numFmtId="0" fontId="21" fillId="0" borderId="1" xfId="0" applyFont="1" applyFill="1" applyBorder="1" applyProtection="1"/>
    <xf numFmtId="0" fontId="21" fillId="0" borderId="7" xfId="0" applyFont="1" applyFill="1" applyBorder="1" applyProtection="1"/>
    <xf numFmtId="0" fontId="15" fillId="0" borderId="8" xfId="0" applyFont="1" applyFill="1" applyBorder="1" applyAlignment="1" applyProtection="1">
      <alignment horizontal="left"/>
    </xf>
    <xf numFmtId="0" fontId="15" fillId="0" borderId="8" xfId="0" applyFont="1" applyFill="1" applyBorder="1" applyAlignment="1" applyProtection="1">
      <alignment horizontal="center"/>
    </xf>
    <xf numFmtId="0" fontId="15" fillId="0" borderId="8" xfId="0" applyFont="1" applyFill="1" applyBorder="1" applyAlignment="1" applyProtection="1">
      <alignment horizontal="centerContinuous"/>
    </xf>
    <xf numFmtId="0" fontId="15" fillId="0" borderId="3" xfId="0" applyFont="1" applyFill="1" applyBorder="1" applyAlignment="1" applyProtection="1">
      <alignment horizontal="centerContinuous"/>
    </xf>
    <xf numFmtId="0" fontId="21" fillId="0" borderId="0" xfId="0" applyFont="1" applyFill="1" applyProtection="1">
      <protection locked="0"/>
    </xf>
    <xf numFmtId="0" fontId="21" fillId="0" borderId="4" xfId="0" applyFont="1" applyFill="1" applyBorder="1" applyAlignment="1" applyProtection="1">
      <alignment horizontal="centerContinuous"/>
      <protection locked="0"/>
    </xf>
    <xf numFmtId="0" fontId="21" fillId="0" borderId="5" xfId="0" applyFont="1" applyFill="1" applyBorder="1" applyAlignment="1" applyProtection="1">
      <alignment horizontal="centerContinuous"/>
      <protection locked="0"/>
    </xf>
    <xf numFmtId="0" fontId="21" fillId="0" borderId="6" xfId="0" applyFont="1" applyFill="1" applyBorder="1" applyProtection="1">
      <protection locked="0"/>
    </xf>
    <xf numFmtId="0" fontId="21" fillId="0" borderId="1" xfId="0" applyFont="1" applyFill="1" applyBorder="1" applyProtection="1">
      <protection locked="0"/>
    </xf>
    <xf numFmtId="0" fontId="15" fillId="0" borderId="6" xfId="0" applyFont="1" applyFill="1" applyBorder="1" applyProtection="1">
      <protection locked="0"/>
    </xf>
    <xf numFmtId="164" fontId="15" fillId="0" borderId="56" xfId="0" applyNumberFormat="1" applyFont="1" applyFill="1" applyBorder="1" applyAlignment="1" applyProtection="1">
      <alignment horizontal="center"/>
    </xf>
    <xf numFmtId="0" fontId="15" fillId="0" borderId="35" xfId="0" applyFont="1" applyFill="1" applyBorder="1" applyAlignment="1" applyProtection="1">
      <alignment horizontal="centerContinuous"/>
    </xf>
    <xf numFmtId="0" fontId="15" fillId="0" borderId="11" xfId="0" applyFont="1" applyFill="1" applyBorder="1" applyAlignment="1" applyProtection="1">
      <alignment horizontal="centerContinuous"/>
    </xf>
    <xf numFmtId="0" fontId="15" fillId="0" borderId="1" xfId="0" applyFont="1" applyFill="1" applyBorder="1" applyAlignment="1" applyProtection="1">
      <alignment horizontal="centerContinuous"/>
    </xf>
    <xf numFmtId="0" fontId="15" fillId="0" borderId="60" xfId="0" applyFont="1" applyFill="1" applyBorder="1" applyAlignment="1" applyProtection="1">
      <alignment horizontal="centerContinuous"/>
    </xf>
    <xf numFmtId="0" fontId="27" fillId="0" borderId="0" xfId="0" applyFont="1" applyFill="1" applyAlignment="1" applyProtection="1">
      <alignment horizontal="centerContinuous"/>
    </xf>
    <xf numFmtId="0" fontId="27" fillId="0" borderId="5" xfId="0" applyFont="1" applyFill="1" applyBorder="1" applyAlignment="1" applyProtection="1">
      <alignment horizontal="centerContinuous"/>
    </xf>
    <xf numFmtId="0" fontId="15" fillId="0" borderId="8" xfId="0" applyFont="1" applyFill="1" applyBorder="1" applyAlignment="1" applyProtection="1">
      <alignment horizontal="center"/>
      <protection locked="0"/>
    </xf>
    <xf numFmtId="0" fontId="28" fillId="0" borderId="2" xfId="0" applyFont="1" applyFill="1" applyBorder="1" applyAlignment="1" applyProtection="1">
      <alignment horizontal="center"/>
      <protection locked="0"/>
    </xf>
    <xf numFmtId="0" fontId="15" fillId="0" borderId="2" xfId="0" applyFont="1" applyFill="1" applyBorder="1" applyAlignment="1" applyProtection="1">
      <alignment horizontal="center"/>
      <protection locked="0"/>
    </xf>
    <xf numFmtId="0" fontId="21" fillId="0" borderId="3" xfId="0" applyFont="1" applyFill="1" applyBorder="1" applyAlignment="1" applyProtection="1">
      <alignment horizontal="center"/>
      <protection locked="0"/>
    </xf>
    <xf numFmtId="0" fontId="15" fillId="0" borderId="9" xfId="0" applyFont="1" applyFill="1" applyBorder="1" applyAlignment="1" applyProtection="1">
      <alignment horizontal="center"/>
      <protection locked="0"/>
    </xf>
    <xf numFmtId="0" fontId="15" fillId="0" borderId="10" xfId="0" applyFont="1" applyFill="1" applyBorder="1" applyAlignment="1" applyProtection="1">
      <alignment horizontal="center"/>
      <protection locked="0"/>
    </xf>
    <xf numFmtId="164" fontId="15" fillId="0" borderId="10" xfId="0" applyNumberFormat="1" applyFont="1" applyFill="1" applyBorder="1" applyAlignment="1" applyProtection="1">
      <alignment horizontal="center"/>
      <protection locked="0"/>
    </xf>
    <xf numFmtId="0" fontId="21" fillId="0" borderId="5" xfId="0" applyFont="1" applyFill="1" applyBorder="1" applyProtection="1">
      <protection locked="0"/>
    </xf>
    <xf numFmtId="0" fontId="15" fillId="0" borderId="4" xfId="0" applyFont="1" applyFill="1" applyBorder="1" applyAlignment="1" applyProtection="1">
      <alignment horizontal="right"/>
      <protection locked="0"/>
    </xf>
    <xf numFmtId="5" fontId="15" fillId="0" borderId="0" xfId="0" applyNumberFormat="1" applyFont="1" applyFill="1" applyProtection="1">
      <protection locked="0"/>
    </xf>
    <xf numFmtId="37" fontId="15" fillId="0" borderId="0" xfId="0" applyNumberFormat="1" applyFont="1" applyFill="1" applyProtection="1">
      <protection locked="0"/>
    </xf>
    <xf numFmtId="37" fontId="15" fillId="0" borderId="10" xfId="0" applyNumberFormat="1" applyFont="1" applyFill="1" applyBorder="1" applyProtection="1">
      <protection locked="0"/>
    </xf>
    <xf numFmtId="37" fontId="15" fillId="0" borderId="10" xfId="0" applyNumberFormat="1" applyFont="1" applyFill="1" applyBorder="1" applyProtection="1"/>
    <xf numFmtId="0" fontId="15" fillId="0" borderId="10" xfId="0" applyFont="1" applyFill="1" applyBorder="1" applyProtection="1"/>
    <xf numFmtId="5" fontId="15" fillId="0" borderId="76" xfId="0" applyNumberFormat="1" applyFont="1" applyFill="1" applyBorder="1" applyProtection="1">
      <protection locked="0"/>
    </xf>
    <xf numFmtId="0" fontId="21" fillId="0" borderId="4" xfId="0" applyFont="1" applyFill="1" applyBorder="1" applyProtection="1">
      <protection locked="0"/>
    </xf>
    <xf numFmtId="0" fontId="17" fillId="0" borderId="0" xfId="0" applyFont="1" applyFill="1" applyAlignment="1" applyProtection="1">
      <alignment horizontal="centerContinuous"/>
      <protection locked="0"/>
    </xf>
    <xf numFmtId="0" fontId="21" fillId="0" borderId="0" xfId="0" applyFont="1" applyFill="1" applyAlignment="1" applyProtection="1">
      <alignment horizontal="centerContinuous"/>
      <protection locked="0"/>
    </xf>
    <xf numFmtId="0" fontId="21" fillId="0" borderId="7" xfId="0" applyFont="1" applyFill="1" applyBorder="1" applyProtection="1">
      <protection locked="0"/>
    </xf>
    <xf numFmtId="0" fontId="15" fillId="0" borderId="0" xfId="0" applyFont="1" applyFill="1" applyAlignment="1" applyProtection="1">
      <alignment horizontal="right"/>
    </xf>
    <xf numFmtId="0" fontId="21" fillId="0" borderId="4" xfId="0" applyFont="1" applyFill="1" applyBorder="1" applyAlignment="1" applyProtection="1">
      <alignment horizontal="right"/>
      <protection locked="0"/>
    </xf>
    <xf numFmtId="0" fontId="27" fillId="0" borderId="0" xfId="0" applyFont="1" applyFill="1" applyProtection="1">
      <protection locked="0"/>
    </xf>
    <xf numFmtId="5" fontId="21" fillId="0" borderId="0" xfId="0" applyNumberFormat="1" applyFont="1" applyFill="1" applyProtection="1">
      <protection locked="0"/>
    </xf>
    <xf numFmtId="37" fontId="21" fillId="0" borderId="0" xfId="0" applyNumberFormat="1" applyFont="1" applyFill="1" applyProtection="1">
      <protection locked="0"/>
    </xf>
    <xf numFmtId="37" fontId="21" fillId="0" borderId="10" xfId="0" applyNumberFormat="1" applyFont="1" applyFill="1" applyBorder="1" applyProtection="1">
      <protection locked="0"/>
    </xf>
    <xf numFmtId="5" fontId="21" fillId="0" borderId="76" xfId="0" applyNumberFormat="1" applyFont="1" applyFill="1" applyBorder="1" applyProtection="1">
      <protection locked="0"/>
    </xf>
    <xf numFmtId="0" fontId="6" fillId="0" borderId="84" xfId="14" applyFill="1" applyBorder="1" applyAlignment="1">
      <alignment horizontal="center"/>
    </xf>
    <xf numFmtId="0" fontId="6" fillId="0" borderId="0" xfId="14" applyFill="1"/>
    <xf numFmtId="0" fontId="6" fillId="0" borderId="0" xfId="14" applyFill="1" applyBorder="1" applyAlignment="1">
      <alignment horizontal="left"/>
    </xf>
    <xf numFmtId="0" fontId="67" fillId="0" borderId="0" xfId="14" applyFont="1" applyFill="1" applyBorder="1" applyAlignment="1">
      <alignment horizontal="center"/>
    </xf>
    <xf numFmtId="0" fontId="6" fillId="0" borderId="0" xfId="14" applyFill="1" applyBorder="1" applyAlignment="1"/>
    <xf numFmtId="0" fontId="6" fillId="0" borderId="85" xfId="14" applyFill="1" applyBorder="1" applyAlignment="1">
      <alignment horizontal="center"/>
    </xf>
    <xf numFmtId="0" fontId="6" fillId="0" borderId="86" xfId="14" applyFill="1" applyBorder="1" applyAlignment="1">
      <alignment horizontal="center"/>
    </xf>
    <xf numFmtId="0" fontId="6" fillId="0" borderId="87" xfId="14" applyFill="1" applyBorder="1" applyAlignment="1">
      <alignment horizontal="center"/>
    </xf>
    <xf numFmtId="0" fontId="6" fillId="0" borderId="81" xfId="14" applyFill="1" applyBorder="1" applyAlignment="1">
      <alignment horizontal="center"/>
    </xf>
    <xf numFmtId="0" fontId="6" fillId="0" borderId="0" xfId="14" applyFill="1" applyBorder="1" applyAlignment="1">
      <alignment horizontal="center"/>
    </xf>
    <xf numFmtId="0" fontId="6" fillId="0" borderId="88" xfId="14" applyFill="1" applyBorder="1" applyAlignment="1">
      <alignment horizontal="center"/>
    </xf>
    <xf numFmtId="0" fontId="6" fillId="0" borderId="82" xfId="14" applyFill="1" applyBorder="1" applyAlignment="1">
      <alignment horizontal="center"/>
    </xf>
    <xf numFmtId="0" fontId="6" fillId="0" borderId="89" xfId="14" applyFill="1" applyBorder="1" applyAlignment="1">
      <alignment horizontal="center"/>
    </xf>
    <xf numFmtId="0" fontId="6" fillId="0" borderId="89" xfId="14" applyFill="1" applyBorder="1" applyAlignment="1"/>
    <xf numFmtId="0" fontId="6" fillId="0" borderId="89" xfId="14" applyFill="1" applyBorder="1"/>
    <xf numFmtId="0" fontId="6" fillId="0" borderId="89" xfId="14" applyFill="1" applyBorder="1" applyAlignment="1">
      <alignment wrapText="1"/>
    </xf>
    <xf numFmtId="0" fontId="6" fillId="0" borderId="89" xfId="14" quotePrefix="1" applyFill="1" applyBorder="1"/>
    <xf numFmtId="37" fontId="6" fillId="0" borderId="89" xfId="14" quotePrefix="1" applyNumberFormat="1" applyFill="1" applyBorder="1"/>
    <xf numFmtId="37" fontId="6" fillId="0" borderId="89" xfId="15" applyNumberFormat="1" applyFill="1" applyBorder="1"/>
    <xf numFmtId="37" fontId="6" fillId="0" borderId="86" xfId="14" applyNumberFormat="1" applyFill="1" applyBorder="1"/>
    <xf numFmtId="0" fontId="6" fillId="0" borderId="0" xfId="14" applyFill="1" applyBorder="1"/>
    <xf numFmtId="4" fontId="6" fillId="0" borderId="0" xfId="14" applyNumberFormat="1" applyFill="1"/>
    <xf numFmtId="39" fontId="6" fillId="0" borderId="0" xfId="14" applyNumberFormat="1" applyFill="1"/>
    <xf numFmtId="0" fontId="15" fillId="0" borderId="128" xfId="13" applyFill="1" applyBorder="1" applyProtection="1"/>
    <xf numFmtId="0" fontId="15" fillId="0" borderId="129" xfId="13" applyFill="1" applyBorder="1" applyProtection="1"/>
    <xf numFmtId="0" fontId="15" fillId="0" borderId="128" xfId="13" applyFill="1" applyBorder="1" applyAlignment="1" applyProtection="1">
      <alignment horizontal="left"/>
    </xf>
    <xf numFmtId="0" fontId="15" fillId="0" borderId="128" xfId="13" applyFill="1" applyBorder="1" applyAlignment="1" applyProtection="1">
      <alignment horizontal="center"/>
    </xf>
    <xf numFmtId="0" fontId="15" fillId="0" borderId="130" xfId="13" applyFill="1" applyBorder="1" applyAlignment="1" applyProtection="1">
      <alignment horizontal="center"/>
    </xf>
    <xf numFmtId="0" fontId="15" fillId="0" borderId="129" xfId="13" applyFill="1" applyBorder="1" applyAlignment="1" applyProtection="1">
      <alignment horizontal="left"/>
    </xf>
    <xf numFmtId="0" fontId="15" fillId="0" borderId="128" xfId="13" applyFill="1" applyBorder="1" applyAlignment="1" applyProtection="1">
      <alignment horizontal="centerContinuous"/>
    </xf>
    <xf numFmtId="0" fontId="15" fillId="0" borderId="131" xfId="13" applyFill="1" applyBorder="1" applyAlignment="1" applyProtection="1">
      <alignment horizontal="centerContinuous"/>
    </xf>
    <xf numFmtId="0" fontId="27" fillId="0" borderId="4" xfId="13" applyFont="1" applyFill="1" applyBorder="1" applyProtection="1"/>
    <xf numFmtId="0" fontId="15" fillId="0" borderId="55" xfId="13" applyFill="1" applyBorder="1" applyProtection="1"/>
    <xf numFmtId="0" fontId="15" fillId="0" borderId="127" xfId="13" applyFill="1" applyBorder="1" applyProtection="1"/>
    <xf numFmtId="0" fontId="15" fillId="0" borderId="6" xfId="13" applyFill="1" applyBorder="1" applyProtection="1"/>
    <xf numFmtId="164" fontId="15" fillId="0" borderId="56" xfId="13" applyNumberFormat="1" applyFill="1" applyBorder="1" applyAlignment="1" applyProtection="1">
      <alignment horizontal="center"/>
    </xf>
    <xf numFmtId="0" fontId="15" fillId="0" borderId="22" xfId="13" applyFill="1" applyBorder="1" applyAlignment="1" applyProtection="1">
      <alignment horizontal="center"/>
    </xf>
    <xf numFmtId="0" fontId="15" fillId="0" borderId="21" xfId="13" applyFill="1" applyBorder="1" applyAlignment="1" applyProtection="1">
      <alignment horizontal="centerContinuous"/>
    </xf>
    <xf numFmtId="0" fontId="15" fillId="0" borderId="127" xfId="13" applyFill="1" applyBorder="1" applyAlignment="1" applyProtection="1">
      <alignment horizontal="centerContinuous"/>
    </xf>
    <xf numFmtId="0" fontId="16" fillId="0" borderId="6" xfId="13" applyFont="1" applyFill="1" applyBorder="1" applyAlignment="1" applyProtection="1">
      <alignment horizontal="centerContinuous"/>
    </xf>
    <xf numFmtId="0" fontId="16" fillId="0" borderId="1" xfId="13" applyFont="1" applyFill="1" applyBorder="1" applyAlignment="1" applyProtection="1">
      <alignment horizontal="centerContinuous"/>
    </xf>
    <xf numFmtId="0" fontId="15" fillId="0" borderId="1" xfId="13" applyFill="1" applyBorder="1" applyAlignment="1" applyProtection="1">
      <alignment horizontal="centerContinuous"/>
    </xf>
    <xf numFmtId="0" fontId="15" fillId="0" borderId="132" xfId="13" applyFill="1" applyBorder="1" applyAlignment="1" applyProtection="1">
      <alignment horizontal="centerContinuous"/>
    </xf>
    <xf numFmtId="0" fontId="15" fillId="0" borderId="133" xfId="13" applyFill="1" applyBorder="1" applyAlignment="1" applyProtection="1">
      <alignment horizontal="centerContinuous"/>
    </xf>
    <xf numFmtId="0" fontId="15" fillId="0" borderId="132" xfId="13" applyFill="1" applyBorder="1" applyProtection="1"/>
    <xf numFmtId="0" fontId="15" fillId="0" borderId="131" xfId="13" applyFill="1" applyBorder="1" applyAlignment="1" applyProtection="1">
      <alignment horizontal="center"/>
    </xf>
    <xf numFmtId="0" fontId="15" fillId="0" borderId="129" xfId="13" applyFill="1" applyBorder="1" applyAlignment="1" applyProtection="1">
      <alignment horizontal="centerContinuous"/>
    </xf>
    <xf numFmtId="0" fontId="15" fillId="0" borderId="130" xfId="13" applyFill="1" applyBorder="1" applyAlignment="1" applyProtection="1">
      <alignment horizontal="centerContinuous"/>
    </xf>
    <xf numFmtId="0" fontId="6" fillId="0" borderId="133" xfId="13" applyFont="1" applyFill="1" applyBorder="1" applyAlignment="1" applyProtection="1">
      <alignment horizontal="centerContinuous"/>
    </xf>
    <xf numFmtId="0" fontId="15" fillId="0" borderId="55" xfId="13" applyFill="1" applyBorder="1" applyAlignment="1" applyProtection="1">
      <alignment horizontal="center"/>
    </xf>
    <xf numFmtId="0" fontId="15" fillId="0" borderId="127" xfId="13" applyFill="1" applyBorder="1" applyAlignment="1" applyProtection="1">
      <alignment horizontal="center"/>
    </xf>
    <xf numFmtId="0" fontId="15" fillId="0" borderId="4" xfId="13" applyFill="1" applyBorder="1" applyAlignment="1" applyProtection="1">
      <alignment horizontal="centerContinuous"/>
    </xf>
    <xf numFmtId="0" fontId="15" fillId="0" borderId="55" xfId="13" applyFill="1" applyBorder="1" applyAlignment="1" applyProtection="1">
      <alignment horizontal="centerContinuous"/>
    </xf>
    <xf numFmtId="0" fontId="15" fillId="0" borderId="56" xfId="13" applyFill="1" applyBorder="1" applyAlignment="1" applyProtection="1">
      <alignment horizontal="center"/>
    </xf>
    <xf numFmtId="0" fontId="15" fillId="0" borderId="7" xfId="13" applyFill="1" applyBorder="1" applyAlignment="1" applyProtection="1">
      <alignment horizontal="center"/>
    </xf>
    <xf numFmtId="0" fontId="15" fillId="0" borderId="7" xfId="13" applyFill="1" applyBorder="1" applyAlignment="1" applyProtection="1">
      <alignment horizontal="centerContinuous"/>
    </xf>
    <xf numFmtId="0" fontId="15" fillId="0" borderId="6" xfId="13" applyFill="1" applyBorder="1" applyAlignment="1" applyProtection="1">
      <alignment horizontal="centerContinuous"/>
    </xf>
    <xf numFmtId="0" fontId="15" fillId="0" borderId="55" xfId="13" applyFill="1" applyBorder="1" applyAlignment="1" applyProtection="1">
      <alignment horizontal="right"/>
    </xf>
    <xf numFmtId="0" fontId="15" fillId="0" borderId="127" xfId="13" applyFont="1" applyFill="1" applyBorder="1" applyProtection="1"/>
    <xf numFmtId="0" fontId="15" fillId="0" borderId="4" xfId="13" applyFill="1" applyBorder="1" applyAlignment="1" applyProtection="1">
      <alignment horizontal="right"/>
    </xf>
    <xf numFmtId="39" fontId="15" fillId="0" borderId="127" xfId="13" applyNumberFormat="1" applyFill="1" applyBorder="1" applyProtection="1"/>
    <xf numFmtId="37" fontId="15" fillId="0" borderId="127" xfId="13" applyNumberFormat="1" applyFill="1" applyBorder="1" applyProtection="1"/>
    <xf numFmtId="0" fontId="15" fillId="0" borderId="0" xfId="13" applyFill="1" applyAlignment="1">
      <alignment horizontal="left"/>
    </xf>
    <xf numFmtId="0" fontId="15" fillId="0" borderId="56" xfId="13" applyFill="1" applyBorder="1" applyProtection="1"/>
    <xf numFmtId="0" fontId="15" fillId="0" borderId="7" xfId="13" applyFill="1" applyBorder="1" applyProtection="1"/>
    <xf numFmtId="0" fontId="15" fillId="0" borderId="53" xfId="13" applyFill="1" applyBorder="1" applyProtection="1"/>
    <xf numFmtId="5" fontId="15" fillId="0" borderId="67" xfId="13" applyNumberFormat="1" applyFill="1" applyBorder="1" applyProtection="1"/>
    <xf numFmtId="0" fontId="16" fillId="0" borderId="0" xfId="13" applyFont="1" applyFill="1" applyProtection="1"/>
    <xf numFmtId="164" fontId="15" fillId="0" borderId="0" xfId="13" applyNumberFormat="1" applyFill="1" applyAlignment="1" applyProtection="1">
      <alignment horizontal="center"/>
    </xf>
    <xf numFmtId="0" fontId="16" fillId="0" borderId="129" xfId="13" applyFont="1" applyFill="1" applyBorder="1" applyAlignment="1" applyProtection="1">
      <alignment horizontal="centerContinuous"/>
    </xf>
    <xf numFmtId="164" fontId="15" fillId="0" borderId="1" xfId="13" applyNumberFormat="1" applyFill="1" applyBorder="1" applyAlignment="1" applyProtection="1">
      <alignment horizontal="center"/>
    </xf>
    <xf numFmtId="0" fontId="6" fillId="0" borderId="132" xfId="13" applyFont="1" applyFill="1" applyBorder="1" applyAlignment="1" applyProtection="1">
      <alignment horizontal="centerContinuous"/>
    </xf>
    <xf numFmtId="37" fontId="15" fillId="0" borderId="127" xfId="13" applyNumberFormat="1" applyFill="1" applyBorder="1" applyAlignment="1" applyProtection="1">
      <alignment horizontal="right"/>
    </xf>
    <xf numFmtId="0" fontId="11" fillId="0" borderId="2" xfId="13" applyFont="1" applyFill="1" applyBorder="1" applyProtection="1"/>
    <xf numFmtId="0" fontId="15" fillId="0" borderId="14" xfId="13" applyFill="1" applyBorder="1" applyAlignment="1" applyProtection="1">
      <alignment horizontal="center"/>
    </xf>
    <xf numFmtId="0" fontId="15" fillId="0" borderId="3" xfId="13" applyFill="1" applyBorder="1" applyAlignment="1" applyProtection="1">
      <alignment horizontal="centerContinuous"/>
    </xf>
    <xf numFmtId="0" fontId="11" fillId="0" borderId="16" xfId="13" applyFont="1" applyFill="1" applyBorder="1" applyProtection="1"/>
    <xf numFmtId="0" fontId="15" fillId="0" borderId="19" xfId="13" applyFill="1" applyBorder="1" applyAlignment="1" applyProtection="1">
      <alignment horizontal="left"/>
    </xf>
    <xf numFmtId="0" fontId="11" fillId="0" borderId="4" xfId="13" applyFont="1" applyFill="1" applyBorder="1" applyProtection="1"/>
    <xf numFmtId="15" fontId="6" fillId="0" borderId="21" xfId="13" quotePrefix="1" applyNumberFormat="1" applyFont="1" applyFill="1" applyBorder="1" applyAlignment="1" applyProtection="1">
      <alignment horizontal="center"/>
    </xf>
    <xf numFmtId="0" fontId="24" fillId="0" borderId="39" xfId="13" applyFont="1" applyFill="1" applyBorder="1" applyAlignment="1" applyProtection="1">
      <alignment horizontal="centerContinuous"/>
    </xf>
    <xf numFmtId="0" fontId="11" fillId="0" borderId="50" xfId="13" applyFont="1" applyFill="1" applyBorder="1" applyAlignment="1" applyProtection="1">
      <alignment horizontal="centerContinuous"/>
    </xf>
    <xf numFmtId="0" fontId="15" fillId="0" borderId="37" xfId="13" applyFill="1" applyBorder="1" applyProtection="1"/>
    <xf numFmtId="0" fontId="24" fillId="0" borderId="4" xfId="13" applyFont="1" applyFill="1" applyBorder="1" applyAlignment="1" applyProtection="1">
      <alignment horizontal="centerContinuous"/>
    </xf>
    <xf numFmtId="0" fontId="11" fillId="0" borderId="127" xfId="13" applyFont="1" applyFill="1" applyBorder="1" applyAlignment="1" applyProtection="1">
      <alignment horizontal="centerContinuous"/>
    </xf>
    <xf numFmtId="0" fontId="11" fillId="0" borderId="127" xfId="13" applyFont="1" applyFill="1" applyBorder="1" applyProtection="1"/>
    <xf numFmtId="0" fontId="11" fillId="0" borderId="30" xfId="13" applyFont="1" applyFill="1" applyBorder="1" applyAlignment="1" applyProtection="1">
      <alignment horizontal="center"/>
    </xf>
    <xf numFmtId="0" fontId="15" fillId="0" borderId="28" xfId="13" applyFill="1" applyBorder="1" applyAlignment="1" applyProtection="1">
      <alignment horizontal="center"/>
    </xf>
    <xf numFmtId="0" fontId="11" fillId="0" borderId="34" xfId="13" applyFont="1" applyFill="1" applyBorder="1" applyAlignment="1" applyProtection="1">
      <alignment horizontal="center"/>
    </xf>
    <xf numFmtId="0" fontId="11" fillId="0" borderId="39" xfId="13" applyFont="1" applyFill="1" applyBorder="1" applyAlignment="1" applyProtection="1">
      <alignment horizontal="centerContinuous"/>
    </xf>
    <xf numFmtId="0" fontId="15" fillId="0" borderId="43" xfId="13" applyFill="1" applyBorder="1" applyAlignment="1" applyProtection="1">
      <alignment horizontal="centerContinuous"/>
    </xf>
    <xf numFmtId="0" fontId="15" fillId="0" borderId="42" xfId="13" applyFill="1" applyBorder="1" applyAlignment="1" applyProtection="1">
      <alignment horizontal="centerContinuous"/>
    </xf>
    <xf numFmtId="0" fontId="15" fillId="0" borderId="37" xfId="13" applyFill="1" applyBorder="1" applyAlignment="1" applyProtection="1">
      <alignment horizontal="center"/>
    </xf>
    <xf numFmtId="0" fontId="11" fillId="0" borderId="4" xfId="13" applyFont="1" applyFill="1" applyBorder="1" applyAlignment="1" applyProtection="1">
      <alignment horizontal="center"/>
    </xf>
    <xf numFmtId="0" fontId="28" fillId="0" borderId="15" xfId="13" applyFont="1" applyFill="1" applyBorder="1" applyAlignment="1" applyProtection="1">
      <alignment horizontal="center"/>
    </xf>
    <xf numFmtId="0" fontId="15" fillId="0" borderId="15" xfId="13" applyFill="1" applyBorder="1" applyAlignment="1" applyProtection="1">
      <alignment horizontal="center"/>
    </xf>
    <xf numFmtId="0" fontId="11" fillId="0" borderId="16" xfId="13" applyFont="1" applyFill="1" applyBorder="1" applyAlignment="1" applyProtection="1">
      <alignment horizontal="center"/>
    </xf>
    <xf numFmtId="0" fontId="28" fillId="0" borderId="26" xfId="13" applyFont="1" applyFill="1" applyBorder="1" applyAlignment="1" applyProtection="1">
      <alignment horizontal="centerContinuous"/>
    </xf>
    <xf numFmtId="0" fontId="11" fillId="0" borderId="28" xfId="13" applyFont="1" applyFill="1" applyBorder="1" applyAlignment="1" applyProtection="1">
      <alignment horizontal="center"/>
    </xf>
    <xf numFmtId="0" fontId="11" fillId="0" borderId="15" xfId="13" applyFont="1" applyFill="1" applyBorder="1" applyAlignment="1" applyProtection="1">
      <alignment horizontal="center"/>
    </xf>
    <xf numFmtId="0" fontId="15" fillId="0" borderId="15" xfId="13" applyFill="1" applyBorder="1" applyProtection="1"/>
    <xf numFmtId="0" fontId="15" fillId="0" borderId="17" xfId="13" applyFill="1" applyBorder="1" applyAlignment="1" applyProtection="1">
      <alignment horizontal="center"/>
    </xf>
    <xf numFmtId="0" fontId="15" fillId="0" borderId="11" xfId="13" applyFill="1" applyBorder="1" applyAlignment="1" applyProtection="1">
      <alignment horizontal="center"/>
    </xf>
    <xf numFmtId="0" fontId="11" fillId="0" borderId="33" xfId="13" applyFont="1" applyFill="1" applyBorder="1" applyAlignment="1" applyProtection="1">
      <alignment horizontal="center"/>
    </xf>
    <xf numFmtId="37" fontId="15" fillId="0" borderId="19" xfId="13" applyNumberFormat="1" applyFill="1" applyBorder="1" applyProtection="1"/>
    <xf numFmtId="37" fontId="15" fillId="0" borderId="34" xfId="13" applyNumberFormat="1" applyFill="1" applyBorder="1" applyProtection="1"/>
    <xf numFmtId="0" fontId="11" fillId="0" borderId="30" xfId="13" applyFont="1" applyFill="1" applyBorder="1" applyAlignment="1" applyProtection="1">
      <alignment horizontal="right"/>
    </xf>
    <xf numFmtId="0" fontId="15" fillId="0" borderId="19" xfId="13" applyFill="1" applyBorder="1" applyAlignment="1" applyProtection="1">
      <alignment horizontal="right"/>
    </xf>
    <xf numFmtId="0" fontId="15" fillId="0" borderId="16" xfId="13" applyFill="1" applyBorder="1" applyAlignment="1" applyProtection="1">
      <alignment horizontal="center"/>
    </xf>
    <xf numFmtId="0" fontId="11" fillId="0" borderId="18" xfId="13" applyFont="1" applyFill="1" applyBorder="1" applyAlignment="1" applyProtection="1">
      <alignment horizontal="center"/>
    </xf>
    <xf numFmtId="40" fontId="15" fillId="0" borderId="19" xfId="13" applyNumberFormat="1" applyFill="1" applyBorder="1" applyProtection="1"/>
    <xf numFmtId="37" fontId="11" fillId="0" borderId="16" xfId="13" applyNumberFormat="1" applyFont="1" applyFill="1" applyBorder="1" applyProtection="1"/>
    <xf numFmtId="0" fontId="11" fillId="0" borderId="4" xfId="13" applyFont="1" applyFill="1" applyBorder="1" applyAlignment="1" applyProtection="1">
      <alignment horizontal="right"/>
    </xf>
    <xf numFmtId="38" fontId="15" fillId="0" borderId="19" xfId="13" applyNumberFormat="1" applyFill="1" applyBorder="1" applyProtection="1"/>
    <xf numFmtId="0" fontId="11" fillId="0" borderId="19" xfId="13" applyFont="1" applyFill="1" applyBorder="1" applyProtection="1"/>
    <xf numFmtId="37" fontId="11" fillId="0" borderId="19" xfId="13" applyNumberFormat="1" applyFont="1" applyFill="1" applyBorder="1" applyProtection="1"/>
    <xf numFmtId="0" fontId="11" fillId="0" borderId="21" xfId="13" applyFont="1" applyFill="1" applyBorder="1" applyProtection="1"/>
    <xf numFmtId="0" fontId="11" fillId="0" borderId="53" xfId="13" applyFont="1" applyFill="1" applyBorder="1" applyAlignment="1" applyProtection="1">
      <alignment horizontal="center"/>
    </xf>
    <xf numFmtId="0" fontId="11" fillId="0" borderId="46" xfId="13" applyFont="1" applyFill="1" applyBorder="1" applyAlignment="1" applyProtection="1">
      <alignment horizontal="center"/>
    </xf>
    <xf numFmtId="5" fontId="11" fillId="0" borderId="46" xfId="13" applyNumberFormat="1" applyFont="1" applyFill="1" applyBorder="1" applyProtection="1"/>
    <xf numFmtId="5" fontId="11" fillId="0" borderId="51" xfId="13" applyNumberFormat="1" applyFont="1" applyFill="1" applyBorder="1" applyProtection="1"/>
    <xf numFmtId="0" fontId="11" fillId="0" borderId="53" xfId="13" applyFont="1" applyFill="1" applyBorder="1" applyProtection="1"/>
    <xf numFmtId="0" fontId="11" fillId="0" borderId="46" xfId="13" applyFont="1" applyFill="1" applyBorder="1" applyProtection="1"/>
    <xf numFmtId="0" fontId="15" fillId="0" borderId="51" xfId="13" applyFill="1" applyBorder="1" applyAlignment="1" applyProtection="1">
      <alignment horizontal="center"/>
    </xf>
    <xf numFmtId="43" fontId="60" fillId="0" borderId="0" xfId="13" applyNumberFormat="1" applyFont="1" applyFill="1"/>
    <xf numFmtId="0" fontId="60" fillId="0" borderId="0" xfId="13" applyFont="1" applyFill="1"/>
    <xf numFmtId="43" fontId="15" fillId="0" borderId="0" xfId="13" applyNumberFormat="1" applyFill="1"/>
    <xf numFmtId="178" fontId="15" fillId="0" borderId="0" xfId="13" applyNumberFormat="1" applyFill="1"/>
    <xf numFmtId="37" fontId="15" fillId="0" borderId="0" xfId="13" applyNumberFormat="1" applyFill="1"/>
    <xf numFmtId="0" fontId="0" fillId="0" borderId="12" xfId="0" applyFill="1" applyBorder="1" applyProtection="1"/>
    <xf numFmtId="0" fontId="15" fillId="0" borderId="24" xfId="0" applyFont="1" applyFill="1" applyBorder="1" applyAlignment="1" applyProtection="1">
      <alignment horizontal="centerContinuous"/>
    </xf>
    <xf numFmtId="0" fontId="0" fillId="0" borderId="25" xfId="0" applyFill="1" applyBorder="1" applyProtection="1"/>
    <xf numFmtId="0" fontId="15" fillId="0" borderId="19" xfId="0" applyFont="1" applyFill="1" applyBorder="1" applyAlignment="1" applyProtection="1">
      <alignment horizontal="centerContinuous"/>
    </xf>
    <xf numFmtId="0" fontId="15" fillId="0" borderId="5" xfId="0" applyFont="1" applyFill="1" applyBorder="1" applyAlignment="1" applyProtection="1">
      <alignment horizontal="centerContinuous"/>
    </xf>
    <xf numFmtId="0" fontId="15" fillId="0" borderId="25" xfId="0" applyFont="1" applyFill="1" applyBorder="1" applyProtection="1"/>
    <xf numFmtId="164" fontId="0" fillId="0" borderId="26" xfId="0" applyNumberFormat="1" applyFill="1" applyBorder="1" applyAlignment="1" applyProtection="1">
      <alignment horizontal="center"/>
    </xf>
    <xf numFmtId="0" fontId="15" fillId="0" borderId="30" xfId="0" applyFont="1" applyFill="1" applyBorder="1" applyAlignment="1" applyProtection="1">
      <alignment horizontal="centerContinuous"/>
    </xf>
    <xf numFmtId="0" fontId="15" fillId="0" borderId="31" xfId="0" applyFont="1" applyFill="1" applyBorder="1" applyAlignment="1" applyProtection="1">
      <alignment horizontal="centerContinuous"/>
    </xf>
    <xf numFmtId="0" fontId="15" fillId="0" borderId="29" xfId="0" applyFont="1" applyFill="1" applyBorder="1" applyAlignment="1" applyProtection="1">
      <alignment horizontal="centerContinuous"/>
    </xf>
    <xf numFmtId="0" fontId="15" fillId="0" borderId="39" xfId="0" applyFont="1" applyFill="1" applyBorder="1" applyAlignment="1" applyProtection="1">
      <alignment horizontal="centerContinuous"/>
    </xf>
    <xf numFmtId="0" fontId="15" fillId="0" borderId="19" xfId="0" applyFont="1" applyFill="1" applyBorder="1" applyProtection="1"/>
    <xf numFmtId="0" fontId="15" fillId="0" borderId="16"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21" xfId="0" applyFont="1" applyFill="1" applyBorder="1" applyAlignment="1" applyProtection="1">
      <alignment horizontal="center"/>
    </xf>
    <xf numFmtId="0" fontId="18" fillId="0" borderId="15" xfId="0" applyFont="1" applyFill="1" applyBorder="1" applyProtection="1"/>
    <xf numFmtId="7" fontId="15" fillId="0" borderId="25" xfId="0" applyNumberFormat="1" applyFont="1" applyFill="1" applyBorder="1" applyProtection="1"/>
    <xf numFmtId="169" fontId="15" fillId="0" borderId="25" xfId="0" applyNumberFormat="1" applyFont="1" applyFill="1" applyBorder="1" applyProtection="1"/>
    <xf numFmtId="0" fontId="15" fillId="0" borderId="15" xfId="0" applyFont="1" applyFill="1" applyBorder="1" applyProtection="1"/>
    <xf numFmtId="37" fontId="15" fillId="0" borderId="25" xfId="0" applyNumberFormat="1" applyFont="1" applyFill="1" applyBorder="1" applyProtection="1"/>
    <xf numFmtId="0" fontId="15" fillId="0" borderId="6" xfId="0" applyFont="1" applyFill="1" applyBorder="1" applyAlignment="1" applyProtection="1">
      <alignment horizontal="center"/>
    </xf>
    <xf numFmtId="0" fontId="15" fillId="0" borderId="54" xfId="0" applyFont="1" applyFill="1" applyBorder="1" applyProtection="1"/>
    <xf numFmtId="5" fontId="15" fillId="0" borderId="49" xfId="0" applyNumberFormat="1" applyFont="1" applyFill="1" applyBorder="1" applyProtection="1"/>
    <xf numFmtId="37" fontId="15" fillId="0" borderId="49" xfId="0" applyNumberFormat="1" applyFont="1" applyFill="1" applyBorder="1" applyProtection="1"/>
    <xf numFmtId="169" fontId="15" fillId="0" borderId="49" xfId="0" applyNumberFormat="1" applyFont="1" applyFill="1" applyBorder="1" applyProtection="1"/>
    <xf numFmtId="37" fontId="15" fillId="0" borderId="7" xfId="0" applyNumberFormat="1" applyFont="1" applyFill="1" applyBorder="1" applyProtection="1"/>
    <xf numFmtId="0" fontId="15" fillId="0" borderId="12" xfId="0" applyFont="1" applyFill="1" applyBorder="1" applyProtection="1"/>
    <xf numFmtId="0" fontId="15" fillId="0" borderId="24" xfId="0" applyFont="1" applyFill="1" applyBorder="1" applyProtection="1"/>
    <xf numFmtId="0" fontId="15" fillId="0" borderId="14" xfId="0" applyFont="1" applyFill="1" applyBorder="1" applyProtection="1"/>
    <xf numFmtId="0" fontId="15" fillId="0" borderId="16" xfId="0" applyFont="1" applyFill="1" applyBorder="1" applyProtection="1"/>
    <xf numFmtId="0" fontId="15" fillId="0" borderId="9" xfId="0" applyFont="1" applyFill="1" applyBorder="1" applyProtection="1"/>
    <xf numFmtId="0" fontId="15" fillId="0" borderId="26" xfId="0" applyFont="1" applyFill="1" applyBorder="1" applyProtection="1"/>
    <xf numFmtId="0" fontId="15" fillId="0" borderId="21" xfId="0" applyFont="1" applyFill="1" applyBorder="1" applyProtection="1"/>
    <xf numFmtId="164" fontId="0" fillId="0" borderId="17" xfId="0" applyNumberFormat="1" applyFill="1" applyBorder="1" applyAlignment="1" applyProtection="1">
      <alignment horizontal="center"/>
    </xf>
    <xf numFmtId="0" fontId="15" fillId="0" borderId="4" xfId="0" applyFont="1" applyFill="1" applyBorder="1" applyAlignment="1" applyProtection="1">
      <alignment horizontal="centerContinuous"/>
    </xf>
    <xf numFmtId="0" fontId="27" fillId="0" borderId="4" xfId="0" applyFont="1" applyFill="1" applyBorder="1" applyAlignment="1" applyProtection="1">
      <alignment horizontal="center"/>
    </xf>
    <xf numFmtId="0" fontId="15" fillId="0" borderId="39" xfId="0" applyFont="1" applyFill="1" applyBorder="1" applyProtection="1"/>
    <xf numFmtId="0" fontId="15" fillId="0" borderId="40" xfId="0" applyFont="1" applyFill="1" applyBorder="1" applyProtection="1"/>
    <xf numFmtId="0" fontId="15" fillId="0" borderId="37" xfId="0" applyFont="1" applyFill="1" applyBorder="1" applyProtection="1"/>
    <xf numFmtId="0" fontId="15" fillId="0" borderId="10" xfId="0" applyFont="1" applyFill="1" applyBorder="1" applyAlignment="1" applyProtection="1">
      <alignment horizontal="center"/>
    </xf>
    <xf numFmtId="0" fontId="15" fillId="0" borderId="39" xfId="0" applyFont="1" applyFill="1" applyBorder="1" applyAlignment="1" applyProtection="1">
      <alignment horizontal="center"/>
    </xf>
    <xf numFmtId="0" fontId="15" fillId="0" borderId="42" xfId="0" applyFont="1" applyFill="1" applyBorder="1" applyProtection="1"/>
    <xf numFmtId="5" fontId="12" fillId="0" borderId="42" xfId="0" applyNumberFormat="1" applyFont="1" applyFill="1" applyBorder="1" applyProtection="1">
      <protection locked="0"/>
    </xf>
    <xf numFmtId="5" fontId="15" fillId="0" borderId="50" xfId="0" applyNumberFormat="1" applyFont="1" applyFill="1" applyBorder="1" applyProtection="1"/>
    <xf numFmtId="37" fontId="12" fillId="0" borderId="42" xfId="0" applyNumberFormat="1" applyFont="1" applyFill="1" applyBorder="1" applyProtection="1">
      <protection locked="0"/>
    </xf>
    <xf numFmtId="37" fontId="15" fillId="0" borderId="50" xfId="0" applyNumberFormat="1" applyFont="1" applyFill="1" applyBorder="1" applyProtection="1"/>
    <xf numFmtId="0" fontId="15" fillId="0" borderId="40" xfId="0" applyFont="1" applyFill="1" applyBorder="1" applyAlignment="1" applyProtection="1">
      <alignment horizontal="center"/>
    </xf>
    <xf numFmtId="5" fontId="15" fillId="0" borderId="57" xfId="0" applyNumberFormat="1" applyFont="1" applyFill="1" applyBorder="1" applyProtection="1"/>
    <xf numFmtId="5" fontId="15" fillId="0" borderId="58" xfId="0" applyNumberFormat="1" applyFont="1" applyFill="1" applyBorder="1" applyProtection="1"/>
    <xf numFmtId="0" fontId="15" fillId="0" borderId="9" xfId="0" applyFont="1" applyFill="1" applyBorder="1" applyAlignment="1" applyProtection="1">
      <alignment horizontal="centerContinuous"/>
    </xf>
    <xf numFmtId="0" fontId="15" fillId="0" borderId="10" xfId="0" applyFont="1" applyFill="1" applyBorder="1" applyAlignment="1" applyProtection="1">
      <alignment horizontal="centerContinuous"/>
    </xf>
    <xf numFmtId="0" fontId="53" fillId="0" borderId="0" xfId="0" applyFont="1" applyFill="1" applyProtection="1"/>
    <xf numFmtId="0" fontId="15" fillId="0" borderId="24" xfId="13" applyFill="1" applyBorder="1" applyProtection="1"/>
    <xf numFmtId="0" fontId="15" fillId="0" borderId="9" xfId="13" applyFont="1" applyFill="1" applyBorder="1" applyProtection="1"/>
    <xf numFmtId="0" fontId="15" fillId="0" borderId="10" xfId="13" applyFont="1" applyFill="1" applyBorder="1" applyProtection="1"/>
    <xf numFmtId="0" fontId="15" fillId="0" borderId="21" xfId="13" applyFont="1" applyFill="1" applyBorder="1" applyProtection="1"/>
    <xf numFmtId="164" fontId="15" fillId="0" borderId="17" xfId="13" applyNumberFormat="1" applyFill="1" applyBorder="1" applyAlignment="1" applyProtection="1">
      <alignment horizontal="center"/>
    </xf>
    <xf numFmtId="0" fontId="15" fillId="0" borderId="9" xfId="13" applyFont="1" applyFill="1" applyBorder="1" applyAlignment="1" applyProtection="1">
      <alignment horizontal="centerContinuous"/>
    </xf>
    <xf numFmtId="0" fontId="15" fillId="0" borderId="10" xfId="13" applyFont="1" applyFill="1" applyBorder="1" applyAlignment="1" applyProtection="1">
      <alignment horizontal="centerContinuous"/>
    </xf>
    <xf numFmtId="0" fontId="15" fillId="0" borderId="11" xfId="13" applyFont="1" applyFill="1" applyBorder="1" applyAlignment="1" applyProtection="1">
      <alignment horizontal="centerContinuous"/>
    </xf>
    <xf numFmtId="0" fontId="15" fillId="0" borderId="18" xfId="13" applyFont="1" applyFill="1" applyBorder="1" applyProtection="1"/>
    <xf numFmtId="0" fontId="15" fillId="0" borderId="16" xfId="13" applyFont="1" applyFill="1" applyBorder="1" applyProtection="1"/>
    <xf numFmtId="0" fontId="15" fillId="0" borderId="18" xfId="13" applyFont="1" applyFill="1" applyBorder="1" applyAlignment="1" applyProtection="1">
      <alignment horizontal="center"/>
    </xf>
    <xf numFmtId="0" fontId="15" fillId="0" borderId="0" xfId="13" applyFont="1" applyFill="1" applyAlignment="1" applyProtection="1">
      <alignment horizontal="centerContinuous"/>
    </xf>
    <xf numFmtId="0" fontId="15" fillId="0" borderId="16" xfId="13" applyFont="1" applyFill="1" applyBorder="1" applyAlignment="1" applyProtection="1">
      <alignment horizontal="center"/>
    </xf>
    <xf numFmtId="0" fontId="15" fillId="0" borderId="20" xfId="13" applyFont="1" applyFill="1" applyBorder="1" applyAlignment="1" applyProtection="1">
      <alignment horizontal="center"/>
    </xf>
    <xf numFmtId="0" fontId="15" fillId="0" borderId="22" xfId="13" applyFont="1" applyFill="1" applyBorder="1" applyAlignment="1" applyProtection="1">
      <alignment horizontal="center"/>
    </xf>
    <xf numFmtId="0" fontId="15" fillId="0" borderId="20" xfId="13" applyFont="1" applyFill="1" applyBorder="1" applyProtection="1"/>
    <xf numFmtId="5" fontId="15" fillId="0" borderId="22" xfId="13" applyNumberFormat="1" applyFont="1" applyFill="1" applyBorder="1" applyProtection="1"/>
    <xf numFmtId="5" fontId="15" fillId="0" borderId="16" xfId="13" applyNumberFormat="1" applyFont="1" applyFill="1" applyBorder="1" applyProtection="1"/>
    <xf numFmtId="0" fontId="15" fillId="0" borderId="52" xfId="13" applyFont="1" applyFill="1" applyBorder="1" applyProtection="1"/>
    <xf numFmtId="0" fontId="15" fillId="0" borderId="52" xfId="13" applyFont="1" applyFill="1" applyBorder="1" applyAlignment="1" applyProtection="1">
      <alignment horizontal="center"/>
    </xf>
    <xf numFmtId="5" fontId="15" fillId="0" borderId="51" xfId="13" applyNumberFormat="1" applyFont="1" applyFill="1" applyBorder="1" applyProtection="1"/>
    <xf numFmtId="43" fontId="60" fillId="0" borderId="0" xfId="8" applyFont="1" applyFill="1"/>
    <xf numFmtId="0" fontId="51" fillId="0" borderId="0" xfId="13" applyFont="1" applyFill="1" applyProtection="1"/>
    <xf numFmtId="164" fontId="15" fillId="0" borderId="10" xfId="13" applyNumberFormat="1" applyFill="1" applyBorder="1" applyAlignment="1" applyProtection="1">
      <alignment horizontal="center"/>
    </xf>
    <xf numFmtId="0" fontId="15" fillId="0" borderId="8" xfId="13" applyFont="1" applyFill="1" applyBorder="1" applyProtection="1"/>
    <xf numFmtId="0" fontId="15" fillId="0" borderId="2" xfId="13" applyFont="1" applyFill="1" applyBorder="1" applyProtection="1"/>
    <xf numFmtId="0" fontId="15" fillId="0" borderId="3" xfId="13" applyFont="1" applyFill="1" applyBorder="1" applyProtection="1"/>
    <xf numFmtId="0" fontId="15" fillId="0" borderId="4" xfId="13" applyFont="1" applyFill="1" applyBorder="1" applyAlignment="1" applyProtection="1">
      <alignment horizontal="centerContinuous"/>
    </xf>
    <xf numFmtId="0" fontId="15" fillId="0" borderId="5" xfId="13" applyFont="1" applyFill="1" applyBorder="1" applyAlignment="1" applyProtection="1">
      <alignment horizontal="centerContinuous"/>
    </xf>
    <xf numFmtId="0" fontId="15" fillId="0" borderId="5" xfId="13" applyFont="1" applyFill="1" applyBorder="1" applyProtection="1"/>
    <xf numFmtId="0" fontId="15" fillId="0" borderId="33" xfId="13" applyFont="1" applyFill="1" applyBorder="1" applyAlignment="1" applyProtection="1">
      <alignment horizontal="center"/>
    </xf>
    <xf numFmtId="0" fontId="15" fillId="0" borderId="31" xfId="13" applyFont="1" applyFill="1" applyBorder="1" applyProtection="1"/>
    <xf numFmtId="0" fontId="15" fillId="0" borderId="31" xfId="13" applyFont="1" applyFill="1" applyBorder="1" applyAlignment="1" applyProtection="1">
      <alignment horizontal="centerContinuous"/>
    </xf>
    <xf numFmtId="0" fontId="15" fillId="0" borderId="34" xfId="13" applyFont="1" applyFill="1" applyBorder="1" applyAlignment="1" applyProtection="1">
      <alignment horizontal="center"/>
    </xf>
    <xf numFmtId="0" fontId="11" fillId="0" borderId="0" xfId="13" applyFont="1" applyFill="1" applyProtection="1"/>
    <xf numFmtId="0" fontId="15" fillId="0" borderId="23" xfId="13" applyFont="1" applyFill="1" applyBorder="1" applyProtection="1"/>
    <xf numFmtId="0" fontId="15" fillId="0" borderId="1" xfId="13" applyFont="1" applyFill="1" applyBorder="1" applyProtection="1"/>
    <xf numFmtId="37" fontId="15" fillId="0" borderId="36" xfId="13" applyNumberFormat="1" applyFont="1" applyFill="1" applyBorder="1" applyProtection="1"/>
    <xf numFmtId="0" fontId="15" fillId="0" borderId="3" xfId="0" applyFont="1" applyFill="1" applyBorder="1" applyProtection="1"/>
    <xf numFmtId="164" fontId="0" fillId="0" borderId="21" xfId="0" applyNumberFormat="1" applyFill="1" applyBorder="1" applyAlignment="1" applyProtection="1">
      <alignment horizontal="center"/>
    </xf>
    <xf numFmtId="0" fontId="0" fillId="0" borderId="21" xfId="0" applyFill="1" applyBorder="1" applyProtection="1"/>
    <xf numFmtId="0" fontId="15" fillId="0" borderId="30" xfId="0" applyFont="1" applyFill="1" applyBorder="1" applyProtection="1"/>
    <xf numFmtId="0" fontId="15" fillId="0" borderId="31" xfId="0" applyFont="1" applyFill="1" applyBorder="1" applyProtection="1"/>
    <xf numFmtId="0" fontId="15" fillId="0" borderId="29" xfId="0" applyFont="1" applyFill="1" applyBorder="1" applyProtection="1"/>
    <xf numFmtId="0" fontId="27" fillId="0" borderId="0" xfId="0" applyFont="1" applyFill="1" applyAlignment="1" applyProtection="1">
      <alignment horizontal="left"/>
    </xf>
    <xf numFmtId="0" fontId="27" fillId="0" borderId="33" xfId="0" applyFont="1" applyFill="1" applyBorder="1" applyProtection="1"/>
    <xf numFmtId="0" fontId="27" fillId="0" borderId="27" xfId="0" applyFont="1" applyFill="1" applyBorder="1" applyProtection="1"/>
    <xf numFmtId="0" fontId="27" fillId="0" borderId="31" xfId="0" applyFont="1" applyFill="1" applyBorder="1" applyProtection="1"/>
    <xf numFmtId="0" fontId="27" fillId="0" borderId="29" xfId="0" applyFont="1" applyFill="1" applyBorder="1" applyProtection="1"/>
    <xf numFmtId="0" fontId="27" fillId="0" borderId="18" xfId="0" applyFont="1" applyFill="1" applyBorder="1" applyProtection="1"/>
    <xf numFmtId="0" fontId="27" fillId="0" borderId="25" xfId="0" applyFont="1" applyFill="1" applyBorder="1" applyProtection="1"/>
    <xf numFmtId="0" fontId="27" fillId="0" borderId="25" xfId="0" applyFont="1" applyFill="1" applyBorder="1" applyAlignment="1" applyProtection="1">
      <alignment horizontal="center"/>
    </xf>
    <xf numFmtId="0" fontId="27" fillId="0" borderId="26" xfId="0" applyFont="1" applyFill="1" applyBorder="1" applyProtection="1"/>
    <xf numFmtId="0" fontId="27" fillId="0" borderId="11" xfId="0" applyFont="1" applyFill="1" applyBorder="1" applyProtection="1"/>
    <xf numFmtId="0" fontId="27" fillId="0" borderId="0" xfId="0" applyFont="1" applyFill="1" applyAlignment="1" applyProtection="1">
      <alignment horizontal="center"/>
    </xf>
    <xf numFmtId="0" fontId="27" fillId="0" borderId="16" xfId="0" applyFont="1" applyFill="1" applyBorder="1" applyAlignment="1" applyProtection="1">
      <alignment horizontal="center"/>
    </xf>
    <xf numFmtId="0" fontId="27" fillId="0" borderId="18" xfId="0" applyFont="1" applyFill="1" applyBorder="1" applyAlignment="1" applyProtection="1">
      <alignment horizontal="center"/>
    </xf>
    <xf numFmtId="0" fontId="27" fillId="0" borderId="16" xfId="0" applyFont="1" applyFill="1" applyBorder="1" applyAlignment="1" applyProtection="1">
      <alignment horizontal="centerContinuous"/>
    </xf>
    <xf numFmtId="0" fontId="27" fillId="0" borderId="20" xfId="0" applyFont="1" applyFill="1" applyBorder="1" applyAlignment="1" applyProtection="1">
      <alignment horizontal="center"/>
    </xf>
    <xf numFmtId="0" fontId="27" fillId="0" borderId="26" xfId="0" applyFont="1" applyFill="1" applyBorder="1" applyAlignment="1" applyProtection="1">
      <alignment horizontal="center"/>
    </xf>
    <xf numFmtId="0" fontId="27" fillId="0" borderId="10" xfId="0" applyFont="1" applyFill="1" applyBorder="1" applyAlignment="1" applyProtection="1">
      <alignment horizontal="center"/>
    </xf>
    <xf numFmtId="0" fontId="27" fillId="0" borderId="22" xfId="0" applyFont="1" applyFill="1" applyBorder="1" applyAlignment="1" applyProtection="1">
      <alignment horizontal="center"/>
    </xf>
    <xf numFmtId="0" fontId="15" fillId="0" borderId="20" xfId="0" applyFont="1" applyFill="1" applyBorder="1" applyAlignment="1" applyProtection="1">
      <alignment horizontal="center"/>
    </xf>
    <xf numFmtId="37" fontId="15" fillId="0" borderId="26" xfId="0" applyNumberFormat="1" applyFont="1" applyFill="1" applyBorder="1" applyProtection="1"/>
    <xf numFmtId="5" fontId="15" fillId="0" borderId="26" xfId="0" applyNumberFormat="1" applyFont="1" applyFill="1" applyBorder="1" applyProtection="1"/>
    <xf numFmtId="5" fontId="15" fillId="0" borderId="22" xfId="0" applyNumberFormat="1" applyFont="1" applyFill="1" applyBorder="1" applyAlignment="1" applyProtection="1">
      <alignment horizontal="centerContinuous"/>
    </xf>
    <xf numFmtId="0" fontId="18" fillId="0" borderId="26" xfId="0" applyFont="1" applyFill="1" applyBorder="1" applyProtection="1"/>
    <xf numFmtId="37" fontId="15" fillId="0" borderId="22" xfId="0" applyNumberFormat="1" applyFont="1" applyFill="1" applyBorder="1" applyAlignment="1" applyProtection="1">
      <alignment horizontal="centerContinuous"/>
    </xf>
    <xf numFmtId="0" fontId="15" fillId="0" borderId="26" xfId="0" applyFont="1" applyFill="1" applyBorder="1" applyAlignment="1" applyProtection="1">
      <alignment horizontal="center"/>
    </xf>
    <xf numFmtId="0" fontId="0" fillId="0" borderId="30" xfId="0" applyFill="1" applyBorder="1" applyProtection="1"/>
    <xf numFmtId="0" fontId="0" fillId="0" borderId="31" xfId="0" applyFill="1" applyBorder="1" applyProtection="1"/>
    <xf numFmtId="0" fontId="0" fillId="0" borderId="29" xfId="0" applyFill="1" applyBorder="1" applyProtection="1"/>
    <xf numFmtId="0" fontId="0" fillId="0" borderId="0" xfId="0" applyFill="1" applyBorder="1" applyAlignment="1" applyProtection="1">
      <alignment horizontal="centerContinuous"/>
    </xf>
    <xf numFmtId="0" fontId="15" fillId="0" borderId="33" xfId="0" applyFont="1" applyFill="1" applyBorder="1" applyProtection="1"/>
    <xf numFmtId="0" fontId="15" fillId="0" borderId="27" xfId="0" applyFont="1" applyFill="1" applyBorder="1" applyProtection="1"/>
    <xf numFmtId="0" fontId="15" fillId="0" borderId="18" xfId="0" applyFont="1" applyFill="1" applyBorder="1" applyProtection="1"/>
    <xf numFmtId="0" fontId="15" fillId="0" borderId="25" xfId="0" applyFont="1" applyFill="1" applyBorder="1" applyAlignment="1" applyProtection="1">
      <alignment horizontal="center"/>
    </xf>
    <xf numFmtId="0" fontId="15" fillId="0" borderId="18" xfId="0" applyFont="1" applyFill="1" applyBorder="1" applyAlignment="1" applyProtection="1">
      <alignment horizontal="center"/>
    </xf>
    <xf numFmtId="0" fontId="15" fillId="0" borderId="16" xfId="0" applyFont="1" applyFill="1" applyBorder="1" applyAlignment="1" applyProtection="1">
      <alignment horizontal="centerContinuous"/>
    </xf>
    <xf numFmtId="0" fontId="15" fillId="0" borderId="23" xfId="0" applyFont="1" applyFill="1" applyBorder="1" applyAlignment="1" applyProtection="1">
      <alignment horizontal="center"/>
    </xf>
    <xf numFmtId="0" fontId="15" fillId="0" borderId="49" xfId="0" applyFont="1" applyFill="1" applyBorder="1" applyAlignment="1" applyProtection="1">
      <alignment horizontal="center"/>
    </xf>
    <xf numFmtId="0" fontId="0" fillId="0" borderId="16" xfId="0" applyFill="1" applyBorder="1" applyProtection="1"/>
    <xf numFmtId="0" fontId="0" fillId="0" borderId="19" xfId="0" applyFill="1" applyBorder="1" applyProtection="1"/>
    <xf numFmtId="0" fontId="0" fillId="0" borderId="22" xfId="0" applyFill="1" applyBorder="1" applyProtection="1"/>
    <xf numFmtId="0" fontId="0" fillId="0" borderId="29" xfId="0" applyFill="1" applyBorder="1" applyAlignment="1" applyProtection="1">
      <alignment horizontal="centerContinuous"/>
    </xf>
    <xf numFmtId="0" fontId="21" fillId="0" borderId="11" xfId="0" applyFont="1" applyFill="1" applyBorder="1" applyProtection="1"/>
    <xf numFmtId="0" fontId="27" fillId="0" borderId="27" xfId="0" applyFont="1" applyFill="1" applyBorder="1" applyAlignment="1" applyProtection="1">
      <alignment horizontal="center"/>
    </xf>
    <xf numFmtId="0" fontId="27" fillId="0" borderId="27" xfId="0" applyFont="1" applyFill="1" applyBorder="1" applyAlignment="1" applyProtection="1">
      <alignment horizontal="centerContinuous"/>
    </xf>
    <xf numFmtId="0" fontId="27" fillId="0" borderId="30" xfId="0" applyFont="1" applyFill="1" applyBorder="1" applyAlignment="1" applyProtection="1">
      <alignment horizontal="centerContinuous"/>
    </xf>
    <xf numFmtId="0" fontId="27" fillId="0" borderId="31" xfId="0" applyFont="1" applyFill="1" applyBorder="1" applyAlignment="1" applyProtection="1">
      <alignment horizontal="centerContinuous"/>
    </xf>
    <xf numFmtId="0" fontId="27" fillId="0" borderId="25" xfId="0" applyFont="1" applyFill="1" applyBorder="1" applyAlignment="1" applyProtection="1">
      <alignment horizontal="centerContinuous"/>
    </xf>
    <xf numFmtId="0" fontId="27" fillId="0" borderId="39" xfId="0" applyFont="1" applyFill="1" applyBorder="1" applyAlignment="1" applyProtection="1">
      <alignment horizontal="centerContinuous"/>
    </xf>
    <xf numFmtId="0" fontId="27" fillId="0" borderId="40" xfId="0" applyFont="1" applyFill="1" applyBorder="1" applyAlignment="1" applyProtection="1">
      <alignment horizontal="centerContinuous"/>
    </xf>
    <xf numFmtId="0" fontId="27" fillId="0" borderId="11" xfId="0" applyFont="1" applyFill="1" applyBorder="1" applyAlignment="1" applyProtection="1">
      <alignment horizontal="centerContinuous"/>
    </xf>
    <xf numFmtId="0" fontId="27" fillId="0" borderId="5" xfId="0" applyFont="1" applyFill="1" applyBorder="1" applyAlignment="1" applyProtection="1">
      <alignment horizontal="center"/>
    </xf>
    <xf numFmtId="0" fontId="27" fillId="0" borderId="4" xfId="0" applyFont="1" applyFill="1" applyBorder="1" applyAlignment="1" applyProtection="1">
      <alignment horizontal="centerContinuous"/>
    </xf>
    <xf numFmtId="0" fontId="27" fillId="0" borderId="11" xfId="0" applyFont="1" applyFill="1" applyBorder="1" applyAlignment="1" applyProtection="1">
      <alignment horizontal="center"/>
    </xf>
    <xf numFmtId="0" fontId="27" fillId="0" borderId="9" xfId="0" applyFont="1" applyFill="1" applyBorder="1" applyAlignment="1" applyProtection="1">
      <alignment horizontal="centerContinuous"/>
    </xf>
    <xf numFmtId="0" fontId="27" fillId="0" borderId="26" xfId="0" applyFont="1" applyFill="1" applyBorder="1" applyAlignment="1" applyProtection="1">
      <alignment horizontal="centerContinuous"/>
    </xf>
    <xf numFmtId="0" fontId="15" fillId="0" borderId="11" xfId="0" applyFont="1" applyFill="1" applyBorder="1" applyAlignment="1" applyProtection="1">
      <alignment horizontal="center"/>
    </xf>
    <xf numFmtId="0" fontId="15" fillId="0" borderId="6" xfId="0" applyFont="1" applyFill="1" applyBorder="1" applyAlignment="1" applyProtection="1">
      <alignment horizontal="centerContinuous"/>
    </xf>
    <xf numFmtId="0" fontId="15" fillId="0" borderId="7" xfId="0" applyFont="1" applyFill="1" applyBorder="1" applyAlignment="1" applyProtection="1">
      <alignment horizontal="centerContinuous"/>
    </xf>
    <xf numFmtId="0" fontId="15" fillId="0" borderId="0" xfId="0" applyFont="1" applyFill="1" applyAlignment="1" applyProtection="1">
      <alignment horizontal="left"/>
    </xf>
    <xf numFmtId="37" fontId="15" fillId="0" borderId="0" xfId="0" applyNumberFormat="1" applyFont="1" applyFill="1" applyAlignment="1" applyProtection="1">
      <alignment horizontal="centerContinuous"/>
    </xf>
    <xf numFmtId="0" fontId="14" fillId="0" borderId="0" xfId="0" applyFont="1" applyFill="1" applyAlignment="1" applyProtection="1">
      <alignment horizontal="centerContinuous"/>
    </xf>
    <xf numFmtId="0" fontId="20" fillId="0" borderId="0" xfId="0" applyFont="1" applyFill="1" applyAlignment="1" applyProtection="1">
      <alignment horizontal="centerContinuous"/>
    </xf>
    <xf numFmtId="0" fontId="20" fillId="0" borderId="0" xfId="0" applyFont="1" applyFill="1" applyProtection="1"/>
    <xf numFmtId="0" fontId="14" fillId="0" borderId="0" xfId="0" applyFont="1" applyFill="1" applyProtection="1"/>
    <xf numFmtId="37" fontId="15" fillId="0" borderId="2" xfId="0" applyNumberFormat="1" applyFont="1" applyFill="1" applyBorder="1" applyProtection="1"/>
    <xf numFmtId="37" fontId="15" fillId="0" borderId="8" xfId="0" applyNumberFormat="1" applyFont="1" applyFill="1" applyBorder="1" applyProtection="1"/>
    <xf numFmtId="0" fontId="15" fillId="0" borderId="27" xfId="0" applyFont="1" applyFill="1" applyBorder="1" applyAlignment="1" applyProtection="1">
      <alignment horizontal="center"/>
    </xf>
    <xf numFmtId="0" fontId="15" fillId="0" borderId="27" xfId="0" applyFont="1" applyFill="1" applyBorder="1" applyAlignment="1" applyProtection="1">
      <alignment horizontal="centerContinuous"/>
    </xf>
    <xf numFmtId="0" fontId="15" fillId="0" borderId="5" xfId="0" applyFont="1" applyFill="1" applyBorder="1" applyAlignment="1" applyProtection="1">
      <alignment horizontal="center"/>
    </xf>
    <xf numFmtId="0" fontId="15" fillId="0" borderId="25" xfId="0" applyFont="1" applyFill="1" applyBorder="1" applyAlignment="1" applyProtection="1">
      <alignment horizontal="centerContinuous"/>
    </xf>
    <xf numFmtId="0" fontId="15" fillId="0" borderId="26" xfId="0" applyFont="1" applyFill="1" applyBorder="1" applyAlignment="1" applyProtection="1">
      <alignment horizontal="centerContinuous"/>
    </xf>
    <xf numFmtId="0" fontId="15" fillId="0" borderId="49" xfId="0" applyFont="1" applyFill="1" applyBorder="1" applyProtection="1"/>
    <xf numFmtId="0" fontId="15" fillId="0" borderId="36" xfId="0" applyFont="1" applyFill="1" applyBorder="1" applyAlignment="1" applyProtection="1">
      <alignment horizontal="center"/>
    </xf>
    <xf numFmtId="0" fontId="15" fillId="0" borderId="0" xfId="0" applyFont="1" applyFill="1" applyBorder="1" applyProtection="1"/>
    <xf numFmtId="37" fontId="15" fillId="0" borderId="0" xfId="0" applyNumberFormat="1" applyFont="1" applyFill="1" applyBorder="1" applyProtection="1"/>
    <xf numFmtId="5" fontId="15" fillId="0" borderId="0" xfId="0" applyNumberFormat="1" applyFont="1" applyFill="1" applyBorder="1" applyProtection="1"/>
    <xf numFmtId="0" fontId="0" fillId="0" borderId="26" xfId="0" applyFill="1" applyBorder="1" applyProtection="1"/>
    <xf numFmtId="164" fontId="0" fillId="0" borderId="10" xfId="0" applyNumberFormat="1" applyFill="1" applyBorder="1" applyAlignment="1" applyProtection="1">
      <alignment horizontal="left"/>
    </xf>
    <xf numFmtId="0" fontId="53" fillId="0" borderId="0" xfId="0" applyFont="1" applyFill="1" applyAlignment="1" applyProtection="1">
      <alignment horizontal="left"/>
    </xf>
    <xf numFmtId="0" fontId="15" fillId="0" borderId="33" xfId="0" applyFont="1" applyFill="1" applyBorder="1" applyAlignment="1" applyProtection="1">
      <alignment horizontal="center"/>
    </xf>
    <xf numFmtId="0" fontId="15" fillId="0" borderId="28" xfId="0" applyFont="1" applyFill="1" applyBorder="1" applyProtection="1"/>
    <xf numFmtId="0" fontId="15" fillId="0" borderId="43" xfId="0" applyFont="1" applyFill="1" applyBorder="1" applyAlignment="1" applyProtection="1">
      <alignment horizontal="centerContinuous"/>
    </xf>
    <xf numFmtId="37" fontId="15" fillId="0" borderId="9" xfId="0" applyNumberFormat="1" applyFont="1" applyFill="1" applyBorder="1" applyProtection="1"/>
    <xf numFmtId="0" fontId="15" fillId="0" borderId="50" xfId="0" applyFont="1" applyFill="1" applyBorder="1" applyAlignment="1" applyProtection="1">
      <alignment horizontal="center"/>
    </xf>
    <xf numFmtId="37" fontId="15" fillId="0" borderId="6" xfId="0" applyNumberFormat="1" applyFont="1" applyFill="1" applyBorder="1" applyProtection="1"/>
    <xf numFmtId="0" fontId="15" fillId="0" borderId="13" xfId="0" applyFont="1" applyFill="1" applyBorder="1" applyProtection="1"/>
    <xf numFmtId="0" fontId="58" fillId="0" borderId="0" xfId="0" applyFont="1" applyFill="1"/>
    <xf numFmtId="0" fontId="15" fillId="0" borderId="5" xfId="0" applyFont="1" applyFill="1" applyBorder="1" applyProtection="1">
      <protection locked="0"/>
    </xf>
    <xf numFmtId="0" fontId="15" fillId="0" borderId="16" xfId="0" applyFont="1" applyFill="1" applyBorder="1" applyProtection="1">
      <protection locked="0"/>
    </xf>
    <xf numFmtId="0" fontId="51" fillId="0" borderId="4" xfId="0" applyFont="1" applyFill="1" applyBorder="1" applyProtection="1"/>
    <xf numFmtId="0" fontId="15" fillId="0" borderId="25" xfId="0" applyFont="1" applyFill="1" applyBorder="1" applyProtection="1">
      <protection locked="0"/>
    </xf>
    <xf numFmtId="0" fontId="15" fillId="0" borderId="9" xfId="0" applyFont="1" applyFill="1" applyBorder="1" applyProtection="1">
      <protection locked="0"/>
    </xf>
    <xf numFmtId="0" fontId="15" fillId="0" borderId="10" xfId="0" applyFont="1" applyFill="1" applyBorder="1" applyProtection="1">
      <protection locked="0"/>
    </xf>
    <xf numFmtId="0" fontId="15" fillId="0" borderId="21" xfId="0" applyFont="1" applyFill="1" applyBorder="1" applyProtection="1">
      <protection locked="0"/>
    </xf>
    <xf numFmtId="164" fontId="58" fillId="0" borderId="17" xfId="0" applyNumberFormat="1" applyFont="1" applyFill="1" applyBorder="1" applyAlignment="1" applyProtection="1">
      <alignment horizontal="left"/>
    </xf>
    <xf numFmtId="0" fontId="58" fillId="0" borderId="22" xfId="0" applyFont="1" applyFill="1" applyBorder="1" applyProtection="1"/>
    <xf numFmtId="0" fontId="15" fillId="0" borderId="26" xfId="0" applyFont="1" applyFill="1" applyBorder="1" applyProtection="1">
      <protection locked="0"/>
    </xf>
    <xf numFmtId="164" fontId="58" fillId="0" borderId="26" xfId="0" applyNumberFormat="1" applyFont="1" applyFill="1" applyBorder="1" applyAlignment="1" applyProtection="1">
      <alignment horizontal="center"/>
    </xf>
    <xf numFmtId="164" fontId="58" fillId="0" borderId="17" xfId="0" applyNumberFormat="1" applyFont="1" applyFill="1" applyBorder="1" applyAlignment="1" applyProtection="1">
      <alignment horizontal="center"/>
    </xf>
    <xf numFmtId="0" fontId="15" fillId="0" borderId="32" xfId="0" applyFont="1" applyFill="1" applyBorder="1" applyProtection="1"/>
    <xf numFmtId="0" fontId="15" fillId="0" borderId="20" xfId="0" applyFont="1" applyFill="1" applyBorder="1" applyProtection="1"/>
    <xf numFmtId="5" fontId="15" fillId="0" borderId="26" xfId="0" applyNumberFormat="1" applyFont="1" applyFill="1" applyBorder="1" applyProtection="1">
      <protection locked="0"/>
    </xf>
    <xf numFmtId="5" fontId="15" fillId="0" borderId="11" xfId="0" applyNumberFormat="1" applyFont="1" applyFill="1" applyBorder="1" applyProtection="1">
      <protection locked="0"/>
    </xf>
    <xf numFmtId="5" fontId="15" fillId="0" borderId="21" xfId="0" applyNumberFormat="1" applyFont="1" applyFill="1" applyBorder="1" applyProtection="1">
      <protection locked="0"/>
    </xf>
    <xf numFmtId="5" fontId="15" fillId="0" borderId="22" xfId="0" applyNumberFormat="1" applyFont="1" applyFill="1" applyBorder="1" applyProtection="1">
      <protection locked="0"/>
    </xf>
    <xf numFmtId="37" fontId="15" fillId="0" borderId="17" xfId="0" applyNumberFormat="1" applyFont="1" applyFill="1" applyBorder="1" applyProtection="1">
      <protection locked="0"/>
    </xf>
    <xf numFmtId="37" fontId="15" fillId="0" borderId="11" xfId="0" applyNumberFormat="1" applyFont="1" applyFill="1" applyBorder="1" applyProtection="1">
      <protection locked="0"/>
    </xf>
    <xf numFmtId="37" fontId="15" fillId="0" borderId="26" xfId="0" applyNumberFormat="1" applyFont="1" applyFill="1" applyBorder="1" applyProtection="1">
      <protection locked="0"/>
    </xf>
    <xf numFmtId="0" fontId="58" fillId="0" borderId="21" xfId="0" applyFont="1" applyFill="1" applyBorder="1" applyProtection="1"/>
    <xf numFmtId="37" fontId="15" fillId="0" borderId="21" xfId="0" applyNumberFormat="1" applyFont="1" applyFill="1" applyBorder="1" applyProtection="1">
      <protection locked="0"/>
    </xf>
    <xf numFmtId="37" fontId="15" fillId="0" borderId="22" xfId="0" applyNumberFormat="1" applyFont="1" applyFill="1" applyBorder="1" applyProtection="1">
      <protection locked="0"/>
    </xf>
    <xf numFmtId="0" fontId="15" fillId="0" borderId="10" xfId="0" applyFont="1" applyFill="1" applyBorder="1" applyAlignment="1" applyProtection="1">
      <alignment horizontal="left"/>
    </xf>
    <xf numFmtId="37" fontId="15" fillId="0" borderId="17" xfId="0" applyNumberFormat="1" applyFont="1" applyFill="1" applyBorder="1" applyProtection="1"/>
    <xf numFmtId="37" fontId="15" fillId="0" borderId="11" xfId="0" applyNumberFormat="1" applyFont="1" applyFill="1" applyBorder="1" applyProtection="1"/>
    <xf numFmtId="37" fontId="15" fillId="0" borderId="22" xfId="0" applyNumberFormat="1" applyFont="1" applyFill="1" applyBorder="1" applyProtection="1"/>
    <xf numFmtId="37" fontId="15" fillId="0" borderId="32" xfId="0" applyNumberFormat="1" applyFont="1" applyFill="1" applyBorder="1" applyProtection="1"/>
    <xf numFmtId="37" fontId="15" fillId="0" borderId="29" xfId="0" applyNumberFormat="1" applyFont="1" applyFill="1" applyBorder="1" applyProtection="1"/>
    <xf numFmtId="37" fontId="15" fillId="0" borderId="21" xfId="0" applyNumberFormat="1" applyFont="1" applyFill="1" applyBorder="1" applyProtection="1"/>
    <xf numFmtId="37" fontId="15" fillId="0" borderId="42" xfId="0" applyNumberFormat="1" applyFont="1" applyFill="1" applyBorder="1" applyProtection="1"/>
    <xf numFmtId="37" fontId="15" fillId="0" borderId="37" xfId="0" applyNumberFormat="1" applyFont="1" applyFill="1" applyBorder="1" applyProtection="1"/>
    <xf numFmtId="37" fontId="15" fillId="0" borderId="16" xfId="0" applyNumberFormat="1" applyFont="1" applyFill="1" applyBorder="1" applyProtection="1"/>
    <xf numFmtId="5" fontId="15" fillId="0" borderId="19" xfId="0" applyNumberFormat="1" applyFont="1" applyFill="1" applyBorder="1" applyProtection="1"/>
    <xf numFmtId="5" fontId="15" fillId="0" borderId="16" xfId="0" applyNumberFormat="1" applyFont="1" applyFill="1" applyBorder="1" applyProtection="1"/>
    <xf numFmtId="5" fontId="15" fillId="0" borderId="21" xfId="0" applyNumberFormat="1" applyFont="1" applyFill="1" applyBorder="1" applyProtection="1"/>
    <xf numFmtId="5" fontId="15" fillId="0" borderId="22" xfId="0" applyNumberFormat="1" applyFont="1" applyFill="1" applyBorder="1" applyProtection="1"/>
    <xf numFmtId="0" fontId="58" fillId="0" borderId="40" xfId="0" applyFont="1" applyFill="1" applyBorder="1" applyAlignment="1" applyProtection="1">
      <alignment horizontal="centerContinuous"/>
    </xf>
    <xf numFmtId="0" fontId="15" fillId="0" borderId="11" xfId="0" applyFont="1" applyFill="1" applyBorder="1" applyProtection="1">
      <protection locked="0"/>
    </xf>
    <xf numFmtId="0" fontId="58" fillId="0" borderId="4" xfId="0" applyFont="1" applyFill="1" applyBorder="1" applyProtection="1"/>
    <xf numFmtId="0" fontId="58" fillId="0" borderId="0" xfId="0" applyFont="1" applyFill="1" applyProtection="1"/>
    <xf numFmtId="0" fontId="58" fillId="0" borderId="5" xfId="0" applyFont="1" applyFill="1" applyBorder="1" applyProtection="1"/>
    <xf numFmtId="0" fontId="15" fillId="0" borderId="23" xfId="0" applyFont="1" applyFill="1" applyBorder="1" applyProtection="1"/>
    <xf numFmtId="5" fontId="15" fillId="0" borderId="49" xfId="0" applyNumberFormat="1" applyFont="1" applyFill="1" applyBorder="1" applyProtection="1">
      <protection locked="0"/>
    </xf>
    <xf numFmtId="5" fontId="15" fillId="0" borderId="7" xfId="0" applyNumberFormat="1" applyFont="1" applyFill="1" applyBorder="1" applyProtection="1">
      <protection locked="0"/>
    </xf>
    <xf numFmtId="5" fontId="15" fillId="0" borderId="35" xfId="0" applyNumberFormat="1" applyFont="1" applyFill="1" applyBorder="1" applyProtection="1"/>
    <xf numFmtId="5" fontId="15" fillId="0" borderId="36" xfId="0" applyNumberFormat="1" applyFont="1" applyFill="1" applyBorder="1" applyProtection="1"/>
    <xf numFmtId="0" fontId="15" fillId="0" borderId="0" xfId="0" applyFont="1" applyFill="1" applyAlignment="1" applyProtection="1"/>
    <xf numFmtId="37" fontId="15" fillId="0" borderId="54" xfId="0" applyNumberFormat="1" applyFont="1" applyFill="1" applyBorder="1" applyProtection="1">
      <protection locked="0"/>
    </xf>
    <xf numFmtId="37" fontId="15" fillId="0" borderId="7" xfId="0" applyNumberFormat="1" applyFont="1" applyFill="1" applyBorder="1" applyProtection="1">
      <protection locked="0"/>
    </xf>
    <xf numFmtId="0" fontId="58" fillId="0" borderId="0" xfId="0" applyFont="1" applyFill="1" applyAlignment="1" applyProtection="1">
      <alignment horizontal="centerContinuous"/>
    </xf>
    <xf numFmtId="0" fontId="11" fillId="0" borderId="11" xfId="0" applyFont="1" applyFill="1" applyBorder="1" applyProtection="1"/>
    <xf numFmtId="0" fontId="15" fillId="0" borderId="32" xfId="0" applyFont="1" applyFill="1" applyBorder="1" applyAlignment="1" applyProtection="1">
      <alignment horizontal="centerContinuous"/>
    </xf>
    <xf numFmtId="0" fontId="15" fillId="0" borderId="32" xfId="0" applyFont="1" applyFill="1" applyBorder="1" applyAlignment="1" applyProtection="1">
      <alignment horizontal="center"/>
    </xf>
    <xf numFmtId="0" fontId="15" fillId="0" borderId="34" xfId="0" applyFont="1" applyFill="1" applyBorder="1" applyAlignment="1" applyProtection="1">
      <alignment horizontal="center"/>
    </xf>
    <xf numFmtId="0" fontId="15" fillId="0" borderId="22" xfId="0" applyFont="1" applyFill="1" applyBorder="1" applyProtection="1"/>
    <xf numFmtId="37" fontId="0" fillId="0" borderId="41" xfId="0" applyNumberFormat="1" applyFill="1" applyBorder="1" applyProtection="1"/>
    <xf numFmtId="37" fontId="15" fillId="0" borderId="20" xfId="0" applyNumberFormat="1" applyFont="1" applyFill="1" applyBorder="1" applyProtection="1"/>
    <xf numFmtId="0" fontId="15" fillId="0" borderId="49" xfId="0" applyFont="1" applyFill="1" applyBorder="1" applyAlignment="1" applyProtection="1">
      <alignment horizontal="centerContinuous"/>
    </xf>
    <xf numFmtId="0" fontId="15" fillId="0" borderId="35" xfId="0" applyFont="1" applyFill="1" applyBorder="1" applyProtection="1"/>
    <xf numFmtId="0" fontId="15" fillId="0" borderId="36" xfId="0" applyFont="1" applyFill="1" applyBorder="1" applyProtection="1"/>
    <xf numFmtId="37" fontId="15" fillId="0" borderId="23" xfId="0" applyNumberFormat="1" applyFont="1" applyFill="1" applyBorder="1" applyProtection="1"/>
    <xf numFmtId="5" fontId="15" fillId="0" borderId="54" xfId="0" applyNumberFormat="1" applyFont="1" applyFill="1" applyBorder="1" applyProtection="1"/>
    <xf numFmtId="5" fontId="15" fillId="0" borderId="1" xfId="0" applyNumberFormat="1" applyFont="1" applyFill="1" applyBorder="1" applyProtection="1"/>
    <xf numFmtId="0" fontId="15" fillId="0" borderId="0" xfId="0" applyFont="1" applyFill="1" applyBorder="1" applyAlignment="1" applyProtection="1">
      <alignment horizontal="centerContinuous"/>
    </xf>
    <xf numFmtId="0" fontId="0" fillId="0" borderId="24" xfId="0" applyFill="1" applyBorder="1" applyAlignment="1" applyProtection="1">
      <alignment horizontal="left"/>
    </xf>
    <xf numFmtId="0" fontId="0" fillId="0" borderId="12" xfId="0" applyFill="1" applyBorder="1" applyAlignment="1" applyProtection="1">
      <alignment horizontal="centerContinuous"/>
    </xf>
    <xf numFmtId="0" fontId="0" fillId="0" borderId="12" xfId="0" applyFill="1" applyBorder="1" applyAlignment="1" applyProtection="1">
      <alignment horizontal="center"/>
    </xf>
    <xf numFmtId="0" fontId="0" fillId="0" borderId="19" xfId="0" applyFill="1" applyBorder="1" applyAlignment="1" applyProtection="1">
      <alignment horizontal="left"/>
    </xf>
    <xf numFmtId="0" fontId="0" fillId="0" borderId="25" xfId="0" applyFill="1" applyBorder="1" applyAlignment="1" applyProtection="1">
      <alignment horizontal="centerContinuous"/>
    </xf>
    <xf numFmtId="0" fontId="0" fillId="0" borderId="25" xfId="0" applyFill="1" applyBorder="1" applyAlignment="1" applyProtection="1">
      <alignment horizontal="center"/>
    </xf>
    <xf numFmtId="0" fontId="0" fillId="0" borderId="21" xfId="0" applyFill="1" applyBorder="1" applyAlignment="1" applyProtection="1">
      <alignment horizontal="left"/>
    </xf>
    <xf numFmtId="0" fontId="0" fillId="0" borderId="26" xfId="0" applyFill="1" applyBorder="1" applyAlignment="1" applyProtection="1">
      <alignment horizontal="centerContinuous"/>
    </xf>
    <xf numFmtId="0" fontId="0" fillId="0" borderId="39" xfId="0" applyFill="1" applyBorder="1" applyAlignment="1" applyProtection="1">
      <alignment horizontal="centerContinuous"/>
    </xf>
    <xf numFmtId="0" fontId="0" fillId="0" borderId="40" xfId="0" applyFill="1" applyBorder="1" applyAlignment="1" applyProtection="1">
      <alignment horizontal="centerContinuous"/>
    </xf>
    <xf numFmtId="0" fontId="0" fillId="0" borderId="37" xfId="0" applyFill="1" applyBorder="1" applyAlignment="1" applyProtection="1">
      <alignment horizontal="centerContinuous"/>
    </xf>
    <xf numFmtId="0" fontId="21" fillId="0" borderId="29" xfId="0" applyFont="1" applyFill="1" applyBorder="1" applyProtection="1"/>
    <xf numFmtId="0" fontId="27" fillId="0" borderId="0" xfId="0" applyFont="1" applyFill="1" applyAlignment="1" applyProtection="1">
      <alignment horizontal="left" wrapText="1"/>
    </xf>
    <xf numFmtId="0" fontId="27" fillId="0" borderId="0" xfId="0" applyFont="1" applyFill="1" applyAlignment="1" applyProtection="1">
      <alignment horizontal="centerContinuous" wrapText="1"/>
    </xf>
    <xf numFmtId="0" fontId="27" fillId="0" borderId="0" xfId="0" applyFont="1" applyFill="1"/>
    <xf numFmtId="0" fontId="0" fillId="0" borderId="33" xfId="0" applyFill="1" applyBorder="1" applyAlignment="1" applyProtection="1">
      <alignment horizontal="center"/>
    </xf>
    <xf numFmtId="0" fontId="0" fillId="0" borderId="32" xfId="0" applyFill="1" applyBorder="1" applyProtection="1"/>
    <xf numFmtId="0" fontId="0" fillId="0" borderId="28" xfId="0" applyFill="1" applyBorder="1" applyProtection="1"/>
    <xf numFmtId="0" fontId="0" fillId="0" borderId="32" xfId="0" applyFill="1" applyBorder="1" applyAlignment="1" applyProtection="1">
      <alignment horizontal="centerContinuous"/>
    </xf>
    <xf numFmtId="0" fontId="0" fillId="0" borderId="34" xfId="0" applyFill="1" applyBorder="1" applyAlignment="1" applyProtection="1">
      <alignment horizontal="centerContinuous"/>
    </xf>
    <xf numFmtId="0" fontId="0" fillId="0" borderId="18" xfId="0" applyFill="1" applyBorder="1" applyAlignment="1" applyProtection="1">
      <alignment horizontal="center"/>
    </xf>
    <xf numFmtId="0" fontId="0" fillId="0" borderId="19" xfId="0" applyFill="1" applyBorder="1" applyAlignment="1" applyProtection="1">
      <alignment horizontal="center"/>
    </xf>
    <xf numFmtId="0" fontId="0" fillId="0" borderId="15" xfId="0" applyFill="1" applyBorder="1" applyAlignment="1" applyProtection="1">
      <alignment horizontal="center"/>
    </xf>
    <xf numFmtId="0" fontId="0" fillId="0" borderId="19" xfId="0" applyFill="1" applyBorder="1" applyAlignment="1" applyProtection="1">
      <alignment horizontal="centerContinuous"/>
    </xf>
    <xf numFmtId="0" fontId="0" fillId="0" borderId="16" xfId="0" applyFill="1" applyBorder="1" applyAlignment="1" applyProtection="1">
      <alignment horizontal="centerContinuous"/>
    </xf>
    <xf numFmtId="0" fontId="0" fillId="0" borderId="20" xfId="0" applyFill="1" applyBorder="1" applyAlignment="1" applyProtection="1">
      <alignment horizontal="center"/>
    </xf>
    <xf numFmtId="0" fontId="0" fillId="0" borderId="17" xfId="0" applyFill="1" applyBorder="1" applyAlignment="1" applyProtection="1">
      <alignment horizontal="center"/>
    </xf>
    <xf numFmtId="0" fontId="0" fillId="0" borderId="22" xfId="0" applyFill="1" applyBorder="1" applyAlignment="1" applyProtection="1">
      <alignment horizontal="centerContinuous"/>
    </xf>
    <xf numFmtId="0" fontId="18" fillId="0" borderId="31" xfId="0" applyFont="1" applyFill="1" applyBorder="1" applyProtection="1"/>
    <xf numFmtId="37" fontId="0" fillId="0" borderId="28" xfId="0" applyNumberFormat="1" applyFill="1" applyBorder="1" applyProtection="1"/>
    <xf numFmtId="5" fontId="0" fillId="0" borderId="28" xfId="0" applyNumberFormat="1" applyFill="1" applyBorder="1" applyProtection="1"/>
    <xf numFmtId="37" fontId="0" fillId="0" borderId="25" xfId="0" applyNumberFormat="1" applyFill="1" applyBorder="1" applyProtection="1"/>
    <xf numFmtId="167" fontId="0" fillId="0" borderId="5" xfId="0" applyNumberFormat="1" applyFill="1" applyBorder="1" applyProtection="1"/>
    <xf numFmtId="37" fontId="0" fillId="0" borderId="15" xfId="0" applyNumberFormat="1" applyFill="1" applyBorder="1" applyProtection="1"/>
    <xf numFmtId="168" fontId="0" fillId="0" borderId="5" xfId="0" applyNumberFormat="1" applyFill="1" applyBorder="1" applyProtection="1"/>
    <xf numFmtId="0" fontId="52" fillId="0" borderId="0" xfId="0" applyFont="1" applyFill="1" applyProtection="1"/>
    <xf numFmtId="37" fontId="0" fillId="0" borderId="17" xfId="0" applyNumberFormat="1" applyFill="1" applyBorder="1" applyProtection="1"/>
    <xf numFmtId="0" fontId="0" fillId="0" borderId="42" xfId="0" applyFill="1" applyBorder="1" applyProtection="1"/>
    <xf numFmtId="37" fontId="0" fillId="0" borderId="44" xfId="0" applyNumberFormat="1" applyFill="1" applyBorder="1" applyProtection="1"/>
    <xf numFmtId="37" fontId="0" fillId="0" borderId="43" xfId="0" applyNumberFormat="1" applyFill="1" applyBorder="1" applyProtection="1"/>
    <xf numFmtId="168" fontId="0" fillId="0" borderId="37" xfId="0" applyNumberFormat="1" applyFill="1" applyBorder="1" applyProtection="1"/>
    <xf numFmtId="0" fontId="0" fillId="0" borderId="45" xfId="0" applyFill="1" applyBorder="1" applyAlignment="1" applyProtection="1">
      <alignment horizontal="center"/>
    </xf>
    <xf numFmtId="37" fontId="0" fillId="0" borderId="54" xfId="0" applyNumberFormat="1" applyFill="1" applyBorder="1" applyProtection="1"/>
    <xf numFmtId="5" fontId="0" fillId="0" borderId="54" xfId="0" applyNumberFormat="1" applyFill="1" applyBorder="1" applyProtection="1"/>
    <xf numFmtId="37" fontId="0" fillId="0" borderId="47" xfId="0" applyNumberFormat="1" applyFill="1" applyBorder="1" applyProtection="1"/>
    <xf numFmtId="168" fontId="0" fillId="0" borderId="67" xfId="0" applyNumberFormat="1" applyFill="1" applyBorder="1" applyProtection="1"/>
    <xf numFmtId="0" fontId="15" fillId="0" borderId="0" xfId="0" applyFont="1" applyFill="1" applyAlignment="1" applyProtection="1">
      <alignment horizontal="centerContinuous" wrapText="1"/>
    </xf>
    <xf numFmtId="0" fontId="0" fillId="0" borderId="23" xfId="0" applyFill="1" applyBorder="1" applyAlignment="1" applyProtection="1">
      <alignment horizontal="center"/>
    </xf>
    <xf numFmtId="0" fontId="0" fillId="0" borderId="46" xfId="0" applyFill="1" applyBorder="1" applyProtection="1"/>
    <xf numFmtId="37" fontId="0" fillId="0" borderId="48" xfId="0" applyNumberFormat="1" applyFill="1" applyBorder="1" applyProtection="1"/>
    <xf numFmtId="5" fontId="0" fillId="0" borderId="47" xfId="0" applyNumberFormat="1" applyFill="1" applyBorder="1" applyProtection="1"/>
    <xf numFmtId="0" fontId="11" fillId="0" borderId="8" xfId="0" applyFont="1" applyFill="1" applyBorder="1" applyProtection="1"/>
    <xf numFmtId="0" fontId="11" fillId="0" borderId="12" xfId="0" applyFont="1" applyFill="1" applyBorder="1" applyProtection="1"/>
    <xf numFmtId="0" fontId="11" fillId="0" borderId="2" xfId="0" applyFont="1" applyFill="1" applyBorder="1" applyProtection="1"/>
    <xf numFmtId="0" fontId="11" fillId="0" borderId="24" xfId="0" applyFont="1" applyFill="1" applyBorder="1" applyProtection="1"/>
    <xf numFmtId="0" fontId="11" fillId="0" borderId="14" xfId="0" applyFont="1" applyFill="1" applyBorder="1" applyAlignment="1" applyProtection="1">
      <alignment horizontal="center"/>
    </xf>
    <xf numFmtId="0" fontId="11" fillId="0" borderId="24" xfId="0" applyFont="1" applyFill="1" applyBorder="1" applyAlignment="1" applyProtection="1">
      <alignment horizontal="left"/>
    </xf>
    <xf numFmtId="0" fontId="11" fillId="0" borderId="3" xfId="0" applyFont="1" applyFill="1" applyBorder="1" applyProtection="1"/>
    <xf numFmtId="0" fontId="11" fillId="0" borderId="25" xfId="0" applyFont="1" applyFill="1" applyBorder="1" applyProtection="1"/>
    <xf numFmtId="0" fontId="11" fillId="0" borderId="0" xfId="0" applyFont="1" applyFill="1" applyProtection="1"/>
    <xf numFmtId="0" fontId="11" fillId="0" borderId="19" xfId="0" applyFont="1" applyFill="1" applyBorder="1" applyProtection="1"/>
    <xf numFmtId="0" fontId="11" fillId="0" borderId="16" xfId="0" applyFont="1" applyFill="1" applyBorder="1" applyProtection="1"/>
    <xf numFmtId="0" fontId="11" fillId="0" borderId="5" xfId="0" applyFont="1" applyFill="1" applyBorder="1" applyProtection="1"/>
    <xf numFmtId="0" fontId="11" fillId="0" borderId="9" xfId="0" applyFont="1" applyFill="1" applyBorder="1" applyProtection="1"/>
    <xf numFmtId="0" fontId="11" fillId="0" borderId="26" xfId="0" applyFont="1" applyFill="1" applyBorder="1" applyProtection="1"/>
    <xf numFmtId="0" fontId="11" fillId="0" borderId="10" xfId="0" applyFont="1" applyFill="1" applyBorder="1" applyProtection="1"/>
    <xf numFmtId="49" fontId="11" fillId="0" borderId="11" xfId="0" applyNumberFormat="1" applyFont="1" applyFill="1" applyBorder="1" applyAlignment="1" applyProtection="1">
      <alignment horizontal="center"/>
    </xf>
    <xf numFmtId="0" fontId="11" fillId="0" borderId="21" xfId="0" applyFont="1" applyFill="1" applyBorder="1" applyProtection="1"/>
    <xf numFmtId="164" fontId="0" fillId="0" borderId="17" xfId="0" applyNumberFormat="1" applyFill="1" applyBorder="1" applyAlignment="1" applyProtection="1">
      <alignment horizontal="left"/>
    </xf>
    <xf numFmtId="0" fontId="11" fillId="0" borderId="39" xfId="0" applyFont="1" applyFill="1" applyBorder="1" applyAlignment="1" applyProtection="1">
      <alignment horizontal="centerContinuous"/>
    </xf>
    <xf numFmtId="0" fontId="11" fillId="0" borderId="40" xfId="0" applyFont="1" applyFill="1" applyBorder="1" applyAlignment="1" applyProtection="1">
      <alignment horizontal="centerContinuous"/>
    </xf>
    <xf numFmtId="0" fontId="11" fillId="0" borderId="37" xfId="0" applyFont="1" applyFill="1" applyBorder="1" applyAlignment="1" applyProtection="1">
      <alignment horizontal="centerContinuous"/>
    </xf>
    <xf numFmtId="0" fontId="11" fillId="0" borderId="4" xfId="0" applyFont="1" applyFill="1" applyBorder="1" applyProtection="1"/>
    <xf numFmtId="0" fontId="11" fillId="0" borderId="30" xfId="0" applyFont="1" applyFill="1" applyBorder="1" applyProtection="1"/>
    <xf numFmtId="0" fontId="11" fillId="0" borderId="31" xfId="0" applyFont="1" applyFill="1" applyBorder="1" applyProtection="1"/>
    <xf numFmtId="0" fontId="11" fillId="0" borderId="29" xfId="0" applyFont="1" applyFill="1" applyBorder="1" applyProtection="1"/>
    <xf numFmtId="0" fontId="31" fillId="0" borderId="0" xfId="0" applyFont="1" applyFill="1" applyProtection="1"/>
    <xf numFmtId="0" fontId="31" fillId="0" borderId="4" xfId="0" applyFont="1" applyFill="1" applyBorder="1" applyProtection="1"/>
    <xf numFmtId="0" fontId="11" fillId="0" borderId="10" xfId="0" applyFont="1" applyFill="1" applyBorder="1" applyAlignment="1" applyProtection="1">
      <alignment horizontal="centerContinuous"/>
    </xf>
    <xf numFmtId="0" fontId="11" fillId="0" borderId="11" xfId="0" applyFont="1" applyFill="1" applyBorder="1" applyAlignment="1" applyProtection="1">
      <alignment horizontal="centerContinuous"/>
    </xf>
    <xf numFmtId="0" fontId="11" fillId="0" borderId="42" xfId="0" applyFont="1" applyFill="1" applyBorder="1" applyAlignment="1" applyProtection="1">
      <alignment horizontal="centerContinuous"/>
    </xf>
    <xf numFmtId="0" fontId="11" fillId="0" borderId="34" xfId="0" applyFont="1" applyFill="1" applyBorder="1" applyProtection="1"/>
    <xf numFmtId="0" fontId="11" fillId="0" borderId="4" xfId="0" applyFont="1" applyFill="1" applyBorder="1" applyAlignment="1" applyProtection="1">
      <alignment horizontal="center"/>
    </xf>
    <xf numFmtId="0" fontId="11" fillId="0" borderId="0" xfId="0" applyFont="1" applyFill="1" applyAlignment="1" applyProtection="1">
      <alignment horizontal="center"/>
    </xf>
    <xf numFmtId="0" fontId="11" fillId="0" borderId="19" xfId="0" applyFont="1" applyFill="1" applyBorder="1" applyAlignment="1" applyProtection="1">
      <alignment horizontal="center"/>
    </xf>
    <xf numFmtId="0" fontId="11" fillId="0" borderId="16" xfId="0" applyFont="1" applyFill="1" applyBorder="1" applyAlignment="1" applyProtection="1">
      <alignment horizontal="center"/>
    </xf>
    <xf numFmtId="0" fontId="11" fillId="0" borderId="9" xfId="0" applyFont="1" applyFill="1" applyBorder="1" applyAlignment="1" applyProtection="1">
      <alignment horizontal="center"/>
    </xf>
    <xf numFmtId="0" fontId="11" fillId="0" borderId="10" xfId="0" applyFont="1" applyFill="1" applyBorder="1" applyAlignment="1" applyProtection="1">
      <alignment horizontal="center"/>
    </xf>
    <xf numFmtId="0" fontId="11" fillId="0" borderId="21" xfId="0" applyFont="1" applyFill="1" applyBorder="1" applyAlignment="1" applyProtection="1">
      <alignment horizontal="center"/>
    </xf>
    <xf numFmtId="0" fontId="11" fillId="0" borderId="22" xfId="0" applyFont="1" applyFill="1" applyBorder="1" applyAlignment="1" applyProtection="1">
      <alignment horizontal="center"/>
    </xf>
    <xf numFmtId="0" fontId="11" fillId="0" borderId="22" xfId="0" applyFont="1" applyFill="1" applyBorder="1" applyProtection="1"/>
    <xf numFmtId="0" fontId="11" fillId="0" borderId="39" xfId="0" applyFont="1" applyFill="1" applyBorder="1" applyProtection="1"/>
    <xf numFmtId="0" fontId="11" fillId="0" borderId="42" xfId="0" applyFont="1" applyFill="1" applyBorder="1" applyAlignment="1" applyProtection="1">
      <alignment horizontal="center"/>
    </xf>
    <xf numFmtId="0" fontId="11" fillId="0" borderId="43" xfId="0" applyFont="1" applyFill="1" applyBorder="1" applyProtection="1"/>
    <xf numFmtId="5" fontId="11" fillId="0" borderId="42" xfId="0" applyNumberFormat="1" applyFont="1" applyFill="1" applyBorder="1" applyProtection="1"/>
    <xf numFmtId="5" fontId="11" fillId="0" borderId="50" xfId="0" applyNumberFormat="1" applyFont="1" applyFill="1" applyBorder="1" applyProtection="1"/>
    <xf numFmtId="37" fontId="11" fillId="0" borderId="39" xfId="0" applyNumberFormat="1" applyFont="1" applyFill="1" applyBorder="1" applyProtection="1"/>
    <xf numFmtId="37" fontId="11" fillId="0" borderId="42" xfId="0" applyNumberFormat="1" applyFont="1" applyFill="1" applyBorder="1" applyProtection="1"/>
    <xf numFmtId="0" fontId="11" fillId="0" borderId="50" xfId="0" applyFont="1" applyFill="1" applyBorder="1" applyProtection="1"/>
    <xf numFmtId="0" fontId="11" fillId="0" borderId="42" xfId="0" applyFont="1" applyFill="1" applyBorder="1" applyProtection="1"/>
    <xf numFmtId="37" fontId="11" fillId="0" borderId="50" xfId="0" applyNumberFormat="1" applyFont="1" applyFill="1" applyBorder="1" applyProtection="1"/>
    <xf numFmtId="37" fontId="11" fillId="0" borderId="4" xfId="0" applyNumberFormat="1" applyFont="1" applyFill="1" applyBorder="1" applyProtection="1"/>
    <xf numFmtId="37" fontId="11" fillId="0" borderId="0" xfId="0" applyNumberFormat="1" applyFont="1" applyFill="1" applyProtection="1"/>
    <xf numFmtId="37" fontId="11" fillId="0" borderId="5" xfId="0" applyNumberFormat="1" applyFont="1" applyFill="1" applyBorder="1" applyProtection="1"/>
    <xf numFmtId="0" fontId="11" fillId="0" borderId="6" xfId="0" applyFont="1" applyFill="1" applyBorder="1" applyProtection="1"/>
    <xf numFmtId="0" fontId="11" fillId="0" borderId="1" xfId="0" applyFont="1" applyFill="1" applyBorder="1" applyProtection="1"/>
    <xf numFmtId="0" fontId="11" fillId="0" borderId="7" xfId="0" applyFont="1" applyFill="1" applyBorder="1" applyProtection="1"/>
    <xf numFmtId="0" fontId="20" fillId="0" borderId="0" xfId="0" applyFont="1" applyFill="1" applyAlignment="1" applyProtection="1">
      <alignment horizontal="right"/>
    </xf>
    <xf numFmtId="0" fontId="15" fillId="0" borderId="128" xfId="7" applyFont="1" applyFill="1" applyBorder="1"/>
    <xf numFmtId="0" fontId="15" fillId="0" borderId="24" xfId="7" applyFont="1" applyFill="1" applyBorder="1" applyAlignment="1">
      <alignment horizontal="center"/>
    </xf>
    <xf numFmtId="0" fontId="15" fillId="0" borderId="24" xfId="7" applyFont="1" applyFill="1" applyBorder="1"/>
    <xf numFmtId="0" fontId="15" fillId="0" borderId="136" xfId="7" applyFont="1" applyFill="1" applyBorder="1"/>
    <xf numFmtId="0" fontId="6" fillId="0" borderId="0" xfId="12" applyFill="1"/>
    <xf numFmtId="178" fontId="6" fillId="0" borderId="0" xfId="26" applyNumberFormat="1" applyFill="1"/>
    <xf numFmtId="0" fontId="15" fillId="0" borderId="19" xfId="7" applyFont="1" applyFill="1" applyBorder="1" applyAlignment="1">
      <alignment horizontal="center"/>
    </xf>
    <xf numFmtId="0" fontId="15" fillId="0" borderId="16" xfId="7" applyFont="1" applyFill="1" applyBorder="1"/>
    <xf numFmtId="0" fontId="15" fillId="0" borderId="4" xfId="7" applyFont="1" applyFill="1" applyBorder="1"/>
    <xf numFmtId="0" fontId="15" fillId="0" borderId="30" xfId="7" applyFont="1" applyFill="1" applyBorder="1" applyAlignment="1">
      <alignment horizontal="centerContinuous"/>
    </xf>
    <xf numFmtId="0" fontId="15" fillId="0" borderId="31" xfId="7" applyFont="1" applyFill="1" applyBorder="1" applyAlignment="1">
      <alignment horizontal="centerContinuous"/>
    </xf>
    <xf numFmtId="0" fontId="15" fillId="0" borderId="31" xfId="7" applyFont="1" applyFill="1" applyBorder="1" applyAlignment="1">
      <alignment horizontal="center"/>
    </xf>
    <xf numFmtId="0" fontId="15" fillId="0" borderId="29" xfId="7" applyFont="1" applyFill="1" applyBorder="1" applyAlignment="1">
      <alignment horizontal="centerContinuous"/>
    </xf>
    <xf numFmtId="0" fontId="15" fillId="0" borderId="30" xfId="7" applyFont="1" applyFill="1" applyBorder="1"/>
    <xf numFmtId="0" fontId="15" fillId="0" borderId="31" xfId="7" applyFont="1" applyFill="1" applyBorder="1"/>
    <xf numFmtId="0" fontId="15" fillId="0" borderId="29" xfId="7" applyFont="1" applyFill="1" applyBorder="1"/>
    <xf numFmtId="0" fontId="15" fillId="0" borderId="0" xfId="7" applyFont="1" applyFill="1" applyAlignment="1">
      <alignment horizontal="center"/>
    </xf>
    <xf numFmtId="0" fontId="15" fillId="0" borderId="127" xfId="7" applyFont="1" applyFill="1" applyBorder="1"/>
    <xf numFmtId="0" fontId="64" fillId="0" borderId="0" xfId="7" applyFont="1" applyFill="1" applyAlignment="1">
      <alignment horizontal="center" vertical="center"/>
    </xf>
    <xf numFmtId="0" fontId="64" fillId="0" borderId="127" xfId="7" applyFont="1" applyFill="1" applyBorder="1" applyAlignment="1">
      <alignment horizontal="center" vertical="center"/>
    </xf>
    <xf numFmtId="0" fontId="15" fillId="0" borderId="30" xfId="7" applyFont="1" applyFill="1" applyBorder="1" applyAlignment="1">
      <alignment horizontal="center"/>
    </xf>
    <xf numFmtId="0" fontId="15" fillId="0" borderId="32" xfId="7" applyFont="1" applyFill="1" applyBorder="1"/>
    <xf numFmtId="0" fontId="15" fillId="0" borderId="32" xfId="7" applyFont="1" applyFill="1" applyBorder="1" applyAlignment="1">
      <alignment horizontal="center"/>
    </xf>
    <xf numFmtId="0" fontId="15" fillId="0" borderId="42" xfId="7" applyFont="1" applyFill="1" applyBorder="1" applyAlignment="1">
      <alignment horizontal="center"/>
    </xf>
    <xf numFmtId="0" fontId="15" fillId="0" borderId="40" xfId="7" applyFont="1" applyFill="1" applyBorder="1" applyAlignment="1">
      <alignment horizontal="centerContinuous"/>
    </xf>
    <xf numFmtId="0" fontId="15" fillId="0" borderId="34" xfId="7" applyFont="1" applyFill="1" applyBorder="1"/>
    <xf numFmtId="0" fontId="15" fillId="0" borderId="4" xfId="7" applyFont="1" applyFill="1" applyBorder="1" applyAlignment="1">
      <alignment horizontal="center"/>
    </xf>
    <xf numFmtId="0" fontId="15" fillId="0" borderId="16" xfId="7" applyFont="1" applyFill="1" applyBorder="1" applyAlignment="1">
      <alignment horizontal="center"/>
    </xf>
    <xf numFmtId="0" fontId="15" fillId="0" borderId="9" xfId="7" applyFont="1" applyFill="1" applyBorder="1" applyAlignment="1">
      <alignment horizontal="center"/>
    </xf>
    <xf numFmtId="0" fontId="15" fillId="0" borderId="21" xfId="7" applyFont="1" applyFill="1" applyBorder="1" applyAlignment="1">
      <alignment horizontal="centerContinuous"/>
    </xf>
    <xf numFmtId="0" fontId="15" fillId="0" borderId="21" xfId="7" applyFont="1" applyFill="1" applyBorder="1" applyAlignment="1">
      <alignment horizontal="center"/>
    </xf>
    <xf numFmtId="0" fontId="15" fillId="0" borderId="22" xfId="7" applyFont="1" applyFill="1" applyBorder="1" applyAlignment="1">
      <alignment horizontal="center"/>
    </xf>
    <xf numFmtId="0" fontId="6" fillId="0" borderId="0" xfId="12" applyFill="1" applyAlignment="1">
      <alignment horizontal="left"/>
    </xf>
    <xf numFmtId="0" fontId="15" fillId="0" borderId="19" xfId="7" applyFont="1" applyFill="1" applyBorder="1" applyAlignment="1">
      <alignment horizontal="center" vertical="center"/>
    </xf>
    <xf numFmtId="0" fontId="15" fillId="0" borderId="0" xfId="7" applyFont="1" applyFill="1" applyBorder="1" applyAlignment="1">
      <alignment horizontal="center"/>
    </xf>
    <xf numFmtId="41" fontId="15" fillId="0" borderId="51" xfId="7" applyNumberFormat="1" applyFont="1" applyFill="1" applyBorder="1" applyAlignment="1">
      <alignment horizontal="left"/>
    </xf>
    <xf numFmtId="0" fontId="6" fillId="0" borderId="0" xfId="12" applyFill="1" applyAlignment="1">
      <alignment horizontal="center"/>
    </xf>
    <xf numFmtId="0" fontId="15" fillId="0" borderId="0" xfId="7" applyFont="1" applyFill="1" applyAlignment="1">
      <alignment horizontal="left"/>
    </xf>
    <xf numFmtId="0" fontId="16" fillId="0" borderId="0" xfId="7" applyFont="1" applyFill="1" applyAlignment="1">
      <alignment horizontal="centerContinuous"/>
    </xf>
    <xf numFmtId="178" fontId="27" fillId="0" borderId="0" xfId="7" applyNumberFormat="1" applyFont="1" applyFill="1" applyAlignment="1">
      <alignment horizontal="center"/>
    </xf>
    <xf numFmtId="0" fontId="15" fillId="0" borderId="0" xfId="7" applyFill="1" applyAlignment="1">
      <alignment horizontal="center"/>
    </xf>
    <xf numFmtId="43" fontId="6" fillId="0" borderId="0" xfId="26" applyFont="1" applyFill="1"/>
    <xf numFmtId="43" fontId="15" fillId="0" borderId="0" xfId="7" applyNumberFormat="1" applyFill="1"/>
    <xf numFmtId="164" fontId="15" fillId="0" borderId="1" xfId="7" applyNumberFormat="1" applyFont="1" applyFill="1" applyBorder="1" applyAlignment="1" applyProtection="1">
      <alignment horizontal="center"/>
    </xf>
    <xf numFmtId="49" fontId="15" fillId="0" borderId="1" xfId="7" applyNumberFormat="1" applyFont="1" applyFill="1" applyBorder="1"/>
    <xf numFmtId="0" fontId="15" fillId="0" borderId="129" xfId="7" applyFont="1" applyFill="1" applyBorder="1" applyAlignment="1">
      <alignment horizontal="center"/>
    </xf>
    <xf numFmtId="0" fontId="15" fillId="0" borderId="131" xfId="7" applyFont="1" applyFill="1" applyBorder="1"/>
    <xf numFmtId="0" fontId="15" fillId="0" borderId="4" xfId="7" applyFont="1" applyFill="1" applyBorder="1" applyAlignment="1">
      <alignment horizontal="centerContinuous"/>
    </xf>
    <xf numFmtId="0" fontId="15" fillId="0" borderId="127" xfId="7" applyFont="1" applyFill="1" applyBorder="1" applyAlignment="1">
      <alignment horizontal="centerContinuous"/>
    </xf>
    <xf numFmtId="0" fontId="15" fillId="0" borderId="9" xfId="7" applyFont="1" applyFill="1" applyBorder="1"/>
    <xf numFmtId="0" fontId="15" fillId="0" borderId="10" xfId="7" applyFont="1" applyFill="1" applyBorder="1" applyAlignment="1">
      <alignment horizontal="center"/>
    </xf>
    <xf numFmtId="0" fontId="15" fillId="0" borderId="11" xfId="7" applyFont="1" applyFill="1" applyBorder="1"/>
    <xf numFmtId="5" fontId="15" fillId="0" borderId="19" xfId="7" applyNumberFormat="1" applyFont="1" applyFill="1" applyBorder="1" applyProtection="1"/>
    <xf numFmtId="37" fontId="15" fillId="0" borderId="19" xfId="7" applyNumberFormat="1" applyFont="1" applyFill="1" applyBorder="1" applyProtection="1"/>
    <xf numFmtId="166" fontId="15" fillId="0" borderId="19" xfId="7" applyNumberFormat="1" applyFont="1" applyFill="1" applyBorder="1" applyAlignment="1" applyProtection="1">
      <alignment horizontal="center"/>
    </xf>
    <xf numFmtId="0" fontId="15" fillId="0" borderId="18" xfId="7" applyFont="1" applyFill="1" applyBorder="1" applyAlignment="1">
      <alignment horizontal="center"/>
    </xf>
    <xf numFmtId="0" fontId="15" fillId="0" borderId="25" xfId="7" applyFont="1" applyFill="1" applyBorder="1"/>
    <xf numFmtId="0" fontId="15" fillId="0" borderId="25" xfId="7" applyFont="1" applyFill="1" applyBorder="1" applyAlignment="1">
      <alignment horizontal="center"/>
    </xf>
    <xf numFmtId="37" fontId="15" fillId="0" borderId="25" xfId="7" applyNumberFormat="1" applyFont="1" applyFill="1" applyBorder="1" applyProtection="1"/>
    <xf numFmtId="37" fontId="15" fillId="0" borderId="127" xfId="7" applyNumberFormat="1" applyFont="1" applyFill="1" applyBorder="1" applyProtection="1"/>
    <xf numFmtId="0" fontId="15" fillId="0" borderId="53" xfId="7" applyFont="1" applyFill="1" applyBorder="1" applyAlignment="1">
      <alignment horizontal="center"/>
    </xf>
    <xf numFmtId="5" fontId="15" fillId="0" borderId="46" xfId="7" applyNumberFormat="1" applyFont="1" applyFill="1" applyBorder="1" applyProtection="1"/>
    <xf numFmtId="5" fontId="15" fillId="0" borderId="51" xfId="7" applyNumberFormat="1" applyFont="1" applyFill="1" applyBorder="1" applyProtection="1"/>
    <xf numFmtId="0" fontId="15" fillId="0" borderId="128" xfId="23" applyFont="1" applyFill="1" applyBorder="1"/>
    <xf numFmtId="0" fontId="15" fillId="0" borderId="129" xfId="23" applyFont="1" applyFill="1" applyBorder="1"/>
    <xf numFmtId="0" fontId="15" fillId="0" borderId="24" xfId="23" applyFont="1" applyFill="1" applyBorder="1"/>
    <xf numFmtId="0" fontId="15" fillId="0" borderId="24" xfId="23" applyFont="1" applyFill="1" applyBorder="1" applyAlignment="1">
      <alignment horizontal="center"/>
    </xf>
    <xf numFmtId="0" fontId="15" fillId="0" borderId="136" xfId="23" applyFont="1" applyFill="1" applyBorder="1" applyAlignment="1">
      <alignment horizontal="center"/>
    </xf>
    <xf numFmtId="0" fontId="15" fillId="0" borderId="134" xfId="23" applyFont="1" applyFill="1" applyBorder="1"/>
    <xf numFmtId="0" fontId="15" fillId="0" borderId="129" xfId="23" applyFont="1" applyFill="1" applyBorder="1" applyAlignment="1">
      <alignment horizontal="centerContinuous"/>
    </xf>
    <xf numFmtId="0" fontId="15" fillId="0" borderId="134" xfId="23" applyFont="1" applyFill="1" applyBorder="1" applyAlignment="1">
      <alignment horizontal="centerContinuous"/>
    </xf>
    <xf numFmtId="0" fontId="15" fillId="0" borderId="129" xfId="23" applyFont="1" applyFill="1" applyBorder="1" applyAlignment="1">
      <alignment horizontal="center"/>
    </xf>
    <xf numFmtId="0" fontId="15" fillId="0" borderId="131" xfId="23" applyFont="1" applyFill="1" applyBorder="1"/>
    <xf numFmtId="0" fontId="15" fillId="0" borderId="19" xfId="23" applyFont="1" applyFill="1" applyBorder="1"/>
    <xf numFmtId="0" fontId="15" fillId="0" borderId="19" xfId="23" applyFont="1" applyFill="1" applyBorder="1" applyAlignment="1">
      <alignment horizontal="center"/>
    </xf>
    <xf numFmtId="0" fontId="15" fillId="0" borderId="16" xfId="23" applyFont="1" applyFill="1" applyBorder="1" applyAlignment="1">
      <alignment horizontal="center"/>
    </xf>
    <xf numFmtId="0" fontId="15" fillId="0" borderId="25" xfId="23" applyFont="1" applyFill="1" applyBorder="1"/>
    <xf numFmtId="0" fontId="15" fillId="0" borderId="0" xfId="23" applyFont="1" applyFill="1" applyAlignment="1">
      <alignment horizontal="centerContinuous"/>
    </xf>
    <xf numFmtId="0" fontId="15" fillId="0" borderId="25" xfId="23" applyFont="1" applyFill="1" applyBorder="1" applyAlignment="1">
      <alignment horizontal="centerContinuous"/>
    </xf>
    <xf numFmtId="0" fontId="15" fillId="0" borderId="0" xfId="23" applyFont="1" applyFill="1" applyAlignment="1">
      <alignment horizontal="center"/>
    </xf>
    <xf numFmtId="0" fontId="15" fillId="0" borderId="127" xfId="23" applyFont="1" applyFill="1" applyBorder="1"/>
    <xf numFmtId="0" fontId="15" fillId="0" borderId="4" xfId="23" applyFont="1" applyFill="1" applyBorder="1"/>
    <xf numFmtId="164" fontId="15" fillId="0" borderId="17" xfId="23" applyNumberFormat="1" applyFont="1" applyFill="1" applyBorder="1" applyAlignment="1" applyProtection="1">
      <alignment horizontal="center"/>
    </xf>
    <xf numFmtId="49" fontId="15" fillId="0" borderId="22" xfId="23" applyNumberFormat="1" applyFont="1" applyFill="1" applyBorder="1" applyAlignment="1">
      <alignment horizontal="center"/>
    </xf>
    <xf numFmtId="164" fontId="15" fillId="0" borderId="10" xfId="23" applyNumberFormat="1" applyFont="1" applyFill="1" applyBorder="1" applyAlignment="1" applyProtection="1">
      <alignment horizontal="centerContinuous"/>
    </xf>
    <xf numFmtId="164" fontId="15" fillId="0" borderId="26" xfId="23" applyNumberFormat="1" applyFont="1" applyFill="1" applyBorder="1" applyAlignment="1" applyProtection="1">
      <alignment horizontal="centerContinuous"/>
    </xf>
    <xf numFmtId="49" fontId="15" fillId="0" borderId="21" xfId="23" applyNumberFormat="1" applyFont="1" applyFill="1" applyBorder="1" applyAlignment="1">
      <alignment horizontal="center"/>
    </xf>
    <xf numFmtId="0" fontId="15" fillId="0" borderId="11" xfId="23" applyFont="1" applyFill="1" applyBorder="1"/>
    <xf numFmtId="0" fontId="15" fillId="0" borderId="39" xfId="23" applyFont="1" applyFill="1" applyBorder="1" applyAlignment="1">
      <alignment horizontal="centerContinuous"/>
    </xf>
    <xf numFmtId="0" fontId="15" fillId="0" borderId="40" xfId="23" applyFont="1" applyFill="1" applyBorder="1" applyAlignment="1">
      <alignment horizontal="centerContinuous"/>
    </xf>
    <xf numFmtId="0" fontId="15" fillId="0" borderId="37" xfId="23" applyFont="1" applyFill="1" applyBorder="1" applyAlignment="1">
      <alignment horizontal="centerContinuous"/>
    </xf>
    <xf numFmtId="0" fontId="15" fillId="0" borderId="9" xfId="23" applyFont="1" applyFill="1" applyBorder="1"/>
    <xf numFmtId="0" fontId="15" fillId="0" borderId="10" xfId="23" applyFont="1" applyFill="1" applyBorder="1"/>
    <xf numFmtId="0" fontId="15" fillId="0" borderId="4" xfId="23" applyFont="1" applyFill="1" applyBorder="1" applyAlignment="1">
      <alignment horizontal="center"/>
    </xf>
    <xf numFmtId="0" fontId="15" fillId="0" borderId="21" xfId="23" applyFont="1" applyFill="1" applyBorder="1" applyAlignment="1">
      <alignment horizontal="centerContinuous"/>
    </xf>
    <xf numFmtId="0" fontId="15" fillId="0" borderId="11" xfId="23" applyFont="1" applyFill="1" applyBorder="1" applyAlignment="1">
      <alignment horizontal="centerContinuous"/>
    </xf>
    <xf numFmtId="0" fontId="15" fillId="0" borderId="9" xfId="23" applyFont="1" applyFill="1" applyBorder="1" applyAlignment="1">
      <alignment horizontal="centerContinuous"/>
    </xf>
    <xf numFmtId="0" fontId="15" fillId="0" borderId="10" xfId="23" applyFont="1" applyFill="1" applyBorder="1" applyAlignment="1">
      <alignment horizontal="centerContinuous"/>
    </xf>
    <xf numFmtId="0" fontId="15" fillId="0" borderId="15" xfId="23" applyFont="1" applyFill="1" applyBorder="1"/>
    <xf numFmtId="0" fontId="15" fillId="0" borderId="15" xfId="23" applyFont="1" applyFill="1" applyBorder="1" applyAlignment="1">
      <alignment horizontal="center"/>
    </xf>
    <xf numFmtId="0" fontId="15" fillId="0" borderId="9" xfId="23" applyFont="1" applyFill="1" applyBorder="1" applyAlignment="1">
      <alignment horizontal="center"/>
    </xf>
    <xf numFmtId="0" fontId="15" fillId="0" borderId="21" xfId="23" applyFont="1" applyFill="1" applyBorder="1"/>
    <xf numFmtId="0" fontId="15" fillId="0" borderId="10" xfId="23" applyFont="1" applyFill="1" applyBorder="1" applyAlignment="1">
      <alignment horizontal="center"/>
    </xf>
    <xf numFmtId="0" fontId="15" fillId="0" borderId="21" xfId="23" applyFont="1" applyFill="1" applyBorder="1" applyAlignment="1">
      <alignment horizontal="center"/>
    </xf>
    <xf numFmtId="0" fontId="15" fillId="0" borderId="22" xfId="23" applyFont="1" applyFill="1" applyBorder="1" applyAlignment="1">
      <alignment horizontal="center"/>
    </xf>
    <xf numFmtId="0" fontId="15" fillId="0" borderId="17" xfId="23" applyFont="1" applyFill="1" applyBorder="1" applyAlignment="1">
      <alignment horizontal="center"/>
    </xf>
    <xf numFmtId="37" fontId="15" fillId="0" borderId="32" xfId="23" applyNumberFormat="1" applyFont="1" applyFill="1" applyBorder="1" applyProtection="1"/>
    <xf numFmtId="37" fontId="15" fillId="0" borderId="31" xfId="23" applyNumberFormat="1" applyFont="1" applyFill="1" applyBorder="1" applyProtection="1"/>
    <xf numFmtId="37" fontId="15" fillId="0" borderId="29" xfId="23" applyNumberFormat="1" applyFont="1" applyFill="1" applyBorder="1" applyProtection="1"/>
    <xf numFmtId="37" fontId="15" fillId="0" borderId="30" xfId="23" applyNumberFormat="1" applyFont="1" applyFill="1" applyBorder="1" applyProtection="1"/>
    <xf numFmtId="0" fontId="15" fillId="0" borderId="31" xfId="23" applyFont="1" applyFill="1" applyBorder="1"/>
    <xf numFmtId="0" fontId="15" fillId="0" borderId="27" xfId="23" applyFont="1" applyFill="1" applyBorder="1"/>
    <xf numFmtId="37" fontId="15" fillId="0" borderId="9" xfId="23" applyNumberFormat="1" applyFont="1" applyFill="1" applyBorder="1" applyProtection="1"/>
    <xf numFmtId="37" fontId="15" fillId="0" borderId="10" xfId="23" applyNumberFormat="1" applyFont="1" applyFill="1" applyBorder="1" applyProtection="1"/>
    <xf numFmtId="0" fontId="15" fillId="0" borderId="26" xfId="23" applyFont="1" applyFill="1" applyBorder="1"/>
    <xf numFmtId="5" fontId="15" fillId="0" borderId="22" xfId="23" applyNumberFormat="1" applyFont="1" applyFill="1" applyBorder="1" applyProtection="1"/>
    <xf numFmtId="5" fontId="15" fillId="0" borderId="9" xfId="23" applyNumberFormat="1" applyFont="1" applyFill="1" applyBorder="1" applyProtection="1"/>
    <xf numFmtId="37" fontId="15" fillId="0" borderId="21" xfId="23" applyNumberFormat="1" applyFont="1" applyFill="1" applyBorder="1" applyProtection="1"/>
    <xf numFmtId="37" fontId="15" fillId="0" borderId="22" xfId="23" applyNumberFormat="1" applyFont="1" applyFill="1" applyBorder="1" applyProtection="1"/>
    <xf numFmtId="37" fontId="15" fillId="0" borderId="17" xfId="23" applyNumberFormat="1" applyFont="1" applyFill="1" applyBorder="1" applyProtection="1"/>
    <xf numFmtId="5" fontId="15" fillId="0" borderId="42" xfId="23" applyNumberFormat="1" applyFont="1" applyFill="1" applyBorder="1" applyProtection="1"/>
    <xf numFmtId="5" fontId="15" fillId="0" borderId="39" xfId="23" applyNumberFormat="1" applyFont="1" applyFill="1" applyBorder="1" applyProtection="1"/>
    <xf numFmtId="0" fontId="15" fillId="0" borderId="42" xfId="23" applyFont="1" applyFill="1" applyBorder="1" applyProtection="1"/>
    <xf numFmtId="37" fontId="15" fillId="0" borderId="40" xfId="23" applyNumberFormat="1" applyFont="1" applyFill="1" applyBorder="1" applyProtection="1"/>
    <xf numFmtId="37" fontId="15" fillId="0" borderId="37" xfId="23" applyNumberFormat="1" applyFont="1" applyFill="1" applyBorder="1" applyProtection="1"/>
    <xf numFmtId="0" fontId="15" fillId="0" borderId="40" xfId="23" applyFont="1" applyFill="1" applyBorder="1"/>
    <xf numFmtId="5" fontId="15" fillId="0" borderId="43" xfId="23" applyNumberFormat="1" applyFont="1" applyFill="1" applyBorder="1" applyProtection="1"/>
    <xf numFmtId="43" fontId="16" fillId="0" borderId="0" xfId="23" applyNumberFormat="1" applyFont="1" applyFill="1"/>
    <xf numFmtId="5" fontId="16" fillId="0" borderId="0" xfId="23" applyNumberFormat="1" applyFont="1" applyFill="1"/>
    <xf numFmtId="37" fontId="15" fillId="0" borderId="27" xfId="23" applyNumberFormat="1" applyFont="1" applyFill="1" applyBorder="1" applyProtection="1"/>
    <xf numFmtId="37" fontId="15" fillId="0" borderId="11" xfId="23" applyNumberFormat="1" applyFont="1" applyFill="1" applyBorder="1" applyProtection="1"/>
    <xf numFmtId="37" fontId="15" fillId="0" borderId="26" xfId="23" applyNumberFormat="1" applyFont="1" applyFill="1" applyBorder="1" applyProtection="1"/>
    <xf numFmtId="43" fontId="16" fillId="0" borderId="0" xfId="23" applyNumberFormat="1" applyFont="1" applyFill="1" applyProtection="1"/>
    <xf numFmtId="0" fontId="16" fillId="0" borderId="0" xfId="23" applyFont="1" applyFill="1"/>
    <xf numFmtId="0" fontId="15" fillId="0" borderId="4" xfId="23" applyFont="1" applyFill="1" applyBorder="1" applyAlignment="1">
      <alignment horizontal="centerContinuous"/>
    </xf>
    <xf numFmtId="0" fontId="15" fillId="0" borderId="127" xfId="23" applyFont="1" applyFill="1" applyBorder="1" applyAlignment="1">
      <alignment horizontal="centerContinuous"/>
    </xf>
    <xf numFmtId="5" fontId="15" fillId="0" borderId="0" xfId="23" applyNumberFormat="1" applyFont="1" applyFill="1" applyAlignment="1">
      <alignment horizontal="centerContinuous"/>
    </xf>
    <xf numFmtId="37" fontId="15" fillId="0" borderId="0" xfId="23" applyNumberFormat="1" applyFont="1" applyFill="1"/>
    <xf numFmtId="0" fontId="30" fillId="0" borderId="4" xfId="23" applyFont="1" applyFill="1" applyBorder="1"/>
    <xf numFmtId="0" fontId="30" fillId="0" borderId="0" xfId="23" applyFont="1" applyFill="1"/>
    <xf numFmtId="0" fontId="30" fillId="0" borderId="127" xfId="23" applyFont="1" applyFill="1" applyBorder="1"/>
    <xf numFmtId="0" fontId="30" fillId="0" borderId="0" xfId="23" applyFont="1" applyFill="1" applyProtection="1"/>
    <xf numFmtId="0" fontId="30" fillId="0" borderId="6" xfId="23" applyFont="1" applyFill="1" applyBorder="1"/>
    <xf numFmtId="0" fontId="30" fillId="0" borderId="1" xfId="23" applyFont="1" applyFill="1" applyBorder="1"/>
    <xf numFmtId="0" fontId="30" fillId="0" borderId="7" xfId="23" applyFont="1" applyFill="1" applyBorder="1"/>
    <xf numFmtId="0" fontId="30" fillId="0" borderId="0" xfId="23" applyFont="1" applyFill="1" applyAlignment="1">
      <alignment horizontal="centerContinuous"/>
    </xf>
    <xf numFmtId="0" fontId="16" fillId="0" borderId="0" xfId="23" applyFont="1" applyFill="1" applyAlignment="1">
      <alignment horizontal="centerContinuous"/>
    </xf>
    <xf numFmtId="164" fontId="15" fillId="0" borderId="1" xfId="23" applyNumberFormat="1" applyFont="1" applyFill="1" applyBorder="1" applyAlignment="1" applyProtection="1">
      <alignment horizontal="center"/>
    </xf>
    <xf numFmtId="49" fontId="15" fillId="0" borderId="0" xfId="23" applyNumberFormat="1" applyFont="1" applyFill="1"/>
    <xf numFmtId="49" fontId="15" fillId="0" borderId="0" xfId="23" applyNumberFormat="1" applyFont="1" applyFill="1" applyAlignment="1">
      <alignment horizontal="center"/>
    </xf>
    <xf numFmtId="0" fontId="15" fillId="0" borderId="128" xfId="23" applyFont="1" applyFill="1" applyBorder="1" applyAlignment="1">
      <alignment horizontal="centerContinuous"/>
    </xf>
    <xf numFmtId="0" fontId="15" fillId="0" borderId="131" xfId="23" applyFont="1" applyFill="1" applyBorder="1" applyAlignment="1">
      <alignment horizontal="centerContinuous"/>
    </xf>
    <xf numFmtId="0" fontId="15" fillId="0" borderId="30" xfId="23" applyFont="1" applyFill="1" applyBorder="1" applyAlignment="1">
      <alignment horizontal="center"/>
    </xf>
    <xf numFmtId="0" fontId="15" fillId="0" borderId="32" xfId="23" applyFont="1" applyFill="1" applyBorder="1"/>
    <xf numFmtId="0" fontId="15" fillId="0" borderId="42" xfId="23" applyFont="1" applyFill="1" applyBorder="1" applyAlignment="1">
      <alignment horizontal="centerContinuous"/>
    </xf>
    <xf numFmtId="0" fontId="15" fillId="0" borderId="28" xfId="23" applyFont="1" applyFill="1" applyBorder="1"/>
    <xf numFmtId="0" fontId="15" fillId="0" borderId="34" xfId="23" applyFont="1" applyFill="1" applyBorder="1" applyAlignment="1">
      <alignment horizontal="center"/>
    </xf>
    <xf numFmtId="4" fontId="16" fillId="0" borderId="0" xfId="23" applyNumberFormat="1" applyFont="1" applyFill="1"/>
    <xf numFmtId="0" fontId="15" fillId="0" borderId="6" xfId="23" applyFont="1" applyFill="1" applyBorder="1" applyAlignment="1">
      <alignment horizontal="center"/>
    </xf>
    <xf numFmtId="0" fontId="15" fillId="0" borderId="46" xfId="23" applyFont="1" applyFill="1" applyBorder="1"/>
    <xf numFmtId="0" fontId="15" fillId="0" borderId="1" xfId="23" applyFont="1" applyFill="1" applyBorder="1"/>
    <xf numFmtId="5" fontId="15" fillId="0" borderId="53" xfId="23" applyNumberFormat="1" applyFont="1" applyFill="1" applyBorder="1" applyProtection="1"/>
    <xf numFmtId="5" fontId="15" fillId="0" borderId="48" xfId="23" applyNumberFormat="1" applyFont="1" applyFill="1" applyBorder="1" applyProtection="1"/>
    <xf numFmtId="0" fontId="15" fillId="0" borderId="36" xfId="23" applyFont="1" applyFill="1" applyBorder="1" applyAlignment="1">
      <alignment horizontal="center"/>
    </xf>
    <xf numFmtId="5" fontId="15" fillId="0" borderId="0" xfId="23" applyNumberFormat="1" applyFont="1" applyFill="1"/>
    <xf numFmtId="37" fontId="15" fillId="0" borderId="46" xfId="23" applyNumberFormat="1" applyFont="1" applyFill="1" applyBorder="1" applyProtection="1"/>
    <xf numFmtId="37" fontId="15" fillId="0" borderId="51" xfId="23" applyNumberFormat="1" applyFont="1" applyFill="1" applyBorder="1" applyProtection="1"/>
    <xf numFmtId="37" fontId="15" fillId="0" borderId="53" xfId="23" applyNumberFormat="1" applyFont="1" applyFill="1" applyBorder="1" applyProtection="1"/>
    <xf numFmtId="37" fontId="15" fillId="0" borderId="48" xfId="23" applyNumberFormat="1" applyFont="1" applyFill="1" applyBorder="1" applyProtection="1"/>
    <xf numFmtId="37" fontId="15" fillId="0" borderId="0" xfId="23" applyNumberFormat="1" applyFont="1" applyFill="1" applyAlignment="1">
      <alignment horizontal="centerContinuous"/>
    </xf>
    <xf numFmtId="0" fontId="15" fillId="0" borderId="135" xfId="23" applyFont="1" applyFill="1" applyBorder="1"/>
    <xf numFmtId="0" fontId="15" fillId="0" borderId="24" xfId="23" applyFont="1" applyFill="1" applyBorder="1" applyAlignment="1">
      <alignment horizontal="centerContinuous"/>
    </xf>
    <xf numFmtId="0" fontId="55" fillId="0" borderId="4" xfId="23" applyFont="1" applyFill="1" applyBorder="1" applyProtection="1"/>
    <xf numFmtId="0" fontId="15" fillId="0" borderId="19" xfId="23" applyFont="1" applyFill="1" applyBorder="1" applyAlignment="1">
      <alignment horizontal="centerContinuous"/>
    </xf>
    <xf numFmtId="164" fontId="15" fillId="0" borderId="26" xfId="23" applyNumberFormat="1" applyFont="1" applyFill="1" applyBorder="1" applyAlignment="1" applyProtection="1">
      <alignment horizontal="center"/>
    </xf>
    <xf numFmtId="164" fontId="15" fillId="0" borderId="21" xfId="23" applyNumberFormat="1" applyFont="1" applyFill="1" applyBorder="1" applyAlignment="1" applyProtection="1">
      <alignment horizontal="centerContinuous"/>
    </xf>
    <xf numFmtId="49" fontId="15" fillId="0" borderId="21" xfId="23" applyNumberFormat="1" applyFont="1" applyFill="1" applyBorder="1" applyAlignment="1">
      <alignment horizontal="centerContinuous"/>
    </xf>
    <xf numFmtId="0" fontId="15" fillId="0" borderId="30" xfId="23" applyFont="1" applyFill="1" applyBorder="1"/>
    <xf numFmtId="0" fontId="15" fillId="0" borderId="29" xfId="23" applyFont="1" applyFill="1" applyBorder="1"/>
    <xf numFmtId="0" fontId="27" fillId="0" borderId="4" xfId="23" applyFont="1" applyFill="1" applyBorder="1"/>
    <xf numFmtId="0" fontId="27" fillId="0" borderId="0" xfId="23" applyFont="1" applyFill="1"/>
    <xf numFmtId="0" fontId="27" fillId="0" borderId="127" xfId="23" applyFont="1" applyFill="1" applyBorder="1"/>
    <xf numFmtId="0" fontId="15" fillId="0" borderId="18" xfId="23" applyFont="1" applyFill="1" applyBorder="1"/>
    <xf numFmtId="0" fontId="15" fillId="0" borderId="26" xfId="23" applyFont="1" applyFill="1" applyBorder="1" applyAlignment="1">
      <alignment horizontal="centerContinuous"/>
    </xf>
    <xf numFmtId="0" fontId="15" fillId="0" borderId="17" xfId="23" applyFont="1" applyFill="1" applyBorder="1"/>
    <xf numFmtId="0" fontId="15" fillId="0" borderId="16" xfId="23" applyFont="1" applyFill="1" applyBorder="1"/>
    <xf numFmtId="0" fontId="15" fillId="0" borderId="25" xfId="23" applyFont="1" applyFill="1" applyBorder="1" applyAlignment="1">
      <alignment horizontal="center"/>
    </xf>
    <xf numFmtId="0" fontId="15" fillId="0" borderId="127" xfId="23" applyFont="1" applyFill="1" applyBorder="1" applyAlignment="1">
      <alignment horizontal="center"/>
    </xf>
    <xf numFmtId="0" fontId="15" fillId="0" borderId="18" xfId="23" applyFont="1" applyFill="1" applyBorder="1" applyAlignment="1">
      <alignment horizontal="center"/>
    </xf>
    <xf numFmtId="0" fontId="15" fillId="0" borderId="15" xfId="23" applyFont="1" applyFill="1" applyBorder="1" applyAlignment="1">
      <alignment horizontal="centerContinuous"/>
    </xf>
    <xf numFmtId="0" fontId="15" fillId="0" borderId="20" xfId="23" applyFont="1" applyFill="1" applyBorder="1"/>
    <xf numFmtId="0" fontId="15" fillId="0" borderId="26" xfId="23" applyFont="1" applyFill="1" applyBorder="1" applyAlignment="1">
      <alignment horizontal="center"/>
    </xf>
    <xf numFmtId="0" fontId="15" fillId="0" borderId="11" xfId="23" applyFont="1" applyFill="1" applyBorder="1" applyAlignment="1">
      <alignment horizontal="center"/>
    </xf>
    <xf numFmtId="0" fontId="15" fillId="0" borderId="20" xfId="23" applyFont="1" applyFill="1" applyBorder="1" applyAlignment="1">
      <alignment horizontal="center"/>
    </xf>
    <xf numFmtId="0" fontId="15" fillId="0" borderId="22" xfId="23" applyFont="1" applyFill="1" applyBorder="1"/>
    <xf numFmtId="0" fontId="15" fillId="0" borderId="43" xfId="23" applyFont="1" applyFill="1" applyBorder="1"/>
    <xf numFmtId="5" fontId="15" fillId="0" borderId="26" xfId="23" applyNumberFormat="1" applyFont="1" applyFill="1" applyBorder="1" applyProtection="1"/>
    <xf numFmtId="5" fontId="15" fillId="0" borderId="11" xfId="23" applyNumberFormat="1" applyFont="1" applyFill="1" applyBorder="1" applyProtection="1"/>
    <xf numFmtId="5" fontId="15" fillId="0" borderId="20" xfId="23" applyNumberFormat="1" applyFont="1" applyFill="1" applyBorder="1" applyProtection="1"/>
    <xf numFmtId="5" fontId="15" fillId="0" borderId="10" xfId="23" applyNumberFormat="1" applyFont="1" applyFill="1" applyBorder="1" applyProtection="1"/>
    <xf numFmtId="4" fontId="60" fillId="0" borderId="0" xfId="23" applyNumberFormat="1" applyFont="1" applyFill="1"/>
    <xf numFmtId="0" fontId="60" fillId="0" borderId="0" xfId="23" applyFont="1" applyFill="1"/>
    <xf numFmtId="5" fontId="15" fillId="0" borderId="32" xfId="23" applyNumberFormat="1" applyFont="1" applyFill="1" applyBorder="1" applyProtection="1"/>
    <xf numFmtId="5" fontId="15" fillId="0" borderId="31" xfId="23" applyNumberFormat="1" applyFont="1" applyFill="1" applyBorder="1" applyProtection="1"/>
    <xf numFmtId="5" fontId="15" fillId="0" borderId="29" xfId="23" applyNumberFormat="1" applyFont="1" applyFill="1" applyBorder="1" applyProtection="1"/>
    <xf numFmtId="5" fontId="15" fillId="0" borderId="30" xfId="23" applyNumberFormat="1" applyFont="1" applyFill="1" applyBorder="1" applyProtection="1"/>
    <xf numFmtId="5" fontId="15" fillId="0" borderId="31" xfId="23" applyNumberFormat="1" applyFont="1" applyFill="1" applyBorder="1"/>
    <xf numFmtId="5" fontId="15" fillId="0" borderId="27" xfId="23" applyNumberFormat="1" applyFont="1" applyFill="1" applyBorder="1" applyProtection="1"/>
    <xf numFmtId="5" fontId="15" fillId="0" borderId="10" xfId="23" applyNumberFormat="1" applyFont="1" applyFill="1" applyBorder="1"/>
    <xf numFmtId="178" fontId="15" fillId="0" borderId="26" xfId="24" applyNumberFormat="1" applyFont="1" applyFill="1" applyBorder="1" applyProtection="1"/>
    <xf numFmtId="5" fontId="15" fillId="0" borderId="21" xfId="23" applyNumberFormat="1" applyFont="1" applyFill="1" applyBorder="1"/>
    <xf numFmtId="5" fontId="15" fillId="0" borderId="17" xfId="23" applyNumberFormat="1" applyFont="1" applyFill="1" applyBorder="1"/>
    <xf numFmtId="43" fontId="60" fillId="0" borderId="0" xfId="23" applyNumberFormat="1" applyFont="1" applyFill="1" applyProtection="1"/>
    <xf numFmtId="37" fontId="15" fillId="0" borderId="127" xfId="23" applyNumberFormat="1" applyFont="1" applyFill="1" applyBorder="1" applyProtection="1"/>
    <xf numFmtId="0" fontId="15" fillId="0" borderId="6" xfId="23" applyFont="1" applyFill="1" applyBorder="1"/>
    <xf numFmtId="5" fontId="15" fillId="0" borderId="7" xfId="23" applyNumberFormat="1" applyFont="1" applyFill="1" applyBorder="1" applyProtection="1"/>
    <xf numFmtId="5" fontId="15" fillId="0" borderId="0" xfId="23" applyNumberFormat="1" applyFont="1" applyFill="1" applyAlignment="1" applyProtection="1">
      <alignment horizontal="centerContinuous"/>
    </xf>
    <xf numFmtId="0" fontId="18" fillId="0" borderId="31" xfId="23" applyFont="1" applyFill="1" applyBorder="1" applyProtection="1"/>
    <xf numFmtId="0" fontId="15" fillId="0" borderId="31" xfId="23" applyFont="1" applyFill="1" applyBorder="1" applyProtection="1"/>
    <xf numFmtId="37" fontId="15" fillId="0" borderId="28" xfId="23" applyNumberFormat="1" applyFont="1" applyFill="1" applyBorder="1" applyProtection="1"/>
    <xf numFmtId="37" fontId="15" fillId="0" borderId="34" xfId="23" applyNumberFormat="1" applyFont="1" applyFill="1" applyBorder="1" applyProtection="1"/>
    <xf numFmtId="37" fontId="15" fillId="0" borderId="4" xfId="23" applyNumberFormat="1" applyFont="1" applyFill="1" applyBorder="1" applyAlignment="1" applyProtection="1">
      <alignment horizontal="centerContinuous"/>
    </xf>
    <xf numFmtId="37" fontId="15" fillId="0" borderId="0" xfId="23" applyNumberFormat="1" applyFont="1" applyFill="1" applyBorder="1" applyProtection="1"/>
    <xf numFmtId="178" fontId="15" fillId="0" borderId="15" xfId="23" applyNumberFormat="1" applyFont="1" applyFill="1" applyBorder="1" applyAlignment="1">
      <alignment horizontal="center"/>
    </xf>
    <xf numFmtId="37" fontId="15" fillId="0" borderId="16" xfId="23" applyNumberFormat="1" applyFont="1" applyFill="1" applyBorder="1" applyAlignment="1">
      <alignment horizontal="center"/>
    </xf>
    <xf numFmtId="37" fontId="15" fillId="0" borderId="0" xfId="23" applyNumberFormat="1" applyFont="1" applyFill="1" applyAlignment="1" applyProtection="1">
      <alignment horizontal="center"/>
    </xf>
    <xf numFmtId="37" fontId="15" fillId="0" borderId="17" xfId="23" applyNumberFormat="1" applyFont="1" applyFill="1" applyBorder="1" applyAlignment="1" applyProtection="1">
      <alignment horizontal="center"/>
    </xf>
    <xf numFmtId="37" fontId="15" fillId="0" borderId="22" xfId="23" applyNumberFormat="1" applyFont="1" applyFill="1" applyBorder="1" applyAlignment="1" applyProtection="1">
      <alignment horizontal="center"/>
    </xf>
    <xf numFmtId="37" fontId="15" fillId="0" borderId="15" xfId="23" applyNumberFormat="1" applyFont="1" applyFill="1" applyBorder="1" applyProtection="1"/>
    <xf numFmtId="37" fontId="15" fillId="0" borderId="57" xfId="23" applyNumberFormat="1" applyFont="1" applyFill="1" applyBorder="1" applyProtection="1"/>
    <xf numFmtId="37" fontId="15" fillId="0" borderId="6" xfId="23" applyNumberFormat="1" applyFont="1" applyFill="1" applyBorder="1" applyProtection="1"/>
    <xf numFmtId="37" fontId="15" fillId="0" borderId="1" xfId="23" applyNumberFormat="1" applyFont="1" applyFill="1" applyBorder="1" applyProtection="1"/>
    <xf numFmtId="37" fontId="15" fillId="0" borderId="54" xfId="23" applyNumberFormat="1" applyFont="1" applyFill="1" applyBorder="1" applyProtection="1"/>
    <xf numFmtId="37" fontId="15" fillId="0" borderId="7" xfId="23" applyNumberFormat="1" applyFont="1" applyFill="1" applyBorder="1" applyProtection="1"/>
    <xf numFmtId="0" fontId="15" fillId="0" borderId="12" xfId="0" applyFont="1" applyFill="1" applyBorder="1"/>
    <xf numFmtId="0" fontId="15" fillId="0" borderId="12" xfId="0" applyFont="1" applyFill="1" applyBorder="1" applyAlignment="1">
      <alignment horizontal="center"/>
    </xf>
    <xf numFmtId="0" fontId="15" fillId="0" borderId="2" xfId="0" applyFont="1" applyFill="1" applyBorder="1" applyAlignment="1">
      <alignment horizontal="centerContinuous"/>
    </xf>
    <xf numFmtId="0" fontId="15" fillId="0" borderId="12" xfId="0" applyFont="1" applyFill="1" applyBorder="1" applyAlignment="1">
      <alignment horizontal="centerContinuous"/>
    </xf>
    <xf numFmtId="0" fontId="15" fillId="0" borderId="25" xfId="0" applyFont="1" applyFill="1" applyBorder="1"/>
    <xf numFmtId="0" fontId="15" fillId="0" borderId="25" xfId="0" applyFont="1" applyFill="1" applyBorder="1" applyAlignment="1">
      <alignment horizontal="center"/>
    </xf>
    <xf numFmtId="0" fontId="15" fillId="0" borderId="19" xfId="0" applyFont="1" applyFill="1" applyBorder="1" applyAlignment="1">
      <alignment horizontal="centerContinuous"/>
    </xf>
    <xf numFmtId="0" fontId="15" fillId="0" borderId="25" xfId="0" applyFont="1" applyFill="1" applyBorder="1" applyAlignment="1">
      <alignment horizontal="centerContinuous"/>
    </xf>
    <xf numFmtId="0" fontId="15" fillId="0" borderId="0" xfId="0" applyFont="1" applyFill="1" applyAlignment="1">
      <alignment horizontal="left"/>
    </xf>
    <xf numFmtId="0" fontId="15" fillId="0" borderId="9" xfId="0" applyFont="1" applyFill="1" applyBorder="1"/>
    <xf numFmtId="0" fontId="15" fillId="0" borderId="26" xfId="0" applyFont="1" applyFill="1" applyBorder="1"/>
    <xf numFmtId="164" fontId="15" fillId="0" borderId="26" xfId="0" applyNumberFormat="1" applyFont="1" applyFill="1" applyBorder="1" applyAlignment="1" applyProtection="1">
      <alignment horizontal="center"/>
    </xf>
    <xf numFmtId="49" fontId="15" fillId="0" borderId="22" xfId="0" applyNumberFormat="1" applyFont="1" applyFill="1" applyBorder="1" applyAlignment="1">
      <alignment horizontal="center"/>
    </xf>
    <xf numFmtId="0" fontId="15" fillId="0" borderId="10" xfId="0" applyFont="1" applyFill="1" applyBorder="1"/>
    <xf numFmtId="164" fontId="15" fillId="0" borderId="10" xfId="0" applyNumberFormat="1" applyFont="1" applyFill="1" applyBorder="1" applyAlignment="1" applyProtection="1">
      <alignment horizontal="centerContinuous"/>
    </xf>
    <xf numFmtId="0" fontId="15" fillId="0" borderId="26" xfId="0" applyFont="1" applyFill="1" applyBorder="1" applyAlignment="1">
      <alignment horizontal="centerContinuous"/>
    </xf>
    <xf numFmtId="49" fontId="15" fillId="0" borderId="21" xfId="0" applyNumberFormat="1" applyFont="1" applyFill="1" applyBorder="1" applyAlignment="1">
      <alignment horizontal="centerContinuous"/>
    </xf>
    <xf numFmtId="0" fontId="15" fillId="0" borderId="11" xfId="0" applyFont="1" applyFill="1" applyBorder="1" applyAlignment="1">
      <alignment horizontal="centerContinuous"/>
    </xf>
    <xf numFmtId="0" fontId="15" fillId="0" borderId="39" xfId="0" applyFont="1" applyFill="1" applyBorder="1" applyAlignment="1">
      <alignment horizontal="centerContinuous"/>
    </xf>
    <xf numFmtId="0" fontId="15" fillId="0" borderId="40" xfId="0" applyFont="1" applyFill="1" applyBorder="1" applyAlignment="1">
      <alignment horizontal="centerContinuous"/>
    </xf>
    <xf numFmtId="0" fontId="15" fillId="0" borderId="37" xfId="0" applyFont="1" applyFill="1" applyBorder="1" applyAlignment="1">
      <alignment horizontal="centerContinuous"/>
    </xf>
    <xf numFmtId="0" fontId="15" fillId="0" borderId="33" xfId="0" applyFont="1" applyFill="1" applyBorder="1" applyAlignment="1">
      <alignment horizontal="center"/>
    </xf>
    <xf numFmtId="0" fontId="15" fillId="0" borderId="31" xfId="0" applyFont="1" applyFill="1" applyBorder="1"/>
    <xf numFmtId="0" fontId="15" fillId="0" borderId="32" xfId="0" applyFont="1" applyFill="1" applyBorder="1"/>
    <xf numFmtId="0" fontId="15" fillId="0" borderId="42" xfId="0" applyFont="1" applyFill="1" applyBorder="1" applyAlignment="1">
      <alignment horizontal="centerContinuous"/>
    </xf>
    <xf numFmtId="0" fontId="15" fillId="0" borderId="34" xfId="0" applyFont="1" applyFill="1" applyBorder="1" applyAlignment="1">
      <alignment horizontal="center"/>
    </xf>
    <xf numFmtId="0" fontId="15" fillId="0" borderId="18" xfId="0" applyFont="1" applyFill="1" applyBorder="1" applyAlignment="1">
      <alignment horizontal="center"/>
    </xf>
    <xf numFmtId="0" fontId="15" fillId="0" borderId="19" xfId="0" applyFont="1" applyFill="1" applyBorder="1" applyAlignment="1">
      <alignment horizontal="center"/>
    </xf>
    <xf numFmtId="0" fontId="15" fillId="0" borderId="16" xfId="0" applyFont="1" applyFill="1" applyBorder="1" applyAlignment="1">
      <alignment horizontal="center"/>
    </xf>
    <xf numFmtId="0" fontId="15" fillId="0" borderId="4" xfId="0" applyFont="1" applyFill="1" applyBorder="1" applyAlignment="1">
      <alignment horizontal="center"/>
    </xf>
    <xf numFmtId="0" fontId="15" fillId="0" borderId="21" xfId="0" applyFont="1" applyFill="1" applyBorder="1" applyAlignment="1">
      <alignment horizontal="center"/>
    </xf>
    <xf numFmtId="0" fontId="15" fillId="0" borderId="21" xfId="0" applyFont="1" applyFill="1" applyBorder="1"/>
    <xf numFmtId="0" fontId="15" fillId="0" borderId="19" xfId="0" applyFont="1" applyFill="1" applyBorder="1"/>
    <xf numFmtId="0" fontId="15" fillId="0" borderId="20" xfId="0" applyFont="1" applyFill="1" applyBorder="1" applyAlignment="1">
      <alignment horizontal="center"/>
    </xf>
    <xf numFmtId="0" fontId="15" fillId="0" borderId="10" xfId="0" applyFont="1" applyFill="1" applyBorder="1" applyAlignment="1">
      <alignment horizontal="center"/>
    </xf>
    <xf numFmtId="0" fontId="15" fillId="0" borderId="22" xfId="0" applyFont="1" applyFill="1" applyBorder="1" applyAlignment="1">
      <alignment horizontal="center"/>
    </xf>
    <xf numFmtId="0" fontId="15" fillId="0" borderId="9" xfId="0" applyFont="1" applyFill="1" applyBorder="1" applyAlignment="1">
      <alignment horizontal="center"/>
    </xf>
    <xf numFmtId="0" fontId="15" fillId="0" borderId="29" xfId="0" applyFont="1" applyFill="1" applyBorder="1"/>
    <xf numFmtId="0" fontId="15" fillId="0" borderId="30" xfId="0" applyFont="1" applyFill="1" applyBorder="1"/>
    <xf numFmtId="0" fontId="15" fillId="0" borderId="27" xfId="0" applyFont="1" applyFill="1" applyBorder="1"/>
    <xf numFmtId="5" fontId="15" fillId="0" borderId="44" xfId="0" applyNumberFormat="1" applyFont="1" applyFill="1" applyBorder="1" applyProtection="1"/>
    <xf numFmtId="5" fontId="15" fillId="0" borderId="43" xfId="0" applyNumberFormat="1" applyFont="1" applyFill="1" applyBorder="1" applyProtection="1"/>
    <xf numFmtId="5" fontId="15" fillId="0" borderId="41" xfId="0" applyNumberFormat="1" applyFont="1" applyFill="1" applyBorder="1" applyProtection="1"/>
    <xf numFmtId="0" fontId="15" fillId="0" borderId="44" xfId="0" applyFont="1" applyFill="1" applyBorder="1" applyProtection="1"/>
    <xf numFmtId="37" fontId="15" fillId="0" borderId="44" xfId="0" applyNumberFormat="1" applyFont="1" applyFill="1" applyBorder="1" applyProtection="1"/>
    <xf numFmtId="37" fontId="15" fillId="0" borderId="43" xfId="0" applyNumberFormat="1" applyFont="1" applyFill="1" applyBorder="1" applyProtection="1"/>
    <xf numFmtId="37" fontId="15" fillId="0" borderId="41" xfId="0" applyNumberFormat="1" applyFont="1" applyFill="1" applyBorder="1" applyProtection="1"/>
    <xf numFmtId="0" fontId="15" fillId="0" borderId="17" xfId="0" applyFont="1" applyFill="1" applyBorder="1" applyProtection="1"/>
    <xf numFmtId="37" fontId="15" fillId="0" borderId="40" xfId="0" applyNumberFormat="1" applyFont="1" applyFill="1" applyBorder="1" applyProtection="1"/>
    <xf numFmtId="37" fontId="15" fillId="0" borderId="39" xfId="0" applyNumberFormat="1" applyFont="1" applyFill="1" applyBorder="1" applyProtection="1"/>
    <xf numFmtId="37" fontId="15" fillId="0" borderId="31" xfId="0" applyNumberFormat="1" applyFont="1" applyFill="1" applyBorder="1" applyProtection="1"/>
    <xf numFmtId="37" fontId="15" fillId="0" borderId="30" xfId="0" applyNumberFormat="1" applyFont="1" applyFill="1" applyBorder="1" applyProtection="1"/>
    <xf numFmtId="37" fontId="15" fillId="0" borderId="27" xfId="0" applyNumberFormat="1" applyFont="1" applyFill="1" applyBorder="1" applyProtection="1"/>
    <xf numFmtId="0" fontId="16" fillId="0" borderId="0" xfId="0" applyFont="1" applyFill="1" applyAlignment="1">
      <alignment horizontal="centerContinuous"/>
    </xf>
    <xf numFmtId="49" fontId="15" fillId="0" borderId="0" xfId="0" applyNumberFormat="1" applyFont="1" applyFill="1" applyAlignment="1">
      <alignment horizontal="center"/>
    </xf>
    <xf numFmtId="0" fontId="15" fillId="0" borderId="3" xfId="0" applyFont="1" applyFill="1" applyBorder="1"/>
    <xf numFmtId="0" fontId="15" fillId="0" borderId="9" xfId="0" applyFont="1" applyFill="1" applyBorder="1" applyAlignment="1">
      <alignment horizontal="centerContinuous"/>
    </xf>
    <xf numFmtId="0" fontId="15" fillId="0" borderId="10" xfId="0" applyFont="1" applyFill="1" applyBorder="1" applyAlignment="1">
      <alignment horizontal="centerContinuous"/>
    </xf>
    <xf numFmtId="37" fontId="15" fillId="0" borderId="4" xfId="0" applyNumberFormat="1" applyFont="1" applyFill="1" applyBorder="1" applyAlignment="1" applyProtection="1">
      <alignment horizontal="center"/>
    </xf>
    <xf numFmtId="37" fontId="15" fillId="0" borderId="5" xfId="0" applyNumberFormat="1" applyFont="1" applyFill="1" applyBorder="1" applyAlignment="1" applyProtection="1">
      <alignment horizontal="centerContinuous"/>
    </xf>
    <xf numFmtId="37" fontId="15" fillId="0" borderId="4" xfId="0" applyNumberFormat="1" applyFont="1" applyFill="1" applyBorder="1" applyAlignment="1" applyProtection="1">
      <alignment horizontal="centerContinuous"/>
    </xf>
    <xf numFmtId="37" fontId="15" fillId="0" borderId="5" xfId="0" applyNumberFormat="1" applyFont="1" applyFill="1" applyBorder="1" applyAlignment="1" applyProtection="1">
      <alignment horizontal="center"/>
    </xf>
    <xf numFmtId="37" fontId="15" fillId="0" borderId="0" xfId="0" applyNumberFormat="1" applyFont="1" applyFill="1" applyAlignment="1" applyProtection="1">
      <alignment horizontal="center"/>
    </xf>
    <xf numFmtId="37" fontId="15" fillId="0" borderId="1" xfId="0" applyNumberFormat="1" applyFont="1" applyFill="1" applyBorder="1" applyProtection="1"/>
    <xf numFmtId="0" fontId="15" fillId="0" borderId="0" xfId="0" applyFont="1" applyFill="1" applyAlignment="1"/>
    <xf numFmtId="41" fontId="6" fillId="0" borderId="0" xfId="13" applyNumberFormat="1" applyFont="1" applyFill="1" applyProtection="1"/>
    <xf numFmtId="0" fontId="15" fillId="0" borderId="0" xfId="13" applyFont="1" applyFill="1" applyBorder="1" applyAlignment="1">
      <alignment horizontal="centerContinuous"/>
    </xf>
    <xf numFmtId="0" fontId="15" fillId="0" borderId="0" xfId="13" applyFont="1" applyFill="1" applyBorder="1" applyAlignment="1">
      <alignment horizontal="left"/>
    </xf>
    <xf numFmtId="0" fontId="15" fillId="0" borderId="0" xfId="13" applyFill="1" applyBorder="1" applyAlignment="1">
      <alignment wrapText="1"/>
    </xf>
    <xf numFmtId="0" fontId="15" fillId="0" borderId="0" xfId="13" applyFont="1" applyFill="1" applyBorder="1" applyAlignment="1">
      <alignment wrapText="1"/>
    </xf>
    <xf numFmtId="37" fontId="15" fillId="0" borderId="0" xfId="13" applyNumberFormat="1" applyFont="1" applyFill="1" applyBorder="1" applyProtection="1"/>
    <xf numFmtId="178" fontId="15" fillId="0" borderId="0" xfId="13" applyNumberFormat="1" applyFont="1" applyFill="1" applyBorder="1" applyProtection="1"/>
    <xf numFmtId="43" fontId="15" fillId="0" borderId="0" xfId="13" applyNumberFormat="1" applyFont="1" applyFill="1" applyAlignment="1">
      <alignment horizontal="left"/>
    </xf>
    <xf numFmtId="41" fontId="15" fillId="0" borderId="0" xfId="13" applyNumberFormat="1" applyFont="1" applyFill="1"/>
    <xf numFmtId="5" fontId="15" fillId="0" borderId="0" xfId="13" applyNumberFormat="1" applyFont="1" applyFill="1" applyAlignment="1">
      <alignment horizontal="left"/>
    </xf>
    <xf numFmtId="43" fontId="15" fillId="0" borderId="0" xfId="26" applyFont="1" applyFill="1"/>
    <xf numFmtId="178" fontId="15" fillId="0" borderId="0" xfId="26" applyNumberFormat="1" applyFont="1" applyFill="1" applyAlignment="1">
      <alignment horizontal="left"/>
    </xf>
    <xf numFmtId="5" fontId="15" fillId="0" borderId="0" xfId="13" applyNumberFormat="1" applyFont="1" applyFill="1"/>
    <xf numFmtId="43" fontId="15" fillId="0" borderId="0" xfId="13" applyNumberFormat="1" applyFont="1" applyFill="1"/>
    <xf numFmtId="181" fontId="6" fillId="0" borderId="0" xfId="13" applyNumberFormat="1" applyFont="1" applyFill="1" applyProtection="1"/>
    <xf numFmtId="5" fontId="64" fillId="0" borderId="0" xfId="13" applyNumberFormat="1" applyFont="1" applyFill="1"/>
    <xf numFmtId="178" fontId="64" fillId="0" borderId="0" xfId="26" applyNumberFormat="1" applyFont="1" applyFill="1"/>
    <xf numFmtId="43" fontId="83" fillId="0" borderId="0" xfId="26" applyFont="1" applyFill="1"/>
    <xf numFmtId="43" fontId="64" fillId="0" borderId="0" xfId="26" applyFont="1" applyFill="1"/>
    <xf numFmtId="43" fontId="55" fillId="0" borderId="0" xfId="13" applyNumberFormat="1" applyFont="1" applyFill="1" applyAlignment="1">
      <alignment horizontal="left"/>
    </xf>
    <xf numFmtId="0" fontId="16" fillId="0" borderId="0" xfId="13" applyFont="1" applyFill="1" applyAlignment="1">
      <alignment horizontal="centerContinuous"/>
    </xf>
    <xf numFmtId="5" fontId="15" fillId="0" borderId="0" xfId="13" applyNumberFormat="1" applyFont="1" applyFill="1" applyAlignment="1">
      <alignment horizontal="centerContinuous"/>
    </xf>
    <xf numFmtId="7" fontId="15" fillId="0" borderId="0" xfId="13" applyNumberFormat="1" applyFont="1" applyFill="1"/>
    <xf numFmtId="49" fontId="15" fillId="0" borderId="1" xfId="13" applyNumberFormat="1" applyFont="1" applyFill="1" applyBorder="1" applyAlignment="1" applyProtection="1">
      <alignment horizontal="center"/>
    </xf>
    <xf numFmtId="0" fontId="15" fillId="0" borderId="8" xfId="13" applyFont="1" applyFill="1" applyBorder="1" applyAlignment="1">
      <alignment horizontal="centerContinuous"/>
    </xf>
    <xf numFmtId="0" fontId="15" fillId="0" borderId="2" xfId="13" applyFont="1" applyFill="1" applyBorder="1" applyAlignment="1">
      <alignment horizontal="centerContinuous"/>
    </xf>
    <xf numFmtId="0" fontId="15" fillId="0" borderId="3" xfId="13" applyFont="1" applyFill="1" applyBorder="1" applyAlignment="1">
      <alignment horizontal="centerContinuous"/>
    </xf>
    <xf numFmtId="0" fontId="15" fillId="0" borderId="4" xfId="13" applyFont="1" applyFill="1" applyBorder="1" applyAlignment="1">
      <alignment horizontal="left"/>
    </xf>
    <xf numFmtId="0" fontId="15" fillId="0" borderId="127" xfId="13" applyFont="1" applyFill="1" applyBorder="1" applyAlignment="1">
      <alignment horizontal="left"/>
    </xf>
    <xf numFmtId="181" fontId="6" fillId="0" borderId="0" xfId="13" applyNumberFormat="1" applyFont="1" applyFill="1" applyAlignment="1" applyProtection="1">
      <alignment horizontal="left"/>
    </xf>
    <xf numFmtId="43" fontId="6" fillId="0" borderId="0" xfId="26" applyFont="1" applyFill="1" applyAlignment="1">
      <alignment horizontal="left"/>
    </xf>
    <xf numFmtId="0" fontId="15" fillId="0" borderId="30" xfId="13" applyFont="1" applyFill="1" applyBorder="1" applyAlignment="1">
      <alignment horizontal="left"/>
    </xf>
    <xf numFmtId="0" fontId="15" fillId="0" borderId="32" xfId="13" applyFont="1" applyFill="1" applyBorder="1" applyAlignment="1">
      <alignment horizontal="left"/>
    </xf>
    <xf numFmtId="0" fontId="15" fillId="0" borderId="42" xfId="13" applyFont="1" applyFill="1" applyBorder="1" applyAlignment="1">
      <alignment horizontal="left"/>
    </xf>
    <xf numFmtId="0" fontId="15" fillId="0" borderId="40" xfId="13" applyFont="1" applyFill="1" applyBorder="1" applyAlignment="1">
      <alignment horizontal="left"/>
    </xf>
    <xf numFmtId="0" fontId="15" fillId="0" borderId="34" xfId="13" applyFont="1" applyFill="1" applyBorder="1" applyAlignment="1">
      <alignment horizontal="left"/>
    </xf>
    <xf numFmtId="41" fontId="6" fillId="0" borderId="0" xfId="13" applyNumberFormat="1" applyFont="1" applyFill="1" applyAlignment="1" applyProtection="1">
      <alignment horizontal="left"/>
    </xf>
    <xf numFmtId="0" fontId="15" fillId="0" borderId="19" xfId="13" applyFont="1" applyFill="1" applyBorder="1" applyAlignment="1">
      <alignment horizontal="left"/>
    </xf>
    <xf numFmtId="0" fontId="15" fillId="0" borderId="0" xfId="13" applyFont="1" applyFill="1" applyBorder="1" applyAlignment="1">
      <alignment horizontal="center"/>
    </xf>
    <xf numFmtId="5" fontId="15" fillId="0" borderId="0" xfId="13" applyNumberFormat="1" applyFont="1" applyFill="1" applyBorder="1" applyProtection="1"/>
    <xf numFmtId="178" fontId="6" fillId="0" borderId="0" xfId="26" applyNumberFormat="1" applyFont="1" applyFill="1" applyAlignment="1" applyProtection="1">
      <alignment horizontal="center" vertical="center"/>
    </xf>
    <xf numFmtId="178" fontId="6" fillId="0" borderId="0" xfId="26" applyNumberFormat="1" applyFont="1" applyFill="1" applyAlignment="1">
      <alignment horizontal="center" vertical="center"/>
    </xf>
    <xf numFmtId="0" fontId="6" fillId="0" borderId="0" xfId="13" applyFont="1" applyFill="1"/>
    <xf numFmtId="178" fontId="6" fillId="0" borderId="0" xfId="26" applyNumberFormat="1" applyFont="1" applyFill="1" applyProtection="1"/>
    <xf numFmtId="178" fontId="6" fillId="0" borderId="0" xfId="26" applyNumberFormat="1" applyFont="1" applyFill="1" applyAlignment="1">
      <alignment horizontal="left"/>
    </xf>
    <xf numFmtId="41" fontId="6" fillId="0" borderId="0" xfId="13" applyNumberFormat="1" applyFont="1" applyFill="1"/>
    <xf numFmtId="5" fontId="15" fillId="0" borderId="19" xfId="13" applyNumberFormat="1" applyFont="1" applyFill="1" applyBorder="1" applyProtection="1"/>
    <xf numFmtId="41" fontId="85" fillId="0" borderId="119" xfId="13" applyNumberFormat="1" applyFont="1" applyFill="1" applyBorder="1" applyProtection="1"/>
    <xf numFmtId="178" fontId="85" fillId="0" borderId="71" xfId="13" applyNumberFormat="1" applyFont="1" applyFill="1" applyBorder="1" applyAlignment="1">
      <alignment horizontal="left"/>
    </xf>
    <xf numFmtId="0" fontId="15" fillId="0" borderId="53" xfId="13" applyFont="1" applyFill="1" applyBorder="1" applyAlignment="1">
      <alignment horizontal="center"/>
    </xf>
    <xf numFmtId="5" fontId="15" fillId="0" borderId="46" xfId="13" applyNumberFormat="1" applyFont="1" applyFill="1" applyBorder="1" applyProtection="1"/>
    <xf numFmtId="0" fontId="15" fillId="0" borderId="24" xfId="23" applyFont="1" applyFill="1" applyBorder="1" applyAlignment="1" applyProtection="1">
      <alignment horizontal="centerContinuous"/>
    </xf>
    <xf numFmtId="0" fontId="15" fillId="0" borderId="129" xfId="23" applyFont="1" applyFill="1" applyBorder="1" applyAlignment="1" applyProtection="1">
      <alignment horizontal="centerContinuous"/>
    </xf>
    <xf numFmtId="0" fontId="15" fillId="0" borderId="136" xfId="23" applyFont="1" applyFill="1" applyBorder="1" applyAlignment="1" applyProtection="1">
      <alignment horizontal="center"/>
    </xf>
    <xf numFmtId="0" fontId="15" fillId="0" borderId="129" xfId="23" applyFont="1" applyFill="1" applyBorder="1" applyAlignment="1" applyProtection="1">
      <alignment horizontal="center"/>
    </xf>
    <xf numFmtId="0" fontId="15" fillId="0" borderId="19" xfId="23" applyFont="1" applyFill="1" applyBorder="1" applyAlignment="1" applyProtection="1">
      <alignment horizontal="centerContinuous"/>
    </xf>
    <xf numFmtId="0" fontId="15" fillId="0" borderId="25" xfId="23" applyFont="1" applyFill="1" applyBorder="1" applyAlignment="1" applyProtection="1">
      <alignment horizontal="center"/>
    </xf>
    <xf numFmtId="0" fontId="15" fillId="0" borderId="0" xfId="23" applyFont="1" applyFill="1" applyAlignment="1" applyProtection="1">
      <alignment horizontal="center"/>
    </xf>
    <xf numFmtId="0" fontId="15" fillId="0" borderId="9" xfId="23" applyFont="1" applyFill="1" applyBorder="1" applyProtection="1"/>
    <xf numFmtId="0" fontId="15" fillId="0" borderId="10" xfId="23" applyFont="1" applyFill="1" applyBorder="1" applyProtection="1"/>
    <xf numFmtId="0" fontId="6" fillId="0" borderId="39" xfId="23" applyFont="1" applyFill="1" applyBorder="1" applyAlignment="1" applyProtection="1">
      <alignment horizontal="centerContinuous"/>
    </xf>
    <xf numFmtId="0" fontId="15" fillId="0" borderId="10" xfId="23" applyFont="1" applyFill="1" applyBorder="1" applyAlignment="1" applyProtection="1">
      <alignment horizontal="centerContinuous"/>
    </xf>
    <xf numFmtId="0" fontId="15" fillId="0" borderId="11" xfId="23" applyFont="1" applyFill="1" applyBorder="1" applyProtection="1"/>
    <xf numFmtId="0" fontId="15" fillId="0" borderId="18" xfId="23" applyFont="1" applyFill="1" applyBorder="1" applyAlignment="1" applyProtection="1">
      <alignment horizontal="center"/>
    </xf>
    <xf numFmtId="0" fontId="15" fillId="0" borderId="25" xfId="23" applyFont="1" applyFill="1" applyBorder="1" applyAlignment="1" applyProtection="1">
      <alignment horizontal="centerContinuous"/>
    </xf>
    <xf numFmtId="0" fontId="15" fillId="0" borderId="26" xfId="23" applyFont="1" applyFill="1" applyBorder="1" applyAlignment="1" applyProtection="1">
      <alignment horizontal="centerContinuous"/>
    </xf>
    <xf numFmtId="0" fontId="15" fillId="0" borderId="21" xfId="23" applyFont="1" applyFill="1" applyBorder="1" applyAlignment="1" applyProtection="1">
      <alignment horizontal="centerContinuous"/>
    </xf>
    <xf numFmtId="0" fontId="15" fillId="0" borderId="15" xfId="23" applyFont="1" applyFill="1" applyBorder="1" applyProtection="1"/>
    <xf numFmtId="0" fontId="15" fillId="0" borderId="15" xfId="23" applyFont="1" applyFill="1" applyBorder="1" applyAlignment="1" applyProtection="1">
      <alignment horizontal="centerContinuous"/>
    </xf>
    <xf numFmtId="0" fontId="15" fillId="0" borderId="15" xfId="23" applyFont="1" applyFill="1" applyBorder="1" applyAlignment="1" applyProtection="1">
      <alignment horizontal="center"/>
    </xf>
    <xf numFmtId="0" fontId="15" fillId="0" borderId="20" xfId="23" applyFont="1" applyFill="1" applyBorder="1" applyAlignment="1" applyProtection="1">
      <alignment horizontal="center"/>
    </xf>
    <xf numFmtId="0" fontId="15" fillId="0" borderId="26" xfId="23" applyFont="1" applyFill="1" applyBorder="1" applyAlignment="1" applyProtection="1">
      <alignment horizontal="center"/>
    </xf>
    <xf numFmtId="0" fontId="15" fillId="0" borderId="10" xfId="23" applyFont="1" applyFill="1" applyBorder="1" applyAlignment="1" applyProtection="1">
      <alignment horizontal="center"/>
    </xf>
    <xf numFmtId="0" fontId="15" fillId="0" borderId="17" xfId="23" applyFont="1" applyFill="1" applyBorder="1" applyAlignment="1" applyProtection="1">
      <alignment horizontal="center"/>
    </xf>
    <xf numFmtId="5" fontId="15" fillId="0" borderId="25" xfId="23" applyNumberFormat="1" applyFont="1" applyFill="1" applyBorder="1" applyProtection="1"/>
    <xf numFmtId="5" fontId="15" fillId="0" borderId="127" xfId="23" applyNumberFormat="1" applyFont="1" applyFill="1" applyBorder="1" applyProtection="1"/>
    <xf numFmtId="37" fontId="15" fillId="0" borderId="25" xfId="23" applyNumberFormat="1" applyFont="1" applyFill="1" applyBorder="1" applyProtection="1"/>
    <xf numFmtId="37" fontId="11" fillId="0" borderId="127" xfId="23" applyNumberFormat="1" applyFont="1" applyFill="1" applyBorder="1" applyProtection="1"/>
    <xf numFmtId="0" fontId="15" fillId="0" borderId="25" xfId="23" applyFont="1" applyFill="1" applyBorder="1" applyAlignment="1" applyProtection="1">
      <alignment horizontal="left"/>
    </xf>
    <xf numFmtId="5" fontId="15" fillId="0" borderId="15" xfId="23" applyNumberFormat="1" applyFont="1" applyFill="1" applyBorder="1" applyProtection="1"/>
    <xf numFmtId="0" fontId="15" fillId="0" borderId="43" xfId="23" applyFont="1" applyFill="1" applyBorder="1" applyAlignment="1" applyProtection="1">
      <alignment horizontal="right"/>
    </xf>
    <xf numFmtId="5" fontId="15" fillId="0" borderId="44" xfId="23" applyNumberFormat="1" applyFont="1" applyFill="1" applyBorder="1" applyProtection="1"/>
    <xf numFmtId="5" fontId="15" fillId="0" borderId="37" xfId="23" applyNumberFormat="1" applyFont="1" applyFill="1" applyBorder="1" applyProtection="1"/>
    <xf numFmtId="0" fontId="15" fillId="0" borderId="42" xfId="23" applyFont="1" applyFill="1" applyBorder="1"/>
    <xf numFmtId="5" fontId="11" fillId="0" borderId="127" xfId="23" applyNumberFormat="1" applyFont="1" applyFill="1" applyBorder="1" applyProtection="1"/>
    <xf numFmtId="5" fontId="15" fillId="0" borderId="41" xfId="23" applyNumberFormat="1" applyFont="1" applyFill="1" applyBorder="1" applyProtection="1"/>
    <xf numFmtId="0" fontId="15" fillId="0" borderId="23" xfId="23" applyFont="1" applyFill="1" applyBorder="1" applyAlignment="1" applyProtection="1">
      <alignment horizontal="center"/>
    </xf>
    <xf numFmtId="0" fontId="15" fillId="0" borderId="47" xfId="23" applyFont="1" applyFill="1" applyBorder="1" applyAlignment="1" applyProtection="1">
      <alignment horizontal="right"/>
    </xf>
    <xf numFmtId="5" fontId="15" fillId="0" borderId="49" xfId="23" applyNumberFormat="1" applyFont="1" applyFill="1" applyBorder="1" applyProtection="1"/>
    <xf numFmtId="0" fontId="15" fillId="0" borderId="54" xfId="23" applyFont="1" applyFill="1" applyBorder="1" applyProtection="1"/>
    <xf numFmtId="0" fontId="15" fillId="0" borderId="35" xfId="23" applyFont="1" applyFill="1" applyBorder="1" applyProtection="1"/>
    <xf numFmtId="0" fontId="15" fillId="0" borderId="1" xfId="23" applyFont="1" applyFill="1" applyBorder="1" applyProtection="1"/>
    <xf numFmtId="0" fontId="15" fillId="0" borderId="36" xfId="23" applyFont="1" applyFill="1" applyBorder="1" applyAlignment="1" applyProtection="1">
      <alignment horizontal="center"/>
    </xf>
    <xf numFmtId="0" fontId="16" fillId="0" borderId="0" xfId="23" applyFont="1" applyFill="1" applyProtection="1"/>
    <xf numFmtId="0" fontId="16" fillId="0" borderId="0" xfId="23" applyFont="1" applyFill="1" applyAlignment="1" applyProtection="1">
      <alignment horizontal="centerContinuous"/>
    </xf>
    <xf numFmtId="0" fontId="15" fillId="0" borderId="135" xfId="23" applyFont="1" applyFill="1" applyBorder="1" applyProtection="1"/>
    <xf numFmtId="0" fontId="15" fillId="0" borderId="29" xfId="23" applyFont="1" applyFill="1" applyBorder="1" applyProtection="1"/>
    <xf numFmtId="0" fontId="15" fillId="0" borderId="4" xfId="23" applyFont="1" applyFill="1" applyBorder="1" applyAlignment="1" applyProtection="1">
      <alignment horizontal="centerContinuous"/>
    </xf>
    <xf numFmtId="0" fontId="15" fillId="0" borderId="16" xfId="23" applyFont="1" applyFill="1" applyBorder="1" applyAlignment="1" applyProtection="1">
      <alignment horizontal="centerContinuous"/>
    </xf>
    <xf numFmtId="178" fontId="16" fillId="0" borderId="0" xfId="23" applyNumberFormat="1" applyFont="1" applyFill="1"/>
    <xf numFmtId="178" fontId="15" fillId="0" borderId="0" xfId="23" applyNumberFormat="1" applyFont="1" applyFill="1"/>
    <xf numFmtId="0" fontId="15" fillId="0" borderId="40" xfId="23" applyFont="1" applyFill="1" applyBorder="1" applyProtection="1"/>
    <xf numFmtId="37" fontId="76" fillId="0" borderId="50" xfId="23" applyNumberFormat="1" applyFont="1" applyFill="1" applyBorder="1" applyProtection="1"/>
    <xf numFmtId="0" fontId="15" fillId="0" borderId="10" xfId="23" applyFont="1" applyFill="1" applyBorder="1" applyAlignment="1" applyProtection="1">
      <alignment horizontal="left"/>
    </xf>
    <xf numFmtId="0" fontId="15" fillId="0" borderId="6" xfId="23" applyFont="1" applyFill="1" applyBorder="1" applyAlignment="1" applyProtection="1">
      <alignment horizontal="center"/>
    </xf>
    <xf numFmtId="0" fontId="15" fillId="0" borderId="1" xfId="23" applyFont="1" applyFill="1" applyBorder="1" applyAlignment="1" applyProtection="1">
      <alignment horizontal="left"/>
    </xf>
    <xf numFmtId="37" fontId="15" fillId="0" borderId="36" xfId="23" applyNumberFormat="1" applyFont="1" applyFill="1" applyBorder="1" applyProtection="1"/>
    <xf numFmtId="164" fontId="15" fillId="0" borderId="10" xfId="23" applyNumberFormat="1" applyFont="1" applyFill="1" applyBorder="1" applyAlignment="1" applyProtection="1">
      <alignment horizontal="center"/>
    </xf>
    <xf numFmtId="0" fontId="15" fillId="0" borderId="128" xfId="23" applyFont="1" applyFill="1" applyBorder="1" applyAlignment="1" applyProtection="1">
      <alignment horizontal="center"/>
    </xf>
    <xf numFmtId="0" fontId="15" fillId="0" borderId="22" xfId="23" applyFont="1" applyFill="1" applyBorder="1" applyAlignment="1" applyProtection="1">
      <alignment horizontal="centerContinuous"/>
    </xf>
    <xf numFmtId="0" fontId="15" fillId="0" borderId="0" xfId="23" applyFont="1" applyFill="1" applyBorder="1" applyProtection="1"/>
    <xf numFmtId="0" fontId="15" fillId="0" borderId="0" xfId="23" applyFont="1" applyFill="1" applyBorder="1" applyAlignment="1" applyProtection="1">
      <alignment horizontal="centerContinuous"/>
    </xf>
    <xf numFmtId="0" fontId="15" fillId="0" borderId="0" xfId="23" applyFont="1" applyFill="1" applyAlignment="1" applyProtection="1">
      <alignment horizontal="left"/>
    </xf>
    <xf numFmtId="178" fontId="15" fillId="0" borderId="16" xfId="23" applyNumberFormat="1" applyFont="1" applyFill="1" applyBorder="1" applyAlignment="1" applyProtection="1">
      <alignment horizontal="right"/>
    </xf>
    <xf numFmtId="178" fontId="15" fillId="0" borderId="22" xfId="23" applyNumberFormat="1" applyFont="1" applyFill="1" applyBorder="1" applyProtection="1"/>
    <xf numFmtId="178" fontId="15" fillId="0" borderId="16" xfId="23" applyNumberFormat="1" applyFont="1" applyFill="1" applyBorder="1" applyProtection="1"/>
    <xf numFmtId="0" fontId="15" fillId="0" borderId="31" xfId="23" applyFont="1" applyFill="1" applyBorder="1" applyAlignment="1" applyProtection="1">
      <alignment horizontal="left"/>
    </xf>
    <xf numFmtId="0" fontId="15" fillId="0" borderId="13" xfId="0" applyFont="1" applyFill="1" applyBorder="1" applyAlignment="1" applyProtection="1">
      <alignment horizontal="center"/>
    </xf>
    <xf numFmtId="0" fontId="15" fillId="0" borderId="15" xfId="0" applyFont="1" applyFill="1" applyBorder="1" applyAlignment="1" applyProtection="1">
      <alignment horizontal="center"/>
    </xf>
    <xf numFmtId="0" fontId="15" fillId="0" borderId="4" xfId="0" applyFont="1" applyFill="1" applyBorder="1" applyAlignment="1" applyProtection="1">
      <alignment horizontal="left"/>
    </xf>
    <xf numFmtId="0" fontId="15" fillId="0" borderId="34" xfId="0" applyFont="1" applyFill="1" applyBorder="1" applyProtection="1"/>
    <xf numFmtId="5" fontId="15" fillId="0" borderId="25" xfId="0" applyNumberFormat="1" applyFont="1" applyFill="1" applyBorder="1" applyProtection="1"/>
    <xf numFmtId="14" fontId="15" fillId="0" borderId="18" xfId="0" applyNumberFormat="1" applyFont="1" applyFill="1" applyBorder="1" applyAlignment="1" applyProtection="1">
      <alignment horizontal="center"/>
    </xf>
    <xf numFmtId="14" fontId="15" fillId="0" borderId="25" xfId="0" applyNumberFormat="1" applyFont="1" applyFill="1" applyBorder="1" applyAlignment="1" applyProtection="1">
      <alignment horizontal="center"/>
    </xf>
    <xf numFmtId="37" fontId="15" fillId="0" borderId="15" xfId="0" applyNumberFormat="1" applyFont="1" applyFill="1" applyBorder="1" applyProtection="1"/>
    <xf numFmtId="179" fontId="15" fillId="0" borderId="18" xfId="0" applyNumberFormat="1" applyFont="1" applyFill="1" applyBorder="1" applyAlignment="1" applyProtection="1">
      <alignment horizontal="center"/>
    </xf>
    <xf numFmtId="179" fontId="15" fillId="0" borderId="25" xfId="0" applyNumberFormat="1" applyFont="1" applyFill="1" applyBorder="1" applyAlignment="1" applyProtection="1">
      <alignment horizontal="center"/>
    </xf>
    <xf numFmtId="5" fontId="15" fillId="0" borderId="37" xfId="0" applyNumberFormat="1" applyFont="1" applyFill="1" applyBorder="1" applyProtection="1"/>
    <xf numFmtId="0" fontId="18" fillId="0" borderId="0" xfId="0" applyFont="1" applyFill="1" applyProtection="1"/>
    <xf numFmtId="5" fontId="15" fillId="0" borderId="5" xfId="0" applyNumberFormat="1" applyFont="1" applyFill="1" applyBorder="1" applyProtection="1"/>
    <xf numFmtId="5" fontId="15" fillId="0" borderId="15" xfId="0" applyNumberFormat="1" applyFont="1" applyFill="1" applyBorder="1" applyProtection="1"/>
    <xf numFmtId="180" fontId="15" fillId="0" borderId="25" xfId="0" applyNumberFormat="1" applyFont="1" applyFill="1" applyBorder="1" applyProtection="1"/>
    <xf numFmtId="5" fontId="15" fillId="0" borderId="18" xfId="0" applyNumberFormat="1" applyFont="1" applyFill="1" applyBorder="1" applyProtection="1"/>
    <xf numFmtId="0" fontId="15" fillId="0" borderId="52" xfId="0" applyFont="1" applyFill="1" applyBorder="1" applyProtection="1"/>
    <xf numFmtId="5" fontId="15" fillId="0" borderId="46" xfId="0" applyNumberFormat="1" applyFont="1" applyFill="1" applyBorder="1" applyProtection="1"/>
    <xf numFmtId="5" fontId="15" fillId="0" borderId="51" xfId="0" applyNumberFormat="1" applyFont="1" applyFill="1" applyBorder="1" applyProtection="1"/>
    <xf numFmtId="0" fontId="15" fillId="0" borderId="53" xfId="0" applyFont="1" applyFill="1" applyBorder="1" applyProtection="1"/>
    <xf numFmtId="5" fontId="15" fillId="0" borderId="52" xfId="0" applyNumberFormat="1" applyFont="1" applyFill="1" applyBorder="1" applyProtection="1"/>
    <xf numFmtId="5" fontId="15" fillId="0" borderId="48" xfId="0" applyNumberFormat="1" applyFont="1" applyFill="1" applyBorder="1" applyProtection="1"/>
    <xf numFmtId="164" fontId="15" fillId="0" borderId="10" xfId="0" applyNumberFormat="1" applyFont="1" applyFill="1" applyBorder="1" applyAlignment="1" applyProtection="1">
      <alignment horizontal="center"/>
    </xf>
    <xf numFmtId="0" fontId="28" fillId="0" borderId="5" xfId="0" applyFont="1" applyFill="1" applyBorder="1" applyProtection="1"/>
    <xf numFmtId="0" fontId="15" fillId="0" borderId="62" xfId="0" applyFont="1" applyFill="1" applyBorder="1" applyAlignment="1" applyProtection="1">
      <alignment horizontal="center"/>
    </xf>
    <xf numFmtId="0" fontId="15" fillId="0" borderId="55" xfId="0" applyFont="1" applyFill="1" applyBorder="1" applyAlignment="1" applyProtection="1">
      <alignment horizontal="center"/>
    </xf>
    <xf numFmtId="0" fontId="15" fillId="0" borderId="56" xfId="0" applyFont="1" applyFill="1" applyBorder="1" applyAlignment="1" applyProtection="1">
      <alignment horizontal="center"/>
    </xf>
    <xf numFmtId="0" fontId="15" fillId="0" borderId="24" xfId="13" applyFont="1" applyFill="1" applyBorder="1" applyProtection="1"/>
    <xf numFmtId="0" fontId="15" fillId="0" borderId="13" xfId="13" applyFont="1" applyFill="1" applyBorder="1" applyProtection="1"/>
    <xf numFmtId="0" fontId="15" fillId="0" borderId="14" xfId="13" applyFont="1" applyFill="1" applyBorder="1" applyProtection="1"/>
    <xf numFmtId="0" fontId="66" fillId="0" borderId="0" xfId="13" applyFont="1" applyFill="1" applyAlignment="1"/>
    <xf numFmtId="0" fontId="15" fillId="0" borderId="15" xfId="13" applyFont="1" applyFill="1" applyBorder="1" applyProtection="1"/>
    <xf numFmtId="177" fontId="6" fillId="0" borderId="22" xfId="13" applyNumberFormat="1" applyFont="1" applyFill="1" applyBorder="1" applyProtection="1"/>
    <xf numFmtId="0" fontId="15" fillId="0" borderId="39" xfId="13" applyFont="1" applyFill="1" applyBorder="1" applyAlignment="1" applyProtection="1">
      <alignment horizontal="centerContinuous"/>
    </xf>
    <xf numFmtId="0" fontId="15" fillId="0" borderId="40" xfId="13" applyFont="1" applyFill="1" applyBorder="1" applyAlignment="1" applyProtection="1">
      <alignment horizontal="centerContinuous"/>
    </xf>
    <xf numFmtId="0" fontId="15" fillId="0" borderId="37" xfId="13" applyFont="1" applyFill="1" applyBorder="1" applyAlignment="1" applyProtection="1">
      <alignment horizontal="centerContinuous"/>
    </xf>
    <xf numFmtId="0" fontId="15" fillId="0" borderId="30" xfId="13" applyFont="1" applyFill="1" applyBorder="1" applyProtection="1"/>
    <xf numFmtId="0" fontId="15" fillId="0" borderId="32" xfId="13" applyFont="1" applyFill="1" applyBorder="1" applyProtection="1"/>
    <xf numFmtId="0" fontId="15" fillId="0" borderId="4" xfId="13" applyFont="1" applyFill="1" applyBorder="1" applyAlignment="1" applyProtection="1">
      <alignment horizontal="center"/>
    </xf>
    <xf numFmtId="0" fontId="15" fillId="0" borderId="19" xfId="13" applyFont="1" applyFill="1" applyBorder="1" applyAlignment="1" applyProtection="1">
      <alignment horizontal="centerContinuous"/>
    </xf>
    <xf numFmtId="0" fontId="15" fillId="0" borderId="9" xfId="13" applyFont="1" applyFill="1" applyBorder="1" applyAlignment="1" applyProtection="1">
      <alignment horizontal="center"/>
    </xf>
    <xf numFmtId="0" fontId="15" fillId="0" borderId="21" xfId="13" applyFont="1" applyFill="1" applyBorder="1" applyAlignment="1" applyProtection="1">
      <alignment horizontal="centerContinuous"/>
    </xf>
    <xf numFmtId="5" fontId="15" fillId="0" borderId="34" xfId="13" applyNumberFormat="1" applyFont="1" applyFill="1" applyBorder="1" applyProtection="1"/>
    <xf numFmtId="0" fontId="15" fillId="0" borderId="40" xfId="13" applyFont="1" applyFill="1" applyBorder="1" applyProtection="1"/>
    <xf numFmtId="0" fontId="27" fillId="0" borderId="5" xfId="13" applyFont="1" applyFill="1" applyBorder="1" applyProtection="1"/>
    <xf numFmtId="0" fontId="15" fillId="0" borderId="21" xfId="13" applyFont="1" applyFill="1" applyBorder="1" applyAlignment="1" applyProtection="1">
      <alignment horizontal="center"/>
    </xf>
    <xf numFmtId="0" fontId="15" fillId="0" borderId="23" xfId="13" applyFont="1" applyFill="1" applyBorder="1" applyAlignment="1" applyProtection="1">
      <alignment horizontal="center"/>
    </xf>
    <xf numFmtId="0" fontId="15" fillId="0" borderId="0" xfId="13" applyFont="1" applyFill="1" applyAlignment="1" applyProtection="1">
      <alignment horizontal="right"/>
    </xf>
    <xf numFmtId="5" fontId="15" fillId="0" borderId="0" xfId="13" applyNumberFormat="1" applyFont="1" applyFill="1" applyAlignment="1" applyProtection="1">
      <alignment horizontal="centerContinuous"/>
    </xf>
    <xf numFmtId="0" fontId="15" fillId="0" borderId="128" xfId="13" applyFont="1" applyFill="1" applyBorder="1" applyProtection="1"/>
    <xf numFmtId="0" fontId="15" fillId="0" borderId="129" xfId="13" applyFont="1" applyFill="1" applyBorder="1" applyProtection="1"/>
    <xf numFmtId="0" fontId="15" fillId="0" borderId="134" xfId="13" applyFont="1" applyFill="1" applyBorder="1" applyProtection="1"/>
    <xf numFmtId="0" fontId="15" fillId="0" borderId="135" xfId="13" applyFont="1" applyFill="1" applyBorder="1" applyProtection="1"/>
    <xf numFmtId="0" fontId="15" fillId="0" borderId="135" xfId="13" applyFont="1" applyFill="1" applyBorder="1" applyAlignment="1" applyProtection="1">
      <alignment horizontal="center"/>
    </xf>
    <xf numFmtId="0" fontId="15" fillId="0" borderId="136" xfId="13" applyFont="1" applyFill="1" applyBorder="1" applyAlignment="1" applyProtection="1">
      <alignment horizontal="center"/>
    </xf>
    <xf numFmtId="0" fontId="15" fillId="0" borderId="25" xfId="13" applyFont="1" applyFill="1" applyBorder="1" applyProtection="1"/>
    <xf numFmtId="0" fontId="15" fillId="0" borderId="15" xfId="13" applyFont="1" applyFill="1" applyBorder="1" applyAlignment="1" applyProtection="1">
      <alignment horizontal="center"/>
    </xf>
    <xf numFmtId="0" fontId="15" fillId="0" borderId="26" xfId="13" applyFont="1" applyFill="1" applyBorder="1" applyProtection="1"/>
    <xf numFmtId="0" fontId="15" fillId="0" borderId="17" xfId="13" applyFont="1" applyFill="1" applyBorder="1" applyProtection="1"/>
    <xf numFmtId="164" fontId="15" fillId="0" borderId="26" xfId="13" applyNumberFormat="1" applyFont="1" applyFill="1" applyBorder="1" applyAlignment="1" applyProtection="1">
      <alignment horizontal="center"/>
    </xf>
    <xf numFmtId="0" fontId="15" fillId="0" borderId="39" xfId="13" applyFont="1" applyFill="1" applyBorder="1" applyProtection="1"/>
    <xf numFmtId="0" fontId="15" fillId="0" borderId="32" xfId="13" applyFont="1" applyFill="1" applyBorder="1" applyAlignment="1" applyProtection="1">
      <alignment horizontal="centerContinuous"/>
    </xf>
    <xf numFmtId="5" fontId="15" fillId="0" borderId="0" xfId="13" applyNumberFormat="1" applyFont="1" applyFill="1" applyProtection="1"/>
    <xf numFmtId="37" fontId="15" fillId="0" borderId="0" xfId="13" applyNumberFormat="1" applyFont="1" applyFill="1" applyProtection="1"/>
    <xf numFmtId="0" fontId="15" fillId="0" borderId="0" xfId="13" applyFont="1" applyFill="1" applyAlignment="1" applyProtection="1">
      <alignment horizontal="center"/>
    </xf>
    <xf numFmtId="178" fontId="15" fillId="0" borderId="0" xfId="26" applyNumberFormat="1" applyFont="1" applyFill="1"/>
    <xf numFmtId="0" fontId="15" fillId="0" borderId="53" xfId="13" applyFont="1" applyFill="1" applyBorder="1" applyProtection="1"/>
    <xf numFmtId="0" fontId="15" fillId="0" borderId="47" xfId="13" applyFont="1" applyFill="1" applyBorder="1" applyProtection="1"/>
    <xf numFmtId="5" fontId="15" fillId="0" borderId="52" xfId="13" applyNumberFormat="1" applyFont="1" applyFill="1" applyBorder="1" applyProtection="1"/>
    <xf numFmtId="0" fontId="15" fillId="0" borderId="3" xfId="0" applyFont="1" applyFill="1" applyBorder="1" applyAlignment="1" applyProtection="1">
      <alignment horizontal="center"/>
    </xf>
    <xf numFmtId="164" fontId="15" fillId="0" borderId="17" xfId="0" applyNumberFormat="1" applyFont="1" applyFill="1" applyBorder="1" applyAlignment="1" applyProtection="1">
      <alignment horizontal="center"/>
    </xf>
    <xf numFmtId="0" fontId="15" fillId="0" borderId="5" xfId="0" applyFont="1" applyFill="1" applyBorder="1" applyAlignment="1" applyProtection="1"/>
    <xf numFmtId="0" fontId="15" fillId="0" borderId="28" xfId="0" applyFont="1" applyFill="1" applyBorder="1" applyAlignment="1" applyProtection="1">
      <alignment horizontal="center"/>
    </xf>
    <xf numFmtId="0" fontId="15" fillId="0" borderId="29" xfId="0" applyFont="1" applyFill="1" applyBorder="1" applyAlignment="1" applyProtection="1">
      <alignment horizontal="center"/>
    </xf>
    <xf numFmtId="0" fontId="15" fillId="0" borderId="17" xfId="0" applyFont="1" applyFill="1" applyBorder="1" applyAlignment="1" applyProtection="1">
      <alignment horizontal="center"/>
    </xf>
    <xf numFmtId="0" fontId="15" fillId="0" borderId="45" xfId="0" applyFont="1" applyFill="1" applyBorder="1" applyAlignment="1" applyProtection="1">
      <alignment horizontal="center"/>
    </xf>
    <xf numFmtId="37" fontId="15" fillId="0" borderId="48" xfId="0" applyNumberFormat="1" applyFont="1" applyFill="1" applyBorder="1" applyProtection="1"/>
    <xf numFmtId="0" fontId="15" fillId="0" borderId="12" xfId="0" applyFont="1" applyFill="1" applyBorder="1" applyAlignment="1" applyProtection="1">
      <alignment horizontal="centerContinuous"/>
    </xf>
    <xf numFmtId="164" fontId="15" fillId="0" borderId="21" xfId="0" applyNumberFormat="1" applyFont="1" applyFill="1" applyBorder="1" applyAlignment="1" applyProtection="1">
      <alignment horizontal="centerContinuous"/>
    </xf>
    <xf numFmtId="164" fontId="15" fillId="0" borderId="0" xfId="0" applyNumberFormat="1" applyFont="1" applyFill="1" applyAlignment="1" applyProtection="1">
      <alignment horizontal="center"/>
    </xf>
    <xf numFmtId="0" fontId="15" fillId="0" borderId="5" xfId="0" applyFont="1" applyFill="1" applyBorder="1" applyAlignment="1" applyProtection="1">
      <alignment horizontal="left"/>
    </xf>
    <xf numFmtId="0" fontId="15" fillId="0" borderId="31" xfId="0" applyFont="1" applyFill="1" applyBorder="1" applyAlignment="1" applyProtection="1">
      <alignment horizontal="center"/>
    </xf>
    <xf numFmtId="0" fontId="18" fillId="0" borderId="19" xfId="0" applyFont="1" applyFill="1" applyBorder="1" applyProtection="1"/>
    <xf numFmtId="7" fontId="15" fillId="0" borderId="15" xfId="0" applyNumberFormat="1" applyFont="1" applyFill="1" applyBorder="1" applyProtection="1"/>
    <xf numFmtId="7" fontId="15" fillId="0" borderId="5" xfId="0" applyNumberFormat="1" applyFont="1" applyFill="1" applyBorder="1" applyProtection="1"/>
    <xf numFmtId="39" fontId="15" fillId="0" borderId="5" xfId="0" applyNumberFormat="1" applyFont="1" applyFill="1" applyBorder="1" applyProtection="1"/>
    <xf numFmtId="5" fontId="15" fillId="0" borderId="42" xfId="0" applyNumberFormat="1" applyFont="1" applyFill="1" applyBorder="1" applyProtection="1"/>
    <xf numFmtId="39" fontId="15" fillId="0" borderId="54" xfId="0" applyNumberFormat="1" applyFont="1" applyFill="1" applyBorder="1" applyProtection="1"/>
    <xf numFmtId="39" fontId="15" fillId="0" borderId="7" xfId="0" applyNumberFormat="1" applyFont="1" applyFill="1" applyBorder="1" applyProtection="1"/>
    <xf numFmtId="0" fontId="15" fillId="0" borderId="135" xfId="23" applyFont="1" applyFill="1" applyBorder="1" applyAlignment="1" applyProtection="1">
      <alignment horizontal="center"/>
    </xf>
    <xf numFmtId="0" fontId="15" fillId="0" borderId="131" xfId="23" applyFont="1" applyFill="1" applyBorder="1" applyAlignment="1" applyProtection="1">
      <alignment horizontal="center"/>
    </xf>
    <xf numFmtId="0" fontId="27" fillId="0" borderId="4" xfId="23" applyFont="1" applyFill="1" applyBorder="1" applyProtection="1"/>
    <xf numFmtId="0" fontId="15" fillId="0" borderId="26" xfId="23" applyFont="1" applyFill="1" applyBorder="1" applyProtection="1"/>
    <xf numFmtId="0" fontId="15" fillId="0" borderId="39" xfId="23" applyFont="1" applyFill="1" applyBorder="1" applyProtection="1"/>
    <xf numFmtId="0" fontId="15" fillId="0" borderId="33" xfId="23" applyFont="1" applyFill="1" applyBorder="1" applyAlignment="1" applyProtection="1">
      <alignment horizontal="center"/>
    </xf>
    <xf numFmtId="0" fontId="15" fillId="0" borderId="32" xfId="23" applyFont="1" applyFill="1" applyBorder="1" applyAlignment="1" applyProtection="1">
      <alignment horizontal="center"/>
    </xf>
    <xf numFmtId="0" fontId="15" fillId="0" borderId="34" xfId="23" applyFont="1" applyFill="1" applyBorder="1" applyAlignment="1" applyProtection="1">
      <alignment horizontal="center"/>
    </xf>
    <xf numFmtId="0" fontId="15" fillId="0" borderId="41" xfId="23" applyFont="1" applyFill="1" applyBorder="1" applyAlignment="1" applyProtection="1">
      <alignment horizontal="center"/>
    </xf>
    <xf numFmtId="0" fontId="15" fillId="0" borderId="37" xfId="23" applyFont="1" applyFill="1" applyBorder="1" applyProtection="1"/>
    <xf numFmtId="0" fontId="60" fillId="0" borderId="0" xfId="23" applyFont="1" applyFill="1" applyProtection="1"/>
    <xf numFmtId="0" fontId="15" fillId="0" borderId="30" xfId="23" applyFont="1" applyFill="1" applyBorder="1" applyAlignment="1" applyProtection="1">
      <alignment horizontal="centerContinuous"/>
    </xf>
    <xf numFmtId="0" fontId="15" fillId="0" borderId="31" xfId="23" applyFont="1" applyFill="1" applyBorder="1" applyAlignment="1" applyProtection="1">
      <alignment horizontal="centerContinuous"/>
    </xf>
    <xf numFmtId="0" fontId="15" fillId="0" borderId="29" xfId="23" applyFont="1" applyFill="1" applyBorder="1" applyAlignment="1" applyProtection="1">
      <alignment horizontal="centerContinuous"/>
    </xf>
    <xf numFmtId="0" fontId="15" fillId="0" borderId="6" xfId="23" applyFont="1" applyFill="1" applyBorder="1" applyProtection="1"/>
    <xf numFmtId="0" fontId="15" fillId="0" borderId="7" xfId="23" applyFont="1" applyFill="1" applyBorder="1" applyProtection="1"/>
    <xf numFmtId="0" fontId="18" fillId="0" borderId="0" xfId="23" applyFont="1" applyFill="1" applyProtection="1"/>
    <xf numFmtId="178" fontId="15" fillId="0" borderId="0" xfId="24" applyNumberFormat="1" applyFont="1" applyFill="1" applyProtection="1"/>
    <xf numFmtId="0" fontId="15" fillId="0" borderId="0" xfId="23" applyFont="1" applyFill="1" applyAlignment="1" applyProtection="1">
      <alignment vertical="center"/>
    </xf>
    <xf numFmtId="37" fontId="15" fillId="0" borderId="74" xfId="23" applyNumberFormat="1" applyFont="1" applyFill="1" applyBorder="1" applyProtection="1"/>
    <xf numFmtId="37" fontId="15" fillId="0" borderId="75" xfId="23" applyNumberFormat="1" applyFont="1" applyFill="1" applyBorder="1" applyProtection="1"/>
    <xf numFmtId="43" fontId="15" fillId="0" borderId="0" xfId="10" applyFont="1" applyFill="1"/>
    <xf numFmtId="43" fontId="60" fillId="0" borderId="0" xfId="5" applyNumberFormat="1" applyFont="1" applyFill="1" applyProtection="1"/>
    <xf numFmtId="43" fontId="32" fillId="0" borderId="0" xfId="10" applyFont="1" applyFill="1" applyProtection="1"/>
    <xf numFmtId="43" fontId="6" fillId="0" borderId="0" xfId="10" applyFont="1" applyFill="1"/>
    <xf numFmtId="178" fontId="15" fillId="0" borderId="0" xfId="10" applyNumberFormat="1" applyFont="1" applyFill="1" applyProtection="1"/>
    <xf numFmtId="0" fontId="16" fillId="0" borderId="0" xfId="7" applyFont="1" applyFill="1" applyAlignment="1" applyProtection="1">
      <alignment horizontal="centerContinuous"/>
    </xf>
    <xf numFmtId="43" fontId="15" fillId="0" borderId="0" xfId="7" applyNumberFormat="1" applyFont="1" applyFill="1" applyAlignment="1" applyProtection="1">
      <alignment horizontal="centerContinuous"/>
    </xf>
    <xf numFmtId="164" fontId="15" fillId="0" borderId="10" xfId="7" applyNumberFormat="1" applyFont="1" applyFill="1" applyBorder="1" applyAlignment="1" applyProtection="1">
      <alignment horizontal="center"/>
    </xf>
    <xf numFmtId="177" fontId="15" fillId="0" borderId="0" xfId="7" applyNumberFormat="1" applyFont="1" applyFill="1" applyProtection="1"/>
    <xf numFmtId="0" fontId="15" fillId="0" borderId="3" xfId="7" applyFont="1" applyFill="1" applyBorder="1" applyProtection="1"/>
    <xf numFmtId="0" fontId="15" fillId="0" borderId="4" xfId="7" applyFont="1" applyFill="1" applyBorder="1" applyAlignment="1" applyProtection="1">
      <alignment horizontal="centerContinuous"/>
    </xf>
    <xf numFmtId="0" fontId="15" fillId="0" borderId="127" xfId="7" applyFont="1" applyFill="1" applyBorder="1" applyAlignment="1" applyProtection="1">
      <alignment horizontal="centerContinuous"/>
    </xf>
    <xf numFmtId="0" fontId="15" fillId="0" borderId="11" xfId="7" applyFont="1" applyFill="1" applyBorder="1" applyProtection="1"/>
    <xf numFmtId="37" fontId="15" fillId="0" borderId="15" xfId="7" applyNumberFormat="1" applyFont="1" applyFill="1" applyBorder="1" applyAlignment="1" applyProtection="1">
      <alignment horizontal="center"/>
    </xf>
    <xf numFmtId="37" fontId="15" fillId="0" borderId="0" xfId="7" applyNumberFormat="1" applyFont="1" applyFill="1" applyProtection="1"/>
    <xf numFmtId="0" fontId="15" fillId="0" borderId="52" xfId="7" applyFont="1" applyFill="1" applyBorder="1" applyProtection="1"/>
    <xf numFmtId="0" fontId="15" fillId="0" borderId="0" xfId="5" applyFill="1"/>
    <xf numFmtId="0" fontId="15" fillId="0" borderId="24" xfId="0" applyFont="1" applyFill="1" applyBorder="1" applyAlignment="1">
      <alignment horizontal="centerContinuous"/>
    </xf>
    <xf numFmtId="0" fontId="15" fillId="0" borderId="14" xfId="0" applyFont="1" applyFill="1" applyBorder="1" applyAlignment="1">
      <alignment horizontal="center"/>
    </xf>
    <xf numFmtId="0" fontId="15" fillId="0" borderId="21" xfId="0" applyFont="1" applyFill="1" applyBorder="1" applyAlignment="1">
      <alignment horizontal="centerContinuous"/>
    </xf>
    <xf numFmtId="0" fontId="15" fillId="0" borderId="15" xfId="0" applyFont="1" applyFill="1" applyBorder="1"/>
    <xf numFmtId="0" fontId="15" fillId="0" borderId="15" xfId="0" applyFont="1" applyFill="1" applyBorder="1" applyAlignment="1">
      <alignment horizontal="center"/>
    </xf>
    <xf numFmtId="0" fontId="27" fillId="0" borderId="21" xfId="0" applyFont="1" applyFill="1" applyBorder="1" applyAlignment="1">
      <alignment horizontal="center"/>
    </xf>
    <xf numFmtId="0" fontId="15" fillId="0" borderId="17" xfId="0" applyFont="1" applyFill="1" applyBorder="1" applyAlignment="1">
      <alignment horizontal="center"/>
    </xf>
    <xf numFmtId="0" fontId="15" fillId="0" borderId="11" xfId="0" applyFont="1" applyFill="1" applyBorder="1" applyAlignment="1">
      <alignment horizontal="center"/>
    </xf>
    <xf numFmtId="0" fontId="15" fillId="0" borderId="17" xfId="0" applyFont="1" applyFill="1" applyBorder="1"/>
    <xf numFmtId="0" fontId="27" fillId="0" borderId="19" xfId="0" applyFont="1" applyFill="1" applyBorder="1" applyAlignment="1">
      <alignment horizontal="center"/>
    </xf>
    <xf numFmtId="0" fontId="15" fillId="0" borderId="35" xfId="0" applyFont="1" applyFill="1" applyBorder="1" applyAlignment="1">
      <alignment horizontal="center"/>
    </xf>
    <xf numFmtId="0" fontId="15" fillId="0" borderId="35" xfId="0" applyFont="1" applyFill="1" applyBorder="1"/>
    <xf numFmtId="5" fontId="15" fillId="0" borderId="7" xfId="0" applyNumberFormat="1" applyFont="1" applyFill="1" applyBorder="1" applyProtection="1"/>
    <xf numFmtId="0" fontId="15" fillId="0" borderId="0" xfId="0" applyFont="1" applyFill="1" applyAlignment="1">
      <alignment horizontal="right"/>
    </xf>
    <xf numFmtId="0" fontId="15" fillId="0" borderId="24" xfId="0" applyFont="1" applyFill="1" applyBorder="1"/>
    <xf numFmtId="0" fontId="15" fillId="0" borderId="13" xfId="0" applyFont="1" applyFill="1" applyBorder="1" applyAlignment="1">
      <alignment horizontal="center"/>
    </xf>
    <xf numFmtId="0" fontId="21" fillId="0" borderId="25" xfId="0" applyFont="1" applyFill="1" applyBorder="1" applyProtection="1"/>
    <xf numFmtId="0" fontId="15" fillId="0" borderId="39" xfId="0" applyFont="1" applyFill="1" applyBorder="1"/>
    <xf numFmtId="0" fontId="15" fillId="0" borderId="33" xfId="0" applyFont="1" applyFill="1" applyBorder="1"/>
    <xf numFmtId="0" fontId="15" fillId="0" borderId="28" xfId="0" applyFont="1" applyFill="1" applyBorder="1" applyAlignment="1">
      <alignment horizontal="center"/>
    </xf>
    <xf numFmtId="0" fontId="15" fillId="0" borderId="43" xfId="0" applyFont="1" applyFill="1" applyBorder="1" applyAlignment="1">
      <alignment horizontal="centerContinuous"/>
    </xf>
    <xf numFmtId="0" fontId="15" fillId="0" borderId="34" xfId="0" applyFont="1" applyFill="1" applyBorder="1"/>
    <xf numFmtId="0" fontId="15" fillId="0" borderId="18" xfId="0" applyFont="1" applyFill="1" applyBorder="1"/>
    <xf numFmtId="0" fontId="15" fillId="0" borderId="27" xfId="0" applyFont="1" applyFill="1" applyBorder="1" applyAlignment="1">
      <alignment horizontal="center"/>
    </xf>
    <xf numFmtId="0" fontId="15" fillId="0" borderId="16" xfId="0" applyFont="1" applyFill="1" applyBorder="1"/>
    <xf numFmtId="0" fontId="15" fillId="0" borderId="20" xfId="0" applyFont="1" applyFill="1" applyBorder="1"/>
    <xf numFmtId="0" fontId="15" fillId="0" borderId="26" xfId="0" applyFont="1" applyFill="1" applyBorder="1" applyAlignment="1">
      <alignment horizontal="center"/>
    </xf>
    <xf numFmtId="0" fontId="15" fillId="0" borderId="22" xfId="0" applyFont="1" applyFill="1" applyBorder="1"/>
    <xf numFmtId="0" fontId="15" fillId="0" borderId="41" xfId="0" applyFont="1" applyFill="1" applyBorder="1" applyAlignment="1">
      <alignment horizontal="center"/>
    </xf>
    <xf numFmtId="0" fontId="15" fillId="0" borderId="44" xfId="0" applyFont="1" applyFill="1" applyBorder="1"/>
    <xf numFmtId="0" fontId="15" fillId="0" borderId="50" xfId="0" applyFont="1" applyFill="1" applyBorder="1" applyAlignment="1">
      <alignment horizontal="center"/>
    </xf>
    <xf numFmtId="0" fontId="15" fillId="0" borderId="28" xfId="0" applyFont="1" applyFill="1" applyBorder="1"/>
    <xf numFmtId="37" fontId="15" fillId="0" borderId="15" xfId="0" applyNumberFormat="1" applyFont="1" applyFill="1" applyBorder="1"/>
    <xf numFmtId="37" fontId="15" fillId="0" borderId="25" xfId="0" applyNumberFormat="1" applyFont="1" applyFill="1" applyBorder="1"/>
    <xf numFmtId="37" fontId="15" fillId="0" borderId="16" xfId="0" applyNumberFormat="1" applyFont="1" applyFill="1" applyBorder="1"/>
    <xf numFmtId="37" fontId="15" fillId="0" borderId="18" xfId="0" applyNumberFormat="1" applyFont="1" applyFill="1" applyBorder="1"/>
    <xf numFmtId="37" fontId="15" fillId="0" borderId="43" xfId="0" applyNumberFormat="1" applyFont="1" applyFill="1" applyBorder="1"/>
    <xf numFmtId="37" fontId="15" fillId="0" borderId="50" xfId="0" applyNumberFormat="1" applyFont="1" applyFill="1" applyBorder="1"/>
    <xf numFmtId="37" fontId="15" fillId="0" borderId="41" xfId="0" applyNumberFormat="1" applyFont="1" applyFill="1" applyBorder="1"/>
    <xf numFmtId="37" fontId="15" fillId="0" borderId="44" xfId="0" applyNumberFormat="1" applyFont="1" applyFill="1" applyBorder="1"/>
    <xf numFmtId="37" fontId="15" fillId="0" borderId="28" xfId="0" applyNumberFormat="1" applyFont="1" applyFill="1" applyBorder="1"/>
    <xf numFmtId="37" fontId="15" fillId="0" borderId="27" xfId="0" applyNumberFormat="1" applyFont="1" applyFill="1" applyBorder="1"/>
    <xf numFmtId="37" fontId="15" fillId="0" borderId="34" xfId="0" applyNumberFormat="1" applyFont="1" applyFill="1" applyBorder="1"/>
    <xf numFmtId="37" fontId="15" fillId="0" borderId="33" xfId="0" applyNumberFormat="1" applyFont="1" applyFill="1" applyBorder="1"/>
    <xf numFmtId="37" fontId="15" fillId="0" borderId="17" xfId="0" applyNumberFormat="1" applyFont="1" applyFill="1" applyBorder="1"/>
    <xf numFmtId="37" fontId="15" fillId="0" borderId="26" xfId="0" applyNumberFormat="1" applyFont="1" applyFill="1" applyBorder="1"/>
    <xf numFmtId="37" fontId="15" fillId="0" borderId="22" xfId="0" applyNumberFormat="1" applyFont="1" applyFill="1" applyBorder="1"/>
    <xf numFmtId="37" fontId="15" fillId="0" borderId="20" xfId="0" applyNumberFormat="1" applyFont="1" applyFill="1" applyBorder="1"/>
    <xf numFmtId="37" fontId="15" fillId="0" borderId="18" xfId="0" applyNumberFormat="1" applyFont="1" applyFill="1" applyBorder="1" applyProtection="1"/>
    <xf numFmtId="37" fontId="15" fillId="0" borderId="32" xfId="0" applyNumberFormat="1" applyFont="1" applyFill="1" applyBorder="1"/>
    <xf numFmtId="37" fontId="15" fillId="0" borderId="31" xfId="0" applyNumberFormat="1" applyFont="1" applyFill="1" applyBorder="1"/>
    <xf numFmtId="37" fontId="15" fillId="0" borderId="29" xfId="0" applyNumberFormat="1" applyFont="1" applyFill="1" applyBorder="1"/>
    <xf numFmtId="37" fontId="15" fillId="0" borderId="30" xfId="0" applyNumberFormat="1" applyFont="1" applyFill="1" applyBorder="1"/>
    <xf numFmtId="0" fontId="15" fillId="0" borderId="45" xfId="0" applyFont="1" applyFill="1" applyBorder="1" applyAlignment="1">
      <alignment horizontal="center"/>
    </xf>
    <xf numFmtId="0" fontId="15" fillId="0" borderId="48" xfId="0" applyFont="1" applyFill="1" applyBorder="1"/>
    <xf numFmtId="37" fontId="15" fillId="0" borderId="47" xfId="0" applyNumberFormat="1" applyFont="1" applyFill="1" applyBorder="1" applyProtection="1"/>
    <xf numFmtId="37" fontId="15" fillId="0" borderId="51" xfId="0" applyNumberFormat="1" applyFont="1" applyFill="1" applyBorder="1" applyProtection="1"/>
    <xf numFmtId="37" fontId="15" fillId="0" borderId="45" xfId="0" applyNumberFormat="1" applyFont="1" applyFill="1" applyBorder="1" applyProtection="1"/>
    <xf numFmtId="0" fontId="15" fillId="0" borderId="51" xfId="0" applyFont="1" applyFill="1" applyBorder="1" applyAlignment="1">
      <alignment horizontal="center"/>
    </xf>
    <xf numFmtId="0" fontId="15" fillId="0" borderId="13" xfId="0" applyFont="1" applyFill="1" applyBorder="1"/>
    <xf numFmtId="0" fontId="27" fillId="0" borderId="15" xfId="0" applyFont="1" applyFill="1" applyBorder="1"/>
    <xf numFmtId="0" fontId="27" fillId="0" borderId="17" xfId="0" applyFont="1" applyFill="1" applyBorder="1"/>
    <xf numFmtId="0" fontId="15" fillId="0" borderId="4" xfId="0" applyFont="1" applyFill="1" applyBorder="1" applyAlignment="1"/>
    <xf numFmtId="0" fontId="0" fillId="0" borderId="0" xfId="0" applyFill="1" applyAlignment="1"/>
    <xf numFmtId="0" fontId="0" fillId="0" borderId="5" xfId="0" applyFill="1" applyBorder="1" applyAlignment="1"/>
    <xf numFmtId="0" fontId="15" fillId="0" borderId="41" xfId="0" applyFont="1" applyFill="1" applyBorder="1"/>
    <xf numFmtId="5" fontId="15" fillId="0" borderId="44" xfId="0" applyNumberFormat="1" applyFont="1" applyFill="1" applyBorder="1" applyProtection="1">
      <protection locked="0"/>
    </xf>
    <xf numFmtId="0" fontId="15" fillId="0" borderId="44" xfId="0" applyFont="1" applyFill="1" applyBorder="1" applyProtection="1">
      <protection locked="0"/>
    </xf>
    <xf numFmtId="0" fontId="12" fillId="0" borderId="50" xfId="0" applyFont="1" applyFill="1" applyBorder="1" applyProtection="1">
      <protection locked="0"/>
    </xf>
    <xf numFmtId="37" fontId="15" fillId="0" borderId="44" xfId="0" applyNumberFormat="1" applyFont="1" applyFill="1" applyBorder="1" applyProtection="1">
      <protection locked="0"/>
    </xf>
    <xf numFmtId="0" fontId="15" fillId="0" borderId="17" xfId="0" applyFont="1" applyFill="1" applyBorder="1" applyProtection="1">
      <protection locked="0"/>
    </xf>
    <xf numFmtId="0" fontId="12" fillId="0" borderId="22" xfId="0" applyFont="1" applyFill="1" applyBorder="1" applyProtection="1">
      <protection locked="0"/>
    </xf>
    <xf numFmtId="37" fontId="12" fillId="0" borderId="44" xfId="0" applyNumberFormat="1" applyFont="1" applyFill="1" applyBorder="1" applyProtection="1">
      <protection locked="0"/>
    </xf>
    <xf numFmtId="0" fontId="12" fillId="0" borderId="44" xfId="0" applyFont="1" applyFill="1" applyBorder="1" applyProtection="1">
      <protection locked="0"/>
    </xf>
    <xf numFmtId="37" fontId="12" fillId="0" borderId="17" xfId="0" applyNumberFormat="1" applyFont="1" applyFill="1" applyBorder="1" applyProtection="1">
      <protection locked="0"/>
    </xf>
    <xf numFmtId="0" fontId="12" fillId="0" borderId="17" xfId="0" applyFont="1" applyFill="1" applyBorder="1" applyProtection="1">
      <protection locked="0"/>
    </xf>
    <xf numFmtId="37" fontId="12" fillId="0" borderId="28" xfId="0" applyNumberFormat="1" applyFont="1" applyFill="1" applyBorder="1" applyProtection="1">
      <protection locked="0"/>
    </xf>
    <xf numFmtId="0" fontId="12" fillId="0" borderId="28" xfId="0" applyFont="1" applyFill="1" applyBorder="1" applyProtection="1">
      <protection locked="0"/>
    </xf>
    <xf numFmtId="0" fontId="12" fillId="0" borderId="34" xfId="0" applyFont="1" applyFill="1" applyBorder="1" applyProtection="1">
      <protection locked="0"/>
    </xf>
    <xf numFmtId="0" fontId="15" fillId="0" borderId="24" xfId="0" applyFont="1" applyFill="1" applyBorder="1" applyAlignment="1">
      <alignment horizontal="center"/>
    </xf>
    <xf numFmtId="0" fontId="15" fillId="0" borderId="2" xfId="0" applyFont="1" applyFill="1" applyBorder="1" applyAlignment="1">
      <alignment horizontal="center"/>
    </xf>
    <xf numFmtId="49" fontId="15" fillId="0" borderId="21" xfId="0" applyNumberFormat="1" applyFont="1" applyFill="1" applyBorder="1" applyAlignment="1">
      <alignment horizontal="center"/>
    </xf>
    <xf numFmtId="0" fontId="15" fillId="0" borderId="11" xfId="0" applyFont="1" applyFill="1" applyBorder="1"/>
    <xf numFmtId="0" fontId="15" fillId="0" borderId="0" xfId="0" applyFont="1" applyFill="1" applyBorder="1"/>
    <xf numFmtId="0" fontId="0" fillId="0" borderId="4" xfId="0" applyFill="1" applyBorder="1" applyAlignment="1">
      <alignment wrapText="1"/>
    </xf>
    <xf numFmtId="0" fontId="0" fillId="0" borderId="0" xfId="0" applyFill="1" applyAlignment="1">
      <alignment wrapText="1"/>
    </xf>
    <xf numFmtId="0" fontId="0" fillId="0" borderId="9" xfId="0" applyFill="1" applyBorder="1" applyAlignment="1">
      <alignment wrapText="1"/>
    </xf>
    <xf numFmtId="0" fontId="0" fillId="0" borderId="10" xfId="0" applyFill="1" applyBorder="1" applyAlignment="1">
      <alignment wrapText="1"/>
    </xf>
    <xf numFmtId="0" fontId="15" fillId="0" borderId="29" xfId="0" applyFont="1" applyFill="1" applyBorder="1" applyAlignment="1">
      <alignment horizontal="center"/>
    </xf>
    <xf numFmtId="0" fontId="15" fillId="0" borderId="32" xfId="0" applyFont="1" applyFill="1" applyBorder="1" applyAlignment="1">
      <alignment horizontal="center"/>
    </xf>
    <xf numFmtId="0" fontId="15" fillId="0" borderId="0" xfId="0" applyFont="1" applyFill="1" applyBorder="1" applyAlignment="1">
      <alignment horizontal="center"/>
    </xf>
    <xf numFmtId="5" fontId="15" fillId="0" borderId="4" xfId="0" applyNumberFormat="1" applyFont="1" applyFill="1" applyBorder="1" applyProtection="1"/>
    <xf numFmtId="14" fontId="15" fillId="0" borderId="15" xfId="0" applyNumberFormat="1" applyFont="1" applyFill="1" applyBorder="1"/>
    <xf numFmtId="0" fontId="15" fillId="0" borderId="1" xfId="0" applyFont="1" applyFill="1" applyBorder="1" applyAlignment="1">
      <alignment horizontal="center"/>
    </xf>
    <xf numFmtId="7" fontId="15" fillId="0" borderId="35" xfId="0" applyNumberFormat="1" applyFont="1" applyFill="1" applyBorder="1" applyProtection="1"/>
    <xf numFmtId="0" fontId="15" fillId="0" borderId="36" xfId="0" applyFont="1" applyFill="1" applyBorder="1"/>
    <xf numFmtId="49" fontId="15" fillId="0" borderId="1" xfId="0" applyNumberFormat="1" applyFont="1" applyFill="1" applyBorder="1"/>
    <xf numFmtId="0" fontId="15" fillId="0" borderId="0" xfId="0" applyFont="1" applyFill="1" applyBorder="1" applyAlignment="1">
      <alignment horizontal="centerContinuous"/>
    </xf>
    <xf numFmtId="0" fontId="15" fillId="0" borderId="31" xfId="0" applyFont="1" applyFill="1" applyBorder="1" applyAlignment="1">
      <alignment horizontal="center"/>
    </xf>
    <xf numFmtId="5" fontId="15" fillId="0" borderId="0" xfId="0" applyNumberFormat="1" applyFont="1" applyFill="1" applyProtection="1"/>
    <xf numFmtId="0" fontId="15" fillId="0" borderId="23" xfId="0" applyFont="1" applyFill="1" applyBorder="1"/>
    <xf numFmtId="0" fontId="15" fillId="0" borderId="54" xfId="0" applyFont="1" applyFill="1" applyBorder="1"/>
    <xf numFmtId="37" fontId="15" fillId="0" borderId="35" xfId="0" applyNumberFormat="1" applyFont="1" applyFill="1" applyBorder="1" applyProtection="1"/>
    <xf numFmtId="0" fontId="15" fillId="0" borderId="13" xfId="13" applyFont="1" applyFill="1" applyBorder="1" applyAlignment="1" applyProtection="1">
      <alignment horizontal="center"/>
    </xf>
    <xf numFmtId="0" fontId="15" fillId="0" borderId="2" xfId="13" applyFont="1" applyFill="1" applyBorder="1" applyAlignment="1" applyProtection="1">
      <alignment horizontal="center"/>
    </xf>
    <xf numFmtId="0" fontId="15" fillId="0" borderId="11" xfId="13" applyFont="1" applyFill="1" applyBorder="1" applyProtection="1"/>
    <xf numFmtId="0" fontId="15" fillId="0" borderId="0" xfId="25" applyFont="1" applyFill="1" applyProtection="1"/>
    <xf numFmtId="37" fontId="15" fillId="0" borderId="19" xfId="25" applyNumberFormat="1" applyFont="1" applyFill="1" applyBorder="1" applyProtection="1"/>
    <xf numFmtId="37" fontId="15" fillId="0" borderId="16" xfId="25" applyNumberFormat="1" applyFont="1" applyFill="1" applyBorder="1" applyProtection="1"/>
    <xf numFmtId="0" fontId="15" fillId="0" borderId="0" xfId="25" applyFont="1" applyFill="1"/>
    <xf numFmtId="3" fontId="15" fillId="0" borderId="0" xfId="25" quotePrefix="1" applyNumberFormat="1" applyFont="1" applyFill="1" applyAlignment="1" applyProtection="1">
      <alignment horizontal="left"/>
    </xf>
    <xf numFmtId="0" fontId="15" fillId="0" borderId="46" xfId="13" applyFont="1" applyFill="1" applyBorder="1" applyProtection="1"/>
    <xf numFmtId="43" fontId="77" fillId="0" borderId="0" xfId="13" applyNumberFormat="1" applyFont="1" applyFill="1" applyProtection="1"/>
    <xf numFmtId="0" fontId="60" fillId="0" borderId="0" xfId="13" applyFont="1" applyFill="1" applyProtection="1"/>
    <xf numFmtId="164" fontId="15" fillId="0" borderId="10" xfId="13" applyNumberFormat="1" applyFont="1" applyFill="1" applyBorder="1" applyAlignment="1" applyProtection="1">
      <alignment horizontal="center"/>
    </xf>
    <xf numFmtId="0" fontId="15" fillId="0" borderId="4" xfId="13" applyFill="1" applyBorder="1"/>
    <xf numFmtId="0" fontId="15" fillId="0" borderId="0" xfId="13" applyFont="1" applyFill="1" applyBorder="1" applyProtection="1"/>
    <xf numFmtId="0" fontId="16" fillId="0" borderId="5" xfId="13" applyFont="1" applyFill="1" applyBorder="1" applyAlignment="1" applyProtection="1">
      <alignment horizontal="centerContinuous"/>
    </xf>
    <xf numFmtId="0" fontId="16" fillId="0" borderId="0" xfId="13" applyFont="1" applyFill="1" applyBorder="1" applyAlignment="1" applyProtection="1">
      <alignment horizontal="centerContinuous"/>
    </xf>
    <xf numFmtId="0" fontId="15" fillId="0" borderId="5" xfId="13" applyFill="1" applyBorder="1"/>
    <xf numFmtId="37" fontId="15" fillId="0" borderId="5" xfId="13" applyNumberFormat="1" applyFont="1" applyFill="1" applyBorder="1" applyProtection="1"/>
    <xf numFmtId="0" fontId="15" fillId="0" borderId="6" xfId="13" applyFont="1" applyFill="1" applyBorder="1" applyProtection="1"/>
    <xf numFmtId="0" fontId="11" fillId="0" borderId="1" xfId="13" applyFont="1" applyFill="1" applyBorder="1" applyProtection="1"/>
    <xf numFmtId="0" fontId="15" fillId="0" borderId="7" xfId="13" applyFont="1" applyFill="1" applyBorder="1" applyProtection="1"/>
    <xf numFmtId="0" fontId="15" fillId="0" borderId="0" xfId="13" applyFill="1" applyAlignment="1">
      <alignment horizontal="center"/>
    </xf>
    <xf numFmtId="0" fontId="15" fillId="0" borderId="19" xfId="0" applyFont="1" applyFill="1" applyBorder="1" applyAlignment="1" applyProtection="1">
      <alignment horizontal="center"/>
      <protection locked="0"/>
    </xf>
    <xf numFmtId="5" fontId="15" fillId="0" borderId="42" xfId="0" applyNumberFormat="1" applyFont="1" applyFill="1" applyBorder="1" applyProtection="1">
      <protection locked="0"/>
    </xf>
    <xf numFmtId="5" fontId="15" fillId="0" borderId="50" xfId="0" applyNumberFormat="1" applyFont="1" applyFill="1" applyBorder="1" applyProtection="1">
      <protection locked="0"/>
    </xf>
    <xf numFmtId="37" fontId="15" fillId="0" borderId="42" xfId="0" applyNumberFormat="1" applyFont="1" applyFill="1" applyBorder="1" applyProtection="1">
      <protection locked="0"/>
    </xf>
    <xf numFmtId="0" fontId="15" fillId="0" borderId="50" xfId="0" applyFont="1" applyFill="1" applyBorder="1" applyProtection="1">
      <protection locked="0"/>
    </xf>
    <xf numFmtId="0" fontId="15" fillId="0" borderId="50" xfId="0" applyFont="1" applyFill="1" applyBorder="1" applyProtection="1"/>
    <xf numFmtId="37" fontId="15" fillId="0" borderId="34" xfId="0" applyNumberFormat="1" applyFont="1" applyFill="1" applyBorder="1" applyProtection="1"/>
    <xf numFmtId="5" fontId="15" fillId="0" borderId="32" xfId="0" applyNumberFormat="1" applyFont="1" applyFill="1" applyBorder="1" applyProtection="1"/>
    <xf numFmtId="5" fontId="15" fillId="0" borderId="34" xfId="0" applyNumberFormat="1" applyFont="1" applyFill="1" applyBorder="1" applyProtection="1"/>
    <xf numFmtId="0" fontId="15" fillId="0" borderId="46" xfId="0" applyFont="1" applyFill="1" applyBorder="1" applyProtection="1"/>
    <xf numFmtId="0" fontId="16" fillId="0" borderId="5" xfId="0" applyFont="1" applyFill="1" applyBorder="1" applyAlignment="1" applyProtection="1">
      <alignment horizontal="centerContinuous"/>
    </xf>
    <xf numFmtId="0" fontId="16" fillId="0" borderId="0" xfId="0" applyFont="1" applyFill="1" applyAlignment="1" applyProtection="1">
      <alignment horizontal="right"/>
    </xf>
    <xf numFmtId="0" fontId="15" fillId="0" borderId="135" xfId="16" applyFont="1" applyFill="1" applyBorder="1" applyProtection="1"/>
    <xf numFmtId="0" fontId="15" fillId="0" borderId="136" xfId="16" applyFont="1" applyFill="1" applyBorder="1" applyProtection="1"/>
    <xf numFmtId="0" fontId="15" fillId="0" borderId="0" xfId="16" applyFill="1"/>
    <xf numFmtId="0" fontId="15" fillId="0" borderId="15" xfId="16" applyFont="1" applyFill="1" applyBorder="1" applyProtection="1"/>
    <xf numFmtId="0" fontId="16" fillId="0" borderId="16" xfId="16" applyFont="1" applyFill="1" applyBorder="1" applyAlignment="1" applyProtection="1">
      <alignment horizontal="left"/>
    </xf>
    <xf numFmtId="49" fontId="15" fillId="0" borderId="26" xfId="16" applyNumberFormat="1" applyFont="1" applyFill="1" applyBorder="1" applyAlignment="1" applyProtection="1">
      <alignment horizontal="center"/>
    </xf>
    <xf numFmtId="0" fontId="15" fillId="0" borderId="40" xfId="16" applyFont="1" applyFill="1" applyBorder="1" applyAlignment="1" applyProtection="1">
      <alignment horizontal="centerContinuous"/>
    </xf>
    <xf numFmtId="0" fontId="15" fillId="0" borderId="37" xfId="16" applyFont="1" applyFill="1" applyBorder="1" applyAlignment="1" applyProtection="1">
      <alignment horizontal="centerContinuous"/>
    </xf>
    <xf numFmtId="0" fontId="27" fillId="0" borderId="4" xfId="16" applyFont="1" applyFill="1" applyBorder="1" applyProtection="1"/>
    <xf numFmtId="0" fontId="27" fillId="0" borderId="127" xfId="16" applyFont="1" applyFill="1" applyBorder="1" applyProtection="1"/>
    <xf numFmtId="0" fontId="15" fillId="0" borderId="16" xfId="16" applyFont="1" applyFill="1" applyBorder="1" applyAlignment="1" applyProtection="1">
      <alignment horizontal="center"/>
    </xf>
    <xf numFmtId="0" fontId="15" fillId="0" borderId="4" xfId="16" applyFont="1" applyFill="1" applyBorder="1" applyAlignment="1" applyProtection="1">
      <alignment horizontal="center"/>
    </xf>
    <xf numFmtId="0" fontId="11" fillId="0" borderId="16" xfId="16" applyFont="1" applyFill="1" applyBorder="1" applyAlignment="1" applyProtection="1">
      <alignment horizontal="center"/>
    </xf>
    <xf numFmtId="0" fontId="15" fillId="0" borderId="9" xfId="16" applyFont="1" applyFill="1" applyBorder="1" applyAlignment="1" applyProtection="1">
      <alignment horizontal="center"/>
    </xf>
    <xf numFmtId="0" fontId="11" fillId="0" borderId="22" xfId="16" applyFont="1" applyFill="1" applyBorder="1" applyAlignment="1" applyProtection="1">
      <alignment horizontal="center"/>
    </xf>
    <xf numFmtId="5" fontId="15" fillId="0" borderId="16" xfId="16" applyNumberFormat="1" applyFont="1" applyFill="1" applyBorder="1" applyProtection="1"/>
    <xf numFmtId="0" fontId="18" fillId="0" borderId="19" xfId="16" applyFont="1" applyFill="1" applyBorder="1" applyProtection="1"/>
    <xf numFmtId="0" fontId="15" fillId="0" borderId="0" xfId="6" applyFont="1" applyFill="1"/>
    <xf numFmtId="182" fontId="15" fillId="0" borderId="16" xfId="16" applyNumberFormat="1" applyFont="1" applyFill="1" applyBorder="1" applyProtection="1"/>
    <xf numFmtId="37" fontId="15" fillId="0" borderId="16" xfId="16" applyNumberFormat="1" applyFont="1" applyFill="1" applyBorder="1" applyProtection="1"/>
    <xf numFmtId="182" fontId="15" fillId="0" borderId="0" xfId="16" applyNumberFormat="1" applyFont="1" applyFill="1" applyProtection="1"/>
    <xf numFmtId="6" fontId="15" fillId="0" borderId="71" xfId="16" applyNumberFormat="1" applyFont="1" applyFill="1" applyBorder="1" applyProtection="1"/>
    <xf numFmtId="182" fontId="15" fillId="0" borderId="71" xfId="16" applyNumberFormat="1" applyFont="1" applyFill="1" applyBorder="1" applyProtection="1"/>
    <xf numFmtId="0" fontId="15" fillId="0" borderId="91" xfId="16" applyFont="1" applyFill="1" applyBorder="1" applyProtection="1"/>
    <xf numFmtId="0" fontId="15" fillId="0" borderId="92" xfId="16" applyFont="1" applyFill="1" applyBorder="1" applyProtection="1"/>
    <xf numFmtId="0" fontId="15" fillId="0" borderId="46" xfId="16" applyFont="1" applyFill="1" applyBorder="1" applyProtection="1"/>
    <xf numFmtId="0" fontId="15" fillId="0" borderId="52" xfId="16" applyFont="1" applyFill="1" applyBorder="1" applyProtection="1"/>
    <xf numFmtId="5" fontId="15" fillId="0" borderId="51" xfId="16" applyNumberFormat="1" applyFont="1" applyFill="1" applyBorder="1" applyProtection="1"/>
    <xf numFmtId="0" fontId="15" fillId="0" borderId="12" xfId="13" applyFont="1" applyFill="1" applyBorder="1" applyProtection="1"/>
    <xf numFmtId="0" fontId="15" fillId="0" borderId="24" xfId="13" applyFont="1" applyFill="1" applyBorder="1" applyAlignment="1" applyProtection="1">
      <alignment horizontal="center"/>
    </xf>
    <xf numFmtId="0" fontId="15" fillId="0" borderId="14" xfId="13" applyFont="1" applyFill="1" applyBorder="1" applyAlignment="1" applyProtection="1">
      <alignment horizontal="center"/>
    </xf>
    <xf numFmtId="0" fontId="27" fillId="0" borderId="0" xfId="13" applyFont="1" applyFill="1" applyProtection="1"/>
    <xf numFmtId="164" fontId="15" fillId="0" borderId="17" xfId="13" applyNumberFormat="1" applyFont="1" applyFill="1" applyBorder="1" applyAlignment="1" applyProtection="1">
      <alignment horizontal="center"/>
    </xf>
    <xf numFmtId="0" fontId="15" fillId="0" borderId="27" xfId="13" applyFont="1" applyFill="1" applyBorder="1" applyProtection="1"/>
    <xf numFmtId="0" fontId="15" fillId="0" borderId="5" xfId="13" applyFont="1" applyFill="1" applyBorder="1" applyAlignment="1" applyProtection="1">
      <alignment horizontal="center"/>
    </xf>
    <xf numFmtId="0" fontId="15" fillId="0" borderId="25" xfId="13" applyFont="1" applyFill="1" applyBorder="1" applyAlignment="1" applyProtection="1">
      <alignment horizontal="center"/>
    </xf>
    <xf numFmtId="0" fontId="15" fillId="0" borderId="10" xfId="13" applyFont="1" applyFill="1" applyBorder="1" applyAlignment="1" applyProtection="1">
      <alignment horizontal="center"/>
    </xf>
    <xf numFmtId="0" fontId="15" fillId="0" borderId="11" xfId="13" applyFont="1" applyFill="1" applyBorder="1" applyAlignment="1" applyProtection="1">
      <alignment horizontal="center"/>
    </xf>
    <xf numFmtId="0" fontId="15" fillId="0" borderId="35" xfId="13" applyFont="1" applyFill="1" applyBorder="1" applyProtection="1"/>
    <xf numFmtId="5" fontId="15" fillId="0" borderId="36" xfId="13" applyNumberFormat="1" applyFont="1" applyFill="1" applyBorder="1" applyProtection="1"/>
    <xf numFmtId="0" fontId="16" fillId="0" borderId="0" xfId="13" applyFont="1" applyFill="1" applyAlignment="1" applyProtection="1">
      <alignment horizontal="right"/>
    </xf>
    <xf numFmtId="178" fontId="15" fillId="0" borderId="50" xfId="8" applyNumberFormat="1" applyFont="1" applyFill="1" applyBorder="1" applyProtection="1"/>
    <xf numFmtId="43" fontId="16" fillId="0" borderId="0" xfId="8" applyFont="1" applyFill="1" applyProtection="1"/>
    <xf numFmtId="43" fontId="15" fillId="0" borderId="0" xfId="13" applyNumberFormat="1" applyFont="1" applyFill="1" applyProtection="1"/>
    <xf numFmtId="0" fontId="16" fillId="0" borderId="4" xfId="13" applyFont="1" applyFill="1" applyBorder="1" applyProtection="1"/>
    <xf numFmtId="37" fontId="15" fillId="0" borderId="34" xfId="13" applyNumberFormat="1" applyFont="1" applyFill="1" applyBorder="1" applyProtection="1"/>
    <xf numFmtId="0" fontId="6" fillId="0" borderId="93" xfId="20" applyFont="1" applyFill="1" applyBorder="1" applyProtection="1"/>
    <xf numFmtId="0" fontId="6" fillId="0" borderId="95" xfId="20" applyFont="1" applyFill="1" applyBorder="1" applyProtection="1"/>
    <xf numFmtId="178" fontId="6" fillId="0" borderId="96" xfId="8" applyNumberFormat="1" applyFont="1" applyFill="1" applyBorder="1" applyProtection="1"/>
    <xf numFmtId="0" fontId="6" fillId="0" borderId="97" xfId="20" applyFont="1" applyFill="1" applyBorder="1" applyProtection="1"/>
    <xf numFmtId="0" fontId="6" fillId="0" borderId="19" xfId="20" applyFont="1" applyFill="1" applyBorder="1" applyProtection="1"/>
    <xf numFmtId="178" fontId="6" fillId="0" borderId="98" xfId="8" applyNumberFormat="1" applyFont="1" applyFill="1" applyBorder="1" applyProtection="1"/>
    <xf numFmtId="14" fontId="32" fillId="0" borderId="99" xfId="20" applyNumberFormat="1" applyFont="1" applyFill="1" applyBorder="1" applyAlignment="1" applyProtection="1">
      <alignment horizontal="center"/>
    </xf>
    <xf numFmtId="14" fontId="32" fillId="0" borderId="99" xfId="8" applyNumberFormat="1" applyFont="1" applyFill="1" applyBorder="1" applyAlignment="1" applyProtection="1">
      <alignment horizontal="center"/>
    </xf>
    <xf numFmtId="0" fontId="6" fillId="0" borderId="100" xfId="20" applyFont="1" applyFill="1" applyBorder="1" applyProtection="1"/>
    <xf numFmtId="0" fontId="6" fillId="0" borderId="100" xfId="20" applyFont="1" applyFill="1" applyBorder="1" applyAlignment="1" applyProtection="1">
      <alignment horizontal="centerContinuous"/>
    </xf>
    <xf numFmtId="178" fontId="6" fillId="0" borderId="101" xfId="8" applyNumberFormat="1" applyFont="1" applyFill="1" applyBorder="1" applyAlignment="1" applyProtection="1">
      <alignment horizontal="centerContinuous"/>
    </xf>
    <xf numFmtId="178" fontId="6" fillId="0" borderId="102" xfId="8" applyNumberFormat="1" applyFont="1" applyFill="1" applyBorder="1" applyProtection="1"/>
    <xf numFmtId="0" fontId="6" fillId="0" borderId="103" xfId="20" applyFont="1" applyFill="1" applyBorder="1" applyProtection="1"/>
    <xf numFmtId="178" fontId="6" fillId="0" borderId="104" xfId="8" applyNumberFormat="1" applyFont="1" applyFill="1" applyBorder="1" applyProtection="1"/>
    <xf numFmtId="0" fontId="6" fillId="0" borderId="27" xfId="20" applyFont="1" applyFill="1" applyBorder="1" applyProtection="1"/>
    <xf numFmtId="178" fontId="6" fillId="0" borderId="102" xfId="8" applyNumberFormat="1" applyFont="1" applyFill="1" applyBorder="1" applyAlignment="1" applyProtection="1">
      <alignment horizontal="center"/>
    </xf>
    <xf numFmtId="0" fontId="6" fillId="0" borderId="97" xfId="20" applyFont="1" applyFill="1" applyBorder="1" applyAlignment="1" applyProtection="1">
      <alignment horizontal="center"/>
    </xf>
    <xf numFmtId="0" fontId="6" fillId="0" borderId="0" xfId="20" applyFont="1" applyFill="1" applyBorder="1" applyAlignment="1" applyProtection="1">
      <alignment horizontal="center"/>
    </xf>
    <xf numFmtId="0" fontId="6" fillId="0" borderId="25" xfId="20" applyFont="1" applyFill="1" applyBorder="1" applyAlignment="1" applyProtection="1">
      <alignment horizontal="center"/>
    </xf>
    <xf numFmtId="0" fontId="6" fillId="0" borderId="103" xfId="20" applyFont="1" applyFill="1" applyBorder="1" applyAlignment="1" applyProtection="1">
      <alignment horizontal="center"/>
    </xf>
    <xf numFmtId="0" fontId="6" fillId="0" borderId="26" xfId="20" applyFont="1" applyFill="1" applyBorder="1" applyProtection="1"/>
    <xf numFmtId="178" fontId="6" fillId="0" borderId="105" xfId="8" applyNumberFormat="1" applyFont="1" applyFill="1" applyBorder="1" applyAlignment="1" applyProtection="1">
      <alignment horizontal="center"/>
    </xf>
    <xf numFmtId="0" fontId="71" fillId="0" borderId="97" xfId="13" applyFont="1" applyFill="1" applyBorder="1"/>
    <xf numFmtId="41" fontId="73" fillId="0" borderId="106" xfId="8" applyNumberFormat="1" applyFont="1" applyFill="1" applyBorder="1"/>
    <xf numFmtId="41" fontId="73" fillId="0" borderId="15" xfId="8" applyNumberFormat="1" applyFont="1" applyFill="1" applyBorder="1"/>
    <xf numFmtId="41" fontId="6" fillId="0" borderId="15" xfId="8" applyNumberFormat="1" applyFont="1" applyFill="1" applyBorder="1" applyProtection="1">
      <protection locked="0"/>
    </xf>
    <xf numFmtId="0" fontId="6" fillId="0" borderId="107" xfId="20" applyFont="1" applyFill="1" applyBorder="1" applyProtection="1"/>
    <xf numFmtId="0" fontId="23" fillId="0" borderId="72" xfId="20" applyFont="1" applyFill="1" applyBorder="1" applyProtection="1"/>
    <xf numFmtId="0" fontId="6" fillId="0" borderId="72" xfId="20" applyFont="1" applyFill="1" applyBorder="1" applyProtection="1"/>
    <xf numFmtId="41" fontId="73" fillId="0" borderId="108" xfId="8" applyNumberFormat="1" applyFont="1" applyFill="1" applyBorder="1"/>
    <xf numFmtId="178" fontId="6" fillId="0" borderId="0" xfId="8" applyNumberFormat="1" applyFont="1" applyFill="1" applyBorder="1" applyProtection="1"/>
    <xf numFmtId="0" fontId="32" fillId="0" borderId="0" xfId="20" applyFont="1" applyFill="1" applyAlignment="1" applyProtection="1">
      <alignment horizontal="right"/>
    </xf>
    <xf numFmtId="0" fontId="32" fillId="0" borderId="0" xfId="20" applyFont="1" applyFill="1" applyAlignment="1" applyProtection="1">
      <alignment horizontal="centerContinuous"/>
    </xf>
    <xf numFmtId="178" fontId="6" fillId="0" borderId="0" xfId="8" quotePrefix="1" applyNumberFormat="1" applyFont="1" applyFill="1" applyBorder="1" applyAlignment="1" applyProtection="1">
      <alignment horizontal="center"/>
    </xf>
    <xf numFmtId="164" fontId="6" fillId="0" borderId="73" xfId="20" applyNumberFormat="1" applyFont="1" applyFill="1" applyBorder="1" applyAlignment="1" applyProtection="1">
      <alignment horizontal="center"/>
    </xf>
    <xf numFmtId="178" fontId="6" fillId="0" borderId="109" xfId="8" quotePrefix="1" applyNumberFormat="1" applyFont="1" applyFill="1" applyBorder="1" applyAlignment="1" applyProtection="1">
      <alignment horizontal="center"/>
    </xf>
    <xf numFmtId="0" fontId="6" fillId="0" borderId="110" xfId="20" applyFont="1" applyFill="1" applyBorder="1" applyProtection="1"/>
    <xf numFmtId="178" fontId="6" fillId="0" borderId="111" xfId="8" applyNumberFormat="1" applyFont="1" applyFill="1" applyBorder="1" applyProtection="1"/>
    <xf numFmtId="0" fontId="32" fillId="0" borderId="97" xfId="20" applyFont="1" applyFill="1" applyBorder="1" applyProtection="1"/>
    <xf numFmtId="0" fontId="6" fillId="0" borderId="112" xfId="20" applyFont="1" applyFill="1" applyBorder="1" applyProtection="1"/>
    <xf numFmtId="41" fontId="73" fillId="0" borderId="113" xfId="8" applyNumberFormat="1" applyFont="1" applyFill="1" applyBorder="1"/>
    <xf numFmtId="0" fontId="23" fillId="0" borderId="0" xfId="20" applyFont="1" applyFill="1" applyBorder="1" applyProtection="1"/>
    <xf numFmtId="0" fontId="6" fillId="0" borderId="102" xfId="20" applyFont="1" applyFill="1" applyBorder="1" applyProtection="1"/>
    <xf numFmtId="0" fontId="6" fillId="0" borderId="0" xfId="20" applyFont="1" applyFill="1"/>
    <xf numFmtId="0" fontId="6" fillId="0" borderId="72" xfId="20" applyFont="1" applyFill="1" applyBorder="1"/>
    <xf numFmtId="41" fontId="6" fillId="0" borderId="114" xfId="8" applyNumberFormat="1" applyFont="1" applyFill="1" applyBorder="1" applyProtection="1">
      <protection locked="0"/>
    </xf>
    <xf numFmtId="178" fontId="6" fillId="0" borderId="0" xfId="8" applyNumberFormat="1" applyFont="1" applyFill="1"/>
    <xf numFmtId="178" fontId="6" fillId="0" borderId="0" xfId="8" applyNumberFormat="1" applyFont="1" applyFill="1" applyAlignment="1" applyProtection="1">
      <alignment horizontal="centerContinuous"/>
    </xf>
    <xf numFmtId="164" fontId="6" fillId="0" borderId="10" xfId="20" applyNumberFormat="1" applyFont="1" applyFill="1" applyBorder="1" applyAlignment="1" applyProtection="1">
      <alignment horizontal="center"/>
    </xf>
    <xf numFmtId="14" fontId="6" fillId="0" borderId="0" xfId="8" applyNumberFormat="1" applyFont="1" applyFill="1" applyProtection="1"/>
    <xf numFmtId="0" fontId="6" fillId="0" borderId="8" xfId="20" applyFont="1" applyFill="1" applyBorder="1" applyProtection="1"/>
    <xf numFmtId="178" fontId="6" fillId="0" borderId="66" xfId="8" applyNumberFormat="1" applyFont="1" applyFill="1" applyBorder="1" applyProtection="1"/>
    <xf numFmtId="0" fontId="32" fillId="0" borderId="4" xfId="20" applyFont="1" applyFill="1" applyBorder="1" applyProtection="1"/>
    <xf numFmtId="178" fontId="6" fillId="0" borderId="102" xfId="8" applyNumberFormat="1" applyFont="1" applyFill="1" applyBorder="1" applyAlignment="1" applyProtection="1">
      <alignment horizontal="centerContinuous"/>
    </xf>
    <xf numFmtId="0" fontId="6" fillId="0" borderId="4" xfId="20" applyFont="1" applyFill="1" applyBorder="1" applyProtection="1"/>
    <xf numFmtId="0" fontId="6" fillId="0" borderId="115" xfId="20" applyFont="1" applyFill="1" applyBorder="1" applyProtection="1"/>
    <xf numFmtId="178" fontId="6" fillId="0" borderId="116" xfId="8" applyNumberFormat="1" applyFont="1" applyFill="1" applyBorder="1" applyProtection="1"/>
    <xf numFmtId="0" fontId="6" fillId="0" borderId="30" xfId="20" applyFont="1" applyFill="1" applyBorder="1" applyProtection="1"/>
    <xf numFmtId="37" fontId="73" fillId="0" borderId="113" xfId="8" applyNumberFormat="1" applyFont="1" applyFill="1" applyBorder="1"/>
    <xf numFmtId="0" fontId="32" fillId="0" borderId="0" xfId="20" applyFont="1" applyFill="1" applyBorder="1" applyAlignment="1" applyProtection="1">
      <alignment horizontal="right"/>
    </xf>
    <xf numFmtId="0" fontId="6" fillId="0" borderId="6" xfId="20" applyFont="1" applyFill="1" applyBorder="1" applyProtection="1"/>
    <xf numFmtId="37" fontId="73" fillId="0" borderId="114" xfId="8" applyNumberFormat="1" applyFont="1" applyFill="1" applyBorder="1"/>
    <xf numFmtId="178" fontId="15" fillId="0" borderId="0" xfId="8" applyNumberFormat="1" applyFont="1" applyFill="1" applyProtection="1"/>
    <xf numFmtId="0" fontId="16" fillId="0" borderId="0" xfId="20" applyFont="1" applyFill="1" applyProtection="1"/>
    <xf numFmtId="0" fontId="16" fillId="0" borderId="0" xfId="20" applyFont="1" applyFill="1" applyAlignment="1" applyProtection="1">
      <alignment horizontal="right"/>
    </xf>
    <xf numFmtId="178" fontId="15" fillId="0" borderId="0" xfId="8" applyNumberFormat="1" applyFont="1" applyFill="1" applyAlignment="1" applyProtection="1">
      <alignment horizontal="centerContinuous"/>
    </xf>
    <xf numFmtId="164" fontId="15" fillId="0" borderId="10" xfId="20" applyNumberFormat="1" applyFont="1" applyFill="1" applyBorder="1" applyAlignment="1" applyProtection="1">
      <alignment horizontal="center"/>
    </xf>
    <xf numFmtId="0" fontId="15" fillId="0" borderId="8" xfId="20" applyFont="1" applyFill="1" applyBorder="1" applyProtection="1"/>
    <xf numFmtId="178" fontId="15" fillId="0" borderId="3" xfId="8" applyNumberFormat="1" applyFont="1" applyFill="1" applyBorder="1" applyProtection="1"/>
    <xf numFmtId="0" fontId="16" fillId="0" borderId="4" xfId="20" applyFont="1" applyFill="1" applyBorder="1" applyProtection="1"/>
    <xf numFmtId="178" fontId="15" fillId="0" borderId="5" xfId="8" applyNumberFormat="1" applyFont="1" applyFill="1" applyBorder="1" applyAlignment="1" applyProtection="1">
      <alignment horizontal="centerContinuous"/>
    </xf>
    <xf numFmtId="0" fontId="15" fillId="0" borderId="4" xfId="20" applyFont="1" applyFill="1" applyBorder="1" applyProtection="1"/>
    <xf numFmtId="178" fontId="15" fillId="0" borderId="5" xfId="8" applyNumberFormat="1" applyFont="1" applyFill="1" applyBorder="1" applyProtection="1"/>
    <xf numFmtId="0" fontId="15" fillId="0" borderId="30" xfId="20" applyFont="1" applyFill="1" applyBorder="1" applyProtection="1"/>
    <xf numFmtId="0" fontId="15" fillId="0" borderId="31" xfId="20" applyFont="1" applyFill="1" applyBorder="1" applyProtection="1"/>
    <xf numFmtId="37" fontId="74" fillId="0" borderId="34" xfId="8" applyNumberFormat="1" applyFont="1" applyFill="1" applyBorder="1" applyProtection="1"/>
    <xf numFmtId="37" fontId="74" fillId="0" borderId="16" xfId="8" applyNumberFormat="1" applyFont="1" applyFill="1" applyBorder="1" applyProtection="1"/>
    <xf numFmtId="0" fontId="15" fillId="0" borderId="0" xfId="20" applyFont="1" applyFill="1" applyAlignment="1" applyProtection="1">
      <alignment horizontal="center"/>
    </xf>
    <xf numFmtId="178" fontId="15" fillId="0" borderId="16" xfId="8" applyNumberFormat="1" applyFont="1" applyFill="1" applyBorder="1" applyProtection="1"/>
    <xf numFmtId="0" fontId="6" fillId="0" borderId="0" xfId="22" applyFont="1" applyFill="1" applyBorder="1"/>
    <xf numFmtId="0" fontId="15" fillId="0" borderId="6" xfId="20" applyFont="1" applyFill="1" applyBorder="1" applyProtection="1"/>
    <xf numFmtId="0" fontId="15" fillId="0" borderId="1" xfId="20" applyFont="1" applyFill="1" applyBorder="1" applyProtection="1"/>
    <xf numFmtId="178" fontId="74" fillId="0" borderId="36" xfId="8" applyNumberFormat="1" applyFont="1" applyFill="1" applyBorder="1" applyProtection="1"/>
    <xf numFmtId="178" fontId="15" fillId="0" borderId="0" xfId="8" applyNumberFormat="1" applyFont="1" applyFill="1"/>
    <xf numFmtId="178" fontId="0" fillId="0" borderId="0" xfId="8" applyNumberFormat="1" applyFont="1" applyFill="1"/>
    <xf numFmtId="0" fontId="15" fillId="0" borderId="1" xfId="0" applyFont="1" applyFill="1" applyBorder="1" applyAlignment="1" applyProtection="1">
      <alignment horizontal="center"/>
    </xf>
    <xf numFmtId="49" fontId="15" fillId="0" borderId="21" xfId="0" applyNumberFormat="1" applyFont="1" applyFill="1" applyBorder="1" applyAlignment="1" applyProtection="1">
      <alignment horizontal="center"/>
    </xf>
    <xf numFmtId="0" fontId="15" fillId="0" borderId="30" xfId="0" applyFont="1" applyFill="1" applyBorder="1" applyAlignment="1" applyProtection="1">
      <alignment horizontal="center"/>
    </xf>
    <xf numFmtId="0" fontId="15" fillId="0" borderId="41" xfId="0" applyFont="1" applyFill="1" applyBorder="1" applyAlignment="1" applyProtection="1">
      <alignment horizontal="center"/>
    </xf>
    <xf numFmtId="0" fontId="15" fillId="0" borderId="43" xfId="0" applyFont="1" applyFill="1" applyBorder="1" applyProtection="1"/>
    <xf numFmtId="0" fontId="15" fillId="0" borderId="47" xfId="0" applyFont="1" applyFill="1" applyBorder="1" applyProtection="1"/>
    <xf numFmtId="37" fontId="15" fillId="0" borderId="67" xfId="0" applyNumberFormat="1" applyFont="1" applyFill="1" applyBorder="1" applyProtection="1"/>
    <xf numFmtId="5" fontId="15" fillId="0" borderId="45" xfId="0" applyNumberFormat="1" applyFont="1" applyFill="1" applyBorder="1" applyProtection="1"/>
    <xf numFmtId="0" fontId="15" fillId="0" borderId="51" xfId="0" applyFont="1" applyFill="1" applyBorder="1" applyAlignment="1" applyProtection="1">
      <alignment horizontal="center"/>
    </xf>
    <xf numFmtId="0" fontId="11" fillId="0" borderId="13" xfId="0" applyFont="1" applyFill="1" applyBorder="1" applyProtection="1"/>
    <xf numFmtId="0" fontId="11" fillId="0" borderId="12" xfId="0" applyFont="1" applyFill="1" applyBorder="1" applyAlignment="1" applyProtection="1">
      <alignment horizontal="center"/>
    </xf>
    <xf numFmtId="0" fontId="11" fillId="0" borderId="38" xfId="0" applyFont="1" applyFill="1" applyBorder="1" applyProtection="1"/>
    <xf numFmtId="0" fontId="11" fillId="0" borderId="13" xfId="0" applyFont="1" applyFill="1" applyBorder="1" applyAlignment="1" applyProtection="1">
      <alignment horizontal="center"/>
    </xf>
    <xf numFmtId="0" fontId="11" fillId="0" borderId="15" xfId="0" applyFont="1" applyFill="1" applyBorder="1" applyProtection="1">
      <protection locked="0"/>
    </xf>
    <xf numFmtId="0" fontId="11" fillId="0" borderId="25" xfId="0" applyFont="1" applyFill="1" applyBorder="1" applyAlignment="1" applyProtection="1">
      <alignment horizontal="center"/>
    </xf>
    <xf numFmtId="0" fontId="11" fillId="0" borderId="5" xfId="0" applyFont="1" applyFill="1" applyBorder="1" applyProtection="1">
      <protection locked="0"/>
    </xf>
    <xf numFmtId="0" fontId="11" fillId="0" borderId="15" xfId="0" applyFont="1" applyFill="1" applyBorder="1" applyAlignment="1" applyProtection="1">
      <alignment horizontal="center"/>
    </xf>
    <xf numFmtId="0" fontId="11" fillId="0" borderId="10" xfId="0" applyFont="1" applyFill="1" applyBorder="1" applyProtection="1">
      <protection locked="0"/>
    </xf>
    <xf numFmtId="0" fontId="11" fillId="0" borderId="17" xfId="0" applyFont="1" applyFill="1" applyBorder="1" applyProtection="1">
      <protection locked="0"/>
    </xf>
    <xf numFmtId="0" fontId="11" fillId="0" borderId="9" xfId="0" applyFont="1" applyFill="1" applyBorder="1" applyAlignment="1" applyProtection="1">
      <alignment horizontal="centerContinuous"/>
    </xf>
    <xf numFmtId="0" fontId="23" fillId="0" borderId="4" xfId="0" applyFont="1" applyFill="1" applyBorder="1" applyProtection="1"/>
    <xf numFmtId="0" fontId="23" fillId="0" borderId="0" xfId="0" applyFont="1" applyFill="1" applyAlignment="1" applyProtection="1">
      <alignment horizontal="left"/>
    </xf>
    <xf numFmtId="0" fontId="23" fillId="0" borderId="0" xfId="0" applyFont="1" applyFill="1" applyAlignment="1" applyProtection="1"/>
    <xf numFmtId="0" fontId="23" fillId="0" borderId="0" xfId="0" applyFont="1" applyFill="1" applyAlignment="1" applyProtection="1">
      <alignment horizontal="centerContinuous"/>
    </xf>
    <xf numFmtId="0" fontId="23" fillId="0" borderId="5" xfId="0" applyFont="1" applyFill="1" applyBorder="1" applyProtection="1"/>
    <xf numFmtId="0" fontId="11" fillId="0" borderId="4" xfId="0" applyFont="1" applyFill="1" applyBorder="1" applyAlignment="1" applyProtection="1">
      <alignment horizontal="centerContinuous"/>
    </xf>
    <xf numFmtId="0" fontId="11" fillId="0" borderId="0" xfId="0" applyFont="1" applyFill="1" applyAlignment="1" applyProtection="1">
      <alignment horizontal="centerContinuous"/>
    </xf>
    <xf numFmtId="0" fontId="23" fillId="0" borderId="9" xfId="0" applyFont="1" applyFill="1" applyBorder="1" applyProtection="1"/>
    <xf numFmtId="0" fontId="23" fillId="0" borderId="10" xfId="0" applyFont="1" applyFill="1" applyBorder="1" applyAlignment="1" applyProtection="1">
      <alignment horizontal="left"/>
    </xf>
    <xf numFmtId="39" fontId="23" fillId="0" borderId="10" xfId="0" applyNumberFormat="1" applyFont="1" applyFill="1" applyBorder="1" applyAlignment="1" applyProtection="1">
      <alignment horizontal="centerContinuous"/>
    </xf>
    <xf numFmtId="0" fontId="23" fillId="0" borderId="11" xfId="0" applyFont="1" applyFill="1" applyBorder="1" applyProtection="1"/>
    <xf numFmtId="39" fontId="11" fillId="0" borderId="10" xfId="0" applyNumberFormat="1" applyFont="1" applyFill="1" applyBorder="1" applyAlignment="1" applyProtection="1">
      <alignment horizontal="centerContinuous"/>
    </xf>
    <xf numFmtId="0" fontId="11" fillId="0" borderId="19" xfId="0" applyFont="1" applyFill="1" applyBorder="1" applyAlignment="1" applyProtection="1">
      <alignment horizontal="centerContinuous"/>
    </xf>
    <xf numFmtId="0" fontId="11" fillId="0" borderId="15" xfId="0" applyFont="1" applyFill="1" applyBorder="1" applyAlignment="1" applyProtection="1">
      <alignment horizontal="centerContinuous"/>
    </xf>
    <xf numFmtId="0" fontId="11" fillId="0" borderId="11" xfId="0" applyFont="1" applyFill="1" applyBorder="1" applyAlignment="1" applyProtection="1">
      <alignment horizontal="center"/>
    </xf>
    <xf numFmtId="0" fontId="11" fillId="0" borderId="26" xfId="0" applyFont="1" applyFill="1" applyBorder="1" applyAlignment="1" applyProtection="1">
      <alignment horizontal="centerContinuous"/>
    </xf>
    <xf numFmtId="0" fontId="26" fillId="0" borderId="25" xfId="0" applyFont="1" applyFill="1" applyBorder="1" applyProtection="1"/>
    <xf numFmtId="0" fontId="11" fillId="0" borderId="18" xfId="0" applyFont="1" applyFill="1" applyBorder="1" applyProtection="1"/>
    <xf numFmtId="0" fontId="11" fillId="0" borderId="18" xfId="0" applyFont="1" applyFill="1" applyBorder="1" applyAlignment="1" applyProtection="1">
      <alignment horizontal="center"/>
    </xf>
    <xf numFmtId="37" fontId="11" fillId="0" borderId="15" xfId="0" applyNumberFormat="1" applyFont="1" applyFill="1" applyBorder="1" applyAlignment="1" applyProtection="1">
      <alignment horizontal="centerContinuous"/>
    </xf>
    <xf numFmtId="0" fontId="11" fillId="0" borderId="5" xfId="0" applyFont="1" applyFill="1" applyBorder="1" applyAlignment="1" applyProtection="1">
      <alignment horizontal="center"/>
    </xf>
    <xf numFmtId="0" fontId="11" fillId="0" borderId="21" xfId="0" applyFont="1" applyFill="1" applyBorder="1" applyAlignment="1" applyProtection="1">
      <alignment horizontal="centerContinuous"/>
    </xf>
    <xf numFmtId="37" fontId="11" fillId="0" borderId="17" xfId="0" applyNumberFormat="1" applyFont="1" applyFill="1" applyBorder="1" applyAlignment="1" applyProtection="1">
      <alignment horizontal="centerContinuous"/>
    </xf>
    <xf numFmtId="0" fontId="11" fillId="0" borderId="26" xfId="0" applyFont="1" applyFill="1" applyBorder="1" applyAlignment="1" applyProtection="1">
      <alignment horizontal="center"/>
    </xf>
    <xf numFmtId="0" fontId="11" fillId="0" borderId="19" xfId="0" applyFont="1" applyFill="1" applyBorder="1" applyAlignment="1" applyProtection="1"/>
    <xf numFmtId="37" fontId="11" fillId="0" borderId="15" xfId="0" applyNumberFormat="1" applyFont="1" applyFill="1" applyBorder="1" applyAlignment="1" applyProtection="1"/>
    <xf numFmtId="0" fontId="11" fillId="0" borderId="21" xfId="0" applyFont="1" applyFill="1" applyBorder="1" applyAlignment="1" applyProtection="1"/>
    <xf numFmtId="5" fontId="11" fillId="0" borderId="17" xfId="0" applyNumberFormat="1" applyFont="1" applyFill="1" applyBorder="1" applyAlignment="1" applyProtection="1">
      <alignment horizontal="centerContinuous"/>
      <protection locked="0"/>
    </xf>
    <xf numFmtId="5" fontId="11" fillId="0" borderId="11" xfId="0" applyNumberFormat="1" applyFont="1" applyFill="1" applyBorder="1" applyProtection="1">
      <protection locked="0"/>
    </xf>
    <xf numFmtId="5" fontId="11" fillId="0" borderId="4" xfId="0" applyNumberFormat="1" applyFont="1" applyFill="1" applyBorder="1" applyProtection="1"/>
    <xf numFmtId="37" fontId="11" fillId="0" borderId="17" xfId="0" applyNumberFormat="1" applyFont="1" applyFill="1" applyBorder="1" applyAlignment="1" applyProtection="1">
      <protection locked="0"/>
    </xf>
    <xf numFmtId="5" fontId="11" fillId="0" borderId="17" xfId="0" applyNumberFormat="1" applyFont="1" applyFill="1" applyBorder="1" applyAlignment="1" applyProtection="1">
      <alignment horizontal="right"/>
    </xf>
    <xf numFmtId="0" fontId="11" fillId="0" borderId="20" xfId="0" applyFont="1" applyFill="1" applyBorder="1" applyProtection="1"/>
    <xf numFmtId="5" fontId="11" fillId="0" borderId="17" xfId="0" applyNumberFormat="1" applyFont="1" applyFill="1" applyBorder="1" applyAlignment="1" applyProtection="1">
      <protection locked="0"/>
    </xf>
    <xf numFmtId="5" fontId="11" fillId="0" borderId="11" xfId="0" applyNumberFormat="1" applyFont="1" applyFill="1" applyBorder="1" applyAlignment="1" applyProtection="1">
      <protection locked="0"/>
    </xf>
    <xf numFmtId="37" fontId="11" fillId="0" borderId="17" xfId="0" applyNumberFormat="1" applyFont="1" applyFill="1" applyBorder="1" applyAlignment="1" applyProtection="1">
      <alignment horizontal="right"/>
    </xf>
    <xf numFmtId="0" fontId="11" fillId="0" borderId="10" xfId="0" applyFont="1" applyFill="1" applyBorder="1" applyAlignment="1" applyProtection="1"/>
    <xf numFmtId="37" fontId="11" fillId="0" borderId="17" xfId="0" applyNumberFormat="1" applyFont="1" applyFill="1" applyBorder="1" applyProtection="1">
      <protection locked="0"/>
    </xf>
    <xf numFmtId="37" fontId="11" fillId="0" borderId="11" xfId="0" applyNumberFormat="1" applyFont="1" applyFill="1" applyBorder="1" applyProtection="1">
      <protection locked="0"/>
    </xf>
    <xf numFmtId="37" fontId="11" fillId="0" borderId="17" xfId="0" applyNumberFormat="1" applyFont="1" applyFill="1" applyBorder="1" applyProtection="1"/>
    <xf numFmtId="37" fontId="11" fillId="0" borderId="25" xfId="0" applyNumberFormat="1" applyFont="1" applyFill="1" applyBorder="1" applyProtection="1"/>
    <xf numFmtId="37" fontId="11" fillId="0" borderId="21" xfId="0" applyNumberFormat="1" applyFont="1" applyFill="1" applyBorder="1" applyProtection="1"/>
    <xf numFmtId="37" fontId="11" fillId="0" borderId="10" xfId="0" applyNumberFormat="1" applyFont="1" applyFill="1" applyBorder="1" applyProtection="1"/>
    <xf numFmtId="37" fontId="11" fillId="0" borderId="22" xfId="0" applyNumberFormat="1" applyFont="1" applyFill="1" applyBorder="1" applyProtection="1">
      <protection locked="0"/>
    </xf>
    <xf numFmtId="0" fontId="11" fillId="0" borderId="9" xfId="0" applyFont="1" applyFill="1" applyBorder="1" applyAlignment="1" applyProtection="1">
      <protection locked="0"/>
    </xf>
    <xf numFmtId="37" fontId="11" fillId="0" borderId="22" xfId="0" applyNumberFormat="1" applyFont="1" applyFill="1" applyBorder="1" applyProtection="1"/>
    <xf numFmtId="37" fontId="11" fillId="0" borderId="26" xfId="0" applyNumberFormat="1" applyFont="1" applyFill="1" applyBorder="1" applyProtection="1"/>
    <xf numFmtId="37" fontId="11" fillId="0" borderId="9" xfId="0" applyNumberFormat="1" applyFont="1" applyFill="1" applyBorder="1" applyAlignment="1" applyProtection="1">
      <protection locked="0"/>
    </xf>
    <xf numFmtId="0" fontId="11" fillId="0" borderId="0" xfId="0" applyFont="1" applyFill="1" applyAlignment="1" applyProtection="1"/>
    <xf numFmtId="5" fontId="11" fillId="0" borderId="15" xfId="0" applyNumberFormat="1" applyFont="1" applyFill="1" applyBorder="1" applyProtection="1"/>
    <xf numFmtId="5" fontId="11" fillId="0" borderId="4" xfId="0" applyNumberFormat="1" applyFont="1" applyFill="1" applyBorder="1" applyAlignment="1" applyProtection="1">
      <alignment horizontal="centerContinuous"/>
    </xf>
    <xf numFmtId="5" fontId="11" fillId="0" borderId="25" xfId="0" applyNumberFormat="1" applyFont="1" applyFill="1" applyBorder="1" applyProtection="1"/>
    <xf numFmtId="37" fontId="11" fillId="0" borderId="15" xfId="0" applyNumberFormat="1" applyFont="1" applyFill="1" applyBorder="1" applyAlignment="1" applyProtection="1">
      <alignment horizontal="right"/>
    </xf>
    <xf numFmtId="37" fontId="11" fillId="0" borderId="11" xfId="0" applyNumberFormat="1" applyFont="1" applyFill="1" applyBorder="1" applyProtection="1"/>
    <xf numFmtId="37" fontId="11" fillId="0" borderId="17" xfId="0" applyNumberFormat="1" applyFont="1" applyFill="1" applyBorder="1" applyAlignment="1" applyProtection="1"/>
    <xf numFmtId="5" fontId="11" fillId="0" borderId="15" xfId="0" applyNumberFormat="1" applyFont="1" applyFill="1" applyBorder="1" applyAlignment="1" applyProtection="1"/>
    <xf numFmtId="0" fontId="11" fillId="0" borderId="1" xfId="0" applyFont="1" applyFill="1" applyBorder="1" applyAlignment="1" applyProtection="1">
      <alignment horizontal="centerContinuous"/>
    </xf>
    <xf numFmtId="37" fontId="11" fillId="0" borderId="1" xfId="0" applyNumberFormat="1" applyFont="1" applyFill="1" applyBorder="1" applyProtection="1"/>
    <xf numFmtId="37" fontId="11" fillId="0" borderId="0" xfId="0" applyNumberFormat="1" applyFont="1" applyFill="1" applyAlignment="1" applyProtection="1">
      <alignment horizontal="centerContinuous"/>
    </xf>
    <xf numFmtId="0" fontId="23" fillId="0" borderId="8" xfId="19" applyFont="1" applyFill="1" applyBorder="1" applyProtection="1"/>
    <xf numFmtId="0" fontId="23" fillId="0" borderId="2" xfId="19" applyFont="1" applyFill="1" applyBorder="1" applyAlignment="1" applyProtection="1">
      <alignment horizontal="left"/>
    </xf>
    <xf numFmtId="0" fontId="23" fillId="0" borderId="13" xfId="19" applyFont="1" applyFill="1" applyBorder="1" applyProtection="1"/>
    <xf numFmtId="0" fontId="23" fillId="0" borderId="12" xfId="19" applyFont="1" applyFill="1" applyBorder="1" applyProtection="1"/>
    <xf numFmtId="0" fontId="23" fillId="0" borderId="3" xfId="19" applyFont="1" applyFill="1" applyBorder="1" applyProtection="1"/>
    <xf numFmtId="0" fontId="23" fillId="0" borderId="2" xfId="19" applyFont="1" applyFill="1" applyBorder="1" applyProtection="1"/>
    <xf numFmtId="0" fontId="23" fillId="0" borderId="4" xfId="19" applyFont="1" applyFill="1" applyBorder="1" applyProtection="1"/>
    <xf numFmtId="0" fontId="6" fillId="0" borderId="25" xfId="19" applyFont="1" applyFill="1" applyBorder="1" applyProtection="1"/>
    <xf numFmtId="0" fontId="23" fillId="0" borderId="15" xfId="19" applyFont="1" applyFill="1" applyBorder="1" applyProtection="1"/>
    <xf numFmtId="0" fontId="23" fillId="0" borderId="25" xfId="19" applyFont="1" applyFill="1" applyBorder="1" applyProtection="1"/>
    <xf numFmtId="0" fontId="23" fillId="0" borderId="5" xfId="19" applyFont="1" applyFill="1" applyBorder="1" applyProtection="1"/>
    <xf numFmtId="0" fontId="23" fillId="0" borderId="0" xfId="19" applyFont="1" applyFill="1" applyProtection="1"/>
    <xf numFmtId="0" fontId="23" fillId="0" borderId="25" xfId="19" applyFont="1" applyFill="1" applyBorder="1" applyAlignment="1" applyProtection="1">
      <alignment horizontal="center"/>
    </xf>
    <xf numFmtId="0" fontId="23" fillId="0" borderId="9" xfId="19" applyFont="1" applyFill="1" applyBorder="1" applyProtection="1"/>
    <xf numFmtId="0" fontId="23" fillId="0" borderId="10" xfId="19" applyFont="1" applyFill="1" applyBorder="1" applyProtection="1"/>
    <xf numFmtId="0" fontId="23" fillId="0" borderId="17" xfId="19" applyFont="1" applyFill="1" applyBorder="1" applyProtection="1"/>
    <xf numFmtId="49" fontId="6" fillId="0" borderId="26" xfId="19" applyNumberFormat="1" applyFont="1" applyFill="1" applyBorder="1" applyAlignment="1" applyProtection="1">
      <alignment horizontal="center"/>
    </xf>
    <xf numFmtId="0" fontId="23" fillId="0" borderId="11" xfId="19" applyFont="1" applyFill="1" applyBorder="1" applyProtection="1"/>
    <xf numFmtId="0" fontId="23" fillId="0" borderId="4" xfId="19" applyFont="1" applyFill="1" applyBorder="1" applyAlignment="1" applyProtection="1">
      <alignment horizontal="centerContinuous"/>
    </xf>
    <xf numFmtId="0" fontId="23" fillId="0" borderId="0" xfId="19" applyFont="1" applyFill="1" applyAlignment="1" applyProtection="1">
      <alignment horizontal="centerContinuous"/>
    </xf>
    <xf numFmtId="0" fontId="23" fillId="0" borderId="5" xfId="19" applyFont="1" applyFill="1" applyBorder="1" applyAlignment="1" applyProtection="1">
      <alignment horizontal="centerContinuous"/>
    </xf>
    <xf numFmtId="0" fontId="23" fillId="0" borderId="9" xfId="19" applyFont="1" applyFill="1" applyBorder="1" applyAlignment="1" applyProtection="1">
      <alignment horizontal="centerContinuous"/>
    </xf>
    <xf numFmtId="0" fontId="23" fillId="0" borderId="10" xfId="19" applyFont="1" applyFill="1" applyBorder="1" applyAlignment="1" applyProtection="1">
      <alignment horizontal="centerContinuous"/>
    </xf>
    <xf numFmtId="0" fontId="23" fillId="0" borderId="11" xfId="19" applyFont="1" applyFill="1" applyBorder="1" applyAlignment="1" applyProtection="1">
      <alignment horizontal="centerContinuous"/>
    </xf>
    <xf numFmtId="0" fontId="23" fillId="0" borderId="18" xfId="19" applyFont="1" applyFill="1" applyBorder="1" applyAlignment="1" applyProtection="1">
      <alignment horizontal="center"/>
    </xf>
    <xf numFmtId="0" fontId="23" fillId="0" borderId="19" xfId="19" applyFont="1" applyFill="1" applyBorder="1" applyProtection="1"/>
    <xf numFmtId="0" fontId="23" fillId="0" borderId="16" xfId="19" applyFont="1" applyFill="1" applyBorder="1" applyProtection="1"/>
    <xf numFmtId="0" fontId="23" fillId="0" borderId="18" xfId="19" applyFont="1" applyFill="1" applyBorder="1" applyProtection="1"/>
    <xf numFmtId="0" fontId="23" fillId="0" borderId="16" xfId="19" applyFont="1" applyFill="1" applyBorder="1" applyAlignment="1" applyProtection="1">
      <alignment horizontal="center"/>
    </xf>
    <xf numFmtId="0" fontId="23" fillId="0" borderId="19" xfId="19" applyFont="1" applyFill="1" applyBorder="1" applyAlignment="1" applyProtection="1">
      <alignment horizontal="center"/>
    </xf>
    <xf numFmtId="0" fontId="23" fillId="0" borderId="20" xfId="19" applyFont="1" applyFill="1" applyBorder="1" applyAlignment="1" applyProtection="1">
      <alignment horizontal="center"/>
    </xf>
    <xf numFmtId="0" fontId="23" fillId="0" borderId="21" xfId="19" applyFont="1" applyFill="1" applyBorder="1" applyAlignment="1" applyProtection="1">
      <alignment horizontal="center"/>
    </xf>
    <xf numFmtId="0" fontId="23" fillId="0" borderId="22" xfId="19" applyFont="1" applyFill="1" applyBorder="1" applyAlignment="1" applyProtection="1">
      <alignment horizontal="center"/>
    </xf>
    <xf numFmtId="0" fontId="23" fillId="0" borderId="26" xfId="19" applyFont="1" applyFill="1" applyBorder="1" applyAlignment="1" applyProtection="1">
      <alignment horizontal="center"/>
    </xf>
    <xf numFmtId="39" fontId="23" fillId="0" borderId="5" xfId="19" applyNumberFormat="1" applyFont="1" applyFill="1" applyBorder="1" applyAlignment="1" applyProtection="1">
      <alignment horizontal="centerContinuous"/>
    </xf>
    <xf numFmtId="39" fontId="23" fillId="0" borderId="0" xfId="19" applyNumberFormat="1" applyFont="1" applyFill="1" applyAlignment="1" applyProtection="1">
      <alignment horizontal="centerContinuous"/>
    </xf>
    <xf numFmtId="39" fontId="23" fillId="0" borderId="25" xfId="19" applyNumberFormat="1" applyFont="1" applyFill="1" applyBorder="1" applyAlignment="1" applyProtection="1">
      <alignment horizontal="centerContinuous"/>
    </xf>
    <xf numFmtId="0" fontId="23" fillId="0" borderId="10" xfId="19" applyFont="1" applyFill="1" applyBorder="1" applyAlignment="1" applyProtection="1">
      <alignment horizontal="left"/>
    </xf>
    <xf numFmtId="0" fontId="23" fillId="0" borderId="21" xfId="19" applyFont="1" applyFill="1" applyBorder="1" applyAlignment="1" applyProtection="1">
      <alignment horizontal="centerContinuous"/>
    </xf>
    <xf numFmtId="0" fontId="23" fillId="0" borderId="26" xfId="19" applyFont="1" applyFill="1" applyBorder="1" applyAlignment="1" applyProtection="1">
      <alignment horizontal="centerContinuous"/>
    </xf>
    <xf numFmtId="5" fontId="23" fillId="0" borderId="21" xfId="19" applyNumberFormat="1" applyFont="1" applyFill="1" applyBorder="1" applyAlignment="1" applyProtection="1">
      <alignment horizontal="right"/>
    </xf>
    <xf numFmtId="5" fontId="23" fillId="0" borderId="22" xfId="19" applyNumberFormat="1" applyFont="1" applyFill="1" applyBorder="1" applyAlignment="1" applyProtection="1">
      <alignment horizontal="right"/>
      <protection locked="0"/>
    </xf>
    <xf numFmtId="5" fontId="23" fillId="0" borderId="26" xfId="19" applyNumberFormat="1" applyFont="1" applyFill="1" applyBorder="1" applyAlignment="1" applyProtection="1">
      <alignment horizontal="right"/>
      <protection locked="0"/>
    </xf>
    <xf numFmtId="37" fontId="23" fillId="0" borderId="21" xfId="19" applyNumberFormat="1" applyFont="1" applyFill="1" applyBorder="1" applyAlignment="1" applyProtection="1">
      <alignment horizontal="right"/>
    </xf>
    <xf numFmtId="37" fontId="23" fillId="0" borderId="22" xfId="19" applyNumberFormat="1" applyFont="1" applyFill="1" applyBorder="1" applyAlignment="1" applyProtection="1">
      <alignment horizontal="right"/>
      <protection locked="0"/>
    </xf>
    <xf numFmtId="37" fontId="23" fillId="0" borderId="26" xfId="19" applyNumberFormat="1" applyFont="1" applyFill="1" applyBorder="1" applyAlignment="1" applyProtection="1">
      <alignment horizontal="right"/>
      <protection locked="0"/>
    </xf>
    <xf numFmtId="37" fontId="23" fillId="0" borderId="22" xfId="19" applyNumberFormat="1" applyFont="1" applyFill="1" applyBorder="1" applyAlignment="1" applyProtection="1">
      <alignment horizontal="right"/>
    </xf>
    <xf numFmtId="37" fontId="23" fillId="0" borderId="26" xfId="19" applyNumberFormat="1" applyFont="1" applyFill="1" applyBorder="1" applyAlignment="1" applyProtection="1">
      <alignment horizontal="right"/>
    </xf>
    <xf numFmtId="37" fontId="23" fillId="0" borderId="17" xfId="19" applyNumberFormat="1" applyFont="1" applyFill="1" applyBorder="1" applyAlignment="1" applyProtection="1">
      <alignment horizontal="right"/>
    </xf>
    <xf numFmtId="5" fontId="23" fillId="0" borderId="22" xfId="19" applyNumberFormat="1" applyFont="1" applyFill="1" applyBorder="1" applyAlignment="1" applyProtection="1">
      <alignment horizontal="right"/>
    </xf>
    <xf numFmtId="5" fontId="23" fillId="0" borderId="26" xfId="19" applyNumberFormat="1" applyFont="1" applyFill="1" applyBorder="1" applyAlignment="1" applyProtection="1">
      <alignment horizontal="right"/>
    </xf>
    <xf numFmtId="0" fontId="23" fillId="0" borderId="0" xfId="19" applyFont="1" applyFill="1" applyAlignment="1" applyProtection="1">
      <alignment horizontal="left"/>
    </xf>
    <xf numFmtId="37" fontId="23" fillId="0" borderId="19" xfId="19" applyNumberFormat="1" applyFont="1" applyFill="1" applyBorder="1" applyProtection="1"/>
    <xf numFmtId="37" fontId="23" fillId="0" borderId="5" xfId="19" applyNumberFormat="1" applyFont="1" applyFill="1" applyBorder="1" applyAlignment="1" applyProtection="1">
      <alignment horizontal="centerContinuous"/>
    </xf>
    <xf numFmtId="37" fontId="23" fillId="0" borderId="4" xfId="19" applyNumberFormat="1" applyFont="1" applyFill="1" applyBorder="1" applyProtection="1"/>
    <xf numFmtId="37" fontId="23" fillId="0" borderId="0" xfId="19" applyNumberFormat="1" applyFont="1" applyFill="1" applyAlignment="1" applyProtection="1">
      <alignment horizontal="centerContinuous"/>
    </xf>
    <xf numFmtId="37" fontId="23" fillId="0" borderId="25" xfId="19" applyNumberFormat="1" applyFont="1" applyFill="1" applyBorder="1" applyAlignment="1" applyProtection="1">
      <alignment horizontal="centerContinuous"/>
    </xf>
    <xf numFmtId="0" fontId="6" fillId="0" borderId="9" xfId="19" applyFont="1" applyFill="1" applyBorder="1" applyAlignment="1" applyProtection="1">
      <alignment horizontal="center"/>
    </xf>
    <xf numFmtId="0" fontId="23" fillId="0" borderId="21" xfId="19" applyFont="1" applyFill="1" applyBorder="1" applyAlignment="1" applyProtection="1">
      <alignment horizontal="left"/>
    </xf>
    <xf numFmtId="37" fontId="23" fillId="0" borderId="21" xfId="19" applyNumberFormat="1" applyFont="1" applyFill="1" applyBorder="1" applyAlignment="1" applyProtection="1">
      <alignment horizontal="centerContinuous"/>
    </xf>
    <xf numFmtId="37" fontId="23" fillId="0" borderId="11" xfId="19" applyNumberFormat="1" applyFont="1" applyFill="1" applyBorder="1" applyAlignment="1" applyProtection="1">
      <alignment horizontal="centerContinuous"/>
    </xf>
    <xf numFmtId="37" fontId="23" fillId="0" borderId="9" xfId="19" applyNumberFormat="1" applyFont="1" applyFill="1" applyBorder="1" applyAlignment="1" applyProtection="1">
      <alignment horizontal="centerContinuous"/>
    </xf>
    <xf numFmtId="37" fontId="23" fillId="0" borderId="10" xfId="19" applyNumberFormat="1" applyFont="1" applyFill="1" applyBorder="1" applyAlignment="1" applyProtection="1">
      <alignment horizontal="centerContinuous"/>
    </xf>
    <xf numFmtId="37" fontId="23" fillId="0" borderId="26" xfId="19" applyNumberFormat="1" applyFont="1" applyFill="1" applyBorder="1" applyAlignment="1" applyProtection="1">
      <alignment horizontal="centerContinuous"/>
    </xf>
    <xf numFmtId="5" fontId="23" fillId="0" borderId="22" xfId="19" applyNumberFormat="1" applyFont="1" applyFill="1" applyBorder="1" applyAlignment="1" applyProtection="1">
      <alignment horizontal="centerContinuous"/>
      <protection locked="0"/>
    </xf>
    <xf numFmtId="178" fontId="23" fillId="0" borderId="20" xfId="19" applyNumberFormat="1" applyFont="1" applyFill="1" applyBorder="1" applyAlignment="1" applyProtection="1">
      <protection locked="0"/>
    </xf>
    <xf numFmtId="5" fontId="23" fillId="0" borderId="26" xfId="19" applyNumberFormat="1" applyFont="1" applyFill="1" applyBorder="1" applyAlignment="1" applyProtection="1">
      <protection locked="0"/>
    </xf>
    <xf numFmtId="0" fontId="23" fillId="0" borderId="40" xfId="19" applyFont="1" applyFill="1" applyBorder="1" applyAlignment="1" applyProtection="1">
      <alignment horizontal="centerContinuous"/>
    </xf>
    <xf numFmtId="37" fontId="23" fillId="0" borderId="16" xfId="19" applyNumberFormat="1" applyFont="1" applyFill="1" applyBorder="1" applyAlignment="1" applyProtection="1"/>
    <xf numFmtId="37" fontId="23" fillId="0" borderId="20" xfId="19" applyNumberFormat="1" applyFont="1" applyFill="1" applyBorder="1" applyAlignment="1" applyProtection="1">
      <protection locked="0"/>
    </xf>
    <xf numFmtId="37" fontId="23" fillId="0" borderId="0" xfId="19" applyNumberFormat="1" applyFont="1" applyFill="1" applyAlignment="1" applyProtection="1"/>
    <xf numFmtId="37" fontId="23" fillId="0" borderId="25" xfId="19" applyNumberFormat="1" applyFont="1" applyFill="1" applyBorder="1" applyAlignment="1" applyProtection="1"/>
    <xf numFmtId="0" fontId="23" fillId="0" borderId="70" xfId="19" applyFont="1" applyFill="1" applyBorder="1" applyAlignment="1" applyProtection="1">
      <alignment horizontal="centerContinuous"/>
    </xf>
    <xf numFmtId="37" fontId="23" fillId="0" borderId="22" xfId="19" applyNumberFormat="1" applyFont="1" applyFill="1" applyBorder="1" applyAlignment="1" applyProtection="1"/>
    <xf numFmtId="37" fontId="23" fillId="0" borderId="10" xfId="19" applyNumberFormat="1" applyFont="1" applyFill="1" applyBorder="1" applyAlignment="1" applyProtection="1"/>
    <xf numFmtId="37" fontId="23" fillId="0" borderId="26" xfId="19" applyNumberFormat="1" applyFont="1" applyFill="1" applyBorder="1" applyAlignment="1" applyProtection="1"/>
    <xf numFmtId="37" fontId="23" fillId="0" borderId="22" xfId="19" applyNumberFormat="1" applyFont="1" applyFill="1" applyBorder="1" applyAlignment="1" applyProtection="1">
      <protection locked="0"/>
    </xf>
    <xf numFmtId="0" fontId="6" fillId="0" borderId="44" xfId="19" applyFont="1" applyFill="1" applyBorder="1" applyAlignment="1"/>
    <xf numFmtId="37" fontId="23" fillId="0" borderId="26" xfId="19" applyNumberFormat="1" applyFont="1" applyFill="1" applyBorder="1" applyAlignment="1" applyProtection="1">
      <protection locked="0"/>
    </xf>
    <xf numFmtId="37" fontId="23" fillId="0" borderId="20" xfId="19" applyNumberFormat="1" applyFont="1" applyFill="1" applyBorder="1" applyAlignment="1" applyProtection="1">
      <alignment horizontal="right"/>
    </xf>
    <xf numFmtId="0" fontId="6" fillId="0" borderId="43" xfId="19" applyFont="1" applyFill="1" applyBorder="1"/>
    <xf numFmtId="0" fontId="23" fillId="0" borderId="10" xfId="19" applyFont="1" applyFill="1" applyBorder="1" applyAlignment="1" applyProtection="1">
      <alignment horizontal="center"/>
    </xf>
    <xf numFmtId="0" fontId="23" fillId="0" borderId="22" xfId="19" applyFont="1" applyFill="1" applyBorder="1" applyProtection="1"/>
    <xf numFmtId="37" fontId="23" fillId="0" borderId="0" xfId="19" applyNumberFormat="1" applyFont="1" applyFill="1" applyAlignment="1" applyProtection="1">
      <alignment horizontal="left"/>
    </xf>
    <xf numFmtId="7" fontId="23" fillId="0" borderId="4" xfId="19" applyNumberFormat="1" applyFont="1" applyFill="1" applyBorder="1" applyProtection="1"/>
    <xf numFmtId="0" fontId="23" fillId="0" borderId="0" xfId="19" applyFont="1" applyFill="1" applyAlignment="1" applyProtection="1">
      <alignment horizontal="center"/>
    </xf>
    <xf numFmtId="43" fontId="23" fillId="0" borderId="0" xfId="8" applyFont="1" applyFill="1" applyAlignment="1" applyProtection="1">
      <alignment horizontal="left"/>
    </xf>
    <xf numFmtId="37" fontId="23" fillId="0" borderId="0" xfId="19" applyNumberFormat="1" applyFont="1" applyFill="1" applyProtection="1"/>
    <xf numFmtId="39" fontId="23" fillId="0" borderId="0" xfId="19" applyNumberFormat="1" applyFont="1" applyFill="1" applyAlignment="1" applyProtection="1">
      <alignment horizontal="left"/>
    </xf>
    <xf numFmtId="0" fontId="23" fillId="0" borderId="6" xfId="19" applyFont="1" applyFill="1" applyBorder="1" applyProtection="1"/>
    <xf numFmtId="0" fontId="23" fillId="0" borderId="1" xfId="19" applyFont="1" applyFill="1" applyBorder="1" applyProtection="1"/>
    <xf numFmtId="0" fontId="23" fillId="0" borderId="1" xfId="19" applyFont="1" applyFill="1" applyBorder="1" applyAlignment="1" applyProtection="1">
      <alignment horizontal="centerContinuous"/>
    </xf>
    <xf numFmtId="37" fontId="23" fillId="0" borderId="1" xfId="19" applyNumberFormat="1" applyFont="1" applyFill="1" applyBorder="1" applyAlignment="1" applyProtection="1">
      <alignment horizontal="centerContinuous"/>
    </xf>
    <xf numFmtId="37" fontId="23" fillId="0" borderId="7" xfId="19" applyNumberFormat="1" applyFont="1" applyFill="1" applyBorder="1" applyAlignment="1" applyProtection="1">
      <alignment horizontal="centerContinuous"/>
    </xf>
    <xf numFmtId="0" fontId="6" fillId="0" borderId="0" xfId="19" applyFont="1" applyFill="1" applyAlignment="1" applyProtection="1">
      <alignment horizontal="centerContinuous"/>
    </xf>
    <xf numFmtId="0" fontId="11" fillId="0" borderId="128" xfId="13" applyFont="1" applyFill="1" applyBorder="1" applyProtection="1"/>
    <xf numFmtId="0" fontId="11" fillId="0" borderId="134" xfId="13" applyFont="1" applyFill="1" applyBorder="1" applyProtection="1"/>
    <xf numFmtId="0" fontId="11" fillId="0" borderId="24" xfId="13" applyFont="1" applyFill="1" applyBorder="1" applyProtection="1"/>
    <xf numFmtId="0" fontId="11" fillId="0" borderId="129" xfId="13" applyFont="1" applyFill="1" applyBorder="1" applyProtection="1"/>
    <xf numFmtId="0" fontId="11" fillId="0" borderId="131" xfId="13" applyFont="1" applyFill="1" applyBorder="1" applyProtection="1"/>
    <xf numFmtId="0" fontId="6" fillId="0" borderId="25" xfId="13" applyFont="1" applyFill="1" applyBorder="1" applyProtection="1"/>
    <xf numFmtId="0" fontId="11" fillId="0" borderId="19" xfId="13" applyFont="1" applyFill="1" applyBorder="1" applyAlignment="1" applyProtection="1">
      <alignment horizontal="center"/>
    </xf>
    <xf numFmtId="0" fontId="11" fillId="0" borderId="0" xfId="13" applyFont="1" applyFill="1" applyBorder="1" applyProtection="1"/>
    <xf numFmtId="0" fontId="11" fillId="0" borderId="25" xfId="13" applyFont="1" applyFill="1" applyBorder="1" applyProtection="1"/>
    <xf numFmtId="0" fontId="11" fillId="0" borderId="9" xfId="13" applyFont="1" applyFill="1" applyBorder="1" applyProtection="1"/>
    <xf numFmtId="0" fontId="11" fillId="0" borderId="10" xfId="13" applyFont="1" applyFill="1" applyBorder="1" applyProtection="1"/>
    <xf numFmtId="0" fontId="11" fillId="0" borderId="21" xfId="13" applyFont="1" applyFill="1" applyBorder="1" applyAlignment="1" applyProtection="1">
      <alignment horizontal="center"/>
    </xf>
    <xf numFmtId="0" fontId="11" fillId="0" borderId="26" xfId="13" applyFont="1" applyFill="1" applyBorder="1" applyProtection="1"/>
    <xf numFmtId="177" fontId="6" fillId="0" borderId="26" xfId="13" applyNumberFormat="1" applyFont="1" applyFill="1" applyBorder="1" applyAlignment="1" applyProtection="1">
      <alignment horizontal="center"/>
    </xf>
    <xf numFmtId="49" fontId="6" fillId="0" borderId="22" xfId="13" applyNumberFormat="1" applyFont="1" applyFill="1" applyBorder="1" applyAlignment="1" applyProtection="1">
      <alignment horizontal="center"/>
    </xf>
    <xf numFmtId="0" fontId="11" fillId="0" borderId="4" xfId="13" applyFont="1" applyFill="1" applyBorder="1" applyAlignment="1" applyProtection="1">
      <alignment horizontal="centerContinuous"/>
    </xf>
    <xf numFmtId="0" fontId="11" fillId="0" borderId="137" xfId="13" applyFont="1" applyFill="1" applyBorder="1" applyProtection="1"/>
    <xf numFmtId="0" fontId="11" fillId="0" borderId="86" xfId="13" applyFont="1" applyFill="1" applyBorder="1" applyAlignment="1" applyProtection="1">
      <alignment horizontal="centerContinuous" vertical="top" wrapText="1"/>
    </xf>
    <xf numFmtId="0" fontId="11" fillId="0" borderId="80" xfId="13" applyFont="1" applyFill="1" applyBorder="1" applyProtection="1"/>
    <xf numFmtId="0" fontId="11" fillId="0" borderId="0" xfId="13" applyFont="1" applyFill="1" applyBorder="1" applyAlignment="1" applyProtection="1">
      <alignment horizontal="centerContinuous" vertical="top" wrapText="1"/>
    </xf>
    <xf numFmtId="0" fontId="11" fillId="0" borderId="138" xfId="13" applyFont="1" applyFill="1" applyBorder="1" applyProtection="1"/>
    <xf numFmtId="0" fontId="11" fillId="0" borderId="84" xfId="13" applyFont="1" applyFill="1" applyBorder="1" applyAlignment="1" applyProtection="1">
      <alignment horizontal="centerContinuous" vertical="top" wrapText="1"/>
    </xf>
    <xf numFmtId="37" fontId="11" fillId="0" borderId="127" xfId="13" applyNumberFormat="1" applyFont="1" applyFill="1" applyBorder="1" applyProtection="1"/>
    <xf numFmtId="0" fontId="15" fillId="0" borderId="0" xfId="13" applyFont="1" applyFill="1" applyBorder="1" applyAlignment="1" applyProtection="1">
      <alignment horizontal="left"/>
    </xf>
    <xf numFmtId="0" fontId="11" fillId="0" borderId="0" xfId="13" applyFont="1" applyFill="1" applyBorder="1" applyAlignment="1" applyProtection="1">
      <alignment horizontal="center"/>
    </xf>
    <xf numFmtId="37" fontId="11" fillId="0" borderId="77" xfId="13" applyNumberFormat="1" applyFont="1" applyFill="1" applyBorder="1" applyProtection="1"/>
    <xf numFmtId="43" fontId="60" fillId="0" borderId="0" xfId="26" applyFont="1" applyFill="1" applyBorder="1" applyProtection="1"/>
    <xf numFmtId="0" fontId="15" fillId="0" borderId="0" xfId="13" applyNumberFormat="1" applyFont="1" applyFill="1" applyAlignment="1" applyProtection="1">
      <protection locked="0"/>
    </xf>
    <xf numFmtId="0" fontId="11" fillId="0" borderId="6" xfId="13" applyFont="1" applyFill="1" applyBorder="1" applyProtection="1"/>
    <xf numFmtId="0" fontId="11" fillId="0" borderId="1" xfId="13" applyFont="1" applyFill="1" applyBorder="1" applyAlignment="1" applyProtection="1">
      <alignment horizontal="centerContinuous"/>
    </xf>
    <xf numFmtId="37" fontId="11" fillId="0" borderId="1" xfId="13" applyNumberFormat="1" applyFont="1" applyFill="1" applyBorder="1" applyProtection="1"/>
    <xf numFmtId="37" fontId="11" fillId="0" borderId="7" xfId="13" applyNumberFormat="1" applyFont="1" applyFill="1" applyBorder="1" applyProtection="1"/>
    <xf numFmtId="37" fontId="11" fillId="0" borderId="0" xfId="13" applyNumberFormat="1" applyFont="1" applyFill="1" applyProtection="1"/>
    <xf numFmtId="37" fontId="11" fillId="0" borderId="0" xfId="13" applyNumberFormat="1" applyFont="1" applyFill="1" applyAlignment="1" applyProtection="1">
      <alignment horizontal="centerContinuous"/>
    </xf>
    <xf numFmtId="0" fontId="44" fillId="0" borderId="26" xfId="13" applyFont="1" applyFill="1" applyBorder="1" applyProtection="1"/>
    <xf numFmtId="0" fontId="11" fillId="0" borderId="9" xfId="13" applyFont="1" applyFill="1" applyBorder="1" applyAlignment="1" applyProtection="1">
      <alignment horizontal="centerContinuous"/>
    </xf>
    <xf numFmtId="0" fontId="11" fillId="0" borderId="10" xfId="13" applyFont="1" applyFill="1" applyBorder="1" applyAlignment="1" applyProtection="1">
      <alignment horizontal="centerContinuous"/>
    </xf>
    <xf numFmtId="0" fontId="11" fillId="0" borderId="11" xfId="13" applyFont="1" applyFill="1" applyBorder="1" applyAlignment="1" applyProtection="1">
      <alignment horizontal="centerContinuous"/>
    </xf>
    <xf numFmtId="39" fontId="11" fillId="0" borderId="127" xfId="13" applyNumberFormat="1" applyFont="1" applyFill="1" applyBorder="1" applyAlignment="1" applyProtection="1">
      <alignment horizontal="centerContinuous"/>
    </xf>
    <xf numFmtId="0" fontId="15" fillId="0" borderId="84" xfId="13" applyFont="1" applyFill="1" applyBorder="1" applyAlignment="1" applyProtection="1">
      <alignment horizontal="center"/>
    </xf>
    <xf numFmtId="0" fontId="11" fillId="0" borderId="115" xfId="13" applyFont="1" applyFill="1" applyBorder="1" applyAlignment="1" applyProtection="1">
      <alignment horizontal="centerContinuous"/>
    </xf>
    <xf numFmtId="178" fontId="51" fillId="0" borderId="120" xfId="26" applyNumberFormat="1" applyFont="1" applyFill="1" applyBorder="1" applyAlignment="1" applyProtection="1">
      <protection locked="0"/>
    </xf>
    <xf numFmtId="178" fontId="51" fillId="0" borderId="125" xfId="26" applyNumberFormat="1" applyFont="1" applyFill="1" applyBorder="1" applyAlignment="1" applyProtection="1">
      <protection locked="0"/>
    </xf>
    <xf numFmtId="178" fontId="70" fillId="0" borderId="71" xfId="26" applyNumberFormat="1" applyFont="1" applyFill="1" applyBorder="1" applyAlignment="1">
      <alignment horizontal="center"/>
    </xf>
    <xf numFmtId="178" fontId="70" fillId="0" borderId="126" xfId="26" applyNumberFormat="1" applyFont="1" applyFill="1" applyBorder="1" applyAlignment="1">
      <alignment horizontal="center"/>
    </xf>
    <xf numFmtId="178" fontId="70" fillId="0" borderId="120" xfId="26" applyNumberFormat="1" applyFont="1" applyFill="1" applyBorder="1" applyAlignment="1">
      <alignment horizontal="center"/>
    </xf>
    <xf numFmtId="178" fontId="70" fillId="0" borderId="125" xfId="26" applyNumberFormat="1" applyFont="1" applyFill="1" applyBorder="1" applyAlignment="1">
      <alignment horizontal="center"/>
    </xf>
    <xf numFmtId="178" fontId="15" fillId="0" borderId="0" xfId="13" applyNumberFormat="1" applyFont="1" applyFill="1"/>
    <xf numFmtId="37" fontId="11" fillId="0" borderId="0" xfId="13" applyNumberFormat="1" applyFont="1" applyFill="1" applyAlignment="1" applyProtection="1">
      <alignment horizontal="right"/>
    </xf>
    <xf numFmtId="0" fontId="65" fillId="0" borderId="0" xfId="13" applyFont="1" applyFill="1"/>
    <xf numFmtId="178" fontId="65" fillId="0" borderId="0" xfId="13" applyNumberFormat="1" applyFont="1" applyFill="1"/>
    <xf numFmtId="43" fontId="65" fillId="0" borderId="0" xfId="13" applyNumberFormat="1" applyFont="1" applyFill="1"/>
    <xf numFmtId="37" fontId="11" fillId="0" borderId="11" xfId="13" applyNumberFormat="1" applyFont="1" applyFill="1" applyBorder="1" applyAlignment="1" applyProtection="1">
      <alignment horizontal="centerContinuous"/>
    </xf>
    <xf numFmtId="0" fontId="11" fillId="0" borderId="16" xfId="13" applyFont="1" applyFill="1" applyBorder="1" applyAlignment="1" applyProtection="1">
      <alignment horizontal="centerContinuous"/>
    </xf>
    <xf numFmtId="0" fontId="11" fillId="0" borderId="20" xfId="13" applyFont="1" applyFill="1" applyBorder="1" applyAlignment="1" applyProtection="1">
      <alignment horizontal="center"/>
    </xf>
    <xf numFmtId="0" fontId="11" fillId="0" borderId="20" xfId="13" applyFont="1" applyFill="1" applyBorder="1" applyProtection="1"/>
    <xf numFmtId="0" fontId="11" fillId="0" borderId="10" xfId="13" applyFont="1" applyFill="1" applyBorder="1" applyAlignment="1" applyProtection="1">
      <alignment horizontal="left"/>
    </xf>
    <xf numFmtId="5" fontId="11" fillId="0" borderId="22" xfId="13" applyNumberFormat="1" applyFont="1" applyFill="1" applyBorder="1" applyProtection="1"/>
    <xf numFmtId="37" fontId="15" fillId="0" borderId="0" xfId="13" applyNumberFormat="1" applyFont="1" applyFill="1"/>
    <xf numFmtId="0" fontId="11" fillId="0" borderId="23" xfId="13" applyFont="1" applyFill="1" applyBorder="1" applyProtection="1"/>
    <xf numFmtId="0" fontId="11" fillId="0" borderId="1" xfId="13" applyFont="1" applyFill="1" applyBorder="1" applyAlignment="1" applyProtection="1">
      <alignment horizontal="left"/>
    </xf>
    <xf numFmtId="37" fontId="11" fillId="0" borderId="127" xfId="13" applyNumberFormat="1" applyFont="1" applyFill="1" applyBorder="1" applyAlignment="1" applyProtection="1">
      <alignment horizontal="centerContinuous"/>
    </xf>
    <xf numFmtId="37" fontId="24" fillId="0" borderId="22" xfId="13" applyNumberFormat="1" applyFont="1" applyFill="1" applyBorder="1" applyProtection="1"/>
    <xf numFmtId="43" fontId="11" fillId="0" borderId="0" xfId="13" applyNumberFormat="1" applyFont="1" applyFill="1" applyProtection="1"/>
    <xf numFmtId="0" fontId="11" fillId="0" borderId="135" xfId="13" applyFont="1" applyFill="1" applyBorder="1" applyAlignment="1" applyProtection="1">
      <alignment horizontal="center"/>
    </xf>
    <xf numFmtId="0" fontId="11" fillId="0" borderId="131" xfId="13" applyFont="1" applyFill="1" applyBorder="1" applyAlignment="1" applyProtection="1">
      <alignment horizontal="center"/>
    </xf>
    <xf numFmtId="177" fontId="15" fillId="0" borderId="26" xfId="13" applyNumberFormat="1" applyFont="1" applyFill="1" applyBorder="1" applyAlignment="1" applyProtection="1">
      <alignment horizontal="center"/>
    </xf>
    <xf numFmtId="177" fontId="15" fillId="0" borderId="22" xfId="13" applyNumberFormat="1" applyFont="1" applyFill="1" applyBorder="1" applyAlignment="1" applyProtection="1">
      <alignment horizontal="center"/>
    </xf>
    <xf numFmtId="0" fontId="11" fillId="0" borderId="19" xfId="13" applyFont="1" applyFill="1" applyBorder="1" applyAlignment="1" applyProtection="1">
      <alignment horizontal="centerContinuous"/>
    </xf>
    <xf numFmtId="0" fontId="11" fillId="0" borderId="18" xfId="13" applyFont="1" applyFill="1" applyBorder="1" applyProtection="1"/>
    <xf numFmtId="37" fontId="11" fillId="0" borderId="19" xfId="13" applyNumberFormat="1" applyFont="1" applyFill="1" applyBorder="1" applyAlignment="1" applyProtection="1">
      <alignment horizontal="center"/>
    </xf>
    <xf numFmtId="37" fontId="11" fillId="0" borderId="16" xfId="13" applyNumberFormat="1" applyFont="1" applyFill="1" applyBorder="1" applyAlignment="1" applyProtection="1">
      <alignment horizontal="center"/>
    </xf>
    <xf numFmtId="37" fontId="11" fillId="0" borderId="21" xfId="13" applyNumberFormat="1" applyFont="1" applyFill="1" applyBorder="1" applyAlignment="1" applyProtection="1">
      <alignment horizontal="center"/>
    </xf>
    <xf numFmtId="37" fontId="11" fillId="0" borderId="22" xfId="13" applyNumberFormat="1" applyFont="1" applyFill="1" applyBorder="1" applyAlignment="1" applyProtection="1">
      <alignment horizontal="center"/>
    </xf>
    <xf numFmtId="0" fontId="24" fillId="0" borderId="10" xfId="13" applyFont="1" applyFill="1" applyBorder="1" applyAlignment="1" applyProtection="1">
      <alignment horizontal="centerContinuous"/>
    </xf>
    <xf numFmtId="43" fontId="11" fillId="0" borderId="22" xfId="26" applyFont="1" applyFill="1" applyBorder="1" applyProtection="1"/>
    <xf numFmtId="0" fontId="11" fillId="0" borderId="35" xfId="13" applyFont="1" applyFill="1" applyBorder="1" applyProtection="1"/>
    <xf numFmtId="37" fontId="11" fillId="0" borderId="36" xfId="13" applyNumberFormat="1" applyFont="1" applyFill="1" applyBorder="1" applyProtection="1"/>
    <xf numFmtId="43" fontId="64" fillId="0" borderId="0" xfId="13" applyNumberFormat="1" applyFont="1" applyFill="1" applyBorder="1" applyProtection="1"/>
    <xf numFmtId="0" fontId="86" fillId="0" borderId="0" xfId="13" applyFont="1" applyFill="1"/>
    <xf numFmtId="0" fontId="6" fillId="0" borderId="25" xfId="13" applyFont="1" applyFill="1" applyBorder="1"/>
    <xf numFmtId="49" fontId="15" fillId="0" borderId="22" xfId="13" applyNumberFormat="1" applyFont="1" applyFill="1" applyBorder="1" applyAlignment="1" applyProtection="1">
      <alignment horizontal="center"/>
    </xf>
    <xf numFmtId="0" fontId="11" fillId="0" borderId="0" xfId="13" applyFont="1" applyFill="1" applyAlignment="1" applyProtection="1">
      <alignment horizontal="right"/>
    </xf>
    <xf numFmtId="0" fontId="11" fillId="0" borderId="10" xfId="13" applyFont="1" applyFill="1" applyBorder="1" applyAlignment="1" applyProtection="1">
      <alignment horizontal="right"/>
    </xf>
    <xf numFmtId="0" fontId="11" fillId="0" borderId="22" xfId="13" applyFont="1" applyFill="1" applyBorder="1" applyAlignment="1" applyProtection="1">
      <alignment horizontal="centerContinuous"/>
    </xf>
    <xf numFmtId="0" fontId="24" fillId="0" borderId="0" xfId="13" applyFont="1" applyFill="1" applyAlignment="1" applyProtection="1">
      <alignment horizontal="centerContinuous"/>
    </xf>
    <xf numFmtId="0" fontId="11" fillId="0" borderId="10" xfId="13" applyFont="1" applyFill="1" applyBorder="1" applyAlignment="1" applyProtection="1"/>
    <xf numFmtId="43" fontId="64" fillId="0" borderId="127" xfId="13" applyNumberFormat="1" applyFont="1" applyFill="1" applyBorder="1" applyProtection="1"/>
    <xf numFmtId="0" fontId="11" fillId="0" borderId="0" xfId="13" applyFont="1" applyFill="1" applyAlignment="1" applyProtection="1"/>
    <xf numFmtId="0" fontId="11" fillId="0" borderId="136" xfId="13" applyFont="1" applyFill="1" applyBorder="1" applyProtection="1"/>
    <xf numFmtId="177" fontId="15" fillId="0" borderId="21" xfId="13" applyNumberFormat="1" applyFont="1" applyFill="1" applyBorder="1" applyAlignment="1" applyProtection="1">
      <alignment horizontal="center"/>
    </xf>
    <xf numFmtId="0" fontId="11" fillId="0" borderId="11" xfId="13" applyFont="1" applyFill="1" applyBorder="1" applyProtection="1"/>
    <xf numFmtId="0" fontId="11" fillId="0" borderId="0" xfId="13" applyFont="1" applyFill="1" applyAlignment="1" applyProtection="1">
      <alignment horizontal="center"/>
    </xf>
    <xf numFmtId="0" fontId="15" fillId="0" borderId="127" xfId="13" applyFill="1" applyBorder="1" applyAlignment="1"/>
    <xf numFmtId="0" fontId="11" fillId="0" borderId="21" xfId="13" applyFont="1" applyFill="1" applyBorder="1" applyAlignment="1" applyProtection="1">
      <alignment horizontal="centerContinuous"/>
    </xf>
    <xf numFmtId="39" fontId="11" fillId="0" borderId="0" xfId="13" applyNumberFormat="1" applyFont="1" applyFill="1" applyAlignment="1" applyProtection="1">
      <alignment horizontal="centerContinuous"/>
    </xf>
    <xf numFmtId="5" fontId="11" fillId="0" borderId="21" xfId="13" applyNumberFormat="1" applyFont="1" applyFill="1" applyBorder="1" applyAlignment="1" applyProtection="1"/>
    <xf numFmtId="5" fontId="11" fillId="0" borderId="22" xfId="13" applyNumberFormat="1" applyFont="1" applyFill="1" applyBorder="1" applyAlignment="1" applyProtection="1"/>
    <xf numFmtId="0" fontId="24" fillId="0" borderId="10" xfId="13" applyFont="1" applyFill="1" applyBorder="1" applyAlignment="1" applyProtection="1">
      <alignment horizontal="center"/>
    </xf>
    <xf numFmtId="0" fontId="11" fillId="0" borderId="22" xfId="13" applyFont="1" applyFill="1" applyBorder="1" applyProtection="1"/>
    <xf numFmtId="0" fontId="11" fillId="0" borderId="50" xfId="13" applyFont="1" applyFill="1" applyBorder="1" applyProtection="1"/>
    <xf numFmtId="178" fontId="11" fillId="0" borderId="21" xfId="26" applyNumberFormat="1" applyFont="1" applyFill="1" applyBorder="1" applyProtection="1"/>
    <xf numFmtId="4" fontId="11" fillId="0" borderId="10" xfId="13" applyNumberFormat="1" applyFont="1" applyFill="1" applyBorder="1" applyAlignment="1" applyProtection="1">
      <alignment horizontal="centerContinuous"/>
    </xf>
    <xf numFmtId="37" fontId="11" fillId="0" borderId="21" xfId="13" applyNumberFormat="1" applyFont="1" applyFill="1" applyBorder="1" applyAlignment="1" applyProtection="1">
      <alignment horizontal="centerContinuous"/>
    </xf>
    <xf numFmtId="37" fontId="11" fillId="0" borderId="26" xfId="13" applyNumberFormat="1" applyFont="1" applyFill="1" applyBorder="1" applyAlignment="1" applyProtection="1">
      <alignment horizontal="centerContinuous"/>
    </xf>
    <xf numFmtId="0" fontId="11" fillId="0" borderId="29" xfId="13" applyFont="1" applyFill="1" applyBorder="1" applyProtection="1"/>
    <xf numFmtId="0" fontId="11" fillId="0" borderId="33" xfId="13" applyFont="1" applyFill="1" applyBorder="1" applyProtection="1"/>
    <xf numFmtId="37" fontId="11" fillId="0" borderId="37" xfId="13" applyNumberFormat="1" applyFont="1" applyFill="1" applyBorder="1" applyAlignment="1" applyProtection="1">
      <alignment horizontal="centerContinuous"/>
    </xf>
    <xf numFmtId="0" fontId="11" fillId="0" borderId="25" xfId="13" applyFont="1" applyFill="1" applyBorder="1" applyAlignment="1" applyProtection="1">
      <alignment horizontal="center"/>
    </xf>
    <xf numFmtId="37" fontId="11" fillId="0" borderId="15" xfId="13" applyNumberFormat="1" applyFont="1" applyFill="1" applyBorder="1" applyProtection="1"/>
    <xf numFmtId="0" fontId="11" fillId="0" borderId="10" xfId="13" applyFont="1" applyFill="1" applyBorder="1" applyAlignment="1" applyProtection="1">
      <alignment horizontal="center"/>
    </xf>
    <xf numFmtId="0" fontId="11" fillId="0" borderId="26" xfId="13" applyFont="1" applyFill="1" applyBorder="1" applyAlignment="1" applyProtection="1">
      <alignment horizontal="center"/>
    </xf>
    <xf numFmtId="37" fontId="11" fillId="0" borderId="17" xfId="13" applyNumberFormat="1" applyFont="1" applyFill="1" applyBorder="1" applyAlignment="1" applyProtection="1">
      <alignment horizontal="center"/>
    </xf>
    <xf numFmtId="178" fontId="11" fillId="0" borderId="22" xfId="26" applyNumberFormat="1" applyFont="1" applyFill="1" applyBorder="1" applyProtection="1"/>
    <xf numFmtId="0" fontId="11" fillId="0" borderId="20" xfId="13" applyFont="1" applyFill="1" applyBorder="1" applyAlignment="1" applyProtection="1">
      <alignment horizontal="centerContinuous"/>
    </xf>
    <xf numFmtId="0" fontId="11" fillId="0" borderId="26" xfId="13" applyFont="1" applyFill="1" applyBorder="1" applyAlignment="1" applyProtection="1">
      <alignment horizontal="centerContinuous"/>
    </xf>
    <xf numFmtId="37" fontId="11" fillId="0" borderId="17" xfId="13" applyNumberFormat="1" applyFont="1" applyFill="1" applyBorder="1" applyProtection="1"/>
    <xf numFmtId="5" fontId="11" fillId="0" borderId="20" xfId="13" applyNumberFormat="1" applyFont="1" applyFill="1" applyBorder="1" applyAlignment="1" applyProtection="1"/>
    <xf numFmtId="5" fontId="11" fillId="0" borderId="26" xfId="13" applyNumberFormat="1" applyFont="1" applyFill="1" applyBorder="1" applyAlignment="1" applyProtection="1"/>
    <xf numFmtId="5" fontId="11" fillId="0" borderId="21" xfId="13" applyNumberFormat="1" applyFont="1" applyFill="1" applyBorder="1" applyProtection="1"/>
    <xf numFmtId="5" fontId="11" fillId="0" borderId="17" xfId="13" applyNumberFormat="1" applyFont="1" applyFill="1" applyBorder="1" applyProtection="1"/>
    <xf numFmtId="0" fontId="11" fillId="0" borderId="123" xfId="13" applyFont="1" applyFill="1" applyBorder="1" applyAlignment="1" applyProtection="1">
      <alignment horizontal="centerContinuous"/>
    </xf>
    <xf numFmtId="37" fontId="11" fillId="0" borderId="20" xfId="13" applyNumberFormat="1" applyFont="1" applyFill="1" applyBorder="1" applyAlignment="1" applyProtection="1"/>
    <xf numFmtId="37" fontId="11" fillId="0" borderId="26" xfId="13" applyNumberFormat="1" applyFont="1" applyFill="1" applyBorder="1" applyAlignment="1" applyProtection="1"/>
    <xf numFmtId="43" fontId="11" fillId="0" borderId="21" xfId="26" applyFont="1" applyFill="1" applyBorder="1" applyProtection="1"/>
    <xf numFmtId="43" fontId="11" fillId="0" borderId="19" xfId="26" applyFont="1" applyFill="1" applyBorder="1" applyProtection="1"/>
    <xf numFmtId="43" fontId="11" fillId="0" borderId="16" xfId="26" applyFont="1" applyFill="1" applyBorder="1" applyProtection="1"/>
    <xf numFmtId="37" fontId="11" fillId="0" borderId="18" xfId="13" applyNumberFormat="1" applyFont="1" applyFill="1" applyBorder="1" applyAlignment="1" applyProtection="1"/>
    <xf numFmtId="37" fontId="11" fillId="0" borderId="25" xfId="13" applyNumberFormat="1" applyFont="1" applyFill="1" applyBorder="1" applyAlignment="1" applyProtection="1"/>
    <xf numFmtId="37" fontId="11" fillId="0" borderId="78" xfId="13" applyNumberFormat="1" applyFont="1" applyFill="1" applyBorder="1" applyAlignment="1" applyProtection="1"/>
    <xf numFmtId="37" fontId="11" fillId="0" borderId="44" xfId="13" applyNumberFormat="1" applyFont="1" applyFill="1" applyBorder="1" applyAlignment="1" applyProtection="1"/>
    <xf numFmtId="37" fontId="11" fillId="0" borderId="17" xfId="13" applyNumberFormat="1" applyFont="1" applyFill="1" applyBorder="1" applyAlignment="1" applyProtection="1"/>
    <xf numFmtId="37" fontId="11" fillId="0" borderId="9" xfId="13" applyNumberFormat="1" applyFont="1" applyFill="1" applyBorder="1" applyProtection="1"/>
    <xf numFmtId="0" fontId="11" fillId="0" borderId="18" xfId="13" applyFont="1" applyFill="1" applyBorder="1" applyAlignment="1" applyProtection="1">
      <alignment horizontal="centerContinuous"/>
    </xf>
    <xf numFmtId="0" fontId="11" fillId="0" borderId="25" xfId="13" applyFont="1" applyFill="1" applyBorder="1" applyAlignment="1" applyProtection="1">
      <alignment horizontal="centerContinuous"/>
    </xf>
    <xf numFmtId="0" fontId="11" fillId="0" borderId="15" xfId="13" applyFont="1" applyFill="1" applyBorder="1" applyAlignment="1" applyProtection="1">
      <alignment horizontal="centerContinuous"/>
    </xf>
    <xf numFmtId="5" fontId="11" fillId="0" borderId="9" xfId="13" applyNumberFormat="1" applyFont="1" applyFill="1" applyBorder="1" applyProtection="1"/>
    <xf numFmtId="5" fontId="11" fillId="0" borderId="123" xfId="13" applyNumberFormat="1" applyFont="1" applyFill="1" applyBorder="1" applyProtection="1"/>
    <xf numFmtId="5" fontId="11" fillId="0" borderId="20" xfId="13" applyNumberFormat="1" applyFont="1" applyFill="1" applyBorder="1" applyProtection="1"/>
    <xf numFmtId="43" fontId="11" fillId="0" borderId="0" xfId="26" applyFont="1" applyFill="1" applyAlignment="1" applyProtection="1">
      <alignment horizontal="centerContinuous"/>
    </xf>
    <xf numFmtId="43" fontId="11" fillId="0" borderId="0" xfId="13" applyNumberFormat="1" applyFont="1" applyFill="1" applyAlignment="1" applyProtection="1">
      <alignment horizontal="centerContinuous"/>
    </xf>
    <xf numFmtId="5" fontId="11" fillId="0" borderId="50" xfId="13" applyNumberFormat="1" applyFont="1" applyFill="1" applyBorder="1" applyProtection="1"/>
    <xf numFmtId="175" fontId="11" fillId="0" borderId="0" xfId="13" applyNumberFormat="1" applyFont="1" applyFill="1" applyProtection="1"/>
    <xf numFmtId="0" fontId="11" fillId="0" borderId="7" xfId="13" applyFont="1" applyFill="1" applyBorder="1" applyProtection="1"/>
    <xf numFmtId="0" fontId="65" fillId="0" borderId="0" xfId="13" applyFont="1" applyFill="1" applyAlignment="1">
      <alignment horizontal="right"/>
    </xf>
    <xf numFmtId="5" fontId="65" fillId="0" borderId="0" xfId="26" applyNumberFormat="1" applyFont="1" applyFill="1" applyAlignment="1" applyProtection="1">
      <protection locked="0"/>
    </xf>
    <xf numFmtId="43" fontId="65" fillId="0" borderId="0" xfId="26" applyFont="1" applyFill="1" applyAlignment="1" applyProtection="1">
      <protection locked="0"/>
    </xf>
    <xf numFmtId="43" fontId="0" fillId="0" borderId="0" xfId="26" applyFont="1" applyFill="1"/>
    <xf numFmtId="7" fontId="15" fillId="0" borderId="0" xfId="13" applyNumberFormat="1" applyFill="1"/>
    <xf numFmtId="0" fontId="25" fillId="0" borderId="128" xfId="13" applyFont="1" applyFill="1" applyBorder="1"/>
    <xf numFmtId="0" fontId="11" fillId="0" borderId="134" xfId="13" applyFont="1" applyFill="1" applyBorder="1"/>
    <xf numFmtId="0" fontId="11" fillId="0" borderId="24" xfId="13" applyFont="1" applyFill="1" applyBorder="1"/>
    <xf numFmtId="0" fontId="11" fillId="0" borderId="129" xfId="13" applyFont="1" applyFill="1" applyBorder="1"/>
    <xf numFmtId="0" fontId="11" fillId="0" borderId="135" xfId="13" applyFont="1" applyFill="1" applyBorder="1"/>
    <xf numFmtId="0" fontId="15" fillId="0" borderId="131" xfId="13" applyFont="1" applyFill="1" applyBorder="1"/>
    <xf numFmtId="0" fontId="11" fillId="0" borderId="4" xfId="13" applyFont="1" applyFill="1" applyBorder="1"/>
    <xf numFmtId="0" fontId="11" fillId="0" borderId="19" xfId="13" applyFont="1" applyFill="1" applyBorder="1" applyAlignment="1">
      <alignment horizontal="center"/>
    </xf>
    <xf numFmtId="0" fontId="11" fillId="0" borderId="0" xfId="13" applyFont="1" applyFill="1"/>
    <xf numFmtId="0" fontId="11" fillId="0" borderId="15" xfId="13" applyFont="1" applyFill="1" applyBorder="1"/>
    <xf numFmtId="0" fontId="11" fillId="0" borderId="127" xfId="13" applyFont="1" applyFill="1" applyBorder="1"/>
    <xf numFmtId="0" fontId="11" fillId="0" borderId="9" xfId="13" applyFont="1" applyFill="1" applyBorder="1"/>
    <xf numFmtId="0" fontId="11" fillId="0" borderId="10" xfId="13" applyFont="1" applyFill="1" applyBorder="1"/>
    <xf numFmtId="0" fontId="11" fillId="0" borderId="21" xfId="13" applyFont="1" applyFill="1" applyBorder="1" applyAlignment="1">
      <alignment horizontal="center"/>
    </xf>
    <xf numFmtId="177" fontId="15" fillId="0" borderId="17" xfId="13" applyNumberFormat="1" applyFont="1" applyFill="1" applyBorder="1" applyAlignment="1" applyProtection="1">
      <alignment horizontal="center"/>
    </xf>
    <xf numFmtId="177" fontId="15" fillId="0" borderId="22" xfId="13" applyNumberFormat="1" applyFont="1" applyFill="1" applyBorder="1"/>
    <xf numFmtId="0" fontId="24" fillId="0" borderId="9" xfId="13" applyFont="1" applyFill="1" applyBorder="1" applyAlignment="1">
      <alignment horizontal="centerContinuous"/>
    </xf>
    <xf numFmtId="0" fontId="11" fillId="0" borderId="10" xfId="13" applyFont="1" applyFill="1" applyBorder="1" applyAlignment="1">
      <alignment horizontal="centerContinuous"/>
    </xf>
    <xf numFmtId="0" fontId="11" fillId="0" borderId="11" xfId="13" applyFont="1" applyFill="1" applyBorder="1" applyAlignment="1">
      <alignment horizontal="centerContinuous"/>
    </xf>
    <xf numFmtId="0" fontId="11" fillId="0" borderId="18" xfId="13" applyFont="1" applyFill="1" applyBorder="1" applyAlignment="1">
      <alignment horizontal="center"/>
    </xf>
    <xf numFmtId="0" fontId="11" fillId="0" borderId="0" xfId="13" applyFont="1" applyFill="1" applyAlignment="1">
      <alignment horizontal="centerContinuous"/>
    </xf>
    <xf numFmtId="0" fontId="11" fillId="0" borderId="19" xfId="13" applyFont="1" applyFill="1" applyBorder="1" applyAlignment="1">
      <alignment horizontal="centerContinuous"/>
    </xf>
    <xf numFmtId="0" fontId="11" fillId="0" borderId="16" xfId="13" applyFont="1" applyFill="1" applyBorder="1" applyAlignment="1">
      <alignment horizontal="centerContinuous"/>
    </xf>
    <xf numFmtId="0" fontId="11" fillId="0" borderId="20" xfId="13" applyFont="1" applyFill="1" applyBorder="1" applyAlignment="1">
      <alignment horizontal="center"/>
    </xf>
    <xf numFmtId="0" fontId="11" fillId="0" borderId="21" xfId="13" applyFont="1" applyFill="1" applyBorder="1" applyAlignment="1">
      <alignment horizontal="centerContinuous"/>
    </xf>
    <xf numFmtId="0" fontId="11" fillId="0" borderId="22" xfId="13" applyFont="1" applyFill="1" applyBorder="1" applyAlignment="1">
      <alignment horizontal="centerContinuous"/>
    </xf>
    <xf numFmtId="43" fontId="16" fillId="0" borderId="0" xfId="26" applyFont="1" applyFill="1"/>
    <xf numFmtId="0" fontId="11" fillId="0" borderId="20" xfId="13" applyFont="1" applyFill="1" applyBorder="1"/>
    <xf numFmtId="0" fontId="24" fillId="0" borderId="10" xfId="13" applyFont="1" applyFill="1" applyBorder="1" applyAlignment="1">
      <alignment horizontal="center"/>
    </xf>
    <xf numFmtId="0" fontId="11" fillId="0" borderId="42" xfId="13" applyFont="1" applyFill="1" applyBorder="1" applyAlignment="1">
      <alignment horizontal="centerContinuous"/>
    </xf>
    <xf numFmtId="39" fontId="11" fillId="0" borderId="22" xfId="13" applyNumberFormat="1" applyFont="1" applyFill="1" applyBorder="1" applyAlignment="1" applyProtection="1">
      <alignment horizontal="centerContinuous"/>
    </xf>
    <xf numFmtId="0" fontId="11" fillId="0" borderId="10" xfId="13" applyFont="1" applyFill="1" applyBorder="1" applyAlignment="1">
      <alignment horizontal="left"/>
    </xf>
    <xf numFmtId="0" fontId="11" fillId="0" borderId="21" xfId="13" applyFont="1" applyFill="1" applyBorder="1" applyAlignment="1">
      <alignment horizontal="center" wrapText="1"/>
    </xf>
    <xf numFmtId="41" fontId="16" fillId="0" borderId="0" xfId="26" applyNumberFormat="1" applyFont="1" applyFill="1"/>
    <xf numFmtId="4" fontId="15" fillId="0" borderId="0" xfId="13" applyNumberFormat="1" applyFill="1"/>
    <xf numFmtId="39" fontId="11" fillId="0" borderId="44" xfId="13" applyNumberFormat="1" applyFont="1" applyFill="1" applyBorder="1" applyAlignment="1" applyProtection="1">
      <alignment horizontal="centerContinuous"/>
    </xf>
    <xf numFmtId="39" fontId="11" fillId="0" borderId="50" xfId="13" applyNumberFormat="1" applyFont="1" applyFill="1" applyBorder="1" applyAlignment="1" applyProtection="1">
      <alignment horizontal="centerContinuous"/>
    </xf>
    <xf numFmtId="39" fontId="15" fillId="0" borderId="44" xfId="13" applyNumberFormat="1" applyFont="1" applyFill="1" applyBorder="1" applyAlignment="1" applyProtection="1">
      <alignment horizontal="centerContinuous"/>
    </xf>
    <xf numFmtId="39" fontId="15" fillId="0" borderId="50" xfId="13" applyNumberFormat="1" applyFont="1" applyFill="1" applyBorder="1" applyAlignment="1" applyProtection="1">
      <alignment horizontal="centerContinuous"/>
    </xf>
    <xf numFmtId="0" fontId="15" fillId="0" borderId="44" xfId="13" applyFont="1" applyFill="1" applyBorder="1"/>
    <xf numFmtId="0" fontId="11" fillId="0" borderId="6" xfId="13" applyFont="1" applyFill="1" applyBorder="1"/>
    <xf numFmtId="0" fontId="11" fillId="0" borderId="1" xfId="13" applyFont="1" applyFill="1" applyBorder="1"/>
    <xf numFmtId="0" fontId="11" fillId="0" borderId="1" xfId="13" applyFont="1" applyFill="1" applyBorder="1" applyAlignment="1">
      <alignment horizontal="centerContinuous"/>
    </xf>
    <xf numFmtId="0" fontId="11" fillId="0" borderId="46" xfId="13" applyFont="1" applyFill="1" applyBorder="1"/>
    <xf numFmtId="37" fontId="15" fillId="0" borderId="48" xfId="13" applyNumberFormat="1" applyFont="1" applyFill="1" applyBorder="1" applyProtection="1"/>
    <xf numFmtId="37" fontId="15" fillId="0" borderId="51" xfId="13" applyNumberFormat="1" applyFont="1" applyFill="1" applyBorder="1" applyProtection="1"/>
    <xf numFmtId="0" fontId="11" fillId="0" borderId="0" xfId="13" applyFont="1" applyFill="1" applyBorder="1"/>
    <xf numFmtId="0" fontId="11" fillId="0" borderId="0" xfId="13" applyFont="1" applyFill="1" applyBorder="1" applyAlignment="1">
      <alignment horizontal="left"/>
    </xf>
    <xf numFmtId="0" fontId="11" fillId="0" borderId="0" xfId="13" applyFont="1" applyFill="1" applyBorder="1" applyAlignment="1">
      <alignment horizontal="centerContinuous"/>
    </xf>
    <xf numFmtId="0" fontId="11" fillId="0" borderId="0" xfId="13" applyFont="1" applyFill="1" applyBorder="1" applyAlignment="1">
      <alignment horizontal="centerContinuous" wrapText="1"/>
    </xf>
    <xf numFmtId="5" fontId="11" fillId="0" borderId="0" xfId="13" applyNumberFormat="1" applyFont="1" applyFill="1" applyBorder="1" applyAlignment="1" applyProtection="1">
      <alignment horizontal="right"/>
    </xf>
    <xf numFmtId="0" fontId="11" fillId="0" borderId="0" xfId="13" applyFont="1" applyFill="1" applyAlignment="1">
      <alignment horizontal="left"/>
    </xf>
    <xf numFmtId="0" fontId="11" fillId="0" borderId="128" xfId="13" applyFont="1" applyFill="1" applyBorder="1"/>
    <xf numFmtId="0" fontId="11" fillId="0" borderId="131" xfId="13" applyFont="1" applyFill="1" applyBorder="1"/>
    <xf numFmtId="0" fontId="11" fillId="0" borderId="25" xfId="13" applyFont="1" applyFill="1" applyBorder="1"/>
    <xf numFmtId="0" fontId="11" fillId="0" borderId="26" xfId="13" applyFont="1" applyFill="1" applyBorder="1"/>
    <xf numFmtId="0" fontId="24" fillId="0" borderId="10" xfId="13" applyFont="1" applyFill="1" applyBorder="1" applyAlignment="1">
      <alignment horizontal="centerContinuous"/>
    </xf>
    <xf numFmtId="0" fontId="11" fillId="0" borderId="18" xfId="13" applyFont="1" applyFill="1" applyBorder="1"/>
    <xf numFmtId="0" fontId="11" fillId="0" borderId="21" xfId="13" applyFont="1" applyFill="1" applyBorder="1"/>
    <xf numFmtId="0" fontId="11" fillId="0" borderId="1" xfId="13" applyFont="1" applyFill="1" applyBorder="1" applyAlignment="1">
      <alignment horizontal="left"/>
    </xf>
    <xf numFmtId="0" fontId="11" fillId="0" borderId="35" xfId="13" applyFont="1" applyFill="1" applyBorder="1" applyAlignment="1">
      <alignment horizontal="centerContinuous" wrapText="1"/>
    </xf>
    <xf numFmtId="37" fontId="11" fillId="0" borderId="11" xfId="13" applyNumberFormat="1" applyFont="1" applyFill="1" applyBorder="1" applyProtection="1"/>
    <xf numFmtId="0" fontId="11" fillId="0" borderId="121" xfId="13" applyFont="1" applyFill="1" applyBorder="1" applyAlignment="1">
      <alignment horizontal="center"/>
    </xf>
    <xf numFmtId="39" fontId="11" fillId="0" borderId="0" xfId="13" applyNumberFormat="1" applyFont="1" applyFill="1" applyBorder="1" applyAlignment="1" applyProtection="1">
      <alignment horizontal="centerContinuous"/>
    </xf>
    <xf numFmtId="39" fontId="11" fillId="0" borderId="34" xfId="13" applyNumberFormat="1" applyFont="1" applyFill="1" applyBorder="1" applyAlignment="1" applyProtection="1">
      <alignment horizontal="centerContinuous"/>
    </xf>
    <xf numFmtId="0" fontId="11" fillId="0" borderId="17" xfId="13" applyFont="1" applyFill="1" applyBorder="1" applyAlignment="1">
      <alignment horizontal="center"/>
    </xf>
    <xf numFmtId="37" fontId="15" fillId="0" borderId="21" xfId="13" applyNumberFormat="1" applyFont="1" applyFill="1" applyBorder="1" applyProtection="1"/>
    <xf numFmtId="37" fontId="15" fillId="0" borderId="17" xfId="13" applyNumberFormat="1" applyFont="1" applyFill="1" applyBorder="1" applyProtection="1"/>
    <xf numFmtId="0" fontId="11" fillId="0" borderId="19" xfId="13" applyFont="1" applyFill="1" applyBorder="1"/>
    <xf numFmtId="5" fontId="11" fillId="0" borderId="11" xfId="13" applyNumberFormat="1" applyFont="1" applyFill="1" applyBorder="1" applyProtection="1"/>
    <xf numFmtId="5" fontId="15" fillId="0" borderId="0" xfId="13" applyNumberFormat="1" applyFill="1"/>
    <xf numFmtId="0" fontId="11" fillId="0" borderId="44" xfId="13" applyFont="1" applyFill="1" applyBorder="1" applyAlignment="1">
      <alignment horizontal="centerContinuous"/>
    </xf>
    <xf numFmtId="0" fontId="11" fillId="0" borderId="42" xfId="13" applyFont="1" applyFill="1" applyBorder="1" applyAlignment="1">
      <alignment horizontal="center"/>
    </xf>
    <xf numFmtId="39" fontId="54" fillId="0" borderId="44" xfId="13" applyNumberFormat="1" applyFont="1" applyFill="1" applyBorder="1" applyAlignment="1" applyProtection="1">
      <alignment horizontal="centerContinuous"/>
    </xf>
    <xf numFmtId="39" fontId="54" fillId="0" borderId="50" xfId="13" applyNumberFormat="1" applyFont="1" applyFill="1" applyBorder="1" applyAlignment="1" applyProtection="1">
      <alignment horizontal="centerContinuous"/>
    </xf>
    <xf numFmtId="0" fontId="11" fillId="0" borderId="35" xfId="13" applyFont="1" applyFill="1" applyBorder="1"/>
    <xf numFmtId="5" fontId="54" fillId="0" borderId="36" xfId="13" applyNumberFormat="1" applyFont="1" applyFill="1" applyBorder="1" applyProtection="1"/>
    <xf numFmtId="5" fontId="54" fillId="0" borderId="0" xfId="13" applyNumberFormat="1" applyFont="1" applyFill="1" applyBorder="1" applyProtection="1"/>
    <xf numFmtId="37" fontId="54" fillId="0" borderId="0" xfId="13" applyNumberFormat="1" applyFont="1" applyFill="1" applyProtection="1"/>
    <xf numFmtId="37" fontId="54" fillId="0" borderId="0" xfId="13" applyNumberFormat="1" applyFont="1" applyFill="1" applyAlignment="1" applyProtection="1">
      <alignment horizontal="centerContinuous"/>
    </xf>
    <xf numFmtId="0" fontId="54" fillId="0" borderId="10" xfId="13" applyFont="1" applyFill="1" applyBorder="1" applyAlignment="1">
      <alignment horizontal="centerContinuous"/>
    </xf>
    <xf numFmtId="0" fontId="54" fillId="0" borderId="11" xfId="13" applyFont="1" applyFill="1" applyBorder="1" applyAlignment="1">
      <alignment horizontal="centerContinuous"/>
    </xf>
    <xf numFmtId="0" fontId="54" fillId="0" borderId="19" xfId="13" applyFont="1" applyFill="1" applyBorder="1" applyAlignment="1">
      <alignment horizontal="centerContinuous"/>
    </xf>
    <xf numFmtId="0" fontId="54" fillId="0" borderId="16" xfId="13" applyFont="1" applyFill="1" applyBorder="1" applyAlignment="1">
      <alignment horizontal="centerContinuous"/>
    </xf>
    <xf numFmtId="0" fontId="54" fillId="0" borderId="21" xfId="13" applyFont="1" applyFill="1" applyBorder="1" applyAlignment="1">
      <alignment horizontal="centerContinuous"/>
    </xf>
    <xf numFmtId="0" fontId="54" fillId="0" borderId="22" xfId="13" applyFont="1" applyFill="1" applyBorder="1" applyAlignment="1">
      <alignment horizontal="centerContinuous"/>
    </xf>
    <xf numFmtId="39" fontId="54" fillId="0" borderId="16" xfId="13" applyNumberFormat="1" applyFont="1" applyFill="1" applyBorder="1" applyAlignment="1" applyProtection="1">
      <alignment horizontal="centerContinuous"/>
    </xf>
    <xf numFmtId="39" fontId="54" fillId="0" borderId="127" xfId="13" applyNumberFormat="1" applyFont="1" applyFill="1" applyBorder="1" applyAlignment="1" applyProtection="1">
      <alignment horizontal="centerContinuous"/>
    </xf>
    <xf numFmtId="0" fontId="11" fillId="0" borderId="10" xfId="13" applyFont="1" applyFill="1" applyBorder="1" applyAlignment="1"/>
    <xf numFmtId="37" fontId="54" fillId="0" borderId="21" xfId="13" applyNumberFormat="1" applyFont="1" applyFill="1" applyBorder="1" applyProtection="1"/>
    <xf numFmtId="41" fontId="15" fillId="0" borderId="29" xfId="13" applyNumberFormat="1" applyFont="1" applyFill="1" applyBorder="1" applyAlignment="1" applyProtection="1">
      <protection locked="0"/>
    </xf>
    <xf numFmtId="0" fontId="24" fillId="0" borderId="0" xfId="13" applyFont="1" applyFill="1" applyAlignment="1">
      <alignment horizontal="left"/>
    </xf>
    <xf numFmtId="37" fontId="11" fillId="0" borderId="0" xfId="13" applyNumberFormat="1" applyFont="1" applyFill="1" applyAlignment="1" applyProtection="1">
      <alignment horizontal="left"/>
    </xf>
    <xf numFmtId="37" fontId="11" fillId="0" borderId="1" xfId="13" applyNumberFormat="1" applyFont="1" applyFill="1" applyBorder="1" applyAlignment="1" applyProtection="1">
      <alignment horizontal="centerContinuous"/>
    </xf>
    <xf numFmtId="37" fontId="11" fillId="0" borderId="7" xfId="13" applyNumberFormat="1" applyFont="1" applyFill="1" applyBorder="1" applyAlignment="1" applyProtection="1">
      <alignment horizontal="centerContinuous"/>
    </xf>
    <xf numFmtId="0" fontId="60" fillId="0" borderId="0" xfId="13" applyFont="1" applyFill="1" applyAlignment="1">
      <alignment horizontal="centerContinuous"/>
    </xf>
    <xf numFmtId="43" fontId="65" fillId="0" borderId="0" xfId="13" applyNumberFormat="1" applyFont="1" applyFill="1" applyBorder="1" applyAlignment="1" applyProtection="1"/>
    <xf numFmtId="41" fontId="65" fillId="0" borderId="0" xfId="13" applyNumberFormat="1" applyFont="1" applyFill="1" applyBorder="1" applyAlignment="1" applyProtection="1">
      <protection locked="0"/>
    </xf>
    <xf numFmtId="49" fontId="15" fillId="0" borderId="22" xfId="0" applyNumberFormat="1" applyFont="1" applyFill="1" applyBorder="1" applyAlignment="1" applyProtection="1">
      <alignment horizontal="center"/>
    </xf>
    <xf numFmtId="0" fontId="23" fillId="0" borderId="0" xfId="0" applyFont="1" applyFill="1" applyAlignment="1" applyProtection="1">
      <alignment horizontal="left" vertical="justify" wrapText="1"/>
    </xf>
    <xf numFmtId="0" fontId="21" fillId="0" borderId="0" xfId="0" applyFont="1" applyFill="1" applyAlignment="1">
      <alignment horizontal="left" vertical="top"/>
    </xf>
    <xf numFmtId="0" fontId="0" fillId="0" borderId="0" xfId="0" applyFill="1" applyAlignment="1">
      <alignment horizontal="left" vertical="top"/>
    </xf>
    <xf numFmtId="0" fontId="0" fillId="0" borderId="5" xfId="0" applyFill="1" applyBorder="1" applyAlignment="1">
      <alignment horizontal="left" vertical="top"/>
    </xf>
    <xf numFmtId="0" fontId="0" fillId="0" borderId="0" xfId="0" applyFill="1" applyAlignment="1">
      <alignment horizontal="left" vertical="justify"/>
    </xf>
    <xf numFmtId="0" fontId="21" fillId="0" borderId="0" xfId="0" applyFont="1" applyFill="1" applyBorder="1" applyAlignment="1">
      <alignment horizontal="left" vertical="top" wrapText="1"/>
    </xf>
    <xf numFmtId="0" fontId="0" fillId="0" borderId="0" xfId="0" applyFill="1" applyAlignment="1">
      <alignment horizontal="left" vertical="justify" wrapText="1"/>
    </xf>
    <xf numFmtId="0" fontId="0" fillId="0" borderId="0" xfId="0" applyFill="1" applyAlignment="1">
      <alignment horizontal="left" vertical="top" wrapText="1"/>
    </xf>
    <xf numFmtId="0" fontId="0" fillId="0" borderId="5" xfId="0" applyFill="1" applyBorder="1" applyAlignment="1">
      <alignment horizontal="left" vertical="top" wrapText="1"/>
    </xf>
    <xf numFmtId="0" fontId="23" fillId="0" borderId="0" xfId="0" applyFont="1" applyFill="1" applyAlignment="1" applyProtection="1">
      <alignment horizontal="left" vertical="top"/>
    </xf>
    <xf numFmtId="0" fontId="23" fillId="0" borderId="10" xfId="0" applyFont="1" applyFill="1" applyBorder="1" applyAlignment="1" applyProtection="1">
      <alignment horizontal="centerContinuous"/>
    </xf>
    <xf numFmtId="0" fontId="54" fillId="0" borderId="0" xfId="0" applyFont="1" applyFill="1" applyAlignment="1" applyProtection="1"/>
    <xf numFmtId="37" fontId="11" fillId="0" borderId="7" xfId="0" applyNumberFormat="1" applyFont="1" applyFill="1" applyBorder="1" applyProtection="1"/>
    <xf numFmtId="0" fontId="24" fillId="0" borderId="0" xfId="0" applyFont="1" applyFill="1" applyProtection="1"/>
    <xf numFmtId="0" fontId="24" fillId="0" borderId="0" xfId="0" applyFont="1" applyFill="1" applyAlignment="1" applyProtection="1">
      <alignment horizontal="centerContinuous"/>
    </xf>
    <xf numFmtId="49" fontId="15" fillId="0" borderId="22" xfId="0" applyNumberFormat="1" applyFont="1" applyFill="1" applyBorder="1" applyProtection="1"/>
    <xf numFmtId="49" fontId="27" fillId="0" borderId="22" xfId="0" applyNumberFormat="1" applyFont="1" applyFill="1" applyBorder="1" applyProtection="1"/>
    <xf numFmtId="0" fontId="11" fillId="0" borderId="14" xfId="0" applyFont="1" applyFill="1" applyBorder="1" applyProtection="1"/>
    <xf numFmtId="0" fontId="11" fillId="0" borderId="5" xfId="0" applyFont="1" applyFill="1" applyBorder="1" applyAlignment="1" applyProtection="1">
      <alignment horizontal="centerContinuous"/>
    </xf>
    <xf numFmtId="0" fontId="59" fillId="0" borderId="0" xfId="0" applyFont="1" applyFill="1" applyAlignment="1" applyProtection="1">
      <alignment horizontal="left"/>
    </xf>
    <xf numFmtId="0" fontId="59" fillId="0" borderId="0" xfId="0" applyFont="1" applyFill="1" applyAlignment="1" applyProtection="1">
      <alignment horizontal="centerContinuous"/>
    </xf>
    <xf numFmtId="0" fontId="59" fillId="0" borderId="0" xfId="0" applyFont="1" applyFill="1" applyAlignment="1" applyProtection="1"/>
    <xf numFmtId="0" fontId="59" fillId="0" borderId="5" xfId="0" applyFont="1" applyFill="1" applyBorder="1" applyAlignment="1" applyProtection="1">
      <alignment horizontal="centerContinuous"/>
    </xf>
    <xf numFmtId="0" fontId="59" fillId="0" borderId="0" xfId="0" applyFont="1" applyFill="1" applyProtection="1"/>
    <xf numFmtId="0" fontId="23" fillId="0" borderId="0" xfId="0" applyFont="1" applyFill="1" applyProtection="1"/>
    <xf numFmtId="0" fontId="59" fillId="0" borderId="10" xfId="0" applyFont="1" applyFill="1" applyBorder="1" applyAlignment="1" applyProtection="1">
      <alignment horizontal="left"/>
    </xf>
    <xf numFmtId="0" fontId="59" fillId="0" borderId="10" xfId="0" applyFont="1" applyFill="1" applyBorder="1" applyProtection="1"/>
    <xf numFmtId="0" fontId="59" fillId="0" borderId="10" xfId="0" applyFont="1" applyFill="1" applyBorder="1" applyAlignment="1" applyProtection="1">
      <alignment horizontal="centerContinuous"/>
    </xf>
    <xf numFmtId="0" fontId="59" fillId="0" borderId="11" xfId="0" applyFont="1" applyFill="1" applyBorder="1" applyAlignment="1" applyProtection="1">
      <alignment horizontal="centerContinuous"/>
    </xf>
    <xf numFmtId="0" fontId="59" fillId="0" borderId="25" xfId="0" applyFont="1" applyFill="1" applyBorder="1" applyProtection="1"/>
    <xf numFmtId="0" fontId="59" fillId="0" borderId="25" xfId="0" applyFont="1" applyFill="1" applyBorder="1" applyAlignment="1" applyProtection="1">
      <alignment horizontal="centerContinuous"/>
    </xf>
    <xf numFmtId="0" fontId="59" fillId="0" borderId="5" xfId="0" applyFont="1" applyFill="1" applyBorder="1" applyProtection="1"/>
    <xf numFmtId="0" fontId="59" fillId="0" borderId="26" xfId="0" applyFont="1" applyFill="1" applyBorder="1" applyProtection="1"/>
    <xf numFmtId="0" fontId="59" fillId="0" borderId="10" xfId="0" applyFont="1" applyFill="1" applyBorder="1" applyAlignment="1" applyProtection="1"/>
    <xf numFmtId="0" fontId="59" fillId="0" borderId="11" xfId="0" applyFont="1" applyFill="1" applyBorder="1" applyProtection="1"/>
    <xf numFmtId="0" fontId="11" fillId="0" borderId="17" xfId="0" applyFont="1" applyFill="1" applyBorder="1" applyAlignment="1" applyProtection="1">
      <alignment horizontal="centerContinuous"/>
    </xf>
    <xf numFmtId="0" fontId="11" fillId="0" borderId="22" xfId="0" applyFont="1" applyFill="1" applyBorder="1" applyAlignment="1" applyProtection="1">
      <alignment horizontal="centerContinuous"/>
    </xf>
    <xf numFmtId="0" fontId="11" fillId="0" borderId="20" xfId="0" applyFont="1" applyFill="1" applyBorder="1" applyAlignment="1" applyProtection="1">
      <alignment horizontal="center"/>
    </xf>
    <xf numFmtId="0" fontId="11" fillId="0" borderId="17" xfId="0" applyFont="1" applyFill="1" applyBorder="1" applyProtection="1"/>
    <xf numFmtId="0" fontId="11" fillId="0" borderId="15" xfId="0" applyFont="1" applyFill="1" applyBorder="1" applyProtection="1"/>
    <xf numFmtId="0" fontId="11" fillId="0" borderId="23" xfId="0" applyFont="1" applyFill="1" applyBorder="1" applyAlignment="1" applyProtection="1">
      <alignment horizontal="center"/>
    </xf>
    <xf numFmtId="0" fontId="11" fillId="0" borderId="0" xfId="0" applyFont="1" applyFill="1" applyAlignment="1" applyProtection="1">
      <alignment horizontal="left"/>
    </xf>
    <xf numFmtId="0" fontId="11" fillId="0" borderId="78" xfId="0" applyFont="1" applyFill="1" applyBorder="1" applyProtection="1"/>
    <xf numFmtId="0" fontId="15" fillId="0" borderId="78" xfId="0" applyFont="1" applyFill="1" applyBorder="1" applyAlignment="1">
      <alignment vertical="center" wrapText="1"/>
    </xf>
    <xf numFmtId="0" fontId="24" fillId="0" borderId="0" xfId="0" applyFont="1" applyFill="1" applyAlignment="1" applyProtection="1"/>
    <xf numFmtId="0" fontId="24" fillId="0" borderId="4" xfId="0" applyFont="1" applyFill="1" applyBorder="1" applyAlignment="1" applyProtection="1">
      <alignment horizontal="centerContinuous"/>
    </xf>
    <xf numFmtId="0" fontId="24" fillId="0" borderId="5" xfId="0" applyFont="1" applyFill="1" applyBorder="1" applyAlignment="1" applyProtection="1">
      <alignment horizontal="centerContinuous"/>
    </xf>
    <xf numFmtId="176" fontId="15" fillId="0" borderId="0" xfId="0" applyNumberFormat="1" applyFont="1" applyFill="1" applyAlignment="1">
      <alignment horizontal="center"/>
    </xf>
    <xf numFmtId="177" fontId="15" fillId="0" borderId="0" xfId="0" applyNumberFormat="1" applyFont="1" applyFill="1" applyAlignment="1">
      <alignment horizontal="right"/>
    </xf>
    <xf numFmtId="177" fontId="15" fillId="0" borderId="0" xfId="0" applyNumberFormat="1" applyFont="1" applyFill="1"/>
    <xf numFmtId="176" fontId="15" fillId="0" borderId="2" xfId="0" applyNumberFormat="1" applyFont="1" applyFill="1" applyBorder="1" applyAlignment="1">
      <alignment horizontal="center"/>
    </xf>
    <xf numFmtId="0" fontId="15" fillId="0" borderId="0" xfId="0" quotePrefix="1" applyNumberFormat="1" applyFont="1" applyFill="1" applyBorder="1" applyAlignment="1">
      <alignment horizontal="center"/>
    </xf>
    <xf numFmtId="176" fontId="15" fillId="0" borderId="0" xfId="0" applyNumberFormat="1" applyFont="1" applyFill="1" applyBorder="1" applyAlignment="1">
      <alignment horizontal="center"/>
    </xf>
    <xf numFmtId="0" fontId="27" fillId="0" borderId="4" xfId="0" applyFont="1" applyFill="1" applyBorder="1"/>
    <xf numFmtId="176" fontId="27" fillId="0" borderId="0" xfId="0" applyNumberFormat="1" applyFont="1" applyFill="1" applyBorder="1" applyAlignment="1">
      <alignment horizontal="center"/>
    </xf>
    <xf numFmtId="0" fontId="27" fillId="0" borderId="5" xfId="0" applyFont="1" applyFill="1" applyBorder="1"/>
    <xf numFmtId="0" fontId="27" fillId="0" borderId="6" xfId="0" applyFont="1" applyFill="1" applyBorder="1"/>
    <xf numFmtId="0" fontId="27" fillId="0" borderId="1" xfId="0" applyFont="1" applyFill="1" applyBorder="1" applyAlignment="1">
      <alignment horizontal="center"/>
    </xf>
    <xf numFmtId="176" fontId="27" fillId="0" borderId="1" xfId="0" applyNumberFormat="1" applyFont="1" applyFill="1" applyBorder="1" applyAlignment="1">
      <alignment horizontal="center"/>
    </xf>
    <xf numFmtId="0" fontId="27" fillId="0" borderId="7" xfId="0" applyFont="1" applyFill="1" applyBorder="1"/>
    <xf numFmtId="14" fontId="27" fillId="0" borderId="0" xfId="0" applyNumberFormat="1" applyFont="1" applyFill="1" applyBorder="1" applyAlignment="1">
      <alignment horizontal="center"/>
    </xf>
    <xf numFmtId="41" fontId="27" fillId="0" borderId="0" xfId="0" applyNumberFormat="1" applyFont="1" applyFill="1" applyBorder="1" applyAlignment="1">
      <alignment horizontal="center"/>
    </xf>
    <xf numFmtId="178" fontId="27" fillId="0" borderId="0" xfId="1" applyNumberFormat="1" applyFont="1" applyFill="1" applyBorder="1"/>
    <xf numFmtId="41" fontId="27" fillId="0" borderId="0" xfId="2" applyNumberFormat="1" applyFont="1" applyFill="1" applyBorder="1"/>
    <xf numFmtId="0" fontId="56" fillId="0" borderId="4" xfId="0" applyFont="1" applyFill="1" applyBorder="1"/>
    <xf numFmtId="41" fontId="56" fillId="0" borderId="0" xfId="0" applyNumberFormat="1" applyFont="1" applyFill="1" applyBorder="1" applyAlignment="1">
      <alignment horizontal="center"/>
    </xf>
    <xf numFmtId="0" fontId="56" fillId="0" borderId="5" xfId="0" applyFont="1" applyFill="1" applyBorder="1"/>
    <xf numFmtId="0" fontId="27" fillId="0" borderId="0" xfId="0" applyFont="1" applyFill="1" applyBorder="1" applyAlignment="1">
      <alignment horizontal="left"/>
    </xf>
    <xf numFmtId="0" fontId="56" fillId="0" borderId="0" xfId="0" applyFont="1" applyFill="1" applyBorder="1" applyAlignment="1">
      <alignment horizontal="center"/>
    </xf>
    <xf numFmtId="14" fontId="27" fillId="0" borderId="0" xfId="0" applyNumberFormat="1" applyFont="1" applyFill="1" applyBorder="1" applyAlignment="1">
      <alignment horizontal="left"/>
    </xf>
    <xf numFmtId="178" fontId="27" fillId="0" borderId="0" xfId="1" applyNumberFormat="1" applyFont="1" applyFill="1" applyBorder="1" applyAlignment="1">
      <alignment horizontal="center"/>
    </xf>
    <xf numFmtId="1" fontId="27" fillId="0" borderId="0" xfId="0" applyNumberFormat="1" applyFont="1" applyFill="1" applyBorder="1" applyAlignment="1">
      <alignment horizontal="center"/>
    </xf>
    <xf numFmtId="41" fontId="27" fillId="0" borderId="71" xfId="0" applyNumberFormat="1" applyFont="1" applyFill="1" applyBorder="1" applyAlignment="1">
      <alignment horizontal="center"/>
    </xf>
    <xf numFmtId="39" fontId="27" fillId="0" borderId="0" xfId="0" applyNumberFormat="1" applyFont="1" applyFill="1" applyBorder="1" applyAlignment="1">
      <alignment horizontal="center"/>
    </xf>
    <xf numFmtId="0" fontId="27" fillId="0" borderId="4" xfId="0" applyFont="1" applyFill="1" applyBorder="1" applyAlignment="1">
      <alignment horizontal="left"/>
    </xf>
    <xf numFmtId="176" fontId="15" fillId="0" borderId="1" xfId="0" applyNumberFormat="1" applyFont="1" applyFill="1" applyBorder="1" applyAlignment="1">
      <alignment horizontal="center"/>
    </xf>
    <xf numFmtId="0" fontId="15" fillId="0" borderId="73" xfId="0" applyFont="1" applyFill="1" applyBorder="1" applyAlignment="1">
      <alignment horizontal="center"/>
    </xf>
    <xf numFmtId="0" fontId="15" fillId="0" borderId="72" xfId="0" applyFont="1" applyFill="1" applyBorder="1" applyAlignment="1">
      <alignment horizontal="center"/>
    </xf>
    <xf numFmtId="41" fontId="15" fillId="0" borderId="0" xfId="0" applyNumberFormat="1" applyFont="1" applyFill="1" applyBorder="1" applyAlignment="1">
      <alignment horizontal="center"/>
    </xf>
    <xf numFmtId="41" fontId="16" fillId="0" borderId="0" xfId="0" applyNumberFormat="1" applyFont="1" applyFill="1" applyBorder="1" applyAlignment="1">
      <alignment horizontal="center"/>
    </xf>
    <xf numFmtId="39" fontId="15" fillId="0" borderId="0" xfId="0" applyNumberFormat="1" applyFont="1" applyFill="1" applyBorder="1" applyAlignment="1">
      <alignment horizontal="center"/>
    </xf>
    <xf numFmtId="49" fontId="15" fillId="0" borderId="0" xfId="0" applyNumberFormat="1" applyFont="1" applyFill="1" applyAlignment="1">
      <alignment horizontal="left"/>
    </xf>
    <xf numFmtId="49" fontId="15" fillId="0" borderId="0" xfId="0" applyNumberFormat="1" applyFont="1" applyFill="1" applyAlignment="1">
      <alignment horizontal="right"/>
    </xf>
    <xf numFmtId="0" fontId="16" fillId="0" borderId="4" xfId="0" applyFont="1" applyFill="1" applyBorder="1" applyAlignment="1">
      <alignment horizontal="centerContinuous"/>
    </xf>
    <xf numFmtId="0" fontId="0" fillId="0" borderId="4" xfId="0" applyFill="1" applyBorder="1"/>
    <xf numFmtId="0" fontId="0" fillId="0" borderId="0" xfId="0" applyFill="1" applyAlignment="1">
      <alignment horizontal="left" wrapText="1"/>
    </xf>
    <xf numFmtId="0" fontId="0" fillId="0" borderId="5" xfId="0" applyFill="1" applyBorder="1" applyAlignment="1">
      <alignment horizontal="left" wrapText="1"/>
    </xf>
    <xf numFmtId="0" fontId="15" fillId="0" borderId="30" xfId="0" applyFont="1" applyFill="1" applyBorder="1" applyAlignment="1">
      <alignment horizontal="center"/>
    </xf>
    <xf numFmtId="5" fontId="12" fillId="0" borderId="28" xfId="0" applyNumberFormat="1" applyFont="1" applyFill="1" applyBorder="1" applyProtection="1">
      <protection locked="0"/>
    </xf>
    <xf numFmtId="5" fontId="12" fillId="0" borderId="29" xfId="0" applyNumberFormat="1" applyFont="1" applyFill="1" applyBorder="1" applyProtection="1">
      <protection locked="0"/>
    </xf>
    <xf numFmtId="5" fontId="15" fillId="0" borderId="33" xfId="0" applyNumberFormat="1" applyFont="1" applyFill="1" applyBorder="1" applyProtection="1"/>
    <xf numFmtId="5" fontId="15" fillId="0" borderId="27" xfId="0" applyNumberFormat="1" applyFont="1" applyFill="1" applyBorder="1" applyProtection="1">
      <protection locked="0"/>
    </xf>
    <xf numFmtId="5" fontId="12" fillId="0" borderId="27" xfId="0" applyNumberFormat="1" applyFont="1" applyFill="1" applyBorder="1" applyProtection="1">
      <protection locked="0"/>
    </xf>
    <xf numFmtId="5" fontId="15" fillId="0" borderId="31" xfId="0" applyNumberFormat="1" applyFont="1" applyFill="1" applyBorder="1" applyProtection="1"/>
    <xf numFmtId="37" fontId="12" fillId="0" borderId="15" xfId="0" applyNumberFormat="1" applyFont="1" applyFill="1" applyBorder="1" applyProtection="1">
      <protection locked="0"/>
    </xf>
    <xf numFmtId="37" fontId="12" fillId="0" borderId="5" xfId="0" applyNumberFormat="1" applyFont="1" applyFill="1" applyBorder="1" applyProtection="1">
      <protection locked="0"/>
    </xf>
    <xf numFmtId="37" fontId="12" fillId="0" borderId="25" xfId="0" applyNumberFormat="1" applyFont="1" applyFill="1" applyBorder="1" applyProtection="1">
      <protection locked="0"/>
    </xf>
    <xf numFmtId="0" fontId="12" fillId="0" borderId="15" xfId="0" applyFont="1" applyFill="1" applyBorder="1" applyProtection="1">
      <protection locked="0"/>
    </xf>
    <xf numFmtId="37" fontId="15" fillId="0" borderId="25" xfId="0" applyNumberFormat="1" applyFont="1" applyFill="1" applyBorder="1" applyProtection="1">
      <protection locked="0"/>
    </xf>
    <xf numFmtId="37" fontId="12" fillId="0" borderId="11" xfId="0" applyNumberFormat="1" applyFont="1" applyFill="1" applyBorder="1" applyProtection="1">
      <protection locked="0"/>
    </xf>
    <xf numFmtId="37" fontId="12" fillId="0" borderId="26" xfId="0" applyNumberFormat="1" applyFont="1" applyFill="1" applyBorder="1" applyProtection="1">
      <protection locked="0"/>
    </xf>
    <xf numFmtId="0" fontId="38" fillId="0" borderId="0" xfId="0" applyFont="1" applyFill="1" applyProtection="1">
      <protection locked="0"/>
    </xf>
    <xf numFmtId="0" fontId="16" fillId="0" borderId="0" xfId="0" applyFont="1" applyFill="1" applyAlignment="1">
      <alignment horizontal="right"/>
    </xf>
    <xf numFmtId="0" fontId="11" fillId="0" borderId="2" xfId="0" applyFont="1" applyFill="1" applyBorder="1" applyAlignment="1" applyProtection="1">
      <alignment horizontal="center"/>
    </xf>
    <xf numFmtId="0" fontId="11" fillId="0" borderId="14" xfId="0" applyFont="1" applyFill="1" applyBorder="1" applyAlignment="1" applyProtection="1">
      <alignment horizontal="centerContinuous"/>
    </xf>
    <xf numFmtId="49" fontId="15" fillId="0" borderId="22" xfId="0" applyNumberFormat="1" applyFont="1" applyFill="1" applyBorder="1" applyAlignment="1" applyProtection="1">
      <alignment horizontal="centerContinuous"/>
    </xf>
    <xf numFmtId="0" fontId="21" fillId="0" borderId="22" xfId="0" applyFont="1" applyFill="1" applyBorder="1" applyAlignment="1" applyProtection="1">
      <alignment horizontal="centerContinuous"/>
    </xf>
    <xf numFmtId="0" fontId="11" fillId="0" borderId="0" xfId="0" applyFont="1" applyFill="1" applyAlignment="1" applyProtection="1">
      <alignment vertical="top" wrapText="1"/>
    </xf>
    <xf numFmtId="0" fontId="0" fillId="0" borderId="0" xfId="0" applyFill="1" applyAlignment="1">
      <alignment vertical="top" wrapText="1"/>
    </xf>
    <xf numFmtId="0" fontId="11" fillId="0" borderId="31" xfId="0" applyFont="1" applyFill="1" applyBorder="1" applyAlignment="1" applyProtection="1">
      <alignment horizontal="left" wrapText="1"/>
    </xf>
    <xf numFmtId="0" fontId="0" fillId="0" borderId="29" xfId="0" applyFill="1" applyBorder="1" applyAlignment="1">
      <alignment horizontal="left" vertical="top" wrapText="1"/>
    </xf>
    <xf numFmtId="0" fontId="11" fillId="0" borderId="0" xfId="0" applyFont="1" applyFill="1" applyAlignment="1" applyProtection="1">
      <alignment horizontal="left" wrapText="1"/>
    </xf>
    <xf numFmtId="0" fontId="0" fillId="0" borderId="0" xfId="0" applyFill="1" applyAlignment="1">
      <alignment horizontal="left"/>
    </xf>
    <xf numFmtId="0" fontId="11" fillId="0" borderId="32" xfId="0" applyFont="1" applyFill="1" applyBorder="1" applyAlignment="1" applyProtection="1">
      <alignment horizontal="centerContinuous"/>
    </xf>
    <xf numFmtId="0" fontId="11" fillId="0" borderId="19" xfId="0" applyFont="1" applyFill="1" applyBorder="1" applyAlignment="1" applyProtection="1">
      <alignment horizontal="left"/>
    </xf>
    <xf numFmtId="0" fontId="11" fillId="0" borderId="19" xfId="0" applyFont="1" applyFill="1" applyBorder="1" applyAlignment="1" applyProtection="1">
      <alignment horizontal="right"/>
    </xf>
    <xf numFmtId="0" fontId="11" fillId="0" borderId="32" xfId="0" applyFont="1" applyFill="1" applyBorder="1" applyAlignment="1" applyProtection="1">
      <alignment horizontal="centerContinuous" wrapText="1"/>
    </xf>
    <xf numFmtId="0" fontId="11" fillId="0" borderId="5" xfId="0" applyFont="1" applyFill="1" applyBorder="1" applyAlignment="1" applyProtection="1">
      <alignment horizontal="centerContinuous" wrapText="1"/>
    </xf>
    <xf numFmtId="0" fontId="54" fillId="0" borderId="0" xfId="0" applyFont="1" applyFill="1" applyAlignment="1" applyProtection="1">
      <alignment horizontal="left"/>
    </xf>
    <xf numFmtId="0" fontId="54" fillId="0" borderId="19" xfId="0" applyFont="1" applyFill="1" applyBorder="1" applyAlignment="1" applyProtection="1">
      <alignment horizontal="left"/>
    </xf>
    <xf numFmtId="9" fontId="54" fillId="0" borderId="19" xfId="0" applyNumberFormat="1" applyFont="1" applyFill="1" applyBorder="1" applyAlignment="1" applyProtection="1">
      <alignment horizontal="right"/>
    </xf>
    <xf numFmtId="49" fontId="54" fillId="0" borderId="19" xfId="0" applyNumberFormat="1" applyFont="1" applyFill="1" applyBorder="1" applyAlignment="1" applyProtection="1">
      <alignment horizontal="centerContinuous" wrapText="1"/>
    </xf>
    <xf numFmtId="0" fontId="11" fillId="0" borderId="19" xfId="0" applyFont="1" applyFill="1" applyBorder="1" applyAlignment="1" applyProtection="1">
      <alignment horizontal="centerContinuous" wrapText="1"/>
    </xf>
    <xf numFmtId="10" fontId="54" fillId="0" borderId="19" xfId="0" applyNumberFormat="1" applyFont="1" applyFill="1" applyBorder="1" applyAlignment="1" applyProtection="1">
      <alignment horizontal="right"/>
    </xf>
    <xf numFmtId="0" fontId="54" fillId="0" borderId="19" xfId="0" applyFont="1" applyFill="1" applyBorder="1" applyAlignment="1" applyProtection="1">
      <alignment horizontal="centerContinuous" wrapText="1"/>
    </xf>
    <xf numFmtId="0" fontId="11" fillId="0" borderId="21" xfId="0" applyFont="1" applyFill="1" applyBorder="1" applyAlignment="1" applyProtection="1">
      <alignment horizontal="left"/>
    </xf>
    <xf numFmtId="0" fontId="11" fillId="0" borderId="10" xfId="0" applyFont="1" applyFill="1" applyBorder="1" applyAlignment="1" applyProtection="1">
      <alignment horizontal="left"/>
    </xf>
    <xf numFmtId="0" fontId="11" fillId="0" borderId="21" xfId="0" applyFont="1" applyFill="1" applyBorder="1" applyAlignment="1" applyProtection="1">
      <alignment horizontal="right"/>
    </xf>
    <xf numFmtId="0" fontId="11" fillId="0" borderId="11" xfId="0" applyFont="1" applyFill="1" applyBorder="1" applyAlignment="1" applyProtection="1">
      <alignment horizontal="centerContinuous" wrapText="1"/>
    </xf>
    <xf numFmtId="0" fontId="54" fillId="0" borderId="31" xfId="0" applyFont="1" applyFill="1" applyBorder="1" applyAlignment="1" applyProtection="1">
      <alignment horizontal="left"/>
    </xf>
    <xf numFmtId="0" fontId="54" fillId="0" borderId="5" xfId="0" applyFont="1" applyFill="1" applyBorder="1" applyAlignment="1" applyProtection="1">
      <alignment horizontal="centerContinuous" wrapText="1"/>
    </xf>
    <xf numFmtId="0" fontId="54" fillId="0" borderId="0" xfId="0" applyFont="1" applyFill="1" applyBorder="1" applyAlignment="1" applyProtection="1">
      <alignment horizontal="left"/>
    </xf>
    <xf numFmtId="0" fontId="54" fillId="0" borderId="0" xfId="0" applyFont="1" applyFill="1" applyBorder="1" applyAlignment="1" applyProtection="1">
      <alignment horizontal="right"/>
    </xf>
    <xf numFmtId="0" fontId="54" fillId="0" borderId="1" xfId="0" applyFont="1" applyFill="1" applyBorder="1" applyAlignment="1" applyProtection="1">
      <alignment horizontal="left"/>
    </xf>
    <xf numFmtId="0" fontId="54" fillId="0" borderId="7" xfId="0" applyFont="1" applyFill="1" applyBorder="1" applyAlignment="1" applyProtection="1">
      <alignment horizontal="centerContinuous" wrapText="1"/>
    </xf>
    <xf numFmtId="0" fontId="11" fillId="0" borderId="0" xfId="0" applyFont="1" applyFill="1" applyAlignment="1" applyProtection="1">
      <alignment horizontal="right"/>
    </xf>
    <xf numFmtId="0" fontId="11" fillId="0" borderId="0" xfId="0" applyFont="1" applyFill="1" applyAlignment="1" applyProtection="1">
      <alignment horizontal="centerContinuous" wrapText="1"/>
    </xf>
    <xf numFmtId="0" fontId="11" fillId="0" borderId="12" xfId="0" applyFont="1" applyFill="1" applyBorder="1" applyAlignment="1" applyProtection="1">
      <alignment horizontal="left"/>
    </xf>
    <xf numFmtId="0" fontId="11" fillId="0" borderId="3" xfId="0" applyFont="1" applyFill="1" applyBorder="1" applyAlignment="1" applyProtection="1">
      <alignment horizontal="centerContinuous" wrapText="1"/>
    </xf>
    <xf numFmtId="0" fontId="27" fillId="0" borderId="0" xfId="0" applyFont="1" applyFill="1" applyBorder="1" applyAlignment="1" applyProtection="1">
      <alignment horizontal="center"/>
    </xf>
    <xf numFmtId="0" fontId="11" fillId="0" borderId="25" xfId="0" applyFont="1" applyFill="1" applyBorder="1" applyAlignment="1" applyProtection="1">
      <alignment horizontal="left"/>
    </xf>
    <xf numFmtId="0" fontId="11" fillId="0" borderId="26" xfId="0" applyFont="1" applyFill="1" applyBorder="1" applyAlignment="1" applyProtection="1">
      <alignment horizontal="left"/>
    </xf>
    <xf numFmtId="49" fontId="15" fillId="0" borderId="22" xfId="0" applyNumberFormat="1" applyFont="1" applyFill="1" applyBorder="1" applyAlignment="1" applyProtection="1">
      <alignment horizontal="centerContinuous" wrapText="1"/>
    </xf>
    <xf numFmtId="0" fontId="21" fillId="0" borderId="22" xfId="0" applyFont="1" applyFill="1" applyBorder="1" applyAlignment="1" applyProtection="1">
      <alignment horizontal="centerContinuous" wrapText="1"/>
    </xf>
    <xf numFmtId="0" fontId="11" fillId="0" borderId="10" xfId="0" applyFont="1" applyFill="1" applyBorder="1" applyAlignment="1" applyProtection="1">
      <alignment horizontal="centerContinuous" wrapText="1"/>
    </xf>
    <xf numFmtId="0" fontId="11" fillId="0" borderId="15" xfId="0" applyFont="1" applyFill="1" applyBorder="1" applyAlignment="1" applyProtection="1">
      <alignment horizontal="left"/>
    </xf>
    <xf numFmtId="0" fontId="11" fillId="0" borderId="17" xfId="0" applyFont="1" applyFill="1" applyBorder="1" applyAlignment="1" applyProtection="1">
      <alignment horizontal="center"/>
    </xf>
    <xf numFmtId="0" fontId="11" fillId="0" borderId="25" xfId="0" applyFont="1" applyFill="1" applyBorder="1" applyAlignment="1" applyProtection="1">
      <alignment horizontal="right"/>
    </xf>
    <xf numFmtId="0" fontId="11" fillId="0" borderId="0" xfId="0" applyFont="1" applyFill="1" applyBorder="1" applyAlignment="1" applyProtection="1">
      <alignment horizontal="centerContinuous" wrapText="1"/>
    </xf>
    <xf numFmtId="0" fontId="15" fillId="0" borderId="19" xfId="0" applyFont="1" applyFill="1" applyBorder="1" applyAlignment="1" applyProtection="1">
      <alignment horizontal="left"/>
    </xf>
    <xf numFmtId="0" fontId="15" fillId="0" borderId="0" xfId="0" applyFont="1" applyFill="1" applyBorder="1" applyAlignment="1" applyProtection="1">
      <alignment horizontal="left"/>
    </xf>
    <xf numFmtId="0" fontId="15" fillId="0" borderId="15" xfId="0" applyFont="1" applyFill="1" applyBorder="1" applyAlignment="1" applyProtection="1">
      <alignment horizontal="left"/>
    </xf>
    <xf numFmtId="0" fontId="15" fillId="0" borderId="25" xfId="0" applyFont="1" applyFill="1" applyBorder="1" applyAlignment="1" applyProtection="1">
      <alignment horizontal="right"/>
    </xf>
    <xf numFmtId="0" fontId="15" fillId="0" borderId="0" xfId="0" applyFont="1" applyFill="1" applyBorder="1" applyAlignment="1" applyProtection="1">
      <alignment horizontal="centerContinuous" wrapText="1"/>
    </xf>
    <xf numFmtId="0" fontId="15" fillId="0" borderId="5" xfId="0" applyFont="1" applyFill="1" applyBorder="1" applyAlignment="1" applyProtection="1">
      <alignment horizontal="centerContinuous" wrapText="1"/>
    </xf>
    <xf numFmtId="0" fontId="15" fillId="0" borderId="35" xfId="0" applyFont="1" applyFill="1" applyBorder="1" applyAlignment="1" applyProtection="1">
      <alignment horizontal="left"/>
    </xf>
    <xf numFmtId="0" fontId="15" fillId="0" borderId="1" xfId="0" applyFont="1" applyFill="1" applyBorder="1" applyAlignment="1" applyProtection="1">
      <alignment horizontal="left"/>
    </xf>
    <xf numFmtId="0" fontId="15" fillId="0" borderId="54" xfId="0" applyFont="1" applyFill="1" applyBorder="1" applyAlignment="1" applyProtection="1">
      <alignment horizontal="left"/>
    </xf>
    <xf numFmtId="0" fontId="15" fillId="0" borderId="49" xfId="0" applyFont="1" applyFill="1" applyBorder="1" applyAlignment="1" applyProtection="1">
      <alignment horizontal="right"/>
    </xf>
    <xf numFmtId="0" fontId="15" fillId="0" borderId="1" xfId="0" applyFont="1" applyFill="1" applyBorder="1" applyAlignment="1" applyProtection="1">
      <alignment horizontal="centerContinuous" wrapText="1"/>
    </xf>
    <xf numFmtId="0" fontId="15" fillId="0" borderId="7" xfId="0" applyFont="1" applyFill="1" applyBorder="1" applyAlignment="1" applyProtection="1">
      <alignment horizontal="centerContinuous" wrapText="1"/>
    </xf>
    <xf numFmtId="0" fontId="27" fillId="0" borderId="25" xfId="0" applyFont="1" applyFill="1" applyBorder="1"/>
    <xf numFmtId="0" fontId="11" fillId="0" borderId="0" xfId="0" applyFont="1" applyFill="1" applyAlignment="1">
      <alignment horizontal="center"/>
    </xf>
    <xf numFmtId="0" fontId="11" fillId="0" borderId="9" xfId="0" applyFont="1" applyFill="1" applyBorder="1" applyAlignment="1">
      <alignment horizontal="centerContinuous"/>
    </xf>
    <xf numFmtId="0" fontId="11" fillId="0" borderId="10" xfId="0" applyFont="1" applyFill="1" applyBorder="1" applyAlignment="1">
      <alignment horizontal="centerContinuous"/>
    </xf>
    <xf numFmtId="0" fontId="11" fillId="0" borderId="11" xfId="0" applyFont="1" applyFill="1" applyBorder="1" applyAlignment="1">
      <alignment horizontal="centerContinuous"/>
    </xf>
    <xf numFmtId="0" fontId="11" fillId="0" borderId="4" xfId="0" applyFont="1" applyFill="1" applyBorder="1"/>
    <xf numFmtId="0" fontId="11" fillId="0" borderId="0" xfId="0" applyFont="1" applyFill="1"/>
    <xf numFmtId="0" fontId="11" fillId="0" borderId="0" xfId="0" applyFont="1" applyFill="1" applyAlignment="1">
      <alignment horizontal="centerContinuous"/>
    </xf>
    <xf numFmtId="0" fontId="11" fillId="0" borderId="5" xfId="0" applyFont="1" applyFill="1" applyBorder="1" applyAlignment="1">
      <alignment horizontal="centerContinuous"/>
    </xf>
    <xf numFmtId="0" fontId="11" fillId="0" borderId="0" xfId="0" applyFont="1" applyFill="1" applyAlignment="1">
      <alignment horizontal="left" vertical="top" wrapText="1"/>
    </xf>
    <xf numFmtId="0" fontId="11" fillId="0" borderId="9" xfId="0" applyFont="1" applyFill="1" applyBorder="1"/>
    <xf numFmtId="0" fontId="11" fillId="0" borderId="10" xfId="0" applyFont="1" applyFill="1" applyBorder="1"/>
    <xf numFmtId="0" fontId="11" fillId="0" borderId="0" xfId="0" applyFont="1" applyFill="1" applyAlignment="1"/>
    <xf numFmtId="0" fontId="11" fillId="0" borderId="5" xfId="0" applyFont="1" applyFill="1" applyBorder="1"/>
    <xf numFmtId="0" fontId="11" fillId="0" borderId="6" xfId="0" applyFont="1" applyFill="1" applyBorder="1"/>
    <xf numFmtId="0" fontId="11" fillId="0" borderId="1" xfId="0" applyFont="1" applyFill="1" applyBorder="1"/>
    <xf numFmtId="0" fontId="11" fillId="0" borderId="1" xfId="0" applyFont="1" applyFill="1" applyBorder="1" applyAlignment="1">
      <alignment horizontal="centerContinuous"/>
    </xf>
    <xf numFmtId="0" fontId="11" fillId="0" borderId="7" xfId="0" applyFont="1" applyFill="1" applyBorder="1" applyAlignment="1">
      <alignment horizontal="centerContinuous"/>
    </xf>
    <xf numFmtId="0" fontId="11" fillId="0" borderId="0" xfId="0" applyFont="1" applyFill="1" applyAlignment="1">
      <alignment horizontal="left"/>
    </xf>
    <xf numFmtId="0" fontId="0" fillId="0" borderId="5" xfId="0" applyFill="1" applyBorder="1" applyAlignment="1">
      <alignment wrapText="1"/>
    </xf>
    <xf numFmtId="49" fontId="15" fillId="0" borderId="0" xfId="0" applyNumberFormat="1" applyFont="1" applyFill="1" applyAlignment="1">
      <alignment horizontal="centerContinuous"/>
    </xf>
    <xf numFmtId="0" fontId="15" fillId="0" borderId="0" xfId="0" applyFont="1" applyFill="1" applyAlignment="1">
      <alignment horizontal="left" vertical="top" wrapText="1"/>
    </xf>
    <xf numFmtId="0" fontId="15" fillId="0" borderId="12" xfId="0" applyFont="1" applyFill="1" applyBorder="1" applyAlignment="1" applyProtection="1">
      <alignment horizontal="center"/>
    </xf>
    <xf numFmtId="0" fontId="16" fillId="0" borderId="9" xfId="0" applyFont="1" applyFill="1" applyBorder="1" applyAlignment="1" applyProtection="1">
      <alignment horizontal="centerContinuous"/>
    </xf>
    <xf numFmtId="0" fontId="16" fillId="0" borderId="10" xfId="0" applyFont="1" applyFill="1" applyBorder="1" applyAlignment="1" applyProtection="1">
      <alignment horizontal="centerContinuous"/>
    </xf>
    <xf numFmtId="0" fontId="16" fillId="0" borderId="11" xfId="0" applyFont="1" applyFill="1" applyBorder="1" applyAlignment="1" applyProtection="1">
      <alignment horizontal="centerContinuous"/>
    </xf>
    <xf numFmtId="0" fontId="16" fillId="0" borderId="25" xfId="0" applyFont="1" applyFill="1" applyBorder="1" applyAlignment="1" applyProtection="1">
      <alignment horizontal="center"/>
    </xf>
    <xf numFmtId="165" fontId="15" fillId="0" borderId="15" xfId="0" applyNumberFormat="1" applyFont="1" applyFill="1" applyBorder="1" applyAlignment="1" applyProtection="1">
      <alignment horizontal="center"/>
    </xf>
    <xf numFmtId="165" fontId="15" fillId="0" borderId="4" xfId="0" applyNumberFormat="1" applyFont="1" applyFill="1" applyBorder="1" applyAlignment="1" applyProtection="1">
      <alignment horizontal="center"/>
    </xf>
    <xf numFmtId="165" fontId="15" fillId="0" borderId="0" xfId="0" applyNumberFormat="1" applyFont="1" applyFill="1" applyProtection="1"/>
    <xf numFmtId="165" fontId="15" fillId="0" borderId="0" xfId="0" applyNumberFormat="1" applyFont="1" applyFill="1" applyAlignment="1" applyProtection="1">
      <alignment horizontal="center"/>
    </xf>
    <xf numFmtId="0" fontId="17" fillId="0" borderId="5" xfId="0" applyFont="1" applyFill="1" applyBorder="1" applyProtection="1"/>
    <xf numFmtId="0" fontId="15" fillId="0" borderId="25" xfId="0" applyFont="1" applyFill="1" applyBorder="1" applyAlignment="1" applyProtection="1">
      <alignment horizontal="left"/>
    </xf>
    <xf numFmtId="165" fontId="15" fillId="0" borderId="6" xfId="0" applyNumberFormat="1" applyFont="1" applyFill="1" applyBorder="1" applyAlignment="1" applyProtection="1">
      <alignment horizontal="center"/>
    </xf>
    <xf numFmtId="0" fontId="17" fillId="0" borderId="7" xfId="0" applyFont="1" applyFill="1" applyBorder="1" applyProtection="1"/>
    <xf numFmtId="0" fontId="17" fillId="0" borderId="0" xfId="0" applyFont="1" applyFill="1" applyProtection="1"/>
    <xf numFmtId="49" fontId="15" fillId="0" borderId="25" xfId="0" applyNumberFormat="1" applyFont="1" applyFill="1" applyBorder="1" applyAlignment="1" applyProtection="1">
      <alignment horizontal="center"/>
    </xf>
    <xf numFmtId="49" fontId="15" fillId="0" borderId="5" xfId="0" applyNumberFormat="1" applyFont="1" applyFill="1" applyBorder="1" applyAlignment="1" applyProtection="1">
      <alignment horizontal="center"/>
    </xf>
    <xf numFmtId="0" fontId="16" fillId="0" borderId="25" xfId="0" applyFont="1" applyFill="1" applyBorder="1" applyProtection="1"/>
    <xf numFmtId="0" fontId="21" fillId="0" borderId="8" xfId="0" applyFont="1" applyFill="1" applyBorder="1" applyAlignment="1" applyProtection="1">
      <alignment horizontal="left"/>
    </xf>
    <xf numFmtId="0" fontId="21" fillId="0" borderId="2" xfId="0" applyFont="1" applyFill="1" applyBorder="1" applyProtection="1"/>
    <xf numFmtId="0" fontId="21" fillId="0" borderId="3" xfId="0" applyFont="1" applyFill="1" applyBorder="1" applyProtection="1"/>
    <xf numFmtId="0" fontId="22" fillId="0" borderId="4" xfId="0" applyFont="1" applyFill="1" applyBorder="1" applyAlignment="1" applyProtection="1">
      <alignment horizontal="centerContinuous"/>
    </xf>
    <xf numFmtId="0" fontId="21" fillId="0" borderId="4" xfId="0" quotePrefix="1" applyFont="1" applyFill="1" applyBorder="1" applyProtection="1"/>
    <xf numFmtId="0" fontId="0" fillId="0" borderId="5" xfId="0" applyFill="1" applyBorder="1"/>
    <xf numFmtId="0" fontId="21" fillId="0" borderId="0" xfId="0" applyFont="1" applyFill="1" applyAlignment="1" applyProtection="1">
      <alignment horizontal="left"/>
    </xf>
    <xf numFmtId="0" fontId="21" fillId="0" borderId="0" xfId="0" applyFont="1" applyFill="1" applyAlignment="1" applyProtection="1">
      <alignment horizontal="right"/>
    </xf>
    <xf numFmtId="0" fontId="20" fillId="0" borderId="0" xfId="0" applyFont="1" applyFill="1"/>
    <xf numFmtId="0" fontId="20" fillId="0" borderId="8" xfId="0" applyFont="1" applyFill="1" applyBorder="1" applyProtection="1"/>
    <xf numFmtId="0" fontId="20" fillId="0" borderId="2" xfId="0" applyFont="1" applyFill="1" applyBorder="1" applyProtection="1"/>
    <xf numFmtId="0" fontId="20" fillId="0" borderId="3" xfId="0" applyFont="1" applyFill="1" applyBorder="1" applyProtection="1"/>
    <xf numFmtId="0" fontId="20" fillId="0" borderId="4" xfId="0" applyFont="1" applyFill="1" applyBorder="1" applyProtection="1"/>
    <xf numFmtId="0" fontId="20" fillId="0" borderId="5" xfId="0" applyFont="1" applyFill="1" applyBorder="1" applyProtection="1"/>
    <xf numFmtId="0" fontId="20" fillId="0" borderId="66" xfId="0" applyFont="1" applyFill="1" applyBorder="1" applyProtection="1"/>
    <xf numFmtId="0" fontId="20" fillId="0" borderId="55" xfId="0" applyFont="1" applyFill="1" applyBorder="1" applyAlignment="1" applyProtection="1">
      <alignment horizontal="center"/>
    </xf>
    <xf numFmtId="0" fontId="50" fillId="0" borderId="0" xfId="0" applyFont="1" applyFill="1" applyAlignment="1" applyProtection="1">
      <alignment horizontal="centerContinuous"/>
    </xf>
    <xf numFmtId="0" fontId="20" fillId="0" borderId="5" xfId="0" applyFont="1" applyFill="1" applyBorder="1" applyAlignment="1" applyProtection="1">
      <alignment horizontal="center"/>
    </xf>
    <xf numFmtId="0" fontId="50" fillId="0" borderId="55" xfId="0" applyFont="1" applyFill="1" applyBorder="1" applyAlignment="1" applyProtection="1">
      <alignment horizontal="center"/>
    </xf>
    <xf numFmtId="0" fontId="50" fillId="0" borderId="5" xfId="0" applyFont="1" applyFill="1" applyBorder="1" applyAlignment="1" applyProtection="1">
      <alignment horizontal="center"/>
    </xf>
    <xf numFmtId="0" fontId="20" fillId="0" borderId="56" xfId="0" applyFont="1" applyFill="1" applyBorder="1" applyProtection="1"/>
    <xf numFmtId="0" fontId="20" fillId="0" borderId="1" xfId="0" applyFont="1" applyFill="1" applyBorder="1" applyProtection="1"/>
    <xf numFmtId="0" fontId="20" fillId="0" borderId="7" xfId="0" applyFont="1" applyFill="1" applyBorder="1" applyProtection="1"/>
    <xf numFmtId="0" fontId="13" fillId="0" borderId="55" xfId="0" applyFont="1" applyFill="1" applyBorder="1" applyProtection="1">
      <protection locked="0"/>
    </xf>
    <xf numFmtId="0" fontId="13" fillId="0" borderId="0" xfId="0" applyFont="1" applyFill="1" applyProtection="1">
      <protection locked="0"/>
    </xf>
    <xf numFmtId="0" fontId="13" fillId="0" borderId="63" xfId="0" applyFont="1" applyFill="1" applyBorder="1" applyProtection="1">
      <protection locked="0"/>
    </xf>
    <xf numFmtId="0" fontId="13" fillId="0" borderId="5" xfId="0" applyFont="1" applyFill="1" applyBorder="1" applyProtection="1">
      <protection locked="0"/>
    </xf>
    <xf numFmtId="0" fontId="13" fillId="0" borderId="56" xfId="0" applyFont="1" applyFill="1" applyBorder="1" applyProtection="1">
      <protection locked="0"/>
    </xf>
    <xf numFmtId="0" fontId="13" fillId="0" borderId="1" xfId="0" applyFont="1" applyFill="1" applyBorder="1" applyProtection="1">
      <protection locked="0"/>
    </xf>
    <xf numFmtId="0" fontId="13" fillId="0" borderId="64" xfId="0" applyFont="1" applyFill="1" applyBorder="1" applyProtection="1">
      <protection locked="0"/>
    </xf>
    <xf numFmtId="0" fontId="13" fillId="0" borderId="7" xfId="0" applyFont="1" applyFill="1" applyBorder="1" applyProtection="1">
      <protection locked="0"/>
    </xf>
    <xf numFmtId="0" fontId="39" fillId="0" borderId="2" xfId="0" applyFont="1" applyFill="1" applyBorder="1" applyAlignment="1" applyProtection="1">
      <alignment horizontal="left"/>
    </xf>
    <xf numFmtId="0" fontId="40" fillId="0" borderId="2" xfId="0" applyFont="1" applyFill="1" applyBorder="1" applyProtection="1"/>
    <xf numFmtId="0" fontId="41" fillId="0" borderId="4" xfId="0" applyFont="1" applyFill="1" applyBorder="1" applyAlignment="1" applyProtection="1">
      <alignment horizontal="centerContinuous" vertical="center"/>
    </xf>
    <xf numFmtId="0" fontId="42" fillId="0" borderId="4" xfId="0" applyFont="1" applyFill="1" applyBorder="1" applyAlignment="1" applyProtection="1">
      <alignment horizontal="centerContinuous" vertical="center"/>
    </xf>
    <xf numFmtId="0" fontId="43" fillId="0" borderId="4" xfId="0" applyFont="1" applyFill="1" applyBorder="1" applyAlignment="1" applyProtection="1">
      <alignment horizontal="centerContinuous" vertical="center"/>
    </xf>
    <xf numFmtId="0" fontId="41" fillId="0" borderId="0" xfId="0" applyFont="1" applyFill="1" applyAlignment="1" applyProtection="1">
      <alignment horizontal="centerContinuous"/>
    </xf>
    <xf numFmtId="0" fontId="41" fillId="0" borderId="5" xfId="0" applyFont="1" applyFill="1" applyBorder="1" applyAlignment="1" applyProtection="1">
      <alignment horizontal="centerContinuous"/>
    </xf>
    <xf numFmtId="0" fontId="14" fillId="0" borderId="4" xfId="0" applyFont="1" applyFill="1" applyBorder="1" applyAlignment="1" applyProtection="1">
      <alignment horizontal="centerContinuous"/>
    </xf>
    <xf numFmtId="0" fontId="19" fillId="0" borderId="0" xfId="0" applyFont="1" applyFill="1" applyAlignment="1" applyProtection="1">
      <alignment horizontal="centerContinuous"/>
    </xf>
    <xf numFmtId="0" fontId="32" fillId="0" borderId="2" xfId="0" applyFont="1" applyFill="1" applyBorder="1" applyAlignment="1" applyProtection="1">
      <alignment horizontal="centerContinuous"/>
    </xf>
    <xf numFmtId="0" fontId="24" fillId="0" borderId="2" xfId="0" applyFont="1" applyFill="1" applyBorder="1" applyAlignment="1" applyProtection="1">
      <alignment horizontal="centerContinuous"/>
    </xf>
    <xf numFmtId="0" fontId="44" fillId="0" borderId="0" xfId="0" applyFont="1" applyFill="1" applyAlignment="1" applyProtection="1">
      <alignment horizontal="centerContinuous"/>
    </xf>
    <xf numFmtId="0" fontId="44" fillId="0" borderId="5" xfId="0" applyFont="1" applyFill="1" applyBorder="1" applyAlignment="1" applyProtection="1">
      <alignment horizontal="centerContinuous"/>
    </xf>
    <xf numFmtId="0" fontId="20" fillId="0" borderId="1" xfId="0" applyFont="1" applyFill="1" applyBorder="1" applyAlignment="1" applyProtection="1">
      <alignment horizontal="centerContinuous"/>
    </xf>
    <xf numFmtId="0" fontId="45" fillId="0" borderId="0" xfId="0" applyFont="1" applyFill="1" applyAlignment="1" applyProtection="1">
      <alignment horizontal="centerContinuous"/>
    </xf>
    <xf numFmtId="0" fontId="46" fillId="0" borderId="4" xfId="0" applyFont="1" applyFill="1" applyBorder="1" applyProtection="1"/>
    <xf numFmtId="0" fontId="46" fillId="0" borderId="0" xfId="0" applyFont="1" applyFill="1" applyAlignment="1" applyProtection="1">
      <alignment horizontal="centerContinuous"/>
    </xf>
    <xf numFmtId="0" fontId="47" fillId="0" borderId="0" xfId="0" applyFont="1" applyFill="1" applyAlignment="1" applyProtection="1">
      <alignment horizontal="centerContinuous"/>
    </xf>
    <xf numFmtId="0" fontId="18" fillId="0" borderId="0" xfId="0" applyFont="1" applyFill="1" applyAlignment="1" applyProtection="1">
      <alignment horizontal="centerContinuous"/>
    </xf>
    <xf numFmtId="0" fontId="32" fillId="0" borderId="65" xfId="0" applyFont="1" applyFill="1" applyBorder="1" applyAlignment="1" applyProtection="1">
      <alignment horizontal="centerContinuous"/>
    </xf>
    <xf numFmtId="0" fontId="15" fillId="0" borderId="65" xfId="0" applyFont="1" applyFill="1" applyBorder="1" applyAlignment="1" applyProtection="1">
      <alignment horizontal="centerContinuous"/>
    </xf>
    <xf numFmtId="178" fontId="11" fillId="0" borderId="21" xfId="1" applyNumberFormat="1" applyFont="1" applyFill="1" applyBorder="1" applyAlignment="1" applyProtection="1"/>
    <xf numFmtId="178" fontId="11" fillId="0" borderId="122" xfId="1" applyNumberFormat="1" applyFont="1" applyFill="1" applyBorder="1" applyAlignment="1" applyProtection="1"/>
    <xf numFmtId="39" fontId="23" fillId="0" borderId="19" xfId="19" applyNumberFormat="1" applyFont="1" applyFill="1" applyBorder="1" applyProtection="1"/>
    <xf numFmtId="0" fontId="11" fillId="0" borderId="128" xfId="13" applyFont="1" applyBorder="1" applyProtection="1"/>
    <xf numFmtId="0" fontId="11" fillId="0" borderId="134" xfId="13" applyFont="1" applyBorder="1" applyProtection="1"/>
    <xf numFmtId="0" fontId="11" fillId="0" borderId="24" xfId="13" applyFont="1" applyBorder="1" applyProtection="1"/>
    <xf numFmtId="0" fontId="11" fillId="0" borderId="135" xfId="13" applyFont="1" applyBorder="1" applyProtection="1"/>
    <xf numFmtId="0" fontId="11" fillId="0" borderId="131" xfId="13" applyFont="1" applyBorder="1" applyProtection="1"/>
    <xf numFmtId="0" fontId="15" fillId="0" borderId="0" xfId="13" applyFont="1"/>
    <xf numFmtId="0" fontId="11" fillId="0" borderId="4" xfId="13" applyFont="1" applyBorder="1" applyProtection="1"/>
    <xf numFmtId="0" fontId="6" fillId="0" borderId="25" xfId="13" applyFont="1" applyBorder="1" applyProtection="1"/>
    <xf numFmtId="0" fontId="11" fillId="0" borderId="19" xfId="13" applyFont="1" applyBorder="1" applyProtection="1"/>
    <xf numFmtId="0" fontId="15" fillId="0" borderId="15" xfId="13" applyFont="1" applyBorder="1" applyProtection="1"/>
    <xf numFmtId="0" fontId="11" fillId="0" borderId="127" xfId="13" applyFont="1" applyBorder="1" applyProtection="1"/>
    <xf numFmtId="0" fontId="11" fillId="0" borderId="9" xfId="13" applyFont="1" applyBorder="1" applyProtection="1"/>
    <xf numFmtId="0" fontId="11" fillId="0" borderId="10" xfId="13" applyFont="1" applyBorder="1" applyProtection="1"/>
    <xf numFmtId="0" fontId="11" fillId="0" borderId="21" xfId="13" applyFont="1" applyBorder="1" applyProtection="1"/>
    <xf numFmtId="177" fontId="6" fillId="0" borderId="26" xfId="13" applyNumberFormat="1" applyFont="1" applyBorder="1" applyAlignment="1" applyProtection="1">
      <alignment horizontal="center"/>
    </xf>
    <xf numFmtId="49" fontId="6" fillId="0" borderId="22" xfId="13" applyNumberFormat="1" applyFont="1" applyBorder="1" applyAlignment="1" applyProtection="1">
      <alignment horizontal="center"/>
    </xf>
    <xf numFmtId="0" fontId="11" fillId="0" borderId="9" xfId="13" applyFont="1" applyBorder="1" applyAlignment="1" applyProtection="1">
      <alignment horizontal="centerContinuous"/>
    </xf>
    <xf numFmtId="0" fontId="11" fillId="0" borderId="10" xfId="13" applyFont="1" applyBorder="1" applyAlignment="1" applyProtection="1">
      <alignment horizontal="centerContinuous"/>
    </xf>
    <xf numFmtId="0" fontId="11" fillId="0" borderId="11" xfId="13" applyFont="1" applyBorder="1" applyAlignment="1" applyProtection="1">
      <alignment horizontal="centerContinuous"/>
    </xf>
    <xf numFmtId="37" fontId="11" fillId="0" borderId="127" xfId="13" applyNumberFormat="1" applyFont="1" applyBorder="1" applyAlignment="1" applyProtection="1">
      <alignment horizontal="centerContinuous"/>
    </xf>
    <xf numFmtId="0" fontId="11" fillId="0" borderId="0" xfId="13" applyFont="1" applyAlignment="1" applyProtection="1">
      <alignment horizontal="centerContinuous"/>
    </xf>
    <xf numFmtId="0" fontId="15" fillId="0" borderId="0" xfId="13" applyFont="1" applyProtection="1"/>
    <xf numFmtId="0" fontId="15" fillId="0" borderId="10" xfId="13" applyFont="1" applyBorder="1" applyProtection="1"/>
    <xf numFmtId="37" fontId="11" fillId="0" borderId="11" xfId="13" applyNumberFormat="1" applyFont="1" applyBorder="1" applyAlignment="1" applyProtection="1">
      <alignment horizontal="centerContinuous"/>
    </xf>
    <xf numFmtId="0" fontId="11" fillId="0" borderId="18" xfId="13" applyFont="1" applyBorder="1" applyAlignment="1" applyProtection="1">
      <alignment horizontal="center"/>
    </xf>
    <xf numFmtId="0" fontId="15" fillId="0" borderId="0" xfId="13" applyFont="1" applyAlignment="1" applyProtection="1">
      <alignment horizontal="centerContinuous"/>
    </xf>
    <xf numFmtId="0" fontId="11" fillId="0" borderId="16" xfId="13" applyFont="1" applyBorder="1" applyAlignment="1" applyProtection="1">
      <alignment horizontal="centerContinuous"/>
    </xf>
    <xf numFmtId="0" fontId="11" fillId="0" borderId="20" xfId="13" applyFont="1" applyBorder="1" applyAlignment="1" applyProtection="1">
      <alignment horizontal="center"/>
    </xf>
    <xf numFmtId="0" fontId="11" fillId="0" borderId="22" xfId="13" applyFont="1" applyBorder="1" applyAlignment="1" applyProtection="1">
      <alignment horizontal="center"/>
    </xf>
    <xf numFmtId="0" fontId="65" fillId="0" borderId="0" xfId="13" applyFont="1" applyBorder="1" applyAlignment="1">
      <alignment horizontal="center"/>
    </xf>
    <xf numFmtId="0" fontId="11" fillId="0" borderId="20" xfId="13" applyFont="1" applyBorder="1" applyProtection="1"/>
    <xf numFmtId="0" fontId="11" fillId="0" borderId="10" xfId="13" applyFont="1" applyBorder="1" applyAlignment="1" applyProtection="1">
      <alignment horizontal="left"/>
    </xf>
    <xf numFmtId="37" fontId="11" fillId="0" borderId="10" xfId="13" applyNumberFormat="1" applyFont="1" applyBorder="1" applyProtection="1"/>
    <xf numFmtId="37" fontId="11" fillId="8" borderId="22" xfId="13" applyNumberFormat="1" applyFont="1" applyFill="1" applyBorder="1" applyProtection="1"/>
    <xf numFmtId="5" fontId="11" fillId="0" borderId="22" xfId="13" applyNumberFormat="1" applyFont="1" applyBorder="1" applyProtection="1"/>
    <xf numFmtId="43" fontId="65" fillId="0" borderId="0" xfId="26" applyFont="1"/>
    <xf numFmtId="37" fontId="11" fillId="0" borderId="22" xfId="13" applyNumberFormat="1" applyFont="1" applyBorder="1" applyProtection="1"/>
    <xf numFmtId="37" fontId="15" fillId="0" borderId="0" xfId="13" applyNumberFormat="1" applyFont="1"/>
    <xf numFmtId="0" fontId="11" fillId="0" borderId="23" xfId="13" applyFont="1" applyBorder="1" applyProtection="1"/>
    <xf numFmtId="0" fontId="11" fillId="0" borderId="1" xfId="13" applyFont="1" applyBorder="1" applyAlignment="1" applyProtection="1">
      <alignment horizontal="left"/>
    </xf>
    <xf numFmtId="0" fontId="11" fillId="0" borderId="1" xfId="13" applyFont="1" applyBorder="1" applyAlignment="1" applyProtection="1">
      <alignment horizontal="centerContinuous"/>
    </xf>
    <xf numFmtId="0" fontId="11" fillId="0" borderId="1" xfId="13" applyFont="1" applyBorder="1" applyProtection="1"/>
    <xf numFmtId="5" fontId="11" fillId="0" borderId="36" xfId="13" applyNumberFormat="1" applyFont="1" applyBorder="1" applyProtection="1"/>
    <xf numFmtId="0" fontId="11" fillId="0" borderId="0" xfId="13" applyFont="1" applyBorder="1" applyProtection="1"/>
    <xf numFmtId="0" fontId="11" fillId="0" borderId="0" xfId="13" applyFont="1" applyBorder="1" applyAlignment="1" applyProtection="1">
      <alignment horizontal="left"/>
    </xf>
    <xf numFmtId="0" fontId="11" fillId="0" borderId="0" xfId="13" applyFont="1" applyBorder="1" applyAlignment="1" applyProtection="1">
      <alignment horizontal="centerContinuous"/>
    </xf>
    <xf numFmtId="5" fontId="11" fillId="0" borderId="0" xfId="13" applyNumberFormat="1" applyFont="1" applyBorder="1" applyProtection="1"/>
    <xf numFmtId="0" fontId="11" fillId="0" borderId="0" xfId="13" applyFont="1" applyProtection="1"/>
    <xf numFmtId="37" fontId="11" fillId="0" borderId="0" xfId="13" applyNumberFormat="1" applyFont="1" applyProtection="1"/>
    <xf numFmtId="37" fontId="11" fillId="0" borderId="0" xfId="13" applyNumberFormat="1" applyFont="1" applyAlignment="1" applyProtection="1">
      <alignment horizontal="centerContinuous"/>
    </xf>
    <xf numFmtId="0" fontId="11" fillId="0" borderId="4" xfId="13" quotePrefix="1" applyFont="1" applyBorder="1" applyAlignment="1" applyProtection="1">
      <alignment horizontal="right"/>
    </xf>
    <xf numFmtId="0" fontId="11" fillId="0" borderId="0" xfId="13" applyFont="1" applyAlignment="1" applyProtection="1">
      <alignment horizontal="left"/>
    </xf>
    <xf numFmtId="0" fontId="11" fillId="0" borderId="127" xfId="13" applyFont="1" applyBorder="1" applyAlignment="1" applyProtection="1">
      <alignment horizontal="centerContinuous"/>
    </xf>
    <xf numFmtId="0" fontId="11" fillId="0" borderId="4" xfId="13" applyFont="1" applyBorder="1" applyAlignment="1" applyProtection="1">
      <alignment horizontal="right"/>
    </xf>
    <xf numFmtId="39" fontId="11" fillId="0" borderId="127" xfId="13" applyNumberFormat="1" applyFont="1" applyBorder="1" applyAlignment="1" applyProtection="1">
      <alignment horizontal="centerContinuous"/>
    </xf>
    <xf numFmtId="37" fontId="24" fillId="0" borderId="22" xfId="13" applyNumberFormat="1" applyFont="1" applyBorder="1" applyProtection="1"/>
    <xf numFmtId="37" fontId="15" fillId="0" borderId="0" xfId="13" applyNumberFormat="1" applyFont="1" applyProtection="1"/>
    <xf numFmtId="0" fontId="15" fillId="0" borderId="0" xfId="13"/>
    <xf numFmtId="0" fontId="65" fillId="0" borderId="84" xfId="13" applyFont="1" applyBorder="1" applyAlignment="1">
      <alignment horizontal="center"/>
    </xf>
    <xf numFmtId="0" fontId="65" fillId="0" borderId="0" xfId="13" applyFont="1" applyProtection="1"/>
    <xf numFmtId="43" fontId="65" fillId="0" borderId="0" xfId="26" applyNumberFormat="1" applyFont="1" applyAlignment="1" applyProtection="1">
      <alignment horizontal="right"/>
    </xf>
    <xf numFmtId="43" fontId="11" fillId="0" borderId="0" xfId="13" applyNumberFormat="1" applyFont="1" applyProtection="1"/>
    <xf numFmtId="43" fontId="65" fillId="0" borderId="86" xfId="13" applyNumberFormat="1" applyFont="1" applyBorder="1"/>
    <xf numFmtId="43" fontId="65" fillId="0" borderId="0" xfId="13" applyNumberFormat="1" applyFont="1" applyBorder="1"/>
    <xf numFmtId="43" fontId="65" fillId="0" borderId="84" xfId="26" applyNumberFormat="1" applyFont="1" applyBorder="1"/>
    <xf numFmtId="37" fontId="65" fillId="0" borderId="120" xfId="13" applyNumberFormat="1" applyFont="1" applyBorder="1" applyProtection="1"/>
    <xf numFmtId="0" fontId="15" fillId="0" borderId="0" xfId="13" applyAlignment="1">
      <alignment vertical="top" wrapText="1"/>
    </xf>
    <xf numFmtId="0" fontId="15" fillId="0" borderId="127" xfId="13" applyBorder="1" applyAlignment="1">
      <alignment vertical="top" wrapText="1"/>
    </xf>
    <xf numFmtId="37" fontId="11" fillId="0" borderId="127" xfId="13" applyNumberFormat="1" applyFont="1" applyBorder="1" applyAlignment="1" applyProtection="1">
      <alignment horizontal="centerContinuous" vertical="top" wrapText="1"/>
    </xf>
    <xf numFmtId="0" fontId="11" fillId="0" borderId="0" xfId="13" applyFont="1" applyAlignment="1" applyProtection="1">
      <alignment horizontal="centerContinuous" vertical="top" wrapText="1"/>
    </xf>
    <xf numFmtId="0" fontId="15" fillId="0" borderId="0" xfId="13" applyFont="1" applyAlignment="1" applyProtection="1">
      <alignment vertical="top" wrapText="1"/>
    </xf>
    <xf numFmtId="0" fontId="15" fillId="0" borderId="0" xfId="23" applyFont="1" applyFill="1" applyAlignment="1">
      <alignment horizontal="right"/>
    </xf>
    <xf numFmtId="0" fontId="14" fillId="0" borderId="0" xfId="0" applyFont="1" applyAlignment="1">
      <alignment horizontal="center"/>
    </xf>
    <xf numFmtId="0" fontId="16" fillId="0" borderId="0" xfId="0" applyFont="1" applyAlignment="1">
      <alignment horizontal="center" wrapText="1"/>
    </xf>
    <xf numFmtId="0" fontId="17" fillId="0" borderId="0" xfId="0" applyFont="1" applyAlignment="1">
      <alignment horizontal="center" wrapText="1"/>
    </xf>
    <xf numFmtId="0" fontId="15" fillId="0" borderId="0" xfId="0" applyFont="1" applyAlignment="1">
      <alignment horizontal="left" wrapText="1"/>
    </xf>
    <xf numFmtId="0" fontId="17" fillId="0" borderId="0" xfId="0" applyFont="1" applyAlignment="1">
      <alignment wrapText="1"/>
    </xf>
    <xf numFmtId="0" fontId="20" fillId="0" borderId="4" xfId="0" applyFont="1" applyFill="1" applyBorder="1" applyAlignment="1" applyProtection="1">
      <alignment horizontal="left" wrapText="1"/>
    </xf>
    <xf numFmtId="0" fontId="20" fillId="0" borderId="0" xfId="0" applyFont="1" applyFill="1" applyAlignment="1" applyProtection="1">
      <alignment horizontal="left" wrapText="1"/>
    </xf>
    <xf numFmtId="0" fontId="20" fillId="0" borderId="5" xfId="0" applyFont="1" applyFill="1" applyBorder="1" applyAlignment="1" applyProtection="1">
      <alignment horizontal="left" wrapText="1"/>
    </xf>
    <xf numFmtId="0" fontId="14" fillId="0" borderId="4" xfId="0" applyFont="1" applyFill="1" applyBorder="1" applyAlignment="1" applyProtection="1">
      <alignment horizontal="center"/>
    </xf>
    <xf numFmtId="0" fontId="14" fillId="0" borderId="0" xfId="0" applyFont="1" applyFill="1" applyBorder="1" applyAlignment="1" applyProtection="1">
      <alignment horizontal="center"/>
    </xf>
    <xf numFmtId="0" fontId="14" fillId="0" borderId="5" xfId="0" applyFont="1" applyFill="1" applyBorder="1" applyAlignment="1" applyProtection="1">
      <alignment horizontal="center"/>
    </xf>
    <xf numFmtId="0" fontId="21" fillId="0" borderId="0" xfId="0" applyFont="1" applyFill="1" applyAlignment="1" applyProtection="1">
      <alignment horizontal="left"/>
    </xf>
    <xf numFmtId="0" fontId="21" fillId="0" borderId="5" xfId="0" applyFont="1" applyFill="1" applyBorder="1" applyAlignment="1" applyProtection="1">
      <alignment horizontal="left"/>
    </xf>
    <xf numFmtId="0" fontId="21" fillId="0" borderId="1" xfId="0" applyFont="1" applyFill="1" applyBorder="1" applyAlignment="1" applyProtection="1">
      <alignment horizontal="left"/>
    </xf>
    <xf numFmtId="0" fontId="21" fillId="0" borderId="0" xfId="0" applyFont="1" applyFill="1" applyAlignment="1" applyProtection="1"/>
    <xf numFmtId="0" fontId="21" fillId="0" borderId="5" xfId="0" applyFont="1" applyFill="1" applyBorder="1" applyAlignment="1" applyProtection="1"/>
    <xf numFmtId="0" fontId="15" fillId="0" borderId="31" xfId="0" applyFont="1" applyFill="1" applyBorder="1" applyAlignment="1">
      <alignment horizontal="left" vertical="top" wrapText="1"/>
    </xf>
    <xf numFmtId="0" fontId="0" fillId="0" borderId="29" xfId="0" applyFill="1" applyBorder="1" applyAlignment="1"/>
    <xf numFmtId="0" fontId="15" fillId="0" borderId="0" xfId="0" applyFont="1" applyFill="1" applyAlignment="1">
      <alignment horizontal="left" vertical="top" wrapText="1"/>
    </xf>
    <xf numFmtId="0" fontId="0" fillId="0" borderId="5" xfId="0" applyFill="1" applyBorder="1" applyAlignment="1"/>
    <xf numFmtId="0" fontId="0" fillId="0" borderId="31" xfId="0" applyFill="1" applyBorder="1" applyAlignment="1">
      <alignment wrapText="1"/>
    </xf>
    <xf numFmtId="0" fontId="0" fillId="0" borderId="29" xfId="0" applyFill="1" applyBorder="1" applyAlignment="1">
      <alignment wrapText="1"/>
    </xf>
    <xf numFmtId="0" fontId="0" fillId="0" borderId="0" xfId="0" applyFill="1" applyAlignment="1">
      <alignment wrapText="1"/>
    </xf>
    <xf numFmtId="0" fontId="0" fillId="0" borderId="5" xfId="0" applyFill="1" applyBorder="1" applyAlignment="1">
      <alignment wrapText="1"/>
    </xf>
    <xf numFmtId="0" fontId="0" fillId="0" borderId="31" xfId="0" applyFill="1" applyBorder="1" applyAlignment="1"/>
    <xf numFmtId="0" fontId="0" fillId="0" borderId="0" xfId="0" applyFill="1" applyAlignment="1"/>
    <xf numFmtId="0" fontId="11" fillId="0" borderId="0" xfId="0" applyFont="1" applyFill="1" applyAlignment="1">
      <alignment horizontal="left" vertical="top" wrapText="1"/>
    </xf>
    <xf numFmtId="0" fontId="11" fillId="0" borderId="0" xfId="0" applyFont="1" applyFill="1" applyAlignment="1" applyProtection="1">
      <alignment horizontal="left" vertical="top" wrapText="1"/>
    </xf>
    <xf numFmtId="0" fontId="0" fillId="0" borderId="0" xfId="0" applyFill="1" applyAlignment="1">
      <alignment horizontal="left" vertical="top" wrapText="1"/>
    </xf>
    <xf numFmtId="0" fontId="11" fillId="0" borderId="0" xfId="0" applyFont="1" applyFill="1" applyAlignment="1" applyProtection="1">
      <alignment vertical="top" wrapText="1"/>
    </xf>
    <xf numFmtId="0" fontId="0" fillId="0" borderId="0" xfId="0" applyFill="1" applyAlignment="1">
      <alignment vertical="top" wrapText="1"/>
    </xf>
    <xf numFmtId="0" fontId="11" fillId="0" borderId="31" xfId="0" applyFont="1" applyFill="1" applyBorder="1" applyAlignment="1" applyProtection="1">
      <alignment horizontal="left" wrapText="1"/>
    </xf>
    <xf numFmtId="0" fontId="0" fillId="0" borderId="0" xfId="0" applyFill="1"/>
    <xf numFmtId="0" fontId="11" fillId="0" borderId="31" xfId="0" applyFont="1" applyFill="1" applyBorder="1" applyAlignment="1" applyProtection="1">
      <alignment horizontal="left" vertical="top" wrapText="1"/>
    </xf>
    <xf numFmtId="0" fontId="0" fillId="0" borderId="10" xfId="0" applyFill="1" applyBorder="1" applyAlignment="1">
      <alignment wrapText="1"/>
    </xf>
    <xf numFmtId="0" fontId="11" fillId="0" borderId="0" xfId="0" applyFont="1" applyFill="1" applyAlignment="1" applyProtection="1">
      <alignment horizontal="left" wrapText="1"/>
    </xf>
    <xf numFmtId="0" fontId="0" fillId="0" borderId="0" xfId="0" applyFill="1" applyAlignment="1">
      <alignment horizontal="left" wrapText="1"/>
    </xf>
    <xf numFmtId="0" fontId="0" fillId="0" borderId="10" xfId="0" applyFill="1" applyBorder="1" applyAlignment="1">
      <alignment horizontal="left" wrapText="1"/>
    </xf>
    <xf numFmtId="0" fontId="15" fillId="0" borderId="0" xfId="0" applyFont="1" applyFill="1" applyAlignment="1">
      <alignment horizontal="left" wrapText="1"/>
    </xf>
    <xf numFmtId="0" fontId="0" fillId="0" borderId="10" xfId="0" applyFill="1" applyBorder="1" applyAlignment="1"/>
    <xf numFmtId="0" fontId="0" fillId="0" borderId="11" xfId="0" applyFill="1" applyBorder="1" applyAlignment="1"/>
    <xf numFmtId="0" fontId="0" fillId="0" borderId="5" xfId="0" applyFill="1" applyBorder="1" applyAlignment="1">
      <alignment horizontal="left" wrapText="1"/>
    </xf>
    <xf numFmtId="0" fontId="11" fillId="0" borderId="32" xfId="0" applyFont="1" applyFill="1" applyBorder="1" applyAlignment="1" applyProtection="1">
      <alignment horizontal="justify" vertical="top" wrapText="1"/>
    </xf>
    <xf numFmtId="0" fontId="11" fillId="0" borderId="31" xfId="0" applyFont="1" applyFill="1" applyBorder="1" applyAlignment="1" applyProtection="1">
      <alignment horizontal="justify" vertical="top" wrapText="1"/>
    </xf>
    <xf numFmtId="0" fontId="11" fillId="0" borderId="29" xfId="0" applyFont="1" applyFill="1" applyBorder="1" applyAlignment="1" applyProtection="1">
      <alignment horizontal="justify" vertical="top" wrapText="1"/>
    </xf>
    <xf numFmtId="0" fontId="11" fillId="0" borderId="19" xfId="0" applyFont="1" applyFill="1" applyBorder="1" applyAlignment="1" applyProtection="1">
      <alignment horizontal="justify" vertical="top" wrapText="1"/>
    </xf>
    <xf numFmtId="0" fontId="11" fillId="0" borderId="0" xfId="0" applyFont="1" applyFill="1" applyAlignment="1" applyProtection="1">
      <alignment horizontal="justify" vertical="top" wrapText="1"/>
    </xf>
    <xf numFmtId="0" fontId="11" fillId="0" borderId="5" xfId="0" applyFont="1" applyFill="1" applyBorder="1" applyAlignment="1" applyProtection="1">
      <alignment horizontal="justify" vertical="top" wrapText="1"/>
    </xf>
    <xf numFmtId="0" fontId="11" fillId="0" borderId="35" xfId="0" applyFont="1" applyFill="1" applyBorder="1" applyAlignment="1" applyProtection="1">
      <alignment horizontal="justify" vertical="top" wrapText="1"/>
    </xf>
    <xf numFmtId="0" fontId="11" fillId="0" borderId="1" xfId="0" applyFont="1" applyFill="1" applyBorder="1" applyAlignment="1" applyProtection="1">
      <alignment horizontal="justify" vertical="top" wrapText="1"/>
    </xf>
    <xf numFmtId="0" fontId="11" fillId="0" borderId="7" xfId="0" applyFont="1" applyFill="1" applyBorder="1" applyAlignment="1" applyProtection="1">
      <alignment horizontal="justify" vertical="top" wrapText="1"/>
    </xf>
    <xf numFmtId="0" fontId="23" fillId="0" borderId="0" xfId="0" applyFont="1" applyFill="1" applyAlignment="1" applyProtection="1">
      <alignment horizontal="left" vertical="justify" wrapText="1"/>
    </xf>
    <xf numFmtId="0" fontId="0" fillId="0" borderId="0" xfId="0" applyFill="1" applyAlignment="1">
      <alignment horizontal="left" vertical="justify" wrapText="1"/>
    </xf>
    <xf numFmtId="0" fontId="23" fillId="0" borderId="0" xfId="0" applyFont="1" applyFill="1" applyAlignment="1" applyProtection="1">
      <alignment horizontal="left" vertical="top" wrapText="1"/>
    </xf>
    <xf numFmtId="0" fontId="23" fillId="0" borderId="5" xfId="0" applyFont="1" applyFill="1" applyBorder="1" applyAlignment="1" applyProtection="1">
      <alignment horizontal="left" vertical="top" wrapText="1"/>
    </xf>
    <xf numFmtId="0" fontId="23" fillId="0" borderId="31" xfId="0" applyFont="1" applyFill="1" applyBorder="1" applyAlignment="1" applyProtection="1">
      <alignment horizontal="left" vertical="justify" wrapText="1"/>
    </xf>
    <xf numFmtId="0" fontId="0" fillId="0" borderId="31" xfId="0" applyFill="1" applyBorder="1" applyAlignment="1">
      <alignment horizontal="left" vertical="justify" wrapText="1"/>
    </xf>
    <xf numFmtId="0" fontId="23" fillId="0" borderId="31" xfId="0" applyFont="1" applyFill="1" applyBorder="1" applyAlignment="1" applyProtection="1">
      <alignment horizontal="left" vertical="top" wrapText="1"/>
    </xf>
    <xf numFmtId="0" fontId="23" fillId="0" borderId="29" xfId="0" applyFont="1" applyFill="1" applyBorder="1" applyAlignment="1" applyProtection="1">
      <alignment horizontal="left" vertical="top" wrapText="1"/>
    </xf>
    <xf numFmtId="0" fontId="23" fillId="0" borderId="0" xfId="0" applyFont="1" applyFill="1" applyBorder="1" applyAlignment="1" applyProtection="1">
      <alignment horizontal="left" vertical="top" wrapText="1"/>
    </xf>
    <xf numFmtId="0" fontId="21" fillId="0" borderId="0" xfId="0" applyFont="1" applyFill="1" applyAlignment="1">
      <alignment horizontal="left" wrapText="1"/>
    </xf>
    <xf numFmtId="0" fontId="21" fillId="0" borderId="5" xfId="0" applyFont="1" applyFill="1" applyBorder="1" applyAlignment="1">
      <alignment horizontal="left" wrapText="1"/>
    </xf>
    <xf numFmtId="0" fontId="21" fillId="0" borderId="0" xfId="0" applyFont="1" applyFill="1" applyBorder="1" applyAlignment="1">
      <alignment horizontal="left" vertical="top" wrapText="1"/>
    </xf>
    <xf numFmtId="0" fontId="0" fillId="0" borderId="0" xfId="0" applyFill="1" applyAlignment="1">
      <alignment horizontal="left" vertical="top"/>
    </xf>
    <xf numFmtId="0" fontId="0" fillId="0" borderId="5" xfId="0" applyFill="1" applyBorder="1" applyAlignment="1">
      <alignment horizontal="left" vertical="top"/>
    </xf>
    <xf numFmtId="0" fontId="21" fillId="0" borderId="0" xfId="0" applyFont="1" applyFill="1" applyAlignment="1">
      <alignment vertical="top" wrapText="1"/>
    </xf>
    <xf numFmtId="0" fontId="21" fillId="0" borderId="0" xfId="0" applyFont="1" applyFill="1" applyAlignment="1">
      <alignment wrapText="1"/>
    </xf>
    <xf numFmtId="0" fontId="21" fillId="0" borderId="5" xfId="0" applyFont="1" applyFill="1" applyBorder="1" applyAlignment="1">
      <alignment wrapText="1"/>
    </xf>
    <xf numFmtId="0" fontId="21" fillId="0" borderId="10" xfId="0" applyFont="1" applyFill="1" applyBorder="1" applyAlignment="1">
      <alignment wrapText="1"/>
    </xf>
    <xf numFmtId="0" fontId="21" fillId="0" borderId="11" xfId="0" applyFont="1" applyFill="1" applyBorder="1" applyAlignment="1">
      <alignment wrapText="1"/>
    </xf>
    <xf numFmtId="0" fontId="23" fillId="0" borderId="5" xfId="0" applyFont="1" applyFill="1" applyBorder="1" applyAlignment="1" applyProtection="1">
      <alignment horizontal="left" vertical="justify" wrapText="1"/>
    </xf>
    <xf numFmtId="0" fontId="11" fillId="0" borderId="0" xfId="13" applyFont="1" applyFill="1" applyAlignment="1" applyProtection="1">
      <alignment horizontal="left" wrapText="1"/>
    </xf>
    <xf numFmtId="0" fontId="15" fillId="0" borderId="10" xfId="13" applyFill="1" applyBorder="1" applyAlignment="1">
      <alignment wrapText="1"/>
    </xf>
    <xf numFmtId="0" fontId="11" fillId="0" borderId="31" xfId="13" applyFont="1" applyFill="1" applyBorder="1" applyAlignment="1" applyProtection="1">
      <alignment horizontal="left" wrapText="1"/>
    </xf>
    <xf numFmtId="0" fontId="15" fillId="0" borderId="0" xfId="13" applyFill="1" applyAlignment="1">
      <alignment wrapText="1"/>
    </xf>
    <xf numFmtId="0" fontId="15" fillId="0" borderId="31" xfId="13" applyFill="1" applyBorder="1" applyAlignment="1">
      <alignment wrapText="1"/>
    </xf>
    <xf numFmtId="0" fontId="15" fillId="0" borderId="29" xfId="13" applyFill="1" applyBorder="1" applyAlignment="1">
      <alignment wrapText="1"/>
    </xf>
    <xf numFmtId="0" fontId="15" fillId="0" borderId="127" xfId="13" applyFill="1" applyBorder="1" applyAlignment="1">
      <alignment wrapText="1"/>
    </xf>
    <xf numFmtId="0" fontId="11" fillId="0" borderId="30" xfId="13" applyFont="1" applyFill="1" applyBorder="1" applyAlignment="1" applyProtection="1">
      <alignment horizontal="left" wrapText="1"/>
    </xf>
    <xf numFmtId="0" fontId="15" fillId="0" borderId="4" xfId="13" applyFill="1" applyBorder="1" applyAlignment="1">
      <alignment wrapText="1"/>
    </xf>
    <xf numFmtId="0" fontId="15" fillId="0" borderId="29" xfId="13" applyFill="1" applyBorder="1" applyAlignment="1"/>
    <xf numFmtId="0" fontId="15" fillId="0" borderId="127" xfId="13" applyFill="1" applyBorder="1" applyAlignment="1"/>
    <xf numFmtId="0" fontId="11" fillId="0" borderId="4" xfId="13" applyFont="1" applyFill="1" applyBorder="1" applyAlignment="1" applyProtection="1">
      <alignment horizontal="left" wrapText="1"/>
    </xf>
    <xf numFmtId="0" fontId="11" fillId="0" borderId="4" xfId="13" applyFont="1" applyFill="1" applyBorder="1" applyAlignment="1" applyProtection="1">
      <alignment wrapText="1"/>
    </xf>
    <xf numFmtId="0" fontId="15" fillId="0" borderId="9" xfId="13" applyFill="1" applyBorder="1" applyAlignment="1">
      <alignment wrapText="1"/>
    </xf>
    <xf numFmtId="0" fontId="15" fillId="0" borderId="0" xfId="13" applyNumberFormat="1" applyFont="1" applyFill="1" applyAlignment="1" applyProtection="1">
      <protection locked="0"/>
    </xf>
    <xf numFmtId="0" fontId="11" fillId="0" borderId="19" xfId="13" applyFont="1" applyFill="1" applyBorder="1" applyAlignment="1" applyProtection="1">
      <alignment horizontal="left" wrapText="1"/>
    </xf>
    <xf numFmtId="0" fontId="15" fillId="0" borderId="25" xfId="13" applyFill="1" applyBorder="1" applyAlignment="1">
      <alignment wrapText="1"/>
    </xf>
    <xf numFmtId="0" fontId="15" fillId="0" borderId="19" xfId="13" applyFill="1" applyBorder="1" applyAlignment="1">
      <alignment wrapText="1"/>
    </xf>
    <xf numFmtId="0" fontId="15" fillId="0" borderId="21" xfId="13" applyFill="1" applyBorder="1" applyAlignment="1">
      <alignment wrapText="1"/>
    </xf>
    <xf numFmtId="0" fontId="15" fillId="0" borderId="31" xfId="13" applyFill="1" applyBorder="1" applyAlignment="1"/>
    <xf numFmtId="0" fontId="15" fillId="0" borderId="0" xfId="13" applyFill="1" applyAlignment="1"/>
    <xf numFmtId="0" fontId="15" fillId="0" borderId="0" xfId="13" applyNumberFormat="1" applyFont="1" applyAlignment="1" applyProtection="1">
      <alignment vertical="top" wrapText="1"/>
      <protection locked="0"/>
    </xf>
    <xf numFmtId="0" fontId="15" fillId="0" borderId="0" xfId="13" applyNumberFormat="1" applyFont="1" applyAlignment="1" applyProtection="1">
      <protection locked="0"/>
    </xf>
    <xf numFmtId="0" fontId="15" fillId="0" borderId="86" xfId="13" applyNumberFormat="1" applyFont="1" applyFill="1" applyBorder="1" applyAlignment="1" applyProtection="1">
      <alignment vertical="top" wrapText="1"/>
      <protection locked="0"/>
    </xf>
    <xf numFmtId="0" fontId="15" fillId="0" borderId="0" xfId="13" applyNumberFormat="1" applyFont="1" applyFill="1" applyBorder="1" applyAlignment="1" applyProtection="1">
      <alignment vertical="top" wrapText="1"/>
      <protection locked="0"/>
    </xf>
    <xf numFmtId="0" fontId="15" fillId="0" borderId="85" xfId="13" applyNumberFormat="1" applyFont="1" applyFill="1" applyBorder="1" applyAlignment="1" applyProtection="1">
      <alignment vertical="top" wrapText="1"/>
      <protection locked="0"/>
    </xf>
    <xf numFmtId="0" fontId="15" fillId="0" borderId="81" xfId="13" applyNumberFormat="1" applyFont="1" applyFill="1" applyBorder="1" applyAlignment="1" applyProtection="1">
      <alignment vertical="top" wrapText="1"/>
      <protection locked="0"/>
    </xf>
    <xf numFmtId="0" fontId="15" fillId="0" borderId="84" xfId="13" applyNumberFormat="1" applyFont="1" applyFill="1" applyBorder="1" applyAlignment="1" applyProtection="1">
      <alignment vertical="top" wrapText="1"/>
      <protection locked="0"/>
    </xf>
    <xf numFmtId="0" fontId="15" fillId="0" borderId="90" xfId="13" applyNumberFormat="1" applyFont="1" applyFill="1" applyBorder="1" applyAlignment="1" applyProtection="1">
      <alignment vertical="top" wrapText="1"/>
      <protection locked="0"/>
    </xf>
    <xf numFmtId="0" fontId="23" fillId="0" borderId="2" xfId="19" applyFont="1" applyFill="1" applyBorder="1" applyAlignment="1" applyProtection="1">
      <alignment horizontal="left"/>
    </xf>
    <xf numFmtId="0" fontId="27" fillId="0" borderId="4" xfId="16" applyFont="1" applyFill="1" applyBorder="1" applyAlignment="1" applyProtection="1">
      <alignment horizontal="left"/>
    </xf>
    <xf numFmtId="0" fontId="27" fillId="0" borderId="0" xfId="16" applyFont="1" applyFill="1" applyBorder="1" applyAlignment="1" applyProtection="1">
      <alignment horizontal="left"/>
    </xf>
    <xf numFmtId="0" fontId="27" fillId="0" borderId="127" xfId="16" applyFont="1" applyFill="1" applyBorder="1" applyAlignment="1" applyProtection="1">
      <alignment horizontal="left"/>
    </xf>
    <xf numFmtId="0" fontId="27" fillId="0" borderId="9" xfId="16" applyFont="1" applyFill="1" applyBorder="1" applyAlignment="1" applyProtection="1">
      <alignment horizontal="left"/>
    </xf>
    <xf numFmtId="0" fontId="27" fillId="0" borderId="10" xfId="16" applyFont="1" applyFill="1" applyBorder="1" applyAlignment="1" applyProtection="1">
      <alignment horizontal="left"/>
    </xf>
    <xf numFmtId="0" fontId="27" fillId="0" borderId="11" xfId="16" applyFont="1" applyFill="1" applyBorder="1" applyAlignment="1" applyProtection="1">
      <alignment horizontal="left"/>
    </xf>
    <xf numFmtId="0" fontId="11" fillId="0" borderId="39" xfId="16" applyFont="1" applyFill="1" applyBorder="1" applyAlignment="1" applyProtection="1">
      <alignment horizontal="center"/>
    </xf>
    <xf numFmtId="0" fontId="11" fillId="0" borderId="40" xfId="16" applyFont="1" applyFill="1" applyBorder="1" applyAlignment="1" applyProtection="1">
      <alignment horizontal="center"/>
    </xf>
    <xf numFmtId="0" fontId="11" fillId="0" borderId="37" xfId="16" applyFont="1" applyFill="1" applyBorder="1" applyAlignment="1" applyProtection="1">
      <alignment horizontal="center"/>
    </xf>
    <xf numFmtId="0" fontId="27" fillId="0" borderId="30" xfId="16" applyFont="1" applyFill="1" applyBorder="1" applyAlignment="1" applyProtection="1">
      <alignment horizontal="left"/>
    </xf>
    <xf numFmtId="0" fontId="27" fillId="0" borderId="31" xfId="16" applyFont="1" applyFill="1" applyBorder="1" applyAlignment="1" applyProtection="1">
      <alignment horizontal="left"/>
    </xf>
    <xf numFmtId="0" fontId="27" fillId="0" borderId="29" xfId="16" applyFont="1" applyFill="1" applyBorder="1" applyAlignment="1" applyProtection="1">
      <alignment horizontal="left"/>
    </xf>
    <xf numFmtId="0" fontId="15" fillId="0" borderId="4" xfId="13" applyFont="1" applyFill="1" applyBorder="1" applyAlignment="1" applyProtection="1">
      <alignment horizontal="left"/>
    </xf>
    <xf numFmtId="0" fontId="15" fillId="0" borderId="0" xfId="13" applyFont="1" applyFill="1" applyAlignment="1" applyProtection="1">
      <alignment horizontal="left"/>
    </xf>
    <xf numFmtId="0" fontId="15" fillId="0" borderId="5" xfId="13" applyFont="1" applyFill="1" applyBorder="1" applyAlignment="1" applyProtection="1">
      <alignment horizontal="left"/>
    </xf>
    <xf numFmtId="0" fontId="16" fillId="0" borderId="4" xfId="13" applyFont="1" applyFill="1" applyBorder="1" applyAlignment="1" applyProtection="1">
      <alignment horizontal="center"/>
    </xf>
    <xf numFmtId="0" fontId="16" fillId="0" borderId="0" xfId="13" applyFont="1" applyFill="1" applyBorder="1" applyAlignment="1" applyProtection="1">
      <alignment horizontal="center"/>
    </xf>
    <xf numFmtId="0" fontId="16" fillId="0" borderId="5" xfId="13" applyFont="1" applyFill="1" applyBorder="1" applyAlignment="1" applyProtection="1">
      <alignment horizontal="center"/>
    </xf>
    <xf numFmtId="0" fontId="15" fillId="0" borderId="0" xfId="13" applyFont="1" applyFill="1" applyAlignment="1" applyProtection="1">
      <alignment horizontal="center"/>
    </xf>
    <xf numFmtId="0" fontId="15" fillId="0" borderId="4" xfId="0" applyFont="1" applyFill="1" applyBorder="1" applyAlignment="1">
      <alignment wrapText="1"/>
    </xf>
    <xf numFmtId="0" fontId="0" fillId="0" borderId="4" xfId="0" applyFill="1" applyBorder="1" applyAlignment="1">
      <alignment wrapText="1"/>
    </xf>
    <xf numFmtId="0" fontId="15" fillId="0" borderId="0" xfId="0" applyFont="1" applyFill="1" applyBorder="1" applyAlignment="1">
      <alignment wrapText="1"/>
    </xf>
    <xf numFmtId="0" fontId="0" fillId="0" borderId="0" xfId="0" applyFill="1" applyBorder="1" applyAlignment="1">
      <alignment wrapText="1"/>
    </xf>
    <xf numFmtId="0" fontId="15" fillId="0" borderId="0" xfId="0" applyFont="1" applyFill="1" applyAlignment="1">
      <alignment wrapText="1"/>
    </xf>
    <xf numFmtId="0" fontId="0" fillId="0" borderId="11" xfId="0" applyFill="1" applyBorder="1" applyAlignment="1">
      <alignment wrapText="1"/>
    </xf>
    <xf numFmtId="0" fontId="0" fillId="0" borderId="9" xfId="0" applyFill="1" applyBorder="1" applyAlignment="1">
      <alignment wrapText="1"/>
    </xf>
    <xf numFmtId="0" fontId="15" fillId="0" borderId="9" xfId="0" applyFont="1" applyFill="1" applyBorder="1" applyAlignment="1">
      <alignment horizontal="center"/>
    </xf>
    <xf numFmtId="0" fontId="0" fillId="0" borderId="26" xfId="0" applyFill="1" applyBorder="1" applyAlignment="1">
      <alignment horizontal="center"/>
    </xf>
    <xf numFmtId="0" fontId="15" fillId="0" borderId="21" xfId="0" applyFont="1" applyFill="1" applyBorder="1" applyAlignment="1">
      <alignment horizontal="center"/>
    </xf>
    <xf numFmtId="0" fontId="15" fillId="0" borderId="30" xfId="0" applyFont="1" applyFill="1" applyBorder="1" applyAlignment="1">
      <alignment horizontal="center"/>
    </xf>
    <xf numFmtId="0" fontId="0" fillId="0" borderId="27" xfId="0" applyFill="1" applyBorder="1" applyAlignment="1">
      <alignment horizontal="center"/>
    </xf>
    <xf numFmtId="0" fontId="15" fillId="0" borderId="4" xfId="0" applyFont="1" applyFill="1" applyBorder="1" applyAlignment="1">
      <alignment horizontal="center"/>
    </xf>
    <xf numFmtId="0" fontId="0" fillId="0" borderId="25" xfId="0" applyFill="1" applyBorder="1" applyAlignment="1">
      <alignment horizontal="center"/>
    </xf>
    <xf numFmtId="0" fontId="15" fillId="0" borderId="19" xfId="0" applyFont="1" applyFill="1" applyBorder="1" applyAlignment="1">
      <alignment horizontal="center"/>
    </xf>
    <xf numFmtId="0" fontId="15" fillId="0" borderId="30" xfId="0" applyFont="1" applyFill="1" applyBorder="1" applyAlignment="1">
      <alignment wrapText="1"/>
    </xf>
    <xf numFmtId="0" fontId="27" fillId="0" borderId="15" xfId="0" applyFont="1" applyFill="1" applyBorder="1" applyAlignment="1">
      <alignment horizontal="center" wrapText="1"/>
    </xf>
    <xf numFmtId="0" fontId="27" fillId="0" borderId="4" xfId="0" applyFont="1" applyFill="1" applyBorder="1" applyAlignment="1" applyProtection="1">
      <alignment horizontal="left"/>
    </xf>
    <xf numFmtId="0" fontId="27" fillId="0" borderId="0" xfId="0" applyFont="1" applyFill="1" applyBorder="1" applyAlignment="1" applyProtection="1">
      <alignment horizontal="left"/>
    </xf>
    <xf numFmtId="0" fontId="27" fillId="0" borderId="5" xfId="0" applyFont="1" applyFill="1" applyBorder="1" applyAlignment="1" applyProtection="1">
      <alignment horizontal="left"/>
    </xf>
    <xf numFmtId="0" fontId="27" fillId="0" borderId="0" xfId="0" applyFont="1" applyFill="1" applyAlignment="1" applyProtection="1">
      <alignment horizontal="left"/>
    </xf>
    <xf numFmtId="0" fontId="15" fillId="0" borderId="0" xfId="0" applyFont="1" applyFill="1" applyAlignment="1" applyProtection="1">
      <alignment horizontal="left"/>
    </xf>
    <xf numFmtId="0" fontId="15" fillId="0" borderId="30" xfId="0" applyFont="1" applyFill="1" applyBorder="1" applyAlignment="1" applyProtection="1">
      <alignment horizontal="center"/>
    </xf>
    <xf numFmtId="0" fontId="15" fillId="0" borderId="31" xfId="0" applyFont="1" applyFill="1" applyBorder="1" applyAlignment="1" applyProtection="1">
      <alignment horizontal="center"/>
    </xf>
    <xf numFmtId="0" fontId="15" fillId="0" borderId="27"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0" xfId="0" applyFont="1" applyFill="1" applyAlignment="1" applyProtection="1">
      <alignment horizontal="center"/>
    </xf>
    <xf numFmtId="0" fontId="15" fillId="0" borderId="25" xfId="0" applyFont="1" applyFill="1" applyBorder="1" applyAlignment="1" applyProtection="1">
      <alignment horizontal="center"/>
    </xf>
    <xf numFmtId="0" fontId="15" fillId="0" borderId="9" xfId="0" applyFont="1" applyFill="1" applyBorder="1" applyAlignment="1" applyProtection="1">
      <alignment horizontal="left"/>
    </xf>
    <xf numFmtId="0" fontId="15" fillId="0" borderId="10" xfId="0" applyFont="1" applyFill="1" applyBorder="1" applyAlignment="1" applyProtection="1">
      <alignment horizontal="left"/>
    </xf>
    <xf numFmtId="0" fontId="15" fillId="0" borderId="29" xfId="0" applyFont="1" applyFill="1" applyBorder="1" applyAlignment="1" applyProtection="1">
      <alignment horizontal="center"/>
    </xf>
    <xf numFmtId="0" fontId="15" fillId="0" borderId="0" xfId="0" applyFont="1" applyFill="1" applyBorder="1" applyAlignment="1" applyProtection="1">
      <alignment horizontal="center"/>
    </xf>
    <xf numFmtId="0" fontId="15" fillId="0" borderId="5"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0" xfId="0" applyFont="1" applyFill="1" applyBorder="1" applyAlignment="1" applyProtection="1">
      <alignment horizontal="center"/>
    </xf>
    <xf numFmtId="0" fontId="15" fillId="0" borderId="11" xfId="0" applyFont="1" applyFill="1" applyBorder="1" applyAlignment="1" applyProtection="1">
      <alignment horizontal="center"/>
    </xf>
    <xf numFmtId="0" fontId="15" fillId="0" borderId="30" xfId="0" applyFont="1" applyFill="1" applyBorder="1" applyAlignment="1" applyProtection="1">
      <alignment horizontal="left"/>
    </xf>
    <xf numFmtId="0" fontId="15" fillId="0" borderId="31" xfId="0" applyFont="1" applyFill="1" applyBorder="1" applyAlignment="1" applyProtection="1">
      <alignment horizontal="left"/>
    </xf>
    <xf numFmtId="0" fontId="15" fillId="0" borderId="31" xfId="0" applyFont="1" applyFill="1" applyBorder="1" applyAlignment="1" applyProtection="1"/>
    <xf numFmtId="0" fontId="15" fillId="0" borderId="29" xfId="0" applyFont="1" applyFill="1" applyBorder="1" applyAlignment="1" applyProtection="1"/>
    <xf numFmtId="0" fontId="15" fillId="0" borderId="10" xfId="0" applyFont="1" applyFill="1" applyBorder="1" applyAlignment="1" applyProtection="1"/>
    <xf numFmtId="0" fontId="15" fillId="0" borderId="11" xfId="0" applyFont="1" applyFill="1" applyBorder="1" applyAlignment="1" applyProtection="1"/>
    <xf numFmtId="0" fontId="15" fillId="0" borderId="4" xfId="0" applyFont="1" applyFill="1" applyBorder="1" applyAlignment="1" applyProtection="1">
      <alignment horizontal="left"/>
    </xf>
    <xf numFmtId="0" fontId="15" fillId="0" borderId="0" xfId="0" applyFont="1" applyFill="1" applyBorder="1" applyAlignment="1" applyProtection="1">
      <alignment horizontal="left"/>
    </xf>
    <xf numFmtId="0" fontId="15" fillId="0" borderId="0" xfId="0" applyFont="1" applyFill="1" applyAlignment="1" applyProtection="1"/>
    <xf numFmtId="0" fontId="15" fillId="0" borderId="5" xfId="0" applyFont="1" applyFill="1" applyBorder="1" applyAlignment="1" applyProtection="1"/>
    <xf numFmtId="0" fontId="15" fillId="0" borderId="127" xfId="13" applyFont="1" applyFill="1" applyBorder="1" applyAlignment="1" applyProtection="1">
      <alignment horizontal="left"/>
    </xf>
    <xf numFmtId="0" fontId="15" fillId="0" borderId="31" xfId="13" applyFont="1" applyFill="1" applyBorder="1" applyAlignment="1" applyProtection="1">
      <alignment horizontal="left"/>
    </xf>
    <xf numFmtId="0" fontId="15" fillId="0" borderId="29" xfId="13" applyFont="1" applyFill="1" applyBorder="1" applyAlignment="1" applyProtection="1">
      <alignment horizontal="left"/>
    </xf>
    <xf numFmtId="0" fontId="15" fillId="0" borderId="0" xfId="13" applyFont="1" applyFill="1" applyAlignment="1">
      <alignment horizontal="left"/>
    </xf>
    <xf numFmtId="0" fontId="27" fillId="0" borderId="4" xfId="13" applyFont="1" applyFill="1" applyBorder="1" applyAlignment="1" applyProtection="1">
      <alignment horizontal="left"/>
    </xf>
    <xf numFmtId="0" fontId="27" fillId="0" borderId="0" xfId="13" applyFont="1" applyFill="1" applyBorder="1" applyAlignment="1" applyProtection="1">
      <alignment horizontal="left"/>
    </xf>
    <xf numFmtId="0" fontId="15" fillId="0" borderId="0" xfId="13" applyFont="1" applyFill="1" applyBorder="1" applyAlignment="1" applyProtection="1">
      <alignment horizontal="left"/>
    </xf>
    <xf numFmtId="0" fontId="27" fillId="0" borderId="30" xfId="13" applyFont="1" applyFill="1" applyBorder="1" applyAlignment="1" applyProtection="1">
      <alignment horizontal="left"/>
    </xf>
    <xf numFmtId="0" fontId="27" fillId="0" borderId="31" xfId="13" applyFont="1" applyFill="1" applyBorder="1" applyAlignment="1" applyProtection="1">
      <alignment horizontal="left"/>
    </xf>
    <xf numFmtId="0" fontId="27" fillId="0" borderId="29" xfId="13" applyFont="1" applyFill="1" applyBorder="1" applyAlignment="1" applyProtection="1">
      <alignment horizontal="left"/>
    </xf>
    <xf numFmtId="0" fontId="27" fillId="0" borderId="5" xfId="13" applyFont="1" applyFill="1" applyBorder="1" applyAlignment="1" applyProtection="1">
      <alignment horizontal="left"/>
    </xf>
    <xf numFmtId="0" fontId="15" fillId="0" borderId="0" xfId="13" applyFont="1" applyFill="1" applyAlignment="1">
      <alignment wrapText="1"/>
    </xf>
    <xf numFmtId="0" fontId="15" fillId="0" borderId="11" xfId="13" applyFill="1" applyBorder="1" applyAlignment="1">
      <alignment wrapText="1"/>
    </xf>
    <xf numFmtId="0" fontId="27" fillId="0" borderId="10" xfId="0" applyFont="1" applyFill="1" applyBorder="1" applyAlignment="1" applyProtection="1">
      <alignment horizontal="left" wrapText="1"/>
    </xf>
    <xf numFmtId="0" fontId="27" fillId="0" borderId="31" xfId="0" applyFont="1" applyFill="1" applyBorder="1" applyAlignment="1" applyProtection="1">
      <alignment horizontal="left" wrapText="1"/>
    </xf>
    <xf numFmtId="0" fontId="27" fillId="0" borderId="0" xfId="0" applyFont="1" applyFill="1" applyAlignment="1" applyProtection="1">
      <alignment horizontal="left" wrapText="1"/>
    </xf>
    <xf numFmtId="0" fontId="58" fillId="0" borderId="0" xfId="0" applyFont="1" applyFill="1" applyAlignment="1">
      <alignment horizontal="center"/>
    </xf>
    <xf numFmtId="0" fontId="15" fillId="0" borderId="0" xfId="13" applyNumberFormat="1" applyFont="1" applyFill="1" applyBorder="1" applyAlignment="1" applyProtection="1">
      <protection locked="0"/>
    </xf>
    <xf numFmtId="0" fontId="67" fillId="0" borderId="84" xfId="14" applyFont="1" applyFill="1" applyBorder="1" applyAlignment="1">
      <alignment horizontal="center"/>
    </xf>
    <xf numFmtId="0" fontId="15" fillId="0" borderId="4" xfId="0" applyFont="1" applyFill="1" applyBorder="1" applyAlignment="1">
      <alignment horizontal="left" wrapText="1"/>
    </xf>
    <xf numFmtId="0" fontId="15" fillId="0" borderId="5" xfId="0" applyFont="1" applyFill="1" applyBorder="1" applyAlignment="1">
      <alignment horizontal="left" wrapText="1"/>
    </xf>
  </cellXfs>
  <cellStyles count="34">
    <cellStyle name="Comma" xfId="1" builtinId="3"/>
    <cellStyle name="Comma 10 3" xfId="26"/>
    <cellStyle name="Comma 2" xfId="8"/>
    <cellStyle name="Comma 2 2" xfId="10"/>
    <cellStyle name="Comma 3" xfId="24"/>
    <cellStyle name="Comma 4" xfId="31"/>
    <cellStyle name="Comma 4 2" xfId="32"/>
    <cellStyle name="Currency" xfId="2" builtinId="4"/>
    <cellStyle name="Currency 2" xfId="18"/>
    <cellStyle name="Normal" xfId="0" builtinId="0"/>
    <cellStyle name="Normal 11" xfId="13"/>
    <cellStyle name="Normal 13" xfId="11"/>
    <cellStyle name="Normal 13 2" xfId="27"/>
    <cellStyle name="Normal 13 3" xfId="30"/>
    <cellStyle name="Normal 180" xfId="29"/>
    <cellStyle name="Normal 2" xfId="3"/>
    <cellStyle name="Normal 2 10" xfId="14"/>
    <cellStyle name="Normal 2 2" xfId="21"/>
    <cellStyle name="Normal 2 2 2 10" xfId="9"/>
    <cellStyle name="Normal 2 3 10 2 2 2" xfId="4"/>
    <cellStyle name="Normal 3" xfId="16"/>
    <cellStyle name="Normal 4" xfId="23"/>
    <cellStyle name="Normal 40" xfId="15"/>
    <cellStyle name="Normal_216" xfId="22"/>
    <cellStyle name="Normal_Book7 2" xfId="20"/>
    <cellStyle name="Normal_BUFERCFORM08" xfId="5"/>
    <cellStyle name="Normal_FY09-topsides leg grid 03.09 w KS_V.3 2" xfId="28"/>
    <cellStyle name="Normal_KEDLI Burdens 2004" xfId="6"/>
    <cellStyle name="Normal_LIFERCFORM03" xfId="33"/>
    <cellStyle name="Normal_pg 221 2011 for KEDLI" xfId="25"/>
    <cellStyle name="Normal_Pg. 278 KEDNY.KEDLI" xfId="12"/>
    <cellStyle name="Normal_Sheet1" xfId="7"/>
    <cellStyle name="Normal_Sheet1_1" xfId="19"/>
    <cellStyle name="Percent 2" xfId="17"/>
  </cellStyles>
  <dxfs count="8">
    <dxf>
      <font>
        <b/>
        <i val="0"/>
        <condense val="0"/>
        <extend val="0"/>
        <color indexed="9"/>
      </font>
      <fill>
        <patternFill>
          <bgColor indexed="10"/>
        </patternFill>
      </fill>
    </dxf>
    <dxf>
      <font>
        <b/>
        <i val="0"/>
        <condense val="0"/>
        <extend val="0"/>
      </font>
      <fill>
        <patternFill>
          <bgColor indexed="11"/>
        </patternFill>
      </fill>
    </dxf>
    <dxf>
      <font>
        <b/>
        <i val="0"/>
        <condense val="0"/>
        <extend val="0"/>
        <color indexed="9"/>
      </font>
      <fill>
        <patternFill>
          <bgColor indexed="10"/>
        </patternFill>
      </fill>
    </dxf>
    <dxf>
      <font>
        <b/>
        <i val="0"/>
        <condense val="0"/>
        <extend val="0"/>
      </font>
      <fill>
        <patternFill>
          <bgColor indexed="11"/>
        </patternFill>
      </fill>
    </dxf>
    <dxf>
      <font>
        <b/>
        <i val="0"/>
        <condense val="0"/>
        <extend val="0"/>
        <color indexed="9"/>
      </font>
      <fill>
        <patternFill>
          <bgColor indexed="10"/>
        </patternFill>
      </fill>
    </dxf>
    <dxf>
      <font>
        <b/>
        <i val="0"/>
        <condense val="0"/>
        <extend val="0"/>
      </font>
      <fill>
        <patternFill>
          <bgColor indexed="11"/>
        </patternFill>
      </fill>
    </dxf>
    <dxf>
      <font>
        <b/>
        <i val="0"/>
        <condense val="0"/>
        <extend val="0"/>
        <color indexed="9"/>
      </font>
      <fill>
        <patternFill>
          <bgColor indexed="10"/>
        </patternFill>
      </fill>
    </dxf>
    <dxf>
      <font>
        <b/>
        <i val="0"/>
        <condense val="0"/>
        <extend val="0"/>
      </font>
      <fill>
        <patternFill>
          <bgColor indexed="1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7.xml"/><Relationship Id="rId138" Type="http://schemas.openxmlformats.org/officeDocument/2006/relationships/externalLink" Target="externalLinks/externalLink61.xml"/><Relationship Id="rId159" Type="http://schemas.openxmlformats.org/officeDocument/2006/relationships/externalLink" Target="externalLinks/externalLink82.xml"/><Relationship Id="rId170" Type="http://schemas.openxmlformats.org/officeDocument/2006/relationships/externalLink" Target="externalLinks/externalLink93.xml"/><Relationship Id="rId191" Type="http://schemas.openxmlformats.org/officeDocument/2006/relationships/externalLink" Target="externalLinks/externalLink114.xml"/><Relationship Id="rId205" Type="http://schemas.openxmlformats.org/officeDocument/2006/relationships/externalLink" Target="externalLinks/externalLink128.xml"/><Relationship Id="rId107" Type="http://schemas.openxmlformats.org/officeDocument/2006/relationships/externalLink" Target="externalLinks/externalLink3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51.xml"/><Relationship Id="rId149" Type="http://schemas.openxmlformats.org/officeDocument/2006/relationships/externalLink" Target="externalLinks/externalLink72.xml"/><Relationship Id="rId5" Type="http://schemas.openxmlformats.org/officeDocument/2006/relationships/worksheet" Target="worksheets/sheet5.xml"/><Relationship Id="rId90" Type="http://schemas.openxmlformats.org/officeDocument/2006/relationships/externalLink" Target="externalLinks/externalLink13.xml"/><Relationship Id="rId95" Type="http://schemas.openxmlformats.org/officeDocument/2006/relationships/externalLink" Target="externalLinks/externalLink18.xml"/><Relationship Id="rId160" Type="http://schemas.openxmlformats.org/officeDocument/2006/relationships/externalLink" Target="externalLinks/externalLink83.xml"/><Relationship Id="rId165" Type="http://schemas.openxmlformats.org/officeDocument/2006/relationships/externalLink" Target="externalLinks/externalLink88.xml"/><Relationship Id="rId181" Type="http://schemas.openxmlformats.org/officeDocument/2006/relationships/externalLink" Target="externalLinks/externalLink104.xml"/><Relationship Id="rId186" Type="http://schemas.openxmlformats.org/officeDocument/2006/relationships/externalLink" Target="externalLinks/externalLink109.xml"/><Relationship Id="rId216" Type="http://schemas.openxmlformats.org/officeDocument/2006/relationships/sharedStrings" Target="sharedStrings.xml"/><Relationship Id="rId211" Type="http://schemas.openxmlformats.org/officeDocument/2006/relationships/externalLink" Target="externalLinks/externalLink13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6.xml"/><Relationship Id="rId118" Type="http://schemas.openxmlformats.org/officeDocument/2006/relationships/externalLink" Target="externalLinks/externalLink41.xml"/><Relationship Id="rId134" Type="http://schemas.openxmlformats.org/officeDocument/2006/relationships/externalLink" Target="externalLinks/externalLink57.xml"/><Relationship Id="rId139" Type="http://schemas.openxmlformats.org/officeDocument/2006/relationships/externalLink" Target="externalLinks/externalLink62.xml"/><Relationship Id="rId80" Type="http://schemas.openxmlformats.org/officeDocument/2006/relationships/externalLink" Target="externalLinks/externalLink3.xml"/><Relationship Id="rId85" Type="http://schemas.openxmlformats.org/officeDocument/2006/relationships/externalLink" Target="externalLinks/externalLink8.xml"/><Relationship Id="rId150" Type="http://schemas.openxmlformats.org/officeDocument/2006/relationships/externalLink" Target="externalLinks/externalLink73.xml"/><Relationship Id="rId155" Type="http://schemas.openxmlformats.org/officeDocument/2006/relationships/externalLink" Target="externalLinks/externalLink78.xml"/><Relationship Id="rId171" Type="http://schemas.openxmlformats.org/officeDocument/2006/relationships/externalLink" Target="externalLinks/externalLink94.xml"/><Relationship Id="rId176" Type="http://schemas.openxmlformats.org/officeDocument/2006/relationships/externalLink" Target="externalLinks/externalLink99.xml"/><Relationship Id="rId192" Type="http://schemas.openxmlformats.org/officeDocument/2006/relationships/externalLink" Target="externalLinks/externalLink115.xml"/><Relationship Id="rId197" Type="http://schemas.openxmlformats.org/officeDocument/2006/relationships/externalLink" Target="externalLinks/externalLink120.xml"/><Relationship Id="rId206" Type="http://schemas.openxmlformats.org/officeDocument/2006/relationships/externalLink" Target="externalLinks/externalLink129.xml"/><Relationship Id="rId201" Type="http://schemas.openxmlformats.org/officeDocument/2006/relationships/externalLink" Target="externalLinks/externalLink12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6.xml"/><Relationship Id="rId108" Type="http://schemas.openxmlformats.org/officeDocument/2006/relationships/externalLink" Target="externalLinks/externalLink31.xml"/><Relationship Id="rId124" Type="http://schemas.openxmlformats.org/officeDocument/2006/relationships/externalLink" Target="externalLinks/externalLink47.xml"/><Relationship Id="rId129" Type="http://schemas.openxmlformats.org/officeDocument/2006/relationships/externalLink" Target="externalLinks/externalLink5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4.xml"/><Relationship Id="rId96" Type="http://schemas.openxmlformats.org/officeDocument/2006/relationships/externalLink" Target="externalLinks/externalLink19.xml"/><Relationship Id="rId140" Type="http://schemas.openxmlformats.org/officeDocument/2006/relationships/externalLink" Target="externalLinks/externalLink63.xml"/><Relationship Id="rId145" Type="http://schemas.openxmlformats.org/officeDocument/2006/relationships/externalLink" Target="externalLinks/externalLink68.xml"/><Relationship Id="rId161" Type="http://schemas.openxmlformats.org/officeDocument/2006/relationships/externalLink" Target="externalLinks/externalLink84.xml"/><Relationship Id="rId166" Type="http://schemas.openxmlformats.org/officeDocument/2006/relationships/externalLink" Target="externalLinks/externalLink89.xml"/><Relationship Id="rId182" Type="http://schemas.openxmlformats.org/officeDocument/2006/relationships/externalLink" Target="externalLinks/externalLink105.xml"/><Relationship Id="rId187" Type="http://schemas.openxmlformats.org/officeDocument/2006/relationships/externalLink" Target="externalLinks/externalLink110.xml"/><Relationship Id="rId217"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35.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7.xml"/><Relationship Id="rId119" Type="http://schemas.openxmlformats.org/officeDocument/2006/relationships/externalLink" Target="externalLinks/externalLink4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4.xml"/><Relationship Id="rId86" Type="http://schemas.openxmlformats.org/officeDocument/2006/relationships/externalLink" Target="externalLinks/externalLink9.xml"/><Relationship Id="rId130" Type="http://schemas.openxmlformats.org/officeDocument/2006/relationships/externalLink" Target="externalLinks/externalLink53.xml"/><Relationship Id="rId135" Type="http://schemas.openxmlformats.org/officeDocument/2006/relationships/externalLink" Target="externalLinks/externalLink58.xml"/><Relationship Id="rId151" Type="http://schemas.openxmlformats.org/officeDocument/2006/relationships/externalLink" Target="externalLinks/externalLink74.xml"/><Relationship Id="rId156" Type="http://schemas.openxmlformats.org/officeDocument/2006/relationships/externalLink" Target="externalLinks/externalLink79.xml"/><Relationship Id="rId177" Type="http://schemas.openxmlformats.org/officeDocument/2006/relationships/externalLink" Target="externalLinks/externalLink100.xml"/><Relationship Id="rId198" Type="http://schemas.openxmlformats.org/officeDocument/2006/relationships/externalLink" Target="externalLinks/externalLink121.xml"/><Relationship Id="rId172" Type="http://schemas.openxmlformats.org/officeDocument/2006/relationships/externalLink" Target="externalLinks/externalLink95.xml"/><Relationship Id="rId193" Type="http://schemas.openxmlformats.org/officeDocument/2006/relationships/externalLink" Target="externalLinks/externalLink116.xml"/><Relationship Id="rId202" Type="http://schemas.openxmlformats.org/officeDocument/2006/relationships/externalLink" Target="externalLinks/externalLink125.xml"/><Relationship Id="rId207" Type="http://schemas.openxmlformats.org/officeDocument/2006/relationships/externalLink" Target="externalLinks/externalLink13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0.xml"/><Relationship Id="rId104" Type="http://schemas.openxmlformats.org/officeDocument/2006/relationships/externalLink" Target="externalLinks/externalLink27.xml"/><Relationship Id="rId120" Type="http://schemas.openxmlformats.org/officeDocument/2006/relationships/externalLink" Target="externalLinks/externalLink43.xml"/><Relationship Id="rId125" Type="http://schemas.openxmlformats.org/officeDocument/2006/relationships/externalLink" Target="externalLinks/externalLink48.xml"/><Relationship Id="rId141" Type="http://schemas.openxmlformats.org/officeDocument/2006/relationships/externalLink" Target="externalLinks/externalLink64.xml"/><Relationship Id="rId146" Type="http://schemas.openxmlformats.org/officeDocument/2006/relationships/externalLink" Target="externalLinks/externalLink69.xml"/><Relationship Id="rId167" Type="http://schemas.openxmlformats.org/officeDocument/2006/relationships/externalLink" Target="externalLinks/externalLink90.xml"/><Relationship Id="rId188" Type="http://schemas.openxmlformats.org/officeDocument/2006/relationships/externalLink" Target="externalLinks/externalLink1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5.xml"/><Relationship Id="rId162" Type="http://schemas.openxmlformats.org/officeDocument/2006/relationships/externalLink" Target="externalLinks/externalLink85.xml"/><Relationship Id="rId183" Type="http://schemas.openxmlformats.org/officeDocument/2006/relationships/externalLink" Target="externalLinks/externalLink106.xml"/><Relationship Id="rId213" Type="http://schemas.openxmlformats.org/officeDocument/2006/relationships/externalLink" Target="externalLinks/externalLink13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0.xml"/><Relationship Id="rId110" Type="http://schemas.openxmlformats.org/officeDocument/2006/relationships/externalLink" Target="externalLinks/externalLink33.xml"/><Relationship Id="rId115" Type="http://schemas.openxmlformats.org/officeDocument/2006/relationships/externalLink" Target="externalLinks/externalLink38.xml"/><Relationship Id="rId131" Type="http://schemas.openxmlformats.org/officeDocument/2006/relationships/externalLink" Target="externalLinks/externalLink54.xml"/><Relationship Id="rId136" Type="http://schemas.openxmlformats.org/officeDocument/2006/relationships/externalLink" Target="externalLinks/externalLink59.xml"/><Relationship Id="rId157" Type="http://schemas.openxmlformats.org/officeDocument/2006/relationships/externalLink" Target="externalLinks/externalLink80.xml"/><Relationship Id="rId178" Type="http://schemas.openxmlformats.org/officeDocument/2006/relationships/externalLink" Target="externalLinks/externalLink101.xml"/><Relationship Id="rId61" Type="http://schemas.openxmlformats.org/officeDocument/2006/relationships/worksheet" Target="worksheets/sheet61.xml"/><Relationship Id="rId82" Type="http://schemas.openxmlformats.org/officeDocument/2006/relationships/externalLink" Target="externalLinks/externalLink5.xml"/><Relationship Id="rId152" Type="http://schemas.openxmlformats.org/officeDocument/2006/relationships/externalLink" Target="externalLinks/externalLink75.xml"/><Relationship Id="rId173" Type="http://schemas.openxmlformats.org/officeDocument/2006/relationships/externalLink" Target="externalLinks/externalLink96.xml"/><Relationship Id="rId194" Type="http://schemas.openxmlformats.org/officeDocument/2006/relationships/externalLink" Target="externalLinks/externalLink117.xml"/><Relationship Id="rId199" Type="http://schemas.openxmlformats.org/officeDocument/2006/relationships/externalLink" Target="externalLinks/externalLink122.xml"/><Relationship Id="rId203" Type="http://schemas.openxmlformats.org/officeDocument/2006/relationships/externalLink" Target="externalLinks/externalLink126.xml"/><Relationship Id="rId208" Type="http://schemas.openxmlformats.org/officeDocument/2006/relationships/externalLink" Target="externalLinks/externalLink13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3.xml"/><Relationship Id="rId105" Type="http://schemas.openxmlformats.org/officeDocument/2006/relationships/externalLink" Target="externalLinks/externalLink28.xml"/><Relationship Id="rId126" Type="http://schemas.openxmlformats.org/officeDocument/2006/relationships/externalLink" Target="externalLinks/externalLink49.xml"/><Relationship Id="rId147" Type="http://schemas.openxmlformats.org/officeDocument/2006/relationships/externalLink" Target="externalLinks/externalLink70.xml"/><Relationship Id="rId168" Type="http://schemas.openxmlformats.org/officeDocument/2006/relationships/externalLink" Target="externalLinks/externalLink9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6.xml"/><Relationship Id="rId98" Type="http://schemas.openxmlformats.org/officeDocument/2006/relationships/externalLink" Target="externalLinks/externalLink21.xml"/><Relationship Id="rId121" Type="http://schemas.openxmlformats.org/officeDocument/2006/relationships/externalLink" Target="externalLinks/externalLink44.xml"/><Relationship Id="rId142" Type="http://schemas.openxmlformats.org/officeDocument/2006/relationships/externalLink" Target="externalLinks/externalLink65.xml"/><Relationship Id="rId163" Type="http://schemas.openxmlformats.org/officeDocument/2006/relationships/externalLink" Target="externalLinks/externalLink86.xml"/><Relationship Id="rId184" Type="http://schemas.openxmlformats.org/officeDocument/2006/relationships/externalLink" Target="externalLinks/externalLink107.xml"/><Relationship Id="rId189" Type="http://schemas.openxmlformats.org/officeDocument/2006/relationships/externalLink" Target="externalLinks/externalLink112.xml"/><Relationship Id="rId3" Type="http://schemas.openxmlformats.org/officeDocument/2006/relationships/worksheet" Target="worksheets/sheet3.xml"/><Relationship Id="rId214"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9.xml"/><Relationship Id="rId137" Type="http://schemas.openxmlformats.org/officeDocument/2006/relationships/externalLink" Target="externalLinks/externalLink60.xml"/><Relationship Id="rId158" Type="http://schemas.openxmlformats.org/officeDocument/2006/relationships/externalLink" Target="externalLinks/externalLink8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6.xml"/><Relationship Id="rId88" Type="http://schemas.openxmlformats.org/officeDocument/2006/relationships/externalLink" Target="externalLinks/externalLink11.xml"/><Relationship Id="rId111" Type="http://schemas.openxmlformats.org/officeDocument/2006/relationships/externalLink" Target="externalLinks/externalLink34.xml"/><Relationship Id="rId132" Type="http://schemas.openxmlformats.org/officeDocument/2006/relationships/externalLink" Target="externalLinks/externalLink55.xml"/><Relationship Id="rId153" Type="http://schemas.openxmlformats.org/officeDocument/2006/relationships/externalLink" Target="externalLinks/externalLink76.xml"/><Relationship Id="rId174" Type="http://schemas.openxmlformats.org/officeDocument/2006/relationships/externalLink" Target="externalLinks/externalLink97.xml"/><Relationship Id="rId179" Type="http://schemas.openxmlformats.org/officeDocument/2006/relationships/externalLink" Target="externalLinks/externalLink102.xml"/><Relationship Id="rId195" Type="http://schemas.openxmlformats.org/officeDocument/2006/relationships/externalLink" Target="externalLinks/externalLink118.xml"/><Relationship Id="rId209" Type="http://schemas.openxmlformats.org/officeDocument/2006/relationships/externalLink" Target="externalLinks/externalLink132.xml"/><Relationship Id="rId190" Type="http://schemas.openxmlformats.org/officeDocument/2006/relationships/externalLink" Target="externalLinks/externalLink113.xml"/><Relationship Id="rId204" Type="http://schemas.openxmlformats.org/officeDocument/2006/relationships/externalLink" Target="externalLinks/externalLink12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9.xml"/><Relationship Id="rId127" Type="http://schemas.openxmlformats.org/officeDocument/2006/relationships/externalLink" Target="externalLinks/externalLink5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externalLink" Target="externalLinks/externalLink1.xml"/><Relationship Id="rId94" Type="http://schemas.openxmlformats.org/officeDocument/2006/relationships/externalLink" Target="externalLinks/externalLink17.xml"/><Relationship Id="rId99" Type="http://schemas.openxmlformats.org/officeDocument/2006/relationships/externalLink" Target="externalLinks/externalLink22.xml"/><Relationship Id="rId101" Type="http://schemas.openxmlformats.org/officeDocument/2006/relationships/externalLink" Target="externalLinks/externalLink24.xml"/><Relationship Id="rId122" Type="http://schemas.openxmlformats.org/officeDocument/2006/relationships/externalLink" Target="externalLinks/externalLink45.xml"/><Relationship Id="rId143" Type="http://schemas.openxmlformats.org/officeDocument/2006/relationships/externalLink" Target="externalLinks/externalLink66.xml"/><Relationship Id="rId148" Type="http://schemas.openxmlformats.org/officeDocument/2006/relationships/externalLink" Target="externalLinks/externalLink71.xml"/><Relationship Id="rId164" Type="http://schemas.openxmlformats.org/officeDocument/2006/relationships/externalLink" Target="externalLinks/externalLink87.xml"/><Relationship Id="rId169" Type="http://schemas.openxmlformats.org/officeDocument/2006/relationships/externalLink" Target="externalLinks/externalLink92.xml"/><Relationship Id="rId185" Type="http://schemas.openxmlformats.org/officeDocument/2006/relationships/externalLink" Target="externalLinks/externalLink10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03.xml"/><Relationship Id="rId210" Type="http://schemas.openxmlformats.org/officeDocument/2006/relationships/externalLink" Target="externalLinks/externalLink133.xml"/><Relationship Id="rId215"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2.xml"/><Relationship Id="rId112" Type="http://schemas.openxmlformats.org/officeDocument/2006/relationships/externalLink" Target="externalLinks/externalLink35.xml"/><Relationship Id="rId133" Type="http://schemas.openxmlformats.org/officeDocument/2006/relationships/externalLink" Target="externalLinks/externalLink56.xml"/><Relationship Id="rId154" Type="http://schemas.openxmlformats.org/officeDocument/2006/relationships/externalLink" Target="externalLinks/externalLink77.xml"/><Relationship Id="rId175" Type="http://schemas.openxmlformats.org/officeDocument/2006/relationships/externalLink" Target="externalLinks/externalLink98.xml"/><Relationship Id="rId196" Type="http://schemas.openxmlformats.org/officeDocument/2006/relationships/externalLink" Target="externalLinks/externalLink119.xml"/><Relationship Id="rId200" Type="http://schemas.openxmlformats.org/officeDocument/2006/relationships/externalLink" Target="externalLinks/externalLink12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2.xml"/><Relationship Id="rId102" Type="http://schemas.openxmlformats.org/officeDocument/2006/relationships/externalLink" Target="externalLinks/externalLink25.xml"/><Relationship Id="rId123" Type="http://schemas.openxmlformats.org/officeDocument/2006/relationships/externalLink" Target="externalLinks/externalLink46.xml"/><Relationship Id="rId144" Type="http://schemas.openxmlformats.org/officeDocument/2006/relationships/externalLink" Target="externalLinks/externalLink67.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2238375</xdr:colOff>
      <xdr:row>140</xdr:row>
      <xdr:rowOff>47625</xdr:rowOff>
    </xdr:from>
    <xdr:to>
      <xdr:col>1</xdr:col>
      <xdr:colOff>2676525</xdr:colOff>
      <xdr:row>141</xdr:row>
      <xdr:rowOff>9525</xdr:rowOff>
    </xdr:to>
    <xdr:sp macro="" textlink="" fLocksText="0">
      <xdr:nvSpPr>
        <xdr:cNvPr id="77825" name="Rectangle 9"/>
        <xdr:cNvSpPr>
          <a:spLocks noChangeArrowheads="1"/>
        </xdr:cNvSpPr>
      </xdr:nvSpPr>
      <xdr:spPr bwMode="auto">
        <a:xfrm>
          <a:off x="2466975" y="27051000"/>
          <a:ext cx="438150" cy="152400"/>
        </a:xfrm>
        <a:prstGeom prst="rect">
          <a:avLst/>
        </a:prstGeom>
        <a:noFill/>
        <a:ln w="9525">
          <a:solidFill>
            <a:srgbClr val="000000"/>
          </a:solidFill>
          <a:miter lim="800000"/>
          <a:headEnd/>
          <a:tailEnd/>
        </a:ln>
      </xdr:spPr>
    </xdr:sp>
    <xdr:clientData fLocksWithSheet="0"/>
  </xdr:twoCellAnchor>
  <xdr:twoCellAnchor>
    <xdr:from>
      <xdr:col>1</xdr:col>
      <xdr:colOff>3324225</xdr:colOff>
      <xdr:row>142</xdr:row>
      <xdr:rowOff>9525</xdr:rowOff>
    </xdr:from>
    <xdr:to>
      <xdr:col>1</xdr:col>
      <xdr:colOff>3752850</xdr:colOff>
      <xdr:row>142</xdr:row>
      <xdr:rowOff>180975</xdr:rowOff>
    </xdr:to>
    <xdr:sp macro="" textlink="" fLocksText="0">
      <xdr:nvSpPr>
        <xdr:cNvPr id="77826" name="Rectangle 10"/>
        <xdr:cNvSpPr>
          <a:spLocks noChangeArrowheads="1"/>
        </xdr:cNvSpPr>
      </xdr:nvSpPr>
      <xdr:spPr bwMode="auto">
        <a:xfrm>
          <a:off x="3552825" y="27403425"/>
          <a:ext cx="428625" cy="171450"/>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60</xdr:row>
      <xdr:rowOff>0</xdr:rowOff>
    </xdr:from>
    <xdr:to>
      <xdr:col>3</xdr:col>
      <xdr:colOff>1428750</xdr:colOff>
      <xdr:row>60</xdr:row>
      <xdr:rowOff>0</xdr:rowOff>
    </xdr:to>
    <xdr:sp macro="" textlink="">
      <xdr:nvSpPr>
        <xdr:cNvPr id="2" name="Button 52" hidden="1">
          <a:extLst>
            <a:ext uri="{63B3BB69-23CF-44E3-9099-C40C66FF867C}">
              <a14:compatExt xmlns:a14="http://schemas.microsoft.com/office/drawing/2010/main" xmlns="" spid="_x0000_s46132"/>
            </a:ext>
          </a:extLst>
        </xdr:cNvPr>
        <xdr:cNvSpPr/>
      </xdr:nvSpPr>
      <xdr:spPr>
        <a:xfrm>
          <a:off x="4286250" y="11468100"/>
          <a:ext cx="142875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xdr:twoCellAnchor>
    <xdr:from>
      <xdr:col>3</xdr:col>
      <xdr:colOff>0</xdr:colOff>
      <xdr:row>60</xdr:row>
      <xdr:rowOff>0</xdr:rowOff>
    </xdr:from>
    <xdr:to>
      <xdr:col>3</xdr:col>
      <xdr:colOff>1428750</xdr:colOff>
      <xdr:row>60</xdr:row>
      <xdr:rowOff>0</xdr:rowOff>
    </xdr:to>
    <xdr:sp macro="" textlink="">
      <xdr:nvSpPr>
        <xdr:cNvPr id="3" name="Button 52" hidden="1">
          <a:extLst>
            <a:ext uri="{63B3BB69-23CF-44E3-9099-C40C66FF867C}">
              <a14:compatExt xmlns:a14="http://schemas.microsoft.com/office/drawing/2010/main" xmlns="" spid="_x0000_s46132"/>
            </a:ext>
          </a:extLst>
        </xdr:cNvPr>
        <xdr:cNvSpPr/>
      </xdr:nvSpPr>
      <xdr:spPr>
        <a:xfrm>
          <a:off x="4286250" y="11468100"/>
          <a:ext cx="142875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52</a:t>
          </a: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3</xdr:col>
      <xdr:colOff>228600</xdr:colOff>
      <xdr:row>62</xdr:row>
      <xdr:rowOff>0</xdr:rowOff>
    </xdr:from>
    <xdr:to>
      <xdr:col>4</xdr:col>
      <xdr:colOff>276225</xdr:colOff>
      <xdr:row>62</xdr:row>
      <xdr:rowOff>0</xdr:rowOff>
    </xdr:to>
    <xdr:sp macro="" textlink="">
      <xdr:nvSpPr>
        <xdr:cNvPr id="2" name="Button 53" hidden="1">
          <a:extLst>
            <a:ext uri="{63B3BB69-23CF-44E3-9099-C40C66FF867C}">
              <a14:compatExt xmlns:a14="http://schemas.microsoft.com/office/drawing/2010/main" xmlns="" spid="_x0000_s47157"/>
            </a:ext>
          </a:extLst>
        </xdr:cNvPr>
        <xdr:cNvSpPr/>
      </xdr:nvSpPr>
      <xdr:spPr>
        <a:xfrm>
          <a:off x="4772025" y="11839575"/>
          <a:ext cx="1762125"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xdr:twoCellAnchor>
    <xdr:from>
      <xdr:col>3</xdr:col>
      <xdr:colOff>228600</xdr:colOff>
      <xdr:row>62</xdr:row>
      <xdr:rowOff>0</xdr:rowOff>
    </xdr:from>
    <xdr:to>
      <xdr:col>4</xdr:col>
      <xdr:colOff>276225</xdr:colOff>
      <xdr:row>62</xdr:row>
      <xdr:rowOff>0</xdr:rowOff>
    </xdr:to>
    <xdr:sp macro="" textlink="">
      <xdr:nvSpPr>
        <xdr:cNvPr id="3" name="Button 53" hidden="1">
          <a:extLst>
            <a:ext uri="{63B3BB69-23CF-44E3-9099-C40C66FF867C}">
              <a14:compatExt xmlns:a14="http://schemas.microsoft.com/office/drawing/2010/main" xmlns="" spid="_x0000_s47157"/>
            </a:ext>
          </a:extLst>
        </xdr:cNvPr>
        <xdr:cNvSpPr/>
      </xdr:nvSpPr>
      <xdr:spPr>
        <a:xfrm>
          <a:off x="4772025" y="11839575"/>
          <a:ext cx="1762125"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53</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58</xdr:row>
      <xdr:rowOff>0</xdr:rowOff>
    </xdr:from>
    <xdr:to>
      <xdr:col>4</xdr:col>
      <xdr:colOff>428625</xdr:colOff>
      <xdr:row>58</xdr:row>
      <xdr:rowOff>0</xdr:rowOff>
    </xdr:to>
    <xdr:sp macro="" textlink="">
      <xdr:nvSpPr>
        <xdr:cNvPr id="55357" name="Button 61" hidden="1">
          <a:extLst>
            <a:ext uri="{63B3BB69-23CF-44E3-9099-C40C66FF867C}">
              <a14:compatExt xmlns:a14="http://schemas.microsoft.com/office/drawing/2010/main" xmlns=""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xdr:twoCellAnchor>
    <xdr:from>
      <xdr:col>2</xdr:col>
      <xdr:colOff>0</xdr:colOff>
      <xdr:row>58</xdr:row>
      <xdr:rowOff>0</xdr:rowOff>
    </xdr:from>
    <xdr:to>
      <xdr:col>4</xdr:col>
      <xdr:colOff>428625</xdr:colOff>
      <xdr:row>58</xdr:row>
      <xdr:rowOff>0</xdr:rowOff>
    </xdr:to>
    <xdr:sp macro="" textlink="">
      <xdr:nvSpPr>
        <xdr:cNvPr id="2" name="Button 61" hidden="1">
          <a:extLst>
            <a:ext uri="{63B3BB69-23CF-44E3-9099-C40C66FF867C}">
              <a14:compatExt xmlns:a14="http://schemas.microsoft.com/office/drawing/2010/main" xmlns="" spid="_x0000_s55357"/>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61</a:t>
          </a: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4</xdr:col>
      <xdr:colOff>409575</xdr:colOff>
      <xdr:row>66</xdr:row>
      <xdr:rowOff>0</xdr:rowOff>
    </xdr:from>
    <xdr:to>
      <xdr:col>4</xdr:col>
      <xdr:colOff>1562100</xdr:colOff>
      <xdr:row>66</xdr:row>
      <xdr:rowOff>0</xdr:rowOff>
    </xdr:to>
    <xdr:sp macro="" textlink="">
      <xdr:nvSpPr>
        <xdr:cNvPr id="75857" name="Button 81" hidden="1">
          <a:extLst>
            <a:ext uri="{63B3BB69-23CF-44E3-9099-C40C66FF867C}">
              <a14:compatExt xmlns:a14="http://schemas.microsoft.com/office/drawing/2010/main" xmlns="" spid="_x0000_s75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xdr:twoCellAnchor>
    <xdr:from>
      <xdr:col>4</xdr:col>
      <xdr:colOff>409575</xdr:colOff>
      <xdr:row>66</xdr:row>
      <xdr:rowOff>0</xdr:rowOff>
    </xdr:from>
    <xdr:to>
      <xdr:col>4</xdr:col>
      <xdr:colOff>1562100</xdr:colOff>
      <xdr:row>66</xdr:row>
      <xdr:rowOff>0</xdr:rowOff>
    </xdr:to>
    <xdr:sp macro="" textlink="">
      <xdr:nvSpPr>
        <xdr:cNvPr id="2" name="Button 81" hidden="1">
          <a:extLst>
            <a:ext uri="{63B3BB69-23CF-44E3-9099-C40C66FF867C}">
              <a14:compatExt xmlns:a14="http://schemas.microsoft.com/office/drawing/2010/main" xmlns="" spid="_x0000_s75857"/>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81</a:t>
          </a: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P/Ellen/JOURNALS/Direct%20Journals/2005/direct%20jv%20%2011-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12%20March%20GAAP%20Reporting/Support/NG-MECO/PS%206200%20-%20for%20Q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PLANNING/Gac%20&amp;%20Forecasted%20$/FIXED$/LI%20GAC-De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ocuments%20and%20Settings/shattu/Desktop/NECO_DSM_2006_Year_End%20from%20Rate%20Dep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c-fin01\finrep\Documents%20and%20Settings\perryc\Desktop\CP%20Files\04%20vs%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Exclusions/Accounting/NE%20Gas/2006/December/Energy%20North-Dec%2006%20Commodity%20and%20Deman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NYMELAPP26V\library\RATES_&amp;_REGULAT\library\Ss\2008\Temp\Test_NY_SalesFor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GCA/NIMO/Forecast/Forecast%20June%2009/NIMO%20MTM%20Summary%20as%20of%200528200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nyhixnas02\sharedfinance\Documents%20and%20Settings\Riordo\Local%20Settings\Temporary%20Internet%20Files\OLK174\NEP%20Contract%20MTM%20v7d.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Teeg_nt_server1\spp_lan\Diane\NY_2003_DESIGN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Teeg_nt_server1\spp_lan\PLANNING\DATA\REQMNTS\A%20Jenkins%20rev%203-1-03%20N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awbrfsv03\GALOTUS\GASVCCO\HLTHCARE\fiscal2006\healthcare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harkovan/Local%20Settings/Temporary%20Internet%20Files/OLK16B/MECO%2005%20Fixed%20Asset%20Cash%20Flow%20Analys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G/Bill%20Impact/Forecast/Forecast%20Feb2004/LI_Bill_Calc_Actual_RTN_%200304vs02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NYMELAPP26V\library\PLANNING\DATA\REQMNTS\02-forecas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ocuments%20and%20Settings/shattu/Desktop/2006_MECO%20NEW%20-%20V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RETAIL/BS%20Reconciliations/DSM/MECO/MECO%20DSM%20Fund%20Balance%2012%202006%20NEW%20-%20V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L:\Exclusions\SUPPLY\Transaction%20Tickets\Transaction%20Ticket%20Dail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n/HelterM/PSC%20Annual-FERC%20Form%201/PSCNIMO-20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bossem/Local%20Settings/Temporary%20Internet%20Files/OLKD9/LIPSCSUPP201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sfrazier/AppData/Local/Microsoft/Windows/Temporary%20Internet%20Files/Content.Outlook/WWYJLTWI/KEDLI%20PSC%20ANNUAL%20FINANCIALS%20-%20Dec13%20-Draft7.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Users/mcowden/Desktop/NG/State%20Filings/KEDLI_KEDNY/KEDLI%20PSC%20ANNUAL%20FINANCIALS%20-%20Dec13%20-Draft7.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Exclusions\Schedule\Nom%20Set%20Up%20sheets\2008\04%20Apr\Dominion%20-%20NIMO%20-%20April%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12%20March%20GAAP%20Reporting/Peoplesoft%20Reports/MECO/CTL6%20RUN%20CHECKS_04-29%20-%20March%202012.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PrevQ_Derivative%20Inventory"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PLANNING/SPECIAL/Combine%20GACs/GAC%20Exampl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O:\2013%20FERC%20Form%203Q%20Review%20(Apr_Jun)\NiMo\T0118%20-%20NIMO_Q2_2013_Excluding_99260000_20140904.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YMELAPP26V\library\Citygate\New%20Citygate%20Memos\NEW_Rt0905.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rdata/2009%20Quarter%20End%20Reports/Sep%2030,%202009/Summary/09302009%20Valuation%20Summary.(Total).V2_New%20Forma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GAC/Statements/2008/KGEC%20GAC%20Statement%202008%2012-Dec.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yhixnas02\sharedfinance\Documents%20and%20Settings\changl\Desktop\FERC%20PS%20to%20FERC%20mapping.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PSC/Winter%20Filings/05-06%20Winter/Backup/Electric%20Study%2002-0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I:\PSC\Winter%20Filings\05-06%20Winter\Backup\Electric%20Study%2002-0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Exclusions/Accounting/NE%20Gas/2006/December/GASUPPLY/Acctg%2003_04/Monthly%20Summary/Aug%2004/ColonialAu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12%20PWC/FY%202012/Updated%20CWIP%20%20Plant%20Rollforwards%2003-31-12%20(NGKS)-%20updated%2004-20-12.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NYMELAPP26V\library\Citygate\New%20Citygate%20Memos\NEW_Rt100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NEP\5410_NEP_FERC%20Form%201_12.31.2012_v3.4.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rdata/Credit%20Ops/Credit%20Reserve%20Calcs/2009/Credit%20Reserve%20KETS%20063008%20Reforma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Mawbrfsv03\corpacct\Documents%20and%20Settings\maddet\Local%20Settings\Temporary%20Internet%20Files\OLK3D\RE%20Taxes%202003-2008%20Forecast%20-%20kjb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c-kus-2\SPP_LAN\Citygate\New%20Citygate%20Memos\NEW_Rt09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YMELAPP26V\library\RATES_&amp;_REGULAT\library\Ss\2009\Forecast\NY\DataSet\NY_SalesVolFore(S7d_w.MkgGrowth,NetLock&amp;Con)_Sherry.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9AAWGS63/Copy%20of%20KEDLI%20PSC%20ANNUAL%20FINANCIALS%20-%20Dec13%20-Draft27_v4%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2012%20PWC\FY%202012\Updated%20CWIP%20%20Plant%20Rollforwards%2003-31-12%20(NGKS)-%20updated%2004-20-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wbrfsv03\corpacct\Fin\HelterM\PSC%20Annual-FERC%20Form%201\PSCNIMO-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jsongco/Desktop/Folder/Excel/FERC/20092Q_CY/GSE_2Q09_p.120_1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NEP/Ellen/Form%201%202007/NEP/p%20278%20-%20%20YE%20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orpacct/Fin/HelterM/PSC%20Annual-FERC%20Form%201/PSCNIMO-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wbrfsv03\ferc\NEP\deftaxes\2007\Tax1007%20-%20Reviewed%20by%20TK-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Khalsu/Desktop/Copy%20of%20KEDLI%202008%20GAC%20IMBALANCE%20F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TEMP\SUM00BU.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UM00B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ROCVIL001/Desktop/CWIP%20Rollforward%20schedule%20as%20of%20jan%20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Documents%20and%20Settings\MROCVIL001\Desktop\CWIP%20Rollforward%20schedule%20as%20of%20jan%20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TEMP/LIPSCSUP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GCA\NIMO\Forecast\2009\12-%20Forecast%20Dec%2009\MCG_Forecast_Jan_2010_Dec_2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wilders/Local%20Settings/Temporary%20Internet%20Files/OLK86/NIM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wbrfsv03\corpacct\HelterM\PSC%20Annual-FERC%20Form%201\NIM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TAIL/BS%20Reconciliations/DSM/NH%20Fund%20Balance%2012%2031%202006%20from%20Rate%20Dep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Restateme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YDRO/ENTRIES/JE08/2003/08-04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TAIL/BS%20Reconciliations/Nant/FY2007/August%202006/OverUnder/FY06/0505basic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49/1Monthly/beforeclosing/overunders/2001-200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028_ferc/KeySpan%201208/KEDNY%2008/BUFERCFORM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mcowden/Desktop/NG/State%20Filings/KEDLI_KEDNY/2013%20Annual%20Pages/Pg%20216_KEDLI_201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028_ferc\Keyspan1203\LIFERCFORM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40TN2TB2/KEDLI%20FERCFORM2014.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ichardson%20Milien%20(D_WILD)/PSC%20Fillings/fercfor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9AAWGS63/KEDLI%20FERCFORM201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leej/Local%20Settings/Temporary%20Internet%20Files/OLK42/KEDLI_FERC%20Form%201_MasterFile_101714.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rdata/RETAIL/BS%20Reconciliations/Nant/FY2007/August%202006/OverUnder/FY06/0505basic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oston/0205%20Gascost%20Bos%20CRI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9AAWGS63/FERC%20pgs%2019%20232%20233%20269%20278/KEDNY%20PSC%20ANNUAL%20FINANCIALS%20-%20Dec%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9AAWGS63/FERC%20pgs%2019%20232%20233%20269%20278%20350%20351/KEDNY%20PSC%20ANNUAL%20FINANCIALS%20-%20Dec%20201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wbrfsv03\corpacct\HelterM\PSC%20Annual-FERC%20Form%201\Email%20Attachments\Pages%20206,262,320-32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jfranzel/AppData/Local/Microsoft/Windows/Temporary%20Internet%20Files/Content.Outlook/1NN2FRPH/171B%20NANT%20December%20Basic%20(version%202)%20(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rdata/149/1Monthly/beforeclosing/overunders/2001-200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Email%20Attachments\Drafts%20for%20Anne%20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wbrfsv03\frdata\RETAIL\BS%20Reconciliations\Nant\FY2007\August%202006\OverUnder\FY06\0505basic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wbrfsv03\frdata\149\1Monthly\beforeclosing\overunders\2001-200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wbrfsv03\shared\149\1Monthly\beforeclosing\overunders\2001-200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s%20and%20Settings/MPETTERSON001/Local%20Settings/Application%20Data/Aura/3.0-US_Prod1/Files/2/AF/7e49d087-7b4a-4d6b-806a-804ffa6a7cd2000000000000002048242240/7e49d0877b4a4d6b806a804ffa6a7cd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ssex/0105%20opp%20essex.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Documents%20and%20Settings\MPETTERSON001\Local%20Settings\Application%20Data\Aura\3.0-US_Prod1\Files\2\AF\7e49d087-7b4a-4d6b-806a-804ffa6a7cd2000000000000002048242240\7e49d0877b4a4d6b806a804ffa6a7cd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ocuments%20and%20Settings\MPETTERSON001\Local%20Settings\Application%20Data\Aura\3.0-US_Prod1\Files\7\AF\8f2b803d-9f4f-482f-a534-eaa7d4d6aa5b000000000000003055055207\Grid%202012\PP&amp;E\Client%20Reports\NGrid%20-Utility%20Plant%209-30-11%20Rollforward.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rocess%20&amp;%20Controls%20Improvement%20Program/Account%20Reconciliations/Templates/Ngrid/Account%20Reconciliations%20Templat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wbrfsv03\shared\RETAIL\BS%20Reconciliations\BS%20Recs%20-%20std%20format\Dec%2005%20Co%2049%20Blank%20Reconciliations%20-%20Liabiliti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TEMP\Gas\Schedule\Storage\2001%20activity%20-%20BUN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TEMP/Exclusions/Schedule/Storage/WSS-BU%20%202005%20Storage%20Activity.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TEMP\Exclusions\Schedule\Storage\WSS-BU%20%202005%20Storage%20Activit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ocuments%20and%20Settings/wilders/Local%20Settings/Temporary%20Internet%20Files/OLK86/page%209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c-mkt\library\Ss\2003\NetMgnAnalysis\Temp_Ytd-Apr03-graph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lleja/Local%20Settings/Temporary%20Internet%20Files/OLK10B/FY12%20FAS106%20Rollforward%20061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EnergyNorth/0105%20Opp%20EnergyNorth.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GAC\2000%20Monthly%20GAC%20Plan%20for%20BUrev.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Gas/SUPPLY/PRICING/SHEETS/1998/June%20Price%20Shee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Boston/0105%20Boston%20OP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Gas/SUPPLY/PRICING/SHEETS/1998/March%20Price%20Sheet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IFRS%20Monthly%20Entries/Keyspan%20IFRS%20Cost%20Type%20COR%20-%20PL%2018/CY%202010/May%202010/Keyspan%20IFRS%20Cost%20Type%20COR%20May%2010%20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ichardson%20Milien%20(D_WILD)/RECOS/Recon%20Coversheet%20-%20Single%20Recon.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PLANNING/STRATEGY/02%20winter/Marketer%20Program/Prelim%20Plan%20-%20Min%20Month%20rev.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rdata/2009%20Quarter%20End%20Reports/Sep%2030,%202009/Gas%20Deals/Long%20Term%20Gas%20Deals%2009302009.v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rdata/2008%20QuarterEnd%20Reports/Mar%2031,%202008%20Close/Summary/Breakdown%20by%20Fiscal%20Year/03312008%20Valuation%20Summary.(with%20Notionals%20for%20IF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sacchz/LOCALS~1/Temp/Temporary%20Directory%201%20for%20Legacy%20NGrid%20Companies%20-%20Cash%20Flows%20-%20Q1%20FY2013%20(3%20mos%20ended%20June%202012)%20(2).zip/Legacy%20NGrid%20Companies%20-%20Cash%20Flows%20-%20Q1%20FY2013%20(3%20mos%20ended%20June%2020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ATES_&amp;_REGULAT/library/Ss/2006/Forecast/NY/RateCase/Ref_R19/BaseCase/01nygrm/MSV_gca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GCA/NIMO/April%202009/NIMO%20Estimated%20Gain(Loss)%20for%20Apr%202009%20as%20of%2003252009%20Clos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NGRID%20Trans%20Team/IFRS/FY%202010/July%202009/CurrentCORReclass7-2009%20fin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YMELAPP26V\library\DOCUME~1\KSUTTON\LOCALS~1\TEMP\PSC\Winter%20Filings\05-06%20Winter\Backup\2000-2004%20KEDLI%20Hist%20Elec%20Balancing%20Need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rdata/FERC/FERC%20suppl%2003.12/NANT/04_NANT_03%2031%2011_FERC%20SUPPLE%20MAPING.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Process%20&amp;%20Controls%20Improvement%20Program/Account%20Reconciliations/Next%20Steps/Templates/Rollout%20Templates%20By%20Owner/Recos%20Reviewed/FY12%20FAS106%20Rollforward%20061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und%20Balance%202006/Granite/Jan_NH_06_.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NYMELAPP26V\library\DOCUME~1\MOGRADY\LOCALS~1\TEMP\LI%20Models\KED_LI_2005_Rudden_JT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Exclusions\SUPPLY\Transaction%20Tickets\2006\07%20Jul\Transaction%20Ticket%20Daily%2007030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FERC\Form%201s%2012%2012\FERC%20Pages%20Responsibilities\FERC%20Checkli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martca/Local%20Settings/Temporary%20Internet%20Files/OLK3C/PeopleSoft%20Reports/CTL6%20RUN%20CHECKS%20-%20June%20201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pellet/Local%20Settings/Temporary%20Internet%20Files/OLKF6/MECO%20Jan_200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YMELAPP26V\library\Aaron\Incremental%20Spot%20Gas%20Purchases\D3%20NYMEX%20Deals\2005\0905%20GAC\Transaction%20Ticket%20Baseload%20Sept%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rdata/2009%20Quarter%20End%20Reports/Jun%2030,%202009%20Close/Summary/Qtr%20on%20Qtr%20comparison_Position%20Summar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ATES_&amp;_REGULAT/library/Ss/2008/NetMgnRpt/Temp/NY_Dat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Gas/ECONOMIC/KEN/Earnings%20Plan/1999/99IncSumm%20Forecas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rdata/2011%20Quarter%20End%20Reports/March%2031,%202011/Summary/03312011%20Valuation%20Summary.(Total)_Notional,%20FAS%20157%20and%20Fiscal%20Year%20Breakout.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2014%20Fiscal%20Tax%20Year/Financial%20Reporting/Footnotes/FERC/Annual/New%20York/KEDLI/Sent%20to%20Acctg/5230%20KEDLI%20CY13%20ELS%20FREEZE/5230%20ELS%2012-31-13%20as%20of%2010-06%20-%20FREEZE.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2014%20Fiscal%20Tax%20Year/Financial%20Reporting/Footnotes/FERC/Annual/New%20York/KEDLI/Sent%20to%20Acctg/5230%20KEDLI%20CY13%20ELS%20FREEZE/5230%20ELS%2012-31-13%20as%20of%2010-24%20FREEZE.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2014%20Fiscal%20Tax%20Year/Financial%20Reporting/Footnotes/FERC/Annual/New%20York/KEDLI/5230%20ELS%2012-31-13%20as%20of%2010-02.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sfrazier/AppData/Local/Microsoft/Windows/Temporary%20Internet%20Files/Content.Outlook/WWYJLTWI/KEDLI%20PSC%20Quarterly%20Report/KEDLI_03.31.12_v7.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1%20External%20Reporting/3.0%20FERC%20Financials/Form%201s%2012%2012/MECO/Final%20Mapping%20Files/5310_MECO_FERC%2012-31-12%20Mapping%20File%20FINA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mcowden/Desktop/NG/State%20Filings/KEDLI_KEDNY/2013%20Annual%20Pages/FERC%20pgs%2019%20232%20233%20269%20278/Dec%202012%20Final%20from%20Extrnal%20Rptg_sent%205.28.14/KEDLI%20PSC%20Quarterly%20Report/KEDLI_03.31.12_v7.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9AAWGS63/FERC%20pgs%2019%20232%20233%20269%20278/Dec%202012%20Final%20from%20Extrnal%20Rptg_sent%205.28.14/KEDLI%20PSC%20Quarterly%20Report/KEDLI_03.31.12_v7.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mcowden/AppData/Local/Microsoft/Windows/Temporary%20Internet%20Files/Content.Outlook/9AAWGS63/FERC%20pgs%2019%20232%20233%20269%20278%20350%20351/Dec%202012%20Final%20from%20Extrnal%20Rptg_sent%205.28.14/KEDLI%20PSC%20Quarterly%20Report/KEDLI_03.31.12_v7.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Dividends\FY%202009\Hydro%20Financial%20Planning%20for%20Quarter%20Ending%2003-31-09%2003-08-0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TEEG_NT_SERVER1\SPP_LAN\PLANNING\DATA\REQMNTS\FORE200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RATES_&amp;_REGULAT/library/Ss/2005/Forecast/LI/012605_GCA-2005-2009-earnings-pla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NYMELAPP26V\library\DOCUME~1\KSUTTON\LOCALS~1\TEMP\DOCUME~1\mreges\LOCALS~1\Temp\OASyS\xos_elements\reports\custom\CGS_viewCollectValues_EGC.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YMELAPP26V\library\DOCUME~1\KSUTTON\LOCALS~1\TEMP\Exclusions\Accounting\Gas\2006\Jan2006\OSJAN06%20Fuel%20Mgmt%20Rev-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OCUME~1/JFEINS~1/LOCALS~1/TEMP/RATES_&amp;_REGULAT/library/Ss/2006/Forecast/NY/RateCase/Ref_R19/BaseCase/01nygrm/MSV_gca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yhixnas02\sharedfinance\2008%20Tax%20Year\Financial%20Reporting\Provision\Closing\2008-12\Legacy%20Grid%20Provisions\Business%20Objects%20Reports\Business%20Object%20Report%20with%20M%20Adjustments%2011_30_0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y Worksheet"/>
      <sheetName val="PS JV"/>
      <sheetName val="Module1"/>
      <sheetName val="Drop Down Lists"/>
      <sheetName val="Drop Downs"/>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PS 6200 - MAR12"/>
      <sheetName val="PS 6200-DEC11"/>
    </sheetNames>
    <sheetDataSet>
      <sheetData sheetId="0"/>
      <sheetData sheetId="1">
        <row r="11">
          <cell r="F11">
            <v>173186590.86000001</v>
          </cell>
        </row>
        <row r="341">
          <cell r="C341" t="e">
            <v>#N/A</v>
          </cell>
        </row>
        <row r="342">
          <cell r="B342" t="str">
            <v/>
          </cell>
        </row>
      </sheetData>
      <sheetData sheetId="2">
        <row r="11">
          <cell r="F11">
            <v>126870029.18000001</v>
          </cell>
        </row>
      </sheetData>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Cost of Gas Cal rev 10-27-04"/>
      <sheetName val="Cost of Gas Calculation"/>
      <sheetName val="Shared Asset Demand$ Allocation"/>
      <sheetName val="SC 5 Transportation Credits"/>
      <sheetName val="MSV Annual Sendout"/>
      <sheetName val="MSV Billed Sales"/>
    </sheetNames>
    <sheetDataSet>
      <sheetData sheetId="0"/>
      <sheetData sheetId="1"/>
      <sheetData sheetId="2"/>
      <sheetData sheetId="3"/>
      <sheetData sheetId="4"/>
      <sheetData sheetId="5"/>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Process"/>
      <sheetName val="Start"/>
      <sheetName val="Revenue"/>
      <sheetName val="Co-Pays"/>
      <sheetName val="Projections"/>
      <sheetName val="Expenses"/>
      <sheetName val="Reports"/>
      <sheetName val="Table 1"/>
      <sheetName val="Table 2"/>
      <sheetName val="Table 3"/>
      <sheetName val="Table 4"/>
      <sheetName val="Start Balance"/>
    </sheetNames>
    <sheetDataSet>
      <sheetData sheetId="0" refreshError="1"/>
      <sheetData sheetId="1" refreshError="1">
        <row r="27">
          <cell r="E27">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B.S. - Asset"/>
      <sheetName val="BS Input (NF)"/>
      <sheetName val="PPST Data"/>
      <sheetName val="BS Group &amp; Calc"/>
      <sheetName val="P&amp;L"/>
      <sheetName val="B.S. - Liab."/>
      <sheetName val="Sheet1"/>
      <sheetName val="Worldscope"/>
    </sheetNames>
    <sheetDataSet>
      <sheetData sheetId="0" refreshError="1"/>
      <sheetData sheetId="1"/>
      <sheetData sheetId="2"/>
      <sheetData sheetId="3" refreshError="1"/>
      <sheetData sheetId="4" refreshError="1"/>
      <sheetData sheetId="5" refreshError="1"/>
      <sheetData sheetId="6"/>
      <sheetData sheetId="7"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ForCommodityPayableAccrual"/>
      <sheetName val="1_2_07_1730_TieOutToKap"/>
      <sheetName val="Summary"/>
      <sheetName val="Demand"/>
      <sheetName val="CommodityPayableAcc"/>
      <sheetName val="Nuc Companies"/>
      <sheetName val="DecOSS"/>
      <sheetName val="PROPANE_LNG"/>
      <sheetName val="DecStorage"/>
      <sheetName val="Sendout"/>
      <sheetName val="EN EndUse"/>
      <sheetName val="CURRENT CONTRACT MASTER FILE"/>
      <sheetName val="SalesCredits"/>
      <sheetName val="NovSupplier"/>
      <sheetName val="Pivot Table -12-31-06"/>
      <sheetName val="Earnings Category Summary"/>
      <sheetName val="ACCRUAL SUMMARY"/>
      <sheetName val="COMMODITY"/>
      <sheetName val="MASS OSS"/>
      <sheetName val="LNG_STORAGE_PROPANE"/>
      <sheetName val="Merrill kse2"/>
      <sheetName val="June 07 Proxy"/>
      <sheetName val="Storage WACOG Wrksht"/>
      <sheetName val="LNG WACOG Wrksht"/>
      <sheetName val="PIVOT"/>
      <sheetName val="Bos AGT"/>
      <sheetName val="Bos TGP"/>
      <sheetName val="Col AGT"/>
      <sheetName val="Col TGP"/>
      <sheetName val="Essex TGP"/>
      <sheetName val="Pivo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B7" t="str">
            <v>N02358</v>
          </cell>
          <cell r="C7">
            <v>507.35</v>
          </cell>
          <cell r="D7">
            <v>0</v>
          </cell>
          <cell r="E7">
            <v>-23.88</v>
          </cell>
          <cell r="I7">
            <v>483.47</v>
          </cell>
        </row>
        <row r="8">
          <cell r="B8" t="str">
            <v>O02357</v>
          </cell>
          <cell r="C8">
            <v>42123.41</v>
          </cell>
          <cell r="D8">
            <v>0</v>
          </cell>
          <cell r="E8">
            <v>-1980.83</v>
          </cell>
          <cell r="I8">
            <v>40142.58</v>
          </cell>
        </row>
        <row r="12">
          <cell r="B12">
            <v>523</v>
          </cell>
          <cell r="C12">
            <v>53987.83</v>
          </cell>
          <cell r="D12">
            <v>0</v>
          </cell>
          <cell r="E12">
            <v>-2537.9899999999998</v>
          </cell>
          <cell r="I12">
            <v>51449.84</v>
          </cell>
        </row>
        <row r="13">
          <cell r="B13">
            <v>632</v>
          </cell>
          <cell r="C13">
            <v>89910.85</v>
          </cell>
          <cell r="D13">
            <v>0</v>
          </cell>
          <cell r="E13">
            <v>-4223.13</v>
          </cell>
          <cell r="I13">
            <v>85687.72</v>
          </cell>
        </row>
        <row r="14">
          <cell r="B14">
            <v>2122</v>
          </cell>
          <cell r="C14">
            <v>0</v>
          </cell>
          <cell r="G14">
            <v>0</v>
          </cell>
          <cell r="H14">
            <v>0</v>
          </cell>
          <cell r="I14">
            <v>0</v>
          </cell>
        </row>
        <row r="15">
          <cell r="B15">
            <v>2302</v>
          </cell>
          <cell r="C15">
            <v>15391.46</v>
          </cell>
          <cell r="D15">
            <v>0</v>
          </cell>
          <cell r="E15">
            <v>-828.24</v>
          </cell>
          <cell r="F15">
            <v>0</v>
          </cell>
          <cell r="H15">
            <v>0</v>
          </cell>
          <cell r="I15">
            <v>14563.22</v>
          </cell>
        </row>
        <row r="16">
          <cell r="B16">
            <v>8587</v>
          </cell>
          <cell r="C16">
            <v>359755.5</v>
          </cell>
          <cell r="D16">
            <v>0</v>
          </cell>
          <cell r="E16">
            <v>-16039.69</v>
          </cell>
          <cell r="I16">
            <v>343715.81</v>
          </cell>
        </row>
        <row r="17">
          <cell r="B17">
            <v>11234</v>
          </cell>
          <cell r="C17">
            <v>51361.41</v>
          </cell>
          <cell r="D17">
            <v>0</v>
          </cell>
          <cell r="E17">
            <v>-1909.92</v>
          </cell>
          <cell r="I17">
            <v>49451.49</v>
          </cell>
        </row>
        <row r="18">
          <cell r="B18">
            <v>33371</v>
          </cell>
          <cell r="C18">
            <v>42440</v>
          </cell>
          <cell r="D18">
            <v>0</v>
          </cell>
          <cell r="E18">
            <v>-2270.54</v>
          </cell>
          <cell r="F18">
            <v>0</v>
          </cell>
          <cell r="I18">
            <v>40169.46</v>
          </cell>
        </row>
        <row r="19">
          <cell r="B19">
            <v>42076</v>
          </cell>
          <cell r="C19">
            <v>63200</v>
          </cell>
          <cell r="D19">
            <v>0</v>
          </cell>
          <cell r="E19">
            <v>-3412.8</v>
          </cell>
          <cell r="I19">
            <v>59787.199999999997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Input"/>
      <sheetName val="Output"/>
      <sheetName val="Rate1A"/>
      <sheetName val="RateT1A"/>
      <sheetName val="Rate1B"/>
      <sheetName val="RateT1B"/>
      <sheetName val="Rate2-1"/>
      <sheetName val="RateT2-1"/>
      <sheetName val="Rate2-2"/>
      <sheetName val="RateT2-2"/>
      <sheetName val="Rate3"/>
      <sheetName val="RateT3"/>
      <sheetName val="Rate4A"/>
      <sheetName val="RateT4A"/>
      <sheetName val="Rate4B"/>
      <sheetName val="RateT4B"/>
      <sheetName val="Rate7"/>
      <sheetName val="RateT7"/>
      <sheetName val="Rate14(CNG)"/>
    </sheetNames>
    <sheetDataSet>
      <sheetData sheetId="0" refreshError="1">
        <row r="9">
          <cell r="AS9" t="str">
            <v>T2-1</v>
          </cell>
          <cell r="AT9" t="str">
            <v>2-2</v>
          </cell>
          <cell r="AU9" t="str">
            <v>T2-2</v>
          </cell>
          <cell r="AV9" t="str">
            <v>4a</v>
          </cell>
          <cell r="AW9" t="str">
            <v>T4A</v>
          </cell>
          <cell r="AX9" t="str">
            <v>4b</v>
          </cell>
          <cell r="AY9" t="str">
            <v>T4B</v>
          </cell>
          <cell r="AZ9">
            <v>7</v>
          </cell>
          <cell r="BA9" t="str">
            <v>T7</v>
          </cell>
          <cell r="BB9">
            <v>14</v>
          </cell>
        </row>
        <row r="100">
          <cell r="AS100" t="str">
            <v>T2-1</v>
          </cell>
          <cell r="AT100" t="str">
            <v>2-2</v>
          </cell>
          <cell r="AU100" t="str">
            <v>T2-2</v>
          </cell>
          <cell r="AV100" t="str">
            <v>4a</v>
          </cell>
          <cell r="AW100" t="str">
            <v>T4A</v>
          </cell>
          <cell r="AX100" t="str">
            <v>4b</v>
          </cell>
          <cell r="AY100" t="str">
            <v>T4B</v>
          </cell>
          <cell r="AZ100">
            <v>7</v>
          </cell>
          <cell r="BA100" t="str">
            <v>T7</v>
          </cell>
          <cell r="BB100">
            <v>14</v>
          </cell>
        </row>
        <row r="111">
          <cell r="AS111">
            <v>0</v>
          </cell>
          <cell r="AT111">
            <v>2000</v>
          </cell>
          <cell r="AU111">
            <v>0</v>
          </cell>
          <cell r="AV111">
            <v>100</v>
          </cell>
          <cell r="AW111">
            <v>0</v>
          </cell>
          <cell r="AX111">
            <v>5</v>
          </cell>
          <cell r="AY111">
            <v>0</v>
          </cell>
          <cell r="AZ111">
            <v>0</v>
          </cell>
          <cell r="BA111">
            <v>0</v>
          </cell>
          <cell r="BB111">
            <v>25833.135010649999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ummary"/>
      <sheetName val="Data"/>
      <sheetName val="Dispatch"/>
    </sheetNames>
    <sheetDataSet>
      <sheetData sheetId="0"/>
      <sheetData sheetId="1" refreshError="1">
        <row r="2">
          <cell r="A2" t="str">
            <v>FUTS</v>
          </cell>
          <cell r="E2">
            <v>200910</v>
          </cell>
          <cell r="N2">
            <v>-391720</v>
          </cell>
        </row>
        <row r="3">
          <cell r="A3" t="str">
            <v>FUTS</v>
          </cell>
          <cell r="E3">
            <v>200910</v>
          </cell>
          <cell r="N3">
            <v>-395220</v>
          </cell>
        </row>
        <row r="4">
          <cell r="A4" t="str">
            <v>FUTS</v>
          </cell>
          <cell r="E4">
            <v>200910</v>
          </cell>
          <cell r="N4">
            <v>-157530</v>
          </cell>
        </row>
        <row r="5">
          <cell r="A5" t="str">
            <v>FUTS</v>
          </cell>
          <cell r="E5">
            <v>200911</v>
          </cell>
          <cell r="N5">
            <v>-244150</v>
          </cell>
        </row>
        <row r="6">
          <cell r="A6" t="str">
            <v>FUTS</v>
          </cell>
          <cell r="E6">
            <v>200910</v>
          </cell>
          <cell r="N6">
            <v>-154380</v>
          </cell>
        </row>
        <row r="7">
          <cell r="A7" t="str">
            <v>FUTS</v>
          </cell>
          <cell r="E7">
            <v>200911</v>
          </cell>
          <cell r="N7">
            <v>-236400</v>
          </cell>
        </row>
        <row r="8">
          <cell r="A8" t="str">
            <v>FUTS</v>
          </cell>
          <cell r="E8">
            <v>200910</v>
          </cell>
          <cell r="N8">
            <v>-194640</v>
          </cell>
        </row>
        <row r="9">
          <cell r="A9" t="str">
            <v>FUTS</v>
          </cell>
          <cell r="E9">
            <v>200911</v>
          </cell>
          <cell r="N9">
            <v>-223400</v>
          </cell>
        </row>
        <row r="10">
          <cell r="A10" t="str">
            <v>FUTS</v>
          </cell>
          <cell r="E10">
            <v>200910</v>
          </cell>
          <cell r="N10">
            <v>-194440</v>
          </cell>
        </row>
        <row r="11">
          <cell r="A11" t="str">
            <v>FUTS</v>
          </cell>
          <cell r="E11">
            <v>200911</v>
          </cell>
          <cell r="N11">
            <v>-179720</v>
          </cell>
        </row>
        <row r="12">
          <cell r="A12" t="str">
            <v>FUTS</v>
          </cell>
          <cell r="E12">
            <v>200910</v>
          </cell>
          <cell r="N12">
            <v>-181040</v>
          </cell>
        </row>
        <row r="13">
          <cell r="A13" t="str">
            <v>FUTS</v>
          </cell>
          <cell r="E13">
            <v>200911</v>
          </cell>
          <cell r="N13">
            <v>-207150</v>
          </cell>
        </row>
        <row r="14">
          <cell r="A14" t="str">
            <v>FUTS</v>
          </cell>
          <cell r="E14">
            <v>200912</v>
          </cell>
          <cell r="N14">
            <v>-112320</v>
          </cell>
        </row>
        <row r="15">
          <cell r="A15" t="str">
            <v>FUTS</v>
          </cell>
          <cell r="E15">
            <v>200910</v>
          </cell>
          <cell r="N15">
            <v>-131430</v>
          </cell>
        </row>
        <row r="16">
          <cell r="A16" t="str">
            <v>FUTS</v>
          </cell>
          <cell r="E16">
            <v>200911</v>
          </cell>
          <cell r="N16">
            <v>-159720</v>
          </cell>
        </row>
        <row r="17">
          <cell r="A17" t="str">
            <v>FUTS</v>
          </cell>
          <cell r="E17">
            <v>200912</v>
          </cell>
          <cell r="N17">
            <v>-71880</v>
          </cell>
        </row>
        <row r="18">
          <cell r="A18" t="str">
            <v>FUTS</v>
          </cell>
          <cell r="E18">
            <v>200910</v>
          </cell>
          <cell r="N18">
            <v>-133680</v>
          </cell>
        </row>
        <row r="19">
          <cell r="A19" t="str">
            <v>FUTS</v>
          </cell>
          <cell r="E19">
            <v>200911</v>
          </cell>
          <cell r="N19">
            <v>-160920</v>
          </cell>
        </row>
        <row r="20">
          <cell r="A20" t="str">
            <v>FUTS</v>
          </cell>
          <cell r="E20">
            <v>200912</v>
          </cell>
          <cell r="N20">
            <v>-72480</v>
          </cell>
        </row>
        <row r="21">
          <cell r="A21" t="str">
            <v>FUTS</v>
          </cell>
          <cell r="E21">
            <v>200910</v>
          </cell>
          <cell r="N21">
            <v>-90520</v>
          </cell>
        </row>
        <row r="22">
          <cell r="A22" t="str">
            <v>FUTS</v>
          </cell>
          <cell r="E22">
            <v>200910</v>
          </cell>
          <cell r="N22">
            <v>-90320</v>
          </cell>
        </row>
        <row r="23">
          <cell r="A23" t="str">
            <v>FUTS</v>
          </cell>
          <cell r="E23">
            <v>200911</v>
          </cell>
          <cell r="N23">
            <v>-204400</v>
          </cell>
        </row>
        <row r="24">
          <cell r="A24" t="str">
            <v>FUTS</v>
          </cell>
          <cell r="E24">
            <v>200912</v>
          </cell>
          <cell r="N24">
            <v>-111420</v>
          </cell>
        </row>
        <row r="25">
          <cell r="A25" t="str">
            <v>FUTS</v>
          </cell>
          <cell r="E25">
            <v>200910</v>
          </cell>
          <cell r="N25">
            <v>-126780</v>
          </cell>
        </row>
        <row r="26">
          <cell r="A26" t="str">
            <v>FUTS</v>
          </cell>
          <cell r="E26">
            <v>200911</v>
          </cell>
          <cell r="N26">
            <v>-152320</v>
          </cell>
        </row>
        <row r="27">
          <cell r="A27" t="str">
            <v>FUTS</v>
          </cell>
          <cell r="E27">
            <v>200912</v>
          </cell>
          <cell r="N27">
            <v>-68280</v>
          </cell>
        </row>
        <row r="28">
          <cell r="A28" t="str">
            <v>FUTS</v>
          </cell>
          <cell r="E28">
            <v>201001</v>
          </cell>
          <cell r="N28">
            <v>-99720</v>
          </cell>
        </row>
        <row r="29">
          <cell r="A29" t="str">
            <v>FUTS</v>
          </cell>
          <cell r="E29">
            <v>200910</v>
          </cell>
          <cell r="N29">
            <v>-111480</v>
          </cell>
        </row>
        <row r="30">
          <cell r="A30" t="str">
            <v>FUTS</v>
          </cell>
          <cell r="E30">
            <v>200911</v>
          </cell>
          <cell r="N30">
            <v>-132920</v>
          </cell>
        </row>
        <row r="31">
          <cell r="A31" t="str">
            <v>FUTS</v>
          </cell>
          <cell r="E31">
            <v>200912</v>
          </cell>
          <cell r="N31">
            <v>-58680</v>
          </cell>
        </row>
        <row r="32">
          <cell r="A32" t="str">
            <v>FUTS</v>
          </cell>
          <cell r="E32">
            <v>201001</v>
          </cell>
          <cell r="N32">
            <v>-85320</v>
          </cell>
        </row>
        <row r="33">
          <cell r="A33" t="str">
            <v>FUTS</v>
          </cell>
          <cell r="E33">
            <v>200910</v>
          </cell>
          <cell r="N33">
            <v>-103830</v>
          </cell>
        </row>
        <row r="34">
          <cell r="A34" t="str">
            <v>FUTS</v>
          </cell>
          <cell r="E34">
            <v>200911</v>
          </cell>
          <cell r="N34">
            <v>-122520</v>
          </cell>
        </row>
        <row r="35">
          <cell r="A35" t="str">
            <v>FUTS</v>
          </cell>
          <cell r="E35">
            <v>200912</v>
          </cell>
          <cell r="N35">
            <v>-53280</v>
          </cell>
        </row>
        <row r="36">
          <cell r="A36" t="str">
            <v>FUTS</v>
          </cell>
          <cell r="E36">
            <v>201001</v>
          </cell>
          <cell r="N36">
            <v>-76620</v>
          </cell>
        </row>
        <row r="37">
          <cell r="A37" t="str">
            <v>FUTS</v>
          </cell>
          <cell r="E37">
            <v>200910</v>
          </cell>
          <cell r="N37">
            <v>-63320</v>
          </cell>
        </row>
        <row r="38">
          <cell r="A38" t="str">
            <v>FUTS</v>
          </cell>
          <cell r="E38">
            <v>200911</v>
          </cell>
          <cell r="N38">
            <v>-83490</v>
          </cell>
        </row>
        <row r="39">
          <cell r="A39" t="str">
            <v>FUTS</v>
          </cell>
          <cell r="E39">
            <v>200912</v>
          </cell>
          <cell r="N39">
            <v>-47880</v>
          </cell>
        </row>
        <row r="40">
          <cell r="A40" t="str">
            <v>FUTS</v>
          </cell>
          <cell r="E40">
            <v>201001</v>
          </cell>
          <cell r="N40">
            <v>-46280</v>
          </cell>
        </row>
        <row r="41">
          <cell r="A41" t="str">
            <v>FUTS</v>
          </cell>
          <cell r="E41">
            <v>200910</v>
          </cell>
          <cell r="N41">
            <v>-97080</v>
          </cell>
        </row>
        <row r="42">
          <cell r="A42" t="str">
            <v>FUTS</v>
          </cell>
          <cell r="E42">
            <v>200911</v>
          </cell>
          <cell r="N42">
            <v>-115320</v>
          </cell>
        </row>
        <row r="43">
          <cell r="A43" t="str">
            <v>FUTS</v>
          </cell>
          <cell r="E43">
            <v>200912</v>
          </cell>
          <cell r="N43">
            <v>-75270</v>
          </cell>
        </row>
        <row r="44">
          <cell r="A44" t="str">
            <v>FUTS</v>
          </cell>
          <cell r="E44">
            <v>201001</v>
          </cell>
          <cell r="N44">
            <v>-72720</v>
          </cell>
        </row>
        <row r="45">
          <cell r="A45" t="str">
            <v>FUTS</v>
          </cell>
          <cell r="E45">
            <v>200910</v>
          </cell>
          <cell r="N45">
            <v>-140240</v>
          </cell>
        </row>
        <row r="46">
          <cell r="A46" t="str">
            <v>FUTS</v>
          </cell>
          <cell r="E46">
            <v>200911</v>
          </cell>
          <cell r="N46">
            <v>-125120</v>
          </cell>
        </row>
        <row r="47">
          <cell r="A47" t="str">
            <v>FUTS</v>
          </cell>
          <cell r="E47">
            <v>200912</v>
          </cell>
          <cell r="N47">
            <v>-55380</v>
          </cell>
        </row>
        <row r="48">
          <cell r="A48" t="str">
            <v>FUTS</v>
          </cell>
          <cell r="E48">
            <v>201001</v>
          </cell>
          <cell r="N48">
            <v>-80820</v>
          </cell>
        </row>
        <row r="49">
          <cell r="A49" t="str">
            <v>FUTS</v>
          </cell>
          <cell r="E49">
            <v>201002</v>
          </cell>
          <cell r="N49">
            <v>-79500</v>
          </cell>
        </row>
        <row r="50">
          <cell r="A50" t="str">
            <v>FUTS</v>
          </cell>
          <cell r="E50">
            <v>200910</v>
          </cell>
          <cell r="N50">
            <v>-120240</v>
          </cell>
        </row>
        <row r="51">
          <cell r="A51" t="str">
            <v>FUTS</v>
          </cell>
          <cell r="E51">
            <v>200911</v>
          </cell>
          <cell r="N51">
            <v>-53060</v>
          </cell>
        </row>
        <row r="52">
          <cell r="A52" t="str">
            <v>FUTS</v>
          </cell>
          <cell r="E52">
            <v>200911</v>
          </cell>
          <cell r="N52">
            <v>-52960</v>
          </cell>
        </row>
        <row r="53">
          <cell r="A53" t="str">
            <v>FUTS</v>
          </cell>
          <cell r="E53">
            <v>200912</v>
          </cell>
          <cell r="N53">
            <v>-45680</v>
          </cell>
        </row>
        <row r="54">
          <cell r="A54" t="str">
            <v>FUTS</v>
          </cell>
          <cell r="E54">
            <v>201001</v>
          </cell>
          <cell r="N54">
            <v>-66420</v>
          </cell>
        </row>
        <row r="55">
          <cell r="A55" t="str">
            <v>FUTS</v>
          </cell>
          <cell r="E55">
            <v>201002</v>
          </cell>
          <cell r="N55">
            <v>-64350</v>
          </cell>
        </row>
        <row r="56">
          <cell r="A56" t="str">
            <v>FUTS</v>
          </cell>
          <cell r="E56">
            <v>200910</v>
          </cell>
          <cell r="N56">
            <v>-121840</v>
          </cell>
        </row>
        <row r="57">
          <cell r="A57" t="str">
            <v>FUTS</v>
          </cell>
          <cell r="E57">
            <v>200911</v>
          </cell>
          <cell r="N57">
            <v>-135150</v>
          </cell>
        </row>
        <row r="58">
          <cell r="A58" t="str">
            <v>FUTS</v>
          </cell>
          <cell r="E58">
            <v>200912</v>
          </cell>
          <cell r="N58">
            <v>-70320</v>
          </cell>
        </row>
        <row r="59">
          <cell r="A59" t="str">
            <v>FUTS</v>
          </cell>
          <cell r="E59">
            <v>201001</v>
          </cell>
          <cell r="N59">
            <v>-90760</v>
          </cell>
        </row>
        <row r="60">
          <cell r="A60" t="str">
            <v>FUTS</v>
          </cell>
          <cell r="E60">
            <v>201002</v>
          </cell>
          <cell r="N60">
            <v>-66600</v>
          </cell>
        </row>
        <row r="61">
          <cell r="A61" t="str">
            <v>FUTS</v>
          </cell>
          <cell r="E61">
            <v>200910</v>
          </cell>
          <cell r="N61">
            <v>-87780</v>
          </cell>
        </row>
        <row r="62">
          <cell r="A62" t="str">
            <v>FUTS</v>
          </cell>
          <cell r="E62">
            <v>200911</v>
          </cell>
          <cell r="N62">
            <v>-130650</v>
          </cell>
        </row>
        <row r="63">
          <cell r="A63" t="str">
            <v>FUTS</v>
          </cell>
          <cell r="E63">
            <v>200912</v>
          </cell>
          <cell r="N63">
            <v>-67620</v>
          </cell>
        </row>
        <row r="64">
          <cell r="A64" t="str">
            <v>FUTS</v>
          </cell>
          <cell r="E64">
            <v>201001</v>
          </cell>
          <cell r="N64">
            <v>-86960</v>
          </cell>
        </row>
        <row r="65">
          <cell r="A65" t="str">
            <v>FUTS</v>
          </cell>
          <cell r="E65">
            <v>201002</v>
          </cell>
          <cell r="N65">
            <v>-63750</v>
          </cell>
        </row>
        <row r="66">
          <cell r="A66" t="str">
            <v>FUTS</v>
          </cell>
          <cell r="E66">
            <v>200910</v>
          </cell>
          <cell r="N66">
            <v>-97240</v>
          </cell>
        </row>
        <row r="67">
          <cell r="A67" t="str">
            <v>FUTS</v>
          </cell>
          <cell r="E67">
            <v>200911</v>
          </cell>
          <cell r="N67">
            <v>-107650</v>
          </cell>
        </row>
        <row r="68">
          <cell r="A68" t="str">
            <v>FUTS</v>
          </cell>
          <cell r="E68">
            <v>200912</v>
          </cell>
          <cell r="N68">
            <v>-36780</v>
          </cell>
        </row>
        <row r="69">
          <cell r="A69" t="str">
            <v>FUTS</v>
          </cell>
          <cell r="E69">
            <v>201001</v>
          </cell>
          <cell r="N69">
            <v>-53520</v>
          </cell>
        </row>
        <row r="70">
          <cell r="A70" t="str">
            <v>FUTS</v>
          </cell>
          <cell r="E70">
            <v>201002</v>
          </cell>
          <cell r="N70">
            <v>-52200</v>
          </cell>
        </row>
        <row r="71">
          <cell r="A71" t="str">
            <v>FUTS</v>
          </cell>
          <cell r="E71">
            <v>201003</v>
          </cell>
          <cell r="N71">
            <v>-32040</v>
          </cell>
        </row>
        <row r="72">
          <cell r="A72" t="str">
            <v>FUTS</v>
          </cell>
          <cell r="E72">
            <v>200910</v>
          </cell>
          <cell r="N72">
            <v>-66930</v>
          </cell>
        </row>
        <row r="73">
          <cell r="A73" t="str">
            <v>FUTS</v>
          </cell>
          <cell r="E73">
            <v>200911</v>
          </cell>
          <cell r="N73">
            <v>-99150</v>
          </cell>
        </row>
        <row r="74">
          <cell r="A74" t="str">
            <v>FUTS</v>
          </cell>
          <cell r="E74">
            <v>200912</v>
          </cell>
          <cell r="N74">
            <v>-51420</v>
          </cell>
        </row>
        <row r="75">
          <cell r="A75" t="str">
            <v>FUTS</v>
          </cell>
          <cell r="E75">
            <v>201001</v>
          </cell>
          <cell r="N75">
            <v>-50070</v>
          </cell>
        </row>
        <row r="76">
          <cell r="A76" t="str">
            <v>FUTS</v>
          </cell>
          <cell r="E76">
            <v>201002</v>
          </cell>
          <cell r="N76">
            <v>-49500</v>
          </cell>
        </row>
        <row r="77">
          <cell r="A77" t="str">
            <v>FUTS</v>
          </cell>
          <cell r="E77">
            <v>201003</v>
          </cell>
          <cell r="N77">
            <v>-30340</v>
          </cell>
        </row>
        <row r="78">
          <cell r="A78" t="str">
            <v>FUTS</v>
          </cell>
          <cell r="E78">
            <v>200910</v>
          </cell>
          <cell r="N78">
            <v>-90440</v>
          </cell>
        </row>
        <row r="79">
          <cell r="A79" t="str">
            <v>FUTS</v>
          </cell>
          <cell r="E79">
            <v>200911</v>
          </cell>
          <cell r="N79">
            <v>-96150</v>
          </cell>
        </row>
        <row r="80">
          <cell r="A80" t="str">
            <v>FUTS</v>
          </cell>
          <cell r="E80">
            <v>200912</v>
          </cell>
          <cell r="N80">
            <v>-46920</v>
          </cell>
        </row>
        <row r="81">
          <cell r="A81" t="str">
            <v>FUTS</v>
          </cell>
          <cell r="E81">
            <v>201001</v>
          </cell>
          <cell r="N81">
            <v>-62240</v>
          </cell>
        </row>
        <row r="82">
          <cell r="A82" t="str">
            <v>FUTS</v>
          </cell>
          <cell r="E82">
            <v>201002</v>
          </cell>
          <cell r="N82">
            <v>-45300</v>
          </cell>
        </row>
        <row r="83">
          <cell r="A83" t="str">
            <v>FUTS</v>
          </cell>
          <cell r="E83">
            <v>201003</v>
          </cell>
          <cell r="N83">
            <v>-40860</v>
          </cell>
        </row>
        <row r="84">
          <cell r="A84" t="str">
            <v>FUTS</v>
          </cell>
          <cell r="E84">
            <v>200910</v>
          </cell>
          <cell r="N84">
            <v>-71580</v>
          </cell>
        </row>
        <row r="85">
          <cell r="A85" t="str">
            <v>FUTS</v>
          </cell>
          <cell r="E85">
            <v>200911</v>
          </cell>
          <cell r="N85">
            <v>-83720</v>
          </cell>
        </row>
        <row r="86">
          <cell r="A86" t="str">
            <v>FUTS</v>
          </cell>
          <cell r="E86">
            <v>200912</v>
          </cell>
          <cell r="N86">
            <v>-51570</v>
          </cell>
        </row>
        <row r="87">
          <cell r="A87" t="str">
            <v>FUTS</v>
          </cell>
          <cell r="E87">
            <v>201001</v>
          </cell>
          <cell r="N87">
            <v>-66960</v>
          </cell>
        </row>
        <row r="88">
          <cell r="A88" t="str">
            <v>FUTS</v>
          </cell>
          <cell r="E88">
            <v>201002</v>
          </cell>
          <cell r="N88">
            <v>-48900</v>
          </cell>
        </row>
        <row r="89">
          <cell r="A89" t="str">
            <v>FUTS</v>
          </cell>
          <cell r="E89">
            <v>201003</v>
          </cell>
          <cell r="N89">
            <v>-44310</v>
          </cell>
        </row>
        <row r="90">
          <cell r="A90" t="str">
            <v>FUTS</v>
          </cell>
          <cell r="E90">
            <v>200910</v>
          </cell>
          <cell r="N90">
            <v>-61830</v>
          </cell>
        </row>
        <row r="91">
          <cell r="A91" t="str">
            <v>FUTS</v>
          </cell>
          <cell r="E91">
            <v>200911</v>
          </cell>
          <cell r="N91">
            <v>-91150</v>
          </cell>
        </row>
        <row r="92">
          <cell r="A92" t="str">
            <v>FUTS</v>
          </cell>
          <cell r="E92">
            <v>200912</v>
          </cell>
          <cell r="N92">
            <v>-31480</v>
          </cell>
        </row>
        <row r="93">
          <cell r="A93" t="str">
            <v>FUTS</v>
          </cell>
          <cell r="E93">
            <v>201001</v>
          </cell>
          <cell r="N93">
            <v>-45570</v>
          </cell>
        </row>
        <row r="94">
          <cell r="A94" t="str">
            <v>FUTS</v>
          </cell>
          <cell r="E94">
            <v>201002</v>
          </cell>
          <cell r="N94">
            <v>-44100</v>
          </cell>
        </row>
        <row r="95">
          <cell r="A95" t="str">
            <v>FUTS</v>
          </cell>
          <cell r="E95">
            <v>201003</v>
          </cell>
          <cell r="N95">
            <v>-26240</v>
          </cell>
        </row>
        <row r="96">
          <cell r="A96" t="str">
            <v>FUTS</v>
          </cell>
          <cell r="E96">
            <v>201004</v>
          </cell>
          <cell r="N96">
            <v>-50950</v>
          </cell>
        </row>
        <row r="97">
          <cell r="A97" t="str">
            <v>FUTS</v>
          </cell>
          <cell r="E97">
            <v>200910</v>
          </cell>
          <cell r="N97">
            <v>-59640</v>
          </cell>
        </row>
        <row r="98">
          <cell r="A98" t="str">
            <v>FUTS</v>
          </cell>
          <cell r="E98">
            <v>200911</v>
          </cell>
          <cell r="N98">
            <v>-64900</v>
          </cell>
        </row>
        <row r="99">
          <cell r="A99" t="str">
            <v>FUTS</v>
          </cell>
          <cell r="E99">
            <v>200912</v>
          </cell>
          <cell r="N99">
            <v>-32820</v>
          </cell>
        </row>
        <row r="100">
          <cell r="A100" t="str">
            <v>FUTS</v>
          </cell>
          <cell r="E100">
            <v>201001</v>
          </cell>
          <cell r="N100">
            <v>-41760</v>
          </cell>
        </row>
        <row r="101">
          <cell r="A101" t="str">
            <v>FUTS</v>
          </cell>
          <cell r="E101">
            <v>201002</v>
          </cell>
          <cell r="N101">
            <v>-28950</v>
          </cell>
        </row>
        <row r="102">
          <cell r="A102" t="str">
            <v>FUTS</v>
          </cell>
          <cell r="E102">
            <v>201003</v>
          </cell>
          <cell r="N102">
            <v>-25260</v>
          </cell>
        </row>
        <row r="103">
          <cell r="A103" t="str">
            <v>FUTS</v>
          </cell>
          <cell r="E103">
            <v>201004</v>
          </cell>
          <cell r="N103">
            <v>-31200</v>
          </cell>
        </row>
        <row r="104">
          <cell r="A104" t="str">
            <v>FUTS</v>
          </cell>
          <cell r="E104">
            <v>200910</v>
          </cell>
          <cell r="N104">
            <v>-34230</v>
          </cell>
        </row>
        <row r="105">
          <cell r="A105" t="str">
            <v>FUTS</v>
          </cell>
          <cell r="E105">
            <v>200911</v>
          </cell>
          <cell r="N105">
            <v>-50150</v>
          </cell>
        </row>
        <row r="106">
          <cell r="A106" t="str">
            <v>FUTS</v>
          </cell>
          <cell r="E106">
            <v>200912</v>
          </cell>
          <cell r="N106">
            <v>-16580</v>
          </cell>
        </row>
        <row r="107">
          <cell r="A107" t="str">
            <v>FUTS</v>
          </cell>
          <cell r="E107">
            <v>201001</v>
          </cell>
          <cell r="N107">
            <v>-23520</v>
          </cell>
        </row>
        <row r="108">
          <cell r="A108" t="str">
            <v>FUTS</v>
          </cell>
          <cell r="E108">
            <v>201002</v>
          </cell>
          <cell r="N108">
            <v>-22050</v>
          </cell>
        </row>
        <row r="109">
          <cell r="A109" t="str">
            <v>FUTS</v>
          </cell>
          <cell r="E109">
            <v>201003</v>
          </cell>
          <cell r="N109">
            <v>-12640</v>
          </cell>
        </row>
        <row r="110">
          <cell r="A110" t="str">
            <v>FUTS</v>
          </cell>
          <cell r="E110">
            <v>201004</v>
          </cell>
          <cell r="N110">
            <v>-21950</v>
          </cell>
        </row>
        <row r="111">
          <cell r="A111" t="str">
            <v>FUTS</v>
          </cell>
          <cell r="E111">
            <v>200910</v>
          </cell>
          <cell r="N111">
            <v>-45640</v>
          </cell>
        </row>
        <row r="112">
          <cell r="A112" t="str">
            <v>FUTS</v>
          </cell>
          <cell r="E112">
            <v>200911</v>
          </cell>
          <cell r="N112">
            <v>-39720</v>
          </cell>
        </row>
        <row r="113">
          <cell r="A113" t="str">
            <v>FUTS</v>
          </cell>
          <cell r="E113">
            <v>200912</v>
          </cell>
          <cell r="N113">
            <v>-25320</v>
          </cell>
        </row>
        <row r="114">
          <cell r="A114" t="str">
            <v>FUTS</v>
          </cell>
          <cell r="E114">
            <v>201001</v>
          </cell>
          <cell r="N114">
            <v>-31960</v>
          </cell>
        </row>
        <row r="115">
          <cell r="A115" t="str">
            <v>FUTS</v>
          </cell>
          <cell r="E115">
            <v>201002</v>
          </cell>
          <cell r="N115">
            <v>-23100</v>
          </cell>
        </row>
        <row r="116">
          <cell r="A116" t="str">
            <v>FUTS</v>
          </cell>
          <cell r="E116">
            <v>201003</v>
          </cell>
          <cell r="N116">
            <v>-20160</v>
          </cell>
        </row>
        <row r="117">
          <cell r="A117" t="str">
            <v>FUTS</v>
          </cell>
          <cell r="E117">
            <v>201004</v>
          </cell>
          <cell r="N117">
            <v>-23950</v>
          </cell>
        </row>
        <row r="118">
          <cell r="A118" t="str">
            <v>FUTS</v>
          </cell>
          <cell r="E118">
            <v>200910</v>
          </cell>
          <cell r="N118">
            <v>-37980</v>
          </cell>
        </row>
        <row r="119">
          <cell r="A119" t="str">
            <v>FUTS</v>
          </cell>
          <cell r="E119">
            <v>200911</v>
          </cell>
          <cell r="N119">
            <v>-42120</v>
          </cell>
        </row>
        <row r="120">
          <cell r="A120" t="str">
            <v>FUTS</v>
          </cell>
          <cell r="E120">
            <v>200912</v>
          </cell>
          <cell r="N120">
            <v>-25020</v>
          </cell>
        </row>
        <row r="121">
          <cell r="A121" t="str">
            <v>FUTS</v>
          </cell>
          <cell r="E121">
            <v>201001</v>
          </cell>
          <cell r="N121">
            <v>-23670</v>
          </cell>
        </row>
        <row r="122">
          <cell r="A122" t="str">
            <v>FUTS</v>
          </cell>
          <cell r="E122">
            <v>201002</v>
          </cell>
          <cell r="N122">
            <v>-22200</v>
          </cell>
        </row>
        <row r="123">
          <cell r="A123" t="str">
            <v>FUTS</v>
          </cell>
          <cell r="E123">
            <v>201003</v>
          </cell>
          <cell r="N123">
            <v>-19860</v>
          </cell>
        </row>
        <row r="124">
          <cell r="A124" t="str">
            <v>FUTS</v>
          </cell>
          <cell r="E124">
            <v>201004</v>
          </cell>
          <cell r="N124">
            <v>-18560</v>
          </cell>
        </row>
        <row r="125">
          <cell r="A125" t="str">
            <v>FUTS</v>
          </cell>
          <cell r="E125">
            <v>200910</v>
          </cell>
          <cell r="N125">
            <v>-30480</v>
          </cell>
        </row>
        <row r="126">
          <cell r="A126" t="str">
            <v>FUTS</v>
          </cell>
          <cell r="E126">
            <v>200911</v>
          </cell>
          <cell r="N126">
            <v>-34520</v>
          </cell>
        </row>
        <row r="127">
          <cell r="A127" t="str">
            <v>FUTS</v>
          </cell>
          <cell r="E127">
            <v>200912</v>
          </cell>
          <cell r="N127">
            <v>-20370</v>
          </cell>
        </row>
        <row r="128">
          <cell r="A128" t="str">
            <v>FUTS</v>
          </cell>
          <cell r="E128">
            <v>201001</v>
          </cell>
          <cell r="N128">
            <v>-18720</v>
          </cell>
        </row>
        <row r="129">
          <cell r="A129" t="str">
            <v>FUTS</v>
          </cell>
          <cell r="E129">
            <v>201002</v>
          </cell>
          <cell r="N129">
            <v>-17700</v>
          </cell>
        </row>
        <row r="130">
          <cell r="A130" t="str">
            <v>FUTS</v>
          </cell>
          <cell r="E130">
            <v>201003</v>
          </cell>
          <cell r="N130">
            <v>-14910</v>
          </cell>
        </row>
        <row r="131">
          <cell r="A131" t="str">
            <v>FUTS</v>
          </cell>
          <cell r="E131">
            <v>201004</v>
          </cell>
          <cell r="N131">
            <v>-11360</v>
          </cell>
        </row>
        <row r="132">
          <cell r="A132" t="str">
            <v>FUTS</v>
          </cell>
          <cell r="E132">
            <v>200910</v>
          </cell>
          <cell r="N132">
            <v>-24240</v>
          </cell>
        </row>
        <row r="133">
          <cell r="A133" t="str">
            <v>FUTS</v>
          </cell>
          <cell r="E133">
            <v>200911</v>
          </cell>
          <cell r="N133">
            <v>-20900</v>
          </cell>
        </row>
        <row r="134">
          <cell r="A134" t="str">
            <v>FUTS</v>
          </cell>
          <cell r="E134">
            <v>200912</v>
          </cell>
          <cell r="N134">
            <v>-7020</v>
          </cell>
        </row>
        <row r="135">
          <cell r="A135" t="str">
            <v>FUTS</v>
          </cell>
          <cell r="E135">
            <v>201001</v>
          </cell>
          <cell r="N135">
            <v>-5520</v>
          </cell>
        </row>
        <row r="136">
          <cell r="A136" t="str">
            <v>FUTS</v>
          </cell>
          <cell r="E136">
            <v>201002</v>
          </cell>
          <cell r="N136">
            <v>-4500</v>
          </cell>
        </row>
        <row r="137">
          <cell r="A137" t="str">
            <v>FUTS</v>
          </cell>
          <cell r="E137">
            <v>201003</v>
          </cell>
          <cell r="N137">
            <v>-1860</v>
          </cell>
        </row>
        <row r="138">
          <cell r="A138" t="str">
            <v>FUTS</v>
          </cell>
          <cell r="E138">
            <v>201004</v>
          </cell>
          <cell r="N138">
            <v>5300</v>
          </cell>
        </row>
        <row r="139">
          <cell r="A139" t="str">
            <v>FUTS</v>
          </cell>
          <cell r="E139">
            <v>200910</v>
          </cell>
          <cell r="N139">
            <v>-20440</v>
          </cell>
        </row>
        <row r="140">
          <cell r="A140" t="str">
            <v>FUTS</v>
          </cell>
          <cell r="E140">
            <v>200911</v>
          </cell>
          <cell r="N140">
            <v>-17400</v>
          </cell>
        </row>
        <row r="141">
          <cell r="A141" t="str">
            <v>FUTS</v>
          </cell>
          <cell r="E141">
            <v>200912</v>
          </cell>
          <cell r="N141">
            <v>-3580</v>
          </cell>
        </row>
        <row r="142">
          <cell r="A142" t="str">
            <v>FUTS</v>
          </cell>
          <cell r="E142">
            <v>201001</v>
          </cell>
          <cell r="N142">
            <v>-4760</v>
          </cell>
        </row>
        <row r="143">
          <cell r="A143" t="str">
            <v>FUTS</v>
          </cell>
          <cell r="E143">
            <v>201002</v>
          </cell>
          <cell r="N143">
            <v>-2400</v>
          </cell>
        </row>
        <row r="144">
          <cell r="A144" t="str">
            <v>FUTS</v>
          </cell>
          <cell r="E144">
            <v>201003</v>
          </cell>
          <cell r="N144">
            <v>-160</v>
          </cell>
        </row>
        <row r="145">
          <cell r="A145" t="str">
            <v>FUTS</v>
          </cell>
          <cell r="E145">
            <v>201004</v>
          </cell>
          <cell r="N145">
            <v>7860</v>
          </cell>
        </row>
        <row r="146">
          <cell r="A146" t="str">
            <v>FUTS</v>
          </cell>
          <cell r="E146">
            <v>200910</v>
          </cell>
          <cell r="N146">
            <v>-15180</v>
          </cell>
        </row>
        <row r="147">
          <cell r="A147" t="str">
            <v>FUTS</v>
          </cell>
          <cell r="E147">
            <v>200911</v>
          </cell>
          <cell r="N147">
            <v>-14900</v>
          </cell>
        </row>
        <row r="148">
          <cell r="A148" t="str">
            <v>FUTS</v>
          </cell>
          <cell r="E148">
            <v>200912</v>
          </cell>
          <cell r="N148">
            <v>-1920</v>
          </cell>
        </row>
        <row r="149">
          <cell r="A149" t="str">
            <v>FUTS</v>
          </cell>
          <cell r="E149">
            <v>201001</v>
          </cell>
          <cell r="N149">
            <v>-960</v>
          </cell>
        </row>
        <row r="150">
          <cell r="A150" t="str">
            <v>FUTS</v>
          </cell>
          <cell r="E150">
            <v>201002</v>
          </cell>
          <cell r="N150">
            <v>300</v>
          </cell>
        </row>
        <row r="151">
          <cell r="A151" t="str">
            <v>FUTS</v>
          </cell>
          <cell r="E151">
            <v>201003</v>
          </cell>
          <cell r="N151">
            <v>2060</v>
          </cell>
        </row>
        <row r="152">
          <cell r="A152" t="str">
            <v>FUTS</v>
          </cell>
          <cell r="E152">
            <v>201004</v>
          </cell>
          <cell r="N152">
            <v>13050</v>
          </cell>
        </row>
        <row r="153">
          <cell r="A153" t="str">
            <v>FUTS</v>
          </cell>
          <cell r="E153">
            <v>200910</v>
          </cell>
          <cell r="N153">
            <v>-16830</v>
          </cell>
        </row>
        <row r="154">
          <cell r="A154" t="str">
            <v>FUTS</v>
          </cell>
          <cell r="E154">
            <v>200911</v>
          </cell>
          <cell r="N154">
            <v>-16650</v>
          </cell>
        </row>
        <row r="155">
          <cell r="A155" t="str">
            <v>FUTS</v>
          </cell>
          <cell r="E155">
            <v>200912</v>
          </cell>
          <cell r="N155">
            <v>-3510</v>
          </cell>
        </row>
        <row r="156">
          <cell r="A156" t="str">
            <v>FUTS</v>
          </cell>
          <cell r="E156">
            <v>201001</v>
          </cell>
          <cell r="N156">
            <v>-3160</v>
          </cell>
        </row>
        <row r="157">
          <cell r="A157" t="str">
            <v>FUTS</v>
          </cell>
          <cell r="E157">
            <v>201002</v>
          </cell>
          <cell r="N157">
            <v>-750</v>
          </cell>
        </row>
        <row r="158">
          <cell r="A158" t="str">
            <v>FUTS</v>
          </cell>
          <cell r="E158">
            <v>201003</v>
          </cell>
          <cell r="N158">
            <v>1360</v>
          </cell>
        </row>
        <row r="159">
          <cell r="A159" t="str">
            <v>FUTS</v>
          </cell>
          <cell r="E159">
            <v>201004</v>
          </cell>
          <cell r="N159">
            <v>13050</v>
          </cell>
        </row>
        <row r="160">
          <cell r="A160" t="str">
            <v>SWPS</v>
          </cell>
          <cell r="E160">
            <v>200910</v>
          </cell>
          <cell r="N160">
            <v>-33949.590179999999</v>
          </cell>
        </row>
        <row r="161">
          <cell r="A161" t="str">
            <v>SWPS</v>
          </cell>
          <cell r="E161">
            <v>201003</v>
          </cell>
          <cell r="N161">
            <v>-8365.2546600000005</v>
          </cell>
        </row>
        <row r="162">
          <cell r="A162" t="str">
            <v>SWPS</v>
          </cell>
          <cell r="E162">
            <v>201004</v>
          </cell>
          <cell r="N162">
            <v>-7352.8752400000003</v>
          </cell>
        </row>
        <row r="163">
          <cell r="A163" t="str">
            <v>SWPS</v>
          </cell>
          <cell r="E163">
            <v>201002</v>
          </cell>
          <cell r="N163">
            <v>-11497.93757</v>
          </cell>
        </row>
        <row r="164">
          <cell r="A164" t="str">
            <v>SWPS</v>
          </cell>
          <cell r="E164">
            <v>200911</v>
          </cell>
          <cell r="N164">
            <v>-33222.193809999997</v>
          </cell>
        </row>
        <row r="165">
          <cell r="A165" t="str">
            <v>SWPS</v>
          </cell>
          <cell r="E165">
            <v>200912</v>
          </cell>
          <cell r="N165">
            <v>-9060.1754600000004</v>
          </cell>
        </row>
        <row r="166">
          <cell r="A166" t="str">
            <v>SWPS</v>
          </cell>
          <cell r="E166">
            <v>201001</v>
          </cell>
          <cell r="N166">
            <v>-12467.355869999999</v>
          </cell>
        </row>
        <row r="167">
          <cell r="A167" t="str">
            <v>SWPS</v>
          </cell>
          <cell r="E167">
            <v>200910</v>
          </cell>
          <cell r="N167">
            <v>-15062.14212</v>
          </cell>
        </row>
        <row r="168">
          <cell r="A168" t="str">
            <v>SWPS</v>
          </cell>
          <cell r="E168">
            <v>201002</v>
          </cell>
          <cell r="N168">
            <v>-861.60256000000004</v>
          </cell>
        </row>
        <row r="169">
          <cell r="A169" t="str">
            <v>SWPS</v>
          </cell>
          <cell r="E169">
            <v>201004</v>
          </cell>
          <cell r="N169">
            <v>6612.6529</v>
          </cell>
        </row>
        <row r="170">
          <cell r="A170" t="str">
            <v>SWPS</v>
          </cell>
          <cell r="E170">
            <v>201003</v>
          </cell>
          <cell r="N170">
            <v>1097.5688700000001</v>
          </cell>
        </row>
        <row r="171">
          <cell r="A171" t="str">
            <v>SWPS</v>
          </cell>
          <cell r="E171">
            <v>201001</v>
          </cell>
          <cell r="N171">
            <v>-1696.03648</v>
          </cell>
        </row>
        <row r="172">
          <cell r="A172" t="str">
            <v>SWPS</v>
          </cell>
          <cell r="E172">
            <v>200911</v>
          </cell>
          <cell r="N172">
            <v>-9469.3199100000002</v>
          </cell>
        </row>
        <row r="173">
          <cell r="A173" t="str">
            <v>SWPS</v>
          </cell>
          <cell r="E173">
            <v>200912</v>
          </cell>
          <cell r="N173">
            <v>-1986.88058</v>
          </cell>
        </row>
        <row r="174">
          <cell r="A174" t="str">
            <v>SWPS</v>
          </cell>
          <cell r="E174">
            <v>200910</v>
          </cell>
          <cell r="N174">
            <v>-10997.754569999999</v>
          </cell>
        </row>
        <row r="175">
          <cell r="A175" t="str">
            <v>SWPS</v>
          </cell>
          <cell r="E175">
            <v>201003</v>
          </cell>
          <cell r="N175">
            <v>2135.8096999999998</v>
          </cell>
        </row>
        <row r="176">
          <cell r="A176" t="str">
            <v>SWPS</v>
          </cell>
          <cell r="E176">
            <v>201004</v>
          </cell>
          <cell r="N176">
            <v>8438.5346699999991</v>
          </cell>
        </row>
        <row r="177">
          <cell r="A177" t="str">
            <v>SWPS</v>
          </cell>
          <cell r="E177">
            <v>201002</v>
          </cell>
          <cell r="N177">
            <v>1188.41732</v>
          </cell>
        </row>
        <row r="178">
          <cell r="A178" t="str">
            <v>SWPS</v>
          </cell>
          <cell r="E178">
            <v>200911</v>
          </cell>
          <cell r="N178">
            <v>-6883.16111</v>
          </cell>
        </row>
        <row r="179">
          <cell r="A179" t="str">
            <v>SWPS</v>
          </cell>
          <cell r="E179">
            <v>200912</v>
          </cell>
          <cell r="N179">
            <v>-675.5394</v>
          </cell>
        </row>
        <row r="180">
          <cell r="A180" t="str">
            <v>SWPS</v>
          </cell>
          <cell r="E180">
            <v>201001</v>
          </cell>
          <cell r="N180">
            <v>634.77389000000005</v>
          </cell>
        </row>
        <row r="181">
          <cell r="A181" t="str">
            <v>SWPS</v>
          </cell>
          <cell r="E181">
            <v>200910</v>
          </cell>
          <cell r="N181">
            <v>-5857.4997100000001</v>
          </cell>
        </row>
        <row r="182">
          <cell r="A182" t="str">
            <v>SWPS</v>
          </cell>
          <cell r="E182">
            <v>201002</v>
          </cell>
          <cell r="N182">
            <v>3268.1476299999999</v>
          </cell>
        </row>
        <row r="183">
          <cell r="A183" t="str">
            <v>SWPS</v>
          </cell>
          <cell r="E183">
            <v>201004</v>
          </cell>
          <cell r="N183">
            <v>9425.4977899999994</v>
          </cell>
        </row>
        <row r="184">
          <cell r="A184" t="str">
            <v>SWPS</v>
          </cell>
          <cell r="E184">
            <v>201003</v>
          </cell>
          <cell r="N184">
            <v>4983.5559700000003</v>
          </cell>
        </row>
        <row r="185">
          <cell r="A185" t="str">
            <v>SWPS</v>
          </cell>
          <cell r="E185">
            <v>201001</v>
          </cell>
          <cell r="N185">
            <v>2558.9322299999999</v>
          </cell>
        </row>
        <row r="186">
          <cell r="A186" t="str">
            <v>SWPS</v>
          </cell>
          <cell r="E186">
            <v>200911</v>
          </cell>
          <cell r="N186">
            <v>-3700.1964400000002</v>
          </cell>
        </row>
        <row r="187">
          <cell r="A187" t="str">
            <v>SWPS</v>
          </cell>
          <cell r="E187">
            <v>200912</v>
          </cell>
          <cell r="N187">
            <v>774.88342999999998</v>
          </cell>
        </row>
        <row r="188">
          <cell r="A188" t="str">
            <v>FUTS</v>
          </cell>
          <cell r="E188">
            <v>200910</v>
          </cell>
          <cell r="N188">
            <v>-6780</v>
          </cell>
        </row>
        <row r="189">
          <cell r="A189" t="str">
            <v>FUTS</v>
          </cell>
          <cell r="E189">
            <v>200911</v>
          </cell>
          <cell r="N189">
            <v>-8650</v>
          </cell>
        </row>
        <row r="190">
          <cell r="A190" t="str">
            <v>FUTS</v>
          </cell>
          <cell r="E190">
            <v>200912</v>
          </cell>
          <cell r="N190">
            <v>-2820</v>
          </cell>
        </row>
        <row r="191">
          <cell r="A191" t="str">
            <v>FUTS</v>
          </cell>
          <cell r="E191">
            <v>201001</v>
          </cell>
          <cell r="N191">
            <v>-1960</v>
          </cell>
        </row>
        <row r="192">
          <cell r="A192" t="str">
            <v>FUTS</v>
          </cell>
          <cell r="E192">
            <v>201002</v>
          </cell>
          <cell r="N192">
            <v>-900</v>
          </cell>
        </row>
        <row r="193">
          <cell r="A193" t="str">
            <v>FUTS</v>
          </cell>
          <cell r="E193">
            <v>201003</v>
          </cell>
          <cell r="N193">
            <v>-210</v>
          </cell>
        </row>
        <row r="194">
          <cell r="A194" t="str">
            <v>FUTS</v>
          </cell>
          <cell r="E194">
            <v>201004</v>
          </cell>
          <cell r="N194">
            <v>2550</v>
          </cell>
        </row>
        <row r="195">
          <cell r="A195" t="str">
            <v>SWPS</v>
          </cell>
          <cell r="E195">
            <v>200910</v>
          </cell>
          <cell r="N195">
            <v>4144.0814300000002</v>
          </cell>
        </row>
        <row r="196">
          <cell r="A196" t="str">
            <v>SWPS</v>
          </cell>
          <cell r="E196">
            <v>201001</v>
          </cell>
          <cell r="N196">
            <v>3451.5830099999998</v>
          </cell>
        </row>
        <row r="197">
          <cell r="A197" t="str">
            <v>SWPS</v>
          </cell>
          <cell r="E197">
            <v>201003</v>
          </cell>
          <cell r="N197">
            <v>2926.8503300000002</v>
          </cell>
        </row>
        <row r="198">
          <cell r="A198" t="str">
            <v>SWPS</v>
          </cell>
          <cell r="E198">
            <v>201004</v>
          </cell>
          <cell r="N198">
            <v>9918.9793499999996</v>
          </cell>
        </row>
        <row r="199">
          <cell r="A199" t="str">
            <v>SWPS</v>
          </cell>
          <cell r="E199">
            <v>201002</v>
          </cell>
          <cell r="N199">
            <v>3862.3562900000002</v>
          </cell>
        </row>
        <row r="200">
          <cell r="A200" t="str">
            <v>SWPS</v>
          </cell>
          <cell r="E200">
            <v>200912</v>
          </cell>
          <cell r="N200">
            <v>2503.4695400000001</v>
          </cell>
        </row>
        <row r="201">
          <cell r="A201" t="str">
            <v>SWPS</v>
          </cell>
          <cell r="E201">
            <v>200911</v>
          </cell>
          <cell r="N201">
            <v>5321.5190700000003</v>
          </cell>
        </row>
        <row r="202">
          <cell r="A202" t="str">
            <v>SWPS</v>
          </cell>
          <cell r="E202">
            <v>200910</v>
          </cell>
          <cell r="N202">
            <v>-16915.024689999998</v>
          </cell>
        </row>
        <row r="203">
          <cell r="A203" t="str">
            <v>SWPS</v>
          </cell>
          <cell r="E203">
            <v>200912</v>
          </cell>
          <cell r="N203">
            <v>-15318.84931</v>
          </cell>
        </row>
        <row r="204">
          <cell r="A204" t="str">
            <v>SWPS</v>
          </cell>
          <cell r="E204">
            <v>201002</v>
          </cell>
          <cell r="N204">
            <v>-13963.90351</v>
          </cell>
        </row>
        <row r="205">
          <cell r="A205" t="str">
            <v>SWPS</v>
          </cell>
          <cell r="E205">
            <v>201004</v>
          </cell>
          <cell r="N205">
            <v>-19196.432680000002</v>
          </cell>
        </row>
        <row r="206">
          <cell r="A206" t="str">
            <v>SWPS</v>
          </cell>
          <cell r="E206">
            <v>201003</v>
          </cell>
          <cell r="N206">
            <v>-8938.7591200000006</v>
          </cell>
        </row>
        <row r="207">
          <cell r="A207" t="str">
            <v>SWPS</v>
          </cell>
          <cell r="E207">
            <v>201001</v>
          </cell>
          <cell r="N207">
            <v>-14698.98281</v>
          </cell>
        </row>
        <row r="208">
          <cell r="A208" t="str">
            <v>SWPS</v>
          </cell>
          <cell r="E208">
            <v>200911</v>
          </cell>
          <cell r="N208">
            <v>-27005.465929999998</v>
          </cell>
        </row>
        <row r="209">
          <cell r="A209" t="str">
            <v>SWPS</v>
          </cell>
          <cell r="E209">
            <v>200910</v>
          </cell>
          <cell r="N209">
            <v>-18080.547589999998</v>
          </cell>
        </row>
        <row r="210">
          <cell r="A210" t="str">
            <v>SWPS</v>
          </cell>
          <cell r="E210">
            <v>200911</v>
          </cell>
          <cell r="N210">
            <v>-25115.58065</v>
          </cell>
        </row>
        <row r="211">
          <cell r="A211" t="str">
            <v>SWPS</v>
          </cell>
          <cell r="E211">
            <v>201001</v>
          </cell>
          <cell r="N211">
            <v>-11693.725189999999</v>
          </cell>
        </row>
        <row r="212">
          <cell r="A212" t="str">
            <v>SWPS</v>
          </cell>
          <cell r="E212">
            <v>201003</v>
          </cell>
          <cell r="N212">
            <v>-6704.06934</v>
          </cell>
        </row>
        <row r="213">
          <cell r="A213" t="str">
            <v>SWPS</v>
          </cell>
          <cell r="E213">
            <v>201004</v>
          </cell>
          <cell r="N213">
            <v>-13373.350270000001</v>
          </cell>
        </row>
        <row r="214">
          <cell r="A214" t="str">
            <v>SWPS</v>
          </cell>
          <cell r="E214">
            <v>201002</v>
          </cell>
          <cell r="N214">
            <v>-10963.14978</v>
          </cell>
        </row>
        <row r="215">
          <cell r="A215" t="str">
            <v>SWPS</v>
          </cell>
          <cell r="E215">
            <v>200912</v>
          </cell>
          <cell r="N215">
            <v>-12189.51239</v>
          </cell>
        </row>
        <row r="216">
          <cell r="A216" t="str">
            <v>SWPS</v>
          </cell>
          <cell r="E216">
            <v>200910</v>
          </cell>
          <cell r="N216">
            <v>-438.31630999999999</v>
          </cell>
        </row>
        <row r="217">
          <cell r="A217" t="str">
            <v>SWPS</v>
          </cell>
          <cell r="E217">
            <v>200911</v>
          </cell>
          <cell r="N217">
            <v>79.574119999999994</v>
          </cell>
        </row>
        <row r="218">
          <cell r="A218" t="str">
            <v>SWPS</v>
          </cell>
          <cell r="E218">
            <v>200912</v>
          </cell>
          <cell r="N218">
            <v>119.21284</v>
          </cell>
        </row>
        <row r="219">
          <cell r="A219" t="str">
            <v>SWPS</v>
          </cell>
          <cell r="E219">
            <v>201002</v>
          </cell>
          <cell r="N219">
            <v>297.10433</v>
          </cell>
        </row>
        <row r="220">
          <cell r="A220" t="str">
            <v>SWPS</v>
          </cell>
          <cell r="E220">
            <v>201004</v>
          </cell>
          <cell r="N220">
            <v>2516.7559500000002</v>
          </cell>
        </row>
        <row r="221">
          <cell r="A221" t="str">
            <v>SWPS</v>
          </cell>
          <cell r="E221">
            <v>201003</v>
          </cell>
          <cell r="N221">
            <v>-2432.44994</v>
          </cell>
        </row>
        <row r="222">
          <cell r="A222" t="str">
            <v>SWPS</v>
          </cell>
          <cell r="E222">
            <v>201001</v>
          </cell>
          <cell r="N222">
            <v>634.77389000000005</v>
          </cell>
        </row>
      </sheetData>
      <sheetData sheetId="2"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Accounting"/>
      <sheetName val="Results"/>
      <sheetName val="Input"/>
      <sheetName val="Millbury"/>
      <sheetName val="Saugus"/>
      <sheetName val="Milford"/>
      <sheetName val="Ridge"/>
      <sheetName val="4Hills"/>
      <sheetName val="Cosgrove"/>
      <sheetName val="LawHyd"/>
      <sheetName val="OSP"/>
      <sheetName val="OSP2"/>
      <sheetName val="Wyman4"/>
      <sheetName val="HQ"/>
      <sheetName val="VYankee"/>
      <sheetName val="LoadUS"/>
      <sheetName val="LoadGMP"/>
      <sheetName val="LoadNH"/>
      <sheetName val="Altresco"/>
      <sheetName val="Pontook"/>
      <sheetName val="Wyman"/>
      <sheetName val="Pilgrim"/>
      <sheetName val="McNeil"/>
      <sheetName val="Black"/>
      <sheetName val="Bell"/>
      <sheetName val="Def"/>
    </sheetNames>
    <sheetDataSet>
      <sheetData sheetId="0"/>
      <sheetData sheetId="1"/>
      <sheetData sheetId="2">
        <row r="1">
          <cell r="L1">
            <v>38442.375828819444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Documentation"/>
      <sheetName val="Mo_Thru_Put_2"/>
      <sheetName val="Mo_Thru_Put"/>
      <sheetName val="Daily_Yr1"/>
      <sheetName val="Daily_Yr0203"/>
      <sheetName val="Daily_Yr0304"/>
      <sheetName val="Daily_Yr0405"/>
      <sheetName val="Daily_Yr0506"/>
      <sheetName val="Daily_Yr0607"/>
      <sheetName val="DesignDD"/>
      <sheetName val="PeakDay"/>
      <sheetName val="Sheet5"/>
    </sheetNames>
    <sheetDataSet>
      <sheetData sheetId="0">
        <row r="14">
          <cell r="E14">
            <v>2003</v>
          </cell>
        </row>
      </sheetData>
      <sheetData sheetId="1">
        <row r="14">
          <cell r="E14">
            <v>2003</v>
          </cell>
          <cell r="F14">
            <v>2003</v>
          </cell>
        </row>
        <row r="15">
          <cell r="E15">
            <v>118454.47059556002</v>
          </cell>
          <cell r="F15">
            <v>0</v>
          </cell>
        </row>
        <row r="16">
          <cell r="E16">
            <v>118454.47059556002</v>
          </cell>
          <cell r="F16">
            <v>15034.785181013813</v>
          </cell>
        </row>
        <row r="17">
          <cell r="E17">
            <v>118454.47059556002</v>
          </cell>
          <cell r="F17">
            <v>15034.785162420232</v>
          </cell>
        </row>
        <row r="18">
          <cell r="E18">
            <v>118454.47059556002</v>
          </cell>
          <cell r="F18">
            <v>15034.785563180258</v>
          </cell>
        </row>
        <row r="19">
          <cell r="E19">
            <v>118591.36079450001</v>
          </cell>
          <cell r="F19">
            <v>14487.460689411608</v>
          </cell>
        </row>
        <row r="20">
          <cell r="E20">
            <v>118728.25099344002</v>
          </cell>
          <cell r="F20">
            <v>14533.321555215978</v>
          </cell>
        </row>
        <row r="21">
          <cell r="E21">
            <v>118865.14119238002</v>
          </cell>
          <cell r="F21">
            <v>14564.110633825099</v>
          </cell>
        </row>
        <row r="22">
          <cell r="E22">
            <v>119002.03139131999</v>
          </cell>
          <cell r="F22">
            <v>14616.335576309804</v>
          </cell>
        </row>
        <row r="23">
          <cell r="E23">
            <v>119106.15950706</v>
          </cell>
          <cell r="F23">
            <v>14699.105403261334</v>
          </cell>
        </row>
        <row r="24">
          <cell r="E24">
            <v>119177.52553960001</v>
          </cell>
          <cell r="F24">
            <v>0</v>
          </cell>
        </row>
        <row r="25">
          <cell r="E25">
            <v>119248.89157214001</v>
          </cell>
          <cell r="F25">
            <v>0</v>
          </cell>
        </row>
        <row r="26">
          <cell r="E26">
            <v>119320.25760468001</v>
          </cell>
          <cell r="F26">
            <v>0</v>
          </cell>
        </row>
        <row r="27">
          <cell r="E27">
            <v>119391.62363722002</v>
          </cell>
          <cell r="F27">
            <v>0</v>
          </cell>
        </row>
        <row r="28">
          <cell r="E28">
            <v>119495.75175296002</v>
          </cell>
          <cell r="F28">
            <v>14755.556402806174</v>
          </cell>
        </row>
        <row r="29">
          <cell r="E29">
            <v>119599.87986870001</v>
          </cell>
          <cell r="F29">
            <v>14761.518195524917</v>
          </cell>
        </row>
        <row r="30">
          <cell r="E30">
            <v>119704.00798444</v>
          </cell>
          <cell r="F30">
            <v>14770.475989627512</v>
          </cell>
        </row>
        <row r="31">
          <cell r="E31">
            <v>112698.05296616998</v>
          </cell>
          <cell r="F31">
            <v>15248.537128348838</v>
          </cell>
        </row>
        <row r="32">
          <cell r="E32">
            <v>112887.25134470001</v>
          </cell>
          <cell r="F32">
            <v>15313.192525348612</v>
          </cell>
        </row>
        <row r="33">
          <cell r="E33">
            <v>113063.40036047</v>
          </cell>
          <cell r="F33">
            <v>15386.57936418453</v>
          </cell>
        </row>
        <row r="34">
          <cell r="E34">
            <v>113187.06463204</v>
          </cell>
          <cell r="F34">
            <v>15614.287016491329</v>
          </cell>
        </row>
        <row r="35">
          <cell r="E35">
            <v>113308.29471801</v>
          </cell>
          <cell r="F35">
            <v>16529.503468448951</v>
          </cell>
        </row>
        <row r="36">
          <cell r="E36">
            <v>113445.56769910001</v>
          </cell>
          <cell r="F36">
            <v>0</v>
          </cell>
        </row>
        <row r="37">
          <cell r="E37">
            <v>113584.74731387</v>
          </cell>
          <cell r="F37">
            <v>0</v>
          </cell>
        </row>
        <row r="38">
          <cell r="E38">
            <v>113736.71007047998</v>
          </cell>
          <cell r="F38">
            <v>0</v>
          </cell>
        </row>
        <row r="39">
          <cell r="E39">
            <v>113901.30451608998</v>
          </cell>
          <cell r="F39">
            <v>0</v>
          </cell>
        </row>
        <row r="40">
          <cell r="E40">
            <v>114127.6602571</v>
          </cell>
          <cell r="F40">
            <v>15944.207624140956</v>
          </cell>
        </row>
        <row r="41">
          <cell r="E41">
            <v>114346.25136458999</v>
          </cell>
          <cell r="F41">
            <v>15628.203438730245</v>
          </cell>
        </row>
        <row r="42">
          <cell r="E42">
            <v>114553.79118035999</v>
          </cell>
          <cell r="F42">
            <v>15526.183892476914</v>
          </cell>
        </row>
        <row r="43">
          <cell r="E43">
            <v>114756.02236637002</v>
          </cell>
          <cell r="F43">
            <v>15524.8448923659</v>
          </cell>
        </row>
        <row r="44">
          <cell r="E44">
            <v>114945.2207449</v>
          </cell>
          <cell r="F44">
            <v>15606.511469962037</v>
          </cell>
        </row>
        <row r="45">
          <cell r="E45">
            <v>115121.36976066999</v>
          </cell>
          <cell r="F45">
            <v>15703.693697175731</v>
          </cell>
        </row>
        <row r="46">
          <cell r="E46">
            <v>115245.03403224002</v>
          </cell>
          <cell r="F46">
            <v>16040.387808979</v>
          </cell>
        </row>
        <row r="47">
          <cell r="E47">
            <v>115366.26411821001</v>
          </cell>
          <cell r="F47">
            <v>17408.112375353609</v>
          </cell>
        </row>
        <row r="48">
          <cell r="E48">
            <v>115503.5370993</v>
          </cell>
          <cell r="F48">
            <v>0</v>
          </cell>
        </row>
        <row r="49">
          <cell r="E49">
            <v>115642.71671407</v>
          </cell>
          <cell r="F49">
            <v>0</v>
          </cell>
        </row>
        <row r="50">
          <cell r="E50">
            <v>115794.67947068001</v>
          </cell>
          <cell r="F50">
            <v>0</v>
          </cell>
        </row>
        <row r="51">
          <cell r="E51">
            <v>115959.27391629</v>
          </cell>
          <cell r="F51">
            <v>0</v>
          </cell>
        </row>
        <row r="52">
          <cell r="E52">
            <v>116185.62965729999</v>
          </cell>
          <cell r="F52">
            <v>16483.812568006095</v>
          </cell>
        </row>
        <row r="53">
          <cell r="E53">
            <v>116404.22076479001</v>
          </cell>
          <cell r="F53">
            <v>15989.770075404938</v>
          </cell>
        </row>
        <row r="54">
          <cell r="E54">
            <v>116611.76058056</v>
          </cell>
          <cell r="F54">
            <v>15818.025925561062</v>
          </cell>
        </row>
        <row r="55">
          <cell r="E55">
            <v>116813.99176657002</v>
          </cell>
          <cell r="F55">
            <v>15801.968091419018</v>
          </cell>
        </row>
        <row r="56">
          <cell r="E56">
            <v>117003.1901451</v>
          </cell>
          <cell r="F56">
            <v>15914.664920981884</v>
          </cell>
        </row>
        <row r="57">
          <cell r="E57">
            <v>117179.33916087002</v>
          </cell>
          <cell r="F57">
            <v>16019.841223437537</v>
          </cell>
        </row>
        <row r="58">
          <cell r="E58">
            <v>117303.00343243999</v>
          </cell>
          <cell r="F58">
            <v>16464.627472651719</v>
          </cell>
        </row>
        <row r="59">
          <cell r="E59">
            <v>117424.23351840999</v>
          </cell>
          <cell r="F59">
            <v>18281.0119315665</v>
          </cell>
        </row>
        <row r="60">
          <cell r="E60">
            <v>117561.5064995</v>
          </cell>
          <cell r="F60">
            <v>0</v>
          </cell>
        </row>
        <row r="61">
          <cell r="E61">
            <v>117700.68611426999</v>
          </cell>
          <cell r="F61">
            <v>0</v>
          </cell>
        </row>
        <row r="62">
          <cell r="E62">
            <v>117852.64887088</v>
          </cell>
          <cell r="F62">
            <v>0</v>
          </cell>
        </row>
        <row r="63">
          <cell r="E63">
            <v>118017.24331648997</v>
          </cell>
          <cell r="F63">
            <v>0</v>
          </cell>
        </row>
        <row r="64">
          <cell r="E64">
            <v>118243.59905750002</v>
          </cell>
          <cell r="F64">
            <v>17020.575624803329</v>
          </cell>
        </row>
        <row r="65">
          <cell r="E65">
            <v>118462.19016499</v>
          </cell>
          <cell r="F65">
            <v>16350.015412543393</v>
          </cell>
        </row>
        <row r="66">
          <cell r="E66">
            <v>118669.72998076001</v>
          </cell>
          <cell r="F66">
            <v>16109.115791920256</v>
          </cell>
        </row>
        <row r="67">
          <cell r="E67">
            <v>118871.96116677001</v>
          </cell>
          <cell r="F67">
            <v>16078.462111498486</v>
          </cell>
        </row>
        <row r="68">
          <cell r="E68">
            <v>119061.15954529999</v>
          </cell>
          <cell r="F68">
            <v>16210.340896919288</v>
          </cell>
        </row>
        <row r="69">
          <cell r="E69">
            <v>119237.30856107001</v>
          </cell>
          <cell r="F69">
            <v>16336.085201096246</v>
          </cell>
        </row>
        <row r="70">
          <cell r="E70">
            <v>119360.97283263998</v>
          </cell>
          <cell r="F70">
            <v>16888.974415893317</v>
          </cell>
        </row>
        <row r="71">
          <cell r="E71">
            <v>119482.20291860998</v>
          </cell>
          <cell r="F71">
            <v>19154.053975919043</v>
          </cell>
        </row>
        <row r="72">
          <cell r="E72">
            <v>119619.47589969999</v>
          </cell>
          <cell r="F72">
            <v>0</v>
          </cell>
        </row>
        <row r="73">
          <cell r="E73">
            <v>119758.65551446998</v>
          </cell>
          <cell r="F73">
            <v>0</v>
          </cell>
        </row>
        <row r="74">
          <cell r="E74">
            <v>119910.61827107999</v>
          </cell>
          <cell r="F74">
            <v>0</v>
          </cell>
        </row>
        <row r="75">
          <cell r="E75">
            <v>120075.21271669</v>
          </cell>
          <cell r="F75">
            <v>0</v>
          </cell>
        </row>
        <row r="76">
          <cell r="E76">
            <v>120301.56845770002</v>
          </cell>
          <cell r="F76">
            <v>17557.453375133809</v>
          </cell>
        </row>
        <row r="77">
          <cell r="E77">
            <v>120520.15956519003</v>
          </cell>
          <cell r="F77">
            <v>16710.360215787456</v>
          </cell>
        </row>
        <row r="78">
          <cell r="E78">
            <v>120727.69938096</v>
          </cell>
          <cell r="F78">
            <v>16400.30122987409</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Documentation"/>
      <sheetName val="Mo_Thru_Put_2"/>
      <sheetName val="Daily_Yr1"/>
      <sheetName val="Daily_Yr0203"/>
      <sheetName val="DesignDD"/>
      <sheetName val="PeakDay"/>
      <sheetName val="Sheet5"/>
    </sheetNames>
    <sheetDataSet>
      <sheetData sheetId="0" refreshError="1"/>
      <sheetData sheetId="1">
        <row r="14">
          <cell r="H14">
            <v>2003</v>
          </cell>
          <cell r="I14">
            <v>2003</v>
          </cell>
        </row>
        <row r="15">
          <cell r="H15">
            <v>49289.165561636008</v>
          </cell>
          <cell r="I15">
            <v>0</v>
          </cell>
        </row>
        <row r="16">
          <cell r="H16">
            <v>49289.165561636008</v>
          </cell>
          <cell r="I16">
            <v>2225.415881620127</v>
          </cell>
        </row>
        <row r="17">
          <cell r="H17">
            <v>49289.165561636008</v>
          </cell>
          <cell r="I17">
            <v>5237.5339982240012</v>
          </cell>
        </row>
        <row r="18">
          <cell r="H18">
            <v>49289.165561636008</v>
          </cell>
          <cell r="I18">
            <v>5237.5339982240002</v>
          </cell>
        </row>
        <row r="19">
          <cell r="H19">
            <v>49313.613726828007</v>
          </cell>
          <cell r="I19">
            <v>5241.4226284639999</v>
          </cell>
        </row>
        <row r="20">
          <cell r="H20">
            <v>49338.061892020007</v>
          </cell>
          <cell r="I20">
            <v>5246.0973521294527</v>
          </cell>
        </row>
        <row r="21">
          <cell r="H21">
            <v>49362.510057212006</v>
          </cell>
          <cell r="I21">
            <v>5251.8997022548574</v>
          </cell>
        </row>
        <row r="22">
          <cell r="H22">
            <v>49386.958222404006</v>
          </cell>
          <cell r="I22">
            <v>5268.1660348345604</v>
          </cell>
        </row>
        <row r="23">
          <cell r="H23">
            <v>49411.406387596006</v>
          </cell>
          <cell r="I23">
            <v>5331.8132718623492</v>
          </cell>
        </row>
        <row r="24">
          <cell r="H24">
            <v>49435.854552788012</v>
          </cell>
          <cell r="I24">
            <v>0</v>
          </cell>
        </row>
        <row r="25">
          <cell r="H25">
            <v>49460.302717980005</v>
          </cell>
          <cell r="I25">
            <v>0</v>
          </cell>
        </row>
        <row r="26">
          <cell r="H26">
            <v>49484.750883172012</v>
          </cell>
          <cell r="I26">
            <v>0</v>
          </cell>
        </row>
        <row r="27">
          <cell r="H27">
            <v>49509.199048364004</v>
          </cell>
          <cell r="I27">
            <v>0</v>
          </cell>
        </row>
        <row r="28">
          <cell r="H28">
            <v>49533.647213556011</v>
          </cell>
          <cell r="I28">
            <v>5288.9338419099759</v>
          </cell>
        </row>
        <row r="29">
          <cell r="H29">
            <v>49558.09537874801</v>
          </cell>
          <cell r="I29">
            <v>5266.6022476333601</v>
          </cell>
        </row>
        <row r="30">
          <cell r="H30">
            <v>49582.54354394001</v>
          </cell>
          <cell r="I30">
            <v>5258.4403768839502</v>
          </cell>
        </row>
        <row r="31">
          <cell r="H31">
            <v>56357.876003632002</v>
          </cell>
          <cell r="I31">
            <v>4768.3660400423132</v>
          </cell>
        </row>
        <row r="32">
          <cell r="H32">
            <v>56391.444890032006</v>
          </cell>
          <cell r="I32">
            <v>4786.6601885054342</v>
          </cell>
        </row>
        <row r="33">
          <cell r="H33">
            <v>56425.013776432002</v>
          </cell>
          <cell r="I33">
            <v>4808.9563063919213</v>
          </cell>
        </row>
        <row r="34">
          <cell r="H34">
            <v>56458.582662831999</v>
          </cell>
          <cell r="I34">
            <v>4893.980881581866</v>
          </cell>
        </row>
        <row r="35">
          <cell r="H35">
            <v>56492.151549232003</v>
          </cell>
          <cell r="I35">
            <v>5241.7543130888853</v>
          </cell>
        </row>
        <row r="36">
          <cell r="H36">
            <v>56525.720435632007</v>
          </cell>
          <cell r="I36">
            <v>0</v>
          </cell>
        </row>
        <row r="37">
          <cell r="H37">
            <v>56559.289322032004</v>
          </cell>
          <cell r="I37">
            <v>0</v>
          </cell>
        </row>
        <row r="38">
          <cell r="H38">
            <v>56592.858208432001</v>
          </cell>
          <cell r="I38">
            <v>0</v>
          </cell>
        </row>
        <row r="39">
          <cell r="H39">
            <v>56626.427094832005</v>
          </cell>
          <cell r="I39">
            <v>0</v>
          </cell>
        </row>
        <row r="40">
          <cell r="H40">
            <v>56659.995981232001</v>
          </cell>
          <cell r="I40">
            <v>4991.4562696931744</v>
          </cell>
        </row>
        <row r="41">
          <cell r="H41">
            <v>56693.564867632005</v>
          </cell>
          <cell r="I41">
            <v>4859.6836072000006</v>
          </cell>
        </row>
        <row r="42">
          <cell r="H42">
            <v>56727.133754032002</v>
          </cell>
          <cell r="I42">
            <v>4810.0669225684678</v>
          </cell>
        </row>
        <row r="43">
          <cell r="H43">
            <v>56760.702640432006</v>
          </cell>
          <cell r="I43">
            <v>4804.477259483644</v>
          </cell>
        </row>
        <row r="44">
          <cell r="H44">
            <v>56794.271526832003</v>
          </cell>
          <cell r="I44">
            <v>4826.5758725573996</v>
          </cell>
        </row>
        <row r="45">
          <cell r="H45">
            <v>56827.840413232007</v>
          </cell>
          <cell r="I45">
            <v>4862.5141050828297</v>
          </cell>
        </row>
        <row r="46">
          <cell r="H46">
            <v>56861.409299632003</v>
          </cell>
          <cell r="I46">
            <v>4994.0298979274667</v>
          </cell>
        </row>
        <row r="47">
          <cell r="H47">
            <v>56894.978186032</v>
          </cell>
          <cell r="I47">
            <v>5536.3222058888832</v>
          </cell>
        </row>
        <row r="48">
          <cell r="H48">
            <v>56928.547072432004</v>
          </cell>
          <cell r="I48">
            <v>0</v>
          </cell>
        </row>
        <row r="49">
          <cell r="H49">
            <v>56962.115958832001</v>
          </cell>
          <cell r="I49">
            <v>0</v>
          </cell>
        </row>
        <row r="50">
          <cell r="H50">
            <v>56995.684845232005</v>
          </cell>
          <cell r="I50">
            <v>0</v>
          </cell>
        </row>
        <row r="51">
          <cell r="H51">
            <v>57029.253731632001</v>
          </cell>
          <cell r="I51">
            <v>0</v>
          </cell>
        </row>
        <row r="52">
          <cell r="H52">
            <v>57062.822618032005</v>
          </cell>
          <cell r="I52">
            <v>5140.5147214714862</v>
          </cell>
        </row>
        <row r="53">
          <cell r="H53">
            <v>57096.391504432002</v>
          </cell>
          <cell r="I53">
            <v>4932.1129143999988</v>
          </cell>
        </row>
        <row r="54">
          <cell r="H54">
            <v>57129.960390832006</v>
          </cell>
          <cell r="I54">
            <v>4852.7775721574199</v>
          </cell>
        </row>
        <row r="55">
          <cell r="H55">
            <v>57163.529277232003</v>
          </cell>
          <cell r="I55">
            <v>4840.8294186342819</v>
          </cell>
        </row>
        <row r="56">
          <cell r="H56">
            <v>57197.098163631999</v>
          </cell>
          <cell r="I56">
            <v>4874.9862802547977</v>
          </cell>
        </row>
        <row r="57">
          <cell r="H57">
            <v>57230.667050032003</v>
          </cell>
          <cell r="I57">
            <v>4915.7169262222224</v>
          </cell>
        </row>
        <row r="58">
          <cell r="H58">
            <v>57264.235936432007</v>
          </cell>
          <cell r="I58">
            <v>5093.4229157578675</v>
          </cell>
        </row>
        <row r="59">
          <cell r="H59">
            <v>57297.804822832004</v>
          </cell>
          <cell r="I59">
            <v>5828.9377221555505</v>
          </cell>
        </row>
        <row r="60">
          <cell r="H60">
            <v>57331.373709232001</v>
          </cell>
          <cell r="I60">
            <v>0</v>
          </cell>
        </row>
        <row r="61">
          <cell r="H61">
            <v>57364.942595632005</v>
          </cell>
          <cell r="I61">
            <v>0</v>
          </cell>
        </row>
        <row r="62">
          <cell r="H62">
            <v>57398.511482032009</v>
          </cell>
          <cell r="I62">
            <v>0</v>
          </cell>
        </row>
        <row r="63">
          <cell r="H63">
            <v>57432.080368432005</v>
          </cell>
          <cell r="I63">
            <v>0</v>
          </cell>
        </row>
        <row r="64">
          <cell r="H64">
            <v>57465.649254832002</v>
          </cell>
          <cell r="I64">
            <v>5288.585223678715</v>
          </cell>
        </row>
        <row r="65">
          <cell r="H65">
            <v>57499.218141232006</v>
          </cell>
          <cell r="I65">
            <v>5004.0673192000004</v>
          </cell>
        </row>
        <row r="66">
          <cell r="H66">
            <v>57532.787027632003</v>
          </cell>
          <cell r="I66">
            <v>4895.2051383825074</v>
          </cell>
        </row>
        <row r="67">
          <cell r="H67">
            <v>57566.355914032007</v>
          </cell>
          <cell r="I67">
            <v>4876.9406380756136</v>
          </cell>
        </row>
        <row r="68">
          <cell r="H68">
            <v>57599.924800432003</v>
          </cell>
          <cell r="I68">
            <v>4919.0071299195379</v>
          </cell>
        </row>
        <row r="69">
          <cell r="H69">
            <v>57633.493686832</v>
          </cell>
          <cell r="I69">
            <v>4968.9197473616177</v>
          </cell>
        </row>
        <row r="70">
          <cell r="H70">
            <v>57667.062573232004</v>
          </cell>
          <cell r="I70">
            <v>5192.8159335882674</v>
          </cell>
        </row>
        <row r="71">
          <cell r="H71">
            <v>57700.631459632001</v>
          </cell>
          <cell r="I71">
            <v>6121.5532384222142</v>
          </cell>
        </row>
        <row r="72">
          <cell r="H72">
            <v>57734.200346032005</v>
          </cell>
          <cell r="I72">
            <v>0</v>
          </cell>
        </row>
        <row r="73">
          <cell r="H73">
            <v>57767.769232432001</v>
          </cell>
          <cell r="I73">
            <v>0</v>
          </cell>
        </row>
        <row r="74">
          <cell r="H74">
            <v>57801.338118832005</v>
          </cell>
          <cell r="I74">
            <v>0</v>
          </cell>
        </row>
        <row r="75">
          <cell r="H75">
            <v>57834.907005232002</v>
          </cell>
          <cell r="I75">
            <v>0</v>
          </cell>
        </row>
        <row r="76">
          <cell r="H76">
            <v>57868.475891632006</v>
          </cell>
          <cell r="I76">
            <v>5436.655725885943</v>
          </cell>
        </row>
        <row r="77">
          <cell r="H77">
            <v>57902.044778032003</v>
          </cell>
          <cell r="I77">
            <v>5076.0217239999993</v>
          </cell>
        </row>
        <row r="78">
          <cell r="H78">
            <v>57935.613664431999</v>
          </cell>
          <cell r="I78">
            <v>4937.632704607594</v>
          </cell>
        </row>
      </sheetData>
      <sheetData sheetId="2"/>
      <sheetData sheetId="3" refreshError="1"/>
      <sheetData sheetId="4"/>
      <sheetData sheetId="5"/>
      <sheetData sheetId="6"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JE YTD booking"/>
      <sheetName val="Power 99229"/>
      <sheetName val="LAG ADJ"/>
      <sheetName val="BC LAGS"/>
      <sheetName val="other plans"/>
      <sheetName val="Memo"/>
      <sheetName val="April"/>
      <sheetName val="May"/>
      <sheetName val="June"/>
      <sheetName val="July"/>
      <sheetName val="August"/>
      <sheetName val="Sept"/>
      <sheetName val="Oct"/>
      <sheetName val="Nov"/>
      <sheetName val="Dec"/>
      <sheetName val="Jan"/>
      <sheetName val="Feb"/>
      <sheetName val="March"/>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arch-11 (Year End) Orig"/>
      <sheetName val="Org Chart"/>
      <sheetName val="BS 6865"/>
      <sheetName val="BS 6866"/>
    </sheetNames>
    <sheetDataSet>
      <sheetData sheetId="0" refreshError="1"/>
      <sheetData sheetId="1" refreshError="1"/>
      <sheetData sheetId="2">
        <row r="1325">
          <cell r="C1325" t="str">
            <v>2012-03-31</v>
          </cell>
        </row>
      </sheetData>
      <sheetData sheetId="3"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slopes"/>
      <sheetName val="Gascosts"/>
      <sheetName val="Rte 1B Htg 140"/>
      <sheetName val="Rates DEC. 1,1998"/>
      <sheetName val="Oil Price Tble1"/>
      <sheetName val="Oil Price Tble2"/>
      <sheetName val="Taxes"/>
    </sheetNames>
    <sheetDataSet>
      <sheetData sheetId="0" refreshError="1"/>
      <sheetData sheetId="1" refreshError="1"/>
      <sheetData sheetId="2" refreshError="1"/>
      <sheetData sheetId="3" refreshError="1"/>
      <sheetData sheetId="4">
        <row r="1">
          <cell r="A1" t="str">
            <v>Oil Price Table #1</v>
          </cell>
          <cell r="C1" t="str">
            <v>Prior 3/1/97</v>
          </cell>
          <cell r="E1" t="str">
            <v>Effect. 1/1/99</v>
          </cell>
          <cell r="G1" t="str">
            <v>LONG ISLAND</v>
          </cell>
        </row>
        <row r="2">
          <cell r="A2" t="e">
            <v>#REF!</v>
          </cell>
          <cell r="D2" t="str">
            <v>PBT No. 2</v>
          </cell>
          <cell r="E2">
            <v>7.5999999999999998E-2</v>
          </cell>
          <cell r="F2" t="str">
            <v>/gal</v>
          </cell>
        </row>
        <row r="3">
          <cell r="A3" t="str">
            <v>Gas East</v>
          </cell>
          <cell r="C3">
            <v>8.72E-2</v>
          </cell>
          <cell r="D3" t="str">
            <v>PBT No. 6</v>
          </cell>
          <cell r="E3">
            <v>0.06</v>
          </cell>
          <cell r="F3" t="str">
            <v>/gal</v>
          </cell>
          <cell r="G3">
            <v>1.3080000000000001</v>
          </cell>
          <cell r="H3">
            <v>1.3140000000000001</v>
          </cell>
          <cell r="I3">
            <v>1.3420000000000001</v>
          </cell>
          <cell r="J3">
            <v>1.35</v>
          </cell>
          <cell r="K3">
            <v>1.099</v>
          </cell>
          <cell r="L3">
            <v>1.1160000000000001</v>
          </cell>
          <cell r="M3">
            <v>1.1499999999999999</v>
          </cell>
          <cell r="N3">
            <v>1.149</v>
          </cell>
          <cell r="O3">
            <v>1.099</v>
          </cell>
          <cell r="P3">
            <v>1.099</v>
          </cell>
          <cell r="Q3">
            <v>1.099</v>
          </cell>
          <cell r="R3">
            <v>1.1990000000000001</v>
          </cell>
        </row>
        <row r="4">
          <cell r="G4">
            <v>1.2798434442270059</v>
          </cell>
          <cell r="H4">
            <v>1.2857142857142858</v>
          </cell>
          <cell r="I4">
            <v>1.3131115459882583</v>
          </cell>
          <cell r="J4">
            <v>1.3209393346379648</v>
          </cell>
          <cell r="K4">
            <v>1.0753424657534245</v>
          </cell>
        </row>
        <row r="5">
          <cell r="A5" t="str">
            <v>Sub-</v>
          </cell>
          <cell r="B5" t="str">
            <v>Annual</v>
          </cell>
          <cell r="C5" t="str">
            <v>Dwelling</v>
          </cell>
          <cell r="D5" t="str">
            <v>PBT</v>
          </cell>
          <cell r="E5" t="str">
            <v>Competitve</v>
          </cell>
          <cell r="F5" t="str">
            <v>Anchor</v>
          </cell>
          <cell r="G5" t="str">
            <v>Oil Price Multiplier   NO. 2 OIL  Retail&lt; 5,000 dt **</v>
          </cell>
          <cell r="T5" t="str">
            <v>Average</v>
          </cell>
        </row>
        <row r="6">
          <cell r="A6" t="str">
            <v>Segment</v>
          </cell>
          <cell r="B6" t="str">
            <v>Use</v>
          </cell>
          <cell r="C6" t="str">
            <v>Units</v>
          </cell>
          <cell r="E6" t="str">
            <v>Intelligence</v>
          </cell>
          <cell r="F6" t="str">
            <v>Price</v>
          </cell>
          <cell r="G6">
            <v>37530</v>
          </cell>
          <cell r="H6">
            <v>37561</v>
          </cell>
          <cell r="I6">
            <v>37591</v>
          </cell>
          <cell r="J6">
            <v>37622</v>
          </cell>
          <cell r="K6">
            <v>37288</v>
          </cell>
          <cell r="L6">
            <v>37339</v>
          </cell>
          <cell r="M6">
            <v>37347</v>
          </cell>
          <cell r="N6">
            <v>37377</v>
          </cell>
          <cell r="O6">
            <v>37408</v>
          </cell>
          <cell r="P6">
            <v>37438</v>
          </cell>
          <cell r="Q6">
            <v>37469</v>
          </cell>
          <cell r="R6">
            <v>37500</v>
          </cell>
        </row>
        <row r="7">
          <cell r="E7" t="str">
            <v>Adjustment</v>
          </cell>
          <cell r="G7">
            <v>1.4736666666666667</v>
          </cell>
          <cell r="H7">
            <v>1.4880000000000002</v>
          </cell>
          <cell r="I7">
            <v>1.5253333333333334</v>
          </cell>
          <cell r="J7">
            <v>1.6586666666666667</v>
          </cell>
          <cell r="K7">
            <v>1.3919999999999999</v>
          </cell>
          <cell r="L7">
            <v>1.401</v>
          </cell>
          <cell r="M7">
            <v>1.3703333333333332</v>
          </cell>
          <cell r="N7">
            <v>1.4136666666666666</v>
          </cell>
          <cell r="O7">
            <v>1.4103333333333332</v>
          </cell>
          <cell r="P7">
            <v>1.46</v>
          </cell>
          <cell r="Q7">
            <v>1.46</v>
          </cell>
          <cell r="R7">
            <v>1.4806666666666668</v>
          </cell>
          <cell r="T7">
            <v>1.461138888888889</v>
          </cell>
        </row>
        <row r="8">
          <cell r="E8" t="str">
            <v>Impact</v>
          </cell>
          <cell r="G8">
            <v>1.4048299968223705</v>
          </cell>
          <cell r="H8">
            <v>1.4184938036224979</v>
          </cell>
          <cell r="I8">
            <v>1.4540832538925963</v>
          </cell>
          <cell r="J8">
            <v>1.5811884334286623</v>
          </cell>
          <cell r="K8">
            <v>1.32697807435653</v>
          </cell>
          <cell r="L8">
            <v>1.3355576739752146</v>
          </cell>
          <cell r="M8">
            <v>1.3063234826819192</v>
          </cell>
          <cell r="N8">
            <v>1.3476326660311408</v>
          </cell>
          <cell r="O8">
            <v>1.344455036542739</v>
          </cell>
          <cell r="P8">
            <v>1.3918017159199239</v>
          </cell>
          <cell r="Q8">
            <v>1.3918017159199239</v>
          </cell>
          <cell r="R8">
            <v>1.4115030187480142</v>
          </cell>
          <cell r="T8">
            <v>1.3928874059951275</v>
          </cell>
        </row>
        <row r="9">
          <cell r="G9" t="str">
            <v>Oil Price Multiplier   Wholesale   Annual Usage &gt; 5,000 dt ***</v>
          </cell>
        </row>
        <row r="10">
          <cell r="B10" t="str">
            <v xml:space="preserve"> &lt; 5000 dt</v>
          </cell>
          <cell r="D10" t="str">
            <v>Comp Intell</v>
          </cell>
          <cell r="E10">
            <v>-7.0000000000000007E-2</v>
          </cell>
          <cell r="G10">
            <v>37530</v>
          </cell>
          <cell r="H10">
            <v>37561</v>
          </cell>
          <cell r="I10">
            <v>37591</v>
          </cell>
          <cell r="J10">
            <v>37622</v>
          </cell>
          <cell r="K10">
            <v>37288</v>
          </cell>
          <cell r="L10">
            <v>37339</v>
          </cell>
          <cell r="M10">
            <v>37347</v>
          </cell>
          <cell r="N10">
            <v>37377</v>
          </cell>
          <cell r="O10">
            <v>37408</v>
          </cell>
          <cell r="P10">
            <v>37438</v>
          </cell>
          <cell r="Q10">
            <v>37469</v>
          </cell>
          <cell r="R10">
            <v>37500</v>
          </cell>
        </row>
        <row r="11">
          <cell r="B11" t="str">
            <v>&gt;= 5000 dt</v>
          </cell>
          <cell r="D11" t="str">
            <v>Comp Intell</v>
          </cell>
          <cell r="E11">
            <v>0.25</v>
          </cell>
          <cell r="G11">
            <v>0.84484999999999999</v>
          </cell>
          <cell r="H11">
            <v>0.80467499999999992</v>
          </cell>
          <cell r="I11">
            <v>0.90402499999999997</v>
          </cell>
          <cell r="J11">
            <v>1.0074000000000001</v>
          </cell>
          <cell r="K11">
            <v>0.60545000000000004</v>
          </cell>
          <cell r="L11">
            <v>0.68490000000000006</v>
          </cell>
          <cell r="M11">
            <v>0.73612499999999992</v>
          </cell>
          <cell r="N11">
            <v>0.74072499999999986</v>
          </cell>
          <cell r="O11">
            <v>0.71602500000000002</v>
          </cell>
          <cell r="P11">
            <v>0.7271749999999999</v>
          </cell>
          <cell r="Q11">
            <v>0.77339999999999998</v>
          </cell>
          <cell r="R11">
            <v>0.83202500000000001</v>
          </cell>
          <cell r="T11">
            <v>0.78139791666666658</v>
          </cell>
        </row>
        <row r="12">
          <cell r="D12" t="str">
            <v>PBT</v>
          </cell>
          <cell r="G12">
            <v>1.2017780938833569</v>
          </cell>
          <cell r="H12">
            <v>1.1446301564722614</v>
          </cell>
          <cell r="I12">
            <v>1.2859530583214791</v>
          </cell>
          <cell r="J12">
            <v>1.4330014224751066</v>
          </cell>
          <cell r="K12">
            <v>0.86123755334281649</v>
          </cell>
          <cell r="L12">
            <v>0.97425320056899001</v>
          </cell>
          <cell r="M12">
            <v>1.0471194879089614</v>
          </cell>
          <cell r="N12">
            <v>1.0536628733997151</v>
          </cell>
          <cell r="O12">
            <v>1.0185277382645803</v>
          </cell>
          <cell r="P12">
            <v>1.034388335704125</v>
          </cell>
          <cell r="Q12">
            <v>1.1001422475106684</v>
          </cell>
          <cell r="R12">
            <v>1.1835348506401138</v>
          </cell>
          <cell r="T12">
            <v>1.1115190848743479</v>
          </cell>
        </row>
        <row r="13">
          <cell r="A13" t="str">
            <v>12M</v>
          </cell>
          <cell r="B13">
            <v>2550</v>
          </cell>
          <cell r="C13">
            <v>30</v>
          </cell>
          <cell r="D13">
            <v>0</v>
          </cell>
          <cell r="E13">
            <v>0.90200000000000002</v>
          </cell>
          <cell r="F13">
            <v>0.77800000000000002</v>
          </cell>
          <cell r="G13">
            <v>1.1236666666666668</v>
          </cell>
          <cell r="H13">
            <v>1.1380000000000003</v>
          </cell>
          <cell r="I13">
            <v>1.1753333333333336</v>
          </cell>
          <cell r="J13">
            <v>1.3086666666666669</v>
          </cell>
          <cell r="K13">
            <v>1.042</v>
          </cell>
          <cell r="L13">
            <v>1.0510000000000002</v>
          </cell>
          <cell r="M13">
            <v>1.0203333333333333</v>
          </cell>
          <cell r="N13">
            <v>1.0636666666666668</v>
          </cell>
          <cell r="O13">
            <v>1.0603333333333333</v>
          </cell>
          <cell r="P13">
            <v>1.1100000000000001</v>
          </cell>
          <cell r="Q13">
            <v>1.1100000000000001</v>
          </cell>
          <cell r="R13">
            <v>1.1306666666666669</v>
          </cell>
          <cell r="T13">
            <v>1.1111388888888889</v>
          </cell>
        </row>
        <row r="14">
          <cell r="A14" t="str">
            <v>12M</v>
          </cell>
          <cell r="B14">
            <v>3400</v>
          </cell>
          <cell r="C14">
            <v>40</v>
          </cell>
          <cell r="D14">
            <v>0</v>
          </cell>
          <cell r="E14">
            <v>0.90200000000000002</v>
          </cell>
          <cell r="F14">
            <v>0.751</v>
          </cell>
          <cell r="G14">
            <v>1.0936666666666668</v>
          </cell>
          <cell r="H14">
            <v>1.1080000000000003</v>
          </cell>
          <cell r="I14">
            <v>1.1453333333333335</v>
          </cell>
          <cell r="J14">
            <v>1.2786666666666668</v>
          </cell>
          <cell r="K14">
            <v>1.012</v>
          </cell>
          <cell r="L14">
            <v>1.0210000000000001</v>
          </cell>
          <cell r="M14">
            <v>0.99033333333333329</v>
          </cell>
          <cell r="N14">
            <v>1.0336666666666667</v>
          </cell>
          <cell r="O14">
            <v>1.0303333333333333</v>
          </cell>
          <cell r="P14">
            <v>1.08</v>
          </cell>
          <cell r="Q14">
            <v>1.08</v>
          </cell>
          <cell r="R14">
            <v>1.1006666666666669</v>
          </cell>
          <cell r="T14">
            <v>1.0811388888888891</v>
          </cell>
        </row>
        <row r="15">
          <cell r="A15" t="str">
            <v>12M</v>
          </cell>
          <cell r="B15">
            <v>4250</v>
          </cell>
          <cell r="C15">
            <v>50</v>
          </cell>
          <cell r="D15">
            <v>0</v>
          </cell>
          <cell r="E15">
            <v>0.88800000000000001</v>
          </cell>
          <cell r="F15">
            <v>0.72699999999999998</v>
          </cell>
          <cell r="G15">
            <v>1.0736666666666668</v>
          </cell>
          <cell r="H15">
            <v>1.0880000000000003</v>
          </cell>
          <cell r="I15">
            <v>1.1253333333333335</v>
          </cell>
          <cell r="J15">
            <v>1.2586666666666668</v>
          </cell>
          <cell r="K15">
            <v>0.99199999999999999</v>
          </cell>
          <cell r="L15">
            <v>1.0010000000000001</v>
          </cell>
          <cell r="M15">
            <v>0.97033333333333327</v>
          </cell>
          <cell r="N15">
            <v>1.0136666666666667</v>
          </cell>
          <cell r="O15">
            <v>1.0103333333333333</v>
          </cell>
          <cell r="P15">
            <v>1.06</v>
          </cell>
          <cell r="Q15">
            <v>1.06</v>
          </cell>
          <cell r="R15">
            <v>1.0806666666666669</v>
          </cell>
          <cell r="T15">
            <v>1.0611388888888891</v>
          </cell>
        </row>
        <row r="16">
          <cell r="A16" t="str">
            <v>12M331</v>
          </cell>
          <cell r="B16">
            <v>6375</v>
          </cell>
          <cell r="C16">
            <v>75</v>
          </cell>
          <cell r="D16">
            <v>0</v>
          </cell>
          <cell r="E16">
            <v>1.25</v>
          </cell>
          <cell r="F16">
            <v>0.69</v>
          </cell>
          <cell r="G16">
            <v>0.86485000000000001</v>
          </cell>
          <cell r="H16">
            <v>0.82467499999999994</v>
          </cell>
          <cell r="I16">
            <v>0.92402499999999999</v>
          </cell>
          <cell r="J16">
            <v>1.0274000000000001</v>
          </cell>
          <cell r="K16">
            <v>0.62545000000000006</v>
          </cell>
          <cell r="L16">
            <v>0.70490000000000008</v>
          </cell>
          <cell r="M16">
            <v>0.75612499999999994</v>
          </cell>
          <cell r="N16">
            <v>0.76072499999999987</v>
          </cell>
          <cell r="O16">
            <v>0.73602500000000004</v>
          </cell>
          <cell r="P16">
            <v>0.74717499999999992</v>
          </cell>
          <cell r="Q16">
            <v>0.79339999999999999</v>
          </cell>
          <cell r="R16">
            <v>0.85202500000000003</v>
          </cell>
          <cell r="T16">
            <v>0.8013979166666666</v>
          </cell>
        </row>
        <row r="17">
          <cell r="A17" t="str">
            <v>12M331</v>
          </cell>
          <cell r="B17">
            <v>8500</v>
          </cell>
          <cell r="C17">
            <v>100</v>
          </cell>
          <cell r="D17">
            <v>0</v>
          </cell>
          <cell r="E17">
            <v>1.25</v>
          </cell>
          <cell r="F17">
            <v>0.66800000000000004</v>
          </cell>
          <cell r="G17">
            <v>0.83484999999999998</v>
          </cell>
          <cell r="H17">
            <v>0.79467499999999991</v>
          </cell>
          <cell r="I17">
            <v>0.89402499999999996</v>
          </cell>
          <cell r="J17">
            <v>0.99740000000000006</v>
          </cell>
          <cell r="K17">
            <v>0.59545000000000003</v>
          </cell>
          <cell r="L17">
            <v>0.67490000000000006</v>
          </cell>
          <cell r="M17">
            <v>0.72612499999999991</v>
          </cell>
          <cell r="N17">
            <v>0.73072499999999985</v>
          </cell>
          <cell r="O17">
            <v>0.70602500000000001</v>
          </cell>
          <cell r="P17">
            <v>0.7171749999999999</v>
          </cell>
          <cell r="Q17">
            <v>0.76339999999999997</v>
          </cell>
          <cell r="R17">
            <v>0.82202500000000001</v>
          </cell>
          <cell r="T17">
            <v>0.77139791666666679</v>
          </cell>
        </row>
        <row r="18">
          <cell r="A18" t="str">
            <v>12M331</v>
          </cell>
          <cell r="B18">
            <v>12750</v>
          </cell>
          <cell r="C18">
            <v>150</v>
          </cell>
          <cell r="D18">
            <v>0</v>
          </cell>
          <cell r="E18">
            <v>1.25</v>
          </cell>
          <cell r="F18">
            <v>0.63050000000000006</v>
          </cell>
          <cell r="G18">
            <v>0.81484999999999996</v>
          </cell>
          <cell r="H18">
            <v>0.77467499999999989</v>
          </cell>
          <cell r="I18">
            <v>0.87402499999999994</v>
          </cell>
          <cell r="J18">
            <v>0.97740000000000005</v>
          </cell>
          <cell r="K18">
            <v>0.57545000000000002</v>
          </cell>
          <cell r="L18">
            <v>0.65490000000000004</v>
          </cell>
          <cell r="M18">
            <v>0.70612499999999989</v>
          </cell>
          <cell r="N18">
            <v>0.71072499999999983</v>
          </cell>
          <cell r="O18">
            <v>0.686025</v>
          </cell>
          <cell r="P18">
            <v>0.69717499999999988</v>
          </cell>
          <cell r="Q18">
            <v>0.74339999999999995</v>
          </cell>
          <cell r="R18">
            <v>0.80202499999999999</v>
          </cell>
          <cell r="T18">
            <v>0.75139791666666678</v>
          </cell>
        </row>
        <row r="19">
          <cell r="A19" t="str">
            <v>12M331</v>
          </cell>
          <cell r="B19">
            <v>17000</v>
          </cell>
          <cell r="C19">
            <v>200</v>
          </cell>
          <cell r="D19">
            <v>0</v>
          </cell>
          <cell r="E19">
            <v>1.25</v>
          </cell>
          <cell r="F19">
            <v>0.59466666666666668</v>
          </cell>
          <cell r="G19">
            <v>0.79485000000000006</v>
          </cell>
          <cell r="H19">
            <v>0.75467499999999998</v>
          </cell>
          <cell r="I19">
            <v>0.85402500000000003</v>
          </cell>
          <cell r="J19">
            <v>0.95740000000000003</v>
          </cell>
          <cell r="K19">
            <v>0.55545</v>
          </cell>
          <cell r="L19">
            <v>0.63490000000000002</v>
          </cell>
          <cell r="M19">
            <v>0.68612499999999987</v>
          </cell>
          <cell r="N19">
            <v>0.69072499999999981</v>
          </cell>
          <cell r="O19">
            <v>0.66602500000000009</v>
          </cell>
          <cell r="P19">
            <v>0.67717499999999986</v>
          </cell>
          <cell r="Q19">
            <v>0.72340000000000004</v>
          </cell>
          <cell r="R19">
            <v>0.78202499999999997</v>
          </cell>
          <cell r="T19">
            <v>0.73139791666666654</v>
          </cell>
        </row>
        <row r="20">
          <cell r="A20" t="str">
            <v>12M331</v>
          </cell>
          <cell r="B20">
            <v>25500</v>
          </cell>
          <cell r="C20">
            <v>300</v>
          </cell>
          <cell r="D20">
            <v>0</v>
          </cell>
          <cell r="E20">
            <v>1.25</v>
          </cell>
          <cell r="F20">
            <v>0.52749999999999997</v>
          </cell>
          <cell r="G20">
            <v>0.77485000000000004</v>
          </cell>
          <cell r="H20">
            <v>0.73467499999999997</v>
          </cell>
          <cell r="I20">
            <v>0.83402500000000002</v>
          </cell>
          <cell r="J20">
            <v>0.93740000000000012</v>
          </cell>
          <cell r="K20">
            <v>0.53545000000000009</v>
          </cell>
          <cell r="L20">
            <v>0.61490000000000011</v>
          </cell>
          <cell r="M20">
            <v>0.66612499999999997</v>
          </cell>
          <cell r="N20">
            <v>0.6707249999999999</v>
          </cell>
          <cell r="O20">
            <v>0.64602500000000007</v>
          </cell>
          <cell r="P20">
            <v>0.65717499999999995</v>
          </cell>
          <cell r="Q20">
            <v>0.70340000000000003</v>
          </cell>
          <cell r="R20">
            <v>0.76202500000000006</v>
          </cell>
          <cell r="T20">
            <v>0.71139791666666674</v>
          </cell>
        </row>
        <row r="21">
          <cell r="A21" t="str">
            <v>12M331</v>
          </cell>
          <cell r="B21">
            <v>34000</v>
          </cell>
          <cell r="C21">
            <v>400</v>
          </cell>
          <cell r="D21">
            <v>0</v>
          </cell>
          <cell r="E21">
            <v>1.25</v>
          </cell>
          <cell r="F21">
            <v>0.51900000000000002</v>
          </cell>
          <cell r="G21">
            <v>0.76485000000000003</v>
          </cell>
          <cell r="H21">
            <v>0.72467499999999996</v>
          </cell>
          <cell r="I21">
            <v>0.82402500000000001</v>
          </cell>
          <cell r="J21">
            <v>0.92740000000000011</v>
          </cell>
          <cell r="K21">
            <v>0.52545000000000008</v>
          </cell>
          <cell r="L21">
            <v>0.6049000000000001</v>
          </cell>
          <cell r="M21">
            <v>0.65612499999999996</v>
          </cell>
          <cell r="N21">
            <v>0.6607249999999999</v>
          </cell>
          <cell r="O21">
            <v>0.63602500000000006</v>
          </cell>
          <cell r="P21">
            <v>0.64717499999999994</v>
          </cell>
          <cell r="Q21">
            <v>0.69340000000000002</v>
          </cell>
          <cell r="R21">
            <v>0.75202500000000005</v>
          </cell>
          <cell r="T21">
            <v>0.70139791666666673</v>
          </cell>
        </row>
        <row r="22">
          <cell r="A22" t="str">
            <v>330pbt</v>
          </cell>
          <cell r="B22">
            <v>2500</v>
          </cell>
          <cell r="D22">
            <v>7.5999999999999998E-2</v>
          </cell>
          <cell r="E22">
            <v>0.92300000000000004</v>
          </cell>
          <cell r="F22">
            <v>0.77800000000000002</v>
          </cell>
          <cell r="G22">
            <v>1.1996666666666669</v>
          </cell>
          <cell r="H22">
            <v>1.2140000000000004</v>
          </cell>
          <cell r="I22">
            <v>1.2513333333333336</v>
          </cell>
          <cell r="J22">
            <v>1.3846666666666669</v>
          </cell>
          <cell r="K22">
            <v>1.121</v>
          </cell>
          <cell r="L22">
            <v>1.1300000000000001</v>
          </cell>
          <cell r="M22">
            <v>1.0993333333333333</v>
          </cell>
          <cell r="N22">
            <v>1.1426666666666667</v>
          </cell>
          <cell r="O22">
            <v>1.1393333333333333</v>
          </cell>
          <cell r="P22">
            <v>1.1890000000000001</v>
          </cell>
          <cell r="Q22">
            <v>1.1890000000000001</v>
          </cell>
          <cell r="R22">
            <v>1.2096666666666669</v>
          </cell>
          <cell r="T22">
            <v>1.189138888888889</v>
          </cell>
        </row>
        <row r="23">
          <cell r="A23" t="str">
            <v>330pbt</v>
          </cell>
          <cell r="B23">
            <v>5000</v>
          </cell>
          <cell r="D23">
            <v>0.06</v>
          </cell>
          <cell r="E23">
            <v>1.25</v>
          </cell>
          <cell r="F23">
            <v>0.70300000000000007</v>
          </cell>
          <cell r="G23">
            <v>0.90484999999999993</v>
          </cell>
          <cell r="H23">
            <v>0.86467499999999986</v>
          </cell>
          <cell r="I23">
            <v>0.96402499999999991</v>
          </cell>
          <cell r="J23">
            <v>1.0674000000000001</v>
          </cell>
          <cell r="K23">
            <v>0.66644999999999999</v>
          </cell>
          <cell r="L23">
            <v>0.74590000000000001</v>
          </cell>
          <cell r="M23">
            <v>0.79712499999999986</v>
          </cell>
          <cell r="N23">
            <v>0.8017249999999998</v>
          </cell>
          <cell r="O23">
            <v>0.77702500000000008</v>
          </cell>
          <cell r="P23">
            <v>0.78817499999999985</v>
          </cell>
          <cell r="Q23">
            <v>0.83440000000000003</v>
          </cell>
          <cell r="R23">
            <v>0.89302499999999996</v>
          </cell>
          <cell r="T23">
            <v>0.84206458333333334</v>
          </cell>
        </row>
        <row r="24">
          <cell r="A24" t="str">
            <v>331pbt</v>
          </cell>
          <cell r="B24">
            <v>7500</v>
          </cell>
          <cell r="D24">
            <v>0.06</v>
          </cell>
          <cell r="E24">
            <v>1.25</v>
          </cell>
          <cell r="F24">
            <v>0.67800000000000005</v>
          </cell>
          <cell r="G24">
            <v>0.87484999999999991</v>
          </cell>
          <cell r="H24">
            <v>0.83467499999999983</v>
          </cell>
          <cell r="I24">
            <v>0.93402499999999988</v>
          </cell>
          <cell r="J24">
            <v>1.0374000000000001</v>
          </cell>
          <cell r="K24">
            <v>0.63644999999999996</v>
          </cell>
          <cell r="L24">
            <v>0.71589999999999998</v>
          </cell>
          <cell r="M24">
            <v>0.76712499999999983</v>
          </cell>
          <cell r="N24">
            <v>0.77172499999999977</v>
          </cell>
          <cell r="O24">
            <v>0.74702500000000005</v>
          </cell>
          <cell r="P24">
            <v>0.75817499999999982</v>
          </cell>
          <cell r="Q24">
            <v>0.8044</v>
          </cell>
          <cell r="R24">
            <v>0.86302499999999993</v>
          </cell>
          <cell r="T24">
            <v>0.8120645833333332</v>
          </cell>
        </row>
        <row r="25">
          <cell r="A25" t="str">
            <v>331pbt</v>
          </cell>
          <cell r="B25">
            <v>10000</v>
          </cell>
          <cell r="D25">
            <v>0.06</v>
          </cell>
          <cell r="E25">
            <v>1.25</v>
          </cell>
          <cell r="F25">
            <v>0.65300000000000002</v>
          </cell>
          <cell r="G25">
            <v>0.8648499999999999</v>
          </cell>
          <cell r="H25">
            <v>0.82467499999999982</v>
          </cell>
          <cell r="I25">
            <v>0.92402499999999987</v>
          </cell>
          <cell r="J25">
            <v>1.0274000000000001</v>
          </cell>
          <cell r="K25">
            <v>0.62644999999999995</v>
          </cell>
          <cell r="L25">
            <v>0.70589999999999997</v>
          </cell>
          <cell r="M25">
            <v>0.75712499999999983</v>
          </cell>
          <cell r="N25">
            <v>0.76172499999999976</v>
          </cell>
          <cell r="O25">
            <v>0.73702500000000004</v>
          </cell>
          <cell r="P25">
            <v>0.74817499999999981</v>
          </cell>
          <cell r="Q25">
            <v>0.7944</v>
          </cell>
          <cell r="R25">
            <v>0.85302499999999992</v>
          </cell>
          <cell r="T25">
            <v>0.8020645833333333</v>
          </cell>
        </row>
        <row r="26">
          <cell r="A26" t="str">
            <v>331pbt</v>
          </cell>
          <cell r="B26">
            <v>15000</v>
          </cell>
          <cell r="D26">
            <v>0.06</v>
          </cell>
          <cell r="E26">
            <v>1.25</v>
          </cell>
          <cell r="F26">
            <v>0.6113333333333334</v>
          </cell>
          <cell r="G26">
            <v>0.83484999999999987</v>
          </cell>
          <cell r="H26">
            <v>0.7946749999999998</v>
          </cell>
          <cell r="I26">
            <v>0.89402499999999985</v>
          </cell>
          <cell r="J26">
            <v>0.99740000000000006</v>
          </cell>
          <cell r="K26">
            <v>0.59644999999999992</v>
          </cell>
          <cell r="L26">
            <v>0.67589999999999995</v>
          </cell>
          <cell r="M26">
            <v>0.7271249999999998</v>
          </cell>
          <cell r="N26">
            <v>0.73172499999999974</v>
          </cell>
          <cell r="O26">
            <v>0.70702500000000001</v>
          </cell>
          <cell r="P26">
            <v>0.71817499999999979</v>
          </cell>
          <cell r="Q26">
            <v>0.76439999999999997</v>
          </cell>
          <cell r="R26">
            <v>0.8230249999999999</v>
          </cell>
          <cell r="T26">
            <v>0.77206458333333305</v>
          </cell>
        </row>
        <row r="27">
          <cell r="A27" t="str">
            <v>331pbt</v>
          </cell>
          <cell r="B27">
            <v>25000</v>
          </cell>
          <cell r="D27">
            <v>0.06</v>
          </cell>
          <cell r="E27">
            <v>1.25</v>
          </cell>
          <cell r="F27">
            <v>0.52800000000000002</v>
          </cell>
          <cell r="G27">
            <v>0.81485000000000007</v>
          </cell>
          <cell r="H27">
            <v>0.774675</v>
          </cell>
          <cell r="I27">
            <v>0.87402500000000005</v>
          </cell>
          <cell r="J27">
            <v>0.97740000000000005</v>
          </cell>
          <cell r="K27">
            <v>0.57645000000000013</v>
          </cell>
          <cell r="L27">
            <v>0.65590000000000015</v>
          </cell>
          <cell r="M27">
            <v>0.707125</v>
          </cell>
          <cell r="N27">
            <v>0.71172499999999994</v>
          </cell>
          <cell r="O27">
            <v>0.687025</v>
          </cell>
          <cell r="P27">
            <v>0.69817499999999999</v>
          </cell>
          <cell r="Q27">
            <v>0.74439999999999995</v>
          </cell>
          <cell r="R27">
            <v>0.8030250000000001</v>
          </cell>
          <cell r="T27">
            <v>0.75206458333333337</v>
          </cell>
        </row>
        <row r="28">
          <cell r="A28" t="str">
            <v>331pbt</v>
          </cell>
          <cell r="B28">
            <v>50000</v>
          </cell>
          <cell r="D28">
            <v>0.06</v>
          </cell>
          <cell r="E28">
            <v>1.25</v>
          </cell>
          <cell r="F28">
            <v>0.503</v>
          </cell>
          <cell r="G28">
            <v>0.80484999999999995</v>
          </cell>
          <cell r="H28">
            <v>0.76467499999999988</v>
          </cell>
          <cell r="I28">
            <v>0.86402499999999993</v>
          </cell>
          <cell r="J28">
            <v>0.96740000000000015</v>
          </cell>
          <cell r="K28">
            <v>0.56645000000000001</v>
          </cell>
          <cell r="L28">
            <v>0.64590000000000003</v>
          </cell>
          <cell r="M28">
            <v>0.69712499999999988</v>
          </cell>
          <cell r="N28">
            <v>0.70172499999999982</v>
          </cell>
          <cell r="O28">
            <v>0.6770250000000001</v>
          </cell>
          <cell r="P28">
            <v>0.68817499999999987</v>
          </cell>
          <cell r="Q28">
            <v>0.73440000000000005</v>
          </cell>
          <cell r="R28">
            <v>0.79302499999999998</v>
          </cell>
          <cell r="T28">
            <v>0.74206458333333336</v>
          </cell>
        </row>
        <row r="29">
          <cell r="A29">
            <v>330</v>
          </cell>
          <cell r="B29">
            <v>2500</v>
          </cell>
          <cell r="D29">
            <v>0</v>
          </cell>
          <cell r="E29">
            <v>0.90200000000000002</v>
          </cell>
          <cell r="F29">
            <v>0.77800000000000002</v>
          </cell>
          <cell r="G29">
            <v>1.1236666666666668</v>
          </cell>
          <cell r="H29">
            <v>1.1380000000000003</v>
          </cell>
          <cell r="I29">
            <v>1.1753333333333336</v>
          </cell>
          <cell r="J29">
            <v>1.3086666666666669</v>
          </cell>
          <cell r="K29">
            <v>1.042</v>
          </cell>
          <cell r="L29">
            <v>1.0510000000000002</v>
          </cell>
          <cell r="M29">
            <v>1.0203333333333333</v>
          </cell>
          <cell r="N29">
            <v>1.0636666666666668</v>
          </cell>
          <cell r="O29">
            <v>1.0603333333333333</v>
          </cell>
          <cell r="P29">
            <v>1.1100000000000001</v>
          </cell>
          <cell r="Q29">
            <v>1.1100000000000001</v>
          </cell>
          <cell r="R29">
            <v>1.1306666666666669</v>
          </cell>
          <cell r="T29">
            <v>1.1111388888888889</v>
          </cell>
        </row>
        <row r="30">
          <cell r="A30">
            <v>330</v>
          </cell>
          <cell r="B30">
            <v>5000</v>
          </cell>
          <cell r="D30">
            <v>0</v>
          </cell>
          <cell r="E30">
            <v>1.25</v>
          </cell>
          <cell r="F30">
            <v>0.70300000000000007</v>
          </cell>
          <cell r="G30">
            <v>0.84484999999999999</v>
          </cell>
          <cell r="H30">
            <v>0.80467499999999992</v>
          </cell>
          <cell r="I30">
            <v>0.90402499999999997</v>
          </cell>
          <cell r="J30">
            <v>1.0074000000000001</v>
          </cell>
          <cell r="K30">
            <v>0.60545000000000004</v>
          </cell>
          <cell r="L30">
            <v>0.68490000000000006</v>
          </cell>
          <cell r="M30">
            <v>0.73612499999999992</v>
          </cell>
          <cell r="N30">
            <v>0.74072499999999986</v>
          </cell>
          <cell r="O30">
            <v>0.71602500000000002</v>
          </cell>
          <cell r="P30">
            <v>0.7271749999999999</v>
          </cell>
          <cell r="Q30">
            <v>0.77339999999999998</v>
          </cell>
          <cell r="R30">
            <v>0.83202500000000001</v>
          </cell>
          <cell r="T30">
            <v>0.78139791666666658</v>
          </cell>
        </row>
        <row r="31">
          <cell r="A31">
            <v>331</v>
          </cell>
          <cell r="B31">
            <v>7500</v>
          </cell>
          <cell r="D31">
            <v>0</v>
          </cell>
          <cell r="E31">
            <v>1.25</v>
          </cell>
          <cell r="F31">
            <v>0.67800000000000005</v>
          </cell>
          <cell r="G31">
            <v>0.81484999999999985</v>
          </cell>
          <cell r="H31">
            <v>0.77467499999999978</v>
          </cell>
          <cell r="I31">
            <v>0.87402499999999983</v>
          </cell>
          <cell r="J31">
            <v>0.97740000000000005</v>
          </cell>
          <cell r="K31">
            <v>0.57545000000000002</v>
          </cell>
          <cell r="L31">
            <v>0.65490000000000004</v>
          </cell>
          <cell r="M31">
            <v>0.70612499999999989</v>
          </cell>
          <cell r="N31">
            <v>0.71072499999999983</v>
          </cell>
          <cell r="O31">
            <v>0.68602500000000011</v>
          </cell>
          <cell r="P31">
            <v>0.69717499999999988</v>
          </cell>
          <cell r="Q31">
            <v>0.74340000000000006</v>
          </cell>
          <cell r="R31">
            <v>0.80202499999999999</v>
          </cell>
          <cell r="T31">
            <v>0.75139791666666678</v>
          </cell>
        </row>
        <row r="32">
          <cell r="A32">
            <v>331</v>
          </cell>
          <cell r="B32">
            <v>10000</v>
          </cell>
          <cell r="D32">
            <v>0</v>
          </cell>
          <cell r="E32">
            <v>1.25</v>
          </cell>
          <cell r="F32">
            <v>0.65300000000000002</v>
          </cell>
          <cell r="G32">
            <v>0.80484999999999984</v>
          </cell>
          <cell r="H32">
            <v>0.76467499999999977</v>
          </cell>
          <cell r="I32">
            <v>0.86402499999999982</v>
          </cell>
          <cell r="J32">
            <v>0.96740000000000004</v>
          </cell>
          <cell r="K32">
            <v>0.56545000000000001</v>
          </cell>
          <cell r="L32">
            <v>0.64490000000000003</v>
          </cell>
          <cell r="M32">
            <v>0.69612499999999988</v>
          </cell>
          <cell r="N32">
            <v>0.70072499999999982</v>
          </cell>
          <cell r="O32">
            <v>0.6760250000000001</v>
          </cell>
          <cell r="P32">
            <v>0.68717499999999987</v>
          </cell>
          <cell r="Q32">
            <v>0.73340000000000005</v>
          </cell>
          <cell r="R32">
            <v>0.79202499999999998</v>
          </cell>
          <cell r="T32">
            <v>0.74139791666666666</v>
          </cell>
        </row>
        <row r="33">
          <cell r="A33">
            <v>331</v>
          </cell>
          <cell r="B33">
            <v>15000</v>
          </cell>
          <cell r="D33">
            <v>0</v>
          </cell>
          <cell r="E33">
            <v>1.25</v>
          </cell>
          <cell r="F33">
            <v>0.6113333333333334</v>
          </cell>
          <cell r="G33">
            <v>0.77484999999999982</v>
          </cell>
          <cell r="H33">
            <v>0.73467499999999974</v>
          </cell>
          <cell r="I33">
            <v>0.83402499999999979</v>
          </cell>
          <cell r="J33">
            <v>0.93740000000000001</v>
          </cell>
          <cell r="K33">
            <v>0.53544999999999998</v>
          </cell>
          <cell r="L33">
            <v>0.6149</v>
          </cell>
          <cell r="M33">
            <v>0.66612499999999986</v>
          </cell>
          <cell r="N33">
            <v>0.67072499999999979</v>
          </cell>
          <cell r="O33">
            <v>0.64602500000000007</v>
          </cell>
          <cell r="P33">
            <v>0.65717499999999984</v>
          </cell>
          <cell r="Q33">
            <v>0.70340000000000003</v>
          </cell>
          <cell r="R33">
            <v>0.76202499999999995</v>
          </cell>
          <cell r="T33">
            <v>0.71139791666666674</v>
          </cell>
        </row>
        <row r="34">
          <cell r="A34">
            <v>331</v>
          </cell>
          <cell r="B34">
            <v>25000</v>
          </cell>
          <cell r="D34">
            <v>0</v>
          </cell>
          <cell r="E34">
            <v>1.25</v>
          </cell>
          <cell r="F34">
            <v>0.52800000000000002</v>
          </cell>
          <cell r="G34">
            <v>0.75485000000000002</v>
          </cell>
          <cell r="H34">
            <v>0.71467499999999995</v>
          </cell>
          <cell r="I34">
            <v>0.814025</v>
          </cell>
          <cell r="J34">
            <v>0.91739999999999999</v>
          </cell>
          <cell r="K34">
            <v>0.51545000000000019</v>
          </cell>
          <cell r="L34">
            <v>0.59490000000000021</v>
          </cell>
          <cell r="M34">
            <v>0.64612500000000006</v>
          </cell>
          <cell r="N34">
            <v>0.650725</v>
          </cell>
          <cell r="O34">
            <v>0.62602500000000005</v>
          </cell>
          <cell r="P34">
            <v>0.63717500000000005</v>
          </cell>
          <cell r="Q34">
            <v>0.68340000000000001</v>
          </cell>
          <cell r="R34">
            <v>0.74202500000000016</v>
          </cell>
          <cell r="T34">
            <v>0.69139791666666672</v>
          </cell>
        </row>
        <row r="35">
          <cell r="A35">
            <v>331</v>
          </cell>
          <cell r="B35">
            <v>50000</v>
          </cell>
          <cell r="D35">
            <v>0</v>
          </cell>
          <cell r="E35">
            <v>1.25</v>
          </cell>
          <cell r="F35">
            <v>0.503</v>
          </cell>
          <cell r="G35">
            <v>0.74485000000000001</v>
          </cell>
          <cell r="H35">
            <v>0.70467499999999994</v>
          </cell>
          <cell r="I35">
            <v>0.80402499999999999</v>
          </cell>
          <cell r="J35">
            <v>0.90740000000000021</v>
          </cell>
          <cell r="K35">
            <v>0.50544999999999995</v>
          </cell>
          <cell r="L35">
            <v>0.58489999999999998</v>
          </cell>
          <cell r="M35">
            <v>0.63612499999999983</v>
          </cell>
          <cell r="N35">
            <v>0.64072499999999977</v>
          </cell>
          <cell r="O35">
            <v>0.61602500000000004</v>
          </cell>
          <cell r="P35">
            <v>0.62717499999999982</v>
          </cell>
          <cell r="Q35">
            <v>0.6734</v>
          </cell>
          <cell r="R35">
            <v>0.73202499999999993</v>
          </cell>
          <cell r="T35">
            <v>0.68139791666666649</v>
          </cell>
        </row>
        <row r="36">
          <cell r="A36">
            <v>332</v>
          </cell>
          <cell r="B36">
            <v>75000</v>
          </cell>
          <cell r="D36">
            <v>0</v>
          </cell>
          <cell r="E36">
            <v>1.25</v>
          </cell>
          <cell r="F36">
            <v>0.502</v>
          </cell>
          <cell r="G36">
            <v>0.72484999999999999</v>
          </cell>
          <cell r="H36">
            <v>0.68467499999999992</v>
          </cell>
          <cell r="I36">
            <v>0.78402499999999997</v>
          </cell>
          <cell r="J36">
            <v>0.88740000000000019</v>
          </cell>
          <cell r="K36">
            <v>0.48544999999999994</v>
          </cell>
          <cell r="L36">
            <v>0.56489999999999996</v>
          </cell>
          <cell r="M36">
            <v>0.61612499999999981</v>
          </cell>
          <cell r="N36">
            <v>0.62072499999999975</v>
          </cell>
          <cell r="O36">
            <v>0.59602500000000003</v>
          </cell>
          <cell r="P36">
            <v>0.6071749999999998</v>
          </cell>
          <cell r="Q36">
            <v>0.65339999999999998</v>
          </cell>
          <cell r="R36">
            <v>0.71202499999999991</v>
          </cell>
          <cell r="T36">
            <v>0.6613979166666667</v>
          </cell>
        </row>
        <row r="37">
          <cell r="A37">
            <v>332</v>
          </cell>
          <cell r="B37">
            <v>100000</v>
          </cell>
          <cell r="D37">
            <v>0</v>
          </cell>
          <cell r="E37">
            <v>1.25</v>
          </cell>
          <cell r="F37">
            <v>0.501</v>
          </cell>
          <cell r="G37">
            <v>0.70484999999999998</v>
          </cell>
          <cell r="H37">
            <v>0.6646749999999999</v>
          </cell>
          <cell r="I37">
            <v>0.76402499999999995</v>
          </cell>
          <cell r="J37">
            <v>0.86740000000000017</v>
          </cell>
          <cell r="K37">
            <v>0.46544999999999997</v>
          </cell>
          <cell r="L37">
            <v>0.54489999999999994</v>
          </cell>
          <cell r="M37">
            <v>0.59612499999999979</v>
          </cell>
          <cell r="N37">
            <v>0.60072499999999973</v>
          </cell>
          <cell r="O37">
            <v>0.57602500000000001</v>
          </cell>
          <cell r="P37">
            <v>0.58717499999999978</v>
          </cell>
          <cell r="Q37">
            <v>0.63339999999999996</v>
          </cell>
          <cell r="R37">
            <v>0.69202499999999989</v>
          </cell>
          <cell r="T37">
            <v>0.64139791666666668</v>
          </cell>
        </row>
        <row r="38">
          <cell r="A38">
            <v>332</v>
          </cell>
          <cell r="B38">
            <v>200000</v>
          </cell>
          <cell r="D38">
            <v>0</v>
          </cell>
          <cell r="E38">
            <v>1.25</v>
          </cell>
          <cell r="F38">
            <v>0.5</v>
          </cell>
          <cell r="G38">
            <v>0.68484999999999996</v>
          </cell>
          <cell r="H38">
            <v>0.64467499999999989</v>
          </cell>
          <cell r="I38">
            <v>0.74402499999999994</v>
          </cell>
          <cell r="J38">
            <v>0.84740000000000015</v>
          </cell>
          <cell r="K38">
            <v>0.44544999999999996</v>
          </cell>
          <cell r="L38">
            <v>0.52489999999999992</v>
          </cell>
          <cell r="M38">
            <v>0.57612499999999978</v>
          </cell>
          <cell r="N38">
            <v>0.58072499999999971</v>
          </cell>
          <cell r="O38">
            <v>0.55602499999999999</v>
          </cell>
          <cell r="P38">
            <v>0.56717499999999976</v>
          </cell>
          <cell r="Q38">
            <v>0.61339999999999995</v>
          </cell>
          <cell r="R38">
            <v>0.67202499999999987</v>
          </cell>
          <cell r="T38">
            <v>0.62139791666666655</v>
          </cell>
        </row>
        <row r="39">
          <cell r="A39">
            <v>332</v>
          </cell>
          <cell r="B39">
            <v>300000</v>
          </cell>
          <cell r="D39">
            <v>0</v>
          </cell>
          <cell r="E39">
            <v>1.25</v>
          </cell>
          <cell r="F39">
            <v>0.49</v>
          </cell>
          <cell r="G39">
            <v>0.66485000000000005</v>
          </cell>
          <cell r="H39">
            <v>0.62467499999999998</v>
          </cell>
          <cell r="I39">
            <v>0.72402500000000003</v>
          </cell>
          <cell r="J39">
            <v>0.82740000000000025</v>
          </cell>
          <cell r="K39">
            <v>0.42544999999999994</v>
          </cell>
          <cell r="L39">
            <v>0.50490000000000002</v>
          </cell>
          <cell r="M39">
            <v>0.55612499999999987</v>
          </cell>
          <cell r="N39">
            <v>0.56072499999999981</v>
          </cell>
          <cell r="O39">
            <v>0.53602500000000008</v>
          </cell>
          <cell r="P39">
            <v>0.54717499999999986</v>
          </cell>
          <cell r="Q39">
            <v>0.59340000000000004</v>
          </cell>
          <cell r="R39">
            <v>0.65202499999999997</v>
          </cell>
          <cell r="T39">
            <v>0.60139791666666675</v>
          </cell>
        </row>
        <row r="40">
          <cell r="A40" t="str">
            <v>332pbt</v>
          </cell>
          <cell r="B40">
            <v>75000</v>
          </cell>
          <cell r="D40">
            <v>0.06</v>
          </cell>
          <cell r="E40">
            <v>1.25</v>
          </cell>
          <cell r="F40">
            <v>0.56200000000000006</v>
          </cell>
          <cell r="G40">
            <v>0.78485000000000005</v>
          </cell>
          <cell r="H40">
            <v>0.74467499999999998</v>
          </cell>
          <cell r="I40">
            <v>0.84402500000000003</v>
          </cell>
          <cell r="J40">
            <v>0.94740000000000024</v>
          </cell>
          <cell r="K40">
            <v>0.54644999999999988</v>
          </cell>
          <cell r="L40">
            <v>0.6258999999999999</v>
          </cell>
          <cell r="M40">
            <v>0.67712499999999975</v>
          </cell>
          <cell r="N40">
            <v>0.68172499999999969</v>
          </cell>
          <cell r="O40">
            <v>0.65702499999999997</v>
          </cell>
          <cell r="P40">
            <v>0.66817499999999974</v>
          </cell>
          <cell r="Q40">
            <v>0.71439999999999992</v>
          </cell>
          <cell r="R40">
            <v>0.77302499999999985</v>
          </cell>
          <cell r="T40">
            <v>0.72206458333333334</v>
          </cell>
        </row>
        <row r="41">
          <cell r="A41" t="str">
            <v>332pbt</v>
          </cell>
          <cell r="B41">
            <v>100000</v>
          </cell>
          <cell r="D41">
            <v>0.06</v>
          </cell>
          <cell r="E41">
            <v>1.25</v>
          </cell>
          <cell r="F41">
            <v>0.56099999999999994</v>
          </cell>
          <cell r="G41">
            <v>0.76485000000000003</v>
          </cell>
          <cell r="H41">
            <v>0.72467499999999996</v>
          </cell>
          <cell r="I41">
            <v>0.82402500000000001</v>
          </cell>
          <cell r="J41">
            <v>0.92740000000000022</v>
          </cell>
          <cell r="K41">
            <v>0.52644999999999997</v>
          </cell>
          <cell r="L41">
            <v>0.60589999999999988</v>
          </cell>
          <cell r="M41">
            <v>0.65712499999999974</v>
          </cell>
          <cell r="N41">
            <v>0.66172499999999967</v>
          </cell>
          <cell r="O41">
            <v>0.63702499999999995</v>
          </cell>
          <cell r="P41">
            <v>0.64817499999999972</v>
          </cell>
          <cell r="Q41">
            <v>0.69439999999999991</v>
          </cell>
          <cell r="R41">
            <v>0.75302499999999983</v>
          </cell>
          <cell r="T41">
            <v>0.70206458333333321</v>
          </cell>
        </row>
        <row r="42">
          <cell r="A42" t="str">
            <v>332pbt</v>
          </cell>
          <cell r="B42">
            <v>200000</v>
          </cell>
          <cell r="D42">
            <v>0.06</v>
          </cell>
          <cell r="E42">
            <v>1.25</v>
          </cell>
          <cell r="F42">
            <v>0.56000000000000005</v>
          </cell>
          <cell r="G42">
            <v>0.74485000000000001</v>
          </cell>
          <cell r="H42">
            <v>0.70467499999999994</v>
          </cell>
          <cell r="I42">
            <v>0.80402499999999999</v>
          </cell>
          <cell r="J42">
            <v>0.90740000000000021</v>
          </cell>
          <cell r="K42">
            <v>0.50644999999999996</v>
          </cell>
          <cell r="L42">
            <v>0.58589999999999987</v>
          </cell>
          <cell r="M42">
            <v>0.63712499999999972</v>
          </cell>
          <cell r="N42">
            <v>0.64172499999999966</v>
          </cell>
          <cell r="O42">
            <v>0.61702499999999993</v>
          </cell>
          <cell r="P42">
            <v>0.62817499999999971</v>
          </cell>
          <cell r="Q42">
            <v>0.67439999999999989</v>
          </cell>
          <cell r="R42">
            <v>0.73302499999999982</v>
          </cell>
          <cell r="T42">
            <v>0.68206458333333309</v>
          </cell>
        </row>
        <row r="43">
          <cell r="A43" t="str">
            <v>332pbt</v>
          </cell>
          <cell r="B43">
            <v>300000</v>
          </cell>
          <cell r="D43">
            <v>0.06</v>
          </cell>
          <cell r="E43">
            <v>1.25</v>
          </cell>
          <cell r="F43">
            <v>0.55000000000000004</v>
          </cell>
          <cell r="G43">
            <v>0.72484999999999999</v>
          </cell>
          <cell r="H43">
            <v>0.68467499999999992</v>
          </cell>
          <cell r="I43">
            <v>0.78402499999999997</v>
          </cell>
          <cell r="J43">
            <v>0.88740000000000019</v>
          </cell>
          <cell r="K43">
            <v>0.48644999999999994</v>
          </cell>
          <cell r="L43">
            <v>0.56590000000000007</v>
          </cell>
          <cell r="M43">
            <v>0.61712499999999992</v>
          </cell>
          <cell r="N43">
            <v>0.62172499999999986</v>
          </cell>
          <cell r="O43">
            <v>0.59702500000000014</v>
          </cell>
          <cell r="P43">
            <v>0.60817499999999991</v>
          </cell>
          <cell r="Q43">
            <v>0.65440000000000009</v>
          </cell>
          <cell r="R43">
            <v>0.71302500000000002</v>
          </cell>
          <cell r="T43">
            <v>0.66206458333333329</v>
          </cell>
        </row>
        <row r="44">
          <cell r="A44" t="str">
            <v>15 260</v>
          </cell>
          <cell r="B44">
            <v>2000</v>
          </cell>
          <cell r="D44">
            <v>7.5999999999999998E-2</v>
          </cell>
          <cell r="E44">
            <v>0.92999999999999994</v>
          </cell>
          <cell r="F44">
            <v>0.84050000000000002</v>
          </cell>
          <cell r="G44">
            <v>1.2496666666666669</v>
          </cell>
          <cell r="H44">
            <v>1.2640000000000005</v>
          </cell>
          <cell r="I44">
            <v>1.3013333333333337</v>
          </cell>
          <cell r="J44">
            <v>1.434666666666667</v>
          </cell>
          <cell r="K44">
            <v>1.171</v>
          </cell>
          <cell r="L44">
            <v>1.1800000000000002</v>
          </cell>
          <cell r="M44">
            <v>1.1493333333333333</v>
          </cell>
          <cell r="N44">
            <v>1.1926666666666668</v>
          </cell>
          <cell r="O44">
            <v>1.1893333333333334</v>
          </cell>
          <cell r="P44">
            <v>1.2390000000000001</v>
          </cell>
          <cell r="Q44">
            <v>1.2390000000000001</v>
          </cell>
          <cell r="R44">
            <v>1.2596666666666669</v>
          </cell>
          <cell r="T44">
            <v>1.2391388888888892</v>
          </cell>
        </row>
        <row r="45">
          <cell r="A45" t="str">
            <v>15 260</v>
          </cell>
          <cell r="B45">
            <v>5000</v>
          </cell>
          <cell r="D45">
            <v>0.06</v>
          </cell>
          <cell r="E45">
            <v>1.25</v>
          </cell>
          <cell r="F45">
            <v>0.70300000000000007</v>
          </cell>
          <cell r="G45">
            <v>0.90484999999999993</v>
          </cell>
          <cell r="H45">
            <v>0.86467499999999986</v>
          </cell>
          <cell r="I45">
            <v>0.96402499999999991</v>
          </cell>
          <cell r="J45">
            <v>1.0674000000000001</v>
          </cell>
          <cell r="K45">
            <v>0.66644999999999999</v>
          </cell>
          <cell r="L45">
            <v>0.74590000000000001</v>
          </cell>
          <cell r="M45">
            <v>0.79712499999999986</v>
          </cell>
          <cell r="N45">
            <v>0.8017249999999998</v>
          </cell>
          <cell r="O45">
            <v>0.77702500000000008</v>
          </cell>
          <cell r="P45">
            <v>0.78817499999999985</v>
          </cell>
          <cell r="Q45">
            <v>0.83440000000000003</v>
          </cell>
          <cell r="R45">
            <v>0.89302499999999996</v>
          </cell>
          <cell r="T45">
            <v>0.84206458333333334</v>
          </cell>
        </row>
        <row r="46">
          <cell r="A46" t="str">
            <v>15 260</v>
          </cell>
          <cell r="B46">
            <v>10000</v>
          </cell>
          <cell r="D46">
            <v>0.06</v>
          </cell>
          <cell r="E46">
            <v>1.25</v>
          </cell>
          <cell r="F46">
            <v>0.65300000000000002</v>
          </cell>
          <cell r="G46">
            <v>0.8648499999999999</v>
          </cell>
          <cell r="H46">
            <v>0.82467499999999982</v>
          </cell>
          <cell r="I46">
            <v>0.92402499999999987</v>
          </cell>
          <cell r="J46">
            <v>1.0274000000000001</v>
          </cell>
          <cell r="K46">
            <v>0.62644999999999995</v>
          </cell>
          <cell r="L46">
            <v>0.70589999999999997</v>
          </cell>
          <cell r="M46">
            <v>0.75712499999999983</v>
          </cell>
          <cell r="N46">
            <v>0.76172499999999976</v>
          </cell>
          <cell r="O46">
            <v>0.73702500000000004</v>
          </cell>
          <cell r="P46">
            <v>0.74817499999999981</v>
          </cell>
          <cell r="Q46">
            <v>0.7944</v>
          </cell>
          <cell r="R46">
            <v>0.85302499999999992</v>
          </cell>
          <cell r="T46">
            <v>0.8020645833333333</v>
          </cell>
        </row>
        <row r="47">
          <cell r="A47" t="str">
            <v>15 260</v>
          </cell>
          <cell r="B47">
            <v>15000</v>
          </cell>
          <cell r="D47">
            <v>0.06</v>
          </cell>
          <cell r="E47">
            <v>1.25</v>
          </cell>
          <cell r="F47">
            <v>0.6113333333333334</v>
          </cell>
          <cell r="G47">
            <v>0.83484999999999987</v>
          </cell>
          <cell r="H47">
            <v>0.7946749999999998</v>
          </cell>
          <cell r="I47">
            <v>0.89402499999999985</v>
          </cell>
          <cell r="J47">
            <v>0.99740000000000006</v>
          </cell>
          <cell r="K47">
            <v>0.59644999999999992</v>
          </cell>
          <cell r="L47">
            <v>0.67589999999999995</v>
          </cell>
          <cell r="M47">
            <v>0.7271249999999998</v>
          </cell>
          <cell r="N47">
            <v>0.73172499999999974</v>
          </cell>
          <cell r="O47">
            <v>0.70702500000000001</v>
          </cell>
          <cell r="P47">
            <v>0.71817499999999979</v>
          </cell>
          <cell r="Q47">
            <v>0.76439999999999997</v>
          </cell>
          <cell r="R47">
            <v>0.8230249999999999</v>
          </cell>
          <cell r="T47">
            <v>0.77206458333333305</v>
          </cell>
        </row>
        <row r="48">
          <cell r="A48" t="str">
            <v>15 260</v>
          </cell>
          <cell r="B48">
            <v>25000</v>
          </cell>
          <cell r="D48">
            <v>0.06</v>
          </cell>
          <cell r="E48">
            <v>1.25</v>
          </cell>
          <cell r="F48">
            <v>0.52800000000000002</v>
          </cell>
          <cell r="G48">
            <v>0.81485000000000007</v>
          </cell>
          <cell r="H48">
            <v>0.774675</v>
          </cell>
          <cell r="I48">
            <v>0.87402500000000005</v>
          </cell>
          <cell r="J48">
            <v>0.97740000000000005</v>
          </cell>
          <cell r="K48">
            <v>0.57645000000000013</v>
          </cell>
          <cell r="L48">
            <v>0.65590000000000015</v>
          </cell>
          <cell r="M48">
            <v>0.707125</v>
          </cell>
          <cell r="N48">
            <v>0.71172499999999994</v>
          </cell>
          <cell r="O48">
            <v>0.687025</v>
          </cell>
          <cell r="P48">
            <v>0.69817499999999999</v>
          </cell>
          <cell r="Q48">
            <v>0.74439999999999995</v>
          </cell>
          <cell r="R48">
            <v>0.8030250000000001</v>
          </cell>
          <cell r="T48">
            <v>0.75206458333333337</v>
          </cell>
        </row>
        <row r="49">
          <cell r="A49" t="str">
            <v>15 260</v>
          </cell>
          <cell r="B49">
            <v>50000</v>
          </cell>
          <cell r="D49">
            <v>0.06</v>
          </cell>
          <cell r="E49">
            <v>1.25</v>
          </cell>
          <cell r="F49">
            <v>0.503</v>
          </cell>
          <cell r="G49">
            <v>0.80484999999999995</v>
          </cell>
          <cell r="H49">
            <v>0.76467499999999988</v>
          </cell>
          <cell r="I49">
            <v>0.86402499999999993</v>
          </cell>
          <cell r="J49">
            <v>0.96740000000000015</v>
          </cell>
          <cell r="K49">
            <v>0.56645000000000001</v>
          </cell>
          <cell r="L49">
            <v>0.64590000000000003</v>
          </cell>
          <cell r="M49">
            <v>0.69712499999999988</v>
          </cell>
          <cell r="N49">
            <v>0.70172499999999982</v>
          </cell>
          <cell r="O49">
            <v>0.6770250000000001</v>
          </cell>
          <cell r="P49">
            <v>0.68817499999999987</v>
          </cell>
          <cell r="Q49">
            <v>0.73440000000000005</v>
          </cell>
          <cell r="R49">
            <v>0.79302499999999998</v>
          </cell>
          <cell r="T49">
            <v>0.74206458333333336</v>
          </cell>
        </row>
        <row r="50">
          <cell r="A50" t="str">
            <v>2</v>
          </cell>
          <cell r="B50">
            <v>100</v>
          </cell>
          <cell r="D50">
            <v>0</v>
          </cell>
          <cell r="E50">
            <v>0.98250000000000004</v>
          </cell>
          <cell r="F50">
            <v>1.0489999999999999</v>
          </cell>
          <cell r="G50">
            <v>1.4736666666666667</v>
          </cell>
          <cell r="H50">
            <v>1.4880000000000002</v>
          </cell>
          <cell r="I50">
            <v>1.5253333333333334</v>
          </cell>
          <cell r="J50">
            <v>1.6586666666666667</v>
          </cell>
          <cell r="K50">
            <v>1.3919999999999999</v>
          </cell>
          <cell r="L50">
            <v>1.401</v>
          </cell>
          <cell r="M50">
            <v>1.3703333333333332</v>
          </cell>
          <cell r="N50">
            <v>1.4136666666666666</v>
          </cell>
          <cell r="O50">
            <v>1.4103333333333332</v>
          </cell>
          <cell r="P50">
            <v>1.46</v>
          </cell>
          <cell r="Q50">
            <v>1.46</v>
          </cell>
          <cell r="R50">
            <v>1.4806666666666668</v>
          </cell>
          <cell r="T50">
            <v>1.461138888888889</v>
          </cell>
        </row>
        <row r="51">
          <cell r="A51" t="str">
            <v>2</v>
          </cell>
          <cell r="B51">
            <v>250</v>
          </cell>
          <cell r="D51">
            <v>0</v>
          </cell>
          <cell r="E51">
            <v>0.96499999999999997</v>
          </cell>
          <cell r="F51">
            <v>1.04</v>
          </cell>
          <cell r="G51">
            <v>1.4536666666666667</v>
          </cell>
          <cell r="H51">
            <v>1.4680000000000002</v>
          </cell>
          <cell r="I51">
            <v>1.5053333333333334</v>
          </cell>
          <cell r="J51">
            <v>1.6386666666666667</v>
          </cell>
          <cell r="K51">
            <v>1.3719999999999999</v>
          </cell>
          <cell r="L51">
            <v>1.381</v>
          </cell>
          <cell r="M51">
            <v>1.3503333333333332</v>
          </cell>
          <cell r="N51">
            <v>1.3936666666666666</v>
          </cell>
          <cell r="O51">
            <v>1.3903333333333332</v>
          </cell>
          <cell r="P51">
            <v>1.44</v>
          </cell>
          <cell r="Q51">
            <v>1.44</v>
          </cell>
          <cell r="R51">
            <v>1.4606666666666668</v>
          </cell>
          <cell r="T51">
            <v>1.441138888888889</v>
          </cell>
        </row>
        <row r="52">
          <cell r="A52" t="str">
            <v>2</v>
          </cell>
          <cell r="B52">
            <v>400</v>
          </cell>
          <cell r="D52">
            <v>7.5999999999999998E-2</v>
          </cell>
          <cell r="E52">
            <v>0.95799999999999996</v>
          </cell>
          <cell r="F52">
            <v>1.022</v>
          </cell>
          <cell r="G52">
            <v>1.4496666666666667</v>
          </cell>
          <cell r="H52">
            <v>1.4640000000000002</v>
          </cell>
          <cell r="I52">
            <v>1.5013333333333334</v>
          </cell>
          <cell r="J52">
            <v>1.6346666666666667</v>
          </cell>
          <cell r="K52">
            <v>1.3679999999999999</v>
          </cell>
          <cell r="L52">
            <v>1.377</v>
          </cell>
          <cell r="M52">
            <v>1.3463333333333332</v>
          </cell>
          <cell r="N52">
            <v>1.3896666666666666</v>
          </cell>
          <cell r="O52">
            <v>1.3863333333333332</v>
          </cell>
          <cell r="P52">
            <v>1.4359999999999999</v>
          </cell>
          <cell r="Q52">
            <v>1.4359999999999999</v>
          </cell>
          <cell r="R52">
            <v>1.4566666666666668</v>
          </cell>
          <cell r="T52">
            <v>1.437138888888889</v>
          </cell>
        </row>
        <row r="53">
          <cell r="A53" t="str">
            <v>2</v>
          </cell>
          <cell r="B53">
            <v>500</v>
          </cell>
          <cell r="D53">
            <v>7.5999999999999998E-2</v>
          </cell>
          <cell r="E53">
            <v>0.95099999999999996</v>
          </cell>
          <cell r="F53">
            <v>1.0129999999999999</v>
          </cell>
          <cell r="G53">
            <v>1.3996666666666668</v>
          </cell>
          <cell r="H53">
            <v>1.4140000000000004</v>
          </cell>
          <cell r="I53">
            <v>1.4513333333333336</v>
          </cell>
          <cell r="J53">
            <v>1.5846666666666669</v>
          </cell>
          <cell r="K53">
            <v>1.321</v>
          </cell>
          <cell r="L53">
            <v>1.33</v>
          </cell>
          <cell r="M53">
            <v>1.2993333333333332</v>
          </cell>
          <cell r="N53">
            <v>1.3426666666666667</v>
          </cell>
          <cell r="O53">
            <v>1.3393333333333333</v>
          </cell>
          <cell r="P53">
            <v>1.389</v>
          </cell>
          <cell r="Q53">
            <v>1.389</v>
          </cell>
          <cell r="R53">
            <v>1.4096666666666668</v>
          </cell>
          <cell r="T53">
            <v>1.3891388888888887</v>
          </cell>
        </row>
        <row r="54">
          <cell r="A54" t="str">
            <v>2</v>
          </cell>
          <cell r="B54">
            <v>1000</v>
          </cell>
          <cell r="D54">
            <v>7.5999999999999998E-2</v>
          </cell>
          <cell r="E54">
            <v>0.92999999999999994</v>
          </cell>
          <cell r="F54">
            <v>0.95799999999999996</v>
          </cell>
          <cell r="G54">
            <v>1.3396666666666668</v>
          </cell>
          <cell r="H54">
            <v>1.3540000000000003</v>
          </cell>
          <cell r="I54">
            <v>1.3913333333333335</v>
          </cell>
          <cell r="J54">
            <v>1.5246666666666668</v>
          </cell>
          <cell r="K54">
            <v>1.2609999999999999</v>
          </cell>
          <cell r="L54">
            <v>1.27</v>
          </cell>
          <cell r="M54">
            <v>1.2393333333333332</v>
          </cell>
          <cell r="N54">
            <v>1.2826666666666666</v>
          </cell>
          <cell r="O54">
            <v>1.2793333333333332</v>
          </cell>
          <cell r="P54">
            <v>1.329</v>
          </cell>
          <cell r="Q54">
            <v>1.329</v>
          </cell>
          <cell r="R54">
            <v>1.3496666666666668</v>
          </cell>
          <cell r="T54">
            <v>1.3291388888888891</v>
          </cell>
        </row>
        <row r="55">
          <cell r="A55" t="str">
            <v>2</v>
          </cell>
          <cell r="B55">
            <v>1500</v>
          </cell>
          <cell r="D55">
            <v>7.5999999999999998E-2</v>
          </cell>
          <cell r="E55">
            <v>0.92999999999999994</v>
          </cell>
          <cell r="F55">
            <v>0.90300000000000002</v>
          </cell>
          <cell r="G55">
            <v>1.2996666666666667</v>
          </cell>
          <cell r="H55">
            <v>1.3140000000000003</v>
          </cell>
          <cell r="I55">
            <v>1.3513333333333335</v>
          </cell>
          <cell r="J55">
            <v>1.4846666666666668</v>
          </cell>
          <cell r="K55">
            <v>1.2209999999999999</v>
          </cell>
          <cell r="L55">
            <v>1.23</v>
          </cell>
          <cell r="M55">
            <v>1.1993333333333331</v>
          </cell>
          <cell r="N55">
            <v>1.2426666666666666</v>
          </cell>
          <cell r="O55">
            <v>1.2393333333333332</v>
          </cell>
          <cell r="P55">
            <v>1.2889999999999999</v>
          </cell>
          <cell r="Q55">
            <v>1.2889999999999999</v>
          </cell>
          <cell r="R55">
            <v>1.3096666666666668</v>
          </cell>
          <cell r="T55">
            <v>1.2891388888888888</v>
          </cell>
        </row>
        <row r="56">
          <cell r="A56" t="str">
            <v>2</v>
          </cell>
          <cell r="B56">
            <v>2000</v>
          </cell>
          <cell r="D56">
            <v>7.5999999999999998E-2</v>
          </cell>
          <cell r="E56">
            <v>0.92999999999999994</v>
          </cell>
          <cell r="F56">
            <v>0.84050000000000002</v>
          </cell>
          <cell r="G56">
            <v>1.2496666666666669</v>
          </cell>
          <cell r="H56">
            <v>1.2640000000000005</v>
          </cell>
          <cell r="I56">
            <v>1.3013333333333337</v>
          </cell>
          <cell r="J56">
            <v>1.434666666666667</v>
          </cell>
          <cell r="K56">
            <v>1.171</v>
          </cell>
          <cell r="L56">
            <v>1.1800000000000002</v>
          </cell>
          <cell r="M56">
            <v>1.1493333333333333</v>
          </cell>
          <cell r="N56">
            <v>1.1926666666666668</v>
          </cell>
          <cell r="O56">
            <v>1.1893333333333334</v>
          </cell>
          <cell r="P56">
            <v>1.2390000000000001</v>
          </cell>
          <cell r="Q56">
            <v>1.2390000000000001</v>
          </cell>
          <cell r="R56">
            <v>1.2596666666666669</v>
          </cell>
          <cell r="T56">
            <v>1.2391388888888892</v>
          </cell>
        </row>
        <row r="57">
          <cell r="A57" t="str">
            <v>2</v>
          </cell>
          <cell r="B57">
            <v>2500</v>
          </cell>
          <cell r="D57">
            <v>7.5999999999999998E-2</v>
          </cell>
          <cell r="E57">
            <v>0.92300000000000004</v>
          </cell>
          <cell r="F57">
            <v>0.77800000000000002</v>
          </cell>
          <cell r="G57">
            <v>1.1996666666666669</v>
          </cell>
          <cell r="H57">
            <v>1.2140000000000004</v>
          </cell>
          <cell r="I57">
            <v>1.2513333333333336</v>
          </cell>
          <cell r="J57">
            <v>1.3846666666666669</v>
          </cell>
          <cell r="K57">
            <v>1.121</v>
          </cell>
          <cell r="L57">
            <v>1.1300000000000001</v>
          </cell>
          <cell r="M57">
            <v>1.0993333333333333</v>
          </cell>
          <cell r="N57">
            <v>1.1426666666666667</v>
          </cell>
          <cell r="O57">
            <v>1.1393333333333333</v>
          </cell>
          <cell r="P57">
            <v>1.1890000000000001</v>
          </cell>
          <cell r="Q57">
            <v>1.1890000000000001</v>
          </cell>
          <cell r="R57">
            <v>1.2096666666666669</v>
          </cell>
          <cell r="T57">
            <v>1.189138888888889</v>
          </cell>
        </row>
        <row r="58">
          <cell r="A58" t="str">
            <v>2</v>
          </cell>
          <cell r="B58">
            <v>3500</v>
          </cell>
          <cell r="D58">
            <v>7.5999999999999998E-2</v>
          </cell>
          <cell r="E58">
            <v>0.91600000000000004</v>
          </cell>
          <cell r="F58">
            <v>0.748</v>
          </cell>
          <cell r="G58">
            <v>1.1696666666666669</v>
          </cell>
          <cell r="H58">
            <v>1.1840000000000004</v>
          </cell>
          <cell r="I58">
            <v>1.2213333333333336</v>
          </cell>
          <cell r="J58">
            <v>1.3546666666666669</v>
          </cell>
          <cell r="K58">
            <v>1.091</v>
          </cell>
          <cell r="L58">
            <v>1.1000000000000001</v>
          </cell>
          <cell r="M58">
            <v>1.0693333333333332</v>
          </cell>
          <cell r="N58">
            <v>1.1126666666666667</v>
          </cell>
          <cell r="O58">
            <v>1.1093333333333333</v>
          </cell>
          <cell r="P58">
            <v>1.159</v>
          </cell>
          <cell r="Q58">
            <v>1.159</v>
          </cell>
          <cell r="R58">
            <v>1.1796666666666669</v>
          </cell>
          <cell r="T58">
            <v>1.1591388888888892</v>
          </cell>
        </row>
        <row r="59">
          <cell r="A59" t="str">
            <v>2</v>
          </cell>
          <cell r="B59">
            <v>5000</v>
          </cell>
          <cell r="D59">
            <v>0.06</v>
          </cell>
          <cell r="E59">
            <v>1.25</v>
          </cell>
          <cell r="F59">
            <v>0.70300000000000007</v>
          </cell>
          <cell r="G59">
            <v>0.90484999999999993</v>
          </cell>
          <cell r="H59">
            <v>0.86467499999999986</v>
          </cell>
          <cell r="I59">
            <v>0.96402499999999991</v>
          </cell>
          <cell r="J59">
            <v>1.0674000000000001</v>
          </cell>
          <cell r="K59">
            <v>0.66644999999999999</v>
          </cell>
          <cell r="L59">
            <v>0.74590000000000001</v>
          </cell>
          <cell r="M59">
            <v>0.79712499999999986</v>
          </cell>
          <cell r="N59">
            <v>0.8017249999999998</v>
          </cell>
          <cell r="O59">
            <v>0.77702500000000008</v>
          </cell>
          <cell r="P59">
            <v>0.78817499999999985</v>
          </cell>
          <cell r="Q59">
            <v>0.83440000000000003</v>
          </cell>
          <cell r="R59">
            <v>0.89302499999999996</v>
          </cell>
          <cell r="T59">
            <v>0.84206458333333334</v>
          </cell>
        </row>
        <row r="60">
          <cell r="A60" t="str">
            <v>2</v>
          </cell>
          <cell r="B60">
            <v>7500</v>
          </cell>
          <cell r="D60">
            <v>0.06</v>
          </cell>
          <cell r="E60">
            <v>1.25</v>
          </cell>
          <cell r="F60">
            <v>0.67800000000000005</v>
          </cell>
          <cell r="G60">
            <v>0.87484999999999991</v>
          </cell>
          <cell r="H60">
            <v>0.83467499999999983</v>
          </cell>
          <cell r="I60">
            <v>0.93402499999999988</v>
          </cell>
          <cell r="J60">
            <v>1.0374000000000001</v>
          </cell>
          <cell r="K60">
            <v>0.63644999999999996</v>
          </cell>
          <cell r="L60">
            <v>0.71589999999999998</v>
          </cell>
          <cell r="M60">
            <v>0.76712499999999983</v>
          </cell>
          <cell r="N60">
            <v>0.77172499999999977</v>
          </cell>
          <cell r="O60">
            <v>0.74702500000000005</v>
          </cell>
          <cell r="P60">
            <v>0.75817499999999982</v>
          </cell>
          <cell r="Q60">
            <v>0.8044</v>
          </cell>
          <cell r="R60">
            <v>0.86302499999999993</v>
          </cell>
          <cell r="T60">
            <v>0.8120645833333332</v>
          </cell>
        </row>
        <row r="61">
          <cell r="A61" t="str">
            <v>2</v>
          </cell>
          <cell r="B61">
            <v>10000</v>
          </cell>
          <cell r="D61">
            <v>0.06</v>
          </cell>
          <cell r="E61">
            <v>1.25</v>
          </cell>
          <cell r="F61">
            <v>0.65300000000000002</v>
          </cell>
          <cell r="G61">
            <v>0.8648499999999999</v>
          </cell>
          <cell r="H61">
            <v>0.82467499999999982</v>
          </cell>
          <cell r="I61">
            <v>0.92402499999999987</v>
          </cell>
          <cell r="J61">
            <v>1.0274000000000001</v>
          </cell>
          <cell r="K61">
            <v>0.62644999999999995</v>
          </cell>
          <cell r="L61">
            <v>0.70589999999999997</v>
          </cell>
          <cell r="M61">
            <v>0.75712499999999983</v>
          </cell>
          <cell r="N61">
            <v>0.76172499999999976</v>
          </cell>
          <cell r="O61">
            <v>0.73702500000000004</v>
          </cell>
          <cell r="P61">
            <v>0.74817499999999981</v>
          </cell>
          <cell r="Q61">
            <v>0.7944</v>
          </cell>
          <cell r="R61">
            <v>0.85302499999999992</v>
          </cell>
          <cell r="T61">
            <v>0.8020645833333333</v>
          </cell>
        </row>
        <row r="62">
          <cell r="A62" t="str">
            <v>2E</v>
          </cell>
          <cell r="B62">
            <v>2000</v>
          </cell>
          <cell r="D62">
            <v>7.5999999999999998E-2</v>
          </cell>
          <cell r="E62">
            <v>0.92999999999999994</v>
          </cell>
          <cell r="F62">
            <v>0.84050000000000002</v>
          </cell>
          <cell r="G62">
            <v>1.2496666666666669</v>
          </cell>
          <cell r="H62">
            <v>1.2640000000000005</v>
          </cell>
          <cell r="I62">
            <v>1.3013333333333337</v>
          </cell>
          <cell r="J62">
            <v>1.434666666666667</v>
          </cell>
          <cell r="K62">
            <v>1.171</v>
          </cell>
          <cell r="L62">
            <v>1.1800000000000002</v>
          </cell>
          <cell r="M62">
            <v>1.1493333333333333</v>
          </cell>
          <cell r="N62">
            <v>1.1926666666666668</v>
          </cell>
          <cell r="O62">
            <v>1.1893333333333334</v>
          </cell>
          <cell r="P62">
            <v>1.2390000000000001</v>
          </cell>
          <cell r="Q62">
            <v>1.2390000000000001</v>
          </cell>
          <cell r="R62">
            <v>1.2596666666666669</v>
          </cell>
          <cell r="T62">
            <v>1.2391388888888892</v>
          </cell>
        </row>
        <row r="63">
          <cell r="A63" t="str">
            <v>2E</v>
          </cell>
          <cell r="B63">
            <v>2500</v>
          </cell>
          <cell r="D63">
            <v>7.5999999999999998E-2</v>
          </cell>
          <cell r="E63">
            <v>0.91600000000000004</v>
          </cell>
          <cell r="F63">
            <v>0.77800000000000002</v>
          </cell>
          <cell r="G63">
            <v>1.1996666666666669</v>
          </cell>
          <cell r="H63">
            <v>1.2140000000000004</v>
          </cell>
          <cell r="I63">
            <v>1.2513333333333336</v>
          </cell>
          <cell r="J63">
            <v>1.3846666666666669</v>
          </cell>
          <cell r="K63">
            <v>1.121</v>
          </cell>
          <cell r="L63">
            <v>1.1300000000000001</v>
          </cell>
          <cell r="M63">
            <v>1.0993333333333333</v>
          </cell>
          <cell r="N63">
            <v>1.1426666666666667</v>
          </cell>
          <cell r="O63">
            <v>1.1393333333333333</v>
          </cell>
          <cell r="P63">
            <v>1.1890000000000001</v>
          </cell>
          <cell r="Q63">
            <v>1.1890000000000001</v>
          </cell>
          <cell r="R63">
            <v>1.2096666666666669</v>
          </cell>
          <cell r="T63">
            <v>1.189138888888889</v>
          </cell>
        </row>
        <row r="64">
          <cell r="A64" t="str">
            <v>2E</v>
          </cell>
          <cell r="B64">
            <v>3500</v>
          </cell>
          <cell r="D64">
            <v>7.5999999999999998E-2</v>
          </cell>
          <cell r="E64">
            <v>0.91600000000000004</v>
          </cell>
          <cell r="F64">
            <v>0.748</v>
          </cell>
          <cell r="G64">
            <v>1.1696666666666669</v>
          </cell>
          <cell r="H64">
            <v>1.1840000000000004</v>
          </cell>
          <cell r="I64">
            <v>1.2213333333333336</v>
          </cell>
          <cell r="J64">
            <v>1.3546666666666669</v>
          </cell>
          <cell r="K64">
            <v>1.091</v>
          </cell>
          <cell r="L64">
            <v>1.1000000000000001</v>
          </cell>
          <cell r="M64">
            <v>1.0693333333333332</v>
          </cell>
          <cell r="N64">
            <v>1.1126666666666667</v>
          </cell>
          <cell r="O64">
            <v>1.1093333333333333</v>
          </cell>
          <cell r="P64">
            <v>1.159</v>
          </cell>
          <cell r="Q64">
            <v>1.159</v>
          </cell>
          <cell r="R64">
            <v>1.1796666666666669</v>
          </cell>
          <cell r="T64">
            <v>1.1591388888888892</v>
          </cell>
        </row>
        <row r="65">
          <cell r="A65" t="str">
            <v>2E</v>
          </cell>
          <cell r="B65">
            <v>5000</v>
          </cell>
          <cell r="D65">
            <v>0.06</v>
          </cell>
          <cell r="E65">
            <v>1.25</v>
          </cell>
          <cell r="F65">
            <v>0.70300000000000007</v>
          </cell>
          <cell r="G65">
            <v>0.90484999999999993</v>
          </cell>
          <cell r="H65">
            <v>0.86467499999999986</v>
          </cell>
          <cell r="I65">
            <v>0.96402499999999991</v>
          </cell>
          <cell r="J65">
            <v>1.0674000000000001</v>
          </cell>
          <cell r="K65">
            <v>0.66644999999999999</v>
          </cell>
          <cell r="L65">
            <v>0.74590000000000001</v>
          </cell>
          <cell r="M65">
            <v>0.79712499999999986</v>
          </cell>
          <cell r="N65">
            <v>0.8017249999999998</v>
          </cell>
          <cell r="O65">
            <v>0.77702500000000008</v>
          </cell>
          <cell r="P65">
            <v>0.78817499999999985</v>
          </cell>
          <cell r="Q65">
            <v>0.83440000000000003</v>
          </cell>
          <cell r="R65">
            <v>0.89302499999999996</v>
          </cell>
          <cell r="T65">
            <v>0.84206458333333334</v>
          </cell>
        </row>
        <row r="66">
          <cell r="A66" t="str">
            <v>2E</v>
          </cell>
          <cell r="B66">
            <v>7500</v>
          </cell>
          <cell r="D66">
            <v>0.06</v>
          </cell>
          <cell r="E66">
            <v>1.25</v>
          </cell>
          <cell r="F66">
            <v>0.67800000000000005</v>
          </cell>
          <cell r="G66">
            <v>0.87484999999999991</v>
          </cell>
          <cell r="H66">
            <v>0.83467499999999983</v>
          </cell>
          <cell r="I66">
            <v>0.93402499999999988</v>
          </cell>
          <cell r="J66">
            <v>1.0374000000000001</v>
          </cell>
          <cell r="K66">
            <v>0.63644999999999996</v>
          </cell>
          <cell r="L66">
            <v>0.71589999999999998</v>
          </cell>
          <cell r="M66">
            <v>0.76712499999999983</v>
          </cell>
          <cell r="N66">
            <v>0.77172499999999977</v>
          </cell>
          <cell r="O66">
            <v>0.74702500000000005</v>
          </cell>
          <cell r="P66">
            <v>0.75817499999999982</v>
          </cell>
          <cell r="Q66">
            <v>0.8044</v>
          </cell>
          <cell r="R66">
            <v>0.86302499999999993</v>
          </cell>
          <cell r="T66">
            <v>0.8120645833333332</v>
          </cell>
        </row>
        <row r="67">
          <cell r="A67" t="str">
            <v>2E</v>
          </cell>
          <cell r="B67">
            <v>10000</v>
          </cell>
          <cell r="D67">
            <v>0.06</v>
          </cell>
          <cell r="E67">
            <v>1.25</v>
          </cell>
          <cell r="F67">
            <v>0.65300000000000002</v>
          </cell>
          <cell r="G67">
            <v>0.8648499999999999</v>
          </cell>
          <cell r="H67">
            <v>0.82467499999999982</v>
          </cell>
          <cell r="I67">
            <v>0.92402499999999987</v>
          </cell>
          <cell r="J67">
            <v>1.0274000000000001</v>
          </cell>
          <cell r="K67">
            <v>0.62644999999999995</v>
          </cell>
          <cell r="L67">
            <v>0.70589999999999997</v>
          </cell>
          <cell r="M67">
            <v>0.75712499999999983</v>
          </cell>
          <cell r="N67">
            <v>0.76172499999999976</v>
          </cell>
          <cell r="O67">
            <v>0.73702500000000004</v>
          </cell>
          <cell r="P67">
            <v>0.74817499999999981</v>
          </cell>
          <cell r="Q67">
            <v>0.7944</v>
          </cell>
          <cell r="R67">
            <v>0.85302499999999992</v>
          </cell>
          <cell r="T67">
            <v>0.8020645833333333</v>
          </cell>
        </row>
        <row r="68">
          <cell r="A68" t="str">
            <v>16 270</v>
          </cell>
          <cell r="B68">
            <v>100</v>
          </cell>
          <cell r="D68">
            <v>0</v>
          </cell>
          <cell r="E68">
            <v>0.98250000000000004</v>
          </cell>
          <cell r="F68">
            <v>1.0489999999999999</v>
          </cell>
          <cell r="G68">
            <v>1.4736666666666667</v>
          </cell>
          <cell r="H68">
            <v>1.4880000000000002</v>
          </cell>
          <cell r="I68">
            <v>1.5253333333333334</v>
          </cell>
          <cell r="J68">
            <v>1.6586666666666667</v>
          </cell>
          <cell r="K68">
            <v>1.3919999999999999</v>
          </cell>
          <cell r="L68">
            <v>1.401</v>
          </cell>
          <cell r="M68">
            <v>1.3703333333333332</v>
          </cell>
          <cell r="N68">
            <v>1.4136666666666666</v>
          </cell>
          <cell r="O68">
            <v>1.4103333333333332</v>
          </cell>
          <cell r="P68">
            <v>1.46</v>
          </cell>
          <cell r="Q68">
            <v>1.46</v>
          </cell>
          <cell r="R68">
            <v>1.4806666666666668</v>
          </cell>
          <cell r="T68">
            <v>1.461138888888889</v>
          </cell>
        </row>
        <row r="69">
          <cell r="A69" t="str">
            <v>16 270</v>
          </cell>
          <cell r="B69">
            <v>250</v>
          </cell>
          <cell r="D69">
            <v>0</v>
          </cell>
          <cell r="E69">
            <v>0.96499999999999997</v>
          </cell>
          <cell r="F69">
            <v>1.04</v>
          </cell>
          <cell r="G69">
            <v>1.4536666666666667</v>
          </cell>
          <cell r="H69">
            <v>1.4680000000000002</v>
          </cell>
          <cell r="I69">
            <v>1.5053333333333334</v>
          </cell>
          <cell r="J69">
            <v>1.6386666666666667</v>
          </cell>
          <cell r="K69">
            <v>1.3719999999999999</v>
          </cell>
          <cell r="L69">
            <v>1.381</v>
          </cell>
          <cell r="M69">
            <v>1.3503333333333332</v>
          </cell>
          <cell r="N69">
            <v>1.3936666666666666</v>
          </cell>
          <cell r="O69">
            <v>1.3903333333333332</v>
          </cell>
          <cell r="P69">
            <v>1.44</v>
          </cell>
          <cell r="Q69">
            <v>1.44</v>
          </cell>
          <cell r="R69">
            <v>1.4606666666666668</v>
          </cell>
          <cell r="T69">
            <v>1.441138888888889</v>
          </cell>
        </row>
        <row r="70">
          <cell r="A70" t="str">
            <v>16 270</v>
          </cell>
          <cell r="B70">
            <v>500</v>
          </cell>
          <cell r="D70">
            <v>0</v>
          </cell>
          <cell r="E70">
            <v>0.9405</v>
          </cell>
          <cell r="F70">
            <v>1.0129999999999999</v>
          </cell>
          <cell r="G70">
            <v>1.3996666666666668</v>
          </cell>
          <cell r="H70">
            <v>1.4140000000000004</v>
          </cell>
          <cell r="I70">
            <v>1.4513333333333336</v>
          </cell>
          <cell r="J70">
            <v>1.5846666666666669</v>
          </cell>
          <cell r="K70">
            <v>1.321</v>
          </cell>
          <cell r="L70">
            <v>1.33</v>
          </cell>
          <cell r="M70">
            <v>1.2993333333333332</v>
          </cell>
          <cell r="N70">
            <v>1.3426666666666667</v>
          </cell>
          <cell r="O70">
            <v>1.3393333333333333</v>
          </cell>
          <cell r="P70">
            <v>1.389</v>
          </cell>
          <cell r="Q70">
            <v>1.389</v>
          </cell>
          <cell r="R70">
            <v>1.4096666666666668</v>
          </cell>
          <cell r="T70">
            <v>1.3891388888888887</v>
          </cell>
        </row>
        <row r="71">
          <cell r="A71" t="str">
            <v>16 270</v>
          </cell>
          <cell r="B71">
            <v>1000</v>
          </cell>
          <cell r="D71">
            <v>0</v>
          </cell>
          <cell r="E71">
            <v>0.90900000000000003</v>
          </cell>
          <cell r="F71">
            <v>0.95799999999999996</v>
          </cell>
          <cell r="G71">
            <v>1.3396666666666668</v>
          </cell>
          <cell r="H71">
            <v>1.3540000000000003</v>
          </cell>
          <cell r="I71">
            <v>1.3913333333333335</v>
          </cell>
          <cell r="J71">
            <v>1.5246666666666668</v>
          </cell>
          <cell r="K71">
            <v>1.2609999999999999</v>
          </cell>
          <cell r="L71">
            <v>1.27</v>
          </cell>
          <cell r="M71">
            <v>1.2393333333333332</v>
          </cell>
          <cell r="N71">
            <v>1.2826666666666666</v>
          </cell>
          <cell r="O71">
            <v>1.2793333333333332</v>
          </cell>
          <cell r="P71">
            <v>1.329</v>
          </cell>
          <cell r="Q71">
            <v>1.329</v>
          </cell>
          <cell r="R71">
            <v>1.3496666666666668</v>
          </cell>
          <cell r="T71">
            <v>1.3291388888888891</v>
          </cell>
        </row>
        <row r="72">
          <cell r="A72" t="str">
            <v>16 270</v>
          </cell>
          <cell r="B72">
            <v>1500</v>
          </cell>
          <cell r="D72">
            <v>0</v>
          </cell>
          <cell r="E72">
            <v>0.90900000000000003</v>
          </cell>
          <cell r="F72">
            <v>0.90300000000000002</v>
          </cell>
          <cell r="G72">
            <v>1.2996666666666667</v>
          </cell>
          <cell r="H72">
            <v>1.3140000000000003</v>
          </cell>
          <cell r="I72">
            <v>1.3513333333333335</v>
          </cell>
          <cell r="J72">
            <v>1.4846666666666668</v>
          </cell>
          <cell r="K72">
            <v>1.2209999999999999</v>
          </cell>
          <cell r="L72">
            <v>1.23</v>
          </cell>
          <cell r="M72">
            <v>1.1993333333333331</v>
          </cell>
          <cell r="N72">
            <v>1.2426666666666666</v>
          </cell>
          <cell r="O72">
            <v>1.2393333333333332</v>
          </cell>
          <cell r="P72">
            <v>1.2889999999999999</v>
          </cell>
          <cell r="Q72">
            <v>1.2889999999999999</v>
          </cell>
          <cell r="R72">
            <v>1.3096666666666668</v>
          </cell>
          <cell r="T72">
            <v>1.2891388888888888</v>
          </cell>
        </row>
        <row r="73">
          <cell r="A73" t="str">
            <v>16 270</v>
          </cell>
          <cell r="B73">
            <v>2000</v>
          </cell>
          <cell r="D73">
            <v>0</v>
          </cell>
          <cell r="E73">
            <v>0.90200000000000002</v>
          </cell>
          <cell r="F73">
            <v>0.84050000000000002</v>
          </cell>
          <cell r="G73">
            <v>1.2496666666666669</v>
          </cell>
          <cell r="H73">
            <v>1.2640000000000005</v>
          </cell>
          <cell r="I73">
            <v>1.3013333333333337</v>
          </cell>
          <cell r="J73">
            <v>1.434666666666667</v>
          </cell>
          <cell r="K73">
            <v>1.171</v>
          </cell>
          <cell r="L73">
            <v>1.1800000000000002</v>
          </cell>
          <cell r="M73">
            <v>1.1493333333333333</v>
          </cell>
          <cell r="N73">
            <v>1.1926666666666668</v>
          </cell>
          <cell r="O73">
            <v>1.1893333333333334</v>
          </cell>
          <cell r="P73">
            <v>1.2390000000000001</v>
          </cell>
          <cell r="Q73">
            <v>1.2390000000000001</v>
          </cell>
          <cell r="R73">
            <v>1.2596666666666669</v>
          </cell>
          <cell r="T73">
            <v>1.2391388888888892</v>
          </cell>
        </row>
        <row r="74">
          <cell r="A74" t="str">
            <v>16 270</v>
          </cell>
          <cell r="B74">
            <v>2500</v>
          </cell>
          <cell r="D74">
            <v>0</v>
          </cell>
          <cell r="E74">
            <v>0.90200000000000002</v>
          </cell>
          <cell r="F74">
            <v>0.77800000000000002</v>
          </cell>
          <cell r="G74">
            <v>1.1996666666666669</v>
          </cell>
          <cell r="H74">
            <v>1.2140000000000004</v>
          </cell>
          <cell r="I74">
            <v>1.2513333333333336</v>
          </cell>
          <cell r="J74">
            <v>1.3846666666666669</v>
          </cell>
          <cell r="K74">
            <v>1.121</v>
          </cell>
          <cell r="L74">
            <v>1.1300000000000001</v>
          </cell>
          <cell r="M74">
            <v>1.0993333333333333</v>
          </cell>
          <cell r="N74">
            <v>1.1426666666666667</v>
          </cell>
          <cell r="O74">
            <v>1.1393333333333333</v>
          </cell>
          <cell r="P74">
            <v>1.1890000000000001</v>
          </cell>
          <cell r="Q74">
            <v>1.1890000000000001</v>
          </cell>
          <cell r="R74">
            <v>1.2096666666666669</v>
          </cell>
          <cell r="T74">
            <v>1.189138888888889</v>
          </cell>
        </row>
        <row r="75">
          <cell r="A75" t="str">
            <v>16 270</v>
          </cell>
          <cell r="B75">
            <v>3500</v>
          </cell>
          <cell r="D75">
            <v>0</v>
          </cell>
          <cell r="E75">
            <v>0.90200000000000002</v>
          </cell>
          <cell r="F75">
            <v>0.748</v>
          </cell>
          <cell r="G75">
            <v>1.1696666666666669</v>
          </cell>
          <cell r="H75">
            <v>1.1840000000000004</v>
          </cell>
          <cell r="I75">
            <v>1.2213333333333336</v>
          </cell>
          <cell r="J75">
            <v>1.3546666666666669</v>
          </cell>
          <cell r="K75">
            <v>1.091</v>
          </cell>
          <cell r="L75">
            <v>1.1000000000000001</v>
          </cell>
          <cell r="M75">
            <v>1.0693333333333332</v>
          </cell>
          <cell r="N75">
            <v>1.1126666666666667</v>
          </cell>
          <cell r="O75">
            <v>1.1093333333333333</v>
          </cell>
          <cell r="P75">
            <v>1.159</v>
          </cell>
          <cell r="Q75">
            <v>1.159</v>
          </cell>
          <cell r="R75">
            <v>1.1796666666666669</v>
          </cell>
          <cell r="T75">
            <v>1.1591388888888892</v>
          </cell>
        </row>
        <row r="76">
          <cell r="A76" t="str">
            <v>16 270</v>
          </cell>
          <cell r="B76">
            <v>5000</v>
          </cell>
          <cell r="D76">
            <v>0</v>
          </cell>
          <cell r="E76">
            <v>1.25</v>
          </cell>
          <cell r="F76">
            <v>0.70300000000000007</v>
          </cell>
          <cell r="G76">
            <v>0.90484999999999993</v>
          </cell>
          <cell r="H76">
            <v>0.86467499999999986</v>
          </cell>
          <cell r="I76">
            <v>0.96402499999999991</v>
          </cell>
          <cell r="J76">
            <v>1.0674000000000001</v>
          </cell>
          <cell r="K76">
            <v>0.66644999999999999</v>
          </cell>
          <cell r="L76">
            <v>0.74590000000000001</v>
          </cell>
          <cell r="M76">
            <v>0.79712499999999986</v>
          </cell>
          <cell r="N76">
            <v>0.8017249999999998</v>
          </cell>
          <cell r="O76">
            <v>0.77702500000000008</v>
          </cell>
          <cell r="P76">
            <v>0.78817499999999985</v>
          </cell>
          <cell r="Q76">
            <v>0.83440000000000003</v>
          </cell>
          <cell r="R76">
            <v>0.89302499999999996</v>
          </cell>
          <cell r="T76">
            <v>0.84206458333333334</v>
          </cell>
        </row>
        <row r="77">
          <cell r="A77" t="str">
            <v xml:space="preserve">3MD 151 </v>
          </cell>
          <cell r="B77">
            <v>480</v>
          </cell>
          <cell r="C77">
            <v>6</v>
          </cell>
          <cell r="D77">
            <v>0</v>
          </cell>
          <cell r="E77">
            <v>0.9405</v>
          </cell>
          <cell r="F77">
            <v>1.022</v>
          </cell>
          <cell r="G77">
            <v>1.3236666666666668</v>
          </cell>
          <cell r="H77">
            <v>1.3380000000000003</v>
          </cell>
          <cell r="I77">
            <v>1.3753333333333335</v>
          </cell>
          <cell r="J77">
            <v>1.5086666666666668</v>
          </cell>
          <cell r="K77">
            <v>1.242</v>
          </cell>
          <cell r="L77">
            <v>1.2510000000000001</v>
          </cell>
          <cell r="M77">
            <v>1.2203333333333333</v>
          </cell>
          <cell r="N77">
            <v>1.2636666666666667</v>
          </cell>
          <cell r="O77">
            <v>1.2603333333333333</v>
          </cell>
          <cell r="P77">
            <v>1.31</v>
          </cell>
          <cell r="Q77">
            <v>1.31</v>
          </cell>
          <cell r="R77">
            <v>1.3306666666666669</v>
          </cell>
          <cell r="T77">
            <v>1.3111388888888891</v>
          </cell>
        </row>
        <row r="78">
          <cell r="A78" t="str">
            <v xml:space="preserve">3MD 151 </v>
          </cell>
          <cell r="B78">
            <v>640</v>
          </cell>
          <cell r="C78">
            <v>8</v>
          </cell>
          <cell r="D78">
            <v>0</v>
          </cell>
          <cell r="E78">
            <v>0.92300000000000004</v>
          </cell>
          <cell r="F78">
            <v>1.002</v>
          </cell>
          <cell r="G78">
            <v>1.3136666666666668</v>
          </cell>
          <cell r="H78">
            <v>1.3280000000000003</v>
          </cell>
          <cell r="I78">
            <v>1.3653333333333335</v>
          </cell>
          <cell r="J78">
            <v>1.4986666666666668</v>
          </cell>
          <cell r="K78">
            <v>1.232</v>
          </cell>
          <cell r="L78">
            <v>1.2410000000000001</v>
          </cell>
          <cell r="M78">
            <v>1.2103333333333333</v>
          </cell>
          <cell r="N78">
            <v>1.2536666666666667</v>
          </cell>
          <cell r="O78">
            <v>1.2503333333333333</v>
          </cell>
          <cell r="P78">
            <v>1.3</v>
          </cell>
          <cell r="Q78">
            <v>1.3</v>
          </cell>
          <cell r="R78">
            <v>1.3206666666666669</v>
          </cell>
          <cell r="T78">
            <v>1.3011388888888893</v>
          </cell>
        </row>
        <row r="79">
          <cell r="A79" t="str">
            <v xml:space="preserve">3MD 151 </v>
          </cell>
          <cell r="B79">
            <v>800</v>
          </cell>
          <cell r="C79">
            <v>10</v>
          </cell>
          <cell r="D79">
            <v>0</v>
          </cell>
          <cell r="E79">
            <v>0.90200000000000002</v>
          </cell>
          <cell r="F79">
            <v>0.98</v>
          </cell>
          <cell r="G79">
            <v>1.2736666666666667</v>
          </cell>
          <cell r="H79">
            <v>1.2880000000000003</v>
          </cell>
          <cell r="I79">
            <v>1.3253333333333335</v>
          </cell>
          <cell r="J79">
            <v>1.4586666666666668</v>
          </cell>
          <cell r="K79">
            <v>1.1919999999999999</v>
          </cell>
          <cell r="L79">
            <v>1.2010000000000001</v>
          </cell>
          <cell r="M79">
            <v>1.1703333333333332</v>
          </cell>
          <cell r="N79">
            <v>1.2136666666666667</v>
          </cell>
          <cell r="O79">
            <v>1.2103333333333333</v>
          </cell>
          <cell r="P79">
            <v>1.26</v>
          </cell>
          <cell r="Q79">
            <v>1.26</v>
          </cell>
          <cell r="R79">
            <v>1.2806666666666668</v>
          </cell>
          <cell r="T79">
            <v>1.2611388888888888</v>
          </cell>
        </row>
        <row r="80">
          <cell r="A80" t="str">
            <v xml:space="preserve">3MD 151 </v>
          </cell>
          <cell r="B80">
            <v>960</v>
          </cell>
          <cell r="C80">
            <v>12</v>
          </cell>
          <cell r="D80">
            <v>0</v>
          </cell>
          <cell r="E80">
            <v>0.90200000000000002</v>
          </cell>
          <cell r="F80">
            <v>0.96900000000000008</v>
          </cell>
          <cell r="G80">
            <v>1.2636666666666667</v>
          </cell>
          <cell r="H80">
            <v>1.2780000000000002</v>
          </cell>
          <cell r="I80">
            <v>1.3153333333333335</v>
          </cell>
          <cell r="J80">
            <v>1.4486666666666668</v>
          </cell>
          <cell r="K80">
            <v>1.1819999999999999</v>
          </cell>
          <cell r="L80">
            <v>1.1910000000000001</v>
          </cell>
          <cell r="M80">
            <v>1.1603333333333332</v>
          </cell>
          <cell r="N80">
            <v>1.2036666666666667</v>
          </cell>
          <cell r="O80">
            <v>1.2003333333333333</v>
          </cell>
          <cell r="P80">
            <v>1.25</v>
          </cell>
          <cell r="Q80">
            <v>1.25</v>
          </cell>
          <cell r="R80">
            <v>1.2706666666666668</v>
          </cell>
          <cell r="T80">
            <v>1.251138888888889</v>
          </cell>
        </row>
        <row r="81">
          <cell r="A81" t="str">
            <v xml:space="preserve">3MD 151 </v>
          </cell>
          <cell r="B81">
            <v>1200</v>
          </cell>
          <cell r="C81">
            <v>15</v>
          </cell>
          <cell r="D81">
            <v>0</v>
          </cell>
          <cell r="E81">
            <v>0.90200000000000002</v>
          </cell>
          <cell r="F81">
            <v>0.93600000000000005</v>
          </cell>
          <cell r="G81">
            <v>1.2536666666666667</v>
          </cell>
          <cell r="H81">
            <v>1.2680000000000002</v>
          </cell>
          <cell r="I81">
            <v>1.3053333333333335</v>
          </cell>
          <cell r="J81">
            <v>1.4386666666666668</v>
          </cell>
          <cell r="K81">
            <v>1.1719999999999999</v>
          </cell>
          <cell r="L81">
            <v>1.181</v>
          </cell>
          <cell r="M81">
            <v>1.1503333333333332</v>
          </cell>
          <cell r="N81">
            <v>1.1936666666666667</v>
          </cell>
          <cell r="O81">
            <v>1.1903333333333332</v>
          </cell>
          <cell r="P81">
            <v>1.24</v>
          </cell>
          <cell r="Q81">
            <v>1.24</v>
          </cell>
          <cell r="R81">
            <v>1.2606666666666668</v>
          </cell>
          <cell r="T81">
            <v>1.241138888888889</v>
          </cell>
        </row>
        <row r="82">
          <cell r="A82" t="str">
            <v xml:space="preserve">3MD 151 </v>
          </cell>
          <cell r="B82">
            <v>1600</v>
          </cell>
          <cell r="C82">
            <v>20</v>
          </cell>
          <cell r="D82">
            <v>0</v>
          </cell>
          <cell r="E82">
            <v>0.90200000000000002</v>
          </cell>
          <cell r="F82">
            <v>0.89050000000000007</v>
          </cell>
          <cell r="G82">
            <v>1.2236666666666667</v>
          </cell>
          <cell r="H82">
            <v>1.2380000000000002</v>
          </cell>
          <cell r="I82">
            <v>1.2753333333333334</v>
          </cell>
          <cell r="J82">
            <v>1.4086666666666667</v>
          </cell>
          <cell r="K82">
            <v>1.1419999999999999</v>
          </cell>
          <cell r="L82">
            <v>1.151</v>
          </cell>
          <cell r="M82">
            <v>1.1203333333333332</v>
          </cell>
          <cell r="N82">
            <v>1.1636666666666666</v>
          </cell>
          <cell r="O82">
            <v>1.1603333333333332</v>
          </cell>
          <cell r="P82">
            <v>1.21</v>
          </cell>
          <cell r="Q82">
            <v>1.21</v>
          </cell>
          <cell r="R82">
            <v>1.2306666666666668</v>
          </cell>
          <cell r="T82">
            <v>1.211138888888889</v>
          </cell>
        </row>
        <row r="83">
          <cell r="A83" t="str">
            <v xml:space="preserve">3MD 151 </v>
          </cell>
          <cell r="B83">
            <v>2000</v>
          </cell>
          <cell r="C83">
            <v>25</v>
          </cell>
          <cell r="D83">
            <v>0</v>
          </cell>
          <cell r="E83">
            <v>0.90200000000000002</v>
          </cell>
          <cell r="F83">
            <v>0.84050000000000002</v>
          </cell>
          <cell r="G83">
            <v>1.1736666666666669</v>
          </cell>
          <cell r="H83">
            <v>1.1880000000000004</v>
          </cell>
          <cell r="I83">
            <v>1.2253333333333336</v>
          </cell>
          <cell r="J83">
            <v>1.3586666666666669</v>
          </cell>
          <cell r="K83">
            <v>1.0920000000000001</v>
          </cell>
          <cell r="L83">
            <v>1.1010000000000002</v>
          </cell>
          <cell r="M83">
            <v>1.0703333333333334</v>
          </cell>
          <cell r="N83">
            <v>1.1136666666666668</v>
          </cell>
          <cell r="O83">
            <v>1.1103333333333334</v>
          </cell>
          <cell r="P83">
            <v>1.1600000000000001</v>
          </cell>
          <cell r="Q83">
            <v>1.1600000000000001</v>
          </cell>
          <cell r="R83">
            <v>1.180666666666667</v>
          </cell>
          <cell r="T83">
            <v>1.1611388888888892</v>
          </cell>
        </row>
        <row r="84">
          <cell r="A84" t="str">
            <v xml:space="preserve">3MD 151 </v>
          </cell>
          <cell r="B84">
            <v>2400</v>
          </cell>
          <cell r="C84">
            <v>30</v>
          </cell>
          <cell r="D84">
            <v>0</v>
          </cell>
          <cell r="E84">
            <v>0.90200000000000002</v>
          </cell>
          <cell r="F84">
            <v>0.79049999999999998</v>
          </cell>
          <cell r="G84">
            <v>1.1236666666666668</v>
          </cell>
          <cell r="H84">
            <v>1.1380000000000003</v>
          </cell>
          <cell r="I84">
            <v>1.1753333333333336</v>
          </cell>
          <cell r="J84">
            <v>1.3086666666666669</v>
          </cell>
          <cell r="K84">
            <v>1.042</v>
          </cell>
          <cell r="L84">
            <v>1.0510000000000002</v>
          </cell>
          <cell r="M84">
            <v>1.0203333333333333</v>
          </cell>
          <cell r="N84">
            <v>1.0636666666666668</v>
          </cell>
          <cell r="O84">
            <v>1.0603333333333333</v>
          </cell>
          <cell r="P84">
            <v>1.1100000000000001</v>
          </cell>
          <cell r="Q84">
            <v>1.1100000000000001</v>
          </cell>
          <cell r="R84">
            <v>1.1306666666666669</v>
          </cell>
          <cell r="T84">
            <v>1.1111388888888889</v>
          </cell>
        </row>
        <row r="85">
          <cell r="A85" t="str">
            <v xml:space="preserve">3MD 151 </v>
          </cell>
          <cell r="B85">
            <v>3040</v>
          </cell>
          <cell r="C85">
            <v>38</v>
          </cell>
          <cell r="D85">
            <v>0</v>
          </cell>
          <cell r="E85">
            <v>0.90200000000000002</v>
          </cell>
          <cell r="F85">
            <v>0.76300000000000001</v>
          </cell>
          <cell r="G85">
            <v>1.1036666666666668</v>
          </cell>
          <cell r="H85">
            <v>1.1180000000000003</v>
          </cell>
          <cell r="I85">
            <v>1.1553333333333335</v>
          </cell>
          <cell r="J85">
            <v>1.2886666666666668</v>
          </cell>
          <cell r="K85">
            <v>1.022</v>
          </cell>
          <cell r="L85">
            <v>1.0310000000000001</v>
          </cell>
          <cell r="M85">
            <v>1.0003333333333333</v>
          </cell>
          <cell r="N85">
            <v>1.0436666666666667</v>
          </cell>
          <cell r="O85">
            <v>1.0403333333333333</v>
          </cell>
          <cell r="P85">
            <v>1.0900000000000001</v>
          </cell>
          <cell r="Q85">
            <v>1.0900000000000001</v>
          </cell>
          <cell r="R85">
            <v>1.1106666666666669</v>
          </cell>
          <cell r="T85">
            <v>1.0911388888888889</v>
          </cell>
        </row>
        <row r="86">
          <cell r="A86" t="str">
            <v xml:space="preserve">3MD 151 </v>
          </cell>
          <cell r="B86">
            <v>3200</v>
          </cell>
          <cell r="C86">
            <v>40</v>
          </cell>
          <cell r="D86">
            <v>0</v>
          </cell>
          <cell r="E86">
            <v>0.90200000000000002</v>
          </cell>
          <cell r="F86">
            <v>0.75700000000000001</v>
          </cell>
          <cell r="G86">
            <v>1.0936666666666668</v>
          </cell>
          <cell r="H86">
            <v>1.1080000000000003</v>
          </cell>
          <cell r="I86">
            <v>1.1453333333333335</v>
          </cell>
          <cell r="J86">
            <v>1.2786666666666668</v>
          </cell>
          <cell r="K86">
            <v>1.012</v>
          </cell>
          <cell r="L86">
            <v>1.0210000000000001</v>
          </cell>
          <cell r="M86">
            <v>0.99033333333333329</v>
          </cell>
          <cell r="N86">
            <v>1.0336666666666667</v>
          </cell>
          <cell r="O86">
            <v>1.0303333333333333</v>
          </cell>
          <cell r="P86">
            <v>1.08</v>
          </cell>
          <cell r="Q86">
            <v>1.08</v>
          </cell>
          <cell r="R86">
            <v>1.1006666666666669</v>
          </cell>
          <cell r="T86">
            <v>1.0811388888888891</v>
          </cell>
        </row>
        <row r="87">
          <cell r="A87" t="str">
            <v xml:space="preserve">3MD 151 </v>
          </cell>
          <cell r="B87">
            <v>4000</v>
          </cell>
          <cell r="C87">
            <v>50</v>
          </cell>
          <cell r="D87">
            <v>0</v>
          </cell>
          <cell r="E87">
            <v>0.88800000000000001</v>
          </cell>
          <cell r="F87">
            <v>0.73299999999999998</v>
          </cell>
          <cell r="G87">
            <v>1.0736666666666668</v>
          </cell>
          <cell r="H87">
            <v>1.0880000000000003</v>
          </cell>
          <cell r="I87">
            <v>1.1253333333333335</v>
          </cell>
          <cell r="J87">
            <v>1.2586666666666668</v>
          </cell>
          <cell r="K87">
            <v>0.99199999999999999</v>
          </cell>
          <cell r="L87">
            <v>1.0010000000000001</v>
          </cell>
          <cell r="M87">
            <v>0.97033333333333327</v>
          </cell>
          <cell r="N87">
            <v>1.0136666666666667</v>
          </cell>
          <cell r="O87">
            <v>1.0103333333333333</v>
          </cell>
          <cell r="P87">
            <v>1.06</v>
          </cell>
          <cell r="Q87">
            <v>1.06</v>
          </cell>
          <cell r="R87">
            <v>1.0806666666666669</v>
          </cell>
          <cell r="T87">
            <v>1.0611388888888891</v>
          </cell>
        </row>
        <row r="88">
          <cell r="A88" t="str">
            <v xml:space="preserve">3MD 152 </v>
          </cell>
          <cell r="B88">
            <v>480</v>
          </cell>
          <cell r="C88">
            <v>6</v>
          </cell>
          <cell r="D88">
            <v>0</v>
          </cell>
          <cell r="E88">
            <v>0.9405</v>
          </cell>
          <cell r="F88">
            <v>1.022</v>
          </cell>
          <cell r="G88">
            <v>1.3236666666666668</v>
          </cell>
          <cell r="H88">
            <v>1.3380000000000003</v>
          </cell>
          <cell r="I88">
            <v>1.3753333333333335</v>
          </cell>
          <cell r="J88">
            <v>1.5086666666666668</v>
          </cell>
          <cell r="K88">
            <v>1.242</v>
          </cell>
          <cell r="L88">
            <v>1.2510000000000001</v>
          </cell>
          <cell r="M88">
            <v>1.2203333333333333</v>
          </cell>
          <cell r="N88">
            <v>1.2636666666666667</v>
          </cell>
          <cell r="O88">
            <v>1.2603333333333333</v>
          </cell>
          <cell r="P88">
            <v>1.31</v>
          </cell>
          <cell r="Q88">
            <v>1.31</v>
          </cell>
          <cell r="R88">
            <v>1.3306666666666669</v>
          </cell>
          <cell r="T88">
            <v>1.3111388888888891</v>
          </cell>
        </row>
        <row r="89">
          <cell r="A89" t="str">
            <v xml:space="preserve">3MD 152 </v>
          </cell>
          <cell r="B89">
            <v>640</v>
          </cell>
          <cell r="C89">
            <v>8</v>
          </cell>
          <cell r="D89">
            <v>0</v>
          </cell>
          <cell r="E89">
            <v>0.92300000000000004</v>
          </cell>
          <cell r="F89">
            <v>1.002</v>
          </cell>
          <cell r="G89">
            <v>1.3136666666666668</v>
          </cell>
          <cell r="H89">
            <v>1.3280000000000003</v>
          </cell>
          <cell r="I89">
            <v>1.3653333333333335</v>
          </cell>
          <cell r="J89">
            <v>1.4986666666666668</v>
          </cell>
          <cell r="K89">
            <v>1.232</v>
          </cell>
          <cell r="L89">
            <v>1.2410000000000001</v>
          </cell>
          <cell r="M89">
            <v>1.2103333333333333</v>
          </cell>
          <cell r="N89">
            <v>1.2536666666666667</v>
          </cell>
          <cell r="O89">
            <v>1.2503333333333333</v>
          </cell>
          <cell r="P89">
            <v>1.3</v>
          </cell>
          <cell r="Q89">
            <v>1.3</v>
          </cell>
          <cell r="R89">
            <v>1.3206666666666669</v>
          </cell>
          <cell r="T89">
            <v>1.3011388888888893</v>
          </cell>
        </row>
        <row r="90">
          <cell r="A90" t="str">
            <v xml:space="preserve">3MD 152 </v>
          </cell>
          <cell r="B90">
            <v>800</v>
          </cell>
          <cell r="C90">
            <v>10</v>
          </cell>
          <cell r="D90">
            <v>0</v>
          </cell>
          <cell r="E90">
            <v>0.90200000000000002</v>
          </cell>
          <cell r="F90">
            <v>0.98</v>
          </cell>
          <cell r="G90">
            <v>1.2736666666666667</v>
          </cell>
          <cell r="H90">
            <v>1.2880000000000003</v>
          </cell>
          <cell r="I90">
            <v>1.3253333333333335</v>
          </cell>
          <cell r="J90">
            <v>1.4586666666666668</v>
          </cell>
          <cell r="K90">
            <v>1.1919999999999999</v>
          </cell>
          <cell r="L90">
            <v>1.2010000000000001</v>
          </cell>
          <cell r="M90">
            <v>1.1703333333333332</v>
          </cell>
          <cell r="N90">
            <v>1.2136666666666667</v>
          </cell>
          <cell r="O90">
            <v>1.2103333333333333</v>
          </cell>
          <cell r="P90">
            <v>1.26</v>
          </cell>
          <cell r="Q90">
            <v>1.26</v>
          </cell>
          <cell r="R90">
            <v>1.2806666666666668</v>
          </cell>
          <cell r="T90">
            <v>1.2611388888888888</v>
          </cell>
        </row>
        <row r="91">
          <cell r="A91" t="str">
            <v xml:space="preserve">3MD 152 </v>
          </cell>
          <cell r="B91">
            <v>960</v>
          </cell>
          <cell r="C91">
            <v>12</v>
          </cell>
          <cell r="D91">
            <v>0</v>
          </cell>
          <cell r="E91">
            <v>0.90200000000000002</v>
          </cell>
          <cell r="F91">
            <v>0.96900000000000008</v>
          </cell>
          <cell r="G91">
            <v>1.2636666666666667</v>
          </cell>
          <cell r="H91">
            <v>1.2780000000000002</v>
          </cell>
          <cell r="I91">
            <v>1.3153333333333335</v>
          </cell>
          <cell r="J91">
            <v>1.4486666666666668</v>
          </cell>
          <cell r="K91">
            <v>1.1819999999999999</v>
          </cell>
          <cell r="L91">
            <v>1.1910000000000001</v>
          </cell>
          <cell r="M91">
            <v>1.1603333333333332</v>
          </cell>
          <cell r="N91">
            <v>1.2036666666666667</v>
          </cell>
          <cell r="O91">
            <v>1.2003333333333333</v>
          </cell>
          <cell r="P91">
            <v>1.25</v>
          </cell>
          <cell r="Q91">
            <v>1.25</v>
          </cell>
          <cell r="R91">
            <v>1.2706666666666668</v>
          </cell>
          <cell r="T91">
            <v>1.251138888888889</v>
          </cell>
        </row>
        <row r="92">
          <cell r="A92" t="str">
            <v xml:space="preserve">3MD 152 </v>
          </cell>
          <cell r="B92">
            <v>1200</v>
          </cell>
          <cell r="C92">
            <v>15</v>
          </cell>
          <cell r="D92">
            <v>0</v>
          </cell>
          <cell r="E92">
            <v>0.90200000000000002</v>
          </cell>
          <cell r="F92">
            <v>0.93600000000000005</v>
          </cell>
          <cell r="G92">
            <v>1.2536666666666667</v>
          </cell>
          <cell r="H92">
            <v>1.2680000000000002</v>
          </cell>
          <cell r="I92">
            <v>1.3053333333333335</v>
          </cell>
          <cell r="J92">
            <v>1.4386666666666668</v>
          </cell>
          <cell r="K92">
            <v>1.1719999999999999</v>
          </cell>
          <cell r="L92">
            <v>1.181</v>
          </cell>
          <cell r="M92">
            <v>1.1503333333333332</v>
          </cell>
          <cell r="N92">
            <v>1.1936666666666667</v>
          </cell>
          <cell r="O92">
            <v>1.1903333333333332</v>
          </cell>
          <cell r="P92">
            <v>1.24</v>
          </cell>
          <cell r="Q92">
            <v>1.24</v>
          </cell>
          <cell r="R92">
            <v>1.2606666666666668</v>
          </cell>
          <cell r="T92">
            <v>1.241138888888889</v>
          </cell>
        </row>
        <row r="93">
          <cell r="A93" t="str">
            <v xml:space="preserve">3MD 152 </v>
          </cell>
          <cell r="B93">
            <v>1600</v>
          </cell>
          <cell r="C93">
            <v>20</v>
          </cell>
          <cell r="D93">
            <v>0</v>
          </cell>
          <cell r="E93">
            <v>0.90200000000000002</v>
          </cell>
          <cell r="F93">
            <v>0.89050000000000007</v>
          </cell>
          <cell r="G93">
            <v>1.2236666666666667</v>
          </cell>
          <cell r="H93">
            <v>1.2380000000000002</v>
          </cell>
          <cell r="I93">
            <v>1.2753333333333334</v>
          </cell>
          <cell r="J93">
            <v>1.4086666666666667</v>
          </cell>
          <cell r="K93">
            <v>1.1419999999999999</v>
          </cell>
          <cell r="L93">
            <v>1.151</v>
          </cell>
          <cell r="M93">
            <v>1.1203333333333332</v>
          </cell>
          <cell r="N93">
            <v>1.1636666666666666</v>
          </cell>
          <cell r="O93">
            <v>1.1603333333333332</v>
          </cell>
          <cell r="P93">
            <v>1.21</v>
          </cell>
          <cell r="Q93">
            <v>1.21</v>
          </cell>
          <cell r="R93">
            <v>1.2306666666666668</v>
          </cell>
          <cell r="T93">
            <v>1.211138888888889</v>
          </cell>
        </row>
        <row r="94">
          <cell r="A94" t="str">
            <v xml:space="preserve">3MD 152 </v>
          </cell>
          <cell r="B94">
            <v>1840</v>
          </cell>
          <cell r="C94">
            <v>23</v>
          </cell>
          <cell r="D94">
            <v>0</v>
          </cell>
          <cell r="E94">
            <v>0.90200000000000002</v>
          </cell>
          <cell r="F94">
            <v>0.86550000000000005</v>
          </cell>
          <cell r="G94">
            <v>1.2036666666666667</v>
          </cell>
          <cell r="H94">
            <v>1.2180000000000002</v>
          </cell>
          <cell r="I94">
            <v>1.2553333333333334</v>
          </cell>
          <cell r="J94">
            <v>1.3886666666666667</v>
          </cell>
          <cell r="K94">
            <v>1.1219999999999999</v>
          </cell>
          <cell r="L94">
            <v>1.131</v>
          </cell>
          <cell r="M94">
            <v>1.1003333333333332</v>
          </cell>
          <cell r="N94">
            <v>1.1436666666666666</v>
          </cell>
          <cell r="O94">
            <v>1.1403333333333332</v>
          </cell>
          <cell r="P94">
            <v>1.19</v>
          </cell>
          <cell r="Q94">
            <v>1.19</v>
          </cell>
          <cell r="R94">
            <v>1.2106666666666668</v>
          </cell>
          <cell r="T94">
            <v>1.1911388888888887</v>
          </cell>
        </row>
        <row r="95">
          <cell r="A95" t="str">
            <v xml:space="preserve">3MD 152 </v>
          </cell>
          <cell r="B95">
            <v>2000</v>
          </cell>
          <cell r="C95">
            <v>25</v>
          </cell>
          <cell r="D95">
            <v>0</v>
          </cell>
          <cell r="E95">
            <v>0.90200000000000002</v>
          </cell>
          <cell r="F95">
            <v>0.84050000000000002</v>
          </cell>
          <cell r="G95">
            <v>1.1736666666666669</v>
          </cell>
          <cell r="H95">
            <v>1.1880000000000004</v>
          </cell>
          <cell r="I95">
            <v>1.2253333333333336</v>
          </cell>
          <cell r="J95">
            <v>1.3586666666666669</v>
          </cell>
          <cell r="K95">
            <v>1.0920000000000001</v>
          </cell>
          <cell r="L95">
            <v>1.1010000000000002</v>
          </cell>
          <cell r="M95">
            <v>1.0703333333333334</v>
          </cell>
          <cell r="N95">
            <v>1.1136666666666668</v>
          </cell>
          <cell r="O95">
            <v>1.1103333333333334</v>
          </cell>
          <cell r="P95">
            <v>1.1600000000000001</v>
          </cell>
          <cell r="Q95">
            <v>1.1600000000000001</v>
          </cell>
          <cell r="R95">
            <v>1.180666666666667</v>
          </cell>
          <cell r="T95">
            <v>1.1611388888888892</v>
          </cell>
        </row>
        <row r="96">
          <cell r="A96" t="str">
            <v xml:space="preserve">3MD 152 </v>
          </cell>
          <cell r="B96">
            <v>2400</v>
          </cell>
          <cell r="C96">
            <v>30</v>
          </cell>
          <cell r="D96">
            <v>0</v>
          </cell>
          <cell r="E96">
            <v>0.90200000000000002</v>
          </cell>
          <cell r="F96">
            <v>0.79049999999999998</v>
          </cell>
          <cell r="G96">
            <v>1.1236666666666668</v>
          </cell>
          <cell r="H96">
            <v>1.1380000000000003</v>
          </cell>
          <cell r="I96">
            <v>1.1753333333333336</v>
          </cell>
          <cell r="J96">
            <v>1.3086666666666669</v>
          </cell>
          <cell r="K96">
            <v>1.042</v>
          </cell>
          <cell r="L96">
            <v>1.0510000000000002</v>
          </cell>
          <cell r="M96">
            <v>1.0203333333333333</v>
          </cell>
          <cell r="N96">
            <v>1.0636666666666668</v>
          </cell>
          <cell r="O96">
            <v>1.0603333333333333</v>
          </cell>
          <cell r="P96">
            <v>1.1100000000000001</v>
          </cell>
          <cell r="Q96">
            <v>1.1100000000000001</v>
          </cell>
          <cell r="R96">
            <v>1.1306666666666669</v>
          </cell>
          <cell r="T96">
            <v>1.1111388888888889</v>
          </cell>
        </row>
        <row r="97">
          <cell r="A97" t="str">
            <v xml:space="preserve">3MD 152 </v>
          </cell>
          <cell r="B97">
            <v>3200</v>
          </cell>
          <cell r="C97">
            <v>40</v>
          </cell>
          <cell r="D97">
            <v>0</v>
          </cell>
          <cell r="E97">
            <v>0.90200000000000002</v>
          </cell>
          <cell r="F97">
            <v>0.75700000000000001</v>
          </cell>
          <cell r="G97">
            <v>1.0936666666666668</v>
          </cell>
          <cell r="H97">
            <v>1.1080000000000003</v>
          </cell>
          <cell r="I97">
            <v>1.1453333333333335</v>
          </cell>
          <cell r="J97">
            <v>1.2786666666666668</v>
          </cell>
          <cell r="K97">
            <v>1.012</v>
          </cell>
          <cell r="L97">
            <v>1.0210000000000001</v>
          </cell>
          <cell r="M97">
            <v>0.99033333333333329</v>
          </cell>
          <cell r="N97">
            <v>1.0336666666666667</v>
          </cell>
          <cell r="O97">
            <v>1.0303333333333333</v>
          </cell>
          <cell r="P97">
            <v>1.08</v>
          </cell>
          <cell r="Q97">
            <v>1.08</v>
          </cell>
          <cell r="R97">
            <v>1.1006666666666669</v>
          </cell>
          <cell r="T97">
            <v>1.0811388888888891</v>
          </cell>
        </row>
        <row r="98">
          <cell r="A98" t="str">
            <v>1B</v>
          </cell>
          <cell r="B98">
            <v>140</v>
          </cell>
          <cell r="C98">
            <v>1</v>
          </cell>
          <cell r="D98">
            <v>0</v>
          </cell>
          <cell r="E98">
            <v>0.98250000000000004</v>
          </cell>
          <cell r="F98">
            <v>1.0489999999999999</v>
          </cell>
          <cell r="G98">
            <v>1.4736666666666667</v>
          </cell>
          <cell r="H98">
            <v>1.4880000000000002</v>
          </cell>
          <cell r="I98">
            <v>1.5253333333333334</v>
          </cell>
          <cell r="J98">
            <v>1.6586666666666667</v>
          </cell>
          <cell r="K98">
            <v>1.3919999999999999</v>
          </cell>
          <cell r="L98">
            <v>1.401</v>
          </cell>
          <cell r="M98">
            <v>1.3703333333333332</v>
          </cell>
          <cell r="N98">
            <v>1.4136666666666666</v>
          </cell>
          <cell r="O98">
            <v>1.4103333333333332</v>
          </cell>
          <cell r="P98">
            <v>1.46</v>
          </cell>
          <cell r="Q98">
            <v>1.46</v>
          </cell>
          <cell r="R98">
            <v>1.4806666666666668</v>
          </cell>
          <cell r="T98">
            <v>1.461138888888889</v>
          </cell>
        </row>
        <row r="99">
          <cell r="A99" t="str">
            <v>1B</v>
          </cell>
          <cell r="B99">
            <v>250</v>
          </cell>
          <cell r="C99">
            <v>2</v>
          </cell>
          <cell r="D99">
            <v>0</v>
          </cell>
          <cell r="E99">
            <v>0.96499999999999997</v>
          </cell>
          <cell r="F99">
            <v>1.04</v>
          </cell>
          <cell r="G99">
            <v>1.4536666666666667</v>
          </cell>
          <cell r="H99">
            <v>1.4680000000000002</v>
          </cell>
          <cell r="I99">
            <v>1.5053333333333334</v>
          </cell>
          <cell r="J99">
            <v>1.6386666666666667</v>
          </cell>
          <cell r="K99">
            <v>1.3719999999999999</v>
          </cell>
          <cell r="L99">
            <v>1.381</v>
          </cell>
          <cell r="M99">
            <v>1.3503333333333332</v>
          </cell>
          <cell r="N99">
            <v>1.3936666666666666</v>
          </cell>
          <cell r="O99">
            <v>1.3903333333333332</v>
          </cell>
          <cell r="P99">
            <v>1.44</v>
          </cell>
          <cell r="Q99">
            <v>1.44</v>
          </cell>
          <cell r="R99">
            <v>1.4606666666666668</v>
          </cell>
          <cell r="T99">
            <v>1.441138888888889</v>
          </cell>
        </row>
        <row r="100">
          <cell r="A100" t="str">
            <v>1B</v>
          </cell>
          <cell r="B100">
            <v>330</v>
          </cell>
          <cell r="C100">
            <v>3</v>
          </cell>
          <cell r="D100">
            <v>0</v>
          </cell>
          <cell r="E100">
            <v>0.95799999999999996</v>
          </cell>
          <cell r="F100">
            <v>1.0310000000000001</v>
          </cell>
          <cell r="G100">
            <v>1.4236666666666666</v>
          </cell>
          <cell r="H100">
            <v>1.4380000000000002</v>
          </cell>
          <cell r="I100">
            <v>1.4753333333333334</v>
          </cell>
          <cell r="J100">
            <v>1.6086666666666667</v>
          </cell>
          <cell r="K100">
            <v>1.3419999999999999</v>
          </cell>
          <cell r="L100">
            <v>1.351</v>
          </cell>
          <cell r="M100">
            <v>1.3203333333333331</v>
          </cell>
          <cell r="N100">
            <v>1.3636666666666666</v>
          </cell>
          <cell r="O100">
            <v>1.3603333333333332</v>
          </cell>
          <cell r="P100">
            <v>1.41</v>
          </cell>
          <cell r="Q100">
            <v>1.41</v>
          </cell>
          <cell r="R100">
            <v>1.4306666666666668</v>
          </cell>
          <cell r="T100">
            <v>1.4111388888888889</v>
          </cell>
        </row>
        <row r="101">
          <cell r="A101" t="str">
            <v>1B</v>
          </cell>
          <cell r="B101">
            <v>400</v>
          </cell>
          <cell r="C101">
            <v>4</v>
          </cell>
          <cell r="D101">
            <v>0</v>
          </cell>
          <cell r="E101">
            <v>0.95799999999999996</v>
          </cell>
          <cell r="F101">
            <v>1.022</v>
          </cell>
          <cell r="G101">
            <v>1.3736666666666666</v>
          </cell>
          <cell r="H101">
            <v>1.3880000000000001</v>
          </cell>
          <cell r="I101">
            <v>1.4253333333333333</v>
          </cell>
          <cell r="J101">
            <v>1.5586666666666666</v>
          </cell>
          <cell r="K101">
            <v>1.2919999999999998</v>
          </cell>
          <cell r="L101">
            <v>1.3009999999999999</v>
          </cell>
          <cell r="M101">
            <v>1.2703333333333331</v>
          </cell>
          <cell r="N101">
            <v>1.3136666666666665</v>
          </cell>
          <cell r="O101">
            <v>1.3103333333333331</v>
          </cell>
          <cell r="P101">
            <v>1.3599999999999999</v>
          </cell>
          <cell r="Q101">
            <v>1.3599999999999999</v>
          </cell>
          <cell r="R101">
            <v>1.3806666666666667</v>
          </cell>
          <cell r="T101">
            <v>1.3611388888888889</v>
          </cell>
        </row>
        <row r="102">
          <cell r="A102" t="str">
            <v>1B</v>
          </cell>
          <cell r="B102">
            <v>450</v>
          </cell>
          <cell r="C102">
            <v>5</v>
          </cell>
          <cell r="D102">
            <v>0</v>
          </cell>
          <cell r="E102">
            <v>0.95099999999999996</v>
          </cell>
          <cell r="F102">
            <v>1.022</v>
          </cell>
          <cell r="G102">
            <v>1.3236666666666668</v>
          </cell>
          <cell r="H102">
            <v>1.3380000000000003</v>
          </cell>
          <cell r="I102">
            <v>1.3753333333333335</v>
          </cell>
          <cell r="J102">
            <v>1.5086666666666668</v>
          </cell>
          <cell r="K102">
            <v>1.242</v>
          </cell>
          <cell r="L102">
            <v>1.2510000000000001</v>
          </cell>
          <cell r="M102">
            <v>1.2203333333333333</v>
          </cell>
          <cell r="N102">
            <v>1.2636666666666667</v>
          </cell>
          <cell r="O102">
            <v>1.2603333333333333</v>
          </cell>
          <cell r="P102">
            <v>1.31</v>
          </cell>
          <cell r="Q102">
            <v>1.31</v>
          </cell>
          <cell r="R102">
            <v>1.3306666666666669</v>
          </cell>
          <cell r="T102">
            <v>1.3111388888888891</v>
          </cell>
        </row>
        <row r="103">
          <cell r="A103" t="str">
            <v>1A 120</v>
          </cell>
          <cell r="B103">
            <v>11</v>
          </cell>
          <cell r="C103">
            <v>1</v>
          </cell>
          <cell r="D103">
            <v>0</v>
          </cell>
          <cell r="E103">
            <v>0.98250000000000004</v>
          </cell>
          <cell r="F103">
            <v>1.0489999999999999</v>
          </cell>
          <cell r="G103">
            <v>1.5536666666666668</v>
          </cell>
          <cell r="H103">
            <v>1.5680000000000003</v>
          </cell>
          <cell r="I103">
            <v>1.6053333333333335</v>
          </cell>
          <cell r="J103">
            <v>1.7386666666666668</v>
          </cell>
          <cell r="K103">
            <v>1.472</v>
          </cell>
          <cell r="L103">
            <v>1.4810000000000001</v>
          </cell>
          <cell r="M103">
            <v>1.4503333333333333</v>
          </cell>
          <cell r="N103">
            <v>1.4936666666666667</v>
          </cell>
          <cell r="O103">
            <v>1.4903333333333333</v>
          </cell>
          <cell r="P103">
            <v>1.54</v>
          </cell>
          <cell r="Q103">
            <v>1.54</v>
          </cell>
          <cell r="R103">
            <v>1.5606666666666669</v>
          </cell>
          <cell r="T103">
            <v>1.5411388888888888</v>
          </cell>
        </row>
        <row r="104">
          <cell r="A104" t="str">
            <v>1A 130</v>
          </cell>
          <cell r="B104">
            <v>34</v>
          </cell>
          <cell r="C104">
            <v>1</v>
          </cell>
          <cell r="D104">
            <v>0</v>
          </cell>
          <cell r="E104">
            <v>0.98250000000000004</v>
          </cell>
          <cell r="F104">
            <v>1.0489999999999999</v>
          </cell>
          <cell r="G104">
            <v>1.5336666666666667</v>
          </cell>
          <cell r="H104">
            <v>1.5480000000000003</v>
          </cell>
          <cell r="I104">
            <v>1.5853333333333335</v>
          </cell>
          <cell r="J104">
            <v>1.7186666666666668</v>
          </cell>
          <cell r="K104">
            <v>1.452</v>
          </cell>
          <cell r="L104">
            <v>1.4610000000000001</v>
          </cell>
          <cell r="M104">
            <v>1.4303333333333332</v>
          </cell>
          <cell r="N104">
            <v>1.4736666666666667</v>
          </cell>
          <cell r="O104">
            <v>1.4703333333333333</v>
          </cell>
          <cell r="P104">
            <v>1.52</v>
          </cell>
          <cell r="Q104">
            <v>1.52</v>
          </cell>
          <cell r="R104">
            <v>1.5406666666666669</v>
          </cell>
          <cell r="T104">
            <v>1.521138888888889</v>
          </cell>
        </row>
        <row r="105">
          <cell r="A105" t="str">
            <v>1A 130</v>
          </cell>
          <cell r="B105">
            <v>60</v>
          </cell>
          <cell r="C105">
            <v>2</v>
          </cell>
          <cell r="D105">
            <v>0</v>
          </cell>
          <cell r="E105">
            <v>0.96499999999999997</v>
          </cell>
          <cell r="F105">
            <v>1.0489999999999999</v>
          </cell>
          <cell r="G105">
            <v>1.5136666666666667</v>
          </cell>
          <cell r="H105">
            <v>1.5280000000000002</v>
          </cell>
          <cell r="I105">
            <v>1.5653333333333335</v>
          </cell>
          <cell r="J105">
            <v>1.6986666666666668</v>
          </cell>
          <cell r="K105">
            <v>1.4319999999999999</v>
          </cell>
          <cell r="L105">
            <v>1.4410000000000001</v>
          </cell>
          <cell r="M105">
            <v>1.4103333333333332</v>
          </cell>
          <cell r="N105">
            <v>1.4536666666666667</v>
          </cell>
          <cell r="O105">
            <v>1.4503333333333333</v>
          </cell>
          <cell r="P105">
            <v>1.5</v>
          </cell>
          <cell r="Q105">
            <v>1.5</v>
          </cell>
          <cell r="R105">
            <v>1.5206666666666668</v>
          </cell>
          <cell r="T105">
            <v>1.501138888888889</v>
          </cell>
        </row>
      </sheetData>
      <sheetData sheetId="5">
        <row r="5">
          <cell r="A5">
            <v>0</v>
          </cell>
        </row>
      </sheetData>
      <sheetData sheetId="6"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notes"/>
      <sheetName val="Summary Design Thruput"/>
      <sheetName val="Breakdown Design Thruput"/>
      <sheetName val="Summary Normal Thruput"/>
      <sheetName val="Breakdown Normal Thruput"/>
      <sheetName val="Retail Marketer Program"/>
      <sheetName val="PSC TABLE 2"/>
      <sheetName val="PSC TABLE 3"/>
      <sheetName val="KEDNY Design"/>
      <sheetName val="KEDNY Normal"/>
      <sheetName val="KEDLI Design"/>
      <sheetName val="KEDLI Normal"/>
      <sheetName val="DDs"/>
      <sheetName val="LIBaseSlope"/>
      <sheetName val="NYBaseSlope"/>
      <sheetName val="PeakDay"/>
      <sheetName val="Engineering's Peak Day"/>
      <sheetName val="LI Design Feb Peak Day"/>
      <sheetName val="NY-D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L14">
            <v>0</v>
          </cell>
          <cell r="M14">
            <v>1</v>
          </cell>
          <cell r="N14">
            <v>0</v>
          </cell>
          <cell r="O14">
            <v>0</v>
          </cell>
        </row>
        <row r="15">
          <cell r="L15">
            <v>1</v>
          </cell>
          <cell r="M15">
            <v>1</v>
          </cell>
          <cell r="N15">
            <v>0</v>
          </cell>
          <cell r="O15">
            <v>0</v>
          </cell>
        </row>
        <row r="16">
          <cell r="L16">
            <v>2</v>
          </cell>
          <cell r="M16">
            <v>1</v>
          </cell>
          <cell r="N16">
            <v>0</v>
          </cell>
          <cell r="O16">
            <v>0</v>
          </cell>
        </row>
        <row r="17">
          <cell r="L17">
            <v>3</v>
          </cell>
          <cell r="M17">
            <v>1</v>
          </cell>
          <cell r="N17">
            <v>0</v>
          </cell>
          <cell r="O17">
            <v>0</v>
          </cell>
        </row>
        <row r="18">
          <cell r="L18">
            <v>4</v>
          </cell>
          <cell r="M18">
            <v>1</v>
          </cell>
          <cell r="N18">
            <v>0</v>
          </cell>
          <cell r="O18">
            <v>0</v>
          </cell>
        </row>
        <row r="19">
          <cell r="L19">
            <v>5</v>
          </cell>
          <cell r="M19">
            <v>1</v>
          </cell>
          <cell r="N19">
            <v>0</v>
          </cell>
          <cell r="O19">
            <v>0</v>
          </cell>
        </row>
        <row r="20">
          <cell r="L20">
            <v>6</v>
          </cell>
          <cell r="M20">
            <v>1</v>
          </cell>
          <cell r="N20">
            <v>0</v>
          </cell>
          <cell r="O20">
            <v>0</v>
          </cell>
        </row>
        <row r="21">
          <cell r="L21">
            <v>7</v>
          </cell>
          <cell r="M21">
            <v>1</v>
          </cell>
          <cell r="N21">
            <v>0</v>
          </cell>
          <cell r="O21">
            <v>0</v>
          </cell>
        </row>
        <row r="22">
          <cell r="L22">
            <v>8</v>
          </cell>
          <cell r="M22">
            <v>1</v>
          </cell>
          <cell r="N22">
            <v>0</v>
          </cell>
          <cell r="O22">
            <v>0</v>
          </cell>
        </row>
        <row r="23">
          <cell r="L23">
            <v>9</v>
          </cell>
          <cell r="M23">
            <v>1</v>
          </cell>
          <cell r="N23">
            <v>0</v>
          </cell>
          <cell r="O23">
            <v>0</v>
          </cell>
        </row>
        <row r="24">
          <cell r="L24">
            <v>10</v>
          </cell>
          <cell r="M24">
            <v>1</v>
          </cell>
          <cell r="N24">
            <v>0</v>
          </cell>
          <cell r="O24">
            <v>0</v>
          </cell>
        </row>
        <row r="25">
          <cell r="L25">
            <v>11</v>
          </cell>
          <cell r="M25">
            <v>1</v>
          </cell>
          <cell r="N25">
            <v>0</v>
          </cell>
          <cell r="O25">
            <v>0</v>
          </cell>
        </row>
        <row r="26">
          <cell r="L26">
            <v>12</v>
          </cell>
          <cell r="M26">
            <v>1</v>
          </cell>
          <cell r="N26">
            <v>0</v>
          </cell>
          <cell r="O26">
            <v>0</v>
          </cell>
        </row>
        <row r="27">
          <cell r="L27">
            <v>13</v>
          </cell>
          <cell r="M27">
            <v>1</v>
          </cell>
          <cell r="N27">
            <v>0</v>
          </cell>
          <cell r="O27">
            <v>0</v>
          </cell>
        </row>
        <row r="28">
          <cell r="L28">
            <v>14</v>
          </cell>
          <cell r="M28">
            <v>1</v>
          </cell>
          <cell r="N28">
            <v>0</v>
          </cell>
          <cell r="O28">
            <v>0</v>
          </cell>
        </row>
        <row r="29">
          <cell r="L29">
            <v>15</v>
          </cell>
          <cell r="M29">
            <v>1</v>
          </cell>
          <cell r="N29">
            <v>0</v>
          </cell>
          <cell r="O29">
            <v>0</v>
          </cell>
        </row>
        <row r="30">
          <cell r="L30">
            <v>16</v>
          </cell>
          <cell r="M30">
            <v>1</v>
          </cell>
          <cell r="N30">
            <v>0</v>
          </cell>
          <cell r="O30">
            <v>0</v>
          </cell>
        </row>
        <row r="31">
          <cell r="L31">
            <v>17</v>
          </cell>
          <cell r="M31">
            <v>1</v>
          </cell>
          <cell r="N31">
            <v>0</v>
          </cell>
          <cell r="O31">
            <v>0</v>
          </cell>
        </row>
        <row r="32">
          <cell r="L32">
            <v>18</v>
          </cell>
          <cell r="M32">
            <v>1</v>
          </cell>
          <cell r="N32">
            <v>0</v>
          </cell>
          <cell r="O32">
            <v>0</v>
          </cell>
        </row>
        <row r="33">
          <cell r="L33">
            <v>19</v>
          </cell>
          <cell r="M33">
            <v>1</v>
          </cell>
          <cell r="N33">
            <v>0</v>
          </cell>
          <cell r="O33">
            <v>0</v>
          </cell>
        </row>
        <row r="34">
          <cell r="L34">
            <v>20</v>
          </cell>
          <cell r="M34">
            <v>1</v>
          </cell>
          <cell r="N34">
            <v>0</v>
          </cell>
          <cell r="O34">
            <v>0</v>
          </cell>
        </row>
        <row r="35">
          <cell r="L35">
            <v>21</v>
          </cell>
          <cell r="M35">
            <v>1</v>
          </cell>
          <cell r="N35">
            <v>0</v>
          </cell>
          <cell r="O35">
            <v>0</v>
          </cell>
        </row>
        <row r="36">
          <cell r="L36">
            <v>22</v>
          </cell>
          <cell r="M36">
            <v>1</v>
          </cell>
          <cell r="N36">
            <v>0</v>
          </cell>
          <cell r="O36">
            <v>0</v>
          </cell>
        </row>
        <row r="37">
          <cell r="L37">
            <v>23</v>
          </cell>
          <cell r="M37">
            <v>1</v>
          </cell>
          <cell r="N37">
            <v>0</v>
          </cell>
          <cell r="O37">
            <v>0</v>
          </cell>
        </row>
        <row r="38">
          <cell r="L38">
            <v>24</v>
          </cell>
          <cell r="M38">
            <v>1</v>
          </cell>
          <cell r="N38">
            <v>0</v>
          </cell>
          <cell r="O38">
            <v>0</v>
          </cell>
        </row>
        <row r="39">
          <cell r="L39">
            <v>25</v>
          </cell>
          <cell r="M39">
            <v>1</v>
          </cell>
          <cell r="N39">
            <v>0</v>
          </cell>
          <cell r="O39">
            <v>0</v>
          </cell>
        </row>
        <row r="40">
          <cell r="L40">
            <v>26</v>
          </cell>
          <cell r="M40">
            <v>1</v>
          </cell>
          <cell r="N40">
            <v>0</v>
          </cell>
          <cell r="O40">
            <v>0</v>
          </cell>
        </row>
        <row r="41">
          <cell r="L41">
            <v>27</v>
          </cell>
          <cell r="M41">
            <v>1</v>
          </cell>
          <cell r="N41">
            <v>0</v>
          </cell>
          <cell r="O41">
            <v>0</v>
          </cell>
        </row>
        <row r="42">
          <cell r="L42">
            <v>28</v>
          </cell>
          <cell r="M42">
            <v>1</v>
          </cell>
          <cell r="N42">
            <v>0</v>
          </cell>
          <cell r="O42">
            <v>0</v>
          </cell>
        </row>
        <row r="43">
          <cell r="L43">
            <v>29</v>
          </cell>
          <cell r="M43">
            <v>1</v>
          </cell>
          <cell r="N43">
            <v>0</v>
          </cell>
          <cell r="O43">
            <v>0</v>
          </cell>
        </row>
        <row r="44">
          <cell r="L44">
            <v>30</v>
          </cell>
          <cell r="M44">
            <v>1</v>
          </cell>
          <cell r="N44">
            <v>0</v>
          </cell>
          <cell r="O44">
            <v>0</v>
          </cell>
        </row>
        <row r="45">
          <cell r="L45">
            <v>31</v>
          </cell>
          <cell r="M45">
            <v>1</v>
          </cell>
          <cell r="N45">
            <v>0</v>
          </cell>
          <cell r="O45">
            <v>0</v>
          </cell>
        </row>
        <row r="46">
          <cell r="L46">
            <v>32</v>
          </cell>
          <cell r="M46">
            <v>1</v>
          </cell>
          <cell r="N46">
            <v>0</v>
          </cell>
          <cell r="O46">
            <v>0</v>
          </cell>
        </row>
        <row r="47">
          <cell r="L47">
            <v>33</v>
          </cell>
          <cell r="M47">
            <v>1</v>
          </cell>
          <cell r="N47">
            <v>0</v>
          </cell>
          <cell r="O47">
            <v>0</v>
          </cell>
        </row>
        <row r="48">
          <cell r="L48">
            <v>34</v>
          </cell>
          <cell r="M48">
            <v>1</v>
          </cell>
          <cell r="N48">
            <v>0</v>
          </cell>
          <cell r="O48">
            <v>0</v>
          </cell>
        </row>
        <row r="49">
          <cell r="L49">
            <v>35</v>
          </cell>
          <cell r="M49">
            <v>1</v>
          </cell>
          <cell r="N49">
            <v>0</v>
          </cell>
          <cell r="O49">
            <v>0</v>
          </cell>
        </row>
        <row r="50">
          <cell r="L50">
            <v>36</v>
          </cell>
          <cell r="M50">
            <v>1</v>
          </cell>
          <cell r="N50">
            <v>0</v>
          </cell>
          <cell r="O50">
            <v>0</v>
          </cell>
        </row>
        <row r="51">
          <cell r="L51">
            <v>37</v>
          </cell>
          <cell r="M51">
            <v>1</v>
          </cell>
          <cell r="N51">
            <v>0</v>
          </cell>
          <cell r="O51">
            <v>0</v>
          </cell>
        </row>
        <row r="52">
          <cell r="L52">
            <v>38</v>
          </cell>
          <cell r="M52">
            <v>1</v>
          </cell>
          <cell r="N52">
            <v>0</v>
          </cell>
          <cell r="O52">
            <v>0</v>
          </cell>
        </row>
        <row r="53">
          <cell r="L53">
            <v>39</v>
          </cell>
          <cell r="M53">
            <v>1</v>
          </cell>
          <cell r="N53">
            <v>0</v>
          </cell>
          <cell r="O53">
            <v>0</v>
          </cell>
        </row>
        <row r="54">
          <cell r="L54">
            <v>40</v>
          </cell>
          <cell r="M54">
            <v>1</v>
          </cell>
          <cell r="N54">
            <v>0</v>
          </cell>
          <cell r="O54">
            <v>0</v>
          </cell>
        </row>
        <row r="55">
          <cell r="L55">
            <v>41</v>
          </cell>
          <cell r="M55">
            <v>1</v>
          </cell>
          <cell r="N55">
            <v>0</v>
          </cell>
          <cell r="O55">
            <v>0</v>
          </cell>
        </row>
        <row r="56">
          <cell r="L56">
            <v>42</v>
          </cell>
          <cell r="M56">
            <v>1</v>
          </cell>
          <cell r="N56">
            <v>0</v>
          </cell>
          <cell r="O56">
            <v>0</v>
          </cell>
        </row>
        <row r="57">
          <cell r="L57">
            <v>43</v>
          </cell>
          <cell r="M57">
            <v>1</v>
          </cell>
          <cell r="N57">
            <v>0</v>
          </cell>
          <cell r="O57">
            <v>0</v>
          </cell>
        </row>
        <row r="58">
          <cell r="L58">
            <v>44</v>
          </cell>
          <cell r="M58">
            <v>1</v>
          </cell>
          <cell r="N58">
            <v>0</v>
          </cell>
          <cell r="O58">
            <v>0</v>
          </cell>
        </row>
        <row r="59">
          <cell r="L59">
            <v>45</v>
          </cell>
          <cell r="M59">
            <v>1</v>
          </cell>
          <cell r="N59">
            <v>0</v>
          </cell>
          <cell r="O59">
            <v>0</v>
          </cell>
        </row>
        <row r="60">
          <cell r="L60">
            <v>46</v>
          </cell>
          <cell r="M60">
            <v>0.84</v>
          </cell>
          <cell r="N60">
            <v>0</v>
          </cell>
          <cell r="O60">
            <v>0</v>
          </cell>
        </row>
        <row r="61">
          <cell r="L61">
            <v>47</v>
          </cell>
          <cell r="M61">
            <v>0.68</v>
          </cell>
          <cell r="N61">
            <v>0</v>
          </cell>
          <cell r="O61">
            <v>0</v>
          </cell>
        </row>
        <row r="62">
          <cell r="L62">
            <v>48</v>
          </cell>
          <cell r="M62">
            <v>0.52</v>
          </cell>
          <cell r="N62">
            <v>0</v>
          </cell>
          <cell r="O62">
            <v>0</v>
          </cell>
        </row>
        <row r="63">
          <cell r="L63">
            <v>49</v>
          </cell>
          <cell r="M63">
            <v>0.36</v>
          </cell>
          <cell r="N63">
            <v>0</v>
          </cell>
          <cell r="O63">
            <v>0</v>
          </cell>
        </row>
        <row r="64">
          <cell r="L64">
            <v>50</v>
          </cell>
          <cell r="M64">
            <v>0.2</v>
          </cell>
          <cell r="N64">
            <v>0</v>
          </cell>
          <cell r="O64">
            <v>0</v>
          </cell>
        </row>
        <row r="65">
          <cell r="L65">
            <v>51</v>
          </cell>
          <cell r="M65">
            <v>3.9999999999999869E-2</v>
          </cell>
          <cell r="N65">
            <v>0</v>
          </cell>
          <cell r="O65">
            <v>0</v>
          </cell>
        </row>
        <row r="66">
          <cell r="L66">
            <v>52</v>
          </cell>
          <cell r="M66">
            <v>3.9999999999999869E-2</v>
          </cell>
          <cell r="N66">
            <v>0</v>
          </cell>
          <cell r="O66">
            <v>0</v>
          </cell>
        </row>
        <row r="67">
          <cell r="L67">
            <v>53</v>
          </cell>
          <cell r="M67">
            <v>3.9999999999999869E-2</v>
          </cell>
          <cell r="N67">
            <v>0</v>
          </cell>
          <cell r="O67">
            <v>0</v>
          </cell>
        </row>
        <row r="68">
          <cell r="L68">
            <v>54</v>
          </cell>
          <cell r="M68">
            <v>3.9999999999999869E-2</v>
          </cell>
          <cell r="N68">
            <v>0</v>
          </cell>
          <cell r="O68">
            <v>0</v>
          </cell>
        </row>
        <row r="69">
          <cell r="L69">
            <v>55</v>
          </cell>
          <cell r="M69">
            <v>3.9999999999999869E-2</v>
          </cell>
          <cell r="N69">
            <v>0</v>
          </cell>
          <cell r="O69">
            <v>0</v>
          </cell>
        </row>
        <row r="70">
          <cell r="L70">
            <v>56</v>
          </cell>
          <cell r="M70">
            <v>3.9999999999999869E-2</v>
          </cell>
          <cell r="N70">
            <v>3366.0129606642004</v>
          </cell>
          <cell r="O70">
            <v>3.3660129606642002</v>
          </cell>
        </row>
        <row r="71">
          <cell r="L71">
            <v>57</v>
          </cell>
          <cell r="M71">
            <v>3.9999999999999869E-2</v>
          </cell>
          <cell r="N71">
            <v>6732.0259213283953</v>
          </cell>
          <cell r="O71">
            <v>6.7320259213283951</v>
          </cell>
        </row>
        <row r="72">
          <cell r="L72">
            <v>58</v>
          </cell>
          <cell r="M72">
            <v>3.9999999999999869E-2</v>
          </cell>
          <cell r="N72">
            <v>10098.03888199259</v>
          </cell>
          <cell r="O72">
            <v>10.09803888199259</v>
          </cell>
        </row>
        <row r="73">
          <cell r="L73">
            <v>59</v>
          </cell>
          <cell r="M73">
            <v>3.9999999999999869E-2</v>
          </cell>
          <cell r="N73">
            <v>13464.051842656785</v>
          </cell>
          <cell r="O73">
            <v>13.464051842656785</v>
          </cell>
        </row>
        <row r="74">
          <cell r="L74">
            <v>60</v>
          </cell>
          <cell r="M74">
            <v>3.9999999999999869E-2</v>
          </cell>
          <cell r="N74">
            <v>16830.06480332098</v>
          </cell>
          <cell r="O74">
            <v>16.83006480332098</v>
          </cell>
        </row>
        <row r="75">
          <cell r="L75">
            <v>61</v>
          </cell>
          <cell r="M75">
            <v>3.9999999999999869E-2</v>
          </cell>
          <cell r="N75">
            <v>20196.077763985173</v>
          </cell>
          <cell r="O75">
            <v>20.196077763985173</v>
          </cell>
        </row>
        <row r="76">
          <cell r="L76">
            <v>62</v>
          </cell>
          <cell r="M76">
            <v>3.9999999999999869E-2</v>
          </cell>
          <cell r="N76">
            <v>23562.090724649366</v>
          </cell>
          <cell r="O76">
            <v>23.562090724649366</v>
          </cell>
        </row>
        <row r="77">
          <cell r="L77">
            <v>63</v>
          </cell>
          <cell r="M77">
            <v>3.9999999999999869E-2</v>
          </cell>
          <cell r="N77">
            <v>26928.103685313559</v>
          </cell>
          <cell r="O77">
            <v>26.928103685313559</v>
          </cell>
        </row>
        <row r="78">
          <cell r="L78">
            <v>64</v>
          </cell>
          <cell r="M78">
            <v>3.9999999999999869E-2</v>
          </cell>
          <cell r="N78">
            <v>30294.116645977752</v>
          </cell>
          <cell r="O78">
            <v>30.294116645977752</v>
          </cell>
        </row>
        <row r="79">
          <cell r="L79">
            <v>65</v>
          </cell>
          <cell r="M79">
            <v>3.9999999999999869E-2</v>
          </cell>
          <cell r="N79">
            <v>33660.129606641945</v>
          </cell>
          <cell r="O79">
            <v>33.660129606641945</v>
          </cell>
        </row>
      </sheetData>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 val="BS 6891"/>
    </sheetNames>
    <sheetDataSet>
      <sheetData sheetId="0" refreshError="1"/>
      <sheetData sheetId="1" refreshError="1">
        <row r="26">
          <cell r="C26">
            <v>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s>
    <sheetDataSet>
      <sheetData sheetId="0" refreshError="1"/>
      <sheetData sheetId="1" refreshError="1">
        <row r="26">
          <cell r="C26">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Mary"/>
      <sheetName val="Cassie"/>
      <sheetName val="Rich"/>
      <sheetName val="Patti"/>
      <sheetName val="Rashi"/>
      <sheetName val="Kristine"/>
      <sheetName val="Mike"/>
      <sheetName val="Planning"/>
      <sheetName val="Winter 07-08 Peakers"/>
      <sheetName val="Schedulers"/>
      <sheetName val="NYMEX"/>
      <sheetName val="Data"/>
      <sheetName val="NE"/>
      <sheetName val="Rich Kunz"/>
      <sheetName val="Mary Brolly"/>
      <sheetName val="Patti Hoeler"/>
      <sheetName val="Rashi Dahl"/>
      <sheetName val="AJ"/>
      <sheetName val="Steve McCauley"/>
      <sheetName val="NIMO"/>
      <sheetName val="Winter 08-09 Peakers"/>
      <sheetName val="Dave"/>
    </sheetNames>
    <sheetDataSet>
      <sheetData sheetId="0"/>
      <sheetData sheetId="1"/>
      <sheetData sheetId="2"/>
      <sheetData sheetId="3"/>
      <sheetData sheetId="4"/>
      <sheetData sheetId="5"/>
      <sheetData sheetId="6"/>
      <sheetData sheetId="7"/>
      <sheetData sheetId="8"/>
      <sheetData sheetId="9"/>
      <sheetData sheetId="10"/>
      <sheetData sheetId="11">
        <row r="2">
          <cell r="A2" t="str">
            <v>buy</v>
          </cell>
        </row>
        <row r="3">
          <cell r="A3" t="str">
            <v>sell</v>
          </cell>
        </row>
        <row r="4">
          <cell r="A4" t="str">
            <v>shift</v>
          </cell>
        </row>
        <row r="5">
          <cell r="A5" t="str">
            <v>inj</v>
          </cell>
        </row>
        <row r="6">
          <cell r="A6" t="str">
            <v>wtd</v>
          </cell>
        </row>
        <row r="20">
          <cell r="C20" t="str">
            <v>Transco</v>
          </cell>
        </row>
        <row r="21">
          <cell r="C21" t="str">
            <v>Tetco</v>
          </cell>
        </row>
        <row r="22">
          <cell r="C22" t="str">
            <v>Tenn</v>
          </cell>
        </row>
        <row r="23">
          <cell r="C23" t="str">
            <v>Dominion</v>
          </cell>
        </row>
        <row r="24">
          <cell r="C24" t="str">
            <v>Iroquois</v>
          </cell>
        </row>
        <row r="25">
          <cell r="C25" t="str">
            <v>Algonquin</v>
          </cell>
        </row>
        <row r="26">
          <cell r="C26" t="str">
            <v>Texas Gas</v>
          </cell>
        </row>
        <row r="27">
          <cell r="C27" t="str">
            <v>Equitrans</v>
          </cell>
        </row>
        <row r="28">
          <cell r="C28" t="str">
            <v>National Fuel</v>
          </cell>
        </row>
        <row r="29">
          <cell r="C29" t="str">
            <v>TransCanada</v>
          </cell>
        </row>
        <row r="30">
          <cell r="C30" t="str">
            <v>KED LI</v>
          </cell>
        </row>
        <row r="31">
          <cell r="C31" t="str">
            <v>KED NY</v>
          </cell>
        </row>
        <row r="32">
          <cell r="C32" t="str">
            <v>Algonquin</v>
          </cell>
        </row>
        <row r="34">
          <cell r="D34" t="str">
            <v>500L</v>
          </cell>
        </row>
        <row r="35">
          <cell r="D35" t="str">
            <v>Portland</v>
          </cell>
        </row>
        <row r="36">
          <cell r="D36" t="str">
            <v>z0</v>
          </cell>
        </row>
        <row r="37">
          <cell r="D37" t="str">
            <v>King Ranch</v>
          </cell>
        </row>
        <row r="38">
          <cell r="D38" t="str">
            <v>Agua Dulce</v>
          </cell>
        </row>
        <row r="39">
          <cell r="D39" t="str">
            <v>z1</v>
          </cell>
        </row>
        <row r="40">
          <cell r="D40" t="str">
            <v>z1 100L</v>
          </cell>
        </row>
        <row r="41">
          <cell r="D41" t="str">
            <v>z1 500 L</v>
          </cell>
        </row>
        <row r="42">
          <cell r="D42" t="str">
            <v>z1 800 L</v>
          </cell>
        </row>
        <row r="43">
          <cell r="D43" t="str">
            <v>zL 500 L</v>
          </cell>
        </row>
        <row r="44">
          <cell r="D44" t="str">
            <v>zL 800 L</v>
          </cell>
        </row>
        <row r="45">
          <cell r="D45" t="str">
            <v>FSMA</v>
          </cell>
        </row>
        <row r="46">
          <cell r="D46" t="str">
            <v>Honeoye</v>
          </cell>
        </row>
        <row r="47">
          <cell r="D47" t="str">
            <v>Nat Fuel</v>
          </cell>
        </row>
        <row r="48">
          <cell r="D48" t="str">
            <v>z2</v>
          </cell>
        </row>
        <row r="49">
          <cell r="D49" t="str">
            <v>z3</v>
          </cell>
        </row>
        <row r="50">
          <cell r="D50" t="str">
            <v>z4</v>
          </cell>
        </row>
        <row r="51">
          <cell r="D51" t="str">
            <v>z5</v>
          </cell>
        </row>
        <row r="52">
          <cell r="D52" t="str">
            <v>Mahwah</v>
          </cell>
        </row>
        <row r="53">
          <cell r="D53" t="str">
            <v>z6</v>
          </cell>
        </row>
        <row r="54">
          <cell r="D54" t="str">
            <v>Dracut</v>
          </cell>
        </row>
        <row r="55">
          <cell r="D55" t="str">
            <v>Waddington</v>
          </cell>
        </row>
        <row r="56">
          <cell r="D56" t="str">
            <v>Canajoharie</v>
          </cell>
        </row>
        <row r="57">
          <cell r="D57" t="str">
            <v>Niagara</v>
          </cell>
        </row>
        <row r="58">
          <cell r="D58" t="str">
            <v>Wright</v>
          </cell>
        </row>
        <row r="59">
          <cell r="D59" t="str">
            <v>White Plains</v>
          </cell>
        </row>
        <row r="60">
          <cell r="D60" t="str">
            <v>Hunts Pt</v>
          </cell>
        </row>
        <row r="61">
          <cell r="D61" t="str">
            <v>South Point</v>
          </cell>
        </row>
        <row r="62">
          <cell r="D62" t="str">
            <v>North Point</v>
          </cell>
        </row>
        <row r="63">
          <cell r="D63" t="str">
            <v>Lebanon</v>
          </cell>
        </row>
        <row r="64">
          <cell r="D64" t="str">
            <v>Cornwell</v>
          </cell>
        </row>
        <row r="65">
          <cell r="D65" t="str">
            <v>Sta 30</v>
          </cell>
        </row>
        <row r="66">
          <cell r="D66" t="str">
            <v>Sta 45</v>
          </cell>
        </row>
        <row r="67">
          <cell r="D67" t="str">
            <v>Sta 65</v>
          </cell>
        </row>
        <row r="68">
          <cell r="D68" t="str">
            <v>Sta 85</v>
          </cell>
        </row>
        <row r="69">
          <cell r="D69" t="str">
            <v>St. James LIG</v>
          </cell>
        </row>
        <row r="70">
          <cell r="D70" t="str">
            <v>Clark</v>
          </cell>
        </row>
        <row r="71">
          <cell r="D71" t="str">
            <v>Larose</v>
          </cell>
        </row>
        <row r="72">
          <cell r="D72" t="str">
            <v>Pleasant Valley</v>
          </cell>
        </row>
        <row r="73">
          <cell r="D73" t="str">
            <v>Holmesville</v>
          </cell>
        </row>
        <row r="74">
          <cell r="D74" t="str">
            <v>Heidelberg</v>
          </cell>
        </row>
        <row r="75">
          <cell r="D75" t="str">
            <v>Petal</v>
          </cell>
        </row>
        <row r="76">
          <cell r="D76" t="str">
            <v>Katy</v>
          </cell>
        </row>
        <row r="77">
          <cell r="D77" t="str">
            <v>Katy LoneStar</v>
          </cell>
        </row>
        <row r="78">
          <cell r="D78" t="str">
            <v>Kinder</v>
          </cell>
        </row>
        <row r="79">
          <cell r="D79" t="str">
            <v>Ragley</v>
          </cell>
        </row>
        <row r="80">
          <cell r="D80" t="str">
            <v>Sta 210</v>
          </cell>
        </row>
        <row r="81">
          <cell r="D81" t="str">
            <v>Destin</v>
          </cell>
        </row>
        <row r="82">
          <cell r="D82" t="str">
            <v>WSS</v>
          </cell>
        </row>
        <row r="83">
          <cell r="D83" t="str">
            <v>z6 ny</v>
          </cell>
        </row>
        <row r="84">
          <cell r="D84" t="str">
            <v>z6 non-ny</v>
          </cell>
        </row>
        <row r="85">
          <cell r="D85" t="str">
            <v>Leidy</v>
          </cell>
        </row>
        <row r="86">
          <cell r="D86" t="str">
            <v>stx</v>
          </cell>
        </row>
        <row r="87">
          <cell r="D87" t="str">
            <v>etx</v>
          </cell>
        </row>
        <row r="88">
          <cell r="D88" t="str">
            <v>wla</v>
          </cell>
        </row>
        <row r="89">
          <cell r="D89" t="str">
            <v>ela</v>
          </cell>
        </row>
        <row r="90">
          <cell r="D90" t="str">
            <v>m1 30"</v>
          </cell>
        </row>
        <row r="91">
          <cell r="D91" t="str">
            <v>m1 24"</v>
          </cell>
        </row>
        <row r="92">
          <cell r="D92" t="str">
            <v>m2</v>
          </cell>
        </row>
        <row r="93">
          <cell r="D93" t="str">
            <v>m3</v>
          </cell>
        </row>
        <row r="94">
          <cell r="D94" t="str">
            <v>zSL</v>
          </cell>
        </row>
        <row r="95">
          <cell r="D95" t="str">
            <v>Rivervale</v>
          </cell>
        </row>
        <row r="96">
          <cell r="D96" t="str">
            <v>Centerville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Item List"/>
      <sheetName val="Inputs--&gt;"/>
      <sheetName val="NGFB_Dec 13"/>
      <sheetName val="NGFI_Dec 13"/>
      <sheetName val="Oracle BS Oct 12"/>
      <sheetName val="Dec11 Oracle BS"/>
      <sheetName val="Oracle IS Oct12_10 months"/>
      <sheetName val="Dec11 Oracle YTD IS"/>
      <sheetName val="NGUB_Dec13"/>
      <sheetName val="NGUI_Dec13"/>
      <sheetName val="NGUI_Dec13  9 month "/>
      <sheetName val="FERC Mapping"/>
      <sheetName val="BS Mapping Table"/>
      <sheetName val="Adjustments --&gt;"/>
      <sheetName val="AJE-Dec12"/>
      <sheetName val="Presentation Reclass-Dec13"/>
      <sheetName val="Adjusting Entries-Dec13"/>
      <sheetName val="AJE Impact"/>
      <sheetName val="FERC to Reconciliation &amp; Sup--&gt;"/>
      <sheetName val="Recon. FERC vs GAAP"/>
      <sheetName val="GAAP Adj."/>
      <sheetName val="Adjusted IS Detail"/>
      <sheetName val="RE Reconciliation"/>
      <sheetName val="Reclass detail-Dec13"/>
      <sheetName val="AR&amp;AP Affiliates-Dec13"/>
      <sheetName val="NGBU_Dec 12"/>
      <sheetName val="NGIU_ Dec 12"/>
      <sheetName val="Revised BS-Dec12"/>
      <sheetName val="Acct.236 detail"/>
      <sheetName val="Sheet2"/>
      <sheetName val="Revised IS-Dec13"/>
      <sheetName val="Financial --&gt;"/>
      <sheetName val="BS"/>
      <sheetName val="IS"/>
      <sheetName val="P110 -113"/>
      <sheetName val="P114-117"/>
      <sheetName val="P118-119"/>
      <sheetName val="P120-121"/>
      <sheetName val="P122-123"/>
      <sheetName val="CF Supports --&gt;"/>
      <sheetName val="CF Support Sheet YTD Revised"/>
      <sheetName val="Cash Flow Support Sheet YTD"/>
      <sheetName val="Change in GAC balance"/>
      <sheetName val="ARO Accretion"/>
      <sheetName val="FAS 109 Reg Asset"/>
      <sheetName val="CAPEX_1212"/>
      <sheetName val="Dec12 vs Dec11 Deriv Bal"/>
      <sheetName val="Reg Asset &amp; Reg Liab Amort"/>
      <sheetName val="U4073 Query"/>
      <sheetName val="P110 -113 with Tax Adj"/>
      <sheetName val="P114-117 with Tax Adj"/>
      <sheetName val="Environmental reclass"/>
      <sheetName val="FERC P224-356 and Supports--&gt;"/>
      <sheetName val="P224-225"/>
      <sheetName val="P227"/>
      <sheetName val="P232"/>
      <sheetName val="P232_Reg Asset Bal Breakout"/>
      <sheetName val="P232_Reg Asset Datamart Query"/>
      <sheetName val="P233"/>
      <sheetName val="P233_Def Debit Bal Breakout"/>
      <sheetName val="P233_Misc Def Debit Datamart"/>
      <sheetName val="P256-257"/>
      <sheetName val="P269"/>
      <sheetName val="P269_Other Def Credit Bal"/>
      <sheetName val="P269_Oth Def Credit Datamart"/>
      <sheetName val="P278"/>
      <sheetName val="P278_Reg Liab Bal"/>
      <sheetName val="P278_Reg Liab Datamart Query"/>
      <sheetName val="262263"/>
      <sheetName val="P335"/>
      <sheetName val="P335_Misc General Exp"/>
      <sheetName val="P335_Nov.Dec12"/>
      <sheetName val="P340"/>
      <sheetName val="P340_Income&amp;Ded &amp; Int Chg"/>
      <sheetName val="Acct.431_Nov.Dec12"/>
      <sheetName val="P350"/>
      <sheetName val="P350_Reg Commission Exp"/>
      <sheetName val="PSC Form &amp; Supports--&gt;"/>
      <sheetName val="P11"/>
      <sheetName val="P13"/>
      <sheetName val="P15"/>
      <sheetName val="P15_backup"/>
      <sheetName val="P12"/>
      <sheetName val="P18"/>
      <sheetName val="P12.18 Summary"/>
      <sheetName val="P12.P18_Datamart"/>
      <sheetName val="Topside #54"/>
      <sheetName val="P12.18_SAP"/>
      <sheetName val="P18_Interest Exp"/>
      <sheetName val="P14"/>
      <sheetName val="P14_Prepaid"/>
      <sheetName val="P14 Support_1211"/>
      <sheetName val="P19"/>
      <sheetName val="P19_Operating Reserve Breakout"/>
      <sheetName val="Pg19 Oper Reserve Datmt Query"/>
      <sheetName val="P24"/>
      <sheetName val="P24 Consult Chg Datamart Query"/>
      <sheetName val="P25 support"/>
      <sheetName val="P25 Datamart_2012"/>
      <sheetName val="P25 Empl Plans Datamart_2011"/>
      <sheetName val="P72-77"/>
      <sheetName val="P25"/>
      <sheetName val="Page 25 support"/>
      <sheetName val="Pg25 Empl Plans Datamart Qry"/>
      <sheetName val="Pg25 from S. Briggs - Nov-Dec12"/>
      <sheetName val="P67"/>
      <sheetName val="P81-81A"/>
      <sheetName val="Oracle BS Oct 12_old"/>
      <sheetName val="Dec10 Oracle BS"/>
      <sheetName val="Dec10 Oracle Ytd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Item List"/>
      <sheetName val="Inputs--&gt;"/>
      <sheetName val="NGFB_Dec 13"/>
      <sheetName val="NGFI_Dec 13"/>
      <sheetName val="Oracle BS Oct 12"/>
      <sheetName val="Dec11 Oracle BS"/>
      <sheetName val="Oracle IS Oct12_10 months"/>
      <sheetName val="Dec11 Oracle YTD IS"/>
      <sheetName val="NGUB_Dec13"/>
      <sheetName val="NGUI_Dec13"/>
      <sheetName val="NGUI_Dec13  9 month "/>
      <sheetName val="FERC Mapping"/>
      <sheetName val="BS Mapping Table"/>
      <sheetName val="Adjustments --&gt;"/>
      <sheetName val="AJE-Dec12"/>
      <sheetName val="Presentation Reclass-Dec13"/>
      <sheetName val="Adjusting Entries-Dec13"/>
      <sheetName val="AJE Impact"/>
      <sheetName val="FERC to Reconciliation &amp; Sup--&gt;"/>
      <sheetName val="Recon. FERC vs GAAP"/>
      <sheetName val="GAAP Adj."/>
      <sheetName val="Adjusted IS Detail"/>
      <sheetName val="RE Reconciliation"/>
      <sheetName val="Reclass detail-Dec13"/>
      <sheetName val="AR&amp;AP Affiliates-Dec13"/>
      <sheetName val="NGBU_Dec 12"/>
      <sheetName val="NGIU_ Dec 12"/>
      <sheetName val="Revised BS-Dec12"/>
      <sheetName val="Acct.236 detail"/>
      <sheetName val="Sheet2"/>
      <sheetName val="Revised IS-Dec13"/>
      <sheetName val="Financial --&gt;"/>
      <sheetName val="BS"/>
      <sheetName val="IS"/>
      <sheetName val="P110 -113"/>
      <sheetName val="P114-117"/>
      <sheetName val="P118-119"/>
      <sheetName val="P120-121"/>
      <sheetName val="P122-123"/>
      <sheetName val="CF Supports --&gt;"/>
      <sheetName val="CF Support Sheet YTD Revised"/>
      <sheetName val="Cash Flow Support Sheet YTD"/>
      <sheetName val="Change in GAC balance"/>
      <sheetName val="ARO Accretion"/>
      <sheetName val="FAS 109 Reg Asset"/>
      <sheetName val="CAPEX_1212"/>
      <sheetName val="Dec12 vs Dec11 Deriv Bal"/>
      <sheetName val="Reg Asset &amp; Reg Liab Amort"/>
      <sheetName val="U4073 Query"/>
      <sheetName val="P110 -113 with Tax Adj"/>
      <sheetName val="P114-117 with Tax Adj"/>
      <sheetName val="Environmental reclass"/>
      <sheetName val="FERC P224-356 and Supports--&gt;"/>
      <sheetName val="P224-225"/>
      <sheetName val="P227"/>
      <sheetName val="P232"/>
      <sheetName val="P232_Reg Asset Bal Breakout"/>
      <sheetName val="P232_Reg Asset Datamart Query"/>
      <sheetName val="P233"/>
      <sheetName val="P233_Def Debit Bal Breakout"/>
      <sheetName val="P233_Misc Def Debit Datamart"/>
      <sheetName val="P256-257"/>
      <sheetName val="P269"/>
      <sheetName val="P269_Other Def Credit Bal"/>
      <sheetName val="P269_Oth Def Credit Datamart"/>
      <sheetName val="P278"/>
      <sheetName val="P278_Reg Liab Bal"/>
      <sheetName val="P278_Reg Liab Datamart Query"/>
      <sheetName val="262263"/>
      <sheetName val="P335"/>
      <sheetName val="P335_Misc General Exp"/>
      <sheetName val="P335_Nov.Dec12"/>
      <sheetName val="P340"/>
      <sheetName val="P340_Income&amp;Ded &amp; Int Chg"/>
      <sheetName val="Acct.431_Nov.Dec12"/>
      <sheetName val="P350"/>
      <sheetName val="P350_Reg Commission Exp"/>
      <sheetName val="PSC Form &amp; Supports--&gt;"/>
      <sheetName val="P11"/>
      <sheetName val="P13"/>
      <sheetName val="P15"/>
      <sheetName val="P15_backup"/>
      <sheetName val="P12"/>
      <sheetName val="P18"/>
      <sheetName val="P12.18 Summary"/>
      <sheetName val="P12.P18_Datamart"/>
      <sheetName val="Topside #54"/>
      <sheetName val="P12.18_SAP"/>
      <sheetName val="P18_Interest Exp"/>
      <sheetName val="P14"/>
      <sheetName val="P14_Prepaid"/>
      <sheetName val="P14 Support_1211"/>
      <sheetName val="P19"/>
      <sheetName val="P19_Operating Reserve Breakout"/>
      <sheetName val="Pg19 Oper Reserve Datmt Query"/>
      <sheetName val="P24"/>
      <sheetName val="P24 Consult Chg Datamart Query"/>
      <sheetName val="P25 support"/>
      <sheetName val="P25 Datamart_2012"/>
      <sheetName val="P25 Empl Plans Datamart_2011"/>
      <sheetName val="P72-77"/>
      <sheetName val="P25"/>
      <sheetName val="Page 25 support"/>
      <sheetName val="Pg25 Empl Plans Datamart Qry"/>
      <sheetName val="Pg25 from S. Briggs - Nov-Dec12"/>
      <sheetName val="P67"/>
      <sheetName val="P81-81A"/>
      <sheetName val="Oracle BS Oct 12_old"/>
      <sheetName val="Dec10 Oracle BS"/>
      <sheetName val="Dec10 Oracle Ytd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TT#"/>
      <sheetName val="Points"/>
      <sheetName val="Fue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8181a"/>
    </sheetNames>
    <sheetDataSet>
      <sheetData sheetId="0"/>
      <sheetData sheetId="1">
        <row r="16">
          <cell r="C16" t="str">
            <v>626D</v>
          </cell>
        </row>
        <row r="17">
          <cell r="C17" t="str">
            <v>625D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N to CD check"/>
      <sheetName val="Equity and MI"/>
      <sheetName val="Inc Stmt"/>
      <sheetName val="Bal Sheet"/>
      <sheetName val="IS vs BS Tie-Out"/>
      <sheetName val="Reclass Accts"/>
      <sheetName val="Ret Earn"/>
    </sheetNames>
    <sheetDataSet>
      <sheetData sheetId="0">
        <row r="3">
          <cell r="B3" t="str">
            <v>As of: March 31, 2012</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PrevQ_Derivative Inventory"/>
      <sheetName val="PositionIDs"/>
    </sheetNames>
    <sheetDataSet>
      <sheetData sheetId="0" refreshError="1"/>
      <sheetData sheetId="1"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Current GAC Methodology"/>
      <sheetName val="Summary"/>
      <sheetName val="Adjusted 03-04 GAC Comparison"/>
      <sheetName val="Allocation Principles"/>
      <sheetName val="Method 1 - Proj 04-05 GAC"/>
      <sheetName val="Method 2 - Proj 04-05 GAC"/>
      <sheetName val="Method 3 - Proj 04-05 GAC"/>
      <sheetName val="Method 1 Impact Analysis"/>
      <sheetName val="New Projects"/>
      <sheetName val="NY GAC YR 04 Fixed Costs"/>
      <sheetName val="NY Apr 04 Calc"/>
      <sheetName val="NY Statement 1A,1B"/>
      <sheetName val="NY TAC"/>
      <sheetName val="LI Apr 04 Calc"/>
      <sheetName val="LI Statement 1, 2, &amp;3"/>
      <sheetName val="LI Statement 5"/>
      <sheetName val="LI Credits"/>
      <sheetName val="Al's Proj Revenues"/>
      <sheetName val="Ken's Earnings Plan"/>
      <sheetName val="NY Demand $"/>
      <sheetName val="LI Demand $"/>
      <sheetName val="Sheet2"/>
      <sheetName val="Sheet3"/>
      <sheetName val="Original April 04 Summary"/>
    </sheetNames>
    <sheetDataSet>
      <sheetData sheetId="0"/>
      <sheetData sheetId="1"/>
      <sheetData sheetId="2"/>
      <sheetData sheetId="3"/>
      <sheetData sheetId="4"/>
      <sheetData sheetId="5"/>
      <sheetData sheetId="6"/>
      <sheetData sheetId="7"/>
      <sheetData sheetId="8"/>
      <sheetData sheetId="9"/>
      <sheetData sheetId="10"/>
      <sheetData sheetId="11">
        <row r="10">
          <cell r="A10" t="str">
            <v xml:space="preserve"> </v>
          </cell>
          <cell r="H10" t="str">
            <v>Statement No. 83</v>
          </cell>
        </row>
        <row r="11">
          <cell r="A11" t="str">
            <v>STATEMENT OF COST OF GAS AND ADJUSTMENTS</v>
          </cell>
          <cell r="H11" t="str">
            <v>(PAGE 1 OF 4)</v>
          </cell>
        </row>
        <row r="12">
          <cell r="A12" t="str">
            <v>THE BROOKLYN UNION GAS COMPANY</v>
          </cell>
        </row>
        <row r="13">
          <cell r="A13" t="str">
            <v>(issued under authority of 16 NYCRR 281.55 and 281.56)</v>
          </cell>
        </row>
        <row r="14">
          <cell r="A14" t="str">
            <v>Effective April 01, 2004</v>
          </cell>
        </row>
        <row r="16">
          <cell r="A16" t="str">
            <v>Applicable to Usage Under Service Classification Nos. 1A,1AR,1B,1BI,1BR,2, 3, and 21 of P.S.C. No. 12-GAS</v>
          </cell>
        </row>
        <row r="18">
          <cell r="A18" t="str">
            <v>Monthly Cost  of Gas</v>
          </cell>
        </row>
        <row r="20">
          <cell r="B20" t="str">
            <v>Monthly cost of gas per therm as defined on General Information</v>
          </cell>
        </row>
        <row r="21">
          <cell r="B21" t="str">
            <v>Leaf No. 68 of P.S.C. No. 12-GAS determined on March 30, 2004 by</v>
          </cell>
        </row>
        <row r="22">
          <cell r="B22" t="str">
            <v>applying the Monthly Cost of Gas which is or will be in effect on the</v>
          </cell>
        </row>
        <row r="23">
          <cell r="B23" t="str">
            <v>effective date of the gas adjustment</v>
          </cell>
          <cell r="H23">
            <v>67.69</v>
          </cell>
          <cell r="I23" t="str">
            <v>¢</v>
          </cell>
        </row>
        <row r="25">
          <cell r="A25" t="str">
            <v>Gas Adjustments</v>
          </cell>
        </row>
        <row r="26">
          <cell r="B26">
            <v>67.69</v>
          </cell>
          <cell r="C26" t="str">
            <v xml:space="preserve"> x 1.0373 unaccounted for factor adjustment</v>
          </cell>
        </row>
        <row r="27">
          <cell r="B27" t="str">
            <v xml:space="preserve">                       The resulting gas adjustment per therm of gas is     .......................................................                  </v>
          </cell>
          <cell r="H27">
            <v>70.22</v>
          </cell>
          <cell r="I27" t="str">
            <v>¢</v>
          </cell>
        </row>
        <row r="29">
          <cell r="B29" t="str">
            <v>Adjustment per therm of gas sold, pursuant to order in Case 97-G-1380</v>
          </cell>
        </row>
        <row r="30">
          <cell r="B30" t="str">
            <v>dated March 24,1999:</v>
          </cell>
        </row>
        <row r="32">
          <cell r="B32" t="str">
            <v>Amount applicable during April 2004 referable to</v>
          </cell>
        </row>
        <row r="33">
          <cell r="B33" t="str">
            <v xml:space="preserve">transition surcharge </v>
          </cell>
          <cell r="C33" t="str">
            <v>..........................................................……………………..</v>
          </cell>
          <cell r="H33">
            <v>0</v>
          </cell>
          <cell r="I33" t="str">
            <v>¢</v>
          </cell>
        </row>
        <row r="35">
          <cell r="B35" t="str">
            <v>transition surcharge revenue</v>
          </cell>
          <cell r="C35" t="str">
            <v>.........................................................................................</v>
          </cell>
          <cell r="H35">
            <v>0</v>
          </cell>
          <cell r="I35" t="str">
            <v>¢</v>
          </cell>
        </row>
        <row r="37">
          <cell r="B37" t="str">
            <v>Adjustment per therm of gas sold, pursuant to "Refund Provision" on General</v>
          </cell>
        </row>
        <row r="38">
          <cell r="B38" t="str">
            <v>Information Leaf No. 84 of P.S.C. No. 12-GAS:</v>
          </cell>
        </row>
        <row r="40">
          <cell r="B40" t="str">
            <v>Amount applicable during April 2004 referable to</v>
          </cell>
        </row>
        <row r="41">
          <cell r="B41" t="str">
            <v>refunds</v>
          </cell>
          <cell r="C41" t="str">
            <v>.........................................................................................</v>
          </cell>
          <cell r="H41">
            <v>0</v>
          </cell>
          <cell r="I41" t="str">
            <v>¢</v>
          </cell>
        </row>
        <row r="43">
          <cell r="B43" t="str">
            <v xml:space="preserve">Adjustment per therm of gas sold pursuant to "Cost of Gas Imbalance Surcharge or </v>
          </cell>
        </row>
        <row r="44">
          <cell r="B44" t="str">
            <v>Refund Provision" General Information Leaf No. 75 of P.S.C. No. 12-GAS:</v>
          </cell>
        </row>
        <row r="46">
          <cell r="B46" t="str">
            <v>Amount applicable during April 2004 referable to</v>
          </cell>
        </row>
        <row r="47">
          <cell r="B47" t="str">
            <v>imbalance surcharge/refund</v>
          </cell>
          <cell r="D47" t="str">
            <v>.....................................................................................................</v>
          </cell>
          <cell r="H47">
            <v>-2</v>
          </cell>
          <cell r="I47" t="str">
            <v>¢</v>
          </cell>
        </row>
        <row r="49">
          <cell r="B49" t="str">
            <v>Amount applicable during the period January 01, 2004 through</v>
          </cell>
        </row>
        <row r="50">
          <cell r="B50" t="str">
            <v xml:space="preserve">Dec 31, 2004 referable to the imbalance for the year ending </v>
          </cell>
        </row>
        <row r="51">
          <cell r="B51" t="str">
            <v xml:space="preserve">August 31, 2003 between gas adjustment revenues and gas costs  ..........................................      </v>
          </cell>
          <cell r="H51">
            <v>-4.72</v>
          </cell>
          <cell r="I51" t="str">
            <v>¢</v>
          </cell>
        </row>
        <row r="53">
          <cell r="B53" t="str">
            <v xml:space="preserve">Adjustment per therm of gas sold pursuant to "Pipeline Transition Costs" </v>
          </cell>
        </row>
        <row r="54">
          <cell r="B54" t="str">
            <v>General Information Leaf No. 86 of P.S.C. No. 12-GAS:</v>
          </cell>
        </row>
        <row r="55">
          <cell r="B55" t="str">
            <v xml:space="preserve">Amount applicable during the period January 1, 2004 through </v>
          </cell>
        </row>
        <row r="56">
          <cell r="B56" t="str">
            <v>December 31, 2004 referable to imbalance/ refund  ...............................................................................</v>
          </cell>
          <cell r="H56">
            <v>0</v>
          </cell>
          <cell r="I56" t="str">
            <v>¢</v>
          </cell>
        </row>
        <row r="58">
          <cell r="B58" t="str">
            <v>Amount applicable during the period April 01, 2004 through</v>
          </cell>
        </row>
        <row r="59">
          <cell r="B59" t="str">
            <v xml:space="preserve">December 31, 2004 referable to Transition Costs for the projected </v>
          </cell>
        </row>
        <row r="60">
          <cell r="B60" t="str">
            <v>twelve month period ending December 31, 2004....................................................</v>
          </cell>
          <cell r="H60">
            <v>0</v>
          </cell>
          <cell r="I60" t="str">
            <v>¢</v>
          </cell>
        </row>
        <row r="62">
          <cell r="B62" t="str">
            <v>Adjustment per therm of gas sold pursuant to "Research &amp; Development Surcharge"</v>
          </cell>
        </row>
        <row r="63">
          <cell r="B63" t="str">
            <v>on General Leaf No. 90 of P.S.C. No. 12-GAS:</v>
          </cell>
        </row>
        <row r="64">
          <cell r="B64" t="str">
            <v xml:space="preserve">Amount applicable during the period April 01, 2004 through </v>
          </cell>
        </row>
        <row r="65">
          <cell r="B65" t="e">
            <v>#NAME?</v>
          </cell>
          <cell r="H65">
            <v>0.12</v>
          </cell>
          <cell r="I65" t="str">
            <v>¢</v>
          </cell>
        </row>
        <row r="67">
          <cell r="A67" t="str">
            <v xml:space="preserve">Total Adjustments..................................................................................................................................                                                       </v>
          </cell>
          <cell r="H67">
            <v>-6.6</v>
          </cell>
          <cell r="I67" t="str">
            <v>¢</v>
          </cell>
        </row>
        <row r="70">
          <cell r="B70" t="str">
            <v>Commencing with usage on or after the effective date of this</v>
          </cell>
        </row>
        <row r="71">
          <cell r="B71" t="str">
            <v>statement and thereafter until changed the Monthly Cost of Gas</v>
          </cell>
        </row>
        <row r="72">
          <cell r="B72" t="str">
            <v xml:space="preserve">and Adjustments per therm of gas applicable to Billings under </v>
          </cell>
        </row>
        <row r="73">
          <cell r="B73" t="str">
            <v>Service Classification Nos. 1A, 1AR, 1B, 1BI, 1BR, 2, 3, and 21 of P.S.C. No. 12-GAS will be............................................................…</v>
          </cell>
          <cell r="H73">
            <v>63.62</v>
          </cell>
          <cell r="I73" t="str">
            <v>¢</v>
          </cell>
        </row>
      </sheetData>
      <sheetData sheetId="12"/>
      <sheetData sheetId="13">
        <row r="1">
          <cell r="B1" t="str">
            <v>KEYSPAN ENERGY DELIVERY LONG ISLAND</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NIMO_Q2_2013"/>
    </sheetNames>
    <sheetDataSet>
      <sheetData sheetId="0"/>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Published Gas Costs"/>
      <sheetName val="Tariff Links"/>
      <sheetName val="NY City Gate Memo"/>
      <sheetName val="LI City Gate Memo"/>
      <sheetName val="SHARED City Gate Memo "/>
      <sheetName val="NY Demand $"/>
      <sheetName val="LI Demand $"/>
      <sheetName val="SHARED Demand $"/>
      <sheetName val="NY Storage"/>
      <sheetName val="LI Storage"/>
      <sheetName val="SHARED Storage"/>
      <sheetName val="NY Storage Inputs"/>
      <sheetName val="LI Storage Inputs"/>
      <sheetName val="NY Contracts Data Inputs"/>
      <sheetName val="LI Contracts Data Inputs"/>
      <sheetName val="SHARED Contracts Data Inputs"/>
      <sheetName val="City Gate Memo Links"/>
      <sheetName val="Calc NY Transco FT"/>
      <sheetName val="Calc NY Tenn FT-A"/>
      <sheetName val="Calc NY Landfill, BNY"/>
      <sheetName val="Calc NY Iroq RTS"/>
      <sheetName val="Calc NY TETCO CDS"/>
      <sheetName val="Calc NY Dominion Multi-Leg"/>
      <sheetName val="Calc LI Transco FT"/>
      <sheetName val="Calc LI Dominion Multi-Leg"/>
      <sheetName val="Calc LI Iroq RTS"/>
      <sheetName val="Calc LI TETCO CDS"/>
      <sheetName val="Calc LI Tenn FT-A"/>
      <sheetName val="Calc SHARED BP Release"/>
      <sheetName val="Calc SHARED Raven,PSEG,NJR Peak"/>
      <sheetName val="Calc SHARED IGTS Eastchest RTS"/>
      <sheetName val="Calc SHARED Iroquois RTS "/>
      <sheetName val="Pipeline Tariff Rates_Dominion"/>
      <sheetName val="Pipeline Tariff Rates_Equitrans"/>
      <sheetName val="Pipeline Tariff Rates_Hattiesbg"/>
      <sheetName val="Pipeline Tariff Rates_Honeoye"/>
      <sheetName val="Pipeline Tariff Rates_Iroquois"/>
      <sheetName val="Pipeline Tariff Rates_Nat Fuel"/>
      <sheetName val="Pipeline Tariff Rates_Tennessee"/>
      <sheetName val="Pipeline Tariff Rates_Tetco"/>
      <sheetName val="Pipeline Tariff Rates_Texas Gas"/>
      <sheetName val="Pipeline Tariff Rates_Transco"/>
      <sheetName val="PRELIM Retail Mark Var WACOG"/>
      <sheetName val="Premium Deal Transco KED-E"/>
      <sheetName val="Premium Deal Transco KED-W"/>
      <sheetName val="Premium Deal Tetco KED-E"/>
      <sheetName val="Premium Deal Tetco KED-W"/>
      <sheetName val="Premium Deal Tennessee KED-E"/>
      <sheetName val="Premium Deal Dominion KED-E"/>
      <sheetName val="Transco and TETCO Release Rates"/>
      <sheetName val="Lookup Tables, Misc."/>
      <sheetName val="Storage Prices from Accounting"/>
      <sheetName val="Retail Mark Var WACOG"/>
      <sheetName val="Est 2005-06 Bridge Supplies"/>
      <sheetName val="2005-06 Demand $ Allocation%"/>
      <sheetName val="Retail Marketer Demand WACOC"/>
      <sheetName val="Proj 05-06  Ret Mark Dmd WACOC"/>
      <sheetName val="NY Accounting"/>
      <sheetName val="LI Accounting"/>
      <sheetName val="SHARED Accounting"/>
      <sheetName val="Ret Mark Dmd WACOG w Canadian"/>
      <sheetName val="RetMark Dmd WACOG NO SUPP CONTR"/>
      <sheetName val="8-11-05 Demand $ Allocation % "/>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5">
          <cell r="B35">
            <v>37773</v>
          </cell>
          <cell r="D35">
            <v>37925</v>
          </cell>
          <cell r="F35">
            <v>8718</v>
          </cell>
          <cell r="G35">
            <v>12823</v>
          </cell>
          <cell r="H35">
            <v>29754</v>
          </cell>
          <cell r="I35">
            <v>51295</v>
          </cell>
          <cell r="K35">
            <v>5230.8</v>
          </cell>
          <cell r="L35">
            <v>7693.7999999999993</v>
          </cell>
          <cell r="M35">
            <v>17852.399999999998</v>
          </cell>
          <cell r="N35">
            <v>30776.999999999996</v>
          </cell>
        </row>
        <row r="36">
          <cell r="B36">
            <v>37926</v>
          </cell>
          <cell r="D36">
            <v>38077</v>
          </cell>
          <cell r="F36">
            <v>4500</v>
          </cell>
          <cell r="G36">
            <v>6619</v>
          </cell>
          <cell r="H36">
            <v>15359</v>
          </cell>
          <cell r="I36">
            <v>26478</v>
          </cell>
          <cell r="K36">
            <v>2700</v>
          </cell>
          <cell r="L36">
            <v>3971.3999999999996</v>
          </cell>
          <cell r="M36">
            <v>9215.4</v>
          </cell>
          <cell r="N36">
            <v>15886.8</v>
          </cell>
        </row>
        <row r="37">
          <cell r="B37">
            <v>38078</v>
          </cell>
          <cell r="D37">
            <v>38291</v>
          </cell>
          <cell r="F37">
            <v>4427</v>
          </cell>
          <cell r="G37">
            <v>6512</v>
          </cell>
          <cell r="H37">
            <v>15111</v>
          </cell>
          <cell r="I37">
            <v>26050</v>
          </cell>
          <cell r="K37">
            <v>2656.2</v>
          </cell>
          <cell r="L37">
            <v>3907.2</v>
          </cell>
          <cell r="M37">
            <v>9066.6</v>
          </cell>
          <cell r="N37">
            <v>15630</v>
          </cell>
        </row>
        <row r="38">
          <cell r="B38">
            <v>38292</v>
          </cell>
          <cell r="D38">
            <v>38442</v>
          </cell>
          <cell r="F38">
            <v>4500</v>
          </cell>
          <cell r="G38">
            <v>6619</v>
          </cell>
          <cell r="H38">
            <v>15359</v>
          </cell>
          <cell r="I38">
            <v>26478</v>
          </cell>
          <cell r="K38">
            <v>2700</v>
          </cell>
          <cell r="L38">
            <v>3971.3999999999996</v>
          </cell>
          <cell r="M38">
            <v>9215.4</v>
          </cell>
          <cell r="N38">
            <v>15886.8</v>
          </cell>
        </row>
        <row r="39">
          <cell r="B39">
            <v>38443</v>
          </cell>
          <cell r="D39">
            <v>38656</v>
          </cell>
          <cell r="F39">
            <v>4427</v>
          </cell>
          <cell r="G39">
            <v>6512</v>
          </cell>
          <cell r="H39">
            <v>15111</v>
          </cell>
          <cell r="I39">
            <v>26050</v>
          </cell>
          <cell r="K39">
            <v>2656.2</v>
          </cell>
          <cell r="L39">
            <v>3907.2</v>
          </cell>
          <cell r="M39">
            <v>9066.6</v>
          </cell>
          <cell r="N39">
            <v>15630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SOX_Change Log"/>
      <sheetName val="Instructions"/>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Gas Deals Value from Nucleus"/>
      <sheetName val="Valued outside Nuc_Netting Brkd"/>
      <sheetName val="Gas Deals Nucl_Netting Brkout"/>
      <sheetName val="Gas Deals Nucl_Notional Volume"/>
      <sheetName val="Gas Deals Nucl_Notional (USD)"/>
      <sheetName val="NOTIONALS_Value outside Nucleus"/>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s>
    <sheetDataSet>
      <sheetData sheetId="0" refreshError="1"/>
      <sheetData sheetId="1" refreshError="1"/>
      <sheetData sheetId="2" refreshError="1"/>
      <sheetData sheetId="3" refreshError="1"/>
      <sheetData sheetId="4" refreshError="1">
        <row r="1">
          <cell r="L1">
            <v>201010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Statement Inputs"/>
      <sheetName val="Incremental Cost of Gas Mem"/>
      <sheetName val="GAC YR 09 State rev 11-1-08"/>
      <sheetName val="1,2,3,5,15,16,17"/>
      <sheetName val="MFC Updated 10-29-08 (SK) "/>
      <sheetName val="MFC Updated 10-22-08 (SK)"/>
      <sheetName val="MFC Updated 9-22-08"/>
      <sheetName val="MFC Updated 8-27-08"/>
      <sheetName val="MFC Appendix 7-1-08"/>
      <sheetName val="GAC Yr 08 State rev 1-1-08"/>
      <sheetName val="CRSA"/>
      <sheetName val="CRSA 11-1 "/>
      <sheetName val="Fixed Cost Back-Up"/>
      <sheetName val="A Jenkins Sales Forecast 07-08"/>
      <sheetName val="08 LI Portfolio"/>
      <sheetName val="GCA RECOVERIES"/>
      <sheetName val="Tax"/>
      <sheetName val="123IECIS 1997-2003"/>
      <sheetName val="Old ICOG Memo"/>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BS"/>
      <sheetName val="IS"/>
      <sheetName val="BS-CF "/>
      <sheetName val="FV"/>
      <sheetName val="Liabilities Rec List"/>
    </sheetNames>
    <sheetDataSet>
      <sheetData sheetId="0"/>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NY Chart 02-03"/>
      <sheetName val="LI Chart 02-03"/>
      <sheetName val="NY Chart 02-04"/>
      <sheetName val="LI Chart 02-04"/>
      <sheetName val="KEDNY Data"/>
      <sheetName val="Sheet1"/>
      <sheetName val="KEDLI Data"/>
      <sheetName val="Nov 02"/>
      <sheetName val="Dec 02"/>
      <sheetName val="Jan 03"/>
      <sheetName val="Feb 03"/>
      <sheetName val="Mar 03"/>
      <sheetName val="Apr 03"/>
      <sheetName val="May 03"/>
      <sheetName val="Jun 03"/>
      <sheetName val="Jul 03"/>
      <sheetName val="Aug 03"/>
      <sheetName val="KEDNY July Data"/>
      <sheetName val="KEDLI July Data"/>
      <sheetName val="Chart1"/>
      <sheetName val="Chart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NY Chart 02-03"/>
      <sheetName val="LI Chart 02-03"/>
      <sheetName val="NY Chart 02-04"/>
      <sheetName val="LI Chart 02-04"/>
      <sheetName val="KEDNY Data"/>
      <sheetName val="Sheet1"/>
      <sheetName val="KEDLI Data"/>
      <sheetName val="Nov 02"/>
      <sheetName val="Dec 02"/>
      <sheetName val="Jan 03"/>
      <sheetName val="Feb 03"/>
      <sheetName val="Mar 03"/>
      <sheetName val="Apr 03"/>
      <sheetName val="May 03"/>
      <sheetName val="Jun 03"/>
      <sheetName val="Jul 03"/>
      <sheetName val="Aug 03"/>
      <sheetName val="KEDNY July Data"/>
      <sheetName val="KEDLI July Data"/>
      <sheetName val="Chart1"/>
      <sheetName val="Char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Summary"/>
      <sheetName val="Demand"/>
      <sheetName val="NG Commodity"/>
      <sheetName val="Storage"/>
      <sheetName val="LNG"/>
      <sheetName val="PivotTable"/>
      <sheetName val="Supplier"/>
      <sheetName val="725"/>
      <sheetName val="726"/>
      <sheetName val="Nov 02"/>
    </sheetNames>
    <sheetDataSet>
      <sheetData sheetId="0"/>
      <sheetData sheetId="1"/>
      <sheetData sheetId="2"/>
      <sheetData sheetId="3"/>
      <sheetData sheetId="4"/>
      <sheetData sheetId="5">
        <row r="37">
          <cell r="C37">
            <v>428</v>
          </cell>
          <cell r="D37">
            <v>21220</v>
          </cell>
          <cell r="H37">
            <v>122.97389999999999</v>
          </cell>
          <cell r="I37">
            <v>7.2260999999999997</v>
          </cell>
        </row>
        <row r="38">
          <cell r="C38">
            <v>435</v>
          </cell>
          <cell r="D38">
            <v>250305.05</v>
          </cell>
          <cell r="E38">
            <v>-239609.65540000002</v>
          </cell>
          <cell r="F38">
            <v>-10716.601500000001</v>
          </cell>
        </row>
        <row r="39">
          <cell r="C39">
            <v>524</v>
          </cell>
          <cell r="D39">
            <v>36545.354999999996</v>
          </cell>
          <cell r="E39">
            <v>-35432.692999999999</v>
          </cell>
          <cell r="F39">
            <v>-1112.6619999999998</v>
          </cell>
        </row>
        <row r="40">
          <cell r="C40">
            <v>2025</v>
          </cell>
          <cell r="D40">
            <v>357511.08319999999</v>
          </cell>
          <cell r="E40">
            <v>-342227.87080000003</v>
          </cell>
          <cell r="F40">
            <v>-15283.164199999999</v>
          </cell>
        </row>
        <row r="41">
          <cell r="C41">
            <v>2029</v>
          </cell>
          <cell r="D41">
            <v>44198.559999999998</v>
          </cell>
          <cell r="E41">
            <v>-42855.64</v>
          </cell>
          <cell r="F41">
            <v>-1342.92</v>
          </cell>
        </row>
        <row r="42">
          <cell r="C42">
            <v>10778</v>
          </cell>
          <cell r="D42">
            <v>94728.87</v>
          </cell>
          <cell r="E42">
            <v>-91848.66</v>
          </cell>
          <cell r="F42">
            <v>-2880.21</v>
          </cell>
        </row>
        <row r="43">
          <cell r="C43">
            <v>11290</v>
          </cell>
          <cell r="D43">
            <v>42440</v>
          </cell>
          <cell r="H43">
            <v>246.01289999999997</v>
          </cell>
          <cell r="I43">
            <v>14.387099999999998</v>
          </cell>
        </row>
      </sheetData>
      <sheetData sheetId="6"/>
      <sheetData sheetId="7"/>
      <sheetData sheetId="8"/>
      <sheetData sheetId="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Procedures"/>
      <sheetName val="New Presentation for Rollfwd"/>
      <sheetName val="NG Plant Rollforward"/>
      <sheetName val="KS Plant Rollforward"/>
      <sheetName val="NG CWIP Rollforward"/>
      <sheetName val="KS CWIP Rollforward"/>
      <sheetName val="BS 6865 03-31-12"/>
      <sheetName val="6866 BS 03-31-12"/>
      <sheetName val="BS 6865 12-31-11"/>
      <sheetName val="6865 BS 9-30-11"/>
      <sheetName val="6866 BS 12-31-11"/>
      <sheetName val="6866 BS 09-30-11"/>
      <sheetName val="BS 686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Old Contract Info DELETE"/>
      <sheetName val="CanadianMarkBasket ProGas,PMark"/>
      <sheetName val="Canadian Market Basket AEC"/>
      <sheetName val="CGM-NY Sterling KEPCO"/>
      <sheetName val="Tariff Links"/>
      <sheetName val="NY City Gate Memo"/>
      <sheetName val="LI City Gate Memo"/>
      <sheetName val="NY Contracts Data Inputs"/>
      <sheetName val="LI Contracts Data Inputs"/>
      <sheetName val="NY Demand $"/>
      <sheetName val="LI Demand $"/>
      <sheetName val="Calc NY Iroq RTS"/>
      <sheetName val="Calc NY Landfill, BNY"/>
      <sheetName val="Calc NY Transco FT"/>
      <sheetName val="Calc NY Tenn FT-A"/>
      <sheetName val="Calc NY TETCO CDS"/>
      <sheetName val="Calc LI Iroq RTS"/>
      <sheetName val="Calc LI Transco FT"/>
      <sheetName val="Calc LI Tenn FT-A"/>
      <sheetName val="Calc LI TETCO CDS"/>
      <sheetName val="Published Gas Costs"/>
      <sheetName val="Pipeline Tariff Rates_Dominion"/>
      <sheetName val="Pipeline Tariff Rates_Equitrans"/>
      <sheetName val="Pipeline Tariff Rates_Hattiesbg"/>
      <sheetName val="Pipeline Tariff Rates_Honeoye"/>
      <sheetName val="Pipeline Tariff Rates_Iroquois"/>
      <sheetName val="Pipeline Tariff Rates_Tennessee"/>
      <sheetName val="Pipeline Tariff Rates_Tetco"/>
      <sheetName val="Pipeline Tariff Rates_Texas Gas"/>
      <sheetName val="Pipeline Tariff Rates_Transco"/>
      <sheetName val="CGM-NY Dominion Restructuring"/>
      <sheetName val="Old CGM-NY Tenn, Iroquois"/>
      <sheetName val="NY Firm Gas Purchase Contracts"/>
      <sheetName val="LI Firm Gas Purchase Contracts"/>
      <sheetName val="Pipeline and Storage Capacity"/>
      <sheetName val="Lookup Tables, Misc."/>
      <sheetName val="NY Monthly Set-up"/>
      <sheetName val="SC16 Unbundling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E6">
            <v>1</v>
          </cell>
          <cell r="F6" t="str">
            <v>through</v>
          </cell>
          <cell r="G6">
            <v>3</v>
          </cell>
          <cell r="H6">
            <v>4.1399999999999999E-2</v>
          </cell>
        </row>
        <row r="7">
          <cell r="E7">
            <v>4</v>
          </cell>
          <cell r="F7" t="str">
            <v>through</v>
          </cell>
          <cell r="G7">
            <v>5</v>
          </cell>
          <cell r="H7">
            <v>3.7900000000000003E-2</v>
          </cell>
        </row>
        <row r="8">
          <cell r="E8">
            <v>6</v>
          </cell>
          <cell r="F8" t="str">
            <v>through</v>
          </cell>
          <cell r="G8">
            <v>9</v>
          </cell>
          <cell r="H8">
            <v>3.7900000000000003E-2</v>
          </cell>
        </row>
        <row r="9">
          <cell r="E9">
            <v>10</v>
          </cell>
          <cell r="F9" t="str">
            <v>through</v>
          </cell>
          <cell r="G9">
            <v>11</v>
          </cell>
          <cell r="H9">
            <v>3.7900000000000003E-2</v>
          </cell>
        </row>
        <row r="10">
          <cell r="E10">
            <v>12</v>
          </cell>
          <cell r="F10" t="str">
            <v>through</v>
          </cell>
          <cell r="G10">
            <v>3</v>
          </cell>
          <cell r="H10">
            <v>4.1399999999999999E-2</v>
          </cell>
        </row>
      </sheetData>
      <sheetData sheetId="36" refreshError="1"/>
      <sheetData sheetId="37"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Status"/>
      <sheetName val="Open Item"/>
      <sheetName val="Inputs -&gt;"/>
      <sheetName val="NGFB_Dec 12"/>
      <sheetName val="NGBU_Dec 12"/>
      <sheetName val="ADJ"/>
      <sheetName val="Acct.236 detail"/>
      <sheetName val="NGIU_Dec 12"/>
      <sheetName val="ADJ Impact"/>
      <sheetName val="NGFI_Dec 12"/>
      <sheetName val="PS BS_Oct 12"/>
      <sheetName val="PS IS_Oct 12"/>
      <sheetName val="Adjustments-&gt;"/>
      <sheetName val="Dif. Summary"/>
      <sheetName val="Variance"/>
      <sheetName val="Financials-&gt;"/>
      <sheetName val="BS"/>
      <sheetName val="IS"/>
      <sheetName val="RE"/>
      <sheetName val="CF"/>
      <sheetName val="Cash Flow - FERC-Q3-Sep11"/>
      <sheetName val="OCI"/>
      <sheetName val="CF_old"/>
      <sheetName val="CF_updated"/>
      <sheetName val="CF Footnotes"/>
      <sheetName val="Extra Schedules &amp; Analysis--&gt;"/>
      <sheetName val="CAPEX_9 months"/>
      <sheetName val="6200"/>
      <sheetName val="OCI Calc"/>
      <sheetName val="Note 2_Dec 12"/>
      <sheetName val="Note 5. Other Investments"/>
      <sheetName val="Note 7.Income tax"/>
      <sheetName val="Note 9. Guarantees"/>
      <sheetName val="Note 9Future estimated billings"/>
      <sheetName val="Note10.AR.AP Affiliates"/>
      <sheetName val="Reclass#36"/>
      <sheetName val="Reg Asset &amp; Liab."/>
      <sheetName val="6800_BS_Dec 11"/>
      <sheetName val="Adjustments -&gt;"/>
      <sheetName val="Adj. Entry Impact - FERC"/>
      <sheetName val="FY Financial Statements -&gt;"/>
      <sheetName val="BS - FERC"/>
      <sheetName val="IS - FERC"/>
      <sheetName val="RE-FERC"/>
      <sheetName val="CF-FERC"/>
      <sheetName val="Cash Flow - FERC"/>
      <sheetName val="CF footnote"/>
      <sheetName val="Extra Schedules &amp; Analysis --&gt;"/>
      <sheetName val="Page 122ab"/>
      <sheetName val="Note 2"/>
      <sheetName val="GSE - FERC to GAAP Tie Out"/>
      <sheetName val="Su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Reserve Summary"/>
      <sheetName val="Val Out Nuc 063008 Credit Res"/>
      <sheetName val="Credit Reserve With SetOff"/>
      <sheetName val="All Trades from Nucleus"/>
      <sheetName val="Credit Trades 063008 Nucleus"/>
      <sheetName val="Discount Factors"/>
      <sheetName val="Prob of Default Nuc "/>
      <sheetName val="SetOff Flag"/>
      <sheetName val="IFRS"/>
      <sheetName val="Credit Reserve Summary"/>
      <sheetName val="Exposure Credit Reserve"/>
      <sheetName val="Exposure Liability Reserve"/>
      <sheetName val="Total Reserve Detail"/>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CY2002 Actual"/>
      <sheetName val="FY2003Forecast"/>
      <sheetName val="FY2004Forecast"/>
      <sheetName val="FY2005Forecast"/>
      <sheetName val="FY2006Forecast"/>
      <sheetName val="FY2007Forecast"/>
      <sheetName val="FY2008Forecast"/>
      <sheetName val="Inflation factors"/>
      <sheetName val="T&amp;D%split"/>
      <sheetName val="T&amp;D$allocation"/>
      <sheetName val="Variables"/>
      <sheetName val="Type Code Map Table"/>
      <sheetName val="Lookup Tables, Misc."/>
    </sheetNames>
    <sheetDataSet>
      <sheetData sheetId="0"/>
      <sheetData sheetId="1" refreshError="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City Gate Memo Links"/>
      <sheetName val="NY City Gate Memo"/>
      <sheetName val="LI City Gate Memo"/>
      <sheetName val="SHARED City Gate Memo "/>
      <sheetName val="NY Demand $"/>
      <sheetName val="LI Demand $"/>
      <sheetName val="SHARED Demand $"/>
      <sheetName val="NY Storage Inputs"/>
      <sheetName val="LI Storage Inputs"/>
      <sheetName val="NY Storage"/>
      <sheetName val="LI Storage"/>
      <sheetName val="SHARED Storage"/>
      <sheetName val="Tariff Links"/>
      <sheetName val="Published Gas Costs"/>
      <sheetName val="NY Contracts Data Inputs"/>
      <sheetName val="LI Contracts Data Inputs"/>
      <sheetName val="SHARED Storage Inputs"/>
      <sheetName val="SHARED Contracts Data Inputs"/>
      <sheetName val="Calc NY Transco FT"/>
      <sheetName val="Calc NY Tenn FT-A"/>
      <sheetName val="Calc NY TETCO CDS"/>
      <sheetName val="Calc NY Dominion Multi-Leg"/>
      <sheetName val="Calc NY Iroq RTS"/>
      <sheetName val="Calc NY Landfill, BNY"/>
      <sheetName val="Calc LI Transco FT"/>
      <sheetName val="Calc LI Dominion Multi-Leg"/>
      <sheetName val="Calc LI TETCO CDS"/>
      <sheetName val="Calc LI Iroq RTS"/>
      <sheetName val="Calc LI Tenn FT-A"/>
      <sheetName val="Calc SHARED BP Release"/>
      <sheetName val="Pipeline Tariff Rates_Dominion"/>
      <sheetName val="Pipeline Tariff Rates_Equitrans"/>
      <sheetName val="Pipeline Tariff Rates_Hattiesbg"/>
      <sheetName val="Pipeline Tariff Rates_Honeoye"/>
      <sheetName val="Pipeline Tariff Rates_Iroquois"/>
      <sheetName val="Pipeline Tariff Rates_Nat Fuel"/>
      <sheetName val="Pipeline Tariff Rates_Tennessee"/>
      <sheetName val="Pipeline Tariff Rates_Tetco"/>
      <sheetName val="Pipeline Tariff Rates_Texas Gas"/>
      <sheetName val="Old CGM-NY Tenn, Iroquois"/>
      <sheetName val="Pipeline Tariff Rates_Transco"/>
      <sheetName val="PRELIM Retail Mark Var WACOG"/>
      <sheetName val="Premium Deal Transco KED-E"/>
      <sheetName val="Premium Deal Transco KED-W"/>
      <sheetName val="Premium Deal Tetco KED-E"/>
      <sheetName val="Premium Deal Tetco KED-W"/>
      <sheetName val="Premium Deal Dominion KED-E"/>
      <sheetName val="Transco and TETCO Release Rates"/>
      <sheetName val="Retail Mark Var WACOG"/>
      <sheetName val="Lookup Tables, Misc."/>
      <sheetName val="Retail Marketer Demand WACOG"/>
      <sheetName val="FINAL Dmd WACOG w IGTS &amp; BP MR"/>
      <sheetName val="SC16 Unbundling Costs"/>
      <sheetName val="NY Accounting"/>
      <sheetName val="LI Accounting"/>
      <sheetName val="SHARED Accoun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Output(w.AddedLoad)"/>
      <sheetName val="Input"/>
      <sheetName val="Rate1A"/>
      <sheetName val="Rate1A(AddedLoad)"/>
      <sheetName val="RateT1A"/>
      <sheetName val="RateT1A(AddedLoad)"/>
      <sheetName val="Rate1B"/>
      <sheetName val="Rate1B(AddedLoad)"/>
      <sheetName val="RateT1B"/>
      <sheetName val="RateT1B(AddedLoad)"/>
      <sheetName val="Rate2-1"/>
      <sheetName val="Rate2-1(AddedLoad)"/>
      <sheetName val="RateT2-1"/>
      <sheetName val="RateT2-1(AddedLoad)"/>
      <sheetName val="Rate2-2"/>
      <sheetName val="Rate2-2(AddedLoad)"/>
      <sheetName val="RateT2-2"/>
      <sheetName val="RateT2-2(AddedLoad)"/>
      <sheetName val="Rate3"/>
      <sheetName val="RateT3"/>
      <sheetName val="RateT3(Switching)"/>
      <sheetName val="Rate4A"/>
      <sheetName val="RateT4A"/>
      <sheetName val="Rate4B"/>
      <sheetName val="RateT4B"/>
      <sheetName val="Rate7"/>
      <sheetName val="RateT7"/>
      <sheetName val="Rate14(CNG)"/>
    </sheetNames>
    <sheetDataSet>
      <sheetData sheetId="0" refreshError="1"/>
      <sheetData sheetId="1" refreshError="1">
        <row r="9">
          <cell r="AL9" t="str">
            <v>1A</v>
          </cell>
          <cell r="AM9" t="str">
            <v>T1A</v>
          </cell>
          <cell r="AN9" t="str">
            <v>1B</v>
          </cell>
          <cell r="AO9" t="str">
            <v>T1B</v>
          </cell>
          <cell r="AP9">
            <v>3</v>
          </cell>
          <cell r="AQ9" t="str">
            <v>T3</v>
          </cell>
          <cell r="AR9" t="str">
            <v>2-1</v>
          </cell>
          <cell r="AS9" t="str">
            <v>T2-1</v>
          </cell>
          <cell r="AT9" t="str">
            <v>2-2</v>
          </cell>
          <cell r="AU9" t="str">
            <v>T2-2</v>
          </cell>
          <cell r="AV9" t="str">
            <v>4a</v>
          </cell>
          <cell r="AW9" t="str">
            <v>T4A</v>
          </cell>
          <cell r="AX9" t="str">
            <v>4b</v>
          </cell>
          <cell r="AY9" t="str">
            <v>T4B</v>
          </cell>
          <cell r="AZ9">
            <v>7</v>
          </cell>
          <cell r="BA9" t="str">
            <v>T7</v>
          </cell>
          <cell r="BB9">
            <v>14</v>
          </cell>
        </row>
        <row r="12">
          <cell r="AK12">
            <v>39448</v>
          </cell>
          <cell r="AL12">
            <v>0</v>
          </cell>
          <cell r="AN12">
            <v>0</v>
          </cell>
        </row>
        <row r="13">
          <cell r="AK13">
            <v>39479</v>
          </cell>
          <cell r="AL13">
            <v>0</v>
          </cell>
          <cell r="AN13">
            <v>0</v>
          </cell>
        </row>
        <row r="14">
          <cell r="AK14">
            <v>39508</v>
          </cell>
          <cell r="AL14">
            <v>0</v>
          </cell>
          <cell r="AN14">
            <v>0</v>
          </cell>
        </row>
        <row r="15">
          <cell r="AK15">
            <v>39539</v>
          </cell>
          <cell r="AL15">
            <v>0</v>
          </cell>
          <cell r="AN15">
            <v>0</v>
          </cell>
        </row>
        <row r="16">
          <cell r="AK16">
            <v>39569</v>
          </cell>
          <cell r="AL16">
            <v>0</v>
          </cell>
          <cell r="AN16">
            <v>0</v>
          </cell>
        </row>
        <row r="17">
          <cell r="AK17">
            <v>39600</v>
          </cell>
          <cell r="AL17">
            <v>0</v>
          </cell>
          <cell r="AN17">
            <v>0</v>
          </cell>
        </row>
        <row r="18">
          <cell r="AK18">
            <v>39630</v>
          </cell>
          <cell r="AL18">
            <v>0</v>
          </cell>
          <cell r="AN18">
            <v>0</v>
          </cell>
        </row>
        <row r="19">
          <cell r="AK19">
            <v>39661</v>
          </cell>
          <cell r="AL19">
            <v>0</v>
          </cell>
          <cell r="AN19">
            <v>0</v>
          </cell>
        </row>
        <row r="20">
          <cell r="AK20">
            <v>39692</v>
          </cell>
          <cell r="AL20">
            <v>-143.9</v>
          </cell>
          <cell r="AN20">
            <v>-143.9</v>
          </cell>
        </row>
        <row r="21">
          <cell r="AK21">
            <v>39722</v>
          </cell>
          <cell r="AL21">
            <v>2081.1999999999998</v>
          </cell>
          <cell r="AN21">
            <v>2081.1999999999998</v>
          </cell>
        </row>
        <row r="22">
          <cell r="AK22">
            <v>39753</v>
          </cell>
          <cell r="AL22">
            <v>1179.75</v>
          </cell>
          <cell r="AN22">
            <v>1179.75</v>
          </cell>
        </row>
        <row r="23">
          <cell r="AK23">
            <v>39783</v>
          </cell>
          <cell r="AL23">
            <v>752.125</v>
          </cell>
          <cell r="AN23">
            <v>752.125</v>
          </cell>
        </row>
        <row r="24">
          <cell r="AK24">
            <v>39814</v>
          </cell>
          <cell r="AL24">
            <v>584.25</v>
          </cell>
          <cell r="AN24">
            <v>584.25</v>
          </cell>
        </row>
        <row r="25">
          <cell r="AK25">
            <v>39845</v>
          </cell>
          <cell r="AL25">
            <v>-881.5</v>
          </cell>
          <cell r="AN25">
            <v>-881.5</v>
          </cell>
        </row>
        <row r="26">
          <cell r="AK26">
            <v>39873</v>
          </cell>
          <cell r="AL26">
            <v>-202.125</v>
          </cell>
          <cell r="AN26">
            <v>-202.125</v>
          </cell>
        </row>
        <row r="27">
          <cell r="AK27">
            <v>39904</v>
          </cell>
          <cell r="AL27">
            <v>-1770.25</v>
          </cell>
          <cell r="AN27">
            <v>-1770.25</v>
          </cell>
        </row>
        <row r="28">
          <cell r="AK28">
            <v>39934</v>
          </cell>
          <cell r="AL28">
            <v>-1158.9000000000001</v>
          </cell>
          <cell r="AN28">
            <v>-1158.9000000000001</v>
          </cell>
        </row>
        <row r="29">
          <cell r="AK29">
            <v>39965</v>
          </cell>
          <cell r="AL29">
            <v>-1831.1</v>
          </cell>
          <cell r="AN29">
            <v>-1831.1</v>
          </cell>
        </row>
        <row r="30">
          <cell r="AK30">
            <v>39995</v>
          </cell>
          <cell r="AL30">
            <v>-909.5</v>
          </cell>
          <cell r="AN30">
            <v>-909.5</v>
          </cell>
        </row>
        <row r="31">
          <cell r="AK31">
            <v>40026</v>
          </cell>
          <cell r="AL31">
            <v>-736.6</v>
          </cell>
          <cell r="AN31">
            <v>-736.6</v>
          </cell>
        </row>
        <row r="32">
          <cell r="AK32">
            <v>40057</v>
          </cell>
          <cell r="AL32">
            <v>-143.9</v>
          </cell>
          <cell r="AN32">
            <v>-143.9</v>
          </cell>
        </row>
        <row r="33">
          <cell r="AK33">
            <v>40087</v>
          </cell>
          <cell r="AL33">
            <v>2081.1999999999998</v>
          </cell>
          <cell r="AN33">
            <v>2081.1999999999998</v>
          </cell>
        </row>
        <row r="34">
          <cell r="AK34">
            <v>40118</v>
          </cell>
          <cell r="AL34">
            <v>1179.75</v>
          </cell>
          <cell r="AN34">
            <v>1179.75</v>
          </cell>
        </row>
        <row r="35">
          <cell r="AK35">
            <v>40148</v>
          </cell>
          <cell r="AL35">
            <v>752.125</v>
          </cell>
          <cell r="AN35">
            <v>752.125</v>
          </cell>
        </row>
        <row r="36">
          <cell r="AK36">
            <v>40179</v>
          </cell>
          <cell r="AL36">
            <v>584.25</v>
          </cell>
          <cell r="AN36">
            <v>584.25</v>
          </cell>
        </row>
        <row r="37">
          <cell r="AK37">
            <v>40210</v>
          </cell>
          <cell r="AL37">
            <v>-881.5</v>
          </cell>
          <cell r="AN37">
            <v>-881.5</v>
          </cell>
        </row>
        <row r="38">
          <cell r="AK38">
            <v>40238</v>
          </cell>
          <cell r="AL38">
            <v>-202.125</v>
          </cell>
          <cell r="AN38">
            <v>-202.125</v>
          </cell>
        </row>
        <row r="39">
          <cell r="AK39">
            <v>40269</v>
          </cell>
          <cell r="AL39">
            <v>-1770.25</v>
          </cell>
          <cell r="AN39">
            <v>-1770.25</v>
          </cell>
        </row>
        <row r="40">
          <cell r="AK40">
            <v>40299</v>
          </cell>
          <cell r="AL40">
            <v>-1158.9000000000001</v>
          </cell>
          <cell r="AN40">
            <v>-1158.9000000000001</v>
          </cell>
        </row>
        <row r="41">
          <cell r="AK41">
            <v>40330</v>
          </cell>
          <cell r="AL41">
            <v>-1831.1</v>
          </cell>
          <cell r="AN41">
            <v>-1831.1</v>
          </cell>
        </row>
        <row r="42">
          <cell r="AK42">
            <v>40360</v>
          </cell>
          <cell r="AL42">
            <v>-909.5</v>
          </cell>
          <cell r="AN42">
            <v>-909.5</v>
          </cell>
        </row>
        <row r="43">
          <cell r="AK43">
            <v>40391</v>
          </cell>
          <cell r="AL43">
            <v>-736.6</v>
          </cell>
          <cell r="AN43">
            <v>-736.6</v>
          </cell>
        </row>
        <row r="44">
          <cell r="AK44">
            <v>40422</v>
          </cell>
          <cell r="AL44">
            <v>-143.9</v>
          </cell>
          <cell r="AN44">
            <v>-143.9</v>
          </cell>
        </row>
        <row r="45">
          <cell r="AK45">
            <v>40452</v>
          </cell>
          <cell r="AL45">
            <v>2081.1999999999998</v>
          </cell>
          <cell r="AN45">
            <v>2081.1999999999998</v>
          </cell>
        </row>
        <row r="46">
          <cell r="AK46">
            <v>40483</v>
          </cell>
          <cell r="AL46">
            <v>1179.75</v>
          </cell>
          <cell r="AN46">
            <v>1179.75</v>
          </cell>
        </row>
        <row r="47">
          <cell r="AK47">
            <v>40513</v>
          </cell>
          <cell r="AL47">
            <v>752.125</v>
          </cell>
          <cell r="AN47">
            <v>752.125</v>
          </cell>
        </row>
        <row r="48">
          <cell r="AK48">
            <v>40544</v>
          </cell>
          <cell r="AL48">
            <v>584.25</v>
          </cell>
          <cell r="AN48">
            <v>584.25</v>
          </cell>
        </row>
        <row r="49">
          <cell r="AK49">
            <v>40575</v>
          </cell>
          <cell r="AL49">
            <v>-881.5</v>
          </cell>
          <cell r="AN49">
            <v>-881.5</v>
          </cell>
        </row>
        <row r="50">
          <cell r="AK50">
            <v>40603</v>
          </cell>
          <cell r="AL50">
            <v>-202.125</v>
          </cell>
          <cell r="AN50">
            <v>-202.125</v>
          </cell>
        </row>
        <row r="51">
          <cell r="AK51">
            <v>40634</v>
          </cell>
          <cell r="AL51">
            <v>-1770.25</v>
          </cell>
          <cell r="AN51">
            <v>-1770.25</v>
          </cell>
        </row>
        <row r="52">
          <cell r="AK52">
            <v>40664</v>
          </cell>
          <cell r="AL52">
            <v>-1158.9000000000001</v>
          </cell>
          <cell r="AN52">
            <v>-1158.9000000000001</v>
          </cell>
        </row>
        <row r="53">
          <cell r="AK53">
            <v>40695</v>
          </cell>
          <cell r="AL53">
            <v>-1831.1</v>
          </cell>
          <cell r="AN53">
            <v>-1831.1</v>
          </cell>
        </row>
        <row r="54">
          <cell r="AK54">
            <v>40725</v>
          </cell>
          <cell r="AL54">
            <v>-909.5</v>
          </cell>
          <cell r="AN54">
            <v>-909.5</v>
          </cell>
        </row>
        <row r="55">
          <cell r="AK55">
            <v>40756</v>
          </cell>
          <cell r="AL55">
            <v>-736.6</v>
          </cell>
          <cell r="AN55">
            <v>-736.6</v>
          </cell>
        </row>
        <row r="56">
          <cell r="AK56">
            <v>40787</v>
          </cell>
          <cell r="AL56">
            <v>-143.9</v>
          </cell>
          <cell r="AN56">
            <v>-143.9</v>
          </cell>
        </row>
        <row r="57">
          <cell r="AK57">
            <v>40817</v>
          </cell>
          <cell r="AL57">
            <v>2081.1999999999998</v>
          </cell>
          <cell r="AN57">
            <v>2081.1999999999998</v>
          </cell>
        </row>
        <row r="58">
          <cell r="AK58">
            <v>40848</v>
          </cell>
          <cell r="AL58">
            <v>1179.75</v>
          </cell>
          <cell r="AN58">
            <v>1179.75</v>
          </cell>
        </row>
        <row r="59">
          <cell r="AK59">
            <v>40878</v>
          </cell>
          <cell r="AL59">
            <v>752.125</v>
          </cell>
          <cell r="AN59">
            <v>752.125</v>
          </cell>
        </row>
        <row r="60">
          <cell r="AK60">
            <v>40909</v>
          </cell>
          <cell r="AL60">
            <v>584.25</v>
          </cell>
          <cell r="AN60">
            <v>584.25</v>
          </cell>
        </row>
        <row r="61">
          <cell r="AK61">
            <v>40940</v>
          </cell>
          <cell r="AL61">
            <v>-881.5</v>
          </cell>
          <cell r="AN61">
            <v>-881.5</v>
          </cell>
        </row>
        <row r="62">
          <cell r="AK62">
            <v>40969</v>
          </cell>
          <cell r="AL62">
            <v>-202.125</v>
          </cell>
          <cell r="AN62">
            <v>-202.125</v>
          </cell>
        </row>
        <row r="63">
          <cell r="AK63">
            <v>41000</v>
          </cell>
          <cell r="AL63">
            <v>-1770.25</v>
          </cell>
          <cell r="AN63">
            <v>-1770.25</v>
          </cell>
        </row>
        <row r="64">
          <cell r="AK64">
            <v>41030</v>
          </cell>
          <cell r="AL64">
            <v>-1158.9000000000001</v>
          </cell>
          <cell r="AN64">
            <v>-1158.9000000000001</v>
          </cell>
        </row>
        <row r="65">
          <cell r="AK65">
            <v>41061</v>
          </cell>
          <cell r="AL65">
            <v>-1831.1</v>
          </cell>
          <cell r="AN65">
            <v>-1831.1</v>
          </cell>
        </row>
        <row r="66">
          <cell r="AK66">
            <v>41091</v>
          </cell>
          <cell r="AL66">
            <v>-909.5</v>
          </cell>
          <cell r="AN66">
            <v>-909.5</v>
          </cell>
        </row>
        <row r="67">
          <cell r="AK67">
            <v>41122</v>
          </cell>
          <cell r="AL67">
            <v>-736.6</v>
          </cell>
          <cell r="AN67">
            <v>-736.6</v>
          </cell>
        </row>
        <row r="68">
          <cell r="AK68">
            <v>41153</v>
          </cell>
          <cell r="AL68">
            <v>-143.9</v>
          </cell>
          <cell r="AN68">
            <v>-143.9</v>
          </cell>
        </row>
        <row r="69">
          <cell r="AK69">
            <v>41183</v>
          </cell>
          <cell r="AL69">
            <v>2081.1999999999998</v>
          </cell>
          <cell r="AN69">
            <v>2081.1999999999998</v>
          </cell>
        </row>
        <row r="70">
          <cell r="AK70">
            <v>41214</v>
          </cell>
          <cell r="AL70">
            <v>1179.75</v>
          </cell>
          <cell r="AN70">
            <v>1179.75</v>
          </cell>
        </row>
        <row r="71">
          <cell r="AK71">
            <v>41244</v>
          </cell>
          <cell r="AL71">
            <v>752.125</v>
          </cell>
          <cell r="AN71">
            <v>752.125</v>
          </cell>
        </row>
        <row r="72">
          <cell r="AK72">
            <v>41275</v>
          </cell>
          <cell r="AL72">
            <v>584.25</v>
          </cell>
          <cell r="AN72">
            <v>584.25</v>
          </cell>
        </row>
        <row r="73">
          <cell r="AK73">
            <v>41306</v>
          </cell>
          <cell r="AL73">
            <v>-881.5</v>
          </cell>
          <cell r="AN73">
            <v>-881.5</v>
          </cell>
        </row>
        <row r="74">
          <cell r="AK74">
            <v>41334</v>
          </cell>
          <cell r="AL74">
            <v>-202.125</v>
          </cell>
          <cell r="AN74">
            <v>-202.125</v>
          </cell>
        </row>
        <row r="75">
          <cell r="AK75">
            <v>41365</v>
          </cell>
          <cell r="AL75">
            <v>-1770.25</v>
          </cell>
          <cell r="AN75">
            <v>-1770.25</v>
          </cell>
        </row>
        <row r="76">
          <cell r="AK76">
            <v>41395</v>
          </cell>
          <cell r="AL76">
            <v>-1158.9000000000001</v>
          </cell>
          <cell r="AN76">
            <v>-1158.9000000000001</v>
          </cell>
        </row>
        <row r="77">
          <cell r="AK77">
            <v>41426</v>
          </cell>
          <cell r="AL77">
            <v>-1831.1</v>
          </cell>
          <cell r="AN77">
            <v>-1831.1</v>
          </cell>
        </row>
        <row r="78">
          <cell r="AK78">
            <v>41456</v>
          </cell>
          <cell r="AL78">
            <v>-909.5</v>
          </cell>
          <cell r="AN78">
            <v>-909.5</v>
          </cell>
        </row>
        <row r="79">
          <cell r="AK79">
            <v>41487</v>
          </cell>
          <cell r="AL79">
            <v>-736.6</v>
          </cell>
          <cell r="AN79">
            <v>-736.6</v>
          </cell>
        </row>
        <row r="80">
          <cell r="AK80">
            <v>41518</v>
          </cell>
          <cell r="AL80">
            <v>-143.9</v>
          </cell>
          <cell r="AN80">
            <v>-143.9</v>
          </cell>
        </row>
        <row r="81">
          <cell r="AK81">
            <v>41548</v>
          </cell>
          <cell r="AL81">
            <v>2081.1999999999998</v>
          </cell>
          <cell r="AN81">
            <v>2081.1999999999998</v>
          </cell>
        </row>
        <row r="82">
          <cell r="AK82">
            <v>41579</v>
          </cell>
          <cell r="AL82">
            <v>1179.75</v>
          </cell>
          <cell r="AN82">
            <v>1179.75</v>
          </cell>
        </row>
        <row r="83">
          <cell r="AK83">
            <v>41609</v>
          </cell>
          <cell r="AL83">
            <v>752.125</v>
          </cell>
          <cell r="AN83">
            <v>752.125</v>
          </cell>
        </row>
        <row r="84">
          <cell r="AK84">
            <v>41640</v>
          </cell>
          <cell r="AL84">
            <v>584.25</v>
          </cell>
          <cell r="AN84">
            <v>584.25</v>
          </cell>
        </row>
        <row r="85">
          <cell r="AK85">
            <v>41671</v>
          </cell>
          <cell r="AL85">
            <v>-881.5</v>
          </cell>
          <cell r="AN85">
            <v>-881.5</v>
          </cell>
        </row>
        <row r="86">
          <cell r="AK86">
            <v>41699</v>
          </cell>
          <cell r="AL86">
            <v>-202.125</v>
          </cell>
          <cell r="AN86">
            <v>-202.125</v>
          </cell>
        </row>
        <row r="87">
          <cell r="AK87">
            <v>41730</v>
          </cell>
          <cell r="AL87">
            <v>-1770.25</v>
          </cell>
          <cell r="AN87">
            <v>-1770.25</v>
          </cell>
        </row>
        <row r="88">
          <cell r="AK88">
            <v>41760</v>
          </cell>
          <cell r="AL88">
            <v>-1158.9000000000001</v>
          </cell>
          <cell r="AN88">
            <v>-1158.9000000000001</v>
          </cell>
        </row>
        <row r="89">
          <cell r="AK89">
            <v>41791</v>
          </cell>
          <cell r="AL89">
            <v>-1831.1</v>
          </cell>
          <cell r="AN89">
            <v>-1831.1</v>
          </cell>
        </row>
        <row r="90">
          <cell r="AK90">
            <v>41821</v>
          </cell>
          <cell r="AL90">
            <v>-909.5</v>
          </cell>
          <cell r="AN90">
            <v>-909.5</v>
          </cell>
        </row>
        <row r="91">
          <cell r="AK91">
            <v>41852</v>
          </cell>
          <cell r="AL91">
            <v>-736.6</v>
          </cell>
          <cell r="AN91">
            <v>-736.6</v>
          </cell>
        </row>
        <row r="92">
          <cell r="AK92">
            <v>41883</v>
          </cell>
          <cell r="AL92">
            <v>-143.9</v>
          </cell>
          <cell r="AN92">
            <v>-143.9</v>
          </cell>
        </row>
        <row r="93">
          <cell r="AK93">
            <v>41913</v>
          </cell>
          <cell r="AL93">
            <v>2081.1999999999998</v>
          </cell>
          <cell r="AN93">
            <v>2081.1999999999998</v>
          </cell>
        </row>
        <row r="94">
          <cell r="AK94">
            <v>41944</v>
          </cell>
          <cell r="AL94">
            <v>1179.75</v>
          </cell>
          <cell r="AN94">
            <v>1179.75</v>
          </cell>
        </row>
        <row r="95">
          <cell r="AK95">
            <v>41974</v>
          </cell>
          <cell r="AL95">
            <v>752.125</v>
          </cell>
          <cell r="AN95">
            <v>752.125</v>
          </cell>
        </row>
        <row r="98">
          <cell r="AK98" t="str">
            <v>Gross Unbilled Sales Input (Use the Actual Gross Unbilled Prior to the Forecast Period Started) - For Regular Base Customers</v>
          </cell>
        </row>
        <row r="100">
          <cell r="AL100" t="str">
            <v>1A</v>
          </cell>
          <cell r="AM100" t="str">
            <v>T1A</v>
          </cell>
          <cell r="AN100" t="str">
            <v>1B</v>
          </cell>
          <cell r="AO100" t="str">
            <v>T1B</v>
          </cell>
          <cell r="AP100">
            <v>3</v>
          </cell>
          <cell r="AQ100" t="str">
            <v>T3</v>
          </cell>
          <cell r="AR100" t="str">
            <v>2-1</v>
          </cell>
          <cell r="AS100" t="str">
            <v>T2-1</v>
          </cell>
          <cell r="AT100" t="str">
            <v>2-2</v>
          </cell>
          <cell r="AU100" t="str">
            <v>T2-2</v>
          </cell>
          <cell r="AV100" t="str">
            <v>4a</v>
          </cell>
          <cell r="AW100" t="str">
            <v>T4A</v>
          </cell>
          <cell r="AX100" t="str">
            <v>4b</v>
          </cell>
          <cell r="AY100" t="str">
            <v>T4B</v>
          </cell>
          <cell r="AZ100">
            <v>7</v>
          </cell>
          <cell r="BA100" t="str">
            <v>T7</v>
          </cell>
          <cell r="BB100">
            <v>14</v>
          </cell>
        </row>
        <row r="103">
          <cell r="AK103">
            <v>39448</v>
          </cell>
        </row>
        <row r="104">
          <cell r="AK104">
            <v>39479</v>
          </cell>
        </row>
        <row r="105">
          <cell r="AK105">
            <v>39508</v>
          </cell>
        </row>
        <row r="106">
          <cell r="AK106">
            <v>39539</v>
          </cell>
        </row>
        <row r="107">
          <cell r="AK107">
            <v>39569</v>
          </cell>
        </row>
        <row r="108">
          <cell r="AK108">
            <v>39600</v>
          </cell>
        </row>
        <row r="109">
          <cell r="AK109">
            <v>39630</v>
          </cell>
        </row>
        <row r="110">
          <cell r="AK110">
            <v>39661</v>
          </cell>
        </row>
        <row r="111">
          <cell r="AK111">
            <v>39692</v>
          </cell>
          <cell r="AL111">
            <v>29905.242543704688</v>
          </cell>
          <cell r="AM111">
            <v>5306.1082133207919</v>
          </cell>
          <cell r="AN111">
            <v>115135.93392161686</v>
          </cell>
          <cell r="AO111">
            <v>12197.065311513543</v>
          </cell>
          <cell r="AP111">
            <v>27725.048063876395</v>
          </cell>
          <cell r="AQ111">
            <v>0</v>
          </cell>
          <cell r="AR111">
            <v>30217.096097756101</v>
          </cell>
          <cell r="AS111">
            <v>20247.426875517358</v>
          </cell>
          <cell r="AT111">
            <v>13722.548343363274</v>
          </cell>
          <cell r="AU111">
            <v>5145.5112356365489</v>
          </cell>
          <cell r="AV111">
            <v>16172.84695554202</v>
          </cell>
          <cell r="AW111">
            <v>4372.3721877029111</v>
          </cell>
          <cell r="AX111">
            <v>1027.2341668638951</v>
          </cell>
          <cell r="AY111">
            <v>503.07835931024266</v>
          </cell>
          <cell r="AZ111">
            <v>155.86885205629812</v>
          </cell>
          <cell r="BA111">
            <v>0</v>
          </cell>
          <cell r="BB111">
            <v>3478.6188722190441</v>
          </cell>
        </row>
        <row r="112">
          <cell r="AK112">
            <v>39722</v>
          </cell>
        </row>
        <row r="113">
          <cell r="AK113">
            <v>39753</v>
          </cell>
        </row>
        <row r="114">
          <cell r="AK114">
            <v>39783</v>
          </cell>
        </row>
        <row r="116">
          <cell r="AK116" t="str">
            <v>Gross Unbilled Sales Input (Use the Actual Gross Unbilled Prior to the Forecast Period Started) - For Added Load Customers</v>
          </cell>
        </row>
        <row r="118">
          <cell r="AL118" t="str">
            <v>1A</v>
          </cell>
          <cell r="AM118" t="str">
            <v>T1A</v>
          </cell>
          <cell r="AN118" t="str">
            <v>1B</v>
          </cell>
          <cell r="AO118" t="str">
            <v>T1B</v>
          </cell>
          <cell r="AP118">
            <v>3</v>
          </cell>
          <cell r="AQ118" t="str">
            <v>T3</v>
          </cell>
          <cell r="AR118" t="str">
            <v>2-1</v>
          </cell>
          <cell r="AS118" t="str">
            <v>T2-1</v>
          </cell>
          <cell r="AT118" t="str">
            <v>2-2</v>
          </cell>
          <cell r="AU118" t="str">
            <v>T2-2</v>
          </cell>
          <cell r="AV118" t="str">
            <v>4a</v>
          </cell>
          <cell r="AW118" t="str">
            <v>T4A</v>
          </cell>
          <cell r="AX118" t="str">
            <v>4b</v>
          </cell>
          <cell r="AY118" t="str">
            <v>T4B</v>
          </cell>
          <cell r="AZ118">
            <v>7</v>
          </cell>
          <cell r="BA118" t="str">
            <v>T7</v>
          </cell>
          <cell r="BB118">
            <v>14</v>
          </cell>
        </row>
        <row r="121">
          <cell r="AK121">
            <v>39448</v>
          </cell>
        </row>
        <row r="122">
          <cell r="AK122">
            <v>39479</v>
          </cell>
        </row>
        <row r="123">
          <cell r="AK123">
            <v>39508</v>
          </cell>
        </row>
        <row r="124">
          <cell r="AK124">
            <v>39539</v>
          </cell>
        </row>
        <row r="125">
          <cell r="AK125">
            <v>39569</v>
          </cell>
        </row>
        <row r="126">
          <cell r="AK126">
            <v>39600</v>
          </cell>
        </row>
        <row r="127">
          <cell r="AK127">
            <v>39630</v>
          </cell>
        </row>
        <row r="128">
          <cell r="AK128">
            <v>39661</v>
          </cell>
        </row>
        <row r="129">
          <cell r="AK129">
            <v>39692</v>
          </cell>
        </row>
        <row r="130">
          <cell r="AK130">
            <v>39722</v>
          </cell>
        </row>
        <row r="131">
          <cell r="AK131">
            <v>39753</v>
          </cell>
        </row>
        <row r="132">
          <cell r="AK132">
            <v>39783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Item List"/>
      <sheetName val="Inputs--&gt;"/>
      <sheetName val="NGFB_Dec 13"/>
      <sheetName val="NGFI_Dec 13"/>
      <sheetName val="NGUB_Dec13"/>
      <sheetName val="NGUI_Dec13"/>
      <sheetName val="NGUI_Dec13  9 month "/>
      <sheetName val="FERC Mapping"/>
      <sheetName val="BS Mapping Table"/>
      <sheetName val="Adjustments --&gt;"/>
      <sheetName val="Presentation Reclass-Dec13"/>
      <sheetName val="Adjusting Entries-Dec13"/>
      <sheetName val="AJE Impact"/>
      <sheetName val="FERC to Reconciliation &amp; Sup--&gt;"/>
      <sheetName val="Recon. FERC vs GAAP"/>
      <sheetName val="Recon. Unadjusted"/>
      <sheetName val="GAAP Adj."/>
      <sheetName val="Tax entry - Dec13 (GAAP)"/>
      <sheetName val="RE Reconciliation"/>
      <sheetName val="Adjusted IS Detail"/>
      <sheetName val="Reclass detail-Dec13"/>
      <sheetName val="AR&amp;AP Affiliates-Dec13"/>
      <sheetName val="Financial --&gt;"/>
      <sheetName val="BS"/>
      <sheetName val="IS"/>
      <sheetName val="Revised BS-Dec12"/>
      <sheetName val="Revision AJE(PL&amp;Tax) - Dec12"/>
      <sheetName val="P110 -113"/>
      <sheetName val="P114-117"/>
      <sheetName val="P118-119"/>
      <sheetName val="P120-121"/>
      <sheetName val="P122-123"/>
      <sheetName val="CF Supports --&gt;"/>
      <sheetName val="CF work sheet YTD"/>
      <sheetName val="CF support - Others"/>
      <sheetName val="SAP Rpt 4705-FAS 109 Reg Asset"/>
      <sheetName val="CF FA(Jan~Dec13)"/>
      <sheetName val="FA Rollforward Oct~Dec13"/>
      <sheetName val="FA Rollforward Apr~Sep13"/>
      <sheetName val="FA Rollforward Apr~Dec13"/>
      <sheetName val="FERC P224-356 and Supports--&gt;"/>
      <sheetName val="P224-225"/>
      <sheetName val="P227"/>
      <sheetName val="P256-257"/>
      <sheetName val="P262-263"/>
      <sheetName val="P335"/>
      <sheetName val="P335_Misc General Exp"/>
      <sheetName val="P335_Nov.Dec12"/>
      <sheetName val="P340"/>
      <sheetName val="P340_Income&amp;Ded &amp; Int Chg"/>
      <sheetName val="Acct.431_Nov.Dec12"/>
      <sheetName val="P350"/>
      <sheetName val="PSC Form &amp; Supports--&gt;"/>
      <sheetName val="P11"/>
      <sheetName val="P13"/>
      <sheetName val="P15"/>
      <sheetName val="P15_backup"/>
      <sheetName val="P12"/>
      <sheetName val="P18"/>
      <sheetName val="P12.18 Summary"/>
      <sheetName val="P12.P18_Datamart"/>
      <sheetName val="Topside #54"/>
      <sheetName val="P12.18_SAP"/>
      <sheetName val="P18_Interest Exp"/>
      <sheetName val="P14"/>
      <sheetName val="P14_Prepaid"/>
      <sheetName val="P14 Support_1211"/>
      <sheetName val="P24"/>
      <sheetName val="P24 Consult Chg Datamart Query"/>
      <sheetName val="P25"/>
      <sheetName val="Page 25 support"/>
      <sheetName val="Pg25 Empl Plans Datamart Qry"/>
      <sheetName val="Pg25 from S. Briggs - Nov-Dec12"/>
      <sheetName val="P67"/>
      <sheetName val="P81-81A"/>
      <sheetName val="NGBU_Dec 12"/>
    </sheetNames>
    <sheetDataSet>
      <sheetData sheetId="0">
        <row r="2">
          <cell r="F2">
            <v>41912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1">
          <cell r="G31">
            <v>1258622</v>
          </cell>
          <cell r="H31">
            <v>4648170</v>
          </cell>
        </row>
      </sheetData>
      <sheetData sheetId="28">
        <row r="29">
          <cell r="G29">
            <v>57580437</v>
          </cell>
        </row>
        <row r="30">
          <cell r="G30">
            <v>808969</v>
          </cell>
        </row>
        <row r="35">
          <cell r="G35">
            <v>33621441</v>
          </cell>
        </row>
        <row r="40">
          <cell r="G40">
            <v>33049168</v>
          </cell>
        </row>
        <row r="41">
          <cell r="G41">
            <v>0</v>
          </cell>
        </row>
        <row r="42">
          <cell r="AC42">
            <v>154108</v>
          </cell>
        </row>
        <row r="57">
          <cell r="AC57">
            <v>72589760</v>
          </cell>
        </row>
      </sheetData>
      <sheetData sheetId="29" refreshError="1"/>
      <sheetData sheetId="30" refreshError="1"/>
      <sheetData sheetId="31" refreshError="1"/>
      <sheetData sheetId="32" refreshError="1"/>
      <sheetData sheetId="33">
        <row r="131">
          <cell r="Z131">
            <v>17868098</v>
          </cell>
        </row>
        <row r="138">
          <cell r="K138">
            <v>72589760</v>
          </cell>
          <cell r="L138">
            <v>58389406</v>
          </cell>
          <cell r="M138">
            <v>154108</v>
          </cell>
          <cell r="N138">
            <v>33621441</v>
          </cell>
          <cell r="O138">
            <v>33049168</v>
          </cell>
          <cell r="P138">
            <v>1144</v>
          </cell>
          <cell r="Q138">
            <v>-34573782</v>
          </cell>
          <cell r="R138">
            <v>-17541432</v>
          </cell>
          <cell r="S138">
            <v>-45192539</v>
          </cell>
          <cell r="T138">
            <v>5895342</v>
          </cell>
          <cell r="U138">
            <v>-14270531</v>
          </cell>
          <cell r="V138">
            <v>-10021467</v>
          </cell>
          <cell r="W138">
            <v>35274725</v>
          </cell>
          <cell r="X138">
            <v>80183482</v>
          </cell>
          <cell r="Z138">
            <v>17868098</v>
          </cell>
          <cell r="AC138">
            <v>-47705987</v>
          </cell>
          <cell r="AD138">
            <v>167720936</v>
          </cell>
          <cell r="AF138">
            <v>-192045176</v>
          </cell>
          <cell r="AG138">
            <v>28969501</v>
          </cell>
          <cell r="AI138">
            <v>-13696249</v>
          </cell>
          <cell r="AJ138">
            <v>-176773068</v>
          </cell>
          <cell r="AL138">
            <v>0</v>
          </cell>
          <cell r="AM138">
            <v>12441680</v>
          </cell>
          <cell r="AN138">
            <v>12441680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ocedures"/>
      <sheetName val="New Presentation for Rollfwd"/>
      <sheetName val="NG Plant Rollforward"/>
      <sheetName val="KS Plant Rollforward"/>
      <sheetName val="NG CWIP Rollforward"/>
      <sheetName val="KS CWIP Rollforward"/>
      <sheetName val="BS 6865 03-31-12"/>
      <sheetName val="6866 BS 03-31-12"/>
      <sheetName val="BS 6865 12-31-11"/>
      <sheetName val="6865 BS 9-30-11"/>
      <sheetName val="6866 BS 12-31-11"/>
      <sheetName val="6866 BS 09-30-1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 val="Bal_sht"/>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41_doc"/>
      <sheetName val="Bal_sht"/>
      <sheetName val="114 Qtr"/>
      <sheetName val="117 Qtr"/>
      <sheetName val="2Q09_120-121_Qtr"/>
      <sheetName val="114_CYTD"/>
      <sheetName val="117_CYTD"/>
      <sheetName val="2Q09_120-121_YTD"/>
      <sheetName val="p.450.1"/>
      <sheetName val="Plant_ret_costs(R.Benoit_PA)"/>
      <sheetName val="Plant_ret_costs_2Q09"/>
      <sheetName val="6866 BS 03-31-12"/>
      <sheetName val="BS 6865 03-31-12"/>
      <sheetName val="BS 6865 12-31-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2nd qtr"/>
      <sheetName val="1st qtr"/>
      <sheetName val="3rd qtr"/>
      <sheetName val="worksheet"/>
      <sheetName val="PS 6866"/>
    </sheetNames>
    <sheetDataSet>
      <sheetData sheetId="0" refreshError="1">
        <row r="710">
          <cell r="B710" t="str">
            <v/>
          </cell>
        </row>
        <row r="711">
          <cell r="C711" t="e">
            <v>#N/A</v>
          </cell>
        </row>
      </sheetData>
      <sheetData sheetId="1" refreshError="1"/>
      <sheetData sheetId="2"/>
      <sheetData sheetId="3" refreshError="1"/>
      <sheetData sheetId="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 val="Bal_sht"/>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IT Recon"/>
      <sheetName val="Oct07-Day 3"/>
      <sheetName val="PS 10-294 - Test"/>
      <sheetName val="Yankee Equity Oct2007"/>
      <sheetName val="Sept07-6885 Day3"/>
      <sheetName val="6885-Final-July"/>
      <sheetName val="6885-Day 3 Prelim - July07"/>
      <sheetName val="Yankee DIT"/>
      <sheetName val="GL Activity"/>
      <sheetName val="NEP"/>
      <sheetName val="NEP Feed"/>
      <sheetName val="Current SIT 10275"/>
      <sheetName val="Rate Reserves"/>
      <sheetName val="Current FIT -update formula"/>
      <sheetName val="Notes from TK and PB fy2007"/>
      <sheetName val="6885-Day 4"/>
      <sheetName val="Final 6885 IS-Aug07"/>
      <sheetName val="Day 3 IS - 6885 Aug07"/>
      <sheetName val="Def FIT -update formula "/>
      <sheetName val="Def SIT-update formula"/>
      <sheetName val="Montaup DFIT -update formula"/>
      <sheetName val="Montaup DSIT -update formula"/>
      <sheetName val="10-294"/>
      <sheetName val="Side"/>
      <sheetName val="PS 10-275"/>
      <sheetName val="PS 10-311"/>
      <sheetName val="10-311"/>
      <sheetName val="10-275"/>
      <sheetName val="PS 10-294"/>
      <sheetName val="PSA ENTRY"/>
      <sheetName val="Change Control Tab"/>
      <sheetName val="FITonSIT"/>
      <sheetName val="10 220 FAP"/>
      <sheetName val="10 220 EXEC"/>
      <sheetName val="10 311 FIT"/>
      <sheetName val="10 296 AFDC"/>
      <sheetName val="10 297"/>
      <sheetName val="10 298 EMS"/>
      <sheetName val="10 299 Norwood"/>
      <sheetName val="2nd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sheetName val="CONTENT"/>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s>
    <sheetDataSet>
      <sheetData sheetId="0" refreshError="1"/>
      <sheetData sheetId="1"/>
      <sheetData sheetId="2"/>
      <sheetData sheetId="3" refreshError="1"/>
      <sheetData sheetId="4"/>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A"/>
      <sheetName val="MINTAKE"/>
    </sheetNames>
    <sheetDataSet>
      <sheetData sheetId="0" refreshError="1">
        <row r="12">
          <cell r="Q12" t="str">
            <v>SPP TRANSCO 2000 SUMMER INJECTION STRATEGY</v>
          </cell>
        </row>
        <row r="244">
          <cell r="D244" t="str">
            <v>APR</v>
          </cell>
          <cell r="E244" t="str">
            <v>MAY</v>
          </cell>
          <cell r="F244" t="str">
            <v>JUN</v>
          </cell>
          <cell r="G244" t="str">
            <v>JUL</v>
          </cell>
          <cell r="H244" t="str">
            <v>AUG</v>
          </cell>
          <cell r="I244" t="str">
            <v>SEP</v>
          </cell>
          <cell r="J244" t="str">
            <v>OCT</v>
          </cell>
          <cell r="K244" t="str">
            <v>NOV</v>
          </cell>
        </row>
        <row r="246">
          <cell r="D246">
            <v>376350</v>
          </cell>
          <cell r="E246">
            <v>225897.06451612903</v>
          </cell>
          <cell r="F246">
            <v>170791.8</v>
          </cell>
          <cell r="G246">
            <v>137667.93548387094</v>
          </cell>
          <cell r="H246">
            <v>142345.35483870967</v>
          </cell>
          <cell r="I246">
            <v>154975.79999999999</v>
          </cell>
          <cell r="J246">
            <v>263617.74193548388</v>
          </cell>
        </row>
        <row r="247">
          <cell r="D247">
            <v>5186.666666666667</v>
          </cell>
          <cell r="E247">
            <v>5896.7741935483873</v>
          </cell>
          <cell r="F247">
            <v>5126.666666666667</v>
          </cell>
          <cell r="G247">
            <v>4112.9032258064517</v>
          </cell>
          <cell r="H247">
            <v>5619.3548387096771</v>
          </cell>
          <cell r="I247">
            <v>5373.333333333333</v>
          </cell>
          <cell r="J247">
            <v>5512.9032258064517</v>
          </cell>
        </row>
        <row r="248">
          <cell r="D248">
            <v>21000</v>
          </cell>
          <cell r="E248">
            <v>21000</v>
          </cell>
          <cell r="F248">
            <v>21000</v>
          </cell>
          <cell r="G248">
            <v>21000</v>
          </cell>
          <cell r="H248">
            <v>21000</v>
          </cell>
          <cell r="I248">
            <v>21000</v>
          </cell>
          <cell r="J248">
            <v>21000</v>
          </cell>
        </row>
        <row r="258">
          <cell r="BA258">
            <v>35900</v>
          </cell>
          <cell r="BB258">
            <v>416536.66666666669</v>
          </cell>
          <cell r="BC258">
            <v>54110</v>
          </cell>
          <cell r="BD258">
            <v>11128.333333333314</v>
          </cell>
        </row>
        <row r="259">
          <cell r="O259">
            <v>7000</v>
          </cell>
          <cell r="P259">
            <v>7000</v>
          </cell>
          <cell r="Q259">
            <v>7000</v>
          </cell>
          <cell r="R259">
            <v>7000</v>
          </cell>
          <cell r="S259">
            <v>7000</v>
          </cell>
          <cell r="T259">
            <v>7000</v>
          </cell>
          <cell r="U259">
            <v>7000</v>
          </cell>
          <cell r="BA259">
            <v>35930</v>
          </cell>
          <cell r="BB259">
            <v>266793.83870967745</v>
          </cell>
          <cell r="BC259">
            <v>183933</v>
          </cell>
          <cell r="BD259">
            <v>31048.161290322547</v>
          </cell>
        </row>
        <row r="260">
          <cell r="O260">
            <v>7000</v>
          </cell>
          <cell r="P260">
            <v>7000</v>
          </cell>
          <cell r="Q260">
            <v>7000</v>
          </cell>
          <cell r="R260">
            <v>7000</v>
          </cell>
          <cell r="S260">
            <v>7000</v>
          </cell>
          <cell r="T260">
            <v>7000</v>
          </cell>
          <cell r="U260">
            <v>7000</v>
          </cell>
          <cell r="BA260">
            <v>35960</v>
          </cell>
          <cell r="BB260">
            <v>210918.46666666665</v>
          </cell>
          <cell r="BC260">
            <v>183933</v>
          </cell>
          <cell r="BD260">
            <v>86923.533333333326</v>
          </cell>
        </row>
        <row r="261">
          <cell r="BA261">
            <v>35990</v>
          </cell>
          <cell r="BB261">
            <v>176780.83870967739</v>
          </cell>
          <cell r="BC261">
            <v>171862.00000000003</v>
          </cell>
          <cell r="BD261">
            <v>133132.16129032258</v>
          </cell>
        </row>
        <row r="262">
          <cell r="BA262">
            <v>36020</v>
          </cell>
          <cell r="BB262">
            <v>182964.70967741933</v>
          </cell>
          <cell r="BC262">
            <v>171862.00000000003</v>
          </cell>
          <cell r="BD262">
            <v>126948.29032258064</v>
          </cell>
        </row>
        <row r="263">
          <cell r="BA263">
            <v>36050</v>
          </cell>
          <cell r="BB263">
            <v>195349.13333333333</v>
          </cell>
          <cell r="BC263">
            <v>171862.00000000003</v>
          </cell>
          <cell r="BD263">
            <v>114563.86666666667</v>
          </cell>
        </row>
        <row r="264">
          <cell r="O264">
            <v>416536.66666666669</v>
          </cell>
          <cell r="P264">
            <v>266793.83870967745</v>
          </cell>
          <cell r="Q264">
            <v>210918.46666666665</v>
          </cell>
          <cell r="R264">
            <v>176780.83870967739</v>
          </cell>
          <cell r="S264">
            <v>182964.70967741933</v>
          </cell>
          <cell r="T264">
            <v>195349.13333333333</v>
          </cell>
          <cell r="U264">
            <v>304130.6451612903</v>
          </cell>
          <cell r="V264">
            <v>514650</v>
          </cell>
          <cell r="BA264">
            <v>36080</v>
          </cell>
          <cell r="BB264">
            <v>304130.6451612903</v>
          </cell>
          <cell r="BC264">
            <v>169544.90322580645</v>
          </cell>
          <cell r="BD264">
            <v>8099</v>
          </cell>
        </row>
        <row r="276">
          <cell r="D276">
            <v>54110</v>
          </cell>
          <cell r="E276">
            <v>183933</v>
          </cell>
          <cell r="F276">
            <v>183933</v>
          </cell>
          <cell r="G276">
            <v>171862.00000000003</v>
          </cell>
          <cell r="H276">
            <v>171862.00000000003</v>
          </cell>
          <cell r="I276">
            <v>171862.00000000003</v>
          </cell>
          <cell r="J276">
            <v>169544.90322580645</v>
          </cell>
          <cell r="K276">
            <v>78000</v>
          </cell>
        </row>
        <row r="381">
          <cell r="D381">
            <v>0</v>
          </cell>
          <cell r="E381">
            <v>0</v>
          </cell>
          <cell r="F381">
            <v>0</v>
          </cell>
          <cell r="G381">
            <v>0</v>
          </cell>
          <cell r="H381">
            <v>0</v>
          </cell>
          <cell r="I381">
            <v>0</v>
          </cell>
          <cell r="J381">
            <v>0</v>
          </cell>
          <cell r="K381">
            <v>0</v>
          </cell>
        </row>
        <row r="385">
          <cell r="D385">
            <v>-391413.25856697821</v>
          </cell>
          <cell r="E385">
            <v>-544434.77504855755</v>
          </cell>
          <cell r="F385">
            <v>-600310.14709156833</v>
          </cell>
          <cell r="G385">
            <v>-634447.77504855767</v>
          </cell>
          <cell r="H385">
            <v>-628263.90408081561</v>
          </cell>
          <cell r="I385">
            <v>-615879.4804249017</v>
          </cell>
          <cell r="J385">
            <v>-507097.9685969447</v>
          </cell>
          <cell r="K385">
            <v>-342106</v>
          </cell>
        </row>
        <row r="431">
          <cell r="D431">
            <v>25860</v>
          </cell>
          <cell r="E431">
            <v>90672</v>
          </cell>
          <cell r="F431">
            <v>90672</v>
          </cell>
          <cell r="G431">
            <v>83872</v>
          </cell>
          <cell r="H431">
            <v>83872</v>
          </cell>
          <cell r="I431">
            <v>83872</v>
          </cell>
          <cell r="J431">
            <v>83852</v>
          </cell>
        </row>
        <row r="432">
          <cell r="D432">
            <v>18600</v>
          </cell>
          <cell r="E432">
            <v>46286</v>
          </cell>
          <cell r="F432">
            <v>46286</v>
          </cell>
          <cell r="G432">
            <v>46286</v>
          </cell>
          <cell r="H432">
            <v>46286</v>
          </cell>
          <cell r="I432">
            <v>46286</v>
          </cell>
          <cell r="J432">
            <v>44576</v>
          </cell>
        </row>
        <row r="433">
          <cell r="D433">
            <v>0</v>
          </cell>
          <cell r="E433">
            <v>13800</v>
          </cell>
          <cell r="F433">
            <v>13800</v>
          </cell>
          <cell r="G433">
            <v>13800</v>
          </cell>
          <cell r="H433">
            <v>13800</v>
          </cell>
          <cell r="I433">
            <v>13800</v>
          </cell>
          <cell r="J433">
            <v>13212.903225806456</v>
          </cell>
        </row>
        <row r="434">
          <cell r="D434">
            <v>9650</v>
          </cell>
          <cell r="E434">
            <v>33175</v>
          </cell>
          <cell r="F434">
            <v>33175</v>
          </cell>
          <cell r="G434">
            <v>27904</v>
          </cell>
          <cell r="H434">
            <v>27904</v>
          </cell>
          <cell r="I434">
            <v>27904</v>
          </cell>
          <cell r="J434">
            <v>27904</v>
          </cell>
        </row>
        <row r="437">
          <cell r="N437">
            <v>78294</v>
          </cell>
          <cell r="O437">
            <v>13482</v>
          </cell>
          <cell r="P437">
            <v>13482</v>
          </cell>
          <cell r="Q437">
            <v>13412.5</v>
          </cell>
          <cell r="R437">
            <v>6543</v>
          </cell>
          <cell r="S437">
            <v>6543</v>
          </cell>
          <cell r="T437">
            <v>6563</v>
          </cell>
        </row>
        <row r="438">
          <cell r="N438">
            <v>27751</v>
          </cell>
          <cell r="O438">
            <v>65</v>
          </cell>
          <cell r="P438">
            <v>65</v>
          </cell>
          <cell r="Q438">
            <v>65</v>
          </cell>
          <cell r="R438">
            <v>65</v>
          </cell>
          <cell r="S438">
            <v>65</v>
          </cell>
          <cell r="T438">
            <v>1775</v>
          </cell>
        </row>
        <row r="439">
          <cell r="N439">
            <v>23446</v>
          </cell>
          <cell r="O439">
            <v>9646</v>
          </cell>
          <cell r="P439">
            <v>9646</v>
          </cell>
          <cell r="Q439">
            <v>9646</v>
          </cell>
          <cell r="R439">
            <v>9646</v>
          </cell>
          <cell r="S439">
            <v>9646</v>
          </cell>
          <cell r="T439">
            <v>10233.096774193544</v>
          </cell>
        </row>
        <row r="440">
          <cell r="N440">
            <v>23525</v>
          </cell>
          <cell r="O440">
            <v>0</v>
          </cell>
          <cell r="P440">
            <v>0</v>
          </cell>
          <cell r="Q440">
            <v>2635.5</v>
          </cell>
          <cell r="R440">
            <v>0</v>
          </cell>
          <cell r="S440">
            <v>0</v>
          </cell>
          <cell r="T440">
            <v>0</v>
          </cell>
        </row>
      </sheetData>
      <sheetData sheetId="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A"/>
      <sheetName val="MINTAKE"/>
    </sheetNames>
    <sheetDataSet>
      <sheetData sheetId="0" refreshError="1">
        <row r="12">
          <cell r="Q12" t="str">
            <v>SPP TRANSCO 2000 SUMMER INJECTION STRATEGY</v>
          </cell>
          <cell r="AT12">
            <v>36626.485423726852</v>
          </cell>
        </row>
        <row r="16">
          <cell r="U16" t="str">
            <v>Apr-00</v>
          </cell>
          <cell r="Y16" t="str">
            <v>May-00</v>
          </cell>
          <cell r="AC16" t="str">
            <v>Jun-00</v>
          </cell>
          <cell r="AG16" t="str">
            <v>Jul-00</v>
          </cell>
          <cell r="AK16" t="str">
            <v xml:space="preserve"> Aug-00</v>
          </cell>
          <cell r="AO16" t="str">
            <v xml:space="preserve"> Sep-00</v>
          </cell>
          <cell r="AS16" t="str">
            <v>Oct-00</v>
          </cell>
        </row>
        <row r="18">
          <cell r="R18" t="str">
            <v xml:space="preserve"> BAL 1/</v>
          </cell>
          <cell r="S18" t="str">
            <v>% FULL</v>
          </cell>
          <cell r="T18" t="str">
            <v xml:space="preserve">END BAL </v>
          </cell>
          <cell r="U18" t="str">
            <v>% FULL</v>
          </cell>
          <cell r="V18" t="str">
            <v>AVG RATE</v>
          </cell>
          <cell r="X18" t="str">
            <v>END BAL</v>
          </cell>
          <cell r="Y18" t="str">
            <v>% FULL</v>
          </cell>
          <cell r="Z18" t="str">
            <v>AVG RATE</v>
          </cell>
          <cell r="AB18" t="str">
            <v>END BAL</v>
          </cell>
          <cell r="AC18" t="str">
            <v>% FULL</v>
          </cell>
          <cell r="AD18" t="str">
            <v>AVG RATE</v>
          </cell>
          <cell r="AE18" t="str">
            <v xml:space="preserve"> </v>
          </cell>
          <cell r="AF18" t="str">
            <v>END BAL</v>
          </cell>
          <cell r="AG18" t="str">
            <v>% FULL</v>
          </cell>
          <cell r="AH18" t="str">
            <v>AVG RATE</v>
          </cell>
          <cell r="AJ18" t="str">
            <v>END BAL</v>
          </cell>
          <cell r="AK18" t="str">
            <v>% FULL</v>
          </cell>
          <cell r="AL18" t="str">
            <v>AVG RATE</v>
          </cell>
          <cell r="AN18" t="str">
            <v>END BAL</v>
          </cell>
          <cell r="AO18" t="str">
            <v>% FULL</v>
          </cell>
          <cell r="AP18" t="str">
            <v>AVG RATE</v>
          </cell>
          <cell r="AR18" t="str">
            <v>END BAL</v>
          </cell>
          <cell r="AS18" t="str">
            <v>% FULL</v>
          </cell>
          <cell r="AT18" t="str">
            <v>AVG RATE</v>
          </cell>
        </row>
        <row r="19">
          <cell r="T19">
            <v>30</v>
          </cell>
          <cell r="X19">
            <v>31</v>
          </cell>
          <cell r="AB19">
            <v>30</v>
          </cell>
          <cell r="AE19" t="str">
            <v xml:space="preserve"> </v>
          </cell>
          <cell r="AF19">
            <v>31</v>
          </cell>
          <cell r="AJ19">
            <v>31</v>
          </cell>
          <cell r="AN19">
            <v>30</v>
          </cell>
          <cell r="AR19">
            <v>31</v>
          </cell>
        </row>
        <row r="20">
          <cell r="V20" t="str">
            <v>(Net)</v>
          </cell>
          <cell r="Z20" t="str">
            <v>(Net)</v>
          </cell>
          <cell r="AD20" t="str">
            <v>(Net)</v>
          </cell>
          <cell r="AE20" t="str">
            <v xml:space="preserve"> </v>
          </cell>
          <cell r="AH20" t="str">
            <v>(Net)</v>
          </cell>
          <cell r="AL20" t="str">
            <v>(Net)</v>
          </cell>
          <cell r="AP20" t="str">
            <v>(Net)</v>
          </cell>
          <cell r="AT20" t="str">
            <v>(Net)</v>
          </cell>
        </row>
        <row r="21">
          <cell r="R21" t="str">
            <v xml:space="preserve"> </v>
          </cell>
          <cell r="T21" t="str">
            <v xml:space="preserve"> </v>
          </cell>
          <cell r="V21" t="str">
            <v xml:space="preserve"> </v>
          </cell>
          <cell r="X21" t="str">
            <v xml:space="preserve"> </v>
          </cell>
          <cell r="Z21" t="str">
            <v xml:space="preserve"> </v>
          </cell>
          <cell r="AB21" t="str">
            <v xml:space="preserve"> </v>
          </cell>
          <cell r="AD21" t="str">
            <v xml:space="preserve"> </v>
          </cell>
          <cell r="AE21" t="str">
            <v xml:space="preserve"> </v>
          </cell>
          <cell r="AF21" t="str">
            <v xml:space="preserve"> </v>
          </cell>
          <cell r="AH21" t="str">
            <v xml:space="preserve"> </v>
          </cell>
          <cell r="AJ21" t="str">
            <v xml:space="preserve"> </v>
          </cell>
          <cell r="AL21" t="str">
            <v xml:space="preserve"> </v>
          </cell>
          <cell r="AN21" t="str">
            <v xml:space="preserve"> </v>
          </cell>
          <cell r="AP21" t="str">
            <v xml:space="preserve"> </v>
          </cell>
          <cell r="AR21" t="str">
            <v xml:space="preserve"> </v>
          </cell>
          <cell r="AT21" t="str">
            <v xml:space="preserve"> </v>
          </cell>
        </row>
        <row r="22">
          <cell r="Q22" t="str">
            <v>GSS</v>
          </cell>
          <cell r="R22">
            <v>480</v>
          </cell>
          <cell r="S22">
            <v>4.3130559798724051E-2</v>
          </cell>
          <cell r="T22">
            <v>855</v>
          </cell>
          <cell r="U22">
            <v>7.6826309641477228E-2</v>
          </cell>
          <cell r="V22">
            <v>12.5</v>
          </cell>
          <cell r="X22">
            <v>2560</v>
          </cell>
          <cell r="Y22">
            <v>0.23002965225986163</v>
          </cell>
          <cell r="Z22">
            <v>55</v>
          </cell>
          <cell r="AB22">
            <v>4210</v>
          </cell>
          <cell r="AC22">
            <v>0.37829095156797554</v>
          </cell>
          <cell r="AD22">
            <v>55</v>
          </cell>
          <cell r="AE22" t="str">
            <v xml:space="preserve"> </v>
          </cell>
          <cell r="AF22">
            <v>5822</v>
          </cell>
          <cell r="AG22">
            <v>0.52313774822535719</v>
          </cell>
          <cell r="AH22">
            <v>52</v>
          </cell>
          <cell r="AJ22">
            <v>7434</v>
          </cell>
          <cell r="AK22">
            <v>0.66798454488273884</v>
          </cell>
          <cell r="AL22">
            <v>52</v>
          </cell>
          <cell r="AN22">
            <v>8994</v>
          </cell>
          <cell r="AO22">
            <v>0.80815886422859196</v>
          </cell>
          <cell r="AP22">
            <v>52</v>
          </cell>
          <cell r="AR22">
            <v>10606</v>
          </cell>
          <cell r="AS22">
            <v>0.9530056608859736</v>
          </cell>
          <cell r="AT22">
            <v>52</v>
          </cell>
        </row>
        <row r="23">
          <cell r="AE23" t="str">
            <v xml:space="preserve"> </v>
          </cell>
        </row>
        <row r="24">
          <cell r="Q24" t="str">
            <v>LSS</v>
          </cell>
          <cell r="R24">
            <v>0</v>
          </cell>
          <cell r="S24">
            <v>0</v>
          </cell>
          <cell r="T24">
            <v>287.10000000000002</v>
          </cell>
          <cell r="U24">
            <v>8.5602857602881458E-2</v>
          </cell>
          <cell r="V24">
            <v>9.57</v>
          </cell>
          <cell r="X24">
            <v>865.93200000000002</v>
          </cell>
          <cell r="Y24">
            <v>0.25818966802430632</v>
          </cell>
          <cell r="Z24">
            <v>18.672000000000001</v>
          </cell>
          <cell r="AB24">
            <v>1426.0920000000001</v>
          </cell>
          <cell r="AC24">
            <v>0.42520916198052394</v>
          </cell>
          <cell r="AD24">
            <v>18.672000000000001</v>
          </cell>
          <cell r="AE24" t="str">
            <v xml:space="preserve"> </v>
          </cell>
          <cell r="AF24">
            <v>1911.924</v>
          </cell>
          <cell r="AG24">
            <v>0.57006672908231115</v>
          </cell>
          <cell r="AH24">
            <v>15.672000000000001</v>
          </cell>
          <cell r="AJ24">
            <v>2397.7559999999999</v>
          </cell>
          <cell r="AK24">
            <v>0.71492429618409825</v>
          </cell>
          <cell r="AL24">
            <v>15.672000000000001</v>
          </cell>
          <cell r="AN24">
            <v>2867.9159999999997</v>
          </cell>
          <cell r="AO24">
            <v>0.85510903854066644</v>
          </cell>
          <cell r="AP24">
            <v>15.672000000000001</v>
          </cell>
          <cell r="AR24">
            <v>3353.7479999999996</v>
          </cell>
          <cell r="AS24">
            <v>0.99996660564245365</v>
          </cell>
          <cell r="AT24">
            <v>15.672000000000001</v>
          </cell>
        </row>
        <row r="25">
          <cell r="R25" t="str">
            <v xml:space="preserve"> </v>
          </cell>
          <cell r="T25" t="str">
            <v xml:space="preserve"> </v>
          </cell>
          <cell r="V25" t="str">
            <v xml:space="preserve"> </v>
          </cell>
          <cell r="X25" t="str">
            <v xml:space="preserve"> </v>
          </cell>
          <cell r="Z25" t="str">
            <v xml:space="preserve"> </v>
          </cell>
          <cell r="AB25" t="str">
            <v xml:space="preserve"> </v>
          </cell>
          <cell r="AD25" t="str">
            <v xml:space="preserve"> </v>
          </cell>
          <cell r="AE25" t="str">
            <v xml:space="preserve"> </v>
          </cell>
          <cell r="AF25" t="str">
            <v xml:space="preserve"> </v>
          </cell>
          <cell r="AH25" t="str">
            <v xml:space="preserve"> </v>
          </cell>
          <cell r="AJ25" t="str">
            <v xml:space="preserve"> </v>
          </cell>
          <cell r="AL25" t="str">
            <v xml:space="preserve"> </v>
          </cell>
          <cell r="AN25" t="str">
            <v xml:space="preserve"> </v>
          </cell>
          <cell r="AP25" t="str">
            <v xml:space="preserve"> </v>
          </cell>
          <cell r="AR25" t="str">
            <v xml:space="preserve"> </v>
          </cell>
          <cell r="AT25" t="str">
            <v xml:space="preserve"> </v>
          </cell>
        </row>
        <row r="26">
          <cell r="Q26" t="str">
            <v>S-2</v>
          </cell>
          <cell r="R26">
            <v>0</v>
          </cell>
          <cell r="S26">
            <v>0</v>
          </cell>
          <cell r="T26">
            <v>0</v>
          </cell>
          <cell r="U26">
            <v>0</v>
          </cell>
          <cell r="V26">
            <v>0</v>
          </cell>
          <cell r="X26">
            <v>347.2</v>
          </cell>
          <cell r="Y26">
            <v>0.16857208471524088</v>
          </cell>
          <cell r="Z26">
            <v>11.2</v>
          </cell>
          <cell r="AB26">
            <v>683.2</v>
          </cell>
          <cell r="AC26">
            <v>0.33170636024611916</v>
          </cell>
          <cell r="AD26">
            <v>11.2</v>
          </cell>
          <cell r="AE26" t="str">
            <v xml:space="preserve"> </v>
          </cell>
          <cell r="AF26">
            <v>1030.4000000000001</v>
          </cell>
          <cell r="AG26">
            <v>0.50027844496136009</v>
          </cell>
          <cell r="AH26">
            <v>11.2</v>
          </cell>
          <cell r="AJ26">
            <v>1377.6000000000001</v>
          </cell>
          <cell r="AK26">
            <v>0.66885052967660097</v>
          </cell>
          <cell r="AL26">
            <v>11.2</v>
          </cell>
          <cell r="AN26">
            <v>1713.6000000000001</v>
          </cell>
          <cell r="AO26">
            <v>0.83198480520747931</v>
          </cell>
          <cell r="AP26">
            <v>11.2</v>
          </cell>
          <cell r="AR26">
            <v>2060.1800000000003</v>
          </cell>
          <cell r="AS26">
            <v>1.0002558683428715</v>
          </cell>
          <cell r="AT26">
            <v>11.18</v>
          </cell>
        </row>
        <row r="27">
          <cell r="AE27" t="str">
            <v xml:space="preserve"> </v>
          </cell>
        </row>
        <row r="28">
          <cell r="Q28" t="str">
            <v>SS-1</v>
          </cell>
          <cell r="R28">
            <v>0</v>
          </cell>
          <cell r="S28">
            <v>0</v>
          </cell>
          <cell r="T28">
            <v>113.7</v>
          </cell>
          <cell r="U28">
            <v>0.10503396282887778</v>
          </cell>
          <cell r="V28">
            <v>3.79</v>
          </cell>
          <cell r="X28">
            <v>293.5</v>
          </cell>
          <cell r="Y28">
            <v>0.27112988645800901</v>
          </cell>
          <cell r="Z28">
            <v>5.8</v>
          </cell>
          <cell r="AB28">
            <v>467.5</v>
          </cell>
          <cell r="AC28">
            <v>0.43186787706684571</v>
          </cell>
          <cell r="AD28">
            <v>5.8</v>
          </cell>
          <cell r="AE28" t="str">
            <v xml:space="preserve"> </v>
          </cell>
          <cell r="AF28">
            <v>622.5</v>
          </cell>
          <cell r="AG28">
            <v>0.57505401812644164</v>
          </cell>
          <cell r="AH28">
            <v>5</v>
          </cell>
          <cell r="AJ28">
            <v>777.5</v>
          </cell>
          <cell r="AK28">
            <v>0.71824015918603756</v>
          </cell>
          <cell r="AL28">
            <v>5</v>
          </cell>
          <cell r="AN28">
            <v>927.5</v>
          </cell>
          <cell r="AO28">
            <v>0.85680739246951743</v>
          </cell>
          <cell r="AP28">
            <v>5</v>
          </cell>
          <cell r="AR28">
            <v>1082.5</v>
          </cell>
          <cell r="AS28">
            <v>0.99999353352911335</v>
          </cell>
          <cell r="AT28">
            <v>5</v>
          </cell>
        </row>
        <row r="30">
          <cell r="Q30" t="str">
            <v xml:space="preserve">WSS  </v>
          </cell>
          <cell r="R30">
            <v>4000</v>
          </cell>
          <cell r="S30">
            <v>0.8889639569563651</v>
          </cell>
          <cell r="T30">
            <v>4000</v>
          </cell>
          <cell r="U30">
            <v>0.8889639569563651</v>
          </cell>
          <cell r="V30">
            <v>0</v>
          </cell>
          <cell r="X30">
            <v>4000</v>
          </cell>
          <cell r="Y30">
            <v>0.8889639569563651</v>
          </cell>
          <cell r="Z30">
            <v>0</v>
          </cell>
          <cell r="AB30">
            <v>4000</v>
          </cell>
          <cell r="AC30">
            <v>0.8889639569563651</v>
          </cell>
          <cell r="AD30">
            <v>0</v>
          </cell>
          <cell r="AE30" t="str">
            <v xml:space="preserve"> </v>
          </cell>
          <cell r="AF30">
            <v>4000</v>
          </cell>
          <cell r="AG30">
            <v>0.8889639569563651</v>
          </cell>
          <cell r="AH30">
            <v>0</v>
          </cell>
          <cell r="AJ30">
            <v>4000</v>
          </cell>
          <cell r="AK30">
            <v>0.8889639569563651</v>
          </cell>
          <cell r="AL30">
            <v>0</v>
          </cell>
          <cell r="AN30">
            <v>4000</v>
          </cell>
          <cell r="AO30">
            <v>0.8889639569563651</v>
          </cell>
          <cell r="AP30">
            <v>0</v>
          </cell>
          <cell r="AR30">
            <v>4000</v>
          </cell>
          <cell r="AS30">
            <v>0.8889639569563651</v>
          </cell>
          <cell r="AT30">
            <v>0</v>
          </cell>
        </row>
        <row r="31">
          <cell r="AE31" t="str">
            <v xml:space="preserve"> </v>
          </cell>
        </row>
        <row r="32">
          <cell r="Q32" t="str">
            <v>HATTIES</v>
          </cell>
          <cell r="R32">
            <v>250</v>
          </cell>
          <cell r="S32">
            <v>0.625</v>
          </cell>
          <cell r="T32">
            <v>250</v>
          </cell>
          <cell r="U32">
            <v>0.625</v>
          </cell>
          <cell r="V32">
            <v>0</v>
          </cell>
          <cell r="X32">
            <v>250</v>
          </cell>
          <cell r="Y32">
            <v>0.625</v>
          </cell>
          <cell r="Z32">
            <v>0</v>
          </cell>
          <cell r="AB32">
            <v>250</v>
          </cell>
          <cell r="AC32">
            <v>0.625</v>
          </cell>
          <cell r="AD32">
            <v>0</v>
          </cell>
          <cell r="AE32" t="str">
            <v xml:space="preserve"> </v>
          </cell>
          <cell r="AF32">
            <v>250</v>
          </cell>
          <cell r="AG32">
            <v>0.625</v>
          </cell>
          <cell r="AH32">
            <v>0</v>
          </cell>
          <cell r="AJ32">
            <v>250</v>
          </cell>
          <cell r="AK32">
            <v>0.625</v>
          </cell>
          <cell r="AL32">
            <v>0</v>
          </cell>
          <cell r="AN32">
            <v>250</v>
          </cell>
          <cell r="AO32">
            <v>0.625</v>
          </cell>
          <cell r="AP32">
            <v>0</v>
          </cell>
          <cell r="AR32">
            <v>250</v>
          </cell>
          <cell r="AS32">
            <v>0.625</v>
          </cell>
          <cell r="AT32">
            <v>0</v>
          </cell>
        </row>
        <row r="33">
          <cell r="AE33" t="str">
            <v xml:space="preserve"> </v>
          </cell>
        </row>
        <row r="34">
          <cell r="Q34" t="str">
            <v>SUMMARY TRANSCO</v>
          </cell>
          <cell r="T34" t="str">
            <v>SPOT/FIRM PRODUCER</v>
          </cell>
        </row>
        <row r="35">
          <cell r="Q35" t="str">
            <v>MONTHLY INJECTION:</v>
          </cell>
          <cell r="S35" t="str">
            <v>DAILY:</v>
          </cell>
          <cell r="T35" t="str">
            <v>SUPPLIES</v>
          </cell>
          <cell r="V35">
            <v>25.86</v>
          </cell>
          <cell r="Z35">
            <v>90.671999999999997</v>
          </cell>
          <cell r="AD35">
            <v>90.671999999999997</v>
          </cell>
          <cell r="AH35">
            <v>83.872</v>
          </cell>
          <cell r="AL35">
            <v>83.872</v>
          </cell>
          <cell r="AP35">
            <v>83.872</v>
          </cell>
          <cell r="AT35">
            <v>83.852000000000004</v>
          </cell>
        </row>
        <row r="36">
          <cell r="V36" t="str">
            <v>-</v>
          </cell>
          <cell r="Z36" t="str">
            <v>-</v>
          </cell>
          <cell r="AD36" t="str">
            <v>-</v>
          </cell>
          <cell r="AH36" t="str">
            <v>-</v>
          </cell>
          <cell r="AL36" t="str">
            <v>-</v>
          </cell>
          <cell r="AP36" t="str">
            <v>-</v>
          </cell>
          <cell r="AT36" t="str">
            <v>-</v>
          </cell>
        </row>
        <row r="37">
          <cell r="T37" t="str">
            <v>TOTAL</v>
          </cell>
          <cell r="V37">
            <v>25.86</v>
          </cell>
          <cell r="Z37">
            <v>90.671999999999997</v>
          </cell>
          <cell r="AD37">
            <v>90.671999999999997</v>
          </cell>
          <cell r="AH37">
            <v>83.872</v>
          </cell>
          <cell r="AL37">
            <v>83.872</v>
          </cell>
          <cell r="AP37">
            <v>83.872</v>
          </cell>
          <cell r="AT37">
            <v>83.852000000000004</v>
          </cell>
        </row>
        <row r="40">
          <cell r="T40" t="str">
            <v>SPOT/FIRM PRODUCER</v>
          </cell>
        </row>
        <row r="41">
          <cell r="S41" t="str">
            <v>MONTHLY:</v>
          </cell>
          <cell r="T41" t="str">
            <v>SUPPLIES</v>
          </cell>
          <cell r="V41">
            <v>775.8</v>
          </cell>
          <cell r="Z41">
            <v>2810.8319999999999</v>
          </cell>
          <cell r="AD41">
            <v>2720.16</v>
          </cell>
          <cell r="AH41">
            <v>2600.0320000000002</v>
          </cell>
          <cell r="AL41">
            <v>2600.0320000000002</v>
          </cell>
          <cell r="AP41">
            <v>2516.16</v>
          </cell>
          <cell r="AT41">
            <v>2599.4120000000003</v>
          </cell>
        </row>
        <row r="42">
          <cell r="V42" t="str">
            <v>-</v>
          </cell>
          <cell r="Z42" t="str">
            <v>-</v>
          </cell>
          <cell r="AD42" t="str">
            <v>-</v>
          </cell>
          <cell r="AH42" t="str">
            <v>-</v>
          </cell>
          <cell r="AL42" t="str">
            <v>-</v>
          </cell>
          <cell r="AP42" t="str">
            <v>-</v>
          </cell>
          <cell r="AT42" t="str">
            <v>-</v>
          </cell>
        </row>
        <row r="43">
          <cell r="T43" t="str">
            <v>TOTAL</v>
          </cell>
          <cell r="V43">
            <v>775.8</v>
          </cell>
          <cell r="Z43">
            <v>2810.8319999999999</v>
          </cell>
          <cell r="AD43">
            <v>2720.16</v>
          </cell>
          <cell r="AH43">
            <v>2600.0320000000002</v>
          </cell>
          <cell r="AL43">
            <v>2600.0320000000002</v>
          </cell>
          <cell r="AP43">
            <v>2516.16</v>
          </cell>
          <cell r="AT43">
            <v>2599.4120000000003</v>
          </cell>
        </row>
        <row r="46">
          <cell r="Q46" t="str">
            <v>1/  ESTIMATED STARTING APRIL 1 BALANCES</v>
          </cell>
        </row>
        <row r="49">
          <cell r="AB49" t="str">
            <v>RATCHETS:</v>
          </cell>
          <cell r="AC49" t="str">
            <v>0-50%</v>
          </cell>
          <cell r="AD49" t="str">
            <v>51-100%</v>
          </cell>
          <cell r="AE49" t="str">
            <v>INJECTION PERIOD</v>
          </cell>
        </row>
        <row r="51">
          <cell r="AB51" t="str">
            <v>GSS</v>
          </cell>
          <cell r="AC51">
            <v>61829</v>
          </cell>
          <cell r="AD51">
            <v>52006</v>
          </cell>
          <cell r="AE51" t="str">
            <v xml:space="preserve"> 12 MONTHS</v>
          </cell>
        </row>
        <row r="52">
          <cell r="AB52" t="str">
            <v>LSS</v>
          </cell>
          <cell r="AC52">
            <v>18633</v>
          </cell>
          <cell r="AD52">
            <v>15672</v>
          </cell>
          <cell r="AE52" t="str">
            <v xml:space="preserve"> 4/1 - 10/31</v>
          </cell>
        </row>
        <row r="53">
          <cell r="T53" t="str">
            <v xml:space="preserve"> </v>
          </cell>
          <cell r="U53" t="str">
            <v xml:space="preserve"> </v>
          </cell>
          <cell r="AB53" t="str">
            <v>WSS</v>
          </cell>
          <cell r="AC53">
            <v>85859.459999999992</v>
          </cell>
          <cell r="AD53">
            <v>72218.159999999989</v>
          </cell>
          <cell r="AE53" t="str">
            <v xml:space="preserve"> 12 MONTHS</v>
          </cell>
        </row>
        <row r="54">
          <cell r="AB54" t="str">
            <v>SS-1</v>
          </cell>
          <cell r="AC54">
            <v>6013</v>
          </cell>
          <cell r="AD54">
            <v>5058</v>
          </cell>
          <cell r="AE54" t="str">
            <v xml:space="preserve"> 4/1 - 10/31</v>
          </cell>
        </row>
        <row r="55">
          <cell r="AB55" t="str">
            <v>S-2</v>
          </cell>
          <cell r="AC55">
            <v>17679</v>
          </cell>
          <cell r="AD55">
            <v>17679</v>
          </cell>
          <cell r="AE55" t="str">
            <v xml:space="preserve"> 4/16 - 11/15</v>
          </cell>
        </row>
        <row r="56">
          <cell r="AB56" t="str">
            <v>HATTIES</v>
          </cell>
          <cell r="AC56">
            <v>20000</v>
          </cell>
          <cell r="AD56">
            <v>20000</v>
          </cell>
          <cell r="AE56" t="str">
            <v xml:space="preserve"> 12 MONTHS</v>
          </cell>
        </row>
        <row r="61">
          <cell r="X61" t="str">
            <v xml:space="preserve"> </v>
          </cell>
          <cell r="AA61" t="str">
            <v xml:space="preserve"> </v>
          </cell>
          <cell r="AB61" t="str">
            <v xml:space="preserve"> </v>
          </cell>
          <cell r="AF61" t="str">
            <v xml:space="preserve"> </v>
          </cell>
          <cell r="AI61" t="str">
            <v xml:space="preserve"> </v>
          </cell>
          <cell r="AJ61" t="str">
            <v xml:space="preserve"> </v>
          </cell>
          <cell r="AN61" t="str">
            <v xml:space="preserve"> </v>
          </cell>
          <cell r="AR61" t="str">
            <v xml:space="preserve"> </v>
          </cell>
        </row>
        <row r="70">
          <cell r="Q70" t="str">
            <v>SPP CNG 2000 SUMMER INJECTION STRATEGY</v>
          </cell>
          <cell r="AT70">
            <v>36626.485423726852</v>
          </cell>
        </row>
        <row r="74">
          <cell r="U74" t="str">
            <v>Apr-00</v>
          </cell>
          <cell r="Y74" t="str">
            <v>May-00</v>
          </cell>
          <cell r="AC74" t="str">
            <v>Jun-00</v>
          </cell>
          <cell r="AG74" t="str">
            <v>Jul-00</v>
          </cell>
          <cell r="AK74" t="str">
            <v>Aug-00</v>
          </cell>
          <cell r="AO74" t="str">
            <v>Sep-00</v>
          </cell>
          <cell r="AS74" t="str">
            <v>Oct-00</v>
          </cell>
          <cell r="AW74" t="str">
            <v>Nov-00</v>
          </cell>
        </row>
        <row r="76">
          <cell r="R76" t="str">
            <v xml:space="preserve">BAL </v>
          </cell>
          <cell r="S76" t="str">
            <v>% FULL</v>
          </cell>
          <cell r="T76" t="str">
            <v xml:space="preserve">END BAL </v>
          </cell>
          <cell r="U76" t="str">
            <v>% FULL</v>
          </cell>
          <cell r="V76" t="str">
            <v>AVG RATE</v>
          </cell>
          <cell r="X76" t="str">
            <v>END BAL</v>
          </cell>
          <cell r="Y76" t="str">
            <v>% FULL</v>
          </cell>
          <cell r="Z76" t="str">
            <v>AVG RATE</v>
          </cell>
          <cell r="AB76" t="str">
            <v>END BAL</v>
          </cell>
          <cell r="AC76" t="str">
            <v>% FULL</v>
          </cell>
          <cell r="AD76" t="str">
            <v>AVG RATE</v>
          </cell>
          <cell r="AF76" t="str">
            <v>END BAL</v>
          </cell>
          <cell r="AG76" t="str">
            <v>% FULL</v>
          </cell>
          <cell r="AH76" t="str">
            <v>AVG RATE</v>
          </cell>
          <cell r="AJ76" t="str">
            <v>END BAL</v>
          </cell>
          <cell r="AK76" t="str">
            <v>% FULL</v>
          </cell>
          <cell r="AL76" t="str">
            <v>AVG RATE</v>
          </cell>
          <cell r="AN76" t="str">
            <v>END BAL</v>
          </cell>
          <cell r="AO76" t="str">
            <v>% FULL</v>
          </cell>
          <cell r="AP76" t="str">
            <v>AVG RATE</v>
          </cell>
          <cell r="AR76" t="str">
            <v>END BAL</v>
          </cell>
          <cell r="AS76" t="str">
            <v>% FULL</v>
          </cell>
          <cell r="AT76" t="str">
            <v>AVG RATE</v>
          </cell>
          <cell r="AV76" t="str">
            <v>END BAL</v>
          </cell>
          <cell r="AW76" t="str">
            <v>% FULL</v>
          </cell>
          <cell r="AX76" t="str">
            <v>AVG RATE</v>
          </cell>
        </row>
        <row r="77">
          <cell r="R77" t="str">
            <v>4/1</v>
          </cell>
          <cell r="T77">
            <v>30</v>
          </cell>
          <cell r="X77">
            <v>31</v>
          </cell>
          <cell r="AB77">
            <v>30</v>
          </cell>
          <cell r="AF77">
            <v>31</v>
          </cell>
          <cell r="AJ77">
            <v>31</v>
          </cell>
          <cell r="AN77">
            <v>30</v>
          </cell>
          <cell r="AR77">
            <v>31</v>
          </cell>
          <cell r="AV77">
            <v>15</v>
          </cell>
        </row>
        <row r="78">
          <cell r="V78" t="str">
            <v>(Net)</v>
          </cell>
          <cell r="Z78" t="str">
            <v>(Net)</v>
          </cell>
          <cell r="AD78" t="str">
            <v>(Net)</v>
          </cell>
          <cell r="AH78" t="str">
            <v>(Net)</v>
          </cell>
          <cell r="AL78" t="str">
            <v>(Net)</v>
          </cell>
          <cell r="AP78" t="str">
            <v>(Net)</v>
          </cell>
          <cell r="AT78" t="str">
            <v>(Net)</v>
          </cell>
          <cell r="AX78" t="str">
            <v>(Net)</v>
          </cell>
        </row>
        <row r="79">
          <cell r="R79" t="str">
            <v xml:space="preserve"> </v>
          </cell>
          <cell r="T79" t="str">
            <v xml:space="preserve"> </v>
          </cell>
          <cell r="V79" t="str">
            <v xml:space="preserve"> </v>
          </cell>
          <cell r="X79" t="str">
            <v xml:space="preserve"> </v>
          </cell>
          <cell r="Z79" t="str">
            <v xml:space="preserve"> </v>
          </cell>
          <cell r="AB79" t="str">
            <v xml:space="preserve"> </v>
          </cell>
          <cell r="AD79" t="str">
            <v xml:space="preserve"> </v>
          </cell>
          <cell r="AF79" t="str">
            <v xml:space="preserve"> </v>
          </cell>
          <cell r="AH79" t="str">
            <v xml:space="preserve"> </v>
          </cell>
          <cell r="AJ79" t="str">
            <v xml:space="preserve"> </v>
          </cell>
          <cell r="AL79" t="str">
            <v xml:space="preserve"> </v>
          </cell>
          <cell r="AN79" t="str">
            <v xml:space="preserve"> </v>
          </cell>
          <cell r="AP79" t="str">
            <v xml:space="preserve"> </v>
          </cell>
          <cell r="AR79" t="str">
            <v xml:space="preserve"> </v>
          </cell>
          <cell r="AT79" t="str">
            <v xml:space="preserve"> </v>
          </cell>
          <cell r="AV79" t="str">
            <v xml:space="preserve"> </v>
          </cell>
          <cell r="AX79" t="str">
            <v xml:space="preserve"> </v>
          </cell>
        </row>
        <row r="80">
          <cell r="Q80" t="str">
            <v>GSS-CNG</v>
          </cell>
          <cell r="R80">
            <v>150</v>
          </cell>
          <cell r="S80">
            <v>5.2191649127373022E-2</v>
          </cell>
          <cell r="T80">
            <v>247.5</v>
          </cell>
          <cell r="U80">
            <v>8.611622106016549E-2</v>
          </cell>
          <cell r="V80">
            <v>3.25</v>
          </cell>
          <cell r="X80">
            <v>742.47700000000009</v>
          </cell>
          <cell r="Y80">
            <v>0.2583406604609636</v>
          </cell>
          <cell r="Z80">
            <v>15.967000000000001</v>
          </cell>
          <cell r="AB80">
            <v>1221.4870000000001</v>
          </cell>
          <cell r="AC80">
            <v>0.42500947278431661</v>
          </cell>
          <cell r="AD80">
            <v>15.967000000000001</v>
          </cell>
          <cell r="AF80">
            <v>1637.817</v>
          </cell>
          <cell r="AG80">
            <v>0.56986913465897804</v>
          </cell>
          <cell r="AH80">
            <v>13.43</v>
          </cell>
          <cell r="AJ80">
            <v>2054.1469999999999</v>
          </cell>
          <cell r="AK80">
            <v>0.71472879653363941</v>
          </cell>
          <cell r="AL80">
            <v>13.43</v>
          </cell>
          <cell r="AN80">
            <v>2457.047</v>
          </cell>
          <cell r="AO80">
            <v>0.85491556608976338</v>
          </cell>
          <cell r="AP80">
            <v>13.43</v>
          </cell>
          <cell r="AR80">
            <v>2873.377</v>
          </cell>
          <cell r="AS80">
            <v>0.99977522796442475</v>
          </cell>
          <cell r="AT80">
            <v>13.43</v>
          </cell>
          <cell r="AV80">
            <v>2874.0230000000001</v>
          </cell>
          <cell r="AW80">
            <v>1</v>
          </cell>
          <cell r="AX80">
            <v>4.3066666666679035E-2</v>
          </cell>
        </row>
        <row r="82">
          <cell r="Q82" t="str">
            <v>GSS-TE</v>
          </cell>
          <cell r="R82">
            <v>75</v>
          </cell>
          <cell r="S82">
            <v>2.4213075060532687E-2</v>
          </cell>
          <cell r="T82">
            <v>267</v>
          </cell>
          <cell r="U82">
            <v>8.6198547215496371E-2</v>
          </cell>
          <cell r="V82">
            <v>6.4</v>
          </cell>
          <cell r="X82">
            <v>800.44799999999998</v>
          </cell>
          <cell r="Y82">
            <v>0.25841743341404355</v>
          </cell>
          <cell r="Z82">
            <v>17.207999999999998</v>
          </cell>
          <cell r="AB82">
            <v>1316.6880000000001</v>
          </cell>
          <cell r="AC82">
            <v>0.42508087167070219</v>
          </cell>
          <cell r="AD82">
            <v>17.207999999999998</v>
          </cell>
          <cell r="AF82">
            <v>1765.3820000000001</v>
          </cell>
          <cell r="AG82">
            <v>0.56993769168684427</v>
          </cell>
          <cell r="AH82">
            <v>14.474</v>
          </cell>
          <cell r="AJ82">
            <v>2214.076</v>
          </cell>
          <cell r="AK82">
            <v>0.71479451170298625</v>
          </cell>
          <cell r="AL82">
            <v>14.474</v>
          </cell>
          <cell r="AN82">
            <v>2648.2960000000003</v>
          </cell>
          <cell r="AO82">
            <v>0.85497853107344646</v>
          </cell>
          <cell r="AP82">
            <v>14.474</v>
          </cell>
          <cell r="AR82">
            <v>3096.9900000000002</v>
          </cell>
          <cell r="AS82">
            <v>0.99983535108958843</v>
          </cell>
          <cell r="AT82">
            <v>14.474</v>
          </cell>
          <cell r="AV82">
            <v>3097.5</v>
          </cell>
          <cell r="AW82">
            <v>1</v>
          </cell>
          <cell r="AX82">
            <v>3.3999999999984237E-2</v>
          </cell>
        </row>
        <row r="85">
          <cell r="Q85" t="str">
            <v xml:space="preserve">SUMMARY CNG  </v>
          </cell>
        </row>
        <row r="86">
          <cell r="Q86" t="str">
            <v>MONTHLY INJECTION:</v>
          </cell>
          <cell r="S86" t="str">
            <v>DAILY:</v>
          </cell>
          <cell r="T86" t="str">
            <v xml:space="preserve"> </v>
          </cell>
          <cell r="V86">
            <v>9.65</v>
          </cell>
          <cell r="Z86">
            <v>33.174999999999997</v>
          </cell>
          <cell r="AD86">
            <v>33.174999999999997</v>
          </cell>
          <cell r="AH86">
            <v>27.904</v>
          </cell>
          <cell r="AL86">
            <v>27.904</v>
          </cell>
          <cell r="AP86">
            <v>27.904</v>
          </cell>
          <cell r="AT86">
            <v>27.904</v>
          </cell>
          <cell r="AX86">
            <v>0</v>
          </cell>
        </row>
        <row r="87">
          <cell r="V87" t="str">
            <v>-</v>
          </cell>
          <cell r="W87" t="str">
            <v xml:space="preserve"> </v>
          </cell>
          <cell r="Y87" t="str">
            <v xml:space="preserve"> </v>
          </cell>
          <cell r="Z87" t="str">
            <v>-</v>
          </cell>
          <cell r="AA87" t="str">
            <v xml:space="preserve"> </v>
          </cell>
          <cell r="AB87" t="str">
            <v xml:space="preserve"> </v>
          </cell>
          <cell r="AC87" t="str">
            <v xml:space="preserve"> </v>
          </cell>
          <cell r="AD87" t="str">
            <v>-</v>
          </cell>
          <cell r="AE87" t="str">
            <v xml:space="preserve"> </v>
          </cell>
          <cell r="AG87" t="str">
            <v xml:space="preserve"> </v>
          </cell>
          <cell r="AH87" t="str">
            <v>-</v>
          </cell>
          <cell r="AI87" t="str">
            <v xml:space="preserve"> </v>
          </cell>
          <cell r="AJ87" t="str">
            <v xml:space="preserve"> </v>
          </cell>
          <cell r="AK87" t="str">
            <v xml:space="preserve"> </v>
          </cell>
          <cell r="AL87" t="str">
            <v>-</v>
          </cell>
          <cell r="AM87" t="str">
            <v xml:space="preserve"> </v>
          </cell>
          <cell r="AP87" t="str">
            <v>-</v>
          </cell>
          <cell r="AQ87" t="str">
            <v xml:space="preserve"> </v>
          </cell>
          <cell r="AR87" t="str">
            <v xml:space="preserve"> </v>
          </cell>
          <cell r="AS87" t="str">
            <v xml:space="preserve"> </v>
          </cell>
          <cell r="AT87" t="str">
            <v>-</v>
          </cell>
          <cell r="AX87" t="str">
            <v>-</v>
          </cell>
        </row>
        <row r="88">
          <cell r="T88" t="str">
            <v>TOTAL</v>
          </cell>
          <cell r="V88">
            <v>9.65</v>
          </cell>
          <cell r="Z88">
            <v>33.174999999999997</v>
          </cell>
          <cell r="AD88">
            <v>33.174999999999997</v>
          </cell>
          <cell r="AH88">
            <v>27.904</v>
          </cell>
          <cell r="AL88">
            <v>27.904</v>
          </cell>
          <cell r="AP88">
            <v>27.904</v>
          </cell>
          <cell r="AT88">
            <v>27.904</v>
          </cell>
          <cell r="AX88">
            <v>0</v>
          </cell>
        </row>
        <row r="90">
          <cell r="S90" t="str">
            <v>MONTHLY:</v>
          </cell>
          <cell r="T90" t="str">
            <v>SUPPLIES</v>
          </cell>
          <cell r="V90">
            <v>289.5</v>
          </cell>
          <cell r="Z90">
            <v>1028.425</v>
          </cell>
          <cell r="AD90">
            <v>995.24999999999989</v>
          </cell>
          <cell r="AH90">
            <v>865.024</v>
          </cell>
          <cell r="AL90">
            <v>865.024</v>
          </cell>
          <cell r="AP90">
            <v>837.12</v>
          </cell>
          <cell r="AT90">
            <v>865.024</v>
          </cell>
          <cell r="AX90">
            <v>0</v>
          </cell>
        </row>
        <row r="91">
          <cell r="V91" t="str">
            <v>-</v>
          </cell>
          <cell r="Z91" t="str">
            <v>-</v>
          </cell>
          <cell r="AD91" t="str">
            <v>-</v>
          </cell>
          <cell r="AH91" t="str">
            <v>-</v>
          </cell>
          <cell r="AL91" t="str">
            <v>-</v>
          </cell>
          <cell r="AP91" t="str">
            <v>-</v>
          </cell>
          <cell r="AT91" t="str">
            <v>-</v>
          </cell>
          <cell r="AX91" t="str">
            <v>-</v>
          </cell>
        </row>
        <row r="92">
          <cell r="T92" t="str">
            <v>TOTAL</v>
          </cell>
          <cell r="V92">
            <v>289.5</v>
          </cell>
          <cell r="Z92">
            <v>1028.425</v>
          </cell>
          <cell r="AD92">
            <v>995.24999999999989</v>
          </cell>
          <cell r="AH92">
            <v>865.024</v>
          </cell>
          <cell r="AL92">
            <v>865.024</v>
          </cell>
          <cell r="AP92">
            <v>837.12</v>
          </cell>
          <cell r="AT92">
            <v>865.024</v>
          </cell>
          <cell r="AX92">
            <v>0</v>
          </cell>
        </row>
        <row r="94">
          <cell r="AB94" t="str">
            <v>RATCHETS:</v>
          </cell>
          <cell r="AC94" t="str">
            <v>0-50%</v>
          </cell>
          <cell r="AD94" t="str">
            <v>51-100%</v>
          </cell>
          <cell r="AE94" t="str">
            <v>INJECTION PERIOD</v>
          </cell>
        </row>
        <row r="96">
          <cell r="AB96" t="str">
            <v>GSS-CNG</v>
          </cell>
          <cell r="AC96">
            <v>15967</v>
          </cell>
          <cell r="AD96">
            <v>13430</v>
          </cell>
          <cell r="AE96" t="str">
            <v xml:space="preserve"> 12 MONTHS</v>
          </cell>
        </row>
        <row r="97">
          <cell r="AB97" t="str">
            <v>GSS-TE</v>
          </cell>
          <cell r="AC97">
            <v>17208</v>
          </cell>
          <cell r="AD97">
            <v>14474</v>
          </cell>
          <cell r="AE97" t="str">
            <v xml:space="preserve"> 12 MONTHS</v>
          </cell>
        </row>
        <row r="100">
          <cell r="R100" t="str">
            <v>SPP TETCO 2000 SUMMER INJECTION STRATEGY</v>
          </cell>
          <cell r="AT100">
            <v>36626.485423726852</v>
          </cell>
        </row>
        <row r="102">
          <cell r="U102" t="str">
            <v>Apr-00</v>
          </cell>
          <cell r="Y102" t="str">
            <v>May-00</v>
          </cell>
          <cell r="AC102" t="str">
            <v>Jun-00</v>
          </cell>
          <cell r="AG102" t="str">
            <v>Jul-00</v>
          </cell>
          <cell r="AK102" t="str">
            <v>Aug-00</v>
          </cell>
          <cell r="AO102" t="str">
            <v>Sep-00</v>
          </cell>
          <cell r="AS102" t="str">
            <v>Oct-00</v>
          </cell>
        </row>
        <row r="103">
          <cell r="V103" t="str">
            <v xml:space="preserve"> </v>
          </cell>
          <cell r="W103" t="str">
            <v xml:space="preserve"> </v>
          </cell>
          <cell r="AA103" t="str">
            <v xml:space="preserve"> </v>
          </cell>
        </row>
        <row r="104">
          <cell r="R104" t="str">
            <v>STARTING BALANCES</v>
          </cell>
          <cell r="T104" t="str">
            <v xml:space="preserve">END BAL </v>
          </cell>
          <cell r="U104" t="str">
            <v>% FULL</v>
          </cell>
          <cell r="V104" t="str">
            <v>AVG RATE</v>
          </cell>
          <cell r="X104" t="str">
            <v>END BAL</v>
          </cell>
          <cell r="Y104" t="str">
            <v>% FULL</v>
          </cell>
          <cell r="Z104" t="str">
            <v>AVG RATE</v>
          </cell>
          <cell r="AB104" t="str">
            <v>END BAL</v>
          </cell>
          <cell r="AC104" t="str">
            <v>% FULL</v>
          </cell>
          <cell r="AD104" t="str">
            <v>AVG RATE</v>
          </cell>
          <cell r="AF104" t="str">
            <v>END BAL</v>
          </cell>
          <cell r="AG104" t="str">
            <v>% FULL</v>
          </cell>
          <cell r="AH104" t="str">
            <v>AVG RATE</v>
          </cell>
          <cell r="AI104" t="str">
            <v xml:space="preserve"> </v>
          </cell>
          <cell r="AJ104" t="str">
            <v>END BAL</v>
          </cell>
          <cell r="AK104" t="str">
            <v>% FULL</v>
          </cell>
          <cell r="AL104" t="str">
            <v>AVG RATE</v>
          </cell>
          <cell r="AN104" t="str">
            <v>END BAL</v>
          </cell>
          <cell r="AO104" t="str">
            <v>% FULL</v>
          </cell>
          <cell r="AP104" t="str">
            <v>AVG RATE</v>
          </cell>
          <cell r="AQ104" t="str">
            <v xml:space="preserve"> </v>
          </cell>
          <cell r="AR104" t="str">
            <v>END BAL</v>
          </cell>
          <cell r="AS104" t="str">
            <v>% FULL</v>
          </cell>
          <cell r="AT104" t="str">
            <v>AVG RATE</v>
          </cell>
        </row>
        <row r="105">
          <cell r="R105" t="str">
            <v>AS OF APRIL 1</v>
          </cell>
          <cell r="T105">
            <v>30</v>
          </cell>
          <cell r="V105" t="str">
            <v>(Net)</v>
          </cell>
          <cell r="X105">
            <v>31</v>
          </cell>
          <cell r="Z105" t="str">
            <v>(Net)</v>
          </cell>
          <cell r="AB105">
            <v>30</v>
          </cell>
          <cell r="AD105" t="str">
            <v>(Net)</v>
          </cell>
          <cell r="AF105">
            <v>31</v>
          </cell>
          <cell r="AH105" t="str">
            <v>(Net)</v>
          </cell>
          <cell r="AI105" t="str">
            <v xml:space="preserve"> </v>
          </cell>
          <cell r="AJ105">
            <v>31</v>
          </cell>
          <cell r="AL105" t="str">
            <v>(Net)</v>
          </cell>
          <cell r="AN105">
            <v>30</v>
          </cell>
          <cell r="AP105" t="str">
            <v>(Net)</v>
          </cell>
          <cell r="AQ105" t="str">
            <v xml:space="preserve"> </v>
          </cell>
          <cell r="AR105">
            <v>31</v>
          </cell>
          <cell r="AT105" t="str">
            <v>(Net)</v>
          </cell>
        </row>
        <row r="106">
          <cell r="AI106" t="str">
            <v xml:space="preserve"> </v>
          </cell>
          <cell r="AQ106" t="str">
            <v xml:space="preserve"> </v>
          </cell>
        </row>
        <row r="107">
          <cell r="Q107" t="str">
            <v xml:space="preserve">SS-1 </v>
          </cell>
          <cell r="R107">
            <v>120</v>
          </cell>
          <cell r="S107">
            <v>1.6281253222331368E-2</v>
          </cell>
          <cell r="T107">
            <v>678</v>
          </cell>
          <cell r="U107">
            <v>9.1989080706172233E-2</v>
          </cell>
          <cell r="V107">
            <v>18.600000000000001</v>
          </cell>
          <cell r="X107">
            <v>1852.4660000000001</v>
          </cell>
          <cell r="Y107">
            <v>0.2513372335979942</v>
          </cell>
          <cell r="Z107">
            <v>37.886000000000003</v>
          </cell>
          <cell r="AB107">
            <v>2989.0460000000003</v>
          </cell>
          <cell r="AC107">
            <v>0.40554512349330574</v>
          </cell>
          <cell r="AD107">
            <v>37.886000000000003</v>
          </cell>
          <cell r="AF107">
            <v>4163.5120000000006</v>
          </cell>
          <cell r="AG107">
            <v>0.56489327638512776</v>
          </cell>
          <cell r="AH107">
            <v>37.886000000000003</v>
          </cell>
          <cell r="AI107" t="str">
            <v xml:space="preserve"> </v>
          </cell>
          <cell r="AJ107">
            <v>5337.978000000001</v>
          </cell>
          <cell r="AK107">
            <v>0.72424142927694968</v>
          </cell>
          <cell r="AL107">
            <v>37.886000000000003</v>
          </cell>
          <cell r="AN107">
            <v>6474.5580000000009</v>
          </cell>
          <cell r="AO107">
            <v>0.87844931917226121</v>
          </cell>
          <cell r="AP107">
            <v>37.886000000000003</v>
          </cell>
          <cell r="AQ107" t="str">
            <v xml:space="preserve"> </v>
          </cell>
          <cell r="AR107">
            <v>7649.0240000000013</v>
          </cell>
          <cell r="AS107">
            <v>1.0377974720640832</v>
          </cell>
          <cell r="AT107">
            <v>37.886000000000003</v>
          </cell>
        </row>
        <row r="108">
          <cell r="AI108" t="str">
            <v xml:space="preserve"> </v>
          </cell>
          <cell r="AQ108" t="str">
            <v xml:space="preserve"> </v>
          </cell>
        </row>
        <row r="109">
          <cell r="Q109" t="str">
            <v>KEYS.</v>
          </cell>
          <cell r="R109">
            <v>200</v>
          </cell>
          <cell r="S109">
            <v>0.11814046901766199</v>
          </cell>
          <cell r="T109">
            <v>200</v>
          </cell>
          <cell r="U109">
            <v>0.11814046901766199</v>
          </cell>
          <cell r="V109">
            <v>0</v>
          </cell>
          <cell r="X109">
            <v>460.40000000000003</v>
          </cell>
          <cell r="Y109">
            <v>0.27195935967865792</v>
          </cell>
          <cell r="Z109">
            <v>8.4</v>
          </cell>
          <cell r="AB109">
            <v>712.40000000000009</v>
          </cell>
          <cell r="AC109">
            <v>0.42081635064091205</v>
          </cell>
          <cell r="AD109">
            <v>8.4</v>
          </cell>
          <cell r="AF109">
            <v>972.80000000000018</v>
          </cell>
          <cell r="AG109">
            <v>0.57463524130190802</v>
          </cell>
          <cell r="AH109">
            <v>8.4</v>
          </cell>
          <cell r="AI109" t="str">
            <v xml:space="preserve">  </v>
          </cell>
          <cell r="AJ109">
            <v>1233.2000000000003</v>
          </cell>
          <cell r="AK109">
            <v>0.72845413196290398</v>
          </cell>
          <cell r="AL109">
            <v>8.4</v>
          </cell>
          <cell r="AN109">
            <v>1485.2000000000003</v>
          </cell>
          <cell r="AO109">
            <v>0.87731112292515812</v>
          </cell>
          <cell r="AP109">
            <v>8.4</v>
          </cell>
          <cell r="AQ109" t="str">
            <v xml:space="preserve">  </v>
          </cell>
          <cell r="AR109">
            <v>1692.5900000000004</v>
          </cell>
          <cell r="AS109">
            <v>0.99981688227302279</v>
          </cell>
          <cell r="AT109">
            <v>6.69</v>
          </cell>
        </row>
        <row r="110">
          <cell r="W110" t="str">
            <v xml:space="preserve"> </v>
          </cell>
        </row>
        <row r="114">
          <cell r="Q114" t="str">
            <v>SUMMARY TETCO</v>
          </cell>
        </row>
        <row r="115">
          <cell r="Q115" t="str">
            <v>MONTHLY INJECTION:</v>
          </cell>
          <cell r="S115" t="str">
            <v>DAILY:(MDT/DY)  CDS-Supply</v>
          </cell>
          <cell r="V115">
            <v>18.600000000000001</v>
          </cell>
          <cell r="Z115">
            <v>46.286000000000001</v>
          </cell>
          <cell r="AD115">
            <v>46.286000000000001</v>
          </cell>
          <cell r="AH115">
            <v>46.286000000000001</v>
          </cell>
          <cell r="AL115">
            <v>46.286000000000001</v>
          </cell>
          <cell r="AP115">
            <v>46.286000000000001</v>
          </cell>
          <cell r="AT115">
            <v>44.576000000000001</v>
          </cell>
        </row>
        <row r="116">
          <cell r="S116" t="str">
            <v xml:space="preserve"> </v>
          </cell>
          <cell r="V116" t="str">
            <v>-</v>
          </cell>
          <cell r="Z116" t="str">
            <v>-</v>
          </cell>
          <cell r="AD116" t="str">
            <v>-</v>
          </cell>
          <cell r="AH116" t="str">
            <v>-</v>
          </cell>
          <cell r="AL116" t="str">
            <v>-</v>
          </cell>
          <cell r="AP116" t="str">
            <v>-</v>
          </cell>
          <cell r="AT116" t="str">
            <v>-</v>
          </cell>
        </row>
        <row r="117">
          <cell r="T117" t="str">
            <v xml:space="preserve">         TOTAL  </v>
          </cell>
          <cell r="V117">
            <v>18.600000000000001</v>
          </cell>
          <cell r="Z117">
            <v>46.286000000000001</v>
          </cell>
          <cell r="AD117">
            <v>46.286000000000001</v>
          </cell>
          <cell r="AH117">
            <v>46.286000000000001</v>
          </cell>
          <cell r="AL117">
            <v>46.286000000000001</v>
          </cell>
          <cell r="AP117">
            <v>46.286000000000001</v>
          </cell>
          <cell r="AT117">
            <v>44.576000000000001</v>
          </cell>
        </row>
        <row r="121">
          <cell r="S121" t="str">
            <v>MONTHLY:(MDT)   CDS-Supply</v>
          </cell>
          <cell r="V121">
            <v>558</v>
          </cell>
          <cell r="Z121">
            <v>1434.866</v>
          </cell>
          <cell r="AD121">
            <v>1388.58</v>
          </cell>
          <cell r="AH121">
            <v>1434.866</v>
          </cell>
          <cell r="AL121">
            <v>1434.866</v>
          </cell>
          <cell r="AP121">
            <v>1388.58</v>
          </cell>
          <cell r="AT121">
            <v>1381.856</v>
          </cell>
        </row>
        <row r="122">
          <cell r="S122" t="str">
            <v xml:space="preserve"> </v>
          </cell>
          <cell r="V122" t="str">
            <v>-</v>
          </cell>
          <cell r="Z122" t="str">
            <v>-</v>
          </cell>
          <cell r="AD122" t="str">
            <v>-</v>
          </cell>
          <cell r="AH122" t="str">
            <v>-</v>
          </cell>
          <cell r="AL122" t="str">
            <v>-</v>
          </cell>
          <cell r="AP122" t="str">
            <v>-</v>
          </cell>
          <cell r="AT122" t="str">
            <v>-</v>
          </cell>
        </row>
        <row r="123">
          <cell r="T123" t="str">
            <v xml:space="preserve">         TOTAL  </v>
          </cell>
          <cell r="V123">
            <v>558</v>
          </cell>
          <cell r="Z123">
            <v>1434.866</v>
          </cell>
          <cell r="AD123">
            <v>1388.58</v>
          </cell>
          <cell r="AH123">
            <v>1434.866</v>
          </cell>
          <cell r="AL123">
            <v>1434.866</v>
          </cell>
          <cell r="AP123">
            <v>1388.58</v>
          </cell>
          <cell r="AT123">
            <v>1381.856</v>
          </cell>
        </row>
        <row r="127">
          <cell r="R127" t="str">
            <v xml:space="preserve"> </v>
          </cell>
        </row>
        <row r="128">
          <cell r="R128" t="str">
            <v xml:space="preserve"> </v>
          </cell>
        </row>
        <row r="129">
          <cell r="Z129" t="str">
            <v>RATCHETS:</v>
          </cell>
          <cell r="AB129" t="str">
            <v>0-50%</v>
          </cell>
          <cell r="AC129" t="str">
            <v>51-100%</v>
          </cell>
          <cell r="AD129" t="str">
            <v xml:space="preserve"> INJECTION PERIOD</v>
          </cell>
        </row>
        <row r="130">
          <cell r="R130" t="str">
            <v xml:space="preserve"> </v>
          </cell>
          <cell r="T130" t="str">
            <v xml:space="preserve"> </v>
          </cell>
          <cell r="U130" t="str">
            <v xml:space="preserve"> </v>
          </cell>
          <cell r="V130" t="str">
            <v xml:space="preserve"> </v>
          </cell>
        </row>
        <row r="131">
          <cell r="Z131" t="str">
            <v>SS-1</v>
          </cell>
          <cell r="AB131">
            <v>37886</v>
          </cell>
          <cell r="AC131">
            <v>37886</v>
          </cell>
          <cell r="AD131" t="str">
            <v xml:space="preserve"> 12 MONTHS</v>
          </cell>
        </row>
        <row r="132">
          <cell r="T132" t="str">
            <v xml:space="preserve"> </v>
          </cell>
          <cell r="V132" t="str">
            <v xml:space="preserve"> </v>
          </cell>
          <cell r="Z132" t="str">
            <v>KEYSTONE</v>
          </cell>
          <cell r="AB132">
            <v>8465</v>
          </cell>
          <cell r="AC132">
            <v>8465</v>
          </cell>
          <cell r="AD132" t="str">
            <v xml:space="preserve"> 4/1 - 11/1</v>
          </cell>
        </row>
        <row r="143">
          <cell r="H143">
            <v>57728.5</v>
          </cell>
        </row>
        <row r="144">
          <cell r="C144" t="str">
            <v>SUMMER STRATEGY: PROJECTED SENDOUT</v>
          </cell>
          <cell r="J144">
            <v>36626.485423726852</v>
          </cell>
        </row>
        <row r="146">
          <cell r="H146" t="str">
            <v>FIRM+TC</v>
          </cell>
          <cell r="J146" t="str">
            <v>TOTAL AVG</v>
          </cell>
        </row>
        <row r="147">
          <cell r="G147" t="str">
            <v>CENTRAL</v>
          </cell>
          <cell r="H147" t="str">
            <v>+INTERR</v>
          </cell>
          <cell r="I147" t="str">
            <v>DAYS</v>
          </cell>
          <cell r="J147" t="str">
            <v>DAY LESS</v>
          </cell>
        </row>
        <row r="148">
          <cell r="D148" t="str">
            <v>FIRM 1/</v>
          </cell>
          <cell r="E148" t="str">
            <v>TC 1/</v>
          </cell>
          <cell r="F148" t="str">
            <v xml:space="preserve">INTERR </v>
          </cell>
          <cell r="G148" t="str">
            <v>HUDSON</v>
          </cell>
          <cell r="H148" t="str">
            <v>TOTAL</v>
          </cell>
          <cell r="J148" t="str">
            <v>END-USER</v>
          </cell>
        </row>
        <row r="150">
          <cell r="C150">
            <v>35900</v>
          </cell>
          <cell r="D150">
            <v>8630.4</v>
          </cell>
          <cell r="E150">
            <v>3068.1</v>
          </cell>
          <cell r="F150">
            <v>155.6</v>
          </cell>
          <cell r="G150">
            <v>1485.9</v>
          </cell>
          <cell r="H150">
            <v>13340</v>
          </cell>
          <cell r="I150">
            <v>30</v>
          </cell>
          <cell r="J150">
            <v>444.66666666666669</v>
          </cell>
        </row>
        <row r="151">
          <cell r="C151">
            <v>35930</v>
          </cell>
          <cell r="D151">
            <v>5148</v>
          </cell>
          <cell r="E151">
            <v>2222.8000000000002</v>
          </cell>
          <cell r="F151">
            <v>182.8</v>
          </cell>
          <cell r="G151">
            <v>767.7</v>
          </cell>
          <cell r="H151">
            <v>8321.3000000000011</v>
          </cell>
          <cell r="I151">
            <v>31</v>
          </cell>
          <cell r="J151">
            <v>268.42903225806452</v>
          </cell>
        </row>
        <row r="152">
          <cell r="C152">
            <v>35960</v>
          </cell>
          <cell r="D152">
            <v>3557.3</v>
          </cell>
          <cell r="E152">
            <v>1932</v>
          </cell>
          <cell r="F152">
            <v>153.80000000000001</v>
          </cell>
          <cell r="G152">
            <v>1485.9</v>
          </cell>
          <cell r="H152">
            <v>7129</v>
          </cell>
          <cell r="I152">
            <v>30</v>
          </cell>
          <cell r="J152">
            <v>237.63333333333333</v>
          </cell>
        </row>
        <row r="157">
          <cell r="C157">
            <v>35990</v>
          </cell>
          <cell r="D157">
            <v>3209.7</v>
          </cell>
          <cell r="E157">
            <v>1437</v>
          </cell>
          <cell r="F157">
            <v>127.5</v>
          </cell>
          <cell r="G157">
            <v>1535.4</v>
          </cell>
          <cell r="H157">
            <v>6309.6</v>
          </cell>
          <cell r="I157">
            <v>31</v>
          </cell>
          <cell r="J157">
            <v>203.53548387096777</v>
          </cell>
        </row>
        <row r="158">
          <cell r="C158">
            <v>36020</v>
          </cell>
          <cell r="D158">
            <v>3106</v>
          </cell>
          <cell r="E158">
            <v>1685.7</v>
          </cell>
          <cell r="F158">
            <v>174.2</v>
          </cell>
          <cell r="G158">
            <v>1535.4</v>
          </cell>
          <cell r="H158">
            <v>6501.2999999999993</v>
          </cell>
          <cell r="I158">
            <v>31</v>
          </cell>
          <cell r="J158">
            <v>209.71935483870965</v>
          </cell>
        </row>
        <row r="159">
          <cell r="C159">
            <v>36050</v>
          </cell>
          <cell r="D159">
            <v>3471.2</v>
          </cell>
          <cell r="E159">
            <v>1541</v>
          </cell>
          <cell r="F159">
            <v>161.19999999999999</v>
          </cell>
          <cell r="G159">
            <v>1485.9</v>
          </cell>
          <cell r="H159">
            <v>6659.2999999999993</v>
          </cell>
          <cell r="I159">
            <v>30</v>
          </cell>
          <cell r="J159">
            <v>221.97666666666663</v>
          </cell>
        </row>
        <row r="160">
          <cell r="C160">
            <v>36080</v>
          </cell>
          <cell r="D160">
            <v>6100.2</v>
          </cell>
          <cell r="E160">
            <v>2429.1999999999998</v>
          </cell>
          <cell r="F160">
            <v>170.9</v>
          </cell>
          <cell r="G160">
            <v>767.7</v>
          </cell>
          <cell r="H160">
            <v>9468</v>
          </cell>
          <cell r="I160">
            <v>31</v>
          </cell>
          <cell r="J160">
            <v>305.41935483870969</v>
          </cell>
        </row>
        <row r="161">
          <cell r="C161">
            <v>36110</v>
          </cell>
          <cell r="D161">
            <v>10288.1</v>
          </cell>
          <cell r="E161">
            <v>4146.3</v>
          </cell>
          <cell r="F161">
            <v>165.1</v>
          </cell>
          <cell r="G161">
            <v>0</v>
          </cell>
          <cell r="H161">
            <v>14599.500000000002</v>
          </cell>
          <cell r="I161">
            <v>30</v>
          </cell>
          <cell r="J161">
            <v>486.65000000000003</v>
          </cell>
        </row>
        <row r="163">
          <cell r="D163">
            <v>43510.9</v>
          </cell>
          <cell r="E163">
            <v>18462.099999999999</v>
          </cell>
          <cell r="F163">
            <v>1291.1000000000001</v>
          </cell>
          <cell r="G163">
            <v>9063.9000000000015</v>
          </cell>
          <cell r="H163">
            <v>72328</v>
          </cell>
        </row>
        <row r="171">
          <cell r="E171" t="str">
            <v xml:space="preserve">      /2</v>
          </cell>
          <cell r="S171" t="str">
            <v xml:space="preserve">SPP TENNESSEE 2000 SUMMER INJECTION STRATEGY </v>
          </cell>
          <cell r="AT171">
            <v>36626.485423726852</v>
          </cell>
        </row>
        <row r="172">
          <cell r="D172" t="str">
            <v>TOTAL AVG</v>
          </cell>
          <cell r="E172" t="str">
            <v xml:space="preserve">TOTAL </v>
          </cell>
          <cell r="F172" t="str">
            <v>TOTAL AVG</v>
          </cell>
          <cell r="H172" t="str">
            <v>TOTAL</v>
          </cell>
        </row>
        <row r="173">
          <cell r="D173" t="str">
            <v>DAY LESS</v>
          </cell>
          <cell r="E173" t="str">
            <v xml:space="preserve">   AVG DAY  </v>
          </cell>
          <cell r="F173" t="str">
            <v>DAY PLUS</v>
          </cell>
          <cell r="G173" t="str">
            <v>MINIMUM</v>
          </cell>
          <cell r="H173" t="str">
            <v>LESS</v>
          </cell>
        </row>
        <row r="174">
          <cell r="D174" t="str">
            <v>END-USER</v>
          </cell>
          <cell r="E174" t="str">
            <v>END-USER</v>
          </cell>
          <cell r="F174" t="str">
            <v>END-USER</v>
          </cell>
          <cell r="G174" t="str">
            <v>TAKE 3/</v>
          </cell>
          <cell r="H174" t="str">
            <v>MIN TAKE</v>
          </cell>
        </row>
        <row r="175">
          <cell r="U175" t="str">
            <v>Apr-00</v>
          </cell>
          <cell r="Y175" t="str">
            <v>May-00</v>
          </cell>
          <cell r="AC175" t="str">
            <v xml:space="preserve"> Jun-00</v>
          </cell>
          <cell r="AG175" t="str">
            <v xml:space="preserve"> Jul-00</v>
          </cell>
          <cell r="AK175" t="str">
            <v xml:space="preserve"> Aug-00</v>
          </cell>
          <cell r="AO175" t="str">
            <v xml:space="preserve"> Sep-00</v>
          </cell>
          <cell r="AS175" t="str">
            <v xml:space="preserve"> Oct-00</v>
          </cell>
        </row>
        <row r="176">
          <cell r="C176">
            <v>35900</v>
          </cell>
          <cell r="D176">
            <v>444.66666666666669</v>
          </cell>
          <cell r="E176">
            <v>37</v>
          </cell>
          <cell r="F176">
            <v>481.66666666666669</v>
          </cell>
          <cell r="G176">
            <v>0</v>
          </cell>
          <cell r="H176">
            <v>481.66666666666669</v>
          </cell>
          <cell r="W176" t="str">
            <v xml:space="preserve"> </v>
          </cell>
          <cell r="X176" t="str">
            <v xml:space="preserve"> </v>
          </cell>
          <cell r="Y176" t="str">
            <v xml:space="preserve"> </v>
          </cell>
          <cell r="Z176" t="str">
            <v xml:space="preserve"> </v>
          </cell>
          <cell r="AA176" t="str">
            <v xml:space="preserve"> </v>
          </cell>
          <cell r="AB176" t="str">
            <v xml:space="preserve"> </v>
          </cell>
          <cell r="AC176" t="str">
            <v xml:space="preserve"> </v>
          </cell>
          <cell r="AD176" t="str">
            <v xml:space="preserve"> </v>
          </cell>
          <cell r="AE176" t="str">
            <v xml:space="preserve"> </v>
          </cell>
          <cell r="AN176" t="str">
            <v xml:space="preserve"> </v>
          </cell>
          <cell r="AO176" t="str">
            <v xml:space="preserve"> </v>
          </cell>
          <cell r="AP176" t="str">
            <v xml:space="preserve">  </v>
          </cell>
          <cell r="AQ176" t="str">
            <v xml:space="preserve"> </v>
          </cell>
        </row>
        <row r="177">
          <cell r="C177">
            <v>35930</v>
          </cell>
          <cell r="D177">
            <v>268.42903225806452</v>
          </cell>
          <cell r="E177">
            <v>37</v>
          </cell>
          <cell r="F177">
            <v>305.42903225806452</v>
          </cell>
          <cell r="G177">
            <v>0</v>
          </cell>
          <cell r="H177">
            <v>305.42903225806452</v>
          </cell>
          <cell r="T177" t="str">
            <v xml:space="preserve"> BAL 1/</v>
          </cell>
          <cell r="U177" t="str">
            <v>% FULL</v>
          </cell>
          <cell r="V177" t="str">
            <v>AVG RATE</v>
          </cell>
          <cell r="W177" t="str">
            <v xml:space="preserve"> </v>
          </cell>
          <cell r="X177" t="str">
            <v>END BAL</v>
          </cell>
          <cell r="Y177" t="str">
            <v>% FULL</v>
          </cell>
          <cell r="Z177" t="str">
            <v>AVG RATE</v>
          </cell>
          <cell r="AA177" t="str">
            <v xml:space="preserve"> </v>
          </cell>
          <cell r="AB177" t="str">
            <v>END BAL</v>
          </cell>
          <cell r="AC177" t="str">
            <v>% FULL</v>
          </cell>
          <cell r="AD177" t="str">
            <v>AVG RATE</v>
          </cell>
          <cell r="AE177" t="str">
            <v xml:space="preserve"> </v>
          </cell>
          <cell r="AF177" t="str">
            <v>END BAL</v>
          </cell>
          <cell r="AG177" t="str">
            <v>% FULL</v>
          </cell>
          <cell r="AH177" t="str">
            <v>AVG RATE</v>
          </cell>
          <cell r="AJ177" t="str">
            <v>END BAL</v>
          </cell>
          <cell r="AK177" t="str">
            <v>% FULL</v>
          </cell>
          <cell r="AL177" t="str">
            <v>AVG RATE</v>
          </cell>
          <cell r="AN177" t="str">
            <v>END BAL</v>
          </cell>
          <cell r="AO177" t="str">
            <v>% FULL</v>
          </cell>
          <cell r="AP177" t="str">
            <v>AVG RATE</v>
          </cell>
          <cell r="AR177" t="str">
            <v>END BAL</v>
          </cell>
          <cell r="AS177" t="str">
            <v>% FULL</v>
          </cell>
          <cell r="AT177" t="str">
            <v>AVG RATE</v>
          </cell>
        </row>
        <row r="178">
          <cell r="C178">
            <v>35960</v>
          </cell>
          <cell r="D178">
            <v>237.63333333333333</v>
          </cell>
          <cell r="E178">
            <v>37</v>
          </cell>
          <cell r="F178">
            <v>274.63333333333333</v>
          </cell>
          <cell r="G178">
            <v>0</v>
          </cell>
          <cell r="H178">
            <v>274.63333333333333</v>
          </cell>
          <cell r="T178">
            <v>30</v>
          </cell>
          <cell r="W178" t="str">
            <v xml:space="preserve"> </v>
          </cell>
          <cell r="X178">
            <v>31</v>
          </cell>
          <cell r="AA178" t="str">
            <v xml:space="preserve"> </v>
          </cell>
          <cell r="AB178">
            <v>30</v>
          </cell>
          <cell r="AE178" t="str">
            <v xml:space="preserve"> </v>
          </cell>
          <cell r="AF178">
            <v>31</v>
          </cell>
          <cell r="AJ178">
            <v>31</v>
          </cell>
          <cell r="AN178">
            <v>30</v>
          </cell>
          <cell r="AR178">
            <v>31</v>
          </cell>
        </row>
        <row r="179">
          <cell r="C179">
            <v>35990</v>
          </cell>
          <cell r="D179">
            <v>203.53548387096777</v>
          </cell>
          <cell r="E179">
            <v>37</v>
          </cell>
          <cell r="F179">
            <v>240.53548387096777</v>
          </cell>
          <cell r="G179">
            <v>0</v>
          </cell>
          <cell r="H179">
            <v>240.53548387096777</v>
          </cell>
          <cell r="V179" t="str">
            <v>(Net)</v>
          </cell>
          <cell r="W179" t="str">
            <v xml:space="preserve"> </v>
          </cell>
          <cell r="Z179" t="str">
            <v>(Net)</v>
          </cell>
          <cell r="AA179" t="str">
            <v xml:space="preserve"> </v>
          </cell>
          <cell r="AD179" t="str">
            <v>(Net)</v>
          </cell>
          <cell r="AE179" t="str">
            <v xml:space="preserve"> </v>
          </cell>
          <cell r="AH179" t="str">
            <v>(Net)</v>
          </cell>
          <cell r="AL179" t="str">
            <v>(Net)</v>
          </cell>
          <cell r="AP179" t="str">
            <v>(Net)</v>
          </cell>
          <cell r="AT179" t="str">
            <v>(Net)</v>
          </cell>
        </row>
        <row r="180">
          <cell r="C180">
            <v>36020</v>
          </cell>
          <cell r="D180">
            <v>209.71935483870965</v>
          </cell>
          <cell r="E180">
            <v>37</v>
          </cell>
          <cell r="F180">
            <v>246.71935483870965</v>
          </cell>
          <cell r="G180">
            <v>0</v>
          </cell>
          <cell r="H180">
            <v>246.71935483870965</v>
          </cell>
          <cell r="S180" t="str">
            <v>BOUNDARY/</v>
          </cell>
          <cell r="T180" t="str">
            <v xml:space="preserve"> </v>
          </cell>
          <cell r="W180" t="str">
            <v xml:space="preserve"> </v>
          </cell>
          <cell r="X180" t="str">
            <v xml:space="preserve"> </v>
          </cell>
          <cell r="Z180" t="str">
            <v xml:space="preserve"> </v>
          </cell>
          <cell r="AA180" t="str">
            <v xml:space="preserve"> </v>
          </cell>
          <cell r="AB180" t="str">
            <v xml:space="preserve"> </v>
          </cell>
          <cell r="AD180" t="str">
            <v xml:space="preserve"> </v>
          </cell>
          <cell r="AE180" t="str">
            <v xml:space="preserve"> </v>
          </cell>
          <cell r="AF180" t="str">
            <v xml:space="preserve"> </v>
          </cell>
          <cell r="AH180" t="str">
            <v xml:space="preserve"> </v>
          </cell>
          <cell r="AJ180" t="str">
            <v xml:space="preserve"> </v>
          </cell>
          <cell r="AL180" t="str">
            <v xml:space="preserve"> </v>
          </cell>
          <cell r="AN180" t="str">
            <v xml:space="preserve"> </v>
          </cell>
          <cell r="AP180" t="str">
            <v xml:space="preserve"> </v>
          </cell>
          <cell r="AR180" t="str">
            <v xml:space="preserve"> </v>
          </cell>
          <cell r="AT180" t="str">
            <v xml:space="preserve"> </v>
          </cell>
        </row>
        <row r="181">
          <cell r="C181">
            <v>36050</v>
          </cell>
          <cell r="D181">
            <v>221.97666666666663</v>
          </cell>
          <cell r="E181">
            <v>37</v>
          </cell>
          <cell r="F181">
            <v>258.97666666666663</v>
          </cell>
          <cell r="G181">
            <v>0</v>
          </cell>
          <cell r="H181">
            <v>258.97666666666663</v>
          </cell>
          <cell r="S181" t="str">
            <v>MOBIL/SPOT</v>
          </cell>
          <cell r="T181">
            <v>550</v>
          </cell>
          <cell r="V181">
            <v>0</v>
          </cell>
          <cell r="W181" t="str">
            <v xml:space="preserve"> </v>
          </cell>
          <cell r="X181">
            <v>664.7</v>
          </cell>
          <cell r="Z181">
            <v>3.7</v>
          </cell>
          <cell r="AA181" t="str">
            <v xml:space="preserve"> </v>
          </cell>
          <cell r="AB181">
            <v>775.7</v>
          </cell>
          <cell r="AD181">
            <v>3.7</v>
          </cell>
          <cell r="AE181" t="str">
            <v xml:space="preserve"> </v>
          </cell>
          <cell r="AF181">
            <v>890.40000000000009</v>
          </cell>
          <cell r="AH181">
            <v>3.7</v>
          </cell>
          <cell r="AJ181">
            <v>1005.1000000000001</v>
          </cell>
          <cell r="AL181">
            <v>3.7</v>
          </cell>
          <cell r="AN181">
            <v>1116.1000000000001</v>
          </cell>
          <cell r="AP181">
            <v>3.7</v>
          </cell>
          <cell r="AR181">
            <v>1224</v>
          </cell>
          <cell r="AT181">
            <v>3.480645161290318</v>
          </cell>
        </row>
        <row r="182">
          <cell r="C182">
            <v>36080</v>
          </cell>
          <cell r="D182">
            <v>305.41935483870969</v>
          </cell>
          <cell r="E182">
            <v>37</v>
          </cell>
          <cell r="F182">
            <v>342.41935483870969</v>
          </cell>
          <cell r="G182">
            <v>0</v>
          </cell>
          <cell r="H182">
            <v>342.41935483870969</v>
          </cell>
          <cell r="S182" t="str">
            <v>HONEOYE</v>
          </cell>
          <cell r="T182">
            <v>550</v>
          </cell>
          <cell r="U182">
            <v>0.44934640522875818</v>
          </cell>
          <cell r="V182" t="str">
            <v xml:space="preserve"> </v>
          </cell>
          <cell r="W182" t="str">
            <v xml:space="preserve"> </v>
          </cell>
          <cell r="X182">
            <v>664.7</v>
          </cell>
          <cell r="Y182">
            <v>0.54305555555555562</v>
          </cell>
          <cell r="Z182">
            <v>3.7</v>
          </cell>
          <cell r="AA182" t="str">
            <v xml:space="preserve"> </v>
          </cell>
          <cell r="AB182">
            <v>775.7</v>
          </cell>
          <cell r="AC182">
            <v>0.63374183006535956</v>
          </cell>
          <cell r="AD182">
            <v>3.7</v>
          </cell>
          <cell r="AE182" t="str">
            <v xml:space="preserve"> </v>
          </cell>
          <cell r="AF182">
            <v>890.40000000000009</v>
          </cell>
          <cell r="AG182">
            <v>0.72745098039215694</v>
          </cell>
          <cell r="AH182">
            <v>3.7</v>
          </cell>
          <cell r="AJ182">
            <v>1005.1000000000001</v>
          </cell>
          <cell r="AK182">
            <v>0.82116013071895433</v>
          </cell>
          <cell r="AL182">
            <v>3.7</v>
          </cell>
          <cell r="AN182">
            <v>1116.1000000000001</v>
          </cell>
          <cell r="AO182">
            <v>0.91184640522875826</v>
          </cell>
          <cell r="AP182">
            <v>3.7</v>
          </cell>
          <cell r="AR182">
            <v>1224</v>
          </cell>
          <cell r="AS182">
            <v>1</v>
          </cell>
          <cell r="AT182">
            <v>3.480645161290318</v>
          </cell>
        </row>
        <row r="183">
          <cell r="C183">
            <v>36110</v>
          </cell>
          <cell r="D183">
            <v>486.65000000000003</v>
          </cell>
          <cell r="E183">
            <v>37</v>
          </cell>
          <cell r="F183">
            <v>523.65000000000009</v>
          </cell>
          <cell r="G183">
            <v>0</v>
          </cell>
          <cell r="H183">
            <v>523.65000000000009</v>
          </cell>
          <cell r="W183" t="str">
            <v xml:space="preserve"> </v>
          </cell>
          <cell r="AE183" t="str">
            <v xml:space="preserve"> </v>
          </cell>
        </row>
        <row r="184">
          <cell r="S184" t="str">
            <v>BOUNDARY/</v>
          </cell>
          <cell r="T184" t="str">
            <v xml:space="preserve"> </v>
          </cell>
          <cell r="W184" t="str">
            <v xml:space="preserve"> </v>
          </cell>
          <cell r="X184" t="str">
            <v xml:space="preserve"> </v>
          </cell>
          <cell r="Z184" t="str">
            <v xml:space="preserve"> </v>
          </cell>
          <cell r="AA184" t="str">
            <v xml:space="preserve"> </v>
          </cell>
          <cell r="AB184" t="str">
            <v xml:space="preserve"> </v>
          </cell>
          <cell r="AD184" t="str">
            <v xml:space="preserve"> </v>
          </cell>
          <cell r="AE184" t="str">
            <v xml:space="preserve"> </v>
          </cell>
          <cell r="AF184" t="str">
            <v xml:space="preserve"> </v>
          </cell>
          <cell r="AH184" t="str">
            <v xml:space="preserve"> </v>
          </cell>
          <cell r="AJ184" t="str">
            <v xml:space="preserve"> </v>
          </cell>
          <cell r="AK184" t="str">
            <v xml:space="preserve"> </v>
          </cell>
          <cell r="AL184" t="str">
            <v xml:space="preserve"> </v>
          </cell>
          <cell r="AN184" t="str">
            <v xml:space="preserve"> </v>
          </cell>
          <cell r="AP184" t="str">
            <v xml:space="preserve"> </v>
          </cell>
          <cell r="AR184" t="str">
            <v xml:space="preserve"> </v>
          </cell>
          <cell r="AT184" t="str">
            <v xml:space="preserve"> </v>
          </cell>
        </row>
        <row r="185">
          <cell r="C185" t="str">
            <v>1/ PER EMA SENDOUT MODEL RATE CASE RUN, DATED 9/96.</v>
          </cell>
          <cell r="S185" t="str">
            <v>MOBIL/SPOT</v>
          </cell>
          <cell r="T185">
            <v>650</v>
          </cell>
          <cell r="V185">
            <v>0</v>
          </cell>
          <cell r="X185">
            <v>963.09999999999991</v>
          </cell>
          <cell r="Z185">
            <v>10.1</v>
          </cell>
          <cell r="AA185" t="str">
            <v xml:space="preserve"> </v>
          </cell>
          <cell r="AB185">
            <v>1266.0999999999999</v>
          </cell>
          <cell r="AD185">
            <v>10.1</v>
          </cell>
          <cell r="AE185" t="str">
            <v xml:space="preserve"> </v>
          </cell>
          <cell r="AF185">
            <v>1579.1999999999998</v>
          </cell>
          <cell r="AH185">
            <v>10.1</v>
          </cell>
          <cell r="AJ185">
            <v>1892.2999999999997</v>
          </cell>
          <cell r="AL185">
            <v>10.1</v>
          </cell>
          <cell r="AN185">
            <v>2195.2999999999997</v>
          </cell>
          <cell r="AP185">
            <v>10.1</v>
          </cell>
          <cell r="AR185">
            <v>2497</v>
          </cell>
          <cell r="AT185">
            <v>9.7322580645161381</v>
          </cell>
        </row>
        <row r="186">
          <cell r="C186" t="str">
            <v>2/ FOR PLANNING PURPOSES ASSUMED END-USER</v>
          </cell>
          <cell r="S186" t="str">
            <v xml:space="preserve"> SS-E</v>
          </cell>
          <cell r="T186">
            <v>650</v>
          </cell>
          <cell r="U186">
            <v>0.26031237484981978</v>
          </cell>
          <cell r="V186" t="str">
            <v xml:space="preserve"> </v>
          </cell>
          <cell r="W186" t="str">
            <v xml:space="preserve"> </v>
          </cell>
          <cell r="X186">
            <v>963.09999999999991</v>
          </cell>
          <cell r="Y186">
            <v>0.38570284341209449</v>
          </cell>
          <cell r="Z186">
            <v>10.1</v>
          </cell>
          <cell r="AA186" t="str">
            <v xml:space="preserve"> </v>
          </cell>
          <cell r="AB186">
            <v>1266.0999999999999</v>
          </cell>
          <cell r="AC186">
            <v>0.50704845814977972</v>
          </cell>
          <cell r="AD186">
            <v>10.1</v>
          </cell>
          <cell r="AE186" t="str">
            <v xml:space="preserve"> </v>
          </cell>
          <cell r="AF186">
            <v>1579.1999999999998</v>
          </cell>
          <cell r="AG186">
            <v>0.63243892671205437</v>
          </cell>
          <cell r="AH186">
            <v>10.1</v>
          </cell>
          <cell r="AJ186">
            <v>1892.2999999999997</v>
          </cell>
          <cell r="AK186">
            <v>0.75782939527432913</v>
          </cell>
          <cell r="AL186">
            <v>10.1</v>
          </cell>
          <cell r="AN186">
            <v>2195.2999999999997</v>
          </cell>
          <cell r="AO186">
            <v>0.87917501001201426</v>
          </cell>
          <cell r="AP186">
            <v>10.1</v>
          </cell>
          <cell r="AR186">
            <v>2497</v>
          </cell>
          <cell r="AS186">
            <v>1</v>
          </cell>
          <cell r="AT186">
            <v>9.7322580645161381</v>
          </cell>
        </row>
        <row r="187">
          <cell r="C187" t="str">
            <v xml:space="preserve">   TRANSPORTATION OF 37 MDT PER DAY.</v>
          </cell>
          <cell r="W187" t="str">
            <v xml:space="preserve"> </v>
          </cell>
          <cell r="AA187" t="str">
            <v xml:space="preserve"> </v>
          </cell>
        </row>
        <row r="188">
          <cell r="C188" t="str">
            <v>3/ SEE MINIMUM TAKE DERIVATION SCHEDULE.</v>
          </cell>
          <cell r="W188" t="str">
            <v xml:space="preserve"> </v>
          </cell>
        </row>
        <row r="189">
          <cell r="E189">
            <v>37</v>
          </cell>
          <cell r="F189" t="str">
            <v>MDT PER DAY</v>
          </cell>
          <cell r="S189" t="str">
            <v>SUMMARY TENN</v>
          </cell>
          <cell r="W189" t="str">
            <v xml:space="preserve"> </v>
          </cell>
          <cell r="AA189" t="str">
            <v xml:space="preserve"> </v>
          </cell>
        </row>
        <row r="190">
          <cell r="S190" t="str">
            <v>MONTHLY INJECTION:</v>
          </cell>
        </row>
        <row r="191">
          <cell r="U191" t="str">
            <v>DAILY:</v>
          </cell>
          <cell r="V191" t="str">
            <v xml:space="preserve"> </v>
          </cell>
          <cell r="Z191" t="str">
            <v xml:space="preserve"> </v>
          </cell>
          <cell r="AD191" t="str">
            <v xml:space="preserve"> </v>
          </cell>
          <cell r="AH191" t="str">
            <v xml:space="preserve"> </v>
          </cell>
          <cell r="AL191" t="str">
            <v xml:space="preserve"> </v>
          </cell>
          <cell r="AP191" t="str">
            <v xml:space="preserve"> </v>
          </cell>
          <cell r="AT191" t="str">
            <v xml:space="preserve"> </v>
          </cell>
        </row>
        <row r="192">
          <cell r="S192" t="str">
            <v xml:space="preserve"> </v>
          </cell>
          <cell r="T192" t="str">
            <v>BOUNDARY/</v>
          </cell>
        </row>
        <row r="193">
          <cell r="T193" t="str">
            <v>SPOT/MOBIL</v>
          </cell>
          <cell r="V193">
            <v>0</v>
          </cell>
          <cell r="Z193">
            <v>13.8</v>
          </cell>
          <cell r="AD193">
            <v>13.8</v>
          </cell>
          <cell r="AH193">
            <v>13.8</v>
          </cell>
          <cell r="AL193">
            <v>13.8</v>
          </cell>
          <cell r="AP193">
            <v>13.8</v>
          </cell>
          <cell r="AT193">
            <v>13.212903225806457</v>
          </cell>
        </row>
        <row r="194">
          <cell r="V194" t="str">
            <v>-</v>
          </cell>
          <cell r="Z194" t="str">
            <v>-</v>
          </cell>
          <cell r="AD194" t="str">
            <v>-</v>
          </cell>
          <cell r="AH194" t="str">
            <v>-</v>
          </cell>
          <cell r="AL194" t="str">
            <v>-</v>
          </cell>
          <cell r="AP194" t="str">
            <v>-</v>
          </cell>
          <cell r="AT194" t="str">
            <v>-</v>
          </cell>
        </row>
        <row r="195">
          <cell r="T195" t="str">
            <v>TOTAL</v>
          </cell>
          <cell r="V195">
            <v>0</v>
          </cell>
          <cell r="Z195">
            <v>13.8</v>
          </cell>
          <cell r="AD195">
            <v>13.8</v>
          </cell>
          <cell r="AH195">
            <v>13.8</v>
          </cell>
          <cell r="AL195">
            <v>13.8</v>
          </cell>
          <cell r="AP195">
            <v>13.8</v>
          </cell>
          <cell r="AT195">
            <v>13.212903225806457</v>
          </cell>
        </row>
        <row r="197">
          <cell r="S197" t="str">
            <v>MONTHLY:</v>
          </cell>
          <cell r="T197" t="str">
            <v xml:space="preserve"> </v>
          </cell>
          <cell r="Z197" t="str">
            <v xml:space="preserve"> </v>
          </cell>
          <cell r="AD197" t="str">
            <v xml:space="preserve"> </v>
          </cell>
          <cell r="AF197" t="str">
            <v xml:space="preserve"> </v>
          </cell>
          <cell r="AG197" t="str">
            <v xml:space="preserve"> </v>
          </cell>
          <cell r="AH197" t="str">
            <v xml:space="preserve"> </v>
          </cell>
          <cell r="AL197" t="str">
            <v xml:space="preserve"> </v>
          </cell>
          <cell r="AP197" t="str">
            <v xml:space="preserve"> </v>
          </cell>
          <cell r="AT197" t="str">
            <v xml:space="preserve"> </v>
          </cell>
          <cell r="AU197" t="str">
            <v xml:space="preserve"> </v>
          </cell>
        </row>
        <row r="198">
          <cell r="S198" t="str">
            <v xml:space="preserve"> </v>
          </cell>
          <cell r="T198" t="str">
            <v>BOUNDARY/</v>
          </cell>
        </row>
        <row r="199">
          <cell r="T199" t="str">
            <v xml:space="preserve">SPOT/MOBIL </v>
          </cell>
          <cell r="V199">
            <v>0</v>
          </cell>
          <cell r="Z199">
            <v>427.8</v>
          </cell>
          <cell r="AD199">
            <v>414</v>
          </cell>
          <cell r="AH199">
            <v>427.8</v>
          </cell>
          <cell r="AL199">
            <v>427.8</v>
          </cell>
          <cell r="AP199">
            <v>414</v>
          </cell>
          <cell r="AT199">
            <v>409.60000000000014</v>
          </cell>
        </row>
        <row r="200">
          <cell r="V200" t="str">
            <v>-</v>
          </cell>
          <cell r="Z200" t="str">
            <v>-</v>
          </cell>
          <cell r="AD200" t="str">
            <v>-</v>
          </cell>
          <cell r="AH200" t="str">
            <v>-</v>
          </cell>
          <cell r="AL200" t="str">
            <v>-</v>
          </cell>
          <cell r="AP200" t="str">
            <v>-</v>
          </cell>
          <cell r="AT200" t="str">
            <v>-</v>
          </cell>
        </row>
        <row r="201">
          <cell r="T201" t="str">
            <v>TOTAL</v>
          </cell>
          <cell r="V201">
            <v>0</v>
          </cell>
          <cell r="Z201">
            <v>427.8</v>
          </cell>
          <cell r="AD201">
            <v>414</v>
          </cell>
          <cell r="AH201">
            <v>427.8</v>
          </cell>
          <cell r="AL201">
            <v>427.8</v>
          </cell>
          <cell r="AP201">
            <v>414</v>
          </cell>
          <cell r="AT201">
            <v>409.60000000000014</v>
          </cell>
        </row>
        <row r="203">
          <cell r="S203" t="str">
            <v>1/ ESTIMATED STARTING APRIL BALANCES</v>
          </cell>
        </row>
        <row r="205">
          <cell r="S205" t="str">
            <v xml:space="preserve"> </v>
          </cell>
          <cell r="AB205" t="str">
            <v>RATCHETS:</v>
          </cell>
          <cell r="AC205" t="str">
            <v>0-50%</v>
          </cell>
          <cell r="AD205" t="str">
            <v>51-100%</v>
          </cell>
          <cell r="AF205" t="str">
            <v>INJECTION PERIOD:</v>
          </cell>
        </row>
        <row r="207">
          <cell r="AB207" t="str">
            <v>HONEOYE</v>
          </cell>
          <cell r="AC207">
            <v>6800</v>
          </cell>
          <cell r="AD207">
            <v>6800</v>
          </cell>
          <cell r="AF207" t="str">
            <v xml:space="preserve"> 4/1 - 10/31</v>
          </cell>
        </row>
        <row r="208">
          <cell r="AB208" t="str">
            <v>SS-E</v>
          </cell>
          <cell r="AC208">
            <v>16646</v>
          </cell>
          <cell r="AD208">
            <v>16646</v>
          </cell>
          <cell r="AF208" t="str">
            <v xml:space="preserve"> 12 MONTHS</v>
          </cell>
        </row>
        <row r="244">
          <cell r="D244" t="str">
            <v>APR</v>
          </cell>
          <cell r="E244" t="str">
            <v>MAY</v>
          </cell>
          <cell r="F244" t="str">
            <v>JUN</v>
          </cell>
          <cell r="G244" t="str">
            <v>JUL</v>
          </cell>
          <cell r="H244" t="str">
            <v>AUG</v>
          </cell>
          <cell r="I244" t="str">
            <v>SEP</v>
          </cell>
          <cell r="J244" t="str">
            <v>OCT</v>
          </cell>
          <cell r="K244" t="str">
            <v>NOV</v>
          </cell>
        </row>
        <row r="246">
          <cell r="D246">
            <v>376350</v>
          </cell>
          <cell r="E246">
            <v>225897.06451612903</v>
          </cell>
          <cell r="F246">
            <v>170791.8</v>
          </cell>
          <cell r="G246">
            <v>137667.93548387094</v>
          </cell>
          <cell r="H246">
            <v>142345.35483870967</v>
          </cell>
          <cell r="I246">
            <v>154975.79999999999</v>
          </cell>
          <cell r="J246">
            <v>263617.74193548388</v>
          </cell>
        </row>
        <row r="247">
          <cell r="D247">
            <v>5186.666666666667</v>
          </cell>
          <cell r="E247">
            <v>5896.7741935483873</v>
          </cell>
          <cell r="F247">
            <v>5126.666666666667</v>
          </cell>
          <cell r="G247">
            <v>4112.9032258064517</v>
          </cell>
          <cell r="H247">
            <v>5619.3548387096771</v>
          </cell>
          <cell r="I247">
            <v>5373.333333333333</v>
          </cell>
          <cell r="J247">
            <v>5512.9032258064517</v>
          </cell>
        </row>
        <row r="248">
          <cell r="D248">
            <v>21000</v>
          </cell>
          <cell r="E248">
            <v>21000</v>
          </cell>
          <cell r="F248">
            <v>21000</v>
          </cell>
          <cell r="G248">
            <v>21000</v>
          </cell>
          <cell r="H248">
            <v>21000</v>
          </cell>
          <cell r="I248">
            <v>21000</v>
          </cell>
          <cell r="J248">
            <v>21000</v>
          </cell>
        </row>
        <row r="250">
          <cell r="M250" t="str">
            <v>SPP:1998 SUMMER STRATEGY</v>
          </cell>
        </row>
        <row r="251">
          <cell r="M251" t="str">
            <v>AVERAGE DAILY SUMMER REQUIREMENTS/SUPPLY (dt/day):</v>
          </cell>
        </row>
        <row r="253">
          <cell r="T253">
            <v>36626.485423726852</v>
          </cell>
          <cell r="U253">
            <v>36626.485423726852</v>
          </cell>
        </row>
        <row r="255">
          <cell r="B255" t="str">
            <v>SPP:1998 SUMMER STRATEGY</v>
          </cell>
          <cell r="O255">
            <v>35900</v>
          </cell>
          <cell r="P255">
            <v>35930</v>
          </cell>
          <cell r="Q255">
            <v>35960</v>
          </cell>
          <cell r="R255">
            <v>35990</v>
          </cell>
          <cell r="S255">
            <v>36020</v>
          </cell>
          <cell r="T255">
            <v>36050</v>
          </cell>
          <cell r="U255">
            <v>36080</v>
          </cell>
          <cell r="V255">
            <v>36110</v>
          </cell>
        </row>
        <row r="256">
          <cell r="B256" t="str">
            <v>AVERAGE DAILY SUMMER REQUIREMENTS/SUPPLY:</v>
          </cell>
          <cell r="K256">
            <v>36626.485423726852</v>
          </cell>
          <cell r="M256" t="str">
            <v>PROJECTED REQMNTS:</v>
          </cell>
        </row>
        <row r="257">
          <cell r="M257" t="str">
            <v>Firm + TC Sendout</v>
          </cell>
          <cell r="O257">
            <v>376350</v>
          </cell>
          <cell r="P257">
            <v>225897.06451612903</v>
          </cell>
          <cell r="Q257">
            <v>170791.8</v>
          </cell>
          <cell r="R257">
            <v>137667.93548387094</v>
          </cell>
          <cell r="S257">
            <v>142345.35483870967</v>
          </cell>
          <cell r="T257">
            <v>154975.79999999999</v>
          </cell>
          <cell r="U257">
            <v>263617.74193548388</v>
          </cell>
          <cell r="V257">
            <v>470646.66666666669</v>
          </cell>
        </row>
        <row r="258">
          <cell r="M258" t="str">
            <v>Interruptible Sales</v>
          </cell>
          <cell r="O258">
            <v>5186.666666666667</v>
          </cell>
          <cell r="P258">
            <v>5896.7741935483873</v>
          </cell>
          <cell r="Q258">
            <v>5126.666666666667</v>
          </cell>
          <cell r="R258">
            <v>4112.9032258064517</v>
          </cell>
          <cell r="S258">
            <v>5619.3548387096771</v>
          </cell>
          <cell r="T258">
            <v>5373.333333333333</v>
          </cell>
          <cell r="U258">
            <v>5512.9032258064517</v>
          </cell>
          <cell r="V258">
            <v>5503.333333333333</v>
          </cell>
          <cell r="BA258">
            <v>35900</v>
          </cell>
          <cell r="BB258">
            <v>416536.66666666669</v>
          </cell>
          <cell r="BC258">
            <v>54110</v>
          </cell>
          <cell r="BD258">
            <v>11128.333333333314</v>
          </cell>
        </row>
        <row r="259">
          <cell r="M259" t="str">
            <v>SC-16 Sales</v>
          </cell>
          <cell r="O259">
            <v>7000</v>
          </cell>
          <cell r="P259">
            <v>7000</v>
          </cell>
          <cell r="Q259">
            <v>7000</v>
          </cell>
          <cell r="R259">
            <v>7000</v>
          </cell>
          <cell r="S259">
            <v>7000</v>
          </cell>
          <cell r="T259">
            <v>7000</v>
          </cell>
          <cell r="U259">
            <v>7000</v>
          </cell>
          <cell r="V259">
            <v>10500</v>
          </cell>
          <cell r="BA259">
            <v>35930</v>
          </cell>
          <cell r="BB259">
            <v>266793.83870967745</v>
          </cell>
          <cell r="BC259">
            <v>183933</v>
          </cell>
          <cell r="BD259">
            <v>31048.161290322547</v>
          </cell>
        </row>
        <row r="260">
          <cell r="M260" t="str">
            <v>SC-17 Sales</v>
          </cell>
          <cell r="O260">
            <v>7000</v>
          </cell>
          <cell r="P260">
            <v>7000</v>
          </cell>
          <cell r="Q260">
            <v>7000</v>
          </cell>
          <cell r="R260">
            <v>7000</v>
          </cell>
          <cell r="S260">
            <v>7000</v>
          </cell>
          <cell r="T260">
            <v>7000</v>
          </cell>
          <cell r="U260">
            <v>7000</v>
          </cell>
          <cell r="V260">
            <v>7000</v>
          </cell>
          <cell r="BA260">
            <v>35960</v>
          </cell>
          <cell r="BB260">
            <v>210918.46666666665</v>
          </cell>
          <cell r="BC260">
            <v>183933</v>
          </cell>
          <cell r="BD260">
            <v>86923.533333333326</v>
          </cell>
        </row>
        <row r="261">
          <cell r="M261" t="str">
            <v xml:space="preserve">Central Hudson </v>
          </cell>
          <cell r="O261">
            <v>0</v>
          </cell>
          <cell r="P261">
            <v>0</v>
          </cell>
          <cell r="Q261">
            <v>0</v>
          </cell>
          <cell r="R261">
            <v>0</v>
          </cell>
          <cell r="S261">
            <v>0</v>
          </cell>
          <cell r="T261">
            <v>0</v>
          </cell>
          <cell r="U261">
            <v>0</v>
          </cell>
          <cell r="V261">
            <v>0</v>
          </cell>
          <cell r="BA261">
            <v>35990</v>
          </cell>
          <cell r="BB261">
            <v>176780.83870967739</v>
          </cell>
          <cell r="BC261">
            <v>171862.00000000003</v>
          </cell>
          <cell r="BD261">
            <v>133132.16129032258</v>
          </cell>
        </row>
        <row r="262">
          <cell r="M262" t="str">
            <v>Total BUG Sendout</v>
          </cell>
          <cell r="O262">
            <v>395536.66666666669</v>
          </cell>
          <cell r="P262">
            <v>245793.83870967742</v>
          </cell>
          <cell r="Q262">
            <v>189918.46666666665</v>
          </cell>
          <cell r="R262">
            <v>155780.83870967739</v>
          </cell>
          <cell r="S262">
            <v>161964.70967741933</v>
          </cell>
          <cell r="T262">
            <v>174349.13333333333</v>
          </cell>
          <cell r="U262">
            <v>283130.6451612903</v>
          </cell>
          <cell r="V262">
            <v>493650</v>
          </cell>
          <cell r="BA262">
            <v>36020</v>
          </cell>
          <cell r="BB262">
            <v>182964.70967741933</v>
          </cell>
          <cell r="BC262">
            <v>171862.00000000003</v>
          </cell>
          <cell r="BD262">
            <v>126948.29032258064</v>
          </cell>
        </row>
        <row r="263">
          <cell r="M263" t="str">
            <v>SC-11 Transportation</v>
          </cell>
          <cell r="O263">
            <v>21000</v>
          </cell>
          <cell r="P263">
            <v>21000</v>
          </cell>
          <cell r="Q263">
            <v>21000</v>
          </cell>
          <cell r="R263">
            <v>21000</v>
          </cell>
          <cell r="S263">
            <v>21000</v>
          </cell>
          <cell r="T263">
            <v>21000</v>
          </cell>
          <cell r="U263">
            <v>21000</v>
          </cell>
          <cell r="V263">
            <v>21000</v>
          </cell>
          <cell r="BA263">
            <v>36050</v>
          </cell>
          <cell r="BB263">
            <v>195349.13333333333</v>
          </cell>
          <cell r="BC263">
            <v>171862.00000000003</v>
          </cell>
          <cell r="BD263">
            <v>114563.86666666667</v>
          </cell>
        </row>
        <row r="264">
          <cell r="M264" t="str">
            <v>CUSTOMER REQMNT.</v>
          </cell>
          <cell r="O264">
            <v>416536.66666666669</v>
          </cell>
          <cell r="P264">
            <v>266793.83870967745</v>
          </cell>
          <cell r="Q264">
            <v>210918.46666666665</v>
          </cell>
          <cell r="R264">
            <v>176780.83870967739</v>
          </cell>
          <cell r="S264">
            <v>182964.70967741933</v>
          </cell>
          <cell r="T264">
            <v>195349.13333333333</v>
          </cell>
          <cell r="U264">
            <v>304130.6451612903</v>
          </cell>
          <cell r="V264">
            <v>514650</v>
          </cell>
          <cell r="BA264">
            <v>36080</v>
          </cell>
          <cell r="BB264">
            <v>304130.6451612903</v>
          </cell>
          <cell r="BC264">
            <v>169544.90322580645</v>
          </cell>
          <cell r="BD264">
            <v>8099</v>
          </cell>
        </row>
        <row r="266">
          <cell r="M266" t="str">
            <v>Storage Injections</v>
          </cell>
          <cell r="O266">
            <v>54110</v>
          </cell>
          <cell r="P266">
            <v>183933</v>
          </cell>
          <cell r="Q266">
            <v>183933</v>
          </cell>
          <cell r="R266">
            <v>171862.00000000003</v>
          </cell>
          <cell r="S266">
            <v>171862.00000000003</v>
          </cell>
          <cell r="T266">
            <v>171862.00000000003</v>
          </cell>
          <cell r="U266">
            <v>169544.90322580645</v>
          </cell>
          <cell r="V266">
            <v>78000</v>
          </cell>
        </row>
        <row r="267">
          <cell r="M267" t="str">
            <v>Total Gas Requirements</v>
          </cell>
          <cell r="O267">
            <v>470646.66666666669</v>
          </cell>
          <cell r="P267">
            <v>450726.83870967745</v>
          </cell>
          <cell r="Q267">
            <v>394851.46666666667</v>
          </cell>
          <cell r="R267">
            <v>348642.83870967745</v>
          </cell>
          <cell r="S267">
            <v>354826.70967741939</v>
          </cell>
          <cell r="T267">
            <v>367211.13333333336</v>
          </cell>
          <cell r="U267">
            <v>473675.54838709673</v>
          </cell>
          <cell r="V267">
            <v>592650</v>
          </cell>
        </row>
        <row r="268">
          <cell r="B268" t="str">
            <v>STORAGE INJECTION REQMNTS:</v>
          </cell>
        </row>
        <row r="269">
          <cell r="B269" t="str">
            <v>Market Area</v>
          </cell>
          <cell r="M269" t="str">
            <v>SUPPLY</v>
          </cell>
        </row>
        <row r="270">
          <cell r="B270" t="str">
            <v xml:space="preserve">     Transco</v>
          </cell>
          <cell r="D270">
            <v>25860</v>
          </cell>
          <cell r="E270">
            <v>90672</v>
          </cell>
          <cell r="F270">
            <v>90672</v>
          </cell>
          <cell r="G270">
            <v>83872</v>
          </cell>
          <cell r="H270">
            <v>83872</v>
          </cell>
          <cell r="I270">
            <v>83872</v>
          </cell>
          <cell r="J270">
            <v>83852</v>
          </cell>
          <cell r="K270">
            <v>45000</v>
          </cell>
          <cell r="M270" t="str">
            <v>Expected supply</v>
          </cell>
        </row>
        <row r="271">
          <cell r="B271" t="str">
            <v xml:space="preserve">     Texas Eastern</v>
          </cell>
          <cell r="D271">
            <v>18600</v>
          </cell>
          <cell r="E271">
            <v>46286</v>
          </cell>
          <cell r="F271">
            <v>46286</v>
          </cell>
          <cell r="G271">
            <v>46286</v>
          </cell>
          <cell r="H271">
            <v>46286</v>
          </cell>
          <cell r="I271">
            <v>46286</v>
          </cell>
          <cell r="J271">
            <v>44576</v>
          </cell>
          <cell r="K271">
            <v>0</v>
          </cell>
          <cell r="M271" t="str">
            <v>Customer Owned Gas:</v>
          </cell>
          <cell r="O271" t="str">
            <v xml:space="preserve"> </v>
          </cell>
          <cell r="P271" t="str">
            <v xml:space="preserve"> </v>
          </cell>
          <cell r="Q271" t="str">
            <v xml:space="preserve"> </v>
          </cell>
          <cell r="R271" t="str">
            <v xml:space="preserve"> </v>
          </cell>
          <cell r="S271" t="str">
            <v xml:space="preserve"> </v>
          </cell>
          <cell r="T271" t="str">
            <v xml:space="preserve"> </v>
          </cell>
          <cell r="U271" t="str">
            <v xml:space="preserve"> </v>
          </cell>
          <cell r="V271" t="str">
            <v xml:space="preserve"> </v>
          </cell>
        </row>
        <row r="272">
          <cell r="B272" t="str">
            <v xml:space="preserve">     Tennessee</v>
          </cell>
          <cell r="D272">
            <v>0</v>
          </cell>
          <cell r="E272">
            <v>13800</v>
          </cell>
          <cell r="F272">
            <v>13800</v>
          </cell>
          <cell r="G272">
            <v>13800</v>
          </cell>
          <cell r="H272">
            <v>13800</v>
          </cell>
          <cell r="I272">
            <v>13800</v>
          </cell>
          <cell r="J272">
            <v>13212.903225806456</v>
          </cell>
          <cell r="K272">
            <v>0</v>
          </cell>
          <cell r="M272" t="str">
            <v>SC-11 Deliveries</v>
          </cell>
          <cell r="O272">
            <v>21000</v>
          </cell>
          <cell r="P272">
            <v>21000</v>
          </cell>
          <cell r="Q272">
            <v>21000</v>
          </cell>
          <cell r="R272">
            <v>21000</v>
          </cell>
          <cell r="S272">
            <v>21000</v>
          </cell>
          <cell r="T272">
            <v>21000</v>
          </cell>
          <cell r="U272">
            <v>21000</v>
          </cell>
          <cell r="V272">
            <v>21000</v>
          </cell>
        </row>
        <row r="273">
          <cell r="B273" t="str">
            <v xml:space="preserve">     CNG</v>
          </cell>
          <cell r="D273">
            <v>9650</v>
          </cell>
          <cell r="E273">
            <v>33175</v>
          </cell>
          <cell r="F273">
            <v>33175</v>
          </cell>
          <cell r="G273">
            <v>27904</v>
          </cell>
          <cell r="H273">
            <v>27904</v>
          </cell>
          <cell r="I273">
            <v>27904</v>
          </cell>
          <cell r="J273">
            <v>27904</v>
          </cell>
          <cell r="K273">
            <v>0</v>
          </cell>
          <cell r="M273" t="str">
            <v>SC-16 Deliveries</v>
          </cell>
          <cell r="O273">
            <v>9000</v>
          </cell>
          <cell r="P273">
            <v>9000</v>
          </cell>
          <cell r="Q273">
            <v>9000</v>
          </cell>
          <cell r="R273">
            <v>9000</v>
          </cell>
          <cell r="S273">
            <v>9000</v>
          </cell>
          <cell r="T273">
            <v>9000</v>
          </cell>
          <cell r="U273">
            <v>9000</v>
          </cell>
          <cell r="V273">
            <v>9000</v>
          </cell>
        </row>
        <row r="274">
          <cell r="B274" t="str">
            <v>Total Market Area</v>
          </cell>
          <cell r="D274">
            <v>54110</v>
          </cell>
          <cell r="E274">
            <v>183933</v>
          </cell>
          <cell r="F274">
            <v>183933</v>
          </cell>
          <cell r="G274">
            <v>171862.00000000003</v>
          </cell>
          <cell r="H274">
            <v>171862.00000000003</v>
          </cell>
          <cell r="I274">
            <v>171862.00000000003</v>
          </cell>
          <cell r="J274">
            <v>169544.90322580645</v>
          </cell>
          <cell r="K274">
            <v>45000</v>
          </cell>
          <cell r="M274" t="str">
            <v>SC-17 Deliveries</v>
          </cell>
          <cell r="O274">
            <v>7000</v>
          </cell>
          <cell r="P274">
            <v>7000</v>
          </cell>
          <cell r="Q274">
            <v>7000</v>
          </cell>
          <cell r="R274">
            <v>7000</v>
          </cell>
          <cell r="S274">
            <v>7000</v>
          </cell>
          <cell r="T274">
            <v>7000</v>
          </cell>
          <cell r="U274">
            <v>7000</v>
          </cell>
          <cell r="V274">
            <v>7000</v>
          </cell>
        </row>
        <row r="275">
          <cell r="B275" t="str">
            <v>Prod Area - Washington</v>
          </cell>
          <cell r="D275">
            <v>0</v>
          </cell>
          <cell r="E275">
            <v>0</v>
          </cell>
          <cell r="F275">
            <v>0</v>
          </cell>
          <cell r="G275">
            <v>0</v>
          </cell>
          <cell r="H275">
            <v>0</v>
          </cell>
          <cell r="I275">
            <v>0</v>
          </cell>
          <cell r="J275">
            <v>0</v>
          </cell>
          <cell r="K275">
            <v>33000</v>
          </cell>
          <cell r="M275" t="str">
            <v>Gas Balancing Deliveries</v>
          </cell>
          <cell r="O275">
            <v>4731.3084112149527</v>
          </cell>
          <cell r="P275">
            <v>5824.204586078341</v>
          </cell>
          <cell r="Q275">
            <v>5824.204586078341</v>
          </cell>
          <cell r="R275">
            <v>5824.204586078341</v>
          </cell>
          <cell r="S275">
            <v>5824.204586078341</v>
          </cell>
          <cell r="T275">
            <v>5824.204586078341</v>
          </cell>
          <cell r="U275">
            <v>5824.204586078341</v>
          </cell>
          <cell r="V275">
            <v>0</v>
          </cell>
        </row>
        <row r="276">
          <cell r="B276" t="str">
            <v>TOTAL STORAGE REQ.</v>
          </cell>
          <cell r="D276">
            <v>54110</v>
          </cell>
          <cell r="E276">
            <v>183933</v>
          </cell>
          <cell r="F276">
            <v>183933</v>
          </cell>
          <cell r="G276">
            <v>171862.00000000003</v>
          </cell>
          <cell r="H276">
            <v>171862.00000000003</v>
          </cell>
          <cell r="I276">
            <v>171862.00000000003</v>
          </cell>
          <cell r="J276">
            <v>169544.90322580645</v>
          </cell>
          <cell r="K276">
            <v>78000</v>
          </cell>
          <cell r="M276" t="str">
            <v>Total Expected Supply:</v>
          </cell>
          <cell r="O276">
            <v>41731.308411214952</v>
          </cell>
          <cell r="P276">
            <v>42824.20458607834</v>
          </cell>
          <cell r="Q276">
            <v>42824.20458607834</v>
          </cell>
          <cell r="R276">
            <v>42824.20458607834</v>
          </cell>
          <cell r="S276">
            <v>42824.20458607834</v>
          </cell>
          <cell r="T276">
            <v>42824.20458607834</v>
          </cell>
          <cell r="U276">
            <v>42824.20458607834</v>
          </cell>
          <cell r="V276">
            <v>37000</v>
          </cell>
        </row>
        <row r="278">
          <cell r="B278" t="str">
            <v>TOTAL GAS REQMNT.</v>
          </cell>
          <cell r="D278">
            <v>470646.66666666669</v>
          </cell>
          <cell r="E278">
            <v>450726.83870967745</v>
          </cell>
          <cell r="F278">
            <v>394851.46666666667</v>
          </cell>
          <cell r="G278">
            <v>348642.83870967745</v>
          </cell>
          <cell r="H278">
            <v>354826.70967741939</v>
          </cell>
          <cell r="I278">
            <v>367211.13333333336</v>
          </cell>
          <cell r="J278">
            <v>473675.54838709673</v>
          </cell>
          <cell r="K278">
            <v>592650</v>
          </cell>
          <cell r="M278" t="str">
            <v>BU Supply:</v>
          </cell>
        </row>
        <row r="279">
          <cell r="M279" t="str">
            <v>Iroquois - ANE</v>
          </cell>
          <cell r="O279">
            <v>70300</v>
          </cell>
          <cell r="P279">
            <v>70300</v>
          </cell>
          <cell r="Q279">
            <v>70300</v>
          </cell>
          <cell r="R279">
            <v>70300</v>
          </cell>
          <cell r="S279">
            <v>70300</v>
          </cell>
          <cell r="T279">
            <v>70300</v>
          </cell>
          <cell r="U279">
            <v>70300</v>
          </cell>
          <cell r="V279">
            <v>70300</v>
          </cell>
        </row>
        <row r="280">
          <cell r="B280" t="str">
            <v>SUPPLY:</v>
          </cell>
          <cell r="M280" t="str">
            <v>Tennessee - Boundary</v>
          </cell>
          <cell r="O280">
            <v>30180</v>
          </cell>
          <cell r="P280">
            <v>30180</v>
          </cell>
          <cell r="Q280">
            <v>30180</v>
          </cell>
          <cell r="R280">
            <v>30180</v>
          </cell>
          <cell r="S280">
            <v>30180</v>
          </cell>
          <cell r="T280">
            <v>30180</v>
          </cell>
          <cell r="U280">
            <v>30180</v>
          </cell>
          <cell r="V280">
            <v>30180</v>
          </cell>
        </row>
        <row r="281">
          <cell r="M281" t="str">
            <v>Transco FT:</v>
          </cell>
        </row>
        <row r="282">
          <cell r="B282" t="str">
            <v>CUSTOMER OWNED GAS:</v>
          </cell>
          <cell r="N282" t="str">
            <v>Shell 1</v>
          </cell>
          <cell r="O282">
            <v>60000</v>
          </cell>
          <cell r="P282">
            <v>60000</v>
          </cell>
          <cell r="Q282">
            <v>60000</v>
          </cell>
          <cell r="R282">
            <v>60000</v>
          </cell>
          <cell r="S282">
            <v>60000</v>
          </cell>
          <cell r="T282">
            <v>60000</v>
          </cell>
          <cell r="U282">
            <v>60000</v>
          </cell>
          <cell r="V282">
            <v>60000</v>
          </cell>
        </row>
        <row r="283">
          <cell r="B283" t="str">
            <v>End-User Transport Supply</v>
          </cell>
          <cell r="D283">
            <v>37000</v>
          </cell>
          <cell r="E283">
            <v>37000</v>
          </cell>
          <cell r="F283">
            <v>37000</v>
          </cell>
          <cell r="G283">
            <v>37000</v>
          </cell>
          <cell r="H283">
            <v>37000</v>
          </cell>
          <cell r="I283">
            <v>37000</v>
          </cell>
          <cell r="J283">
            <v>37000</v>
          </cell>
          <cell r="K283">
            <v>37000</v>
          </cell>
          <cell r="N283" t="str">
            <v>Shell 2</v>
          </cell>
          <cell r="O283">
            <v>21795</v>
          </cell>
          <cell r="P283">
            <v>21795</v>
          </cell>
          <cell r="Q283">
            <v>21795</v>
          </cell>
          <cell r="R283">
            <v>21795</v>
          </cell>
          <cell r="S283">
            <v>21795</v>
          </cell>
          <cell r="T283">
            <v>21795</v>
          </cell>
          <cell r="U283">
            <v>21795</v>
          </cell>
          <cell r="V283">
            <v>21795</v>
          </cell>
        </row>
        <row r="284">
          <cell r="B284" t="str">
            <v>Balancing Gas</v>
          </cell>
          <cell r="N284" t="str">
            <v>Enron</v>
          </cell>
          <cell r="O284">
            <v>30000</v>
          </cell>
          <cell r="P284">
            <v>30000</v>
          </cell>
          <cell r="Q284">
            <v>30000</v>
          </cell>
          <cell r="R284">
            <v>30000</v>
          </cell>
          <cell r="S284">
            <v>30000</v>
          </cell>
          <cell r="T284">
            <v>30000</v>
          </cell>
          <cell r="U284">
            <v>30000</v>
          </cell>
          <cell r="V284">
            <v>45000</v>
          </cell>
        </row>
        <row r="285">
          <cell r="B285" t="str">
            <v xml:space="preserve">     TBG</v>
          </cell>
          <cell r="D285">
            <v>4731.3084112149527</v>
          </cell>
          <cell r="E285">
            <v>4731.3084112149527</v>
          </cell>
          <cell r="F285">
            <v>4731.3084112149527</v>
          </cell>
          <cell r="G285">
            <v>4731.3084112149527</v>
          </cell>
          <cell r="H285">
            <v>4731.3084112149527</v>
          </cell>
          <cell r="I285">
            <v>4731.3084112149527</v>
          </cell>
          <cell r="J285">
            <v>4731.3084112149527</v>
          </cell>
          <cell r="K285">
            <v>0</v>
          </cell>
          <cell r="N285" t="str">
            <v>Hess</v>
          </cell>
          <cell r="O285">
            <v>31050</v>
          </cell>
          <cell r="P285">
            <v>31050</v>
          </cell>
          <cell r="Q285">
            <v>31050</v>
          </cell>
          <cell r="R285">
            <v>31050</v>
          </cell>
          <cell r="S285">
            <v>31050</v>
          </cell>
          <cell r="T285">
            <v>31050</v>
          </cell>
          <cell r="U285">
            <v>31050</v>
          </cell>
          <cell r="V285">
            <v>31050</v>
          </cell>
        </row>
        <row r="286">
          <cell r="B286" t="str">
            <v xml:space="preserve">     Stony Brook</v>
          </cell>
          <cell r="D286">
            <v>0</v>
          </cell>
          <cell r="E286">
            <v>0</v>
          </cell>
          <cell r="F286">
            <v>0</v>
          </cell>
          <cell r="G286">
            <v>0</v>
          </cell>
          <cell r="H286">
            <v>0</v>
          </cell>
          <cell r="I286">
            <v>0</v>
          </cell>
          <cell r="J286">
            <v>0</v>
          </cell>
          <cell r="K286">
            <v>0</v>
          </cell>
          <cell r="M286" t="str">
            <v>Tetco CDS:</v>
          </cell>
        </row>
        <row r="287">
          <cell r="B287" t="str">
            <v xml:space="preserve">     NDEC </v>
          </cell>
          <cell r="D287">
            <v>0</v>
          </cell>
          <cell r="E287">
            <v>1092.8961748633881</v>
          </cell>
          <cell r="F287">
            <v>1092.8961748633881</v>
          </cell>
          <cell r="G287">
            <v>1092.8961748633881</v>
          </cell>
          <cell r="H287">
            <v>1092.8961748633881</v>
          </cell>
          <cell r="I287">
            <v>1092.8961748633881</v>
          </cell>
          <cell r="J287">
            <v>1092.8961748633881</v>
          </cell>
          <cell r="K287">
            <v>0</v>
          </cell>
          <cell r="N287" t="str">
            <v>Hess</v>
          </cell>
          <cell r="O287">
            <v>23859</v>
          </cell>
          <cell r="P287">
            <v>23143</v>
          </cell>
          <cell r="Q287">
            <v>23143</v>
          </cell>
          <cell r="R287">
            <v>23143</v>
          </cell>
          <cell r="S287">
            <v>23143</v>
          </cell>
          <cell r="T287">
            <v>23143</v>
          </cell>
          <cell r="U287">
            <v>22288</v>
          </cell>
          <cell r="V287">
            <v>23859</v>
          </cell>
        </row>
        <row r="288">
          <cell r="B288" t="str">
            <v>Total Balancing Gas</v>
          </cell>
          <cell r="D288">
            <v>4731.3084112149527</v>
          </cell>
          <cell r="E288">
            <v>5824.204586078341</v>
          </cell>
          <cell r="F288">
            <v>5824.204586078341</v>
          </cell>
          <cell r="G288">
            <v>5824.204586078341</v>
          </cell>
          <cell r="H288">
            <v>5824.204586078341</v>
          </cell>
          <cell r="I288">
            <v>5824.204586078341</v>
          </cell>
          <cell r="J288">
            <v>5824.204586078341</v>
          </cell>
          <cell r="K288">
            <v>0</v>
          </cell>
          <cell r="N288" t="str">
            <v>Fina</v>
          </cell>
          <cell r="O288">
            <v>23859</v>
          </cell>
          <cell r="P288">
            <v>23143</v>
          </cell>
          <cell r="Q288">
            <v>23143</v>
          </cell>
          <cell r="R288">
            <v>23143</v>
          </cell>
          <cell r="S288">
            <v>23143</v>
          </cell>
          <cell r="T288">
            <v>23143</v>
          </cell>
          <cell r="U288">
            <v>22288</v>
          </cell>
          <cell r="V288">
            <v>23859</v>
          </cell>
        </row>
        <row r="289">
          <cell r="B289" t="str">
            <v>TOTAL CUSTOMER GAS</v>
          </cell>
          <cell r="D289">
            <v>41731.308411214952</v>
          </cell>
          <cell r="E289">
            <v>42824.20458607834</v>
          </cell>
          <cell r="F289">
            <v>42824.20458607834</v>
          </cell>
          <cell r="G289">
            <v>42824.20458607834</v>
          </cell>
          <cell r="H289">
            <v>42824.20458607834</v>
          </cell>
          <cell r="I289">
            <v>42824.20458607834</v>
          </cell>
          <cell r="J289">
            <v>42824.20458607834</v>
          </cell>
          <cell r="K289">
            <v>37000</v>
          </cell>
          <cell r="M289" t="str">
            <v>CNG FTNN:</v>
          </cell>
        </row>
        <row r="290">
          <cell r="M290" t="str">
            <v>(Transco)</v>
          </cell>
          <cell r="N290" t="str">
            <v>Moore</v>
          </cell>
          <cell r="O290">
            <v>4886</v>
          </cell>
          <cell r="P290">
            <v>4886</v>
          </cell>
          <cell r="Q290">
            <v>4886</v>
          </cell>
          <cell r="R290">
            <v>4886</v>
          </cell>
          <cell r="S290">
            <v>4886</v>
          </cell>
          <cell r="T290">
            <v>4886</v>
          </cell>
          <cell r="U290">
            <v>4886</v>
          </cell>
          <cell r="V290">
            <v>4886</v>
          </cell>
        </row>
        <row r="291">
          <cell r="B291" t="str">
            <v>BUG SUPPLY:</v>
          </cell>
          <cell r="M291" t="str">
            <v>(Tetco)</v>
          </cell>
          <cell r="N291" t="str">
            <v>ICC</v>
          </cell>
          <cell r="O291">
            <v>4886</v>
          </cell>
          <cell r="P291">
            <v>4886</v>
          </cell>
          <cell r="Q291">
            <v>4886</v>
          </cell>
          <cell r="R291">
            <v>4886</v>
          </cell>
          <cell r="S291">
            <v>4886</v>
          </cell>
          <cell r="T291">
            <v>4886</v>
          </cell>
          <cell r="U291">
            <v>4886</v>
          </cell>
          <cell r="V291">
            <v>4886</v>
          </cell>
        </row>
        <row r="292">
          <cell r="B292" t="str">
            <v>ANE (IROQUOIS)</v>
          </cell>
          <cell r="D292">
            <v>70300</v>
          </cell>
          <cell r="E292">
            <v>70300</v>
          </cell>
          <cell r="F292">
            <v>70300</v>
          </cell>
          <cell r="G292">
            <v>70300</v>
          </cell>
          <cell r="H292">
            <v>70300</v>
          </cell>
          <cell r="I292">
            <v>70300</v>
          </cell>
          <cell r="J292">
            <v>70300</v>
          </cell>
          <cell r="K292">
            <v>70300</v>
          </cell>
          <cell r="M292" t="str">
            <v>Other:</v>
          </cell>
        </row>
        <row r="293">
          <cell r="N293" t="str">
            <v>MDC</v>
          </cell>
          <cell r="O293">
            <v>4500</v>
          </cell>
          <cell r="P293">
            <v>4500</v>
          </cell>
          <cell r="Q293">
            <v>4500</v>
          </cell>
          <cell r="R293">
            <v>4500</v>
          </cell>
          <cell r="S293">
            <v>4500</v>
          </cell>
          <cell r="T293">
            <v>4500</v>
          </cell>
          <cell r="U293">
            <v>4500</v>
          </cell>
          <cell r="V293">
            <v>4500</v>
          </cell>
        </row>
        <row r="294">
          <cell r="B294" t="str">
            <v>TRANSCO FT (LONG-HAUL)</v>
          </cell>
          <cell r="N294" t="str">
            <v>Sterling Equit.</v>
          </cell>
          <cell r="O294">
            <v>600</v>
          </cell>
          <cell r="P294">
            <v>600</v>
          </cell>
          <cell r="Q294">
            <v>600</v>
          </cell>
          <cell r="R294">
            <v>600</v>
          </cell>
          <cell r="S294">
            <v>600</v>
          </cell>
          <cell r="T294">
            <v>600</v>
          </cell>
          <cell r="U294">
            <v>600</v>
          </cell>
          <cell r="V294">
            <v>600</v>
          </cell>
        </row>
        <row r="295">
          <cell r="B295" t="str">
            <v>Shell 1</v>
          </cell>
          <cell r="D295">
            <v>60000</v>
          </cell>
          <cell r="E295">
            <v>60000</v>
          </cell>
          <cell r="F295">
            <v>60000</v>
          </cell>
          <cell r="G295">
            <v>60000</v>
          </cell>
          <cell r="H295">
            <v>60000</v>
          </cell>
          <cell r="I295">
            <v>60000</v>
          </cell>
          <cell r="J295">
            <v>60000</v>
          </cell>
          <cell r="K295">
            <v>60000</v>
          </cell>
          <cell r="N295" t="str">
            <v>Sterling CNG</v>
          </cell>
          <cell r="O295">
            <v>0</v>
          </cell>
          <cell r="P295">
            <v>0</v>
          </cell>
          <cell r="Q295">
            <v>0</v>
          </cell>
          <cell r="R295">
            <v>0</v>
          </cell>
          <cell r="S295">
            <v>0</v>
          </cell>
          <cell r="T295">
            <v>0</v>
          </cell>
          <cell r="U295">
            <v>0</v>
          </cell>
          <cell r="V295">
            <v>0</v>
          </cell>
        </row>
        <row r="296">
          <cell r="B296" t="str">
            <v>Shell 2</v>
          </cell>
          <cell r="D296">
            <v>21795</v>
          </cell>
          <cell r="E296">
            <v>21795</v>
          </cell>
          <cell r="F296">
            <v>21795</v>
          </cell>
          <cell r="G296">
            <v>21795</v>
          </cell>
          <cell r="H296">
            <v>21795</v>
          </cell>
          <cell r="I296">
            <v>21795</v>
          </cell>
          <cell r="J296">
            <v>21795</v>
          </cell>
          <cell r="K296">
            <v>21795</v>
          </cell>
        </row>
        <row r="297">
          <cell r="B297" t="str">
            <v>Enron</v>
          </cell>
          <cell r="D297">
            <v>30000</v>
          </cell>
          <cell r="E297">
            <v>30000</v>
          </cell>
          <cell r="F297">
            <v>30000</v>
          </cell>
          <cell r="G297">
            <v>30000</v>
          </cell>
          <cell r="H297">
            <v>30000</v>
          </cell>
          <cell r="I297">
            <v>30000</v>
          </cell>
          <cell r="J297">
            <v>30000</v>
          </cell>
          <cell r="K297">
            <v>45000</v>
          </cell>
          <cell r="M297" t="str">
            <v>Total Expected Supply:</v>
          </cell>
          <cell r="O297">
            <v>347646.30841121497</v>
          </cell>
          <cell r="P297">
            <v>347307.20458607835</v>
          </cell>
          <cell r="Q297">
            <v>347307.20458607835</v>
          </cell>
          <cell r="R297">
            <v>347307.20458607835</v>
          </cell>
          <cell r="S297">
            <v>347307.20458607835</v>
          </cell>
          <cell r="T297">
            <v>347307.20458607835</v>
          </cell>
          <cell r="U297">
            <v>345597.20458607835</v>
          </cell>
          <cell r="V297">
            <v>357915</v>
          </cell>
        </row>
        <row r="298">
          <cell r="B298" t="str">
            <v>Hess</v>
          </cell>
          <cell r="D298">
            <v>31050</v>
          </cell>
          <cell r="E298">
            <v>31050</v>
          </cell>
          <cell r="F298">
            <v>31050</v>
          </cell>
          <cell r="G298">
            <v>31050</v>
          </cell>
          <cell r="H298">
            <v>31050</v>
          </cell>
          <cell r="I298">
            <v>31050</v>
          </cell>
          <cell r="J298">
            <v>31050</v>
          </cell>
          <cell r="K298">
            <v>31050</v>
          </cell>
        </row>
        <row r="299">
          <cell r="B299" t="str">
            <v>FS</v>
          </cell>
          <cell r="D299">
            <v>73110</v>
          </cell>
          <cell r="E299">
            <v>73110</v>
          </cell>
          <cell r="F299">
            <v>73110</v>
          </cell>
          <cell r="G299">
            <v>73110</v>
          </cell>
          <cell r="H299">
            <v>73110</v>
          </cell>
          <cell r="I299">
            <v>73110</v>
          </cell>
          <cell r="J299">
            <v>73110</v>
          </cell>
          <cell r="K299">
            <v>73110</v>
          </cell>
          <cell r="N299" t="str">
            <v>Difference:</v>
          </cell>
          <cell r="O299">
            <v>123000.35825545172</v>
          </cell>
          <cell r="P299">
            <v>103419.6341235991</v>
          </cell>
          <cell r="Q299">
            <v>47544.26208058832</v>
          </cell>
          <cell r="R299">
            <v>1335.6341235990985</v>
          </cell>
          <cell r="S299">
            <v>7519.5050913410378</v>
          </cell>
          <cell r="T299">
            <v>19903.928747255006</v>
          </cell>
          <cell r="U299">
            <v>128078.34380101837</v>
          </cell>
          <cell r="V299">
            <v>234735</v>
          </cell>
        </row>
        <row r="300">
          <cell r="B300" t="str">
            <v>FT Spot</v>
          </cell>
          <cell r="D300">
            <v>0</v>
          </cell>
          <cell r="E300">
            <v>0</v>
          </cell>
          <cell r="F300">
            <v>0</v>
          </cell>
          <cell r="G300">
            <v>0</v>
          </cell>
          <cell r="H300">
            <v>0</v>
          </cell>
          <cell r="I300">
            <v>0</v>
          </cell>
          <cell r="J300">
            <v>0</v>
          </cell>
          <cell r="K300">
            <v>0</v>
          </cell>
        </row>
        <row r="301">
          <cell r="B301" t="str">
            <v xml:space="preserve">TOTAL </v>
          </cell>
          <cell r="D301">
            <v>215955</v>
          </cell>
          <cell r="E301">
            <v>215955</v>
          </cell>
          <cell r="F301">
            <v>215955</v>
          </cell>
          <cell r="G301">
            <v>215955</v>
          </cell>
          <cell r="H301">
            <v>215955</v>
          </cell>
          <cell r="I301">
            <v>215955</v>
          </cell>
          <cell r="J301">
            <v>215955</v>
          </cell>
          <cell r="K301">
            <v>230955</v>
          </cell>
          <cell r="M301" t="str">
            <v>Considered supply</v>
          </cell>
        </row>
        <row r="302">
          <cell r="O302" t="str">
            <v>up to</v>
          </cell>
          <cell r="P302" t="str">
            <v>up to</v>
          </cell>
          <cell r="Q302" t="str">
            <v>up to</v>
          </cell>
          <cell r="R302" t="str">
            <v>up to</v>
          </cell>
          <cell r="S302" t="str">
            <v>up to</v>
          </cell>
          <cell r="T302" t="str">
            <v>up to</v>
          </cell>
          <cell r="U302" t="str">
            <v>up to</v>
          </cell>
          <cell r="V302" t="str">
            <v>up to</v>
          </cell>
        </row>
        <row r="303">
          <cell r="B303" t="str">
            <v>TRANSCO (S/E LATERAL)</v>
          </cell>
          <cell r="M303" t="str">
            <v>Tennessee - Mobil</v>
          </cell>
          <cell r="O303">
            <v>20808</v>
          </cell>
          <cell r="P303">
            <v>20808</v>
          </cell>
          <cell r="Q303">
            <v>20808</v>
          </cell>
          <cell r="R303">
            <v>20808</v>
          </cell>
          <cell r="S303">
            <v>20808</v>
          </cell>
          <cell r="T303">
            <v>20808</v>
          </cell>
          <cell r="U303">
            <v>20808</v>
          </cell>
          <cell r="V303">
            <v>20808</v>
          </cell>
        </row>
        <row r="304">
          <cell r="B304" t="str">
            <v>FT Spot</v>
          </cell>
          <cell r="D304">
            <v>0</v>
          </cell>
          <cell r="E304">
            <v>0</v>
          </cell>
          <cell r="F304">
            <v>0</v>
          </cell>
          <cell r="G304">
            <v>0</v>
          </cell>
          <cell r="H304">
            <v>0</v>
          </cell>
          <cell r="I304">
            <v>0</v>
          </cell>
          <cell r="J304">
            <v>0</v>
          </cell>
          <cell r="K304">
            <v>33000</v>
          </cell>
          <cell r="M304" t="str">
            <v>Transco FT:</v>
          </cell>
        </row>
        <row r="305">
          <cell r="N305" t="str">
            <v>Shell 1</v>
          </cell>
          <cell r="O305">
            <v>0</v>
          </cell>
          <cell r="P305">
            <v>0</v>
          </cell>
          <cell r="Q305">
            <v>0</v>
          </cell>
          <cell r="R305">
            <v>0</v>
          </cell>
          <cell r="S305">
            <v>0</v>
          </cell>
          <cell r="T305">
            <v>0</v>
          </cell>
          <cell r="U305">
            <v>0</v>
          </cell>
          <cell r="V305">
            <v>0</v>
          </cell>
        </row>
        <row r="306">
          <cell r="B306" t="str">
            <v>TEXAS EASTERN</v>
          </cell>
          <cell r="N306" t="str">
            <v>Enron</v>
          </cell>
          <cell r="O306">
            <v>30000</v>
          </cell>
          <cell r="P306">
            <v>30000</v>
          </cell>
          <cell r="Q306">
            <v>30000</v>
          </cell>
          <cell r="R306">
            <v>30000</v>
          </cell>
          <cell r="S306">
            <v>30000</v>
          </cell>
          <cell r="T306">
            <v>30000</v>
          </cell>
          <cell r="U306">
            <v>30000</v>
          </cell>
          <cell r="V306">
            <v>15000</v>
          </cell>
        </row>
        <row r="307">
          <cell r="B307" t="str">
            <v>Hess</v>
          </cell>
          <cell r="D307">
            <v>23859</v>
          </cell>
          <cell r="E307">
            <v>23859</v>
          </cell>
          <cell r="F307">
            <v>23859</v>
          </cell>
          <cell r="G307">
            <v>23859</v>
          </cell>
          <cell r="H307">
            <v>23859</v>
          </cell>
          <cell r="I307">
            <v>23859</v>
          </cell>
          <cell r="J307">
            <v>23859</v>
          </cell>
          <cell r="K307">
            <v>23859</v>
          </cell>
          <cell r="N307" t="str">
            <v>FS</v>
          </cell>
          <cell r="O307">
            <v>73110</v>
          </cell>
          <cell r="P307">
            <v>73110</v>
          </cell>
          <cell r="Q307">
            <v>73110</v>
          </cell>
          <cell r="R307">
            <v>73110</v>
          </cell>
          <cell r="S307">
            <v>73110</v>
          </cell>
          <cell r="T307">
            <v>73110</v>
          </cell>
          <cell r="U307">
            <v>73110</v>
          </cell>
          <cell r="V307">
            <v>73110</v>
          </cell>
        </row>
        <row r="308">
          <cell r="B308" t="str">
            <v>Fina</v>
          </cell>
          <cell r="D308">
            <v>23859</v>
          </cell>
          <cell r="E308">
            <v>23859</v>
          </cell>
          <cell r="F308">
            <v>23859</v>
          </cell>
          <cell r="G308">
            <v>23859</v>
          </cell>
          <cell r="H308">
            <v>23859</v>
          </cell>
          <cell r="I308">
            <v>23859</v>
          </cell>
          <cell r="J308">
            <v>23859</v>
          </cell>
          <cell r="K308">
            <v>23859</v>
          </cell>
          <cell r="N308" t="str">
            <v>FT Spot</v>
          </cell>
          <cell r="O308">
            <v>105079</v>
          </cell>
          <cell r="P308">
            <v>105079</v>
          </cell>
          <cell r="Q308">
            <v>105079</v>
          </cell>
          <cell r="R308">
            <v>105079</v>
          </cell>
          <cell r="S308">
            <v>105079</v>
          </cell>
          <cell r="T308">
            <v>105079</v>
          </cell>
          <cell r="U308">
            <v>105079</v>
          </cell>
          <cell r="V308">
            <v>123079</v>
          </cell>
        </row>
        <row r="309">
          <cell r="B309" t="str">
            <v>TOTAL</v>
          </cell>
          <cell r="D309">
            <v>47718</v>
          </cell>
          <cell r="E309">
            <v>47718</v>
          </cell>
          <cell r="F309">
            <v>47718</v>
          </cell>
          <cell r="G309">
            <v>47718</v>
          </cell>
          <cell r="H309">
            <v>47718</v>
          </cell>
          <cell r="I309">
            <v>47718</v>
          </cell>
          <cell r="J309">
            <v>47718</v>
          </cell>
          <cell r="K309">
            <v>47718</v>
          </cell>
          <cell r="M309" t="str">
            <v>Tetco CDS:</v>
          </cell>
        </row>
        <row r="310">
          <cell r="N310" t="str">
            <v>Hess</v>
          </cell>
          <cell r="O310">
            <v>0</v>
          </cell>
          <cell r="P310">
            <v>716</v>
          </cell>
          <cell r="Q310">
            <v>716</v>
          </cell>
          <cell r="R310">
            <v>716</v>
          </cell>
          <cell r="S310">
            <v>716</v>
          </cell>
          <cell r="T310">
            <v>716</v>
          </cell>
          <cell r="U310">
            <v>1571</v>
          </cell>
          <cell r="V310">
            <v>0</v>
          </cell>
        </row>
        <row r="311">
          <cell r="B311" t="str">
            <v>TENNESSEE</v>
          </cell>
          <cell r="N311" t="str">
            <v>Fina</v>
          </cell>
          <cell r="O311">
            <v>0</v>
          </cell>
          <cell r="P311">
            <v>716</v>
          </cell>
          <cell r="Q311">
            <v>716</v>
          </cell>
          <cell r="R311">
            <v>716</v>
          </cell>
          <cell r="S311">
            <v>716</v>
          </cell>
          <cell r="T311">
            <v>716</v>
          </cell>
          <cell r="U311">
            <v>1571</v>
          </cell>
          <cell r="V311">
            <v>0</v>
          </cell>
        </row>
        <row r="312">
          <cell r="B312" t="str">
            <v>Mobil/Spot</v>
          </cell>
          <cell r="D312">
            <v>20808</v>
          </cell>
          <cell r="E312">
            <v>20808</v>
          </cell>
          <cell r="F312">
            <v>20808</v>
          </cell>
          <cell r="G312">
            <v>20808</v>
          </cell>
          <cell r="H312">
            <v>20808</v>
          </cell>
          <cell r="I312">
            <v>20808</v>
          </cell>
          <cell r="J312">
            <v>20808</v>
          </cell>
          <cell r="K312">
            <v>20808</v>
          </cell>
          <cell r="M312" t="str">
            <v>CNG FTNN:</v>
          </cell>
        </row>
        <row r="313">
          <cell r="B313" t="str">
            <v>Boundary</v>
          </cell>
          <cell r="D313">
            <v>30180</v>
          </cell>
          <cell r="E313">
            <v>30180</v>
          </cell>
          <cell r="F313">
            <v>30180</v>
          </cell>
          <cell r="G313">
            <v>30180</v>
          </cell>
          <cell r="H313">
            <v>30180</v>
          </cell>
          <cell r="I313">
            <v>30180</v>
          </cell>
          <cell r="J313">
            <v>30180</v>
          </cell>
          <cell r="K313">
            <v>30180</v>
          </cell>
          <cell r="M313" t="str">
            <v>(Tetco)</v>
          </cell>
          <cell r="N313" t="str">
            <v>Hess</v>
          </cell>
          <cell r="O313">
            <v>9772</v>
          </cell>
          <cell r="P313">
            <v>9772</v>
          </cell>
          <cell r="Q313">
            <v>9772</v>
          </cell>
          <cell r="R313">
            <v>9772</v>
          </cell>
          <cell r="S313">
            <v>9772</v>
          </cell>
          <cell r="T313">
            <v>9772</v>
          </cell>
          <cell r="U313">
            <v>9772</v>
          </cell>
          <cell r="V313">
            <v>9772</v>
          </cell>
        </row>
        <row r="314">
          <cell r="B314" t="str">
            <v>TOTAL</v>
          </cell>
          <cell r="D314">
            <v>50988</v>
          </cell>
          <cell r="E314">
            <v>50988</v>
          </cell>
          <cell r="F314">
            <v>50988</v>
          </cell>
          <cell r="G314">
            <v>50988</v>
          </cell>
          <cell r="H314">
            <v>50988</v>
          </cell>
          <cell r="I314">
            <v>50988</v>
          </cell>
          <cell r="J314">
            <v>50988</v>
          </cell>
          <cell r="K314">
            <v>50988</v>
          </cell>
          <cell r="M314" t="str">
            <v>(Tetco)</v>
          </cell>
          <cell r="N314" t="str">
            <v>Fina</v>
          </cell>
          <cell r="O314">
            <v>5476</v>
          </cell>
          <cell r="P314">
            <v>5476</v>
          </cell>
          <cell r="Q314">
            <v>5476</v>
          </cell>
          <cell r="R314">
            <v>5476</v>
          </cell>
          <cell r="S314">
            <v>5476</v>
          </cell>
          <cell r="T314">
            <v>5476</v>
          </cell>
          <cell r="U314">
            <v>5476</v>
          </cell>
          <cell r="V314">
            <v>5476</v>
          </cell>
        </row>
        <row r="315">
          <cell r="M315" t="str">
            <v>(Tenn)</v>
          </cell>
          <cell r="N315" t="str">
            <v>Mobil/Spot</v>
          </cell>
          <cell r="O315">
            <v>16513</v>
          </cell>
          <cell r="P315">
            <v>16513</v>
          </cell>
          <cell r="Q315">
            <v>16513</v>
          </cell>
          <cell r="R315">
            <v>16513</v>
          </cell>
          <cell r="S315">
            <v>16513</v>
          </cell>
          <cell r="T315">
            <v>16513</v>
          </cell>
          <cell r="U315">
            <v>16513</v>
          </cell>
          <cell r="V315">
            <v>16513</v>
          </cell>
        </row>
        <row r="316">
          <cell r="B316" t="str">
            <v>CNG</v>
          </cell>
          <cell r="M316" t="str">
            <v>(Transco)</v>
          </cell>
          <cell r="N316" t="str">
            <v>Spot</v>
          </cell>
          <cell r="O316">
            <v>9212</v>
          </cell>
          <cell r="P316">
            <v>9212</v>
          </cell>
          <cell r="Q316">
            <v>9212</v>
          </cell>
          <cell r="R316">
            <v>9212</v>
          </cell>
          <cell r="S316">
            <v>9212</v>
          </cell>
          <cell r="T316">
            <v>9212</v>
          </cell>
          <cell r="U316">
            <v>9212</v>
          </cell>
          <cell r="V316">
            <v>9212</v>
          </cell>
        </row>
        <row r="317">
          <cell r="B317" t="str">
            <v>Hess (Texas Eastern)</v>
          </cell>
          <cell r="D317">
            <v>9772</v>
          </cell>
          <cell r="E317">
            <v>9772</v>
          </cell>
          <cell r="F317">
            <v>9772</v>
          </cell>
          <cell r="G317">
            <v>9772</v>
          </cell>
          <cell r="H317">
            <v>9772</v>
          </cell>
          <cell r="I317">
            <v>9772</v>
          </cell>
          <cell r="J317">
            <v>9772</v>
          </cell>
          <cell r="K317">
            <v>9772</v>
          </cell>
        </row>
        <row r="318">
          <cell r="B318" t="str">
            <v>Fina (Texas Eastern)</v>
          </cell>
          <cell r="D318">
            <v>5476</v>
          </cell>
          <cell r="E318">
            <v>5476</v>
          </cell>
          <cell r="F318">
            <v>5476</v>
          </cell>
          <cell r="G318">
            <v>5476</v>
          </cell>
          <cell r="H318">
            <v>5476</v>
          </cell>
          <cell r="I318">
            <v>5476</v>
          </cell>
          <cell r="J318">
            <v>5476</v>
          </cell>
          <cell r="K318">
            <v>5476</v>
          </cell>
          <cell r="M318" t="str">
            <v>AVAILABLE TRANSPORTATION CAPACITY</v>
          </cell>
        </row>
        <row r="319">
          <cell r="B319" t="str">
            <v>ICC (Texas Eastern)</v>
          </cell>
          <cell r="D319">
            <v>4886</v>
          </cell>
          <cell r="E319">
            <v>4886</v>
          </cell>
          <cell r="F319">
            <v>4886</v>
          </cell>
          <cell r="G319">
            <v>4886</v>
          </cell>
          <cell r="H319">
            <v>4886</v>
          </cell>
          <cell r="I319">
            <v>4886</v>
          </cell>
          <cell r="J319">
            <v>4886</v>
          </cell>
          <cell r="K319">
            <v>4886</v>
          </cell>
          <cell r="M319" t="str">
            <v xml:space="preserve">(Maximum releasable volume, by pipeline, after the other available transportation capacity has been utilized to satisfy </v>
          </cell>
        </row>
        <row r="320">
          <cell r="B320" t="str">
            <v>Mobil (Tennessee)</v>
          </cell>
          <cell r="D320">
            <v>13485</v>
          </cell>
          <cell r="E320">
            <v>13485</v>
          </cell>
          <cell r="F320">
            <v>13485</v>
          </cell>
          <cell r="G320">
            <v>13485</v>
          </cell>
          <cell r="H320">
            <v>13485</v>
          </cell>
          <cell r="I320">
            <v>13485</v>
          </cell>
          <cell r="J320">
            <v>13485</v>
          </cell>
          <cell r="K320">
            <v>13485</v>
          </cell>
          <cell r="M320" t="str">
            <v xml:space="preserve"> the DIFFERENCE shown above)</v>
          </cell>
        </row>
        <row r="321">
          <cell r="B321" t="str">
            <v>Moore (Transco)</v>
          </cell>
          <cell r="D321">
            <v>4886</v>
          </cell>
          <cell r="E321">
            <v>4886</v>
          </cell>
          <cell r="F321">
            <v>4886</v>
          </cell>
          <cell r="G321">
            <v>4886</v>
          </cell>
          <cell r="H321">
            <v>4886</v>
          </cell>
          <cell r="I321">
            <v>4886</v>
          </cell>
          <cell r="J321">
            <v>4886</v>
          </cell>
          <cell r="K321">
            <v>4886</v>
          </cell>
          <cell r="O321" t="str">
            <v>up to</v>
          </cell>
          <cell r="P321" t="str">
            <v>up to</v>
          </cell>
          <cell r="Q321" t="str">
            <v>up to</v>
          </cell>
          <cell r="R321" t="str">
            <v>up to</v>
          </cell>
          <cell r="S321" t="str">
            <v>up to</v>
          </cell>
          <cell r="T321" t="str">
            <v>up to</v>
          </cell>
          <cell r="U321" t="str">
            <v>up to</v>
          </cell>
          <cell r="V321" t="str">
            <v>up to</v>
          </cell>
        </row>
        <row r="322">
          <cell r="B322" t="str">
            <v>FT Spot (Transco)</v>
          </cell>
          <cell r="D322">
            <v>0</v>
          </cell>
          <cell r="E322">
            <v>0</v>
          </cell>
          <cell r="F322">
            <v>0</v>
          </cell>
          <cell r="G322">
            <v>0</v>
          </cell>
          <cell r="H322">
            <v>0</v>
          </cell>
          <cell r="I322">
            <v>0</v>
          </cell>
          <cell r="J322">
            <v>12240</v>
          </cell>
          <cell r="K322">
            <v>12240</v>
          </cell>
          <cell r="M322" t="str">
            <v xml:space="preserve">TRANSCO FT </v>
          </cell>
        </row>
        <row r="323">
          <cell r="B323" t="str">
            <v>TOTAL</v>
          </cell>
          <cell r="D323">
            <v>38505</v>
          </cell>
          <cell r="E323">
            <v>38505</v>
          </cell>
          <cell r="F323">
            <v>38505</v>
          </cell>
          <cell r="G323">
            <v>38505</v>
          </cell>
          <cell r="H323">
            <v>38505</v>
          </cell>
          <cell r="I323">
            <v>38505</v>
          </cell>
          <cell r="J323">
            <v>50745</v>
          </cell>
          <cell r="K323">
            <v>50745</v>
          </cell>
          <cell r="M323" t="str">
            <v>MDQ:</v>
          </cell>
          <cell r="N323">
            <v>247924</v>
          </cell>
          <cell r="O323">
            <v>43859.64174454828</v>
          </cell>
          <cell r="P323">
            <v>64872</v>
          </cell>
          <cell r="Q323">
            <v>105079</v>
          </cell>
          <cell r="R323">
            <v>105079</v>
          </cell>
          <cell r="S323">
            <v>105079</v>
          </cell>
          <cell r="T323">
            <v>105079</v>
          </cell>
          <cell r="U323">
            <v>41924</v>
          </cell>
          <cell r="V323">
            <v>-49875</v>
          </cell>
        </row>
        <row r="325">
          <cell r="B325" t="str">
            <v>OTHER</v>
          </cell>
          <cell r="M325" t="str">
            <v>CNG FTNN: (with associated "upstream" &amp; "downstream" FT)</v>
          </cell>
        </row>
        <row r="326">
          <cell r="B326" t="str">
            <v>MDC</v>
          </cell>
          <cell r="D326">
            <v>4500</v>
          </cell>
          <cell r="E326">
            <v>4500</v>
          </cell>
          <cell r="F326">
            <v>4500</v>
          </cell>
          <cell r="G326">
            <v>4500</v>
          </cell>
          <cell r="H326">
            <v>4500</v>
          </cell>
          <cell r="I326">
            <v>4500</v>
          </cell>
          <cell r="J326">
            <v>4500</v>
          </cell>
          <cell r="K326">
            <v>4500</v>
          </cell>
          <cell r="M326" t="str">
            <v>MDQ:</v>
          </cell>
          <cell r="N326">
            <v>50745</v>
          </cell>
          <cell r="O326">
            <v>40973</v>
          </cell>
          <cell r="P326">
            <v>40973</v>
          </cell>
          <cell r="Q326">
            <v>40973</v>
          </cell>
          <cell r="R326">
            <v>40973</v>
          </cell>
          <cell r="S326">
            <v>40973</v>
          </cell>
          <cell r="T326">
            <v>40973</v>
          </cell>
          <cell r="U326">
            <v>40973</v>
          </cell>
          <cell r="V326">
            <v>-49875</v>
          </cell>
        </row>
        <row r="327">
          <cell r="B327" t="str">
            <v xml:space="preserve">Sterling Equit </v>
          </cell>
          <cell r="D327">
            <v>600</v>
          </cell>
          <cell r="E327">
            <v>600</v>
          </cell>
          <cell r="F327">
            <v>600</v>
          </cell>
          <cell r="G327">
            <v>600</v>
          </cell>
          <cell r="H327">
            <v>600</v>
          </cell>
          <cell r="I327">
            <v>600</v>
          </cell>
          <cell r="J327">
            <v>600</v>
          </cell>
          <cell r="K327">
            <v>600</v>
          </cell>
        </row>
        <row r="328">
          <cell r="B328" t="str">
            <v>Sterling CNG</v>
          </cell>
          <cell r="D328">
            <v>0</v>
          </cell>
          <cell r="E328">
            <v>0</v>
          </cell>
          <cell r="F328">
            <v>0</v>
          </cell>
          <cell r="G328">
            <v>0</v>
          </cell>
          <cell r="H328">
            <v>0</v>
          </cell>
          <cell r="I328">
            <v>0</v>
          </cell>
          <cell r="J328">
            <v>0</v>
          </cell>
          <cell r="K328">
            <v>0</v>
          </cell>
          <cell r="M328" t="str">
            <v>TETCO CDS</v>
          </cell>
        </row>
        <row r="329">
          <cell r="B329" t="str">
            <v>TOTAL</v>
          </cell>
          <cell r="D329">
            <v>5100</v>
          </cell>
          <cell r="E329">
            <v>5100</v>
          </cell>
          <cell r="F329">
            <v>5100</v>
          </cell>
          <cell r="G329">
            <v>5100</v>
          </cell>
          <cell r="H329">
            <v>5100</v>
          </cell>
          <cell r="I329">
            <v>5100</v>
          </cell>
          <cell r="J329">
            <v>5100</v>
          </cell>
          <cell r="K329">
            <v>5100</v>
          </cell>
          <cell r="M329" t="str">
            <v>MDQ:</v>
          </cell>
          <cell r="N329">
            <v>47718</v>
          </cell>
          <cell r="O329">
            <v>0</v>
          </cell>
          <cell r="P329">
            <v>1432</v>
          </cell>
          <cell r="Q329">
            <v>1432</v>
          </cell>
          <cell r="R329">
            <v>1432</v>
          </cell>
          <cell r="S329">
            <v>1432</v>
          </cell>
          <cell r="T329">
            <v>1432</v>
          </cell>
          <cell r="U329">
            <v>3142</v>
          </cell>
          <cell r="V329">
            <v>-49875</v>
          </cell>
        </row>
        <row r="330">
          <cell r="D330" t="str">
            <v>-------------</v>
          </cell>
          <cell r="E330" t="str">
            <v>-------------</v>
          </cell>
          <cell r="F330" t="str">
            <v>-------------</v>
          </cell>
          <cell r="G330" t="str">
            <v>-------------</v>
          </cell>
          <cell r="H330" t="str">
            <v>-------------</v>
          </cell>
          <cell r="I330" t="str">
            <v>-------------</v>
          </cell>
          <cell r="J330" t="str">
            <v>-------------</v>
          </cell>
          <cell r="K330" t="str">
            <v>-------------</v>
          </cell>
        </row>
        <row r="331">
          <cell r="B331" t="str">
            <v>TOTAL BUG SUPPLY:</v>
          </cell>
          <cell r="D331">
            <v>428566</v>
          </cell>
          <cell r="E331">
            <v>428566</v>
          </cell>
          <cell r="F331">
            <v>428566</v>
          </cell>
          <cell r="G331">
            <v>428566</v>
          </cell>
          <cell r="H331">
            <v>428566</v>
          </cell>
          <cell r="I331">
            <v>428566</v>
          </cell>
          <cell r="J331">
            <v>440806</v>
          </cell>
          <cell r="K331">
            <v>488806</v>
          </cell>
          <cell r="M331" t="str">
            <v xml:space="preserve">TENN FT </v>
          </cell>
        </row>
        <row r="332">
          <cell r="M332" t="str">
            <v>MDQ:</v>
          </cell>
          <cell r="N332">
            <v>50988</v>
          </cell>
          <cell r="O332">
            <v>20808</v>
          </cell>
          <cell r="P332">
            <v>20808</v>
          </cell>
          <cell r="Q332">
            <v>20808</v>
          </cell>
          <cell r="R332">
            <v>20808</v>
          </cell>
          <cell r="S332">
            <v>20808</v>
          </cell>
          <cell r="T332">
            <v>20808</v>
          </cell>
          <cell r="U332">
            <v>20808</v>
          </cell>
          <cell r="V332">
            <v>-49875</v>
          </cell>
        </row>
        <row r="333">
          <cell r="B333" t="str">
            <v>GRAND TOTAL SUPPLY:</v>
          </cell>
          <cell r="D333">
            <v>470297.30841121497</v>
          </cell>
          <cell r="E333">
            <v>471390.20458607835</v>
          </cell>
          <cell r="F333">
            <v>471390.20458607835</v>
          </cell>
          <cell r="G333">
            <v>471390.20458607835</v>
          </cell>
          <cell r="H333">
            <v>471390.20458607835</v>
          </cell>
          <cell r="I333">
            <v>471390.20458607835</v>
          </cell>
          <cell r="J333">
            <v>483630.20458607835</v>
          </cell>
          <cell r="K333">
            <v>525806</v>
          </cell>
        </row>
        <row r="335">
          <cell r="B335" t="str">
            <v>AVAILABLE TRANSPORTATION CAPACITY</v>
          </cell>
        </row>
        <row r="337">
          <cell r="B337" t="str">
            <v>TRANSCO FT (LONG-HAUL)</v>
          </cell>
        </row>
        <row r="338">
          <cell r="B338" t="str">
            <v>MDQ</v>
          </cell>
          <cell r="D338">
            <v>247924</v>
          </cell>
          <cell r="E338">
            <v>247924</v>
          </cell>
          <cell r="F338">
            <v>247924</v>
          </cell>
          <cell r="G338">
            <v>247924</v>
          </cell>
          <cell r="H338">
            <v>247924</v>
          </cell>
          <cell r="I338">
            <v>247924</v>
          </cell>
          <cell r="J338">
            <v>247924</v>
          </cell>
          <cell r="K338">
            <v>247924</v>
          </cell>
        </row>
        <row r="339">
          <cell r="B339" t="str">
            <v>Utilization</v>
          </cell>
          <cell r="D339">
            <v>215955</v>
          </cell>
          <cell r="E339">
            <v>215955</v>
          </cell>
          <cell r="F339">
            <v>215955</v>
          </cell>
          <cell r="G339">
            <v>215955</v>
          </cell>
          <cell r="H339">
            <v>215955</v>
          </cell>
          <cell r="I339">
            <v>215955</v>
          </cell>
          <cell r="J339">
            <v>215955</v>
          </cell>
          <cell r="K339">
            <v>197955</v>
          </cell>
        </row>
        <row r="340">
          <cell r="B340" t="str">
            <v>Difference</v>
          </cell>
          <cell r="D340">
            <v>31969</v>
          </cell>
          <cell r="E340">
            <v>31969</v>
          </cell>
          <cell r="F340">
            <v>31969</v>
          </cell>
          <cell r="G340">
            <v>31969</v>
          </cell>
          <cell r="H340">
            <v>31969</v>
          </cell>
          <cell r="I340">
            <v>31969</v>
          </cell>
          <cell r="J340">
            <v>31969</v>
          </cell>
          <cell r="K340">
            <v>49969</v>
          </cell>
        </row>
        <row r="342">
          <cell r="B342" t="str">
            <v>TRANSCO (S/E LATERAL)</v>
          </cell>
        </row>
        <row r="343">
          <cell r="B343" t="str">
            <v>MDQ</v>
          </cell>
          <cell r="D343">
            <v>73200</v>
          </cell>
          <cell r="E343">
            <v>73200</v>
          </cell>
          <cell r="F343">
            <v>73200</v>
          </cell>
          <cell r="G343">
            <v>73200</v>
          </cell>
          <cell r="H343">
            <v>73200</v>
          </cell>
          <cell r="I343">
            <v>73200</v>
          </cell>
          <cell r="J343">
            <v>73200</v>
          </cell>
          <cell r="K343">
            <v>73200</v>
          </cell>
        </row>
        <row r="344">
          <cell r="B344" t="str">
            <v>Utilization</v>
          </cell>
          <cell r="D344">
            <v>0</v>
          </cell>
          <cell r="E344">
            <v>0</v>
          </cell>
          <cell r="F344">
            <v>0</v>
          </cell>
          <cell r="G344">
            <v>0</v>
          </cell>
          <cell r="H344">
            <v>0</v>
          </cell>
          <cell r="I344">
            <v>0</v>
          </cell>
          <cell r="J344">
            <v>0</v>
          </cell>
          <cell r="K344">
            <v>33000</v>
          </cell>
        </row>
        <row r="345">
          <cell r="B345" t="str">
            <v>Difference</v>
          </cell>
          <cell r="D345">
            <v>73200</v>
          </cell>
          <cell r="E345">
            <v>73200</v>
          </cell>
          <cell r="F345">
            <v>73200</v>
          </cell>
          <cell r="G345">
            <v>73200</v>
          </cell>
          <cell r="H345">
            <v>73200</v>
          </cell>
          <cell r="I345">
            <v>73200</v>
          </cell>
          <cell r="J345">
            <v>73200</v>
          </cell>
          <cell r="K345">
            <v>40200</v>
          </cell>
        </row>
        <row r="347">
          <cell r="B347" t="str">
            <v>TEXAS EASTERN</v>
          </cell>
        </row>
        <row r="348">
          <cell r="B348" t="str">
            <v>MDQ</v>
          </cell>
          <cell r="D348">
            <v>56718</v>
          </cell>
          <cell r="E348">
            <v>56718</v>
          </cell>
          <cell r="F348">
            <v>56718</v>
          </cell>
          <cell r="G348">
            <v>56718</v>
          </cell>
          <cell r="H348">
            <v>56718</v>
          </cell>
          <cell r="I348">
            <v>56718</v>
          </cell>
          <cell r="J348">
            <v>56718</v>
          </cell>
          <cell r="K348">
            <v>56718</v>
          </cell>
        </row>
        <row r="349">
          <cell r="B349" t="str">
            <v>Utilization</v>
          </cell>
          <cell r="D349">
            <v>47718</v>
          </cell>
          <cell r="E349">
            <v>47718</v>
          </cell>
          <cell r="F349">
            <v>47718</v>
          </cell>
          <cell r="G349">
            <v>47718</v>
          </cell>
          <cell r="H349">
            <v>47718</v>
          </cell>
          <cell r="I349">
            <v>47718</v>
          </cell>
          <cell r="J349">
            <v>47718</v>
          </cell>
          <cell r="K349">
            <v>47718</v>
          </cell>
        </row>
        <row r="350">
          <cell r="B350" t="str">
            <v>Difference</v>
          </cell>
          <cell r="D350">
            <v>9000</v>
          </cell>
          <cell r="E350">
            <v>9000</v>
          </cell>
          <cell r="F350">
            <v>9000</v>
          </cell>
          <cell r="G350">
            <v>9000</v>
          </cell>
          <cell r="H350">
            <v>9000</v>
          </cell>
          <cell r="I350">
            <v>9000</v>
          </cell>
          <cell r="J350">
            <v>9000</v>
          </cell>
          <cell r="K350">
            <v>9000</v>
          </cell>
        </row>
        <row r="352">
          <cell r="B352" t="str">
            <v>TENNESSEE</v>
          </cell>
        </row>
        <row r="353">
          <cell r="B353" t="str">
            <v>MDQ</v>
          </cell>
          <cell r="D353">
            <v>50988</v>
          </cell>
          <cell r="E353">
            <v>50988</v>
          </cell>
          <cell r="F353">
            <v>50988</v>
          </cell>
          <cell r="G353">
            <v>50988</v>
          </cell>
          <cell r="H353">
            <v>50988</v>
          </cell>
          <cell r="I353">
            <v>50988</v>
          </cell>
          <cell r="J353">
            <v>50988</v>
          </cell>
          <cell r="K353">
            <v>50988</v>
          </cell>
        </row>
        <row r="354">
          <cell r="B354" t="str">
            <v>Utilization</v>
          </cell>
          <cell r="D354">
            <v>50988</v>
          </cell>
          <cell r="E354">
            <v>50988</v>
          </cell>
          <cell r="F354">
            <v>50988</v>
          </cell>
          <cell r="G354">
            <v>50988</v>
          </cell>
          <cell r="H354">
            <v>50988</v>
          </cell>
          <cell r="I354">
            <v>50988</v>
          </cell>
          <cell r="J354">
            <v>50988</v>
          </cell>
          <cell r="K354">
            <v>50988</v>
          </cell>
        </row>
        <row r="355">
          <cell r="B355" t="str">
            <v>Difference</v>
          </cell>
          <cell r="D355">
            <v>0</v>
          </cell>
          <cell r="E355">
            <v>0</v>
          </cell>
          <cell r="F355">
            <v>0</v>
          </cell>
          <cell r="G355">
            <v>0</v>
          </cell>
          <cell r="H355">
            <v>0</v>
          </cell>
          <cell r="I355">
            <v>0</v>
          </cell>
          <cell r="J355">
            <v>0</v>
          </cell>
          <cell r="K355">
            <v>0</v>
          </cell>
        </row>
        <row r="357">
          <cell r="B357" t="str">
            <v>CNG</v>
          </cell>
        </row>
        <row r="358">
          <cell r="B358" t="str">
            <v>MDQ</v>
          </cell>
          <cell r="D358">
            <v>50745</v>
          </cell>
          <cell r="E358">
            <v>50745</v>
          </cell>
          <cell r="F358">
            <v>50745</v>
          </cell>
          <cell r="G358">
            <v>50745</v>
          </cell>
          <cell r="H358">
            <v>50745</v>
          </cell>
          <cell r="I358">
            <v>50745</v>
          </cell>
          <cell r="J358">
            <v>50745</v>
          </cell>
          <cell r="K358">
            <v>50745</v>
          </cell>
        </row>
        <row r="359">
          <cell r="B359" t="str">
            <v>Utilization</v>
          </cell>
          <cell r="D359">
            <v>38505</v>
          </cell>
          <cell r="E359">
            <v>38505</v>
          </cell>
          <cell r="F359">
            <v>38505</v>
          </cell>
          <cell r="G359">
            <v>38505</v>
          </cell>
          <cell r="H359">
            <v>38505</v>
          </cell>
          <cell r="I359">
            <v>38505</v>
          </cell>
          <cell r="J359">
            <v>50745</v>
          </cell>
          <cell r="K359">
            <v>50745</v>
          </cell>
        </row>
        <row r="360">
          <cell r="B360" t="str">
            <v>Difference</v>
          </cell>
          <cell r="D360">
            <v>12240</v>
          </cell>
          <cell r="E360">
            <v>12240</v>
          </cell>
          <cell r="F360">
            <v>12240</v>
          </cell>
          <cell r="G360">
            <v>12240</v>
          </cell>
          <cell r="H360">
            <v>12240</v>
          </cell>
          <cell r="I360">
            <v>12240</v>
          </cell>
          <cell r="J360">
            <v>0</v>
          </cell>
          <cell r="K360">
            <v>0</v>
          </cell>
        </row>
        <row r="362">
          <cell r="B362" t="str">
            <v>AVAILABLE CAPACITY</v>
          </cell>
        </row>
        <row r="363">
          <cell r="B363" t="str">
            <v>LONG-HAUL</v>
          </cell>
          <cell r="D363">
            <v>40969</v>
          </cell>
          <cell r="E363">
            <v>40969</v>
          </cell>
          <cell r="F363">
            <v>40969</v>
          </cell>
          <cell r="G363">
            <v>40969</v>
          </cell>
          <cell r="H363">
            <v>40969</v>
          </cell>
          <cell r="I363">
            <v>40969</v>
          </cell>
          <cell r="J363">
            <v>40969</v>
          </cell>
          <cell r="K363">
            <v>58969</v>
          </cell>
        </row>
        <row r="364">
          <cell r="B364" t="str">
            <v>SHORT-HAUL</v>
          </cell>
          <cell r="D364">
            <v>12240</v>
          </cell>
          <cell r="E364">
            <v>12240</v>
          </cell>
          <cell r="F364">
            <v>12240</v>
          </cell>
          <cell r="G364">
            <v>12240</v>
          </cell>
          <cell r="H364">
            <v>12240</v>
          </cell>
          <cell r="I364">
            <v>12240</v>
          </cell>
          <cell r="J364">
            <v>0</v>
          </cell>
          <cell r="K364">
            <v>0</v>
          </cell>
        </row>
        <row r="365">
          <cell r="B365" t="str">
            <v>S/E LATERAL</v>
          </cell>
          <cell r="D365">
            <v>73200</v>
          </cell>
          <cell r="E365">
            <v>73200</v>
          </cell>
          <cell r="F365">
            <v>73200</v>
          </cell>
          <cell r="G365">
            <v>73200</v>
          </cell>
          <cell r="H365">
            <v>73200</v>
          </cell>
          <cell r="I365">
            <v>73200</v>
          </cell>
          <cell r="J365">
            <v>73200</v>
          </cell>
          <cell r="K365">
            <v>40200</v>
          </cell>
        </row>
        <row r="381">
          <cell r="D381">
            <v>0</v>
          </cell>
          <cell r="E381">
            <v>0</v>
          </cell>
          <cell r="F381">
            <v>0</v>
          </cell>
          <cell r="G381">
            <v>0</v>
          </cell>
          <cell r="H381">
            <v>0</v>
          </cell>
          <cell r="I381">
            <v>0</v>
          </cell>
          <cell r="J381">
            <v>0</v>
          </cell>
          <cell r="K381">
            <v>0</v>
          </cell>
        </row>
        <row r="385">
          <cell r="D385">
            <v>-391413.25856697821</v>
          </cell>
          <cell r="E385">
            <v>-544434.77504855755</v>
          </cell>
          <cell r="F385">
            <v>-600310.14709156833</v>
          </cell>
          <cell r="G385">
            <v>-634447.77504855767</v>
          </cell>
          <cell r="H385">
            <v>-628263.90408081561</v>
          </cell>
          <cell r="I385">
            <v>-615879.4804249017</v>
          </cell>
          <cell r="J385">
            <v>-507097.9685969447</v>
          </cell>
          <cell r="K385">
            <v>-342106</v>
          </cell>
        </row>
        <row r="431">
          <cell r="D431">
            <v>25860</v>
          </cell>
          <cell r="E431">
            <v>90672</v>
          </cell>
          <cell r="F431">
            <v>90672</v>
          </cell>
          <cell r="G431">
            <v>83872</v>
          </cell>
          <cell r="H431">
            <v>83872</v>
          </cell>
          <cell r="I431">
            <v>83872</v>
          </cell>
          <cell r="J431">
            <v>83852</v>
          </cell>
        </row>
        <row r="432">
          <cell r="D432">
            <v>18600</v>
          </cell>
          <cell r="E432">
            <v>46286</v>
          </cell>
          <cell r="F432">
            <v>46286</v>
          </cell>
          <cell r="G432">
            <v>46286</v>
          </cell>
          <cell r="H432">
            <v>46286</v>
          </cell>
          <cell r="I432">
            <v>46286</v>
          </cell>
          <cell r="J432">
            <v>44576</v>
          </cell>
        </row>
        <row r="433">
          <cell r="D433">
            <v>0</v>
          </cell>
          <cell r="E433">
            <v>13800</v>
          </cell>
          <cell r="F433">
            <v>13800</v>
          </cell>
          <cell r="G433">
            <v>13800</v>
          </cell>
          <cell r="H433">
            <v>13800</v>
          </cell>
          <cell r="I433">
            <v>13800</v>
          </cell>
          <cell r="J433">
            <v>13212.903225806456</v>
          </cell>
        </row>
        <row r="434">
          <cell r="D434">
            <v>9650</v>
          </cell>
          <cell r="E434">
            <v>33175</v>
          </cell>
          <cell r="F434">
            <v>33175</v>
          </cell>
          <cell r="G434">
            <v>27904</v>
          </cell>
          <cell r="H434">
            <v>27904</v>
          </cell>
          <cell r="I434">
            <v>27904</v>
          </cell>
          <cell r="J434">
            <v>27904</v>
          </cell>
        </row>
        <row r="437">
          <cell r="N437">
            <v>78294</v>
          </cell>
          <cell r="O437">
            <v>13482</v>
          </cell>
          <cell r="P437">
            <v>13482</v>
          </cell>
          <cell r="Q437">
            <v>13412.5</v>
          </cell>
          <cell r="R437">
            <v>6543</v>
          </cell>
          <cell r="S437">
            <v>6543</v>
          </cell>
          <cell r="T437">
            <v>6563</v>
          </cell>
        </row>
        <row r="438">
          <cell r="N438">
            <v>27751</v>
          </cell>
          <cell r="O438">
            <v>65</v>
          </cell>
          <cell r="P438">
            <v>65</v>
          </cell>
          <cell r="Q438">
            <v>65</v>
          </cell>
          <cell r="R438">
            <v>65</v>
          </cell>
          <cell r="S438">
            <v>65</v>
          </cell>
          <cell r="T438">
            <v>1775</v>
          </cell>
        </row>
        <row r="439">
          <cell r="N439">
            <v>23446</v>
          </cell>
          <cell r="O439">
            <v>9646</v>
          </cell>
          <cell r="P439">
            <v>9646</v>
          </cell>
          <cell r="Q439">
            <v>9646</v>
          </cell>
          <cell r="R439">
            <v>9646</v>
          </cell>
          <cell r="S439">
            <v>9646</v>
          </cell>
          <cell r="T439">
            <v>10233.096774193544</v>
          </cell>
        </row>
        <row r="440">
          <cell r="N440">
            <v>23525</v>
          </cell>
          <cell r="O440">
            <v>0</v>
          </cell>
          <cell r="P440">
            <v>0</v>
          </cell>
          <cell r="Q440">
            <v>2635.5</v>
          </cell>
          <cell r="R440">
            <v>0</v>
          </cell>
          <cell r="S440">
            <v>0</v>
          </cell>
          <cell r="T440">
            <v>0</v>
          </cell>
        </row>
      </sheetData>
      <sheetData sheetId="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o 60 additions"/>
      <sheetName val="Co 60 closes to plant"/>
      <sheetName val="Co 59 closes to plant"/>
      <sheetName val="Co 59 additions"/>
      <sheetName val="Co 48 closes to plant"/>
      <sheetName val="Co 48 additions"/>
      <sheetName val="Co 46 closes to plant"/>
      <sheetName val="Co 44 additions"/>
      <sheetName val="Co 44 closes to plant"/>
      <sheetName val="Co  46 additions"/>
      <sheetName val="Co 38 closes to plant"/>
      <sheetName val="Co 38 closes additions"/>
      <sheetName val="Co 37 closes to plant"/>
      <sheetName val="Co 37 additions"/>
      <sheetName val="Co 35 additions"/>
      <sheetName val="CO 35 closes to plant"/>
      <sheetName val="Co 34 additions"/>
      <sheetName val="Co 34 closes to plant"/>
      <sheetName val="Co 33 additions"/>
      <sheetName val="Co 33 closes to plant"/>
      <sheetName val="Co 32 additions"/>
      <sheetName val="Co 32 Plant in Service"/>
      <sheetName val="Co 31 additions"/>
      <sheetName val="Co 31 closes to plant"/>
      <sheetName val="Co 6 additions"/>
      <sheetName val="Co 6 closes to plant"/>
      <sheetName val="Co 4 closes to plant"/>
      <sheetName val="co 4 additions"/>
      <sheetName val="co 3 additions"/>
      <sheetName val="co 3 closes to plant"/>
      <sheetName val="6866 Jan 2011"/>
      <sheetName val="co 2 closes to plant"/>
      <sheetName val="Additions co 2"/>
      <sheetName val="co 1 closes to plant"/>
      <sheetName val="co 1 additions"/>
      <sheetName val="FISCAL_REG_BS_DTL_KSI_JAN_11"/>
      <sheetName val="FISCAL_REG_BS_DTL_KSI_MAR_10"/>
      <sheetName val="FISCAL_REG_BS_DTL_KEDC_MAR_10"/>
      <sheetName val="FISCAL_REG_BS_DTL_KEDC_JAN_11"/>
      <sheetName val="FISCAL_REG_BS_DTL_GAS_NY_JAN_11"/>
      <sheetName val="FISCAL_REG_BS_DTL_GAS_NY_MAR_10"/>
      <sheetName val="FISCAL_REG_BS_DTL_SERV_HOLmar10"/>
      <sheetName val="FISCAL_REG_BS_DTL_SERV_jan 11"/>
      <sheetName val="FISCAL_REG_BS_DTL_GAS_NE_MAR_10"/>
      <sheetName val="FISCAL_REG_BS_DTL_GAS_NE_JAN_11"/>
      <sheetName val="FISCAL_REG_BS_DTL_ELEC_MAR_10"/>
      <sheetName val="FISCAL_REG_BS_DTL_ELEC_JAN_11"/>
      <sheetName val="Balance sheet as of 4.22.10"/>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818">
          <cell r="C818" t="str">
            <v>2010-03-31</v>
          </cell>
        </row>
      </sheetData>
      <sheetData sheetId="48"/>
      <sheetData sheetId="49"/>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 60 additions"/>
      <sheetName val="Co 60 closes to plant"/>
      <sheetName val="Co 59 closes to plant"/>
      <sheetName val="Co 59 additions"/>
      <sheetName val="Co 48 closes to plant"/>
      <sheetName val="Co 48 additions"/>
      <sheetName val="Co 46 closes to plant"/>
      <sheetName val="Co 44 additions"/>
      <sheetName val="Co 44 closes to plant"/>
      <sheetName val="Co  46 additions"/>
      <sheetName val="Co 38 closes to plant"/>
      <sheetName val="Co 38 closes additions"/>
      <sheetName val="Co 37 closes to plant"/>
      <sheetName val="Co 37 additions"/>
      <sheetName val="Co 35 additions"/>
      <sheetName val="CO 35 closes to plant"/>
      <sheetName val="Co 34 additions"/>
      <sheetName val="Co 34 closes to plant"/>
      <sheetName val="Co 33 additions"/>
      <sheetName val="Co 33 closes to plant"/>
      <sheetName val="Co 32 additions"/>
      <sheetName val="Co 32 Plant in Service"/>
      <sheetName val="Co 31 additions"/>
      <sheetName val="Co 31 closes to plant"/>
      <sheetName val="Co 6 additions"/>
      <sheetName val="Co 6 closes to plant"/>
      <sheetName val="Co 4 closes to plant"/>
      <sheetName val="co 4 additions"/>
      <sheetName val="co 3 additions"/>
      <sheetName val="co 3 closes to plant"/>
      <sheetName val="6866 Jan 2011"/>
      <sheetName val="co 2 closes to plant"/>
      <sheetName val="Additions co 2"/>
      <sheetName val="co 1 closes to plant"/>
      <sheetName val="co 1 additions"/>
      <sheetName val="FISCAL_REG_BS_DTL_KSI_JAN_11"/>
      <sheetName val="FISCAL_REG_BS_DTL_KSI_MAR_10"/>
      <sheetName val="FISCAL_REG_BS_DTL_KEDC_MAR_10"/>
      <sheetName val="FISCAL_REG_BS_DTL_KEDC_JAN_11"/>
      <sheetName val="FISCAL_REG_BS_DTL_GAS_NY_JAN_11"/>
      <sheetName val="FISCAL_REG_BS_DTL_GAS_NY_MAR_10"/>
      <sheetName val="FISCAL_REG_BS_DTL_SERV_HOLmar10"/>
      <sheetName val="FISCAL_REG_BS_DTL_SERV_jan 11"/>
      <sheetName val="FISCAL_REG_BS_DTL_GAS_NE_MAR_10"/>
      <sheetName val="FISCAL_REG_BS_DTL_GAS_NE_JAN_11"/>
      <sheetName val="FISCAL_REG_BS_DTL_ELEC_MAR_10"/>
      <sheetName val="FISCAL_REG_BS_DTL_ELEC_JAN_11"/>
      <sheetName val="Balance sheet as of 4.22.10"/>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Sheet3"/>
      <sheetName val="63"/>
      <sheetName val="64"/>
      <sheetName val="6566"/>
      <sheetName val="067"/>
      <sheetName val="068"/>
      <sheetName val="69"/>
      <sheetName val="7071"/>
      <sheetName val="7277"/>
      <sheetName val="7879"/>
      <sheetName val="80"/>
      <sheetName val="82"/>
      <sheetName val="83"/>
      <sheetName val="84"/>
      <sheetName val="84A"/>
      <sheetName val="85"/>
      <sheetName val="Sheet2"/>
      <sheetName val="86"/>
      <sheetName val="8788"/>
      <sheetName val="8990"/>
      <sheetName val="Sheet4"/>
      <sheetName val="9192"/>
      <sheetName val="93"/>
      <sheetName val="94"/>
      <sheetName val="Verify"/>
      <sheetName val="Index"/>
      <sheetName val="Book"/>
    </sheetNames>
    <sheetDataSet>
      <sheetData sheetId="0">
        <row r="49">
          <cell r="A49" t="str">
            <v>Annual Report of  KeySpan Gas East Corporation                                                                            Year ended December 31, 2002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TME11_2010"/>
      <sheetName val="Historic MCG"/>
      <sheetName val="Chart_Historic Prices"/>
      <sheetName val="Hist Chart "/>
      <sheetName val="NYMEX STRIP_FMCG11-2010"/>
    </sheetNames>
    <sheetDataSet>
      <sheetData sheetId="0" refreshError="1"/>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Table"/>
      <sheetName val="Gen Inst"/>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0"/>
      <sheetName val="401"/>
      <sheetName val="402403"/>
      <sheetName val="406407"/>
      <sheetName val="408409"/>
      <sheetName val="410411"/>
      <sheetName val="422423"/>
      <sheetName val="424425"/>
      <sheetName val="426427"/>
      <sheetName val="429"/>
      <sheetName val="430"/>
      <sheetName val="431"/>
      <sheetName val="450"/>
      <sheetName val="BOOK"/>
      <sheetName val="218"/>
      <sheetName val="426427 "/>
      <sheetName val="Sch 9 - Capex - Net Strat"/>
      <sheetName val="Menu in Development"/>
      <sheetName val="Admin"/>
      <sheetName val="Sch 9 - Capex - W Ah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
      <sheetName val="429"/>
      <sheetName val="430"/>
      <sheetName val="431"/>
      <sheetName val="450"/>
      <sheetName val="BOOK"/>
      <sheetName val="Sch 9 - Capex - Net Strat"/>
      <sheetName val="Menu in Development"/>
      <sheetName val="Admin"/>
      <sheetName val="Sch 9 - Capex - W Ahead"/>
      <sheetName val="400"/>
      <sheetName val="426427"/>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sheetData sheetId="18"/>
      <sheetData sheetId="19"/>
      <sheetData sheetId="20"/>
      <sheetData sheetId="2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refreshError="1"/>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328330"/>
      <sheetName val="Basic"/>
      <sheetName val="trans"/>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Balance Sheet"/>
      <sheetName val="Income Statement"/>
      <sheetName val="Retained Earnings"/>
      <sheetName val="References"/>
      <sheetName val="108109"/>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formation"/>
      <sheetName val="08188"/>
      <sheetName val="08203 (1)"/>
      <sheetName val="08203 (2)"/>
      <sheetName val="08203 (3)"/>
      <sheetName val="08-194"/>
      <sheetName val="201"/>
      <sheetName val="08201"/>
      <sheetName val="Sides"/>
      <sheetName val="08-621"/>
      <sheetName val="Correction"/>
      <sheetName val="08194"/>
      <sheetName val="My Worksheet"/>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README"/>
      <sheetName val="Data Sheet"/>
      <sheetName val="Cover"/>
      <sheetName val="Gen Inst"/>
      <sheetName val="Comments"/>
      <sheetName val="BLANK"/>
      <sheetName val="Table"/>
      <sheetName val="101"/>
      <sheetName val="102"/>
      <sheetName val="103"/>
      <sheetName val="104105"/>
      <sheetName val="104-A"/>
      <sheetName val="106107"/>
      <sheetName val="108109"/>
      <sheetName val="110113"/>
      <sheetName val="113-A"/>
      <sheetName val="114117"/>
      <sheetName val="118119"/>
      <sheetName val="120121"/>
      <sheetName val="122123"/>
      <sheetName val="200201"/>
      <sheetName val="202203"/>
      <sheetName val="204207"/>
      <sheetName val="214"/>
      <sheetName val="213"/>
      <sheetName val="216 "/>
      <sheetName val="217 "/>
      <sheetName val="218"/>
      <sheetName val="219"/>
      <sheetName val="221"/>
      <sheetName val="224225"/>
      <sheetName val="227"/>
      <sheetName val="228229"/>
      <sheetName val="230"/>
      <sheetName val="232 "/>
      <sheetName val="233"/>
      <sheetName val="234"/>
      <sheetName val="250251"/>
      <sheetName val="252"/>
      <sheetName val="253"/>
      <sheetName val="254"/>
      <sheetName val="255"/>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1"/>
      <sheetName val="430"/>
      <sheetName val="450"/>
      <sheetName val="BOOK"/>
    </sheetNames>
    <sheetDataSet>
      <sheetData sheetId="0" refreshError="1"/>
      <sheetData sheetId="1">
        <row r="25">
          <cell r="C25" t="str">
            <v>The Brooklyn Union Gas Company  D/B/A National Grid NY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sheetData sheetId="41" refreshError="1"/>
      <sheetData sheetId="42" refreshError="1"/>
      <sheetData sheetId="43"/>
      <sheetData sheetId="44" refreshError="1"/>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pg 216 for 2013"/>
      <sheetName val="216"/>
    </sheetNames>
    <sheetDataSet>
      <sheetData sheetId="0"/>
      <sheetData sheetId="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3-a"/>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2.1"/>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KeySpan Gas East Corp./D/B/A National Grid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2">
          <cell r="C22" t="str">
            <v>Please fill in the following:</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KeySpan Gas East Corp./D/B/A National Grid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1A"/>
      <sheetName val="P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puts"/>
      <sheetName val="Total"/>
      <sheetName val="CGA"/>
      <sheetName val="Peak"/>
      <sheetName val="OffPeak"/>
      <sheetName val="Proration"/>
      <sheetName val="Prorated CGA"/>
      <sheetName val="Prorated LDAF"/>
      <sheetName val="Vol-Ratio"/>
      <sheetName val="Special Ledger"/>
      <sheetName val="Gas Lights"/>
      <sheetName val="Input SL655"/>
      <sheetName val="Input SL235 R&amp;S"/>
      <sheetName val="Input SL235 CRIS"/>
      <sheetName val="Variance R&amp;S vs Cris"/>
      <sheetName val="Margin Comp"/>
      <sheetName val="Core Adj."/>
      <sheetName val="NC Adj."/>
      <sheetName val="MDCQ"/>
      <sheetName val="Vols"/>
      <sheetName val="test"/>
      <sheetName val="Interim Sales"/>
      <sheetName val="Suppliers"/>
      <sheetName val="Refu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Page 11"/>
      <sheetName val="Page 12"/>
      <sheetName val="Interco Acct Rec Datamart Query"/>
      <sheetName val="Page 14"/>
      <sheetName val="Pg14 Prepymt &amp; Cur Asset Brkout"/>
      <sheetName val="Page 18"/>
      <sheetName val="Interco Acct Pay Datamart Query"/>
      <sheetName val="Page 19"/>
      <sheetName val="Operating Reserve Breakout"/>
      <sheetName val="Pg19 Oper Reserve Datamt Query"/>
      <sheetName val="Page 24"/>
      <sheetName val="Pg24 Consult Chg Datamart Query"/>
      <sheetName val="Page 25"/>
      <sheetName val="Page 25 support"/>
      <sheetName val="Pg25 Empl Plans Datamart Query"/>
      <sheetName val="Page 72-77"/>
      <sheetName val="Page 110 -113"/>
      <sheetName val="Page 110 -113 with Tax Adj"/>
      <sheetName val="Dec 11 Oracle Balance Sheet"/>
      <sheetName val="Dec 10 Oracle Balance Sheet"/>
      <sheetName val="Page 113-A"/>
      <sheetName val="Page 114-117"/>
      <sheetName val="Page 114-117 with Tax Adj"/>
      <sheetName val="Dec 11 Oracle Ytd Inc Stmt"/>
      <sheetName val="Dec 10 Oracle Ytd Inc Stmt"/>
      <sheetName val="Page 118-119"/>
      <sheetName val="Page 120-121"/>
      <sheetName val="Page 122-123"/>
      <sheetName val="Cash Flow Support Sheet YTD"/>
      <sheetName val="Change in GAC balance"/>
      <sheetName val="Reg Asset &amp; Reg Liab Amort"/>
      <sheetName val="FAS 109 Reg Asset"/>
      <sheetName val="Dec11 vs Dec10 Deriv Bal"/>
      <sheetName val="Environ Reclass"/>
      <sheetName val="Page 224-225"/>
      <sheetName val="Page 227"/>
      <sheetName val="Page 232"/>
      <sheetName val="232"/>
      <sheetName val="Reg Asset Bal Breakout SAP"/>
      <sheetName val="KEDNY Bal Rollforward"/>
      <sheetName val="182 SAP query"/>
      <sheetName val="5220 BS Calendar Year"/>
      <sheetName val="233"/>
      <sheetName val="Page 233"/>
      <sheetName val="Def Debit Bal "/>
      <sheetName val="Deferred Debits Query"/>
      <sheetName val="5220 Calendar Year"/>
      <sheetName val="Def Debit Bal Breakout"/>
      <sheetName val="Misc Def Debit Datamart Query"/>
      <sheetName val="Page 256-257"/>
      <sheetName val="269"/>
      <sheetName val="Page 269"/>
      <sheetName val="253 Other Def Credit Bal "/>
      <sheetName val="253 SAP Query"/>
      <sheetName val="5220 Calendar Year Credits"/>
      <sheetName val="Other Def Credit Bal Breakout"/>
      <sheetName val="Oth Def Credit Datamart Query"/>
      <sheetName val="278"/>
      <sheetName val="Page 278 (2)"/>
      <sheetName val="253 Reg Liab Bal Breakout "/>
      <sheetName val="KEDNY Rollforward"/>
      <sheetName val=" SAP 253 Query"/>
      <sheetName val="5220 Calendar Year 253"/>
      <sheetName val="Page 278"/>
      <sheetName val="Reg Liab Bal Breakout"/>
      <sheetName val="Reg Liab Datamart Query"/>
      <sheetName val="Page 335"/>
      <sheetName val="Misc General Exp Breakout"/>
      <sheetName val="Page 340"/>
      <sheetName val="Income&amp;Ded &amp; Int Chg"/>
      <sheetName val="Page 350"/>
      <sheetName val="Reg Commission Exp Breakou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Page 11"/>
      <sheetName val="Page 12"/>
      <sheetName val="Interco Acct Rec Datamart Query"/>
      <sheetName val="Page 14"/>
      <sheetName val="Pg14 Prepymt &amp; Cur Asset Brkout"/>
      <sheetName val="Page 18"/>
      <sheetName val="Interco Acct Pay Datamart Query"/>
      <sheetName val="Page 19"/>
      <sheetName val="Operating Reserve Breakout"/>
      <sheetName val="Pg19 Oper Reserve Datamt Query"/>
      <sheetName val="Page 24"/>
      <sheetName val="Pg24 Consult Chg Datamart Query"/>
      <sheetName val="Page 25"/>
      <sheetName val="Page 25 support"/>
      <sheetName val="Pg25 Empl Plans Datamart Query"/>
      <sheetName val="Page 72-77"/>
      <sheetName val="Page 110 -113"/>
      <sheetName val="Page 110 -113 with Tax Adj"/>
      <sheetName val="Dec 11 Oracle Balance Sheet"/>
      <sheetName val="Dec 10 Oracle Balance Sheet"/>
      <sheetName val="Page 113-A"/>
      <sheetName val="Page 114-117"/>
      <sheetName val="Page 114-117 with Tax Adj"/>
      <sheetName val="Dec 11 Oracle Ytd Inc Stmt"/>
      <sheetName val="Dec 10 Oracle Ytd Inc Stmt"/>
      <sheetName val="Page 118-119"/>
      <sheetName val="Page 120-121"/>
      <sheetName val="Page 122-123"/>
      <sheetName val="Cash Flow Support Sheet YTD"/>
      <sheetName val="Change in GAC balance"/>
      <sheetName val="Reg Asset &amp; Reg Liab Amort"/>
      <sheetName val="FAS 109 Reg Asset"/>
      <sheetName val="Dec11 vs Dec10 Deriv Bal"/>
      <sheetName val="Environ Reclass"/>
      <sheetName val="Page 224-225"/>
      <sheetName val="Page 227"/>
      <sheetName val="Page 232"/>
      <sheetName val="232"/>
      <sheetName val="Reg Asset Bal Breakout SAP"/>
      <sheetName val="KEDNY Bal Rollforward"/>
      <sheetName val="182 SAP query"/>
      <sheetName val="5220 BS Calendar Year"/>
      <sheetName val="233"/>
      <sheetName val="Page 233"/>
      <sheetName val="Def Debit Bal "/>
      <sheetName val="Deferred Debits Query"/>
      <sheetName val="5220 Calendar Year"/>
      <sheetName val="Def Debit Bal Breakout"/>
      <sheetName val="Misc Def Debit Datamart Query"/>
      <sheetName val="Page 256-257"/>
      <sheetName val="269"/>
      <sheetName val="Page 269"/>
      <sheetName val="253 Other Def Credit Bal "/>
      <sheetName val="253 SAP Query"/>
      <sheetName val="5220 Calendar Year Credits"/>
      <sheetName val="Other Def Credit Bal Breakout"/>
      <sheetName val="Oth Def Credit Datamart Query"/>
      <sheetName val="278"/>
      <sheetName val="Page 278 (2)"/>
      <sheetName val="253 Reg Liab Bal Breakout "/>
      <sheetName val="KEDNY Rollforward"/>
      <sheetName val=" SAP 253 Query"/>
      <sheetName val="5220 Calendar Year 253"/>
      <sheetName val="Page 278"/>
      <sheetName val="Reg Liab Bal Breakout"/>
      <sheetName val="Reg Liab Datamart Query"/>
      <sheetName val="Page 335"/>
      <sheetName val="Misc General Exp Breakout"/>
      <sheetName val="Page 340"/>
      <sheetName val="Income&amp;Ded &amp; Int Chg"/>
      <sheetName val="Page 350"/>
      <sheetName val="Reg Commission Exp Breakou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204207"/>
      <sheetName val="262263"/>
      <sheetName val="320323"/>
      <sheetName val="Basic-Default"/>
    </sheetNames>
    <sheetDataSet>
      <sheetData sheetId="0" refreshError="1"/>
      <sheetData sheetId="1" refreshError="1">
        <row r="1">
          <cell r="A1" t="str">
            <v>Name of Respondent</v>
          </cell>
        </row>
      </sheetData>
      <sheetData sheetId="2" refreshError="1"/>
      <sheetData sheetId="3"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Basic"/>
      <sheetName val="interest"/>
      <sheetName val="Basic Serv cost ADJ"/>
      <sheetName val="Bad Debt  Estimate"/>
      <sheetName val="Standard Offer"/>
      <sheetName val="Calc Rev"/>
      <sheetName val="YTD GL Recon"/>
      <sheetName val="142017"/>
      <sheetName val="Acct Reconcilation - 142017"/>
      <sheetName val="Change Control Tab"/>
      <sheetName val="Unbiled"/>
      <sheetName val="ESTIMATE"/>
      <sheetName val="TRUE_UP"/>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Basic-Default"/>
    </sheetNames>
    <sheetDataSet>
      <sheetData sheetId="0"/>
      <sheetData sheetId="1"/>
      <sheetData sheetId="2"/>
      <sheetData sheetId="3"/>
      <sheetData sheetId="4"/>
      <sheetData sheetId="5"/>
      <sheetData sheetId="6"/>
      <sheetData sheetId="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310311"/>
      <sheetName val="326327"/>
      <sheetName val="328330"/>
      <sheetName val="262263"/>
    </sheetNames>
    <sheetDataSet>
      <sheetData sheetId="0" refreshError="1"/>
      <sheetData sheetId="1" refreshError="1"/>
      <sheetData sheetId="2" refreshError="1">
        <row r="1">
          <cell r="A1" t="str">
            <v>Name of Respondent</v>
          </cell>
        </row>
        <row r="65">
          <cell r="B65" t="str">
            <v>Payment By</v>
          </cell>
        </row>
        <row r="66">
          <cell r="B66" t="str">
            <v>(Company or Public Authority)</v>
          </cell>
        </row>
        <row r="67">
          <cell r="B67" t="str">
            <v>[Footnote Affiliations]</v>
          </cell>
        </row>
        <row r="68">
          <cell r="B68" t="str">
            <v>(a)</v>
          </cell>
        </row>
        <row r="69">
          <cell r="B69" t="str">
            <v>Central Hudson Gas &amp; Electric</v>
          </cell>
        </row>
        <row r="71">
          <cell r="B71" t="str">
            <v>Central Hudson Gas &amp; Electric</v>
          </cell>
        </row>
      </sheetData>
      <sheetData sheetId="3"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Access"/>
      <sheetName val="stdoff"/>
      <sheetName val="trans"/>
      <sheetName val="trans_detail"/>
      <sheetName val="dsm"/>
      <sheetName val="last resort"/>
      <sheetName val="172"/>
      <sheetName val="Start Balance"/>
      <sheetName val="Basic-Defaul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Normalization"/>
      <sheetName val="Rate Table"/>
      <sheetName val="Ld. Grth"/>
      <sheetName val="Weather"/>
      <sheetName val="Data Entry"/>
      <sheetName val="Var. Anal."/>
      <sheetName val="Historical Data"/>
      <sheetName val="H"/>
      <sheetName val="Forecast Data"/>
      <sheetName val="Historical Data (04'sPriorYr)"/>
      <sheetName val="Forecast Data (0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NGRID"/>
      <sheetName val="Plant Rollforwrd as of Sep 2011"/>
      <sheetName val="NGrid -Utility Plant all Accts"/>
      <sheetName val="NIMO"/>
      <sheetName val="6865 BS"/>
    </sheetNames>
    <sheetDataSet>
      <sheetData sheetId="0" refreshError="1"/>
      <sheetData sheetId="1" refreshError="1"/>
      <sheetData sheetId="2" refreshError="1"/>
      <sheetData sheetId="3" refreshError="1"/>
      <sheetData sheetId="4"/>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master"/>
      <sheetName val="mar 11"/>
      <sheetName val="apr 11"/>
      <sheetName val="Sides"/>
    </sheetNames>
    <sheetDataSet>
      <sheetData sheetId="0"/>
      <sheetData sheetId="1"/>
      <sheetData sheetId="2"/>
      <sheetData sheetId="3"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Liabilities Rec List"/>
      <sheetName val="Co 49, Scd#na,204000"/>
      <sheetName val="Co 49, Scd#na,204900"/>
      <sheetName val="Co 49, Scd#na,204901"/>
      <sheetName val="Co 49, Scd#46,224000"/>
      <sheetName val="Co 49, Scd#46,224100"/>
      <sheetName val="Co 49, Scd#46,226000"/>
      <sheetName val="Co 49, Scd#na,232102"/>
      <sheetName val="Co 49, Scd#na,232104"/>
      <sheetName val="Co 49, Scd#46,232119"/>
      <sheetName val="Co 49, Scd#na,232300"/>
      <sheetName val="Co 49, Scd#na,232301"/>
      <sheetName val="Co 49, Scd#na,232302"/>
      <sheetName val="Co 49, Scd#na,232303"/>
      <sheetName val="Co 49, Scd#na,232305"/>
      <sheetName val="Co 49, Scd#na,232306"/>
      <sheetName val="Co 49, Scd#na,232308"/>
      <sheetName val="Co 49, Scd#na,232309"/>
      <sheetName val="Co 49, Scd#na,232310"/>
      <sheetName val="Co 49, Scd#na,232401"/>
      <sheetName val="Co 49, Scd#na,232411"/>
      <sheetName val="Co 49, Scd#na,232412"/>
      <sheetName val="Co 49, Scd#na,232430"/>
      <sheetName val="Co 49, Scd#100,232438"/>
      <sheetName val="Co 49, Scd#na,232450"/>
      <sheetName val="Co 49, Scd#na,232451"/>
      <sheetName val="Co 49, Scd#na,232455"/>
      <sheetName val="Co 49, Scd#na,233001-233164"/>
      <sheetName val="Co 49, Scd#46,234001-234703"/>
      <sheetName val="Co 49, Scd#na,236310"/>
      <sheetName val="Co 49, Scd#na,236500"/>
      <sheetName val="Co 49, Scd#na,236501"/>
      <sheetName val="Co 49, Scd#na,236550"/>
      <sheetName val="Co 49, Scd#na,236600"/>
      <sheetName val="Co 49, Scd#46,237002"/>
      <sheetName val="Co 49, Scd#na,237003"/>
      <sheetName val="Co 49, Scd#na,237004"/>
      <sheetName val="Co 49, Scd#na,238010"/>
      <sheetName val="Co 49, Scd#na,241000"/>
      <sheetName val="Co 49, Scd#na,241002"/>
      <sheetName val="Co 49, Scd#na,241003"/>
      <sheetName val="Co 49, Scd#na,241007"/>
      <sheetName val="Co 49, Scd#na,241008"/>
      <sheetName val="Co 49, Scd#na,241009"/>
      <sheetName val="Co 49, Scd#na,242000"/>
      <sheetName val="Co 49, Scd#na,242001"/>
      <sheetName val="Co 49, Scd#na,242002"/>
      <sheetName val="Co 49, Scd#na,242005"/>
      <sheetName val="Co 49, Scd#na,242200"/>
      <sheetName val="Co 49, Scd#na,242210"/>
      <sheetName val="Co 49, Scd#na,242215"/>
      <sheetName val="Co 49, Scd#na,242300"/>
      <sheetName val="Co 49, Scd#na,242301"/>
      <sheetName val="Co 49, Scd#na,242302"/>
      <sheetName val="Co 49, Scd#na,242303"/>
      <sheetName val="Co 49, Scd#na,242304"/>
      <sheetName val="Co 49, Scd#na,242307"/>
      <sheetName val="Co 49, Scd#na,253000"/>
      <sheetName val="Co 49, Scd#na,253001"/>
      <sheetName val="Co 49, Scd#na,253006 (2)"/>
      <sheetName val="Co 49, Scd#na,253006"/>
      <sheetName val="Co 49, Scd#na,253002"/>
      <sheetName val="Co 49, Scd#na,253008"/>
      <sheetName val="Co 49, Scd#na,2530011"/>
      <sheetName val="Co 49, Scd#na,253941-253944"/>
      <sheetName val="Co 49, Scd#na,254020"/>
      <sheetName val="Co 49, Scd#na,254022"/>
      <sheetName val="Co 49, Scd#na,254033"/>
      <sheetName val="Co 49, Scd#na,254070"/>
      <sheetName val="Co 49, Scd#na,254105"/>
      <sheetName val="Co 49, Scd#na,254106"/>
      <sheetName val="Co 49, Scd#na,254315"/>
      <sheetName val="Co 49, Scd#na,255000"/>
      <sheetName val="Sheet3"/>
      <sheetName val="KS Jan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Jan"/>
      <sheetName val="Feb"/>
      <sheetName val="Mar"/>
      <sheetName val="Apr"/>
      <sheetName val="May"/>
      <sheetName val="Jun"/>
      <sheetName val="Jul"/>
      <sheetName val="Aug"/>
      <sheetName val="Sep"/>
      <sheetName val="Oct"/>
      <sheetName val="Nov"/>
      <sheetName val="Dec"/>
      <sheetName val="Ratchets-KED-NY"/>
      <sheetName val="Fill 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Jan"/>
      <sheetName val="Feb"/>
      <sheetName val="Mar"/>
      <sheetName val="Transco"/>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Jan"/>
      <sheetName val="Feb"/>
      <sheetName val="Mar"/>
      <sheetName val="Transco"/>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93"/>
    </sheetNames>
    <sheetDataSet>
      <sheetData sheetId="0">
        <row r="1">
          <cell r="A1" t="str">
            <v>Annual Report of Niagara Mohawk Power Corporation</v>
          </cell>
          <cell r="H1" t="str">
            <v>Year ended December 31, 2004</v>
          </cell>
        </row>
        <row r="3">
          <cell r="A3" t="str">
            <v>GAS ACCOUNT</v>
          </cell>
        </row>
        <row r="5">
          <cell r="C5" t="str">
            <v>1. Report the indicated summarization of gas transactions for the year, excluding gas which was reformed but not gas which was used for direct mixing; the former</v>
          </cell>
        </row>
        <row r="6">
          <cell r="C6" t="str">
            <v xml:space="preserve">    should be treated as fuel.  If mixed gas is distributed, it should be shown as such in columns (d) to (f), but the constituent gases should be identified by production</v>
          </cell>
        </row>
        <row r="7">
          <cell r="C7" t="str">
            <v xml:space="preserve">    processes in columns (a) to (c) unless mixed gas was purchased.  Exclude liquid petroleum in storage.  Items representing quantities of gas should agree with the</v>
          </cell>
        </row>
        <row r="8">
          <cell r="C8" t="str">
            <v xml:space="preserve">    corresponding amounts shown elsewhere in this report.</v>
          </cell>
        </row>
        <row r="10">
          <cell r="D10" t="str">
            <v>Btu</v>
          </cell>
          <cell r="H10" t="str">
            <v>Btu</v>
          </cell>
        </row>
        <row r="11">
          <cell r="A11" t="str">
            <v>Line</v>
          </cell>
          <cell r="C11" t="str">
            <v>Gas Available</v>
          </cell>
          <cell r="D11" t="str">
            <v xml:space="preserve"> per </v>
          </cell>
          <cell r="G11" t="str">
            <v>Disposition</v>
          </cell>
          <cell r="H11" t="str">
            <v xml:space="preserve"> per </v>
          </cell>
        </row>
        <row r="12">
          <cell r="A12" t="str">
            <v>No.</v>
          </cell>
          <cell r="C12" t="str">
            <v>(See Instructions)</v>
          </cell>
          <cell r="D12" t="str">
            <v>cf</v>
          </cell>
          <cell r="E12" t="str">
            <v>Quantity</v>
          </cell>
          <cell r="G12" t="str">
            <v>(Specify kind when possible)</v>
          </cell>
          <cell r="H12" t="str">
            <v>cf</v>
          </cell>
          <cell r="I12" t="str">
            <v>Quantity</v>
          </cell>
          <cell r="J12" t="str">
            <v>Line</v>
          </cell>
        </row>
        <row r="13">
          <cell r="C13" t="str">
            <v>(a)</v>
          </cell>
          <cell r="D13" t="str">
            <v>(b)</v>
          </cell>
          <cell r="E13" t="str">
            <v>(c)</v>
          </cell>
          <cell r="G13" t="str">
            <v>(d)</v>
          </cell>
          <cell r="H13" t="str">
            <v>(e)</v>
          </cell>
          <cell r="I13" t="str">
            <v>(f)</v>
          </cell>
          <cell r="J13" t="str">
            <v>No.</v>
          </cell>
        </row>
        <row r="14">
          <cell r="A14">
            <v>1</v>
          </cell>
          <cell r="C14" t="str">
            <v>In storage-beg. of year (specify kind):</v>
          </cell>
          <cell r="G14" t="str">
            <v>Sold</v>
          </cell>
          <cell r="I14">
            <v>66717117</v>
          </cell>
          <cell r="J14">
            <v>1</v>
          </cell>
        </row>
        <row r="15">
          <cell r="A15">
            <v>2</v>
          </cell>
          <cell r="C15" t="str">
            <v xml:space="preserve">          Natural Gas</v>
          </cell>
          <cell r="E15">
            <v>14035782</v>
          </cell>
          <cell r="J15">
            <v>2</v>
          </cell>
        </row>
        <row r="16">
          <cell r="A16">
            <v>3</v>
          </cell>
          <cell r="C16" t="str">
            <v xml:space="preserve">          Liquified Natural Gas</v>
          </cell>
          <cell r="J16">
            <v>3</v>
          </cell>
        </row>
        <row r="17">
          <cell r="A17">
            <v>4</v>
          </cell>
          <cell r="C17" t="str">
            <v xml:space="preserve">          Other (specify kind)</v>
          </cell>
          <cell r="J17">
            <v>4</v>
          </cell>
        </row>
        <row r="18">
          <cell r="A18">
            <v>5</v>
          </cell>
          <cell r="G18" t="str">
            <v>Delivered to storage</v>
          </cell>
          <cell r="I18">
            <v>16995927</v>
          </cell>
          <cell r="J18">
            <v>5</v>
          </cell>
        </row>
        <row r="19">
          <cell r="A19">
            <v>6</v>
          </cell>
          <cell r="C19" t="str">
            <v>Natural Gas purchased:</v>
          </cell>
          <cell r="E19">
            <v>51712379</v>
          </cell>
          <cell r="J19">
            <v>6</v>
          </cell>
        </row>
        <row r="20">
          <cell r="A20">
            <v>7</v>
          </cell>
          <cell r="C20" t="str">
            <v>Other gas purchased (specify kind):</v>
          </cell>
          <cell r="G20" t="str">
            <v>Used by gas dept. (specify purpose and quantities</v>
          </cell>
          <cell r="J20">
            <v>7</v>
          </cell>
        </row>
        <row r="21">
          <cell r="A21">
            <v>8</v>
          </cell>
          <cell r="C21" t="str">
            <v xml:space="preserve">          Liquified Natural Gas</v>
          </cell>
          <cell r="G21" t="str">
            <v xml:space="preserve">                       in footnote)</v>
          </cell>
          <cell r="J21">
            <v>8</v>
          </cell>
        </row>
        <row r="22">
          <cell r="A22">
            <v>9</v>
          </cell>
          <cell r="C22" t="str">
            <v xml:space="preserve">          Other (specify kind)</v>
          </cell>
          <cell r="J22">
            <v>9</v>
          </cell>
        </row>
        <row r="23">
          <cell r="A23">
            <v>10</v>
          </cell>
          <cell r="C23" t="str">
            <v xml:space="preserve">          Gas Purchased for Injections</v>
          </cell>
          <cell r="E23">
            <v>17321980</v>
          </cell>
          <cell r="J23">
            <v>10</v>
          </cell>
        </row>
        <row r="24">
          <cell r="A24">
            <v>11</v>
          </cell>
          <cell r="G24" t="str">
            <v>Used by other depts..: Electric</v>
          </cell>
          <cell r="I24">
            <v>41093</v>
          </cell>
          <cell r="J24">
            <v>11</v>
          </cell>
        </row>
        <row r="25">
          <cell r="A25">
            <v>12</v>
          </cell>
          <cell r="C25" t="str">
            <v>Natural gas produced:</v>
          </cell>
          <cell r="G25" t="str">
            <v xml:space="preserve">                                Steam</v>
          </cell>
          <cell r="J25">
            <v>12</v>
          </cell>
        </row>
        <row r="26">
          <cell r="A26">
            <v>13</v>
          </cell>
          <cell r="C26" t="str">
            <v>Other gas produced (specify kind):</v>
          </cell>
          <cell r="G26" t="str">
            <v xml:space="preserve">                                Common</v>
          </cell>
          <cell r="J26">
            <v>13</v>
          </cell>
        </row>
        <row r="27">
          <cell r="A27">
            <v>14</v>
          </cell>
          <cell r="G27" t="str">
            <v>Other disposition or credit adjustments (describe)</v>
          </cell>
          <cell r="J27">
            <v>14</v>
          </cell>
        </row>
        <row r="28">
          <cell r="A28">
            <v>15</v>
          </cell>
          <cell r="J28">
            <v>15</v>
          </cell>
        </row>
        <row r="29">
          <cell r="A29">
            <v>16</v>
          </cell>
          <cell r="J29">
            <v>16</v>
          </cell>
        </row>
        <row r="30">
          <cell r="A30">
            <v>17</v>
          </cell>
          <cell r="G30" t="str">
            <v>Lost and Unaccounted for:</v>
          </cell>
          <cell r="I30">
            <v>-114172</v>
          </cell>
          <cell r="J30">
            <v>17</v>
          </cell>
        </row>
        <row r="31">
          <cell r="A31">
            <v>18</v>
          </cell>
          <cell r="C31" t="str">
            <v>Withdrawn from storage</v>
          </cell>
          <cell r="E31">
            <v>16289846</v>
          </cell>
          <cell r="G31" t="str">
            <v xml:space="preserve">          In storage</v>
          </cell>
          <cell r="J31">
            <v>18</v>
          </cell>
        </row>
        <row r="32">
          <cell r="A32">
            <v>19</v>
          </cell>
          <cell r="C32" t="str">
            <v>Other receipts or debit adjustments (describe)</v>
          </cell>
          <cell r="G32" t="str">
            <v xml:space="preserve">          Other (describe in foot note)</v>
          </cell>
          <cell r="J32">
            <v>19</v>
          </cell>
        </row>
        <row r="33">
          <cell r="A33">
            <v>20</v>
          </cell>
          <cell r="C33" t="str">
            <v xml:space="preserve">         Marketer Transfers</v>
          </cell>
          <cell r="E33">
            <v>285273</v>
          </cell>
          <cell r="J33">
            <v>20</v>
          </cell>
        </row>
        <row r="34">
          <cell r="A34">
            <v>21</v>
          </cell>
          <cell r="C34" t="str">
            <v xml:space="preserve">         Adjustments</v>
          </cell>
          <cell r="E34">
            <v>-611326</v>
          </cell>
          <cell r="G34" t="str">
            <v>In storage-end of year:</v>
          </cell>
          <cell r="I34">
            <v>15393969</v>
          </cell>
          <cell r="J34">
            <v>21</v>
          </cell>
        </row>
        <row r="35">
          <cell r="A35">
            <v>22</v>
          </cell>
          <cell r="G35" t="str">
            <v xml:space="preserve">          Natural</v>
          </cell>
          <cell r="J35">
            <v>22</v>
          </cell>
        </row>
        <row r="36">
          <cell r="A36">
            <v>23</v>
          </cell>
          <cell r="C36" t="str">
            <v xml:space="preserve">      Total</v>
          </cell>
          <cell r="E36">
            <v>99033934</v>
          </cell>
          <cell r="G36" t="str">
            <v xml:space="preserve">          Other (specify kind)</v>
          </cell>
          <cell r="J36">
            <v>23</v>
          </cell>
        </row>
        <row r="37">
          <cell r="A37">
            <v>24</v>
          </cell>
          <cell r="C37" t="str">
            <v>Equivalent therms, line 23</v>
          </cell>
          <cell r="G37" t="str">
            <v xml:space="preserve">     Total</v>
          </cell>
          <cell r="I37">
            <v>99033934</v>
          </cell>
          <cell r="J37">
            <v>24</v>
          </cell>
        </row>
        <row r="39">
          <cell r="A39">
            <v>25</v>
          </cell>
          <cell r="C39" t="str">
            <v xml:space="preserve">  2. State briefly the extent, including quantities when available, to which any kind of gas was used directly in the production process (other than for reforming)</v>
          </cell>
          <cell r="J39">
            <v>25</v>
          </cell>
        </row>
        <row r="40">
          <cell r="A40">
            <v>26</v>
          </cell>
          <cell r="C40" t="str">
            <v xml:space="preserve">     which is not included above.  </v>
          </cell>
          <cell r="J40">
            <v>26</v>
          </cell>
        </row>
        <row r="41">
          <cell r="A41">
            <v>27</v>
          </cell>
          <cell r="J41">
            <v>27</v>
          </cell>
        </row>
        <row r="42">
          <cell r="A42">
            <v>28</v>
          </cell>
          <cell r="C42" t="str">
            <v xml:space="preserve">  3. To the extent not otherwise indicated in this report show the approximate p.s.i.a. pressures which apply to measurement of the principal quantities listed</v>
          </cell>
          <cell r="J42">
            <v>28</v>
          </cell>
        </row>
        <row r="43">
          <cell r="A43">
            <v>29</v>
          </cell>
          <cell r="C43" t="str">
            <v xml:space="preserve">     above (for example, 14.7 for gas produced, 14.7 plus 6" for general consumption, etc.)</v>
          </cell>
          <cell r="J43">
            <v>29</v>
          </cell>
        </row>
        <row r="44">
          <cell r="A44">
            <v>30</v>
          </cell>
          <cell r="J44">
            <v>30</v>
          </cell>
        </row>
        <row r="45">
          <cell r="A45">
            <v>31</v>
          </cell>
          <cell r="D45" t="str">
            <v>Please provide the factor to convert Dth to Mcf where Mcf is equal</v>
          </cell>
          <cell r="J45">
            <v>31</v>
          </cell>
        </row>
        <row r="46">
          <cell r="A46">
            <v>32</v>
          </cell>
          <cell r="D46" t="str">
            <v xml:space="preserve">  to 1.  Please input the factor here--------------------------------------------------&gt;</v>
          </cell>
          <cell r="H46">
            <v>1</v>
          </cell>
          <cell r="J46">
            <v>32</v>
          </cell>
        </row>
        <row r="47">
          <cell r="I47" t="str">
            <v xml:space="preserve">    NYPSC 182-78</v>
          </cell>
        </row>
        <row r="48">
          <cell r="A48" t="str">
            <v>93</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1999 vs 1998 data"/>
      <sheetName val="FY2000"/>
      <sheetName val="Page 4"/>
      <sheetName val="Page 5"/>
      <sheetName val="Page 6"/>
      <sheetName val="Page 7"/>
      <sheetName val="Page 8"/>
      <sheetName val="Page 9"/>
      <sheetName val="Not in Use"/>
      <sheetName val="Year-to-Date Data"/>
      <sheetName val="Monthly Analysis"/>
      <sheetName val="NEP"/>
      <sheetName val="GL Activity"/>
    </sheetNames>
    <sheetDataSet>
      <sheetData sheetId="0" refreshError="1"/>
      <sheetData sheetId="1" refreshError="1">
        <row r="5">
          <cell r="E5" t="str">
            <v>MSV Margin Monthly Analysis</v>
          </cell>
          <cell r="L5" t="str">
            <v>MSV Sales Comparison vs Estimate</v>
          </cell>
          <cell r="P5" t="str">
            <v>AWJ/MSV</v>
          </cell>
          <cell r="W5" t="str">
            <v>MSV Sales and Margin Monthly Analysis</v>
          </cell>
          <cell r="AD5" t="str">
            <v>MSV Sales and Margin Monthly Analysis</v>
          </cell>
          <cell r="BT5" t="str">
            <v>MSV Sales and Margin Reconciliation</v>
          </cell>
          <cell r="CA5" t="str">
            <v>YTD RTN:</v>
          </cell>
          <cell r="CC5">
            <v>-12562</v>
          </cell>
        </row>
        <row r="6">
          <cell r="E6" t="str">
            <v>Billed and Unbilled ($000)</v>
          </cell>
          <cell r="L6" t="str">
            <v>Billed and Unbilled (Mdt)</v>
          </cell>
          <cell r="P6">
            <v>37790.533004282406</v>
          </cell>
        </row>
        <row r="7">
          <cell r="W7" t="str">
            <v>For the Month Jan-03</v>
          </cell>
          <cell r="AD7" t="str">
            <v>For the Month Jan-03</v>
          </cell>
          <cell r="BT7" t="str">
            <v>Gas West Summary 2003 Year to Date:</v>
          </cell>
          <cell r="BW7" t="str">
            <v>Jan-03 to Apr-03 ($000)</v>
          </cell>
        </row>
        <row r="9">
          <cell r="F9">
            <v>37622</v>
          </cell>
          <cell r="M9">
            <v>37622</v>
          </cell>
          <cell r="X9" t="str">
            <v>Jan-03 Margin Summary w/riskband($000)</v>
          </cell>
          <cell r="AD9" t="str">
            <v>Breakdown of Margin Variation</v>
          </cell>
        </row>
        <row r="10">
          <cell r="F10" t="str">
            <v>Actual</v>
          </cell>
          <cell r="G10" t="str">
            <v>Estimate</v>
          </cell>
          <cell r="H10" t="str">
            <v>Variation</v>
          </cell>
          <cell r="I10" t="str">
            <v>% Variation</v>
          </cell>
          <cell r="M10" t="str">
            <v>Actual</v>
          </cell>
          <cell r="N10" t="str">
            <v>Estimate</v>
          </cell>
          <cell r="O10" t="str">
            <v>Variation</v>
          </cell>
          <cell r="P10" t="str">
            <v>% Variation</v>
          </cell>
          <cell r="BT10" t="str">
            <v>Actual</v>
          </cell>
          <cell r="BU10" t="str">
            <v>Estimate</v>
          </cell>
          <cell r="BW10" t="str">
            <v>Variation</v>
          </cell>
          <cell r="BX10" t="str">
            <v>% Variation</v>
          </cell>
        </row>
        <row r="11">
          <cell r="E11" t="str">
            <v>Firm</v>
          </cell>
          <cell r="F11">
            <v>79819</v>
          </cell>
          <cell r="G11">
            <v>79353.273000000001</v>
          </cell>
          <cell r="H11">
            <v>465.72699999999895</v>
          </cell>
          <cell r="I11">
            <v>5.8690332785643123E-3</v>
          </cell>
          <cell r="L11" t="str">
            <v>Firm (Normalized)</v>
          </cell>
          <cell r="M11">
            <v>19622.417910447759</v>
          </cell>
          <cell r="N11">
            <v>17803</v>
          </cell>
          <cell r="O11">
            <v>1819.4179104477589</v>
          </cell>
          <cell r="P11">
            <v>0.10219726509283598</v>
          </cell>
          <cell r="X11" t="str">
            <v>Actual</v>
          </cell>
          <cell r="Y11" t="str">
            <v>Estimate</v>
          </cell>
          <cell r="Z11" t="str">
            <v>Difference</v>
          </cell>
          <cell r="AA11" t="str">
            <v>% Variation</v>
          </cell>
          <cell r="BS11" t="str">
            <v>Firm w/ risk band</v>
          </cell>
          <cell r="BT11">
            <v>263822</v>
          </cell>
          <cell r="BU11">
            <v>255510.95</v>
          </cell>
          <cell r="BW11">
            <v>8311.0499999999884</v>
          </cell>
          <cell r="BX11">
            <v>3.2527177406682525E-2</v>
          </cell>
        </row>
        <row r="12">
          <cell r="E12" t="str">
            <v>TC</v>
          </cell>
          <cell r="F12">
            <v>10911</v>
          </cell>
          <cell r="G12">
            <v>9785.7860000000001</v>
          </cell>
          <cell r="H12">
            <v>1125.2139999999999</v>
          </cell>
          <cell r="I12">
            <v>0.11498452960242539</v>
          </cell>
          <cell r="L12" t="str">
            <v>TC (not Normalized)</v>
          </cell>
          <cell r="M12">
            <v>5685</v>
          </cell>
          <cell r="N12">
            <v>6030</v>
          </cell>
          <cell r="O12">
            <v>-345</v>
          </cell>
          <cell r="P12">
            <v>-5.721393034825871E-2</v>
          </cell>
          <cell r="W12" t="str">
            <v>Firm w/tran</v>
          </cell>
          <cell r="X12">
            <v>79819</v>
          </cell>
          <cell r="Y12">
            <v>79353.273000000001</v>
          </cell>
          <cell r="Z12">
            <v>465.72699999999895</v>
          </cell>
          <cell r="AA12">
            <v>5.8690332785643123E-3</v>
          </cell>
          <cell r="AC12" t="str">
            <v>FIRM</v>
          </cell>
          <cell r="AD12" t="str">
            <v>Firm margin variation:</v>
          </cell>
          <cell r="AG12">
            <v>465.72699999999895</v>
          </cell>
          <cell r="BS12" t="str">
            <v>TC</v>
          </cell>
          <cell r="BT12">
            <v>37917</v>
          </cell>
          <cell r="BU12">
            <v>31497.836000000003</v>
          </cell>
          <cell r="BW12">
            <v>6419.163999999997</v>
          </cell>
          <cell r="BX12">
            <v>0.20379698465634263</v>
          </cell>
        </row>
        <row r="13">
          <cell r="E13" t="str">
            <v>Interruptible</v>
          </cell>
          <cell r="F13">
            <v>1862</v>
          </cell>
          <cell r="G13">
            <v>1401.722</v>
          </cell>
          <cell r="H13">
            <v>460.27800000000002</v>
          </cell>
          <cell r="I13">
            <v>0.32836610968508734</v>
          </cell>
          <cell r="L13" t="str">
            <v>Interruptible (Not Normalized)</v>
          </cell>
          <cell r="M13">
            <v>2756</v>
          </cell>
          <cell r="N13">
            <v>3321</v>
          </cell>
          <cell r="O13">
            <v>-565</v>
          </cell>
          <cell r="P13">
            <v>-0.17012947907256851</v>
          </cell>
          <cell r="W13" t="str">
            <v>TC w/tran</v>
          </cell>
          <cell r="X13">
            <v>10911</v>
          </cell>
          <cell r="Y13">
            <v>9785.7860000000001</v>
          </cell>
          <cell r="Z13">
            <v>1125.2139999999999</v>
          </cell>
          <cell r="AA13">
            <v>0.11498452960242539</v>
          </cell>
          <cell r="BS13" t="str">
            <v>Interruptible/Other</v>
          </cell>
          <cell r="BT13">
            <v>2925</v>
          </cell>
          <cell r="BU13">
            <v>4088.5610000000001</v>
          </cell>
          <cell r="BW13">
            <v>-1163.5610000000001</v>
          </cell>
          <cell r="BX13">
            <v>-0.28458937019650682</v>
          </cell>
        </row>
        <row r="14">
          <cell r="E14" t="str">
            <v>Total</v>
          </cell>
          <cell r="F14">
            <v>92592</v>
          </cell>
          <cell r="G14">
            <v>90540.781000000003</v>
          </cell>
          <cell r="H14">
            <v>2051.2189999999973</v>
          </cell>
          <cell r="I14">
            <v>2.2655194458726807E-2</v>
          </cell>
          <cell r="L14" t="str">
            <v>Total</v>
          </cell>
          <cell r="M14">
            <v>28063.417910447759</v>
          </cell>
          <cell r="N14">
            <v>27154</v>
          </cell>
          <cell r="O14">
            <v>909.41791044775891</v>
          </cell>
          <cell r="P14">
            <v>3.3491121398238156E-2</v>
          </cell>
          <cell r="W14" t="str">
            <v>Interr w/tran/Other</v>
          </cell>
          <cell r="X14">
            <v>1862</v>
          </cell>
          <cell r="Y14">
            <v>1401.722</v>
          </cell>
          <cell r="Z14">
            <v>460.27800000000002</v>
          </cell>
          <cell r="AA14">
            <v>0.32836610968508734</v>
          </cell>
          <cell r="AD14" t="str">
            <v>Component Variation:</v>
          </cell>
        </row>
        <row r="15">
          <cell r="W15" t="str">
            <v>Total Margin</v>
          </cell>
          <cell r="X15">
            <v>92592</v>
          </cell>
          <cell r="Y15">
            <v>90540.781000000003</v>
          </cell>
          <cell r="Z15">
            <v>2051.2189999999991</v>
          </cell>
          <cell r="AA15">
            <v>2.2655194458726827E-2</v>
          </cell>
          <cell r="AE15" t="str">
            <v>Volume</v>
          </cell>
          <cell r="AG15">
            <v>8109.6874767651843</v>
          </cell>
          <cell r="BS15" t="str">
            <v>Total</v>
          </cell>
          <cell r="BT15">
            <v>304664</v>
          </cell>
          <cell r="BU15">
            <v>291097.34700000001</v>
          </cell>
          <cell r="BW15">
            <v>13566.652999999991</v>
          </cell>
          <cell r="BX15">
            <v>4.6605210043360483E-2</v>
          </cell>
        </row>
        <row r="16">
          <cell r="F16">
            <v>37653</v>
          </cell>
          <cell r="M16">
            <v>37653</v>
          </cell>
          <cell r="AE16" t="str">
            <v>Pricing</v>
          </cell>
          <cell r="AG16">
            <v>-8451.9604767651817</v>
          </cell>
        </row>
        <row r="17">
          <cell r="F17" t="str">
            <v>Actual</v>
          </cell>
          <cell r="G17" t="str">
            <v>Estimate</v>
          </cell>
          <cell r="H17" t="str">
            <v>Variation</v>
          </cell>
          <cell r="I17" t="str">
            <v>% Variation</v>
          </cell>
          <cell r="M17" t="str">
            <v>Actual</v>
          </cell>
          <cell r="N17" t="str">
            <v>Estimate</v>
          </cell>
          <cell r="O17" t="str">
            <v>Variation</v>
          </cell>
          <cell r="P17" t="str">
            <v>% Variation</v>
          </cell>
          <cell r="AE17" t="str">
            <v>Deadband</v>
          </cell>
          <cell r="AG17">
            <v>808</v>
          </cell>
          <cell r="BT17" t="str">
            <v>FY2001 Total Margin Variation per ACS Package($000)</v>
          </cell>
        </row>
        <row r="18">
          <cell r="E18" t="str">
            <v>Firm</v>
          </cell>
          <cell r="F18">
            <v>72425</v>
          </cell>
          <cell r="G18">
            <v>70200.066999999995</v>
          </cell>
          <cell r="H18">
            <v>2224.9330000000045</v>
          </cell>
          <cell r="I18">
            <v>3.1694172029778901E-2</v>
          </cell>
          <cell r="L18" t="str">
            <v>Firm (Normalized)</v>
          </cell>
          <cell r="M18">
            <v>16641.417910447759</v>
          </cell>
          <cell r="N18">
            <v>15325</v>
          </cell>
          <cell r="O18">
            <v>1316.4179104477589</v>
          </cell>
          <cell r="P18">
            <v>8.5900026782888023E-2</v>
          </cell>
          <cell r="X18" t="str">
            <v>Jan-03 Margin Summary wo/riskband($000)</v>
          </cell>
          <cell r="AE18" t="str">
            <v>Total Firm Variation:</v>
          </cell>
          <cell r="AG18">
            <v>465.72700000000259</v>
          </cell>
          <cell r="BV18">
            <v>37622</v>
          </cell>
          <cell r="BW18">
            <v>5285</v>
          </cell>
          <cell r="BX18" t="str">
            <v xml:space="preserve"> </v>
          </cell>
        </row>
        <row r="19">
          <cell r="E19" t="str">
            <v>TC</v>
          </cell>
          <cell r="F19">
            <v>9769</v>
          </cell>
          <cell r="G19">
            <v>8831.7049999999999</v>
          </cell>
          <cell r="H19">
            <v>937.29500000000007</v>
          </cell>
          <cell r="I19">
            <v>0.10612843159956091</v>
          </cell>
          <cell r="L19" t="str">
            <v>TC (not Normalized)</v>
          </cell>
          <cell r="M19">
            <v>5122</v>
          </cell>
          <cell r="N19">
            <v>5188</v>
          </cell>
          <cell r="O19">
            <v>-66</v>
          </cell>
          <cell r="P19">
            <v>-1.2721665381649962E-2</v>
          </cell>
          <cell r="BV19">
            <v>37653</v>
          </cell>
          <cell r="BW19">
            <v>2549</v>
          </cell>
        </row>
        <row r="20">
          <cell r="E20" t="str">
            <v>Interruptible</v>
          </cell>
          <cell r="F20">
            <v>563</v>
          </cell>
          <cell r="G20">
            <v>1034.681</v>
          </cell>
          <cell r="H20">
            <v>-471.68100000000004</v>
          </cell>
          <cell r="I20">
            <v>-0.45587093993221101</v>
          </cell>
          <cell r="L20" t="str">
            <v>Interruptible (Not Normalized)</v>
          </cell>
          <cell r="M20">
            <v>1975</v>
          </cell>
          <cell r="N20">
            <v>3143</v>
          </cell>
          <cell r="O20">
            <v>-1168</v>
          </cell>
          <cell r="P20">
            <v>-0.37161947184218896</v>
          </cell>
          <cell r="X20" t="str">
            <v>Actual</v>
          </cell>
          <cell r="Y20" t="str">
            <v>Estimate</v>
          </cell>
          <cell r="Z20" t="str">
            <v>Difference</v>
          </cell>
          <cell r="AA20" t="str">
            <v>% Variation</v>
          </cell>
          <cell r="AC20" t="str">
            <v>TC</v>
          </cell>
          <cell r="AD20" t="str">
            <v>TC margin variation:</v>
          </cell>
          <cell r="AG20">
            <v>1125.2139999999999</v>
          </cell>
          <cell r="BV20">
            <v>37681</v>
          </cell>
          <cell r="BW20">
            <v>5083</v>
          </cell>
        </row>
        <row r="21">
          <cell r="E21" t="str">
            <v>Total</v>
          </cell>
          <cell r="F21">
            <v>82757</v>
          </cell>
          <cell r="G21">
            <v>80066.452999999994</v>
          </cell>
          <cell r="H21">
            <v>2690.5470000000059</v>
          </cell>
          <cell r="I21">
            <v>3.3603923980496629E-2</v>
          </cell>
          <cell r="L21" t="str">
            <v>Total</v>
          </cell>
          <cell r="M21">
            <v>23738.417910447759</v>
          </cell>
          <cell r="N21">
            <v>23656</v>
          </cell>
          <cell r="O21">
            <v>82.417910447758914</v>
          </cell>
          <cell r="P21">
            <v>3.4840171815927845E-3</v>
          </cell>
          <cell r="W21" t="str">
            <v>Firm w/tran</v>
          </cell>
          <cell r="X21">
            <v>79011</v>
          </cell>
          <cell r="Y21">
            <v>79353.273000000001</v>
          </cell>
          <cell r="Z21">
            <v>-342.27300000000105</v>
          </cell>
          <cell r="AA21">
            <v>-4.3132814446103698E-3</v>
          </cell>
          <cell r="BV21">
            <v>37712</v>
          </cell>
          <cell r="BW21">
            <v>1225</v>
          </cell>
        </row>
        <row r="22">
          <cell r="W22" t="str">
            <v>TC w/tran</v>
          </cell>
          <cell r="X22">
            <v>10911</v>
          </cell>
          <cell r="Y22">
            <v>9785.7860000000001</v>
          </cell>
          <cell r="Z22">
            <v>1125.2139999999999</v>
          </cell>
          <cell r="AA22">
            <v>0.11498452960242539</v>
          </cell>
          <cell r="AD22" t="str">
            <v>Component Variation:</v>
          </cell>
          <cell r="BV22">
            <v>37742</v>
          </cell>
          <cell r="BW22">
            <v>0</v>
          </cell>
        </row>
        <row r="23">
          <cell r="F23">
            <v>37681</v>
          </cell>
          <cell r="M23">
            <v>37681</v>
          </cell>
          <cell r="W23" t="str">
            <v>Interr w/tran/Other</v>
          </cell>
          <cell r="X23">
            <v>1862</v>
          </cell>
          <cell r="Y23">
            <v>1401.722</v>
          </cell>
          <cell r="Z23">
            <v>460.27800000000002</v>
          </cell>
          <cell r="AA23">
            <v>0.32836610968508734</v>
          </cell>
          <cell r="AE23" t="str">
            <v>Volume</v>
          </cell>
          <cell r="AG23">
            <v>-559.88327860696518</v>
          </cell>
          <cell r="BV23">
            <v>37773</v>
          </cell>
          <cell r="BW23">
            <v>0</v>
          </cell>
        </row>
        <row r="24">
          <cell r="F24" t="str">
            <v>Actual</v>
          </cell>
          <cell r="G24" t="str">
            <v>Estimate</v>
          </cell>
          <cell r="H24" t="str">
            <v>Variation</v>
          </cell>
          <cell r="I24" t="str">
            <v>% Variation</v>
          </cell>
          <cell r="M24" t="str">
            <v>Actual</v>
          </cell>
          <cell r="N24" t="str">
            <v>Estimate</v>
          </cell>
          <cell r="O24" t="str">
            <v>Variation</v>
          </cell>
          <cell r="P24" t="str">
            <v>% Variation</v>
          </cell>
          <cell r="W24" t="str">
            <v>Total Margin</v>
          </cell>
          <cell r="X24">
            <v>91784</v>
          </cell>
          <cell r="Y24">
            <v>90540.781000000003</v>
          </cell>
          <cell r="Z24">
            <v>1243.2189999999989</v>
          </cell>
          <cell r="AA24">
            <v>1.3731039055207608E-2</v>
          </cell>
          <cell r="AE24" t="str">
            <v>Pricing</v>
          </cell>
          <cell r="AG24">
            <v>1685.0972786069658</v>
          </cell>
          <cell r="BV24">
            <v>37803</v>
          </cell>
          <cell r="BW24">
            <v>0</v>
          </cell>
        </row>
        <row r="25">
          <cell r="E25" t="str">
            <v>Firm</v>
          </cell>
          <cell r="F25">
            <v>65342</v>
          </cell>
          <cell r="G25">
            <v>61328.936000000002</v>
          </cell>
          <cell r="H25">
            <v>4013.0639999999985</v>
          </cell>
          <cell r="I25">
            <v>6.543508271527812E-2</v>
          </cell>
          <cell r="L25" t="str">
            <v>Firm (Normalized)</v>
          </cell>
          <cell r="M25">
            <v>14039.253731343284</v>
          </cell>
          <cell r="N25">
            <v>13282</v>
          </cell>
          <cell r="O25">
            <v>757.25373134328402</v>
          </cell>
          <cell r="P25">
            <v>5.7013531948748981E-2</v>
          </cell>
          <cell r="AE25" t="str">
            <v>Total TC Variation:</v>
          </cell>
          <cell r="AG25">
            <v>1125.2140000000006</v>
          </cell>
          <cell r="BV25">
            <v>37834</v>
          </cell>
          <cell r="BW25">
            <v>0</v>
          </cell>
        </row>
        <row r="26">
          <cell r="E26" t="str">
            <v>TC</v>
          </cell>
          <cell r="F26">
            <v>10830</v>
          </cell>
          <cell r="G26">
            <v>7558.335</v>
          </cell>
          <cell r="H26">
            <v>3271.665</v>
          </cell>
          <cell r="I26">
            <v>0.43285525185110213</v>
          </cell>
          <cell r="L26" t="str">
            <v>TC (not Normalized)</v>
          </cell>
          <cell r="M26">
            <v>4284</v>
          </cell>
          <cell r="N26">
            <v>4531</v>
          </cell>
          <cell r="O26">
            <v>-247</v>
          </cell>
          <cell r="P26">
            <v>-5.4513352460825427E-2</v>
          </cell>
          <cell r="BV26">
            <v>37865</v>
          </cell>
          <cell r="BW26">
            <v>0</v>
          </cell>
        </row>
        <row r="27">
          <cell r="E27" t="str">
            <v>Interruptible</v>
          </cell>
          <cell r="F27">
            <v>1403</v>
          </cell>
          <cell r="G27">
            <v>856.51700000000005</v>
          </cell>
          <cell r="H27">
            <v>546.48299999999995</v>
          </cell>
          <cell r="I27">
            <v>0.63802936777670483</v>
          </cell>
          <cell r="L27" t="str">
            <v>Interruptible (Not Normalized)</v>
          </cell>
          <cell r="M27">
            <v>2768</v>
          </cell>
          <cell r="N27">
            <v>3573</v>
          </cell>
          <cell r="O27">
            <v>-805</v>
          </cell>
          <cell r="P27">
            <v>-0.22530086761824797</v>
          </cell>
          <cell r="BV27">
            <v>37895</v>
          </cell>
          <cell r="BW27">
            <v>0</v>
          </cell>
          <cell r="CB27" t="str">
            <v>MSV Sales and Margin Monthly Analysis</v>
          </cell>
        </row>
        <row r="28">
          <cell r="E28" t="str">
            <v>Total</v>
          </cell>
          <cell r="F28">
            <v>77575</v>
          </cell>
          <cell r="G28">
            <v>69743.788000000015</v>
          </cell>
          <cell r="H28">
            <v>7831.211999999985</v>
          </cell>
          <cell r="I28">
            <v>0.1122854411062385</v>
          </cell>
          <cell r="L28" t="str">
            <v>Total</v>
          </cell>
          <cell r="M28">
            <v>21091.253731343284</v>
          </cell>
          <cell r="N28">
            <v>21386</v>
          </cell>
          <cell r="O28">
            <v>-294.74626865671598</v>
          </cell>
          <cell r="P28">
            <v>-1.3782206520935003E-2</v>
          </cell>
          <cell r="X28" t="str">
            <v>Jan-03 Sales/Tran Summary wo/riskband (Mdt)</v>
          </cell>
          <cell r="AC28" t="str">
            <v>INTERR</v>
          </cell>
          <cell r="AD28" t="str">
            <v>Interr margin variation:</v>
          </cell>
          <cell r="AG28">
            <v>460.27800000000002</v>
          </cell>
          <cell r="BV28">
            <v>37926</v>
          </cell>
          <cell r="BW28">
            <v>0</v>
          </cell>
        </row>
        <row r="29">
          <cell r="BV29">
            <v>37956</v>
          </cell>
          <cell r="BW29">
            <v>0</v>
          </cell>
          <cell r="CB29" t="str">
            <v>FY 2003 YTD</v>
          </cell>
        </row>
        <row r="30">
          <cell r="F30">
            <v>37712</v>
          </cell>
          <cell r="M30">
            <v>37712</v>
          </cell>
          <cell r="X30" t="str">
            <v>Actual</v>
          </cell>
          <cell r="Y30" t="str">
            <v>Estimate</v>
          </cell>
          <cell r="Z30" t="str">
            <v>Difference</v>
          </cell>
          <cell r="AA30" t="str">
            <v>% Variation</v>
          </cell>
          <cell r="AD30" t="str">
            <v>Component Variation:</v>
          </cell>
          <cell r="BV30" t="str">
            <v>YTD</v>
          </cell>
          <cell r="BW30">
            <v>14142</v>
          </cell>
        </row>
        <row r="31">
          <cell r="F31" t="str">
            <v>Actual</v>
          </cell>
          <cell r="G31" t="str">
            <v>Estimate</v>
          </cell>
          <cell r="H31" t="str">
            <v>Variation</v>
          </cell>
          <cell r="I31" t="str">
            <v>% Variation</v>
          </cell>
          <cell r="M31" t="str">
            <v>Actual</v>
          </cell>
          <cell r="N31" t="str">
            <v>Estimate</v>
          </cell>
          <cell r="O31" t="str">
            <v>Variation</v>
          </cell>
          <cell r="P31" t="str">
            <v>% Variation</v>
          </cell>
          <cell r="W31" t="str">
            <v>Firm w/tran normalized</v>
          </cell>
          <cell r="X31">
            <v>19622.417910447759</v>
          </cell>
          <cell r="Y31">
            <v>17803</v>
          </cell>
          <cell r="Z31">
            <v>1819.4179104477589</v>
          </cell>
          <cell r="AA31">
            <v>0.10219726509283598</v>
          </cell>
          <cell r="AE31" t="str">
            <v>Volume</v>
          </cell>
          <cell r="AG31">
            <v>-238.47423366455888</v>
          </cell>
          <cell r="CB31" t="str">
            <v>Breakdown of Margin Variation</v>
          </cell>
        </row>
        <row r="32">
          <cell r="E32" t="str">
            <v>Firm</v>
          </cell>
          <cell r="F32">
            <v>46236</v>
          </cell>
          <cell r="G32">
            <v>44628.673999999999</v>
          </cell>
          <cell r="H32">
            <v>1607.3260000000009</v>
          </cell>
          <cell r="I32">
            <v>3.6015544624964681E-2</v>
          </cell>
          <cell r="L32" t="str">
            <v>Firm (Normalized)</v>
          </cell>
          <cell r="M32">
            <v>8651.6206896551721</v>
          </cell>
          <cell r="N32">
            <v>8726</v>
          </cell>
          <cell r="O32">
            <v>-74.3793103448279</v>
          </cell>
          <cell r="P32">
            <v>-8.5238723750662281E-3</v>
          </cell>
          <cell r="W32" t="str">
            <v>TC w/tran</v>
          </cell>
          <cell r="X32">
            <v>5685</v>
          </cell>
          <cell r="Y32">
            <v>6030</v>
          </cell>
          <cell r="Z32">
            <v>-345</v>
          </cell>
          <cell r="AA32">
            <v>-5.721393034825871E-2</v>
          </cell>
          <cell r="AE32" t="str">
            <v>Pricing</v>
          </cell>
          <cell r="AG32">
            <v>698.75223366455896</v>
          </cell>
          <cell r="BT32" t="str">
            <v>YTD Billed+Unbilled Margins wo/riskband</v>
          </cell>
        </row>
        <row r="33">
          <cell r="E33" t="str">
            <v>TC</v>
          </cell>
          <cell r="F33">
            <v>6407</v>
          </cell>
          <cell r="G33">
            <v>5322.01</v>
          </cell>
          <cell r="H33">
            <v>1084.9899999999998</v>
          </cell>
          <cell r="I33">
            <v>0.20386846323099725</v>
          </cell>
          <cell r="L33" t="str">
            <v>TC (not Normalized)</v>
          </cell>
          <cell r="M33">
            <v>3394</v>
          </cell>
          <cell r="N33">
            <v>3030</v>
          </cell>
          <cell r="O33">
            <v>364</v>
          </cell>
          <cell r="P33">
            <v>0.12013201320132014</v>
          </cell>
          <cell r="W33" t="str">
            <v>Interr w/tran/Other</v>
          </cell>
          <cell r="X33">
            <v>2756</v>
          </cell>
          <cell r="Y33">
            <v>3321</v>
          </cell>
          <cell r="Z33">
            <v>-565</v>
          </cell>
          <cell r="AA33">
            <v>-0.17012947907256851</v>
          </cell>
          <cell r="AE33" t="str">
            <v>Total Interr Variation:</v>
          </cell>
          <cell r="AG33">
            <v>460.27800000000008</v>
          </cell>
          <cell r="BT33" t="str">
            <v>Actual</v>
          </cell>
          <cell r="BU33" t="str">
            <v>Estimate</v>
          </cell>
          <cell r="BW33" t="str">
            <v>Variation</v>
          </cell>
          <cell r="BX33" t="str">
            <v>% Variation</v>
          </cell>
        </row>
        <row r="34">
          <cell r="E34" t="str">
            <v>Interruptible</v>
          </cell>
          <cell r="F34">
            <v>-903</v>
          </cell>
          <cell r="G34">
            <v>795.64099999999996</v>
          </cell>
          <cell r="H34">
            <v>-1698.6410000000001</v>
          </cell>
          <cell r="I34">
            <v>-2.1349339714770861</v>
          </cell>
          <cell r="L34" t="str">
            <v>Interruptible (Not Normalized)</v>
          </cell>
          <cell r="M34">
            <v>2837</v>
          </cell>
          <cell r="N34">
            <v>3211</v>
          </cell>
          <cell r="O34">
            <v>-374</v>
          </cell>
          <cell r="P34">
            <v>-0.11647461849891</v>
          </cell>
          <cell r="W34" t="str">
            <v>Total Sales/tran</v>
          </cell>
          <cell r="X34">
            <v>28063.417910447759</v>
          </cell>
          <cell r="Y34">
            <v>27154</v>
          </cell>
          <cell r="Z34">
            <v>909.41791044775891</v>
          </cell>
          <cell r="AA34">
            <v>3.3491121398238156E-2</v>
          </cell>
          <cell r="BS34" t="str">
            <v>Firm wo/risk band</v>
          </cell>
          <cell r="BT34">
            <v>261978</v>
          </cell>
          <cell r="BU34">
            <v>255510.95</v>
          </cell>
          <cell r="BW34">
            <v>6467.0499999999884</v>
          </cell>
          <cell r="BX34">
            <v>2.5310265567874832E-2</v>
          </cell>
          <cell r="CA34" t="str">
            <v>FIRM</v>
          </cell>
          <cell r="CB34" t="str">
            <v>Firm margin variation:</v>
          </cell>
          <cell r="CE34">
            <v>8311.0499999999884</v>
          </cell>
        </row>
        <row r="35">
          <cell r="E35" t="str">
            <v>Total</v>
          </cell>
          <cell r="F35">
            <v>51740</v>
          </cell>
          <cell r="G35">
            <v>50746.325000000004</v>
          </cell>
          <cell r="H35">
            <v>993.67499999999563</v>
          </cell>
          <cell r="I35">
            <v>1.9581220906144347E-2</v>
          </cell>
          <cell r="L35" t="str">
            <v>Total</v>
          </cell>
          <cell r="M35">
            <v>14882.620689655172</v>
          </cell>
          <cell r="N35">
            <v>14967</v>
          </cell>
          <cell r="O35">
            <v>-84.3793103448279</v>
          </cell>
          <cell r="P35">
            <v>-5.6376902749266985E-3</v>
          </cell>
          <cell r="BS35" t="str">
            <v>TC</v>
          </cell>
          <cell r="BT35">
            <v>37917</v>
          </cell>
          <cell r="BU35">
            <v>31497.836000000003</v>
          </cell>
          <cell r="BW35">
            <v>6419.163999999997</v>
          </cell>
          <cell r="BX35">
            <v>0.20379698465634263</v>
          </cell>
        </row>
        <row r="36">
          <cell r="AC36" t="str">
            <v>Note: Margins include Billed+Unbilled and Transportation</v>
          </cell>
          <cell r="BS36" t="str">
            <v>Interruptible/Other</v>
          </cell>
          <cell r="BT36">
            <v>2925</v>
          </cell>
          <cell r="BU36">
            <v>4088.5610000000001</v>
          </cell>
          <cell r="BW36">
            <v>-1163.5610000000001</v>
          </cell>
          <cell r="BX36">
            <v>-0.28458937019650682</v>
          </cell>
          <cell r="CB36" t="str">
            <v>Component Variation:</v>
          </cell>
        </row>
        <row r="37">
          <cell r="X37" t="str">
            <v>Jan-03 Avg Unit Margin Comparison wo/riskband</v>
          </cell>
          <cell r="CC37" t="str">
            <v>Volume</v>
          </cell>
          <cell r="CE37">
            <v>17696.646141922873</v>
          </cell>
        </row>
        <row r="38">
          <cell r="BS38" t="str">
            <v>Total</v>
          </cell>
          <cell r="BT38">
            <v>302820</v>
          </cell>
          <cell r="BU38">
            <v>291097.34700000001</v>
          </cell>
          <cell r="BW38">
            <v>11722.652999999986</v>
          </cell>
          <cell r="BX38">
            <v>4.0270559387818761E-2</v>
          </cell>
          <cell r="CC38" t="str">
            <v>Pricing</v>
          </cell>
          <cell r="CE38">
            <v>-11229.596141922866</v>
          </cell>
        </row>
        <row r="39">
          <cell r="E39" t="str">
            <v>Firm</v>
          </cell>
          <cell r="L39" t="str">
            <v>Firm (Normalized)</v>
          </cell>
          <cell r="X39" t="str">
            <v>Actual</v>
          </cell>
          <cell r="Y39" t="str">
            <v>Estimate</v>
          </cell>
          <cell r="Z39" t="str">
            <v>Difference</v>
          </cell>
          <cell r="AA39" t="str">
            <v>% Variation</v>
          </cell>
          <cell r="CC39" t="str">
            <v>Deadband</v>
          </cell>
          <cell r="CE39">
            <v>1844</v>
          </cell>
        </row>
        <row r="40">
          <cell r="E40" t="str">
            <v>TC</v>
          </cell>
          <cell r="L40" t="str">
            <v>TC (not Normalized)</v>
          </cell>
          <cell r="W40" t="str">
            <v>Firm w/tran</v>
          </cell>
          <cell r="X40">
            <v>4.0265679979189208</v>
          </cell>
          <cell r="Y40">
            <v>4.4572978149750044</v>
          </cell>
          <cell r="Z40">
            <v>-0.4307298170560836</v>
          </cell>
          <cell r="AA40">
            <v>-9.663474035972601E-2</v>
          </cell>
          <cell r="CC40" t="str">
            <v>Total Firm Variation:</v>
          </cell>
          <cell r="CE40">
            <v>8311.0500000000065</v>
          </cell>
        </row>
        <row r="41">
          <cell r="E41" t="str">
            <v>Interruptible</v>
          </cell>
          <cell r="L41" t="str">
            <v>Interruptible (Not Normalized)</v>
          </cell>
          <cell r="W41" t="str">
            <v>TC w/tran</v>
          </cell>
          <cell r="X41">
            <v>1.9192612137203167</v>
          </cell>
          <cell r="Y41">
            <v>1.6228500829187396</v>
          </cell>
          <cell r="Z41">
            <v>0.29641113080157711</v>
          </cell>
          <cell r="AA41">
            <v>0.1826484984173484</v>
          </cell>
          <cell r="BT41" t="str">
            <v>YTD Billed+Unbilled Volumes wo/riskband</v>
          </cell>
        </row>
        <row r="42">
          <cell r="E42" t="str">
            <v>Total</v>
          </cell>
          <cell r="L42" t="str">
            <v>Total</v>
          </cell>
          <cell r="W42" t="str">
            <v>Interr w/tran/Other</v>
          </cell>
          <cell r="X42">
            <v>0.67561683599419453</v>
          </cell>
          <cell r="Y42">
            <v>0.42207828967178562</v>
          </cell>
          <cell r="Z42">
            <v>0.25353854632240891</v>
          </cell>
          <cell r="AA42">
            <v>0.60069080198264702</v>
          </cell>
          <cell r="BT42" t="str">
            <v>Actual</v>
          </cell>
          <cell r="BU42" t="str">
            <v>Estimate</v>
          </cell>
          <cell r="BW42" t="str">
            <v>Variation</v>
          </cell>
          <cell r="BX42" t="str">
            <v>% Variation</v>
          </cell>
          <cell r="CA42" t="str">
            <v>TC</v>
          </cell>
          <cell r="CB42" t="str">
            <v>TC margin variation:</v>
          </cell>
          <cell r="CE42">
            <v>6419.163999999997</v>
          </cell>
        </row>
        <row r="43">
          <cell r="W43" t="str">
            <v>Total</v>
          </cell>
          <cell r="X43">
            <v>3.2705923523958798</v>
          </cell>
          <cell r="Y43">
            <v>3.334344148191795</v>
          </cell>
          <cell r="Z43">
            <v>-6.3751795795915278E-2</v>
          </cell>
          <cell r="AA43">
            <v>-1.9119740783352459E-2</v>
          </cell>
          <cell r="BS43" t="str">
            <v>Firm</v>
          </cell>
          <cell r="BT43">
            <v>58954.710241893976</v>
          </cell>
          <cell r="BU43">
            <v>55136</v>
          </cell>
          <cell r="BW43">
            <v>3818.7102418939758</v>
          </cell>
          <cell r="BX43">
            <v>6.9259834625180927E-2</v>
          </cell>
        </row>
        <row r="44">
          <cell r="BS44" t="str">
            <v>TC</v>
          </cell>
          <cell r="BT44">
            <v>18485</v>
          </cell>
          <cell r="BU44">
            <v>18779</v>
          </cell>
          <cell r="BW44">
            <v>-294</v>
          </cell>
          <cell r="BX44">
            <v>-1.5655785718089354E-2</v>
          </cell>
          <cell r="CB44" t="str">
            <v>Component Variation:</v>
          </cell>
        </row>
        <row r="45">
          <cell r="W45" t="str">
            <v>Note: Margins include Billed+Unbilled and Transportation</v>
          </cell>
          <cell r="AG45" t="str">
            <v>jan</v>
          </cell>
          <cell r="BS45" t="str">
            <v>Interruptible</v>
          </cell>
          <cell r="BT45">
            <v>10336</v>
          </cell>
          <cell r="BU45">
            <v>13248</v>
          </cell>
          <cell r="BW45">
            <v>-2912</v>
          </cell>
          <cell r="BX45">
            <v>-0.21980676328502416</v>
          </cell>
          <cell r="CC45" t="str">
            <v>Volume</v>
          </cell>
          <cell r="CE45">
            <v>-493.12337099952077</v>
          </cell>
        </row>
        <row r="46">
          <cell r="E46" t="str">
            <v>Firm</v>
          </cell>
          <cell r="L46" t="str">
            <v>Firm (Normalized)</v>
          </cell>
          <cell r="CC46" t="str">
            <v>Pricing</v>
          </cell>
          <cell r="CE46">
            <v>6912.2873709995156</v>
          </cell>
        </row>
        <row r="47">
          <cell r="E47" t="str">
            <v>TC</v>
          </cell>
          <cell r="L47" t="str">
            <v>TC (not Normalized)</v>
          </cell>
          <cell r="BS47" t="str">
            <v>Total</v>
          </cell>
          <cell r="BT47">
            <v>87775.710241893976</v>
          </cell>
          <cell r="BU47">
            <v>87163</v>
          </cell>
          <cell r="BW47">
            <v>612.71024189397576</v>
          </cell>
          <cell r="BX47">
            <v>7.0294762903293341E-3</v>
          </cell>
          <cell r="CC47" t="str">
            <v>Total TC Variation:</v>
          </cell>
          <cell r="CE47">
            <v>6419.1639999999952</v>
          </cell>
        </row>
        <row r="48">
          <cell r="E48" t="str">
            <v>Interruptible</v>
          </cell>
          <cell r="L48" t="str">
            <v>Interruptible (Not Normalized)</v>
          </cell>
        </row>
        <row r="49">
          <cell r="E49" t="str">
            <v>Total</v>
          </cell>
          <cell r="L49" t="str">
            <v>Total</v>
          </cell>
          <cell r="W49" t="str">
            <v>MSV Sales and Margin Monthly Analysis</v>
          </cell>
          <cell r="AD49" t="str">
            <v>MSV Sales and Margin Monthly Analysis</v>
          </cell>
        </row>
        <row r="50">
          <cell r="BT50" t="str">
            <v>YTD Billed+Unbilled Unit Margins wo/riskband</v>
          </cell>
          <cell r="CA50" t="str">
            <v>INTERR</v>
          </cell>
          <cell r="CB50" t="str">
            <v>Interr margin variation:</v>
          </cell>
          <cell r="CE50">
            <v>-1163.5610000000001</v>
          </cell>
        </row>
        <row r="51">
          <cell r="W51" t="str">
            <v>For the Month Feb-03</v>
          </cell>
          <cell r="AD51" t="str">
            <v>For the Month Feb-03</v>
          </cell>
          <cell r="BT51" t="str">
            <v>Actual</v>
          </cell>
          <cell r="BU51" t="str">
            <v>Estimate</v>
          </cell>
          <cell r="BW51" t="str">
            <v>Variation</v>
          </cell>
          <cell r="BX51" t="str">
            <v>% Variation</v>
          </cell>
        </row>
        <row r="52">
          <cell r="BS52" t="str">
            <v>Firm</v>
          </cell>
          <cell r="BT52">
            <v>4.4437161835770516</v>
          </cell>
          <cell r="BU52">
            <v>4.6341945371445155</v>
          </cell>
          <cell r="BW52">
            <v>-0.1904783535674639</v>
          </cell>
          <cell r="BX52">
            <v>-4.1102796190518209E-2</v>
          </cell>
          <cell r="CB52" t="str">
            <v>Component Variation:</v>
          </cell>
        </row>
        <row r="53">
          <cell r="E53" t="str">
            <v>Firm</v>
          </cell>
          <cell r="L53" t="str">
            <v>Firm (Normalized)</v>
          </cell>
          <cell r="X53" t="str">
            <v>Feb-03 Margin Summary w/riskband($000)</v>
          </cell>
          <cell r="AD53" t="str">
            <v>Breakdown of Margin Variation</v>
          </cell>
          <cell r="BS53" t="str">
            <v>TC</v>
          </cell>
          <cell r="BT53">
            <v>2.0512307276169865</v>
          </cell>
          <cell r="BU53">
            <v>1.6772903775493904</v>
          </cell>
          <cell r="BW53">
            <v>0.37394035006759618</v>
          </cell>
          <cell r="BX53">
            <v>0.22294312008988135</v>
          </cell>
          <cell r="CC53" t="str">
            <v>Volume</v>
          </cell>
          <cell r="CE53">
            <v>-898.69335990338163</v>
          </cell>
        </row>
        <row r="54">
          <cell r="E54" t="str">
            <v>TC</v>
          </cell>
          <cell r="L54" t="str">
            <v>TC (not Normalized)</v>
          </cell>
          <cell r="BS54" t="str">
            <v>Interruptible/Other</v>
          </cell>
          <cell r="BT54">
            <v>0.28299148606811148</v>
          </cell>
          <cell r="BU54">
            <v>0.30861722524154589</v>
          </cell>
          <cell r="BW54">
            <v>-2.5625739173434414E-2</v>
          </cell>
          <cell r="BX54">
            <v>-8.3034053440723801E-2</v>
          </cell>
          <cell r="CC54" t="str">
            <v>Pricing</v>
          </cell>
          <cell r="CE54">
            <v>-264.86764009661812</v>
          </cell>
        </row>
        <row r="55">
          <cell r="E55" t="str">
            <v>Interruptible</v>
          </cell>
          <cell r="L55" t="str">
            <v>Interruptible (Not Normalized)</v>
          </cell>
          <cell r="X55" t="str">
            <v>Actual</v>
          </cell>
          <cell r="Y55" t="str">
            <v>Estimate</v>
          </cell>
          <cell r="Z55" t="str">
            <v>Difference</v>
          </cell>
          <cell r="AA55" t="str">
            <v>% Variation</v>
          </cell>
          <cell r="CC55" t="str">
            <v>Total Interr Variation:</v>
          </cell>
          <cell r="CE55">
            <v>-1163.5609999999997</v>
          </cell>
        </row>
        <row r="56">
          <cell r="E56" t="str">
            <v>Total</v>
          </cell>
          <cell r="L56" t="str">
            <v>Total</v>
          </cell>
          <cell r="W56" t="str">
            <v>Firm w/tran</v>
          </cell>
          <cell r="X56">
            <v>72425</v>
          </cell>
          <cell r="Y56">
            <v>70200.066999999995</v>
          </cell>
          <cell r="Z56">
            <v>2224.9330000000045</v>
          </cell>
          <cell r="AA56">
            <v>3.1694172029778901E-2</v>
          </cell>
          <cell r="AC56" t="str">
            <v>FIRM</v>
          </cell>
          <cell r="AD56" t="str">
            <v>Firm margin variation:</v>
          </cell>
          <cell r="AG56">
            <v>2224.9330000000045</v>
          </cell>
        </row>
        <row r="57">
          <cell r="W57" t="str">
            <v>TC w/tran</v>
          </cell>
          <cell r="X57">
            <v>9769</v>
          </cell>
          <cell r="Y57">
            <v>8831.7049999999999</v>
          </cell>
          <cell r="Z57">
            <v>937.29500000000007</v>
          </cell>
          <cell r="AA57">
            <v>0.10612843159956091</v>
          </cell>
        </row>
        <row r="58">
          <cell r="W58" t="str">
            <v>Interr w/tran/Other</v>
          </cell>
          <cell r="X58">
            <v>563</v>
          </cell>
          <cell r="Y58">
            <v>1034.681</v>
          </cell>
          <cell r="Z58">
            <v>-471.68100000000004</v>
          </cell>
          <cell r="AA58">
            <v>-0.45587093993221101</v>
          </cell>
          <cell r="AD58" t="str">
            <v>Component Variation:</v>
          </cell>
          <cell r="BS58" t="str">
            <v>Note: Margins include Billed+Unbilled and Transportation</v>
          </cell>
          <cell r="CE58" t="str">
            <v>"yrtodate"</v>
          </cell>
        </row>
        <row r="59">
          <cell r="W59" t="str">
            <v>Total Margin</v>
          </cell>
          <cell r="X59">
            <v>82757</v>
          </cell>
          <cell r="Y59">
            <v>80066.452999999994</v>
          </cell>
          <cell r="Z59">
            <v>2690.5470000000046</v>
          </cell>
          <cell r="AA59">
            <v>3.3603923980496608E-2</v>
          </cell>
          <cell r="AE59" t="str">
            <v>Volume</v>
          </cell>
          <cell r="AG59">
            <v>6030.1876354605338</v>
          </cell>
        </row>
        <row r="60">
          <cell r="E60" t="str">
            <v>Firm</v>
          </cell>
          <cell r="L60" t="str">
            <v>Firm (Normalized)</v>
          </cell>
          <cell r="AE60" t="str">
            <v>Pricing</v>
          </cell>
          <cell r="AG60">
            <v>-4450.2546354605292</v>
          </cell>
        </row>
        <row r="61">
          <cell r="E61" t="str">
            <v>TC</v>
          </cell>
          <cell r="L61" t="str">
            <v>TC (not Normalized)</v>
          </cell>
          <cell r="AE61" t="str">
            <v>Deadband</v>
          </cell>
          <cell r="AG61">
            <v>645</v>
          </cell>
        </row>
        <row r="62">
          <cell r="E62" t="str">
            <v>Interruptible</v>
          </cell>
          <cell r="L62" t="str">
            <v>Interruptible (Not Normalized)</v>
          </cell>
          <cell r="X62" t="str">
            <v>Feb-03 Margin Summary wo/riskband($000)</v>
          </cell>
          <cell r="AE62" t="str">
            <v>Total Firm Variation:</v>
          </cell>
          <cell r="AG62">
            <v>2224.9330000000045</v>
          </cell>
        </row>
        <row r="63">
          <cell r="E63" t="str">
            <v>Total</v>
          </cell>
          <cell r="L63" t="str">
            <v>Total</v>
          </cell>
        </row>
        <row r="64">
          <cell r="X64" t="str">
            <v>Actual</v>
          </cell>
          <cell r="Y64" t="str">
            <v>Estimate</v>
          </cell>
          <cell r="Z64" t="str">
            <v>Difference</v>
          </cell>
          <cell r="AA64" t="str">
            <v>% Variation</v>
          </cell>
          <cell r="AC64" t="str">
            <v>TC</v>
          </cell>
          <cell r="AD64" t="str">
            <v>TC margin variation:</v>
          </cell>
          <cell r="AG64">
            <v>937.29500000000007</v>
          </cell>
        </row>
        <row r="65">
          <cell r="W65" t="str">
            <v>Firm w/tran</v>
          </cell>
          <cell r="X65">
            <v>71780</v>
          </cell>
          <cell r="Y65">
            <v>70200.066999999995</v>
          </cell>
          <cell r="Z65">
            <v>1579.9330000000045</v>
          </cell>
          <cell r="AA65">
            <v>2.2506146610942759E-2</v>
          </cell>
        </row>
        <row r="66">
          <cell r="W66" t="str">
            <v>TC w/tran</v>
          </cell>
          <cell r="X66">
            <v>9769</v>
          </cell>
          <cell r="Y66">
            <v>8831.7049999999999</v>
          </cell>
          <cell r="Z66">
            <v>937.29500000000007</v>
          </cell>
          <cell r="AA66">
            <v>0.10612843159956091</v>
          </cell>
          <cell r="AD66" t="str">
            <v>Component Variation:</v>
          </cell>
        </row>
        <row r="67">
          <cell r="E67" t="str">
            <v>Firm</v>
          </cell>
          <cell r="L67" t="str">
            <v>Firm (Normalized)</v>
          </cell>
          <cell r="W67" t="str">
            <v>Interr w/tran/Other</v>
          </cell>
          <cell r="X67">
            <v>563</v>
          </cell>
          <cell r="Y67">
            <v>1034.681</v>
          </cell>
          <cell r="Z67">
            <v>-471.68100000000004</v>
          </cell>
          <cell r="AA67">
            <v>-0.45587093993221101</v>
          </cell>
          <cell r="AE67" t="str">
            <v>Volume</v>
          </cell>
          <cell r="AG67">
            <v>-112.35399575944489</v>
          </cell>
        </row>
        <row r="68">
          <cell r="E68" t="str">
            <v>TC</v>
          </cell>
          <cell r="L68" t="str">
            <v>TC (not Normalized)</v>
          </cell>
          <cell r="W68" t="str">
            <v>Total Margin</v>
          </cell>
          <cell r="X68">
            <v>82112</v>
          </cell>
          <cell r="Y68">
            <v>80066.452999999994</v>
          </cell>
          <cell r="Z68">
            <v>2045.5470000000046</v>
          </cell>
          <cell r="AA68">
            <v>2.5548115638393581E-2</v>
          </cell>
          <cell r="AE68" t="str">
            <v>Pricing</v>
          </cell>
          <cell r="AG68">
            <v>1049.6489957594442</v>
          </cell>
        </row>
        <row r="69">
          <cell r="E69" t="str">
            <v>Interruptible</v>
          </cell>
          <cell r="L69" t="str">
            <v>Interruptible (Not Normalized)</v>
          </cell>
          <cell r="AE69" t="str">
            <v>Total TC Variation:</v>
          </cell>
          <cell r="AG69">
            <v>937.29499999999939</v>
          </cell>
        </row>
        <row r="70">
          <cell r="E70" t="str">
            <v>Total</v>
          </cell>
          <cell r="L70" t="str">
            <v>Total</v>
          </cell>
          <cell r="BT70" t="str">
            <v>MSV Sales and Margin Reconciliation First Quarter 2003 vs 2002</v>
          </cell>
        </row>
        <row r="72">
          <cell r="X72" t="str">
            <v>Feb-03 Sales/Tran Summary wo/riskband (Mdt)</v>
          </cell>
          <cell r="AC72" t="str">
            <v>INTERR</v>
          </cell>
          <cell r="AD72" t="str">
            <v>Interr margin variation:</v>
          </cell>
          <cell r="AG72">
            <v>-471.68100000000004</v>
          </cell>
          <cell r="BT72" t="str">
            <v>Gas West Summary FY 2003 vs FY 2002 Year to Date:</v>
          </cell>
          <cell r="BX72" t="str">
            <v>Jan - Mar</v>
          </cell>
        </row>
        <row r="74">
          <cell r="E74" t="str">
            <v>Firm</v>
          </cell>
          <cell r="L74" t="str">
            <v>Firm (Normalized)</v>
          </cell>
          <cell r="X74" t="str">
            <v>Actual</v>
          </cell>
          <cell r="Y74" t="str">
            <v>Estimate</v>
          </cell>
          <cell r="Z74" t="str">
            <v>Difference</v>
          </cell>
          <cell r="AA74" t="str">
            <v>% Variation</v>
          </cell>
          <cell r="AD74" t="str">
            <v>Component Variation:</v>
          </cell>
          <cell r="BT74" t="str">
            <v>YTD Billed+Unbilled Actual Margins</v>
          </cell>
        </row>
        <row r="75">
          <cell r="E75" t="str">
            <v>TC</v>
          </cell>
          <cell r="L75" t="str">
            <v>TC (not Normalized)</v>
          </cell>
          <cell r="W75" t="str">
            <v>Firm w/tran normalized</v>
          </cell>
          <cell r="X75">
            <v>16641.417910447759</v>
          </cell>
          <cell r="Y75">
            <v>15325</v>
          </cell>
          <cell r="Z75">
            <v>1316.4179104477589</v>
          </cell>
          <cell r="AA75">
            <v>8.5900026782888023E-2</v>
          </cell>
          <cell r="AE75" t="str">
            <v>Volume</v>
          </cell>
          <cell r="AG75">
            <v>-384.50760674514794</v>
          </cell>
          <cell r="BT75" t="str">
            <v>FY 2003</v>
          </cell>
          <cell r="BU75" t="str">
            <v>FY 2002</v>
          </cell>
          <cell r="BW75" t="str">
            <v>Variation</v>
          </cell>
          <cell r="BX75" t="str">
            <v>% Variation</v>
          </cell>
        </row>
        <row r="76">
          <cell r="E76" t="str">
            <v>Interruptible</v>
          </cell>
          <cell r="L76" t="str">
            <v>Interruptible (Not Normalized)</v>
          </cell>
          <cell r="W76" t="str">
            <v>TC w/tran</v>
          </cell>
          <cell r="X76">
            <v>5122</v>
          </cell>
          <cell r="Y76">
            <v>5188</v>
          </cell>
          <cell r="Z76">
            <v>-66</v>
          </cell>
          <cell r="AA76">
            <v>-1.2721665381649962E-2</v>
          </cell>
          <cell r="AE76" t="str">
            <v>Pricing</v>
          </cell>
          <cell r="AG76">
            <v>-87.173393254852058</v>
          </cell>
          <cell r="BS76" t="str">
            <v>Firm w/ risk band</v>
          </cell>
          <cell r="BT76">
            <v>217586</v>
          </cell>
          <cell r="BU76">
            <v>201909</v>
          </cell>
          <cell r="BW76">
            <v>15677</v>
          </cell>
          <cell r="BX76">
            <v>7.7643889078743394E-2</v>
          </cell>
        </row>
        <row r="77">
          <cell r="E77" t="str">
            <v>Total</v>
          </cell>
          <cell r="L77" t="str">
            <v>Total</v>
          </cell>
          <cell r="W77" t="str">
            <v>Interr w/tran/Other</v>
          </cell>
          <cell r="X77">
            <v>1975</v>
          </cell>
          <cell r="Y77">
            <v>3143</v>
          </cell>
          <cell r="Z77">
            <v>-1168</v>
          </cell>
          <cell r="AA77">
            <v>-0.37161947184218896</v>
          </cell>
          <cell r="AE77" t="str">
            <v>Total Interr Variation:</v>
          </cell>
          <cell r="AG77">
            <v>-471.68099999999998</v>
          </cell>
          <cell r="BS77" t="str">
            <v>TC</v>
          </cell>
          <cell r="BT77">
            <v>31510</v>
          </cell>
          <cell r="BU77">
            <v>21664</v>
          </cell>
          <cell r="BW77">
            <v>9846</v>
          </cell>
          <cell r="BX77">
            <v>0.45448670605613001</v>
          </cell>
        </row>
        <row r="78">
          <cell r="W78" t="str">
            <v>Total Sales/tran</v>
          </cell>
          <cell r="X78">
            <v>23738.417910447759</v>
          </cell>
          <cell r="Y78">
            <v>23656</v>
          </cell>
          <cell r="Z78">
            <v>82.417910447758914</v>
          </cell>
          <cell r="AA78">
            <v>3.4840171815927845E-3</v>
          </cell>
          <cell r="BS78" t="str">
            <v>Interruptible/Other</v>
          </cell>
          <cell r="BT78">
            <v>3828</v>
          </cell>
          <cell r="BU78">
            <v>4747</v>
          </cell>
          <cell r="BW78">
            <v>-919</v>
          </cell>
          <cell r="BX78">
            <v>-0.19359595534021487</v>
          </cell>
        </row>
        <row r="80">
          <cell r="AC80" t="str">
            <v>Note: Margins include Billed+Unbilled and Transportation</v>
          </cell>
          <cell r="BS80" t="str">
            <v>Total</v>
          </cell>
          <cell r="BT80">
            <v>252924</v>
          </cell>
          <cell r="BU80">
            <v>228320</v>
          </cell>
          <cell r="BW80">
            <v>24604</v>
          </cell>
          <cell r="BX80">
            <v>0.10776103714085494</v>
          </cell>
        </row>
        <row r="81">
          <cell r="E81" t="str">
            <v>Firm</v>
          </cell>
          <cell r="L81" t="str">
            <v>Firm (Normalized)</v>
          </cell>
          <cell r="X81" t="str">
            <v>Feb-03 Avg Unit Margin Comparison wo/riskband</v>
          </cell>
        </row>
        <row r="82">
          <cell r="E82" t="str">
            <v>TC</v>
          </cell>
          <cell r="L82" t="str">
            <v>TC (not Normalized)</v>
          </cell>
        </row>
        <row r="83">
          <cell r="E83" t="str">
            <v>Interruptible</v>
          </cell>
          <cell r="L83" t="str">
            <v>Interruptible (Not Normalized)</v>
          </cell>
          <cell r="X83" t="str">
            <v>Actual</v>
          </cell>
          <cell r="Y83" t="str">
            <v>Estimate</v>
          </cell>
          <cell r="Z83" t="str">
            <v>Difference</v>
          </cell>
          <cell r="AA83" t="str">
            <v>% Variation</v>
          </cell>
          <cell r="CB83" t="str">
            <v>MSV Sales and Margin Monthly Analysis</v>
          </cell>
        </row>
        <row r="84">
          <cell r="E84" t="str">
            <v>Total</v>
          </cell>
          <cell r="L84" t="str">
            <v>Total</v>
          </cell>
          <cell r="W84" t="str">
            <v>Firm w/tran</v>
          </cell>
          <cell r="X84">
            <v>4.3133343796946129</v>
          </cell>
          <cell r="Y84">
            <v>4.580754779771615</v>
          </cell>
          <cell r="Z84">
            <v>-0.26742040007700218</v>
          </cell>
          <cell r="AA84">
            <v>-5.8379112817371792E-2</v>
          </cell>
        </row>
        <row r="85">
          <cell r="W85" t="str">
            <v>TC w/tran</v>
          </cell>
          <cell r="X85">
            <v>1.9072627879734478</v>
          </cell>
          <cell r="Y85">
            <v>1.7023332690824982</v>
          </cell>
          <cell r="Z85">
            <v>0.20492951889094968</v>
          </cell>
          <cell r="AA85">
            <v>0.12038155078846574</v>
          </cell>
          <cell r="CB85" t="str">
            <v>FY 2003 vs FY 2002 YTD: Jan - Mar</v>
          </cell>
        </row>
        <row r="86">
          <cell r="W86" t="str">
            <v>Interr w/tran/Other</v>
          </cell>
          <cell r="X86">
            <v>0.2850632911392405</v>
          </cell>
          <cell r="Y86">
            <v>0.32920171810372256</v>
          </cell>
          <cell r="Z86">
            <v>-4.4138426964482058E-2</v>
          </cell>
          <cell r="AA86">
            <v>-0.13407714643389326</v>
          </cell>
        </row>
        <row r="87">
          <cell r="W87" t="str">
            <v>Total</v>
          </cell>
          <cell r="X87">
            <v>3.4590342250171964</v>
          </cell>
          <cell r="Y87">
            <v>3.3846150236726409</v>
          </cell>
          <cell r="Z87">
            <v>7.4419201344555486E-2</v>
          </cell>
          <cell r="AA87">
            <v>2.1987493651140069E-2</v>
          </cell>
          <cell r="CB87" t="str">
            <v>Breakdown of Margin Variation</v>
          </cell>
        </row>
        <row r="88">
          <cell r="E88" t="str">
            <v>Firm</v>
          </cell>
          <cell r="L88" t="str">
            <v>Firm (Normalized)</v>
          </cell>
          <cell r="BT88" t="str">
            <v>YTD Billed+Unbilled Margins wo/riskband</v>
          </cell>
        </row>
        <row r="89">
          <cell r="E89" t="str">
            <v>TC</v>
          </cell>
          <cell r="L89" t="str">
            <v>TC (not Normalized)</v>
          </cell>
          <cell r="W89" t="str">
            <v>Note: Margins include Billed+Unbilled and Transportation</v>
          </cell>
          <cell r="AG89" t="str">
            <v>feb</v>
          </cell>
          <cell r="BT89" t="str">
            <v>FY 2003</v>
          </cell>
          <cell r="BU89" t="str">
            <v>FY 2002</v>
          </cell>
          <cell r="BW89" t="str">
            <v>Variation</v>
          </cell>
          <cell r="BX89" t="str">
            <v>% Variation</v>
          </cell>
        </row>
        <row r="90">
          <cell r="E90" t="str">
            <v>Interruptible</v>
          </cell>
          <cell r="L90" t="str">
            <v>Interruptible (Not Normalized)</v>
          </cell>
          <cell r="BS90" t="str">
            <v>Firm wo/risk band</v>
          </cell>
          <cell r="BT90">
            <v>216266</v>
          </cell>
          <cell r="BU90">
            <v>205019</v>
          </cell>
          <cell r="BW90">
            <v>11247</v>
          </cell>
          <cell r="BX90">
            <v>5.4858330203542111E-2</v>
          </cell>
          <cell r="CA90" t="str">
            <v>FIRM</v>
          </cell>
          <cell r="CB90" t="str">
            <v>Firm margin variation:</v>
          </cell>
          <cell r="CE90">
            <v>15677</v>
          </cell>
        </row>
        <row r="91">
          <cell r="E91" t="str">
            <v>Total</v>
          </cell>
          <cell r="L91" t="str">
            <v>Total</v>
          </cell>
          <cell r="BS91" t="str">
            <v>TC</v>
          </cell>
          <cell r="BT91">
            <v>31510</v>
          </cell>
          <cell r="BU91">
            <v>21664</v>
          </cell>
          <cell r="BW91">
            <v>9846</v>
          </cell>
          <cell r="BX91">
            <v>0.45448670605613001</v>
          </cell>
        </row>
        <row r="92">
          <cell r="BS92" t="str">
            <v>Interruptible/Other</v>
          </cell>
          <cell r="BT92">
            <v>3828</v>
          </cell>
          <cell r="BU92">
            <v>4747</v>
          </cell>
          <cell r="BW92">
            <v>-919</v>
          </cell>
          <cell r="BX92">
            <v>-0.19359595534021487</v>
          </cell>
          <cell r="CB92" t="str">
            <v>Component Variation:</v>
          </cell>
        </row>
        <row r="93">
          <cell r="W93" t="str">
            <v>MSV Sales and Margin Monthly Analysis</v>
          </cell>
          <cell r="AD93" t="str">
            <v>MSV Sales and Margin Monthly Analysis</v>
          </cell>
          <cell r="CC93" t="str">
            <v>Volume</v>
          </cell>
          <cell r="CE93">
            <v>9477.6102323000014</v>
          </cell>
        </row>
        <row r="94">
          <cell r="BS94" t="str">
            <v>Total</v>
          </cell>
          <cell r="BT94">
            <v>251604</v>
          </cell>
          <cell r="BU94">
            <v>231430</v>
          </cell>
          <cell r="BW94">
            <v>20174</v>
          </cell>
          <cell r="BX94">
            <v>8.717106684526639E-2</v>
          </cell>
          <cell r="CC94" t="str">
            <v>Pricing</v>
          </cell>
          <cell r="CE94">
            <v>1769.3897676999979</v>
          </cell>
        </row>
        <row r="95">
          <cell r="F95" t="str">
            <v>YTD 2002</v>
          </cell>
          <cell r="M95" t="str">
            <v>YTD 2002</v>
          </cell>
          <cell r="W95" t="str">
            <v>For the Month Mar-03</v>
          </cell>
          <cell r="AD95" t="str">
            <v>For the Month Mar-03</v>
          </cell>
          <cell r="CC95" t="str">
            <v>Deadband</v>
          </cell>
          <cell r="CE95">
            <v>4430</v>
          </cell>
        </row>
        <row r="96">
          <cell r="F96" t="str">
            <v>Actual</v>
          </cell>
          <cell r="G96" t="str">
            <v>Estimate</v>
          </cell>
          <cell r="H96" t="str">
            <v>Variation</v>
          </cell>
          <cell r="I96" t="str">
            <v>% Variation</v>
          </cell>
          <cell r="M96" t="str">
            <v>Actual</v>
          </cell>
          <cell r="N96" t="str">
            <v>Estimate</v>
          </cell>
          <cell r="O96" t="str">
            <v>Variation</v>
          </cell>
          <cell r="P96" t="str">
            <v>% Variation</v>
          </cell>
          <cell r="CC96" t="str">
            <v>Total Firm Variation:</v>
          </cell>
          <cell r="CE96">
            <v>15677</v>
          </cell>
        </row>
        <row r="97">
          <cell r="E97" t="str">
            <v>Firm</v>
          </cell>
          <cell r="F97">
            <v>263822</v>
          </cell>
          <cell r="G97">
            <v>255510.95</v>
          </cell>
          <cell r="H97">
            <v>8311.0499999999884</v>
          </cell>
          <cell r="I97">
            <v>3.2527177406682525E-2</v>
          </cell>
          <cell r="L97" t="str">
            <v>Firm (Normalized)</v>
          </cell>
          <cell r="M97">
            <v>58954.710241893976</v>
          </cell>
          <cell r="N97">
            <v>55136</v>
          </cell>
          <cell r="O97">
            <v>3818.7102418939758</v>
          </cell>
          <cell r="P97">
            <v>6.9259834625180927E-2</v>
          </cell>
          <cell r="X97" t="str">
            <v>Mar-03 Margin Summary w/riskband($000)</v>
          </cell>
          <cell r="AD97" t="str">
            <v>Breakdown of Margin Variation</v>
          </cell>
          <cell r="BT97" t="str">
            <v>YTD Billed+Unbilled Volumes wo/riskband</v>
          </cell>
        </row>
        <row r="98">
          <cell r="E98" t="str">
            <v>TC</v>
          </cell>
          <cell r="F98">
            <v>37917</v>
          </cell>
          <cell r="G98">
            <v>31497.836000000003</v>
          </cell>
          <cell r="H98">
            <v>6419.163999999997</v>
          </cell>
          <cell r="I98">
            <v>0.20379698465634263</v>
          </cell>
          <cell r="L98" t="str">
            <v>TC (not Normalized)</v>
          </cell>
          <cell r="M98">
            <v>18485</v>
          </cell>
          <cell r="N98">
            <v>18779</v>
          </cell>
          <cell r="O98">
            <v>-294</v>
          </cell>
          <cell r="P98">
            <v>-1.5655785718089354E-2</v>
          </cell>
          <cell r="BT98" t="str">
            <v>FY 2003</v>
          </cell>
          <cell r="BU98" t="str">
            <v>FY 2002</v>
          </cell>
          <cell r="BW98" t="str">
            <v>Variation</v>
          </cell>
          <cell r="BX98" t="str">
            <v>% Variation</v>
          </cell>
          <cell r="CA98" t="str">
            <v>TC</v>
          </cell>
          <cell r="CB98" t="str">
            <v>TC margin variation:</v>
          </cell>
          <cell r="CE98">
            <v>9846</v>
          </cell>
        </row>
        <row r="99">
          <cell r="E99" t="str">
            <v>Interruptible</v>
          </cell>
          <cell r="F99">
            <v>2925</v>
          </cell>
          <cell r="G99">
            <v>4088.5610000000001</v>
          </cell>
          <cell r="H99">
            <v>-1162.5610000000001</v>
          </cell>
          <cell r="I99">
            <v>-0.28434478536580476</v>
          </cell>
          <cell r="L99" t="str">
            <v>Interruptible (Not Normalized)</v>
          </cell>
          <cell r="M99">
            <v>10336</v>
          </cell>
          <cell r="N99">
            <v>13248</v>
          </cell>
          <cell r="O99">
            <v>-2912</v>
          </cell>
          <cell r="P99">
            <v>-0.21980676328502416</v>
          </cell>
          <cell r="X99" t="str">
            <v>Actual</v>
          </cell>
          <cell r="Y99" t="str">
            <v>Estimate</v>
          </cell>
          <cell r="Z99" t="str">
            <v>Difference</v>
          </cell>
          <cell r="AA99" t="str">
            <v>% Variation</v>
          </cell>
          <cell r="BS99" t="str">
            <v>Firm</v>
          </cell>
          <cell r="BT99">
            <v>50303.089552238802</v>
          </cell>
          <cell r="BU99">
            <v>48080.42936315573</v>
          </cell>
          <cell r="BW99">
            <v>2222.6601890830716</v>
          </cell>
          <cell r="BX99">
            <v>4.6227960492929938E-2</v>
          </cell>
        </row>
        <row r="100">
          <cell r="E100" t="str">
            <v>Total</v>
          </cell>
          <cell r="F100">
            <v>304664</v>
          </cell>
          <cell r="G100">
            <v>291097.34700000001</v>
          </cell>
          <cell r="H100">
            <v>13567.652999999986</v>
          </cell>
          <cell r="I100">
            <v>4.6608645320288626E-2</v>
          </cell>
          <cell r="L100" t="str">
            <v>Total</v>
          </cell>
          <cell r="M100">
            <v>87775.710241893976</v>
          </cell>
          <cell r="N100">
            <v>87163</v>
          </cell>
          <cell r="O100">
            <v>612.71024189397576</v>
          </cell>
          <cell r="P100">
            <v>7.0294762903293341E-3</v>
          </cell>
          <cell r="W100" t="str">
            <v>Firm w/tran</v>
          </cell>
          <cell r="X100">
            <v>65342</v>
          </cell>
          <cell r="Y100">
            <v>61328.936000000002</v>
          </cell>
          <cell r="Z100">
            <v>4013.0639999999985</v>
          </cell>
          <cell r="AA100">
            <v>6.543508271527812E-2</v>
          </cell>
          <cell r="AC100" t="str">
            <v>FIRM</v>
          </cell>
          <cell r="AD100" t="str">
            <v>Firm margin variation:</v>
          </cell>
          <cell r="AG100">
            <v>4013.0639999999985</v>
          </cell>
          <cell r="BS100" t="str">
            <v>TC</v>
          </cell>
          <cell r="BT100">
            <v>15091</v>
          </cell>
          <cell r="BU100">
            <v>13144</v>
          </cell>
          <cell r="BW100">
            <v>1947</v>
          </cell>
          <cell r="BX100">
            <v>0.14812842361533779</v>
          </cell>
          <cell r="CB100" t="str">
            <v>Component Variation:</v>
          </cell>
        </row>
        <row r="101">
          <cell r="W101" t="str">
            <v>TC w/tran</v>
          </cell>
          <cell r="X101">
            <v>10830</v>
          </cell>
          <cell r="Y101">
            <v>7558.335</v>
          </cell>
          <cell r="Z101">
            <v>3271.665</v>
          </cell>
          <cell r="AA101">
            <v>0.43285525185110213</v>
          </cell>
          <cell r="BS101" t="str">
            <v>Interruptible</v>
          </cell>
          <cell r="BT101">
            <v>7499</v>
          </cell>
          <cell r="BU101">
            <v>9405</v>
          </cell>
          <cell r="BW101">
            <v>-1906</v>
          </cell>
          <cell r="BX101">
            <v>-0.2026581605528974</v>
          </cell>
          <cell r="CC101" t="str">
            <v>Volume</v>
          </cell>
          <cell r="CE101">
            <v>3209.0541692026782</v>
          </cell>
        </row>
        <row r="102">
          <cell r="W102" t="str">
            <v>Interr w/tran/Other</v>
          </cell>
          <cell r="X102">
            <v>1403</v>
          </cell>
          <cell r="Y102">
            <v>856.51700000000005</v>
          </cell>
          <cell r="Z102">
            <v>546.48299999999995</v>
          </cell>
          <cell r="AA102">
            <v>0.63802936777670483</v>
          </cell>
          <cell r="AD102" t="str">
            <v>Component Variation:</v>
          </cell>
          <cell r="CC102" t="str">
            <v>Pricing</v>
          </cell>
          <cell r="CE102">
            <v>6636.9458307973191</v>
          </cell>
        </row>
        <row r="103">
          <cell r="E103" t="str">
            <v xml:space="preserve">Note: Jan-00 margins reflect both the Revenue Tax adjustment and the TC </v>
          </cell>
          <cell r="W103" t="str">
            <v>Total Margin</v>
          </cell>
          <cell r="X103">
            <v>77575</v>
          </cell>
          <cell r="Y103">
            <v>69743.788000000015</v>
          </cell>
          <cell r="Z103">
            <v>7831.2119999999986</v>
          </cell>
          <cell r="AA103">
            <v>0.1122854411062387</v>
          </cell>
          <cell r="AE103" t="str">
            <v>Volume</v>
          </cell>
          <cell r="AG103">
            <v>3496.5792520187815</v>
          </cell>
          <cell r="BS103" t="str">
            <v>Total</v>
          </cell>
          <cell r="BT103">
            <v>72893.089552238802</v>
          </cell>
          <cell r="BU103">
            <v>70629.429363155738</v>
          </cell>
          <cell r="BW103">
            <v>2263.6601890830643</v>
          </cell>
          <cell r="BX103">
            <v>3.2049815629176186E-2</v>
          </cell>
          <cell r="CC103" t="str">
            <v>Total TC Variation:</v>
          </cell>
          <cell r="CE103">
            <v>9845.9999999999964</v>
          </cell>
        </row>
        <row r="104">
          <cell r="E104" t="str">
            <v>cost of gas adjustment - which raised the TC margin and lowered the Firm margin.</v>
          </cell>
          <cell r="P104" t="str">
            <v>"monthly"</v>
          </cell>
          <cell r="AE104" t="str">
            <v>Pricing</v>
          </cell>
          <cell r="AG104">
            <v>649.48474798121799</v>
          </cell>
        </row>
        <row r="105">
          <cell r="AE105" t="str">
            <v>Deadband</v>
          </cell>
          <cell r="AG105">
            <v>-133</v>
          </cell>
        </row>
        <row r="106">
          <cell r="X106" t="str">
            <v>Mar-03 Margin Summary wo/riskband($000)</v>
          </cell>
          <cell r="AE106" t="str">
            <v>Total Firm Variation:</v>
          </cell>
          <cell r="AG106">
            <v>4013.0639999999994</v>
          </cell>
          <cell r="BT106" t="str">
            <v>YTD Billed+Unbilled Unit Margins wo/riskband</v>
          </cell>
          <cell r="CA106" t="str">
            <v>INTERR</v>
          </cell>
          <cell r="CB106" t="str">
            <v>Interr margin variation:</v>
          </cell>
          <cell r="CE106">
            <v>-919</v>
          </cell>
        </row>
        <row r="107">
          <cell r="W107">
            <v>108842794.3004894</v>
          </cell>
          <cell r="BT107" t="str">
            <v>FY 2003</v>
          </cell>
          <cell r="BU107" t="str">
            <v>FY 2002</v>
          </cell>
          <cell r="BW107" t="str">
            <v>Variation</v>
          </cell>
          <cell r="BX107" t="str">
            <v>% Variation</v>
          </cell>
        </row>
        <row r="108">
          <cell r="X108" t="str">
            <v>Actual</v>
          </cell>
          <cell r="Y108" t="str">
            <v>Estimate</v>
          </cell>
          <cell r="Z108" t="str">
            <v>Difference</v>
          </cell>
          <cell r="AA108" t="str">
            <v>% Variation</v>
          </cell>
          <cell r="AC108" t="str">
            <v>TC</v>
          </cell>
          <cell r="AD108" t="str">
            <v>TC margin variation:</v>
          </cell>
          <cell r="AG108">
            <v>3271.665</v>
          </cell>
          <cell r="BS108" t="str">
            <v>Firm</v>
          </cell>
          <cell r="BT108">
            <v>4.2992587915581577</v>
          </cell>
          <cell r="BU108">
            <v>4.2640842171244637</v>
          </cell>
          <cell r="BW108">
            <v>3.5174574433693984E-2</v>
          </cell>
          <cell r="BX108">
            <v>8.249033706331059E-3</v>
          </cell>
          <cell r="CB108" t="str">
            <v>Component Variation:</v>
          </cell>
        </row>
        <row r="109">
          <cell r="W109" t="str">
            <v>Firm w/tran</v>
          </cell>
          <cell r="X109">
            <v>65475</v>
          </cell>
          <cell r="Y109">
            <v>61328.936000000002</v>
          </cell>
          <cell r="Z109">
            <v>4146.0639999999985</v>
          </cell>
          <cell r="AA109">
            <v>6.7603716457758187E-2</v>
          </cell>
          <cell r="BS109" t="str">
            <v>TC</v>
          </cell>
          <cell r="BT109">
            <v>2.0879994698827113</v>
          </cell>
          <cell r="BU109">
            <v>1.6482045039561777</v>
          </cell>
          <cell r="BW109">
            <v>0.43979496592653367</v>
          </cell>
          <cell r="BX109">
            <v>0.26683276551598772</v>
          </cell>
          <cell r="CC109" t="str">
            <v>Volume</v>
          </cell>
          <cell r="CE109">
            <v>-962.01828814460396</v>
          </cell>
        </row>
        <row r="110">
          <cell r="W110" t="str">
            <v>TC w/tran</v>
          </cell>
          <cell r="X110">
            <v>10830</v>
          </cell>
          <cell r="Y110">
            <v>7558.335</v>
          </cell>
          <cell r="Z110">
            <v>3271.665</v>
          </cell>
          <cell r="AA110">
            <v>0.43285525185110213</v>
          </cell>
          <cell r="AD110" t="str">
            <v>Component Variation:</v>
          </cell>
          <cell r="BS110" t="str">
            <v>Interruptible/Other</v>
          </cell>
          <cell r="BT110">
            <v>0.5104680624083211</v>
          </cell>
          <cell r="BU110">
            <v>0.50473152578415736</v>
          </cell>
          <cell r="BW110">
            <v>5.736536624163735E-3</v>
          </cell>
          <cell r="BX110">
            <v>1.1365520739469124E-2</v>
          </cell>
          <cell r="CC110" t="str">
            <v>Pricing</v>
          </cell>
          <cell r="CE110">
            <v>43.018288144603851</v>
          </cell>
        </row>
        <row r="111">
          <cell r="W111" t="str">
            <v>Interr w/tran/Other</v>
          </cell>
          <cell r="X111">
            <v>1403</v>
          </cell>
          <cell r="Y111">
            <v>856.51700000000005</v>
          </cell>
          <cell r="Z111">
            <v>546.48299999999995</v>
          </cell>
          <cell r="AA111">
            <v>0.63802936777670483</v>
          </cell>
          <cell r="AE111" t="str">
            <v>Volume</v>
          </cell>
          <cell r="AG111">
            <v>-412.03017987199291</v>
          </cell>
          <cell r="CC111" t="str">
            <v>Total Interr Variation:</v>
          </cell>
          <cell r="CE111">
            <v>-919.00000000000011</v>
          </cell>
        </row>
        <row r="112">
          <cell r="W112" t="str">
            <v>Total Margin</v>
          </cell>
          <cell r="X112">
            <v>77708</v>
          </cell>
          <cell r="Y112">
            <v>69743.788000000015</v>
          </cell>
          <cell r="Z112">
            <v>7964.2119999999986</v>
          </cell>
          <cell r="AA112">
            <v>0.11419242097948561</v>
          </cell>
          <cell r="AE112" t="str">
            <v>Pricing</v>
          </cell>
          <cell r="AG112">
            <v>3683.6951798719929</v>
          </cell>
        </row>
        <row r="113">
          <cell r="AE113" t="str">
            <v>Total TC Variation:</v>
          </cell>
          <cell r="AG113">
            <v>3271.665</v>
          </cell>
          <cell r="CA113" t="str">
            <v>TOTAL Variation by Component for 1st Quarter:</v>
          </cell>
        </row>
        <row r="114">
          <cell r="BS114" t="str">
            <v>Note: Margins include Billed+Unbilled and Transportation</v>
          </cell>
        </row>
        <row r="115">
          <cell r="CC115" t="str">
            <v>Volume</v>
          </cell>
          <cell r="CE115">
            <v>11724.646113358076</v>
          </cell>
        </row>
        <row r="116">
          <cell r="X116" t="str">
            <v>Mar-03 Sales/Tran Summary wo/riskband (Mdt)</v>
          </cell>
          <cell r="AC116" t="str">
            <v>INTERR</v>
          </cell>
          <cell r="AD116" t="str">
            <v>Interr margin variation:</v>
          </cell>
          <cell r="AG116">
            <v>546.48299999999995</v>
          </cell>
          <cell r="CC116" t="str">
            <v>Pricing</v>
          </cell>
          <cell r="CE116">
            <v>8449.3538866419203</v>
          </cell>
        </row>
        <row r="117">
          <cell r="CC117" t="str">
            <v>Deadband</v>
          </cell>
          <cell r="CE117">
            <v>4430</v>
          </cell>
        </row>
        <row r="118">
          <cell r="X118" t="str">
            <v>Actual</v>
          </cell>
          <cell r="Y118" t="str">
            <v>Estimate</v>
          </cell>
          <cell r="Z118" t="str">
            <v>Difference</v>
          </cell>
          <cell r="AA118" t="str">
            <v>% Variation</v>
          </cell>
          <cell r="AD118" t="str">
            <v>Component Variation:</v>
          </cell>
          <cell r="CC118" t="str">
            <v>Total Variation:</v>
          </cell>
          <cell r="CE118">
            <v>24603.999999999996</v>
          </cell>
        </row>
        <row r="119">
          <cell r="W119" t="str">
            <v>Firm w/tran normalized</v>
          </cell>
          <cell r="X119">
            <v>14039.253731343284</v>
          </cell>
          <cell r="Y119">
            <v>13282</v>
          </cell>
          <cell r="Z119">
            <v>757.25373134328402</v>
          </cell>
          <cell r="AA119">
            <v>5.7013531948748981E-2</v>
          </cell>
          <cell r="AE119" t="str">
            <v>Volume</v>
          </cell>
          <cell r="AG119">
            <v>-192.97402322977891</v>
          </cell>
          <cell r="CF119" t="str">
            <v>qtr1</v>
          </cell>
        </row>
        <row r="120">
          <cell r="W120" t="str">
            <v>TC w/tran</v>
          </cell>
          <cell r="X120">
            <v>4284</v>
          </cell>
          <cell r="Y120">
            <v>4531</v>
          </cell>
          <cell r="Z120">
            <v>-247</v>
          </cell>
          <cell r="AA120">
            <v>-5.4513352460825427E-2</v>
          </cell>
          <cell r="AE120" t="str">
            <v>Pricing</v>
          </cell>
          <cell r="AG120">
            <v>739.45702322977877</v>
          </cell>
        </row>
        <row r="121">
          <cell r="W121" t="str">
            <v>Interr w/tran/Other</v>
          </cell>
          <cell r="X121">
            <v>2768</v>
          </cell>
          <cell r="Y121">
            <v>3573</v>
          </cell>
          <cell r="Z121">
            <v>-805</v>
          </cell>
          <cell r="AA121">
            <v>-0.22530086761824797</v>
          </cell>
          <cell r="AE121" t="str">
            <v>Total Interr Variation:</v>
          </cell>
          <cell r="AG121">
            <v>546.48299999999983</v>
          </cell>
        </row>
        <row r="122">
          <cell r="W122" t="str">
            <v>Total Sales/tran</v>
          </cell>
          <cell r="X122">
            <v>21091.253731343284</v>
          </cell>
          <cell r="Y122">
            <v>21386</v>
          </cell>
          <cell r="Z122">
            <v>-294.74626865671598</v>
          </cell>
          <cell r="AA122">
            <v>-1.3782206520935003E-2</v>
          </cell>
        </row>
        <row r="123">
          <cell r="BT123" t="str">
            <v>MSV Sales and Margin Reconciliation Second Quarter 2002 vs 2001</v>
          </cell>
        </row>
        <row r="124">
          <cell r="AC124" t="str">
            <v>Note: Margins include Billed+Unbilled and Transportation</v>
          </cell>
        </row>
        <row r="125">
          <cell r="X125" t="str">
            <v>Mar-03 Avg Unit Margin Comparison wo/riskband</v>
          </cell>
          <cell r="BT125" t="str">
            <v>Gas West Summary FY 2002 vs FY 2001:</v>
          </cell>
          <cell r="BW125" t="str">
            <v>April - June</v>
          </cell>
        </row>
        <row r="127">
          <cell r="X127" t="str">
            <v>Actual</v>
          </cell>
          <cell r="Y127" t="str">
            <v>Estimate</v>
          </cell>
          <cell r="Z127" t="str">
            <v>Difference</v>
          </cell>
          <cell r="AA127" t="str">
            <v>% Variation</v>
          </cell>
          <cell r="BT127" t="str">
            <v>YTD Billed+Unbilled Actual Margins</v>
          </cell>
        </row>
        <row r="128">
          <cell r="W128" t="str">
            <v>Firm w/tran</v>
          </cell>
          <cell r="X128">
            <v>4.6637094287870893</v>
          </cell>
          <cell r="Y128">
            <v>4.6174473723836771</v>
          </cell>
          <cell r="Z128">
            <v>4.6262056403412188E-2</v>
          </cell>
          <cell r="AA128">
            <v>1.0018967769962953E-2</v>
          </cell>
          <cell r="BT128" t="str">
            <v>FY 2002</v>
          </cell>
          <cell r="BU128" t="str">
            <v>FY 2001</v>
          </cell>
          <cell r="BW128" t="str">
            <v>Variation</v>
          </cell>
          <cell r="BX128" t="str">
            <v>% Variation</v>
          </cell>
        </row>
        <row r="129">
          <cell r="W129" t="str">
            <v>TC w/tran</v>
          </cell>
          <cell r="X129">
            <v>2.5280112044817926</v>
          </cell>
          <cell r="Y129">
            <v>1.6681383800485543</v>
          </cell>
          <cell r="Z129">
            <v>0.85987282443323831</v>
          </cell>
          <cell r="AA129">
            <v>0.51546852150731648</v>
          </cell>
          <cell r="BS129" t="str">
            <v>Firm w/ risk band</v>
          </cell>
          <cell r="BT129">
            <v>99769</v>
          </cell>
          <cell r="BU129">
            <v>103943</v>
          </cell>
          <cell r="BW129">
            <v>-4174</v>
          </cell>
          <cell r="BX129">
            <v>-4.0156624303704917E-2</v>
          </cell>
        </row>
        <row r="130">
          <cell r="W130" t="str">
            <v>Interr w/tran/Other</v>
          </cell>
          <cell r="X130">
            <v>0.50686416184971095</v>
          </cell>
          <cell r="Y130">
            <v>0.23971928351525329</v>
          </cell>
          <cell r="Z130">
            <v>0.26714487833445766</v>
          </cell>
          <cell r="AA130">
            <v>1.1144071282753492</v>
          </cell>
          <cell r="BS130" t="str">
            <v>TC</v>
          </cell>
          <cell r="BT130">
            <v>11156</v>
          </cell>
          <cell r="BU130">
            <v>10436</v>
          </cell>
          <cell r="BW130">
            <v>720</v>
          </cell>
          <cell r="BX130">
            <v>6.8991950939057106E-2</v>
          </cell>
        </row>
        <row r="131">
          <cell r="W131" t="str">
            <v>Total</v>
          </cell>
          <cell r="X131">
            <v>3.684370829246614</v>
          </cell>
          <cell r="Y131">
            <v>3.2611890021509407</v>
          </cell>
          <cell r="Z131">
            <v>0.42318182709567331</v>
          </cell>
          <cell r="AA131">
            <v>0.12976304863550095</v>
          </cell>
          <cell r="BS131" t="str">
            <v>Interruptible/Other</v>
          </cell>
          <cell r="BT131">
            <v>2664</v>
          </cell>
          <cell r="BU131">
            <v>2939</v>
          </cell>
          <cell r="BW131">
            <v>-275</v>
          </cell>
          <cell r="BX131">
            <v>-9.3569241238516496E-2</v>
          </cell>
        </row>
        <row r="133">
          <cell r="W133" t="str">
            <v>Note: Margins include Billed+Unbilled and Transportation</v>
          </cell>
          <cell r="AG133" t="str">
            <v>mar</v>
          </cell>
          <cell r="BS133" t="str">
            <v>Total</v>
          </cell>
          <cell r="BT133">
            <v>113589</v>
          </cell>
          <cell r="BU133">
            <v>117318</v>
          </cell>
          <cell r="BW133">
            <v>-3729</v>
          </cell>
          <cell r="BX133">
            <v>-3.1785403774356874E-2</v>
          </cell>
        </row>
        <row r="136">
          <cell r="CB136" t="str">
            <v>MSV Sales and Margin Monthly Analysis</v>
          </cell>
        </row>
        <row r="137">
          <cell r="W137" t="str">
            <v>MSV Sales and Margin Monthly Analysis</v>
          </cell>
          <cell r="AD137" t="str">
            <v>MSV Sales and Margin Monthly Analysis</v>
          </cell>
        </row>
        <row r="138">
          <cell r="CB138" t="str">
            <v>FY 2002 vs FY 2001 YTD: April - June</v>
          </cell>
        </row>
        <row r="139">
          <cell r="W139" t="str">
            <v>For the Month Apr-03</v>
          </cell>
          <cell r="AD139" t="str">
            <v>For the Month Apr-03</v>
          </cell>
        </row>
        <row r="140">
          <cell r="CB140" t="str">
            <v>Breakdown of Margin Variation</v>
          </cell>
        </row>
        <row r="141">
          <cell r="X141" t="str">
            <v>Apr-03 Margin Summary w/riskband($000)</v>
          </cell>
          <cell r="AD141" t="str">
            <v>Breakdown of Margin Variation</v>
          </cell>
          <cell r="BT141" t="str">
            <v>YTD Billed+Unbilled Margins wo/riskband</v>
          </cell>
        </row>
        <row r="142">
          <cell r="BT142" t="str">
            <v>FY 2002</v>
          </cell>
          <cell r="BU142" t="str">
            <v>FY 2001</v>
          </cell>
          <cell r="BW142" t="str">
            <v>Variation</v>
          </cell>
          <cell r="BX142" t="str">
            <v>% Variation</v>
          </cell>
        </row>
        <row r="143">
          <cell r="X143" t="str">
            <v>Actual</v>
          </cell>
          <cell r="Y143" t="str">
            <v>Estimate</v>
          </cell>
          <cell r="Z143" t="str">
            <v>Difference</v>
          </cell>
          <cell r="AA143" t="str">
            <v>% Variation</v>
          </cell>
          <cell r="BS143" t="str">
            <v>Firm wo/risk band</v>
          </cell>
          <cell r="BT143">
            <v>100092</v>
          </cell>
          <cell r="BU143">
            <v>104316</v>
          </cell>
          <cell r="BW143">
            <v>-4224</v>
          </cell>
          <cell r="BX143">
            <v>-4.0492350166800875E-2</v>
          </cell>
          <cell r="CA143" t="str">
            <v>FIRM</v>
          </cell>
          <cell r="CB143" t="str">
            <v>Firm margin variation:</v>
          </cell>
          <cell r="CE143">
            <v>-4174</v>
          </cell>
        </row>
        <row r="144">
          <cell r="W144" t="str">
            <v>Firm w/tran</v>
          </cell>
          <cell r="X144">
            <v>46236</v>
          </cell>
          <cell r="Y144">
            <v>44628.673999999999</v>
          </cell>
          <cell r="Z144">
            <v>1607.3260000000009</v>
          </cell>
          <cell r="AA144">
            <v>3.6015544624964681E-2</v>
          </cell>
          <cell r="AC144" t="str">
            <v>FIRM</v>
          </cell>
          <cell r="AD144" t="str">
            <v>Firm margin variation:</v>
          </cell>
          <cell r="AG144">
            <v>1607.3260000000009</v>
          </cell>
          <cell r="BS144" t="str">
            <v>TC</v>
          </cell>
          <cell r="BT144">
            <v>11156</v>
          </cell>
          <cell r="BU144">
            <v>10436</v>
          </cell>
          <cell r="BW144">
            <v>720</v>
          </cell>
          <cell r="BX144">
            <v>6.8991950939057106E-2</v>
          </cell>
        </row>
        <row r="145">
          <cell r="W145" t="str">
            <v>TC w/tran</v>
          </cell>
          <cell r="X145">
            <v>6407</v>
          </cell>
          <cell r="Y145">
            <v>5322.01</v>
          </cell>
          <cell r="Z145">
            <v>1084.9899999999998</v>
          </cell>
          <cell r="AA145">
            <v>0.20386846323099725</v>
          </cell>
          <cell r="BS145" t="str">
            <v>Interruptible/Other</v>
          </cell>
          <cell r="BT145">
            <v>2664</v>
          </cell>
          <cell r="BU145">
            <v>2939</v>
          </cell>
          <cell r="BW145">
            <v>-275</v>
          </cell>
          <cell r="BX145">
            <v>-9.3569241238516496E-2</v>
          </cell>
          <cell r="CB145" t="str">
            <v>Component Variation:</v>
          </cell>
        </row>
        <row r="146">
          <cell r="W146" t="str">
            <v>Interr w/tran/Other</v>
          </cell>
          <cell r="X146">
            <v>-903</v>
          </cell>
          <cell r="Y146">
            <v>795.64099999999996</v>
          </cell>
          <cell r="Z146">
            <v>-1698.6410000000001</v>
          </cell>
          <cell r="AA146">
            <v>-2.1349339714770861</v>
          </cell>
          <cell r="AD146" t="str">
            <v>Component Variation:</v>
          </cell>
          <cell r="CC146" t="str">
            <v>Volume</v>
          </cell>
          <cell r="CE146">
            <v>17.967809780396554</v>
          </cell>
        </row>
        <row r="147">
          <cell r="W147" t="str">
            <v>Total Margin</v>
          </cell>
          <cell r="X147">
            <v>51740</v>
          </cell>
          <cell r="Y147">
            <v>50746.325000000004</v>
          </cell>
          <cell r="Z147">
            <v>993.67500000000064</v>
          </cell>
          <cell r="AA147">
            <v>1.9581220906144448E-2</v>
          </cell>
          <cell r="AE147" t="str">
            <v>Volume</v>
          </cell>
          <cell r="AG147">
            <v>-380.40912144443644</v>
          </cell>
          <cell r="BS147" t="str">
            <v>Total</v>
          </cell>
          <cell r="BT147">
            <v>113912</v>
          </cell>
          <cell r="BU147">
            <v>117691</v>
          </cell>
          <cell r="BW147">
            <v>-3779</v>
          </cell>
          <cell r="BX147">
            <v>-3.2109507099098489E-2</v>
          </cell>
          <cell r="CC147" t="str">
            <v>Pricing</v>
          </cell>
          <cell r="CE147">
            <v>-4241.9678097804008</v>
          </cell>
        </row>
        <row r="148">
          <cell r="AE148" t="str">
            <v>Pricing</v>
          </cell>
          <cell r="AG148">
            <v>1463.7351214444325</v>
          </cell>
          <cell r="CC148" t="str">
            <v>Deadband</v>
          </cell>
          <cell r="CE148">
            <v>50</v>
          </cell>
        </row>
        <row r="149">
          <cell r="AE149" t="str">
            <v>Deadband</v>
          </cell>
          <cell r="AG149">
            <v>524</v>
          </cell>
          <cell r="CC149" t="str">
            <v>Total Firm Variation:</v>
          </cell>
          <cell r="CE149">
            <v>-4174.0000000000045</v>
          </cell>
        </row>
        <row r="150">
          <cell r="X150" t="str">
            <v>Apr-03 Margin Summary wo/riskband($000)</v>
          </cell>
          <cell r="AE150" t="str">
            <v>Total Firm Variation:</v>
          </cell>
          <cell r="AG150">
            <v>1607.3259999999959</v>
          </cell>
          <cell r="BT150" t="str">
            <v>YTD Billed+Unbilled Volumes wo/riskband</v>
          </cell>
        </row>
        <row r="151">
          <cell r="BT151" t="str">
            <v>FY 2002</v>
          </cell>
          <cell r="BU151" t="str">
            <v>FY 2001</v>
          </cell>
          <cell r="BW151" t="str">
            <v>Variation</v>
          </cell>
          <cell r="BX151" t="str">
            <v>% Variation</v>
          </cell>
          <cell r="CA151" t="str">
            <v>TC</v>
          </cell>
          <cell r="CB151" t="str">
            <v>TC margin variation:</v>
          </cell>
          <cell r="CE151">
            <v>720</v>
          </cell>
        </row>
        <row r="152">
          <cell r="X152" t="str">
            <v>Actual</v>
          </cell>
          <cell r="Y152" t="str">
            <v>Estimate</v>
          </cell>
          <cell r="Z152" t="str">
            <v>Difference</v>
          </cell>
          <cell r="AA152" t="str">
            <v>% Variation</v>
          </cell>
          <cell r="AC152" t="str">
            <v>TC</v>
          </cell>
          <cell r="AD152" t="str">
            <v>TC margin variation:</v>
          </cell>
          <cell r="AG152">
            <v>1084.9899999999998</v>
          </cell>
          <cell r="BS152" t="str">
            <v>Firm</v>
          </cell>
          <cell r="BT152">
            <v>16203.513259911269</v>
          </cell>
          <cell r="BU152">
            <v>16200.722781890161</v>
          </cell>
          <cell r="BW152">
            <v>2.7904780211083562</v>
          </cell>
          <cell r="BX152">
            <v>1.7224404482913986E-4</v>
          </cell>
        </row>
        <row r="153">
          <cell r="W153" t="str">
            <v>Firm w/tran</v>
          </cell>
          <cell r="X153">
            <v>45712</v>
          </cell>
          <cell r="Y153">
            <v>44628.673999999999</v>
          </cell>
          <cell r="Z153">
            <v>1083.3260000000009</v>
          </cell>
          <cell r="AA153">
            <v>2.4274214376165445E-2</v>
          </cell>
          <cell r="BS153" t="str">
            <v>TC</v>
          </cell>
          <cell r="BT153">
            <v>6346</v>
          </cell>
          <cell r="BU153">
            <v>5232.5873000000001</v>
          </cell>
          <cell r="BW153">
            <v>1113.4126999999999</v>
          </cell>
          <cell r="BX153">
            <v>0.21278435239866897</v>
          </cell>
          <cell r="CB153" t="str">
            <v>Component Variation:</v>
          </cell>
        </row>
        <row r="154">
          <cell r="W154" t="str">
            <v>TC w/tran</v>
          </cell>
          <cell r="X154">
            <v>6407</v>
          </cell>
          <cell r="Y154">
            <v>5322.01</v>
          </cell>
          <cell r="Z154">
            <v>1084.9899999999998</v>
          </cell>
          <cell r="AA154">
            <v>0.20386846323099725</v>
          </cell>
          <cell r="AD154" t="str">
            <v>Component Variation:</v>
          </cell>
          <cell r="BS154" t="str">
            <v>Interruptible</v>
          </cell>
          <cell r="BT154">
            <v>14613</v>
          </cell>
          <cell r="BU154">
            <v>13622</v>
          </cell>
          <cell r="BW154">
            <v>991</v>
          </cell>
          <cell r="BX154">
            <v>7.2749963294670386E-2</v>
          </cell>
          <cell r="CC154" t="str">
            <v>Volume</v>
          </cell>
          <cell r="CE154">
            <v>2220.6175016325096</v>
          </cell>
        </row>
        <row r="155">
          <cell r="W155" t="str">
            <v>Interr w/tran/Other</v>
          </cell>
          <cell r="X155">
            <v>-903</v>
          </cell>
          <cell r="Y155">
            <v>795.64099999999996</v>
          </cell>
          <cell r="Z155">
            <v>-1698.6410000000001</v>
          </cell>
          <cell r="AA155">
            <v>-2.1349339714770861</v>
          </cell>
          <cell r="AE155" t="str">
            <v>Volume</v>
          </cell>
          <cell r="AG155">
            <v>639.34377557755772</v>
          </cell>
          <cell r="CC155" t="str">
            <v>Pricing</v>
          </cell>
          <cell r="CE155">
            <v>-1500.6175016325092</v>
          </cell>
        </row>
        <row r="156">
          <cell r="W156" t="str">
            <v>Total Margin</v>
          </cell>
          <cell r="X156">
            <v>51216</v>
          </cell>
          <cell r="Y156">
            <v>50746.325000000004</v>
          </cell>
          <cell r="Z156">
            <v>469.67500000000064</v>
          </cell>
          <cell r="AA156">
            <v>9.2553500179569769E-3</v>
          </cell>
          <cell r="AE156" t="str">
            <v>Pricing</v>
          </cell>
          <cell r="AG156">
            <v>445.64622442244212</v>
          </cell>
          <cell r="BS156" t="str">
            <v>Total</v>
          </cell>
          <cell r="BT156">
            <v>37162.513259911269</v>
          </cell>
          <cell r="BU156">
            <v>35055.310081890158</v>
          </cell>
          <cell r="BW156">
            <v>2107.2031780211109</v>
          </cell>
          <cell r="BX156">
            <v>6.0110812687111506E-2</v>
          </cell>
          <cell r="CC156" t="str">
            <v>Total TC Variation:</v>
          </cell>
          <cell r="CE156">
            <v>720.00000000000045</v>
          </cell>
        </row>
        <row r="157">
          <cell r="AE157" t="str">
            <v>Total TC Variation:</v>
          </cell>
          <cell r="AG157">
            <v>1084.9899999999998</v>
          </cell>
        </row>
        <row r="159">
          <cell r="BT159" t="str">
            <v>YTD Billed+Unbilled Unit Margins wo/riskband</v>
          </cell>
          <cell r="CA159" t="str">
            <v>INTERR</v>
          </cell>
          <cell r="CB159" t="str">
            <v>Interr margin variation:</v>
          </cell>
          <cell r="CE159">
            <v>-275</v>
          </cell>
        </row>
        <row r="160">
          <cell r="X160" t="str">
            <v>Apr-03 Sales/Tran Summary wo/riskband (Mdt)</v>
          </cell>
          <cell r="AC160" t="str">
            <v>INTERR</v>
          </cell>
          <cell r="AD160" t="str">
            <v>Interr margin variation:</v>
          </cell>
          <cell r="AG160">
            <v>-1698.6410000000001</v>
          </cell>
          <cell r="BT160" t="str">
            <v>FY 2002</v>
          </cell>
          <cell r="BU160" t="str">
            <v>FY 2001</v>
          </cell>
          <cell r="BW160" t="str">
            <v>Variation</v>
          </cell>
          <cell r="BX160" t="str">
            <v>% Variation</v>
          </cell>
        </row>
        <row r="161">
          <cell r="BS161" t="str">
            <v>Firm</v>
          </cell>
          <cell r="BT161">
            <v>6.1771788867316362</v>
          </cell>
          <cell r="BU161">
            <v>6.4389719770162817</v>
          </cell>
          <cell r="BW161">
            <v>-0.26179309028464548</v>
          </cell>
          <cell r="BX161">
            <v>-4.0657591183671571E-2</v>
          </cell>
          <cell r="CB161" t="str">
            <v>Component Variation:</v>
          </cell>
        </row>
        <row r="162">
          <cell r="X162" t="str">
            <v>Actual</v>
          </cell>
          <cell r="Y162" t="str">
            <v>Estimate</v>
          </cell>
          <cell r="Z162" t="str">
            <v>Difference</v>
          </cell>
          <cell r="AA162" t="str">
            <v>% Variation</v>
          </cell>
          <cell r="AD162" t="str">
            <v>Component Variation:</v>
          </cell>
          <cell r="BS162" t="str">
            <v>TC</v>
          </cell>
          <cell r="BT162">
            <v>1.75795776867318</v>
          </cell>
          <cell r="BU162">
            <v>1.9944244408497493</v>
          </cell>
          <cell r="BW162">
            <v>-0.23646667217656936</v>
          </cell>
          <cell r="BX162">
            <v>-0.11856386601230166</v>
          </cell>
          <cell r="CC162" t="str">
            <v>Volume</v>
          </cell>
          <cell r="CE162">
            <v>213.81214212303624</v>
          </cell>
        </row>
        <row r="163">
          <cell r="W163" t="str">
            <v>Firm w/tran normalized</v>
          </cell>
          <cell r="X163">
            <v>8651.6206896551721</v>
          </cell>
          <cell r="Y163">
            <v>8726</v>
          </cell>
          <cell r="Z163">
            <v>-74.3793103448279</v>
          </cell>
          <cell r="AA163">
            <v>-8.5238723750662281E-3</v>
          </cell>
          <cell r="AE163" t="str">
            <v>Volume</v>
          </cell>
          <cell r="AG163">
            <v>-92.671981937091246</v>
          </cell>
          <cell r="BS163" t="str">
            <v>Interruptible/Other</v>
          </cell>
          <cell r="BT163">
            <v>0.18230342845411621</v>
          </cell>
          <cell r="BU163">
            <v>0.21575392747026867</v>
          </cell>
          <cell r="BW163">
            <v>-3.3450499016152463E-2</v>
          </cell>
          <cell r="BX163">
            <v>-0.15504004681797512</v>
          </cell>
          <cell r="CC163" t="str">
            <v>Pricing</v>
          </cell>
          <cell r="CE163">
            <v>-488.81214212303593</v>
          </cell>
        </row>
        <row r="164">
          <cell r="W164" t="str">
            <v>TC w/tran</v>
          </cell>
          <cell r="X164">
            <v>3394</v>
          </cell>
          <cell r="Y164">
            <v>3030</v>
          </cell>
          <cell r="Z164">
            <v>364</v>
          </cell>
          <cell r="AA164">
            <v>0.12013201320132014</v>
          </cell>
          <cell r="AE164" t="str">
            <v>Pricing</v>
          </cell>
          <cell r="AG164">
            <v>-1605.9690180629086</v>
          </cell>
          <cell r="CC164" t="str">
            <v>Total Interr Variation:</v>
          </cell>
          <cell r="CE164">
            <v>-274.99999999999966</v>
          </cell>
        </row>
        <row r="165">
          <cell r="W165" t="str">
            <v>Interr w/tran/Other</v>
          </cell>
          <cell r="X165">
            <v>2837</v>
          </cell>
          <cell r="Y165">
            <v>3211</v>
          </cell>
          <cell r="Z165">
            <v>-374</v>
          </cell>
          <cell r="AA165">
            <v>-0.11647461849891</v>
          </cell>
          <cell r="AE165" t="str">
            <v>Total Interr Variation:</v>
          </cell>
          <cell r="AG165">
            <v>-1698.6409999999998</v>
          </cell>
        </row>
        <row r="166">
          <cell r="W166" t="str">
            <v>Total Sales/tran</v>
          </cell>
          <cell r="X166">
            <v>14882.620689655172</v>
          </cell>
          <cell r="Y166">
            <v>14967</v>
          </cell>
          <cell r="Z166">
            <v>-84.3793103448279</v>
          </cell>
          <cell r="AA166">
            <v>-5.6376902749266985E-3</v>
          </cell>
          <cell r="CA166" t="str">
            <v>TOTAL Variation by Component for 2nd Quarter:</v>
          </cell>
        </row>
        <row r="167">
          <cell r="BS167" t="str">
            <v>Note: Margins include Billed+Unbilled and Transportation</v>
          </cell>
        </row>
        <row r="168">
          <cell r="AC168" t="str">
            <v>Note: Margins include Billed+Unbilled and Transportation</v>
          </cell>
          <cell r="CC168" t="str">
            <v>Volume</v>
          </cell>
          <cell r="CE168">
            <v>2452.3974535359425</v>
          </cell>
        </row>
        <row r="169">
          <cell r="X169" t="str">
            <v xml:space="preserve">        Apr-03 Avg Unit Margin Comparison wo/riskband</v>
          </cell>
          <cell r="CC169" t="str">
            <v>Pricing</v>
          </cell>
          <cell r="CE169">
            <v>-6231.3974535359457</v>
          </cell>
        </row>
        <row r="170">
          <cell r="CC170" t="str">
            <v>Deadband</v>
          </cell>
          <cell r="CE170">
            <v>50</v>
          </cell>
        </row>
        <row r="171">
          <cell r="X171" t="str">
            <v>Actual</v>
          </cell>
          <cell r="Y171" t="str">
            <v>Estimate</v>
          </cell>
          <cell r="Z171" t="str">
            <v>Difference</v>
          </cell>
          <cell r="AA171" t="str">
            <v>% Variation</v>
          </cell>
          <cell r="CC171" t="str">
            <v>Total Variation:</v>
          </cell>
          <cell r="CE171">
            <v>-3729.0000000000032</v>
          </cell>
        </row>
        <row r="172">
          <cell r="W172" t="str">
            <v>Firm w/tran</v>
          </cell>
          <cell r="X172">
            <v>5.2836343200596261</v>
          </cell>
          <cell r="Y172">
            <v>5.1144480861792347</v>
          </cell>
          <cell r="Z172">
            <v>0.16918623388039133</v>
          </cell>
          <cell r="AA172">
            <v>3.3080056934702895E-2</v>
          </cell>
          <cell r="CF172" t="str">
            <v>qtr2</v>
          </cell>
        </row>
        <row r="173">
          <cell r="W173" t="str">
            <v>TC w/tran</v>
          </cell>
          <cell r="X173">
            <v>1.8877430760164997</v>
          </cell>
          <cell r="Y173">
            <v>1.7564389438943895</v>
          </cell>
          <cell r="Z173">
            <v>0.13130413212211023</v>
          </cell>
          <cell r="AA173">
            <v>7.4755876131385318E-2</v>
          </cell>
        </row>
        <row r="174">
          <cell r="W174" t="str">
            <v>Interr w/tran/Other</v>
          </cell>
          <cell r="X174">
            <v>-0.31829397250616848</v>
          </cell>
          <cell r="Y174">
            <v>0.24778604796013701</v>
          </cell>
          <cell r="Z174">
            <v>-0.56608002046630546</v>
          </cell>
          <cell r="AA174">
            <v>-2.2845516328561586</v>
          </cell>
        </row>
        <row r="175">
          <cell r="W175" t="str">
            <v>Total</v>
          </cell>
          <cell r="X175">
            <v>3.4413293913752678</v>
          </cell>
          <cell r="Y175">
            <v>3.3905475379167505</v>
          </cell>
          <cell r="Z175">
            <v>5.0781853458517379E-2</v>
          </cell>
          <cell r="AA175">
            <v>1.4977478678773873E-2</v>
          </cell>
        </row>
        <row r="177">
          <cell r="W177" t="str">
            <v>Note: Margins include Billed+Unbilled and Transportation</v>
          </cell>
          <cell r="AG177" t="str">
            <v>apr</v>
          </cell>
        </row>
        <row r="181">
          <cell r="W181" t="str">
            <v>MSV Sales and Margin Monthly Analysis</v>
          </cell>
          <cell r="AD181" t="str">
            <v>MSV Sales and Margin Monthly Analysis</v>
          </cell>
        </row>
        <row r="183">
          <cell r="W183" t="str">
            <v>For the Month May-02</v>
          </cell>
          <cell r="AD183" t="str">
            <v>For the Month May-02</v>
          </cell>
        </row>
        <row r="185">
          <cell r="X185" t="str">
            <v>May-02 Margin Summary w/riskband($000)</v>
          </cell>
          <cell r="AD185" t="str">
            <v>Breakdown of Margin Variation</v>
          </cell>
        </row>
        <row r="187">
          <cell r="X187" t="str">
            <v>Actual</v>
          </cell>
          <cell r="Y187" t="str">
            <v>Estimate</v>
          </cell>
          <cell r="Z187" t="str">
            <v>Difference</v>
          </cell>
          <cell r="AA187" t="str">
            <v>% Variation</v>
          </cell>
        </row>
        <row r="188">
          <cell r="W188" t="str">
            <v>Firm w/tran</v>
          </cell>
          <cell r="X188">
            <v>0</v>
          </cell>
          <cell r="Y188">
            <v>0</v>
          </cell>
          <cell r="Z188">
            <v>0</v>
          </cell>
          <cell r="AA188" t="e">
            <v>#DIV/0!</v>
          </cell>
          <cell r="AC188" t="str">
            <v>FIRM</v>
          </cell>
          <cell r="AD188" t="str">
            <v>Firm margin variation:</v>
          </cell>
          <cell r="AG188">
            <v>0</v>
          </cell>
        </row>
        <row r="189">
          <cell r="W189" t="str">
            <v>TC w/tran</v>
          </cell>
          <cell r="X189">
            <v>0</v>
          </cell>
          <cell r="Y189">
            <v>0</v>
          </cell>
          <cell r="Z189">
            <v>0</v>
          </cell>
          <cell r="AA189" t="e">
            <v>#DIV/0!</v>
          </cell>
        </row>
        <row r="190">
          <cell r="W190" t="str">
            <v>Interr w/tran/Other</v>
          </cell>
          <cell r="X190">
            <v>0</v>
          </cell>
          <cell r="Y190">
            <v>0</v>
          </cell>
          <cell r="Z190">
            <v>0</v>
          </cell>
          <cell r="AA190" t="e">
            <v>#DIV/0!</v>
          </cell>
          <cell r="AD190" t="str">
            <v>Component Variation:</v>
          </cell>
        </row>
        <row r="191">
          <cell r="W191" t="str">
            <v>Total Margin</v>
          </cell>
          <cell r="X191">
            <v>0</v>
          </cell>
          <cell r="Y191">
            <v>0</v>
          </cell>
          <cell r="Z191">
            <v>0</v>
          </cell>
          <cell r="AA191" t="e">
            <v>#DIV/0!</v>
          </cell>
          <cell r="AE191" t="str">
            <v>Volume</v>
          </cell>
          <cell r="AG191" t="e">
            <v>#DIV/0!</v>
          </cell>
        </row>
        <row r="192">
          <cell r="AE192" t="str">
            <v>Pricing</v>
          </cell>
          <cell r="AG192" t="e">
            <v>#DIV/0!</v>
          </cell>
        </row>
        <row r="193">
          <cell r="AE193" t="str">
            <v>Deadband</v>
          </cell>
          <cell r="AG193">
            <v>-51</v>
          </cell>
        </row>
        <row r="194">
          <cell r="X194" t="str">
            <v>May-02 Margin Summary wo/riskband($000)</v>
          </cell>
          <cell r="AE194" t="str">
            <v>Total Firm Variation:</v>
          </cell>
          <cell r="AG194" t="e">
            <v>#DIV/0!</v>
          </cell>
        </row>
        <row r="196">
          <cell r="X196" t="str">
            <v>Actual</v>
          </cell>
          <cell r="Y196" t="str">
            <v>Estimate</v>
          </cell>
          <cell r="Z196" t="str">
            <v>Difference</v>
          </cell>
          <cell r="AA196" t="str">
            <v>% Variation</v>
          </cell>
          <cell r="AC196" t="str">
            <v>TC</v>
          </cell>
          <cell r="AD196" t="str">
            <v>TC margin variation:</v>
          </cell>
          <cell r="AG196">
            <v>0</v>
          </cell>
        </row>
        <row r="197">
          <cell r="W197" t="str">
            <v>Firm w/tran</v>
          </cell>
          <cell r="X197">
            <v>32038</v>
          </cell>
          <cell r="Y197">
            <v>0</v>
          </cell>
          <cell r="Z197">
            <v>32038</v>
          </cell>
          <cell r="AA197" t="e">
            <v>#DIV/0!</v>
          </cell>
        </row>
        <row r="198">
          <cell r="W198" t="str">
            <v>TC w/tran</v>
          </cell>
          <cell r="X198">
            <v>0</v>
          </cell>
          <cell r="Y198">
            <v>0</v>
          </cell>
          <cell r="Z198">
            <v>0</v>
          </cell>
          <cell r="AA198" t="e">
            <v>#DIV/0!</v>
          </cell>
          <cell r="AD198" t="str">
            <v>Component Variation:</v>
          </cell>
        </row>
        <row r="199">
          <cell r="W199" t="str">
            <v>Interr w/tran/Other</v>
          </cell>
          <cell r="X199">
            <v>0</v>
          </cell>
          <cell r="Y199">
            <v>0</v>
          </cell>
          <cell r="Z199">
            <v>0</v>
          </cell>
          <cell r="AA199" t="e">
            <v>#DIV/0!</v>
          </cell>
          <cell r="AE199" t="str">
            <v>Volume</v>
          </cell>
          <cell r="AG199" t="e">
            <v>#DIV/0!</v>
          </cell>
        </row>
        <row r="200">
          <cell r="W200" t="str">
            <v>Total Margin</v>
          </cell>
          <cell r="X200">
            <v>32038</v>
          </cell>
          <cell r="Y200">
            <v>0</v>
          </cell>
          <cell r="Z200">
            <v>32038</v>
          </cell>
          <cell r="AA200" t="e">
            <v>#DIV/0!</v>
          </cell>
          <cell r="AE200" t="str">
            <v>Pricing</v>
          </cell>
          <cell r="AG200" t="e">
            <v>#DIV/0!</v>
          </cell>
        </row>
        <row r="201">
          <cell r="AE201" t="str">
            <v>Total TC Variation:</v>
          </cell>
          <cell r="AG201" t="e">
            <v>#DIV/0!</v>
          </cell>
        </row>
        <row r="204">
          <cell r="X204" t="str">
            <v>May-02 Sales/Tran Summary wo/riskband (Mdt)</v>
          </cell>
          <cell r="AC204" t="str">
            <v>INTERR</v>
          </cell>
          <cell r="AD204" t="str">
            <v>Interr margin variation:</v>
          </cell>
          <cell r="AG204">
            <v>0</v>
          </cell>
        </row>
        <row r="206">
          <cell r="X206" t="str">
            <v>Actual</v>
          </cell>
          <cell r="Y206" t="str">
            <v>Estimate</v>
          </cell>
          <cell r="Z206" t="str">
            <v>Difference</v>
          </cell>
          <cell r="AA206" t="str">
            <v>% Variation</v>
          </cell>
          <cell r="AD206" t="str">
            <v>Component Variation:</v>
          </cell>
        </row>
        <row r="207">
          <cell r="W207" t="str">
            <v>Firm w/tran normalized</v>
          </cell>
          <cell r="X207">
            <v>0</v>
          </cell>
          <cell r="Y207">
            <v>0</v>
          </cell>
          <cell r="Z207">
            <v>0</v>
          </cell>
          <cell r="AA207" t="e">
            <v>#DIV/0!</v>
          </cell>
          <cell r="AE207" t="str">
            <v>Volume</v>
          </cell>
          <cell r="AG207" t="e">
            <v>#DIV/0!</v>
          </cell>
        </row>
        <row r="208">
          <cell r="W208" t="str">
            <v>TC w/tran</v>
          </cell>
          <cell r="X208">
            <v>0</v>
          </cell>
          <cell r="Y208">
            <v>0</v>
          </cell>
          <cell r="Z208">
            <v>0</v>
          </cell>
          <cell r="AA208" t="e">
            <v>#DIV/0!</v>
          </cell>
          <cell r="AE208" t="str">
            <v>Pricing</v>
          </cell>
          <cell r="AG208" t="e">
            <v>#DIV/0!</v>
          </cell>
        </row>
        <row r="209">
          <cell r="W209" t="str">
            <v>Interr w/tran/Other</v>
          </cell>
          <cell r="X209">
            <v>0</v>
          </cell>
          <cell r="Y209">
            <v>0</v>
          </cell>
          <cell r="Z209">
            <v>0</v>
          </cell>
          <cell r="AA209" t="e">
            <v>#DIV/0!</v>
          </cell>
          <cell r="AE209" t="str">
            <v>Total Interr Variation:</v>
          </cell>
          <cell r="AG209" t="e">
            <v>#DIV/0!</v>
          </cell>
        </row>
        <row r="210">
          <cell r="W210" t="str">
            <v>Total Sales/tran</v>
          </cell>
          <cell r="X210">
            <v>0</v>
          </cell>
          <cell r="Y210">
            <v>0</v>
          </cell>
          <cell r="Z210">
            <v>0</v>
          </cell>
          <cell r="AA210" t="e">
            <v>#DIV/0!</v>
          </cell>
        </row>
        <row r="212">
          <cell r="AC212" t="str">
            <v>Note: Margins include Billed+Unbilled and Transportation</v>
          </cell>
        </row>
        <row r="213">
          <cell r="X213" t="str">
            <v>May-02 Avg Unit Margin Comparison wo/riskband</v>
          </cell>
        </row>
        <row r="215">
          <cell r="X215" t="str">
            <v>Actual</v>
          </cell>
          <cell r="Y215" t="str">
            <v>Estimate</v>
          </cell>
          <cell r="Z215" t="str">
            <v>Difference</v>
          </cell>
          <cell r="AA215" t="str">
            <v>% Variation</v>
          </cell>
        </row>
        <row r="216">
          <cell r="W216" t="str">
            <v>Firm w/tran</v>
          </cell>
          <cell r="X216" t="e">
            <v>#DIV/0!</v>
          </cell>
          <cell r="Y216" t="e">
            <v>#DIV/0!</v>
          </cell>
          <cell r="Z216" t="e">
            <v>#DIV/0!</v>
          </cell>
          <cell r="AA216" t="e">
            <v>#DIV/0!</v>
          </cell>
        </row>
        <row r="217">
          <cell r="W217" t="str">
            <v>TC w/tran</v>
          </cell>
          <cell r="X217" t="e">
            <v>#DIV/0!</v>
          </cell>
          <cell r="Y217" t="e">
            <v>#DIV/0!</v>
          </cell>
          <cell r="Z217" t="e">
            <v>#DIV/0!</v>
          </cell>
          <cell r="AA217" t="e">
            <v>#DIV/0!</v>
          </cell>
        </row>
        <row r="218">
          <cell r="W218" t="str">
            <v>Interr w/tran/Other</v>
          </cell>
          <cell r="X218" t="e">
            <v>#DIV/0!</v>
          </cell>
          <cell r="Y218" t="e">
            <v>#DIV/0!</v>
          </cell>
          <cell r="Z218" t="e">
            <v>#DIV/0!</v>
          </cell>
          <cell r="AA218" t="e">
            <v>#DIV/0!</v>
          </cell>
        </row>
        <row r="219">
          <cell r="W219" t="str">
            <v>Total</v>
          </cell>
          <cell r="X219" t="e">
            <v>#DIV/0!</v>
          </cell>
          <cell r="Y219" t="e">
            <v>#DIV/0!</v>
          </cell>
          <cell r="Z219" t="e">
            <v>#DIV/0!</v>
          </cell>
          <cell r="AA219" t="e">
            <v>#DIV/0!</v>
          </cell>
        </row>
        <row r="221">
          <cell r="W221" t="str">
            <v>Note: Margins include Billed+Unbilled and Transportation</v>
          </cell>
          <cell r="AG221" t="str">
            <v>may</v>
          </cell>
        </row>
        <row r="225">
          <cell r="W225" t="str">
            <v>MSV Sales and Margin Monthly Analysis</v>
          </cell>
          <cell r="AD225" t="str">
            <v>MSV Sales and Margin Monthly Analysis</v>
          </cell>
        </row>
        <row r="227">
          <cell r="W227" t="str">
            <v>For the Month Jun-02</v>
          </cell>
          <cell r="AD227" t="str">
            <v>For the Month Jun-02</v>
          </cell>
        </row>
        <row r="229">
          <cell r="X229" t="str">
            <v>Jun-02 Margin Summary w/riskband($000)</v>
          </cell>
          <cell r="AD229" t="str">
            <v>Breakdown of Margin Variation</v>
          </cell>
        </row>
        <row r="231">
          <cell r="X231" t="str">
            <v>Actual</v>
          </cell>
          <cell r="Y231" t="str">
            <v>Estimate</v>
          </cell>
          <cell r="Z231" t="str">
            <v>Difference</v>
          </cell>
          <cell r="AA231" t="str">
            <v>% Variation</v>
          </cell>
        </row>
        <row r="232">
          <cell r="W232" t="str">
            <v>Firm w/tran</v>
          </cell>
          <cell r="X232">
            <v>0</v>
          </cell>
          <cell r="Y232">
            <v>0</v>
          </cell>
          <cell r="Z232">
            <v>0</v>
          </cell>
          <cell r="AA232" t="e">
            <v>#DIV/0!</v>
          </cell>
          <cell r="AC232" t="str">
            <v>FIRM</v>
          </cell>
          <cell r="AD232" t="str">
            <v>Firm margin variation:</v>
          </cell>
          <cell r="AG232">
            <v>0</v>
          </cell>
        </row>
        <row r="233">
          <cell r="W233" t="str">
            <v>TC w/tran</v>
          </cell>
          <cell r="X233">
            <v>0</v>
          </cell>
          <cell r="Y233">
            <v>0</v>
          </cell>
          <cell r="Z233">
            <v>0</v>
          </cell>
          <cell r="AA233" t="e">
            <v>#DIV/0!</v>
          </cell>
        </row>
        <row r="234">
          <cell r="W234" t="str">
            <v>Interr w/tran/Other</v>
          </cell>
          <cell r="X234">
            <v>0</v>
          </cell>
          <cell r="Y234">
            <v>0</v>
          </cell>
          <cell r="Z234">
            <v>0</v>
          </cell>
          <cell r="AA234" t="e">
            <v>#DIV/0!</v>
          </cell>
          <cell r="AD234" t="str">
            <v>Component Variation:</v>
          </cell>
        </row>
        <row r="235">
          <cell r="W235" t="str">
            <v>Total Margin</v>
          </cell>
          <cell r="X235">
            <v>0</v>
          </cell>
          <cell r="Y235">
            <v>0</v>
          </cell>
          <cell r="Z235">
            <v>0</v>
          </cell>
          <cell r="AA235" t="e">
            <v>#DIV/0!</v>
          </cell>
          <cell r="AE235" t="str">
            <v>Volume</v>
          </cell>
          <cell r="AG235" t="e">
            <v>#DIV/0!</v>
          </cell>
        </row>
        <row r="236">
          <cell r="AE236" t="str">
            <v>Pricing</v>
          </cell>
          <cell r="AG236" t="e">
            <v>#DIV/0!</v>
          </cell>
        </row>
        <row r="237">
          <cell r="AE237" t="str">
            <v>Deadband</v>
          </cell>
          <cell r="AG237">
            <v>0</v>
          </cell>
        </row>
        <row r="238">
          <cell r="X238" t="str">
            <v>Jun-02 Margin Summary wo/riskband($000)</v>
          </cell>
          <cell r="AE238" t="str">
            <v>Total Firm Variation:</v>
          </cell>
          <cell r="AG238" t="e">
            <v>#DIV/0!</v>
          </cell>
        </row>
        <row r="240">
          <cell r="X240" t="str">
            <v>Actual</v>
          </cell>
          <cell r="Y240" t="str">
            <v>Estimate</v>
          </cell>
          <cell r="Z240" t="str">
            <v>Difference</v>
          </cell>
          <cell r="AA240" t="str">
            <v>% Variation</v>
          </cell>
          <cell r="AC240" t="str">
            <v>TC</v>
          </cell>
          <cell r="AD240" t="str">
            <v>TC margin variation:</v>
          </cell>
          <cell r="AG240">
            <v>0</v>
          </cell>
        </row>
        <row r="241">
          <cell r="W241" t="str">
            <v>Firm w/tran</v>
          </cell>
          <cell r="X241">
            <v>27510</v>
          </cell>
          <cell r="Y241">
            <v>0</v>
          </cell>
          <cell r="Z241">
            <v>27510</v>
          </cell>
          <cell r="AA241" t="e">
            <v>#DIV/0!</v>
          </cell>
        </row>
        <row r="242">
          <cell r="W242" t="str">
            <v>TC w/tran</v>
          </cell>
          <cell r="X242">
            <v>0</v>
          </cell>
          <cell r="Y242">
            <v>0</v>
          </cell>
          <cell r="Z242">
            <v>0</v>
          </cell>
          <cell r="AA242" t="e">
            <v>#DIV/0!</v>
          </cell>
          <cell r="AD242" t="str">
            <v>Component Variation:</v>
          </cell>
        </row>
        <row r="243">
          <cell r="W243" t="str">
            <v>Interr w/tran/Other</v>
          </cell>
          <cell r="X243">
            <v>0</v>
          </cell>
          <cell r="Y243">
            <v>0</v>
          </cell>
          <cell r="Z243">
            <v>0</v>
          </cell>
          <cell r="AA243" t="e">
            <v>#DIV/0!</v>
          </cell>
          <cell r="AE243" t="str">
            <v>Volume</v>
          </cell>
          <cell r="AG243" t="e">
            <v>#DIV/0!</v>
          </cell>
        </row>
        <row r="244">
          <cell r="W244" t="str">
            <v>Total Margin</v>
          </cell>
          <cell r="X244">
            <v>27510</v>
          </cell>
          <cell r="Y244">
            <v>0</v>
          </cell>
          <cell r="Z244">
            <v>27510</v>
          </cell>
          <cell r="AA244" t="e">
            <v>#DIV/0!</v>
          </cell>
          <cell r="AE244" t="str">
            <v>Pricing</v>
          </cell>
          <cell r="AG244" t="e">
            <v>#DIV/0!</v>
          </cell>
        </row>
        <row r="245">
          <cell r="AE245" t="str">
            <v>Total TC Variation:</v>
          </cell>
          <cell r="AG245" t="e">
            <v>#DIV/0!</v>
          </cell>
        </row>
        <row r="248">
          <cell r="X248" t="str">
            <v>Jun-02 Sales/Tran Summary wo/riskband (Mdt)</v>
          </cell>
          <cell r="AC248" t="str">
            <v>INTERR</v>
          </cell>
          <cell r="AD248" t="str">
            <v>Interr margin variation:</v>
          </cell>
          <cell r="AG248">
            <v>0</v>
          </cell>
        </row>
        <row r="250">
          <cell r="X250" t="str">
            <v>Actual</v>
          </cell>
          <cell r="Y250" t="str">
            <v>Estimate</v>
          </cell>
          <cell r="Z250" t="str">
            <v>Difference</v>
          </cell>
          <cell r="AA250" t="str">
            <v>% Variation</v>
          </cell>
          <cell r="AD250" t="str">
            <v>Component Variation:</v>
          </cell>
        </row>
        <row r="251">
          <cell r="W251" t="str">
            <v>Firm w/tran normalized</v>
          </cell>
          <cell r="X251">
            <v>0</v>
          </cell>
          <cell r="Y251">
            <v>0</v>
          </cell>
          <cell r="Z251">
            <v>0</v>
          </cell>
          <cell r="AA251" t="e">
            <v>#DIV/0!</v>
          </cell>
          <cell r="AE251" t="str">
            <v>Volume</v>
          </cell>
          <cell r="AG251" t="e">
            <v>#DIV/0!</v>
          </cell>
        </row>
        <row r="252">
          <cell r="W252" t="str">
            <v>TC w/tran</v>
          </cell>
          <cell r="X252">
            <v>0</v>
          </cell>
          <cell r="Y252">
            <v>0</v>
          </cell>
          <cell r="Z252">
            <v>0</v>
          </cell>
          <cell r="AA252" t="e">
            <v>#DIV/0!</v>
          </cell>
          <cell r="AE252" t="str">
            <v>Pricing</v>
          </cell>
          <cell r="AG252" t="e">
            <v>#DIV/0!</v>
          </cell>
        </row>
        <row r="253">
          <cell r="W253" t="str">
            <v>Interr w/tran/Other</v>
          </cell>
          <cell r="X253">
            <v>0</v>
          </cell>
          <cell r="Y253">
            <v>0</v>
          </cell>
          <cell r="Z253">
            <v>0</v>
          </cell>
          <cell r="AA253" t="e">
            <v>#DIV/0!</v>
          </cell>
          <cell r="AE253" t="str">
            <v>Total Interr Variation:</v>
          </cell>
          <cell r="AG253" t="e">
            <v>#DIV/0!</v>
          </cell>
        </row>
        <row r="254">
          <cell r="W254" t="str">
            <v>Total Sales/tran</v>
          </cell>
          <cell r="X254">
            <v>0</v>
          </cell>
          <cell r="Y254">
            <v>0</v>
          </cell>
          <cell r="Z254">
            <v>0</v>
          </cell>
          <cell r="AA254" t="e">
            <v>#DIV/0!</v>
          </cell>
        </row>
        <row r="256">
          <cell r="AC256" t="str">
            <v>Note: Margins include Billed+Unbilled and Transportation</v>
          </cell>
        </row>
        <row r="257">
          <cell r="X257" t="str">
            <v>Jun-02 Avg Unit Margin Comparison wo/riskband</v>
          </cell>
        </row>
        <row r="259">
          <cell r="X259" t="str">
            <v>Actual</v>
          </cell>
          <cell r="Y259" t="str">
            <v>Estimate</v>
          </cell>
          <cell r="Z259" t="str">
            <v>Difference</v>
          </cell>
          <cell r="AA259" t="str">
            <v>% Variation</v>
          </cell>
        </row>
        <row r="260">
          <cell r="W260" t="str">
            <v>Firm w/tran</v>
          </cell>
          <cell r="X260" t="e">
            <v>#DIV/0!</v>
          </cell>
          <cell r="Y260" t="e">
            <v>#DIV/0!</v>
          </cell>
          <cell r="Z260" t="e">
            <v>#DIV/0!</v>
          </cell>
          <cell r="AA260" t="e">
            <v>#DIV/0!</v>
          </cell>
        </row>
        <row r="261">
          <cell r="W261" t="str">
            <v>TC w/tran</v>
          </cell>
          <cell r="X261" t="e">
            <v>#DIV/0!</v>
          </cell>
          <cell r="Y261" t="e">
            <v>#DIV/0!</v>
          </cell>
          <cell r="Z261" t="e">
            <v>#DIV/0!</v>
          </cell>
          <cell r="AA261" t="e">
            <v>#DIV/0!</v>
          </cell>
        </row>
        <row r="262">
          <cell r="W262" t="str">
            <v>Interr w/tran/Other</v>
          </cell>
          <cell r="X262" t="e">
            <v>#DIV/0!</v>
          </cell>
          <cell r="Y262" t="e">
            <v>#DIV/0!</v>
          </cell>
          <cell r="Z262" t="e">
            <v>#DIV/0!</v>
          </cell>
          <cell r="AA262" t="e">
            <v>#DIV/0!</v>
          </cell>
        </row>
        <row r="263">
          <cell r="W263" t="str">
            <v>Total</v>
          </cell>
          <cell r="X263" t="e">
            <v>#DIV/0!</v>
          </cell>
          <cell r="Y263" t="e">
            <v>#DIV/0!</v>
          </cell>
          <cell r="Z263" t="e">
            <v>#DIV/0!</v>
          </cell>
          <cell r="AA263" t="e">
            <v>#DIV/0!</v>
          </cell>
        </row>
        <row r="265">
          <cell r="W265" t="str">
            <v>Note: Margins include Billed+Unbilled and Transportation</v>
          </cell>
          <cell r="AG265" t="str">
            <v>jun</v>
          </cell>
        </row>
        <row r="268">
          <cell r="W268" t="str">
            <v>MSV Sales and Margin Monthly Analysis</v>
          </cell>
          <cell r="AD268" t="str">
            <v>MSV Sales and Margin Monthly Analysis</v>
          </cell>
        </row>
        <row r="270">
          <cell r="W270" t="str">
            <v>For the Month Jul-02</v>
          </cell>
          <cell r="AD270" t="str">
            <v>For the Month Jul-02</v>
          </cell>
        </row>
        <row r="272">
          <cell r="X272" t="str">
            <v>Jul-02 Margin Summary w/riskband($000)</v>
          </cell>
          <cell r="AD272" t="str">
            <v>Breakdown of Margin Variation</v>
          </cell>
        </row>
        <row r="274">
          <cell r="X274" t="str">
            <v>Actual</v>
          </cell>
          <cell r="Y274" t="str">
            <v>Estimate</v>
          </cell>
          <cell r="Z274" t="str">
            <v>Difference</v>
          </cell>
          <cell r="AA274" t="str">
            <v>% Variation</v>
          </cell>
        </row>
        <row r="275">
          <cell r="W275" t="str">
            <v>Firm w/tran</v>
          </cell>
          <cell r="X275">
            <v>0</v>
          </cell>
          <cell r="Y275">
            <v>0</v>
          </cell>
          <cell r="Z275">
            <v>0</v>
          </cell>
          <cell r="AA275" t="e">
            <v>#DIV/0!</v>
          </cell>
          <cell r="AC275" t="str">
            <v>FIRM</v>
          </cell>
          <cell r="AD275" t="str">
            <v>Firm margin variation:</v>
          </cell>
          <cell r="AG275">
            <v>0</v>
          </cell>
        </row>
        <row r="276">
          <cell r="W276" t="str">
            <v>TC w/tran</v>
          </cell>
          <cell r="X276">
            <v>0</v>
          </cell>
          <cell r="Y276">
            <v>0</v>
          </cell>
          <cell r="Z276">
            <v>0</v>
          </cell>
          <cell r="AA276" t="e">
            <v>#DIV/0!</v>
          </cell>
        </row>
        <row r="277">
          <cell r="W277" t="str">
            <v>Interr w/tran/Other</v>
          </cell>
          <cell r="X277">
            <v>0</v>
          </cell>
          <cell r="Y277">
            <v>0</v>
          </cell>
          <cell r="Z277">
            <v>0</v>
          </cell>
          <cell r="AA277" t="e">
            <v>#DIV/0!</v>
          </cell>
          <cell r="AD277" t="str">
            <v>Component Variation:</v>
          </cell>
        </row>
        <row r="278">
          <cell r="W278" t="str">
            <v>Total Margin</v>
          </cell>
          <cell r="X278">
            <v>0</v>
          </cell>
          <cell r="Y278">
            <v>0</v>
          </cell>
          <cell r="Z278">
            <v>0</v>
          </cell>
          <cell r="AA278" t="e">
            <v>#DIV/0!</v>
          </cell>
          <cell r="AE278" t="str">
            <v>Volume</v>
          </cell>
          <cell r="AG278" t="e">
            <v>#DIV/0!</v>
          </cell>
        </row>
        <row r="279">
          <cell r="AE279" t="str">
            <v>Pricing</v>
          </cell>
          <cell r="AG279" t="e">
            <v>#DIV/0!</v>
          </cell>
        </row>
        <row r="280">
          <cell r="AE280" t="str">
            <v>Deadband</v>
          </cell>
          <cell r="AG280">
            <v>103</v>
          </cell>
        </row>
        <row r="281">
          <cell r="X281" t="str">
            <v>Jul-02 Margin Summary wo/riskband($000)</v>
          </cell>
          <cell r="AE281" t="str">
            <v>Total Firm Variation:</v>
          </cell>
          <cell r="AG281" t="e">
            <v>#DIV/0!</v>
          </cell>
        </row>
        <row r="283">
          <cell r="X283" t="str">
            <v>Actual</v>
          </cell>
          <cell r="Y283" t="str">
            <v>Estimate</v>
          </cell>
          <cell r="Z283" t="str">
            <v>Difference</v>
          </cell>
          <cell r="AA283" t="str">
            <v>% Variation</v>
          </cell>
          <cell r="AC283" t="str">
            <v>TC</v>
          </cell>
          <cell r="AD283" t="str">
            <v>TC margin variation:</v>
          </cell>
          <cell r="AG283">
            <v>0</v>
          </cell>
        </row>
        <row r="284">
          <cell r="W284" t="str">
            <v>Firm w/tran</v>
          </cell>
          <cell r="X284">
            <v>24067</v>
          </cell>
          <cell r="Y284">
            <v>0</v>
          </cell>
          <cell r="Z284">
            <v>24067</v>
          </cell>
          <cell r="AA284" t="e">
            <v>#DIV/0!</v>
          </cell>
        </row>
        <row r="285">
          <cell r="W285" t="str">
            <v>TC w/tran</v>
          </cell>
          <cell r="X285">
            <v>0</v>
          </cell>
          <cell r="Y285">
            <v>0</v>
          </cell>
          <cell r="Z285">
            <v>0</v>
          </cell>
          <cell r="AA285" t="e">
            <v>#DIV/0!</v>
          </cell>
          <cell r="AD285" t="str">
            <v>Component Variation:</v>
          </cell>
        </row>
        <row r="286">
          <cell r="W286" t="str">
            <v>Interr w/tran/Other</v>
          </cell>
          <cell r="X286">
            <v>0</v>
          </cell>
          <cell r="Y286">
            <v>0</v>
          </cell>
          <cell r="Z286">
            <v>0</v>
          </cell>
          <cell r="AA286" t="e">
            <v>#DIV/0!</v>
          </cell>
          <cell r="AE286" t="str">
            <v>Volume</v>
          </cell>
          <cell r="AG286" t="e">
            <v>#DIV/0!</v>
          </cell>
        </row>
        <row r="287">
          <cell r="W287" t="str">
            <v>Total Margin</v>
          </cell>
          <cell r="X287">
            <v>24067</v>
          </cell>
          <cell r="Y287">
            <v>0</v>
          </cell>
          <cell r="Z287">
            <v>24067</v>
          </cell>
          <cell r="AA287" t="e">
            <v>#DIV/0!</v>
          </cell>
          <cell r="AE287" t="str">
            <v>Pricing</v>
          </cell>
          <cell r="AG287" t="e">
            <v>#DIV/0!</v>
          </cell>
        </row>
        <row r="288">
          <cell r="AE288" t="str">
            <v>Total TC Variation:</v>
          </cell>
          <cell r="AG288" t="e">
            <v>#DIV/0!</v>
          </cell>
        </row>
        <row r="291">
          <cell r="X291" t="str">
            <v>Jul-02 Sales/Tran Summary wo/riskband (Mdt)</v>
          </cell>
          <cell r="AC291" t="str">
            <v>INTERR</v>
          </cell>
          <cell r="AD291" t="str">
            <v>Interr margin variation:</v>
          </cell>
          <cell r="AG291">
            <v>0</v>
          </cell>
        </row>
        <row r="293">
          <cell r="X293" t="str">
            <v>Actual</v>
          </cell>
          <cell r="Y293" t="str">
            <v>Estimate</v>
          </cell>
          <cell r="Z293" t="str">
            <v>Difference</v>
          </cell>
          <cell r="AA293" t="str">
            <v>% Variation</v>
          </cell>
          <cell r="AD293" t="str">
            <v>Component Variation:</v>
          </cell>
        </row>
        <row r="294">
          <cell r="W294" t="str">
            <v>Firm w/tran normalized</v>
          </cell>
          <cell r="X294">
            <v>0</v>
          </cell>
          <cell r="Y294">
            <v>0</v>
          </cell>
          <cell r="Z294">
            <v>0</v>
          </cell>
          <cell r="AA294" t="e">
            <v>#DIV/0!</v>
          </cell>
          <cell r="AE294" t="str">
            <v>Volume</v>
          </cell>
          <cell r="AG294" t="e">
            <v>#DIV/0!</v>
          </cell>
        </row>
        <row r="295">
          <cell r="W295" t="str">
            <v>TC w/tran</v>
          </cell>
          <cell r="X295">
            <v>0</v>
          </cell>
          <cell r="Y295">
            <v>0</v>
          </cell>
          <cell r="Z295">
            <v>0</v>
          </cell>
          <cell r="AA295" t="e">
            <v>#DIV/0!</v>
          </cell>
          <cell r="AE295" t="str">
            <v>Pricing</v>
          </cell>
          <cell r="AG295" t="e">
            <v>#DIV/0!</v>
          </cell>
        </row>
        <row r="296">
          <cell r="W296" t="str">
            <v>Interr w/tran/Other</v>
          </cell>
          <cell r="X296">
            <v>0</v>
          </cell>
          <cell r="Y296">
            <v>0</v>
          </cell>
          <cell r="Z296">
            <v>0</v>
          </cell>
          <cell r="AA296" t="e">
            <v>#DIV/0!</v>
          </cell>
          <cell r="AE296" t="str">
            <v>Total Interr Variation:</v>
          </cell>
          <cell r="AG296" t="e">
            <v>#DIV/0!</v>
          </cell>
        </row>
        <row r="297">
          <cell r="W297" t="str">
            <v>Total Sales/tran</v>
          </cell>
          <cell r="X297">
            <v>0</v>
          </cell>
          <cell r="Y297">
            <v>0</v>
          </cell>
          <cell r="Z297">
            <v>0</v>
          </cell>
          <cell r="AA297" t="e">
            <v>#DIV/0!</v>
          </cell>
        </row>
        <row r="299">
          <cell r="AC299" t="str">
            <v>Note: Margins include Billed+Unbilled and Transportation</v>
          </cell>
        </row>
        <row r="300">
          <cell r="X300" t="str">
            <v>Jul-02 Avg Unit Margin Comparison wo/riskband</v>
          </cell>
        </row>
        <row r="302">
          <cell r="X302" t="str">
            <v>Actual</v>
          </cell>
          <cell r="Y302" t="str">
            <v>Estimate</v>
          </cell>
          <cell r="Z302" t="str">
            <v>Difference</v>
          </cell>
          <cell r="AA302" t="str">
            <v>% Variation</v>
          </cell>
        </row>
        <row r="303">
          <cell r="W303" t="str">
            <v>Firm w/tran</v>
          </cell>
          <cell r="X303" t="e">
            <v>#DIV/0!</v>
          </cell>
          <cell r="Y303" t="e">
            <v>#DIV/0!</v>
          </cell>
          <cell r="Z303" t="e">
            <v>#DIV/0!</v>
          </cell>
          <cell r="AA303" t="e">
            <v>#DIV/0!</v>
          </cell>
        </row>
        <row r="304">
          <cell r="W304" t="str">
            <v>TC w/tran</v>
          </cell>
          <cell r="X304" t="e">
            <v>#DIV/0!</v>
          </cell>
          <cell r="Y304" t="e">
            <v>#DIV/0!</v>
          </cell>
          <cell r="Z304" t="e">
            <v>#DIV/0!</v>
          </cell>
          <cell r="AA304" t="e">
            <v>#DIV/0!</v>
          </cell>
        </row>
        <row r="305">
          <cell r="W305" t="str">
            <v>Interr w/tran/Other</v>
          </cell>
          <cell r="X305" t="e">
            <v>#DIV/0!</v>
          </cell>
          <cell r="Y305" t="e">
            <v>#DIV/0!</v>
          </cell>
          <cell r="Z305" t="e">
            <v>#DIV/0!</v>
          </cell>
          <cell r="AA305" t="e">
            <v>#DIV/0!</v>
          </cell>
        </row>
        <row r="306">
          <cell r="W306" t="str">
            <v>Total</v>
          </cell>
          <cell r="X306" t="e">
            <v>#DIV/0!</v>
          </cell>
          <cell r="Y306" t="e">
            <v>#DIV/0!</v>
          </cell>
          <cell r="Z306" t="e">
            <v>#DIV/0!</v>
          </cell>
          <cell r="AA306" t="e">
            <v>#DIV/0!</v>
          </cell>
        </row>
        <row r="308">
          <cell r="W308" t="str">
            <v>Note: Margins include Billed+Unbilled and Transportation</v>
          </cell>
          <cell r="AG308" t="str">
            <v>jul</v>
          </cell>
        </row>
        <row r="311">
          <cell r="W311" t="str">
            <v>MSV Sales and Margin Monthly Analysis</v>
          </cell>
          <cell r="AD311" t="str">
            <v>MSV Sales and Margin Monthly Analysis</v>
          </cell>
        </row>
        <row r="313">
          <cell r="W313" t="str">
            <v>For the Month Aug-02</v>
          </cell>
          <cell r="AD313" t="str">
            <v>For the Month Aug-02</v>
          </cell>
        </row>
        <row r="315">
          <cell r="X315" t="str">
            <v>Aug-02 Margin Summary w/riskband($000)</v>
          </cell>
          <cell r="AD315" t="str">
            <v>Breakdown of Margin Variation</v>
          </cell>
        </row>
        <row r="317">
          <cell r="X317" t="str">
            <v>Actual</v>
          </cell>
          <cell r="Y317" t="str">
            <v>Estimate</v>
          </cell>
          <cell r="Z317" t="str">
            <v>Difference</v>
          </cell>
          <cell r="AA317" t="str">
            <v>% Variation</v>
          </cell>
        </row>
        <row r="318">
          <cell r="W318" t="str">
            <v>Firm w/tran</v>
          </cell>
          <cell r="X318">
            <v>0</v>
          </cell>
          <cell r="Y318">
            <v>0</v>
          </cell>
          <cell r="Z318">
            <v>0</v>
          </cell>
          <cell r="AA318" t="e">
            <v>#DIV/0!</v>
          </cell>
          <cell r="AC318" t="str">
            <v>FIRM</v>
          </cell>
          <cell r="AD318" t="str">
            <v>Firm margin variation:</v>
          </cell>
          <cell r="AG318">
            <v>0</v>
          </cell>
        </row>
        <row r="319">
          <cell r="W319" t="str">
            <v>TC w/tran</v>
          </cell>
          <cell r="X319">
            <v>0</v>
          </cell>
          <cell r="Y319">
            <v>0</v>
          </cell>
          <cell r="Z319">
            <v>0</v>
          </cell>
          <cell r="AA319" t="e">
            <v>#DIV/0!</v>
          </cell>
        </row>
        <row r="320">
          <cell r="W320" t="str">
            <v>Interr w/tran/Other</v>
          </cell>
          <cell r="X320">
            <v>0</v>
          </cell>
          <cell r="Y320">
            <v>0</v>
          </cell>
          <cell r="Z320">
            <v>0</v>
          </cell>
          <cell r="AA320" t="e">
            <v>#DIV/0!</v>
          </cell>
          <cell r="AD320" t="str">
            <v>Component Variation:</v>
          </cell>
        </row>
        <row r="321">
          <cell r="W321" t="str">
            <v>Total Margin</v>
          </cell>
          <cell r="X321">
            <v>0</v>
          </cell>
          <cell r="Y321">
            <v>0</v>
          </cell>
          <cell r="Z321">
            <v>0</v>
          </cell>
          <cell r="AA321" t="e">
            <v>#DIV/0!</v>
          </cell>
          <cell r="AE321" t="str">
            <v>Volume</v>
          </cell>
          <cell r="AG321" t="e">
            <v>#DIV/0!</v>
          </cell>
        </row>
        <row r="322">
          <cell r="AE322" t="str">
            <v>Pricing</v>
          </cell>
          <cell r="AG322" t="e">
            <v>#DIV/0!</v>
          </cell>
        </row>
        <row r="323">
          <cell r="AE323" t="str">
            <v>Deadband</v>
          </cell>
          <cell r="AG323">
            <v>2</v>
          </cell>
        </row>
        <row r="324">
          <cell r="X324" t="str">
            <v>Aug-02 Margin Summary wo/riskband($000)</v>
          </cell>
          <cell r="AE324" t="str">
            <v>Total Firm Variation:</v>
          </cell>
          <cell r="AG324" t="e">
            <v>#DIV/0!</v>
          </cell>
        </row>
        <row r="326">
          <cell r="X326" t="str">
            <v>Actual</v>
          </cell>
          <cell r="Y326" t="str">
            <v>Estimate</v>
          </cell>
          <cell r="Z326" t="str">
            <v>Difference</v>
          </cell>
          <cell r="AA326" t="str">
            <v>% Variation</v>
          </cell>
          <cell r="AC326" t="str">
            <v>TC</v>
          </cell>
          <cell r="AD326" t="str">
            <v>TC margin variation:</v>
          </cell>
          <cell r="AG326">
            <v>0</v>
          </cell>
        </row>
        <row r="327">
          <cell r="W327" t="str">
            <v>Firm w/tran</v>
          </cell>
          <cell r="X327">
            <v>26160.719000000001</v>
          </cell>
          <cell r="Y327">
            <v>0</v>
          </cell>
          <cell r="Z327">
            <v>26160.719000000001</v>
          </cell>
          <cell r="AA327" t="e">
            <v>#DIV/0!</v>
          </cell>
        </row>
        <row r="328">
          <cell r="W328" t="str">
            <v>TC w/tran</v>
          </cell>
          <cell r="X328">
            <v>0</v>
          </cell>
          <cell r="Y328">
            <v>0</v>
          </cell>
          <cell r="Z328">
            <v>0</v>
          </cell>
          <cell r="AA328" t="e">
            <v>#DIV/0!</v>
          </cell>
          <cell r="AD328" t="str">
            <v>Component Variation:</v>
          </cell>
        </row>
        <row r="329">
          <cell r="W329" t="str">
            <v>Interr w/tran/Other</v>
          </cell>
          <cell r="X329">
            <v>0</v>
          </cell>
          <cell r="Y329">
            <v>0</v>
          </cell>
          <cell r="Z329">
            <v>0</v>
          </cell>
          <cell r="AA329" t="e">
            <v>#DIV/0!</v>
          </cell>
          <cell r="AE329" t="str">
            <v>Volume</v>
          </cell>
          <cell r="AG329" t="e">
            <v>#DIV/0!</v>
          </cell>
        </row>
        <row r="330">
          <cell r="W330" t="str">
            <v>Total Margin</v>
          </cell>
          <cell r="X330">
            <v>26160.719000000001</v>
          </cell>
          <cell r="Y330">
            <v>0</v>
          </cell>
          <cell r="Z330">
            <v>26160.719000000001</v>
          </cell>
          <cell r="AA330" t="e">
            <v>#DIV/0!</v>
          </cell>
          <cell r="AE330" t="str">
            <v>Pricing</v>
          </cell>
          <cell r="AG330" t="e">
            <v>#DIV/0!</v>
          </cell>
        </row>
        <row r="331">
          <cell r="AE331" t="str">
            <v>Total TC Variation:</v>
          </cell>
          <cell r="AG331" t="e">
            <v>#DIV/0!</v>
          </cell>
        </row>
        <row r="334">
          <cell r="X334" t="str">
            <v>Aug-02 Sales/Tran Summary wo/riskband (Mdt)</v>
          </cell>
          <cell r="AC334" t="str">
            <v>INTERR</v>
          </cell>
          <cell r="AD334" t="str">
            <v>Interr margin variation:</v>
          </cell>
          <cell r="AG334">
            <v>0</v>
          </cell>
        </row>
        <row r="336">
          <cell r="X336" t="str">
            <v>Actual</v>
          </cell>
          <cell r="Y336" t="str">
            <v>Estimate</v>
          </cell>
          <cell r="Z336" t="str">
            <v>Difference</v>
          </cell>
          <cell r="AA336" t="str">
            <v>% Variation</v>
          </cell>
          <cell r="AD336" t="str">
            <v>Component Variation:</v>
          </cell>
        </row>
        <row r="337">
          <cell r="W337" t="str">
            <v>Firm w/tran normalized</v>
          </cell>
          <cell r="X337">
            <v>0</v>
          </cell>
          <cell r="Y337">
            <v>0</v>
          </cell>
          <cell r="Z337">
            <v>0</v>
          </cell>
          <cell r="AA337" t="e">
            <v>#DIV/0!</v>
          </cell>
          <cell r="AE337" t="str">
            <v>Volume</v>
          </cell>
          <cell r="AG337" t="e">
            <v>#DIV/0!</v>
          </cell>
        </row>
        <row r="338">
          <cell r="W338" t="str">
            <v>TC w/tran</v>
          </cell>
          <cell r="X338">
            <v>0</v>
          </cell>
          <cell r="Y338">
            <v>0</v>
          </cell>
          <cell r="Z338">
            <v>0</v>
          </cell>
          <cell r="AA338" t="e">
            <v>#DIV/0!</v>
          </cell>
          <cell r="AE338" t="str">
            <v>Pricing</v>
          </cell>
          <cell r="AG338" t="e">
            <v>#DIV/0!</v>
          </cell>
        </row>
        <row r="339">
          <cell r="W339" t="str">
            <v>Interr w/tran/Other</v>
          </cell>
          <cell r="X339">
            <v>0</v>
          </cell>
          <cell r="Y339">
            <v>0</v>
          </cell>
          <cell r="Z339">
            <v>0</v>
          </cell>
          <cell r="AA339" t="e">
            <v>#DIV/0!</v>
          </cell>
          <cell r="AE339" t="str">
            <v>Total Interr Variation:</v>
          </cell>
          <cell r="AG339" t="e">
            <v>#DIV/0!</v>
          </cell>
        </row>
        <row r="340">
          <cell r="W340" t="str">
            <v>Total Sales/tran</v>
          </cell>
          <cell r="X340">
            <v>0</v>
          </cell>
          <cell r="Y340">
            <v>0</v>
          </cell>
          <cell r="Z340">
            <v>0</v>
          </cell>
          <cell r="AA340" t="e">
            <v>#DIV/0!</v>
          </cell>
        </row>
        <row r="342">
          <cell r="AC342" t="str">
            <v>Note: Margins include Billed+Unbilled and Transportation</v>
          </cell>
        </row>
        <row r="343">
          <cell r="X343" t="str">
            <v>Aug-02 Avg Unit Margin Comparison wo/riskband</v>
          </cell>
        </row>
        <row r="345">
          <cell r="X345" t="str">
            <v>Actual</v>
          </cell>
          <cell r="Y345" t="str">
            <v>Estimate</v>
          </cell>
          <cell r="Z345" t="str">
            <v>Difference</v>
          </cell>
          <cell r="AA345" t="str">
            <v>% Variation</v>
          </cell>
        </row>
        <row r="346">
          <cell r="W346" t="str">
            <v>Firm w/tran</v>
          </cell>
          <cell r="X346" t="e">
            <v>#DIV/0!</v>
          </cell>
          <cell r="Y346" t="e">
            <v>#DIV/0!</v>
          </cell>
          <cell r="Z346" t="e">
            <v>#DIV/0!</v>
          </cell>
          <cell r="AA346" t="e">
            <v>#DIV/0!</v>
          </cell>
        </row>
        <row r="347">
          <cell r="W347" t="str">
            <v>TC w/tran</v>
          </cell>
          <cell r="X347" t="e">
            <v>#DIV/0!</v>
          </cell>
          <cell r="Y347" t="e">
            <v>#DIV/0!</v>
          </cell>
          <cell r="Z347" t="e">
            <v>#DIV/0!</v>
          </cell>
          <cell r="AA347" t="e">
            <v>#DIV/0!</v>
          </cell>
        </row>
        <row r="348">
          <cell r="W348" t="str">
            <v>Interr w/tran/Other</v>
          </cell>
          <cell r="X348" t="e">
            <v>#DIV/0!</v>
          </cell>
          <cell r="Y348" t="e">
            <v>#DIV/0!</v>
          </cell>
          <cell r="Z348" t="e">
            <v>#DIV/0!</v>
          </cell>
          <cell r="AA348" t="e">
            <v>#DIV/0!</v>
          </cell>
        </row>
        <row r="349">
          <cell r="W349" t="str">
            <v>Total</v>
          </cell>
          <cell r="X349" t="e">
            <v>#DIV/0!</v>
          </cell>
          <cell r="Y349" t="e">
            <v>#DIV/0!</v>
          </cell>
          <cell r="Z349" t="e">
            <v>#DIV/0!</v>
          </cell>
          <cell r="AA349" t="e">
            <v>#DIV/0!</v>
          </cell>
        </row>
        <row r="351">
          <cell r="W351" t="str">
            <v>Note: Margins include Billed+Unbilled and Transportation</v>
          </cell>
          <cell r="AG351" t="str">
            <v>aug</v>
          </cell>
        </row>
        <row r="354">
          <cell r="W354" t="str">
            <v>MSV Sales and Margin Monthly Analysis</v>
          </cell>
          <cell r="AD354" t="str">
            <v>MSV Sales and Margin Monthly Analysis</v>
          </cell>
        </row>
        <row r="356">
          <cell r="W356" t="str">
            <v>For the Month Sep-02</v>
          </cell>
          <cell r="AD356" t="str">
            <v>For the Month Sep-02</v>
          </cell>
        </row>
        <row r="358">
          <cell r="X358" t="str">
            <v>Sep-02 Margin Summary w/riskband($000)</v>
          </cell>
          <cell r="AD358" t="str">
            <v>Breakdown of Margin Variation</v>
          </cell>
        </row>
        <row r="360">
          <cell r="X360" t="str">
            <v>Actual</v>
          </cell>
          <cell r="Y360" t="str">
            <v>Estimate</v>
          </cell>
          <cell r="Z360" t="str">
            <v>Difference</v>
          </cell>
          <cell r="AA360" t="str">
            <v>% Variation</v>
          </cell>
        </row>
        <row r="361">
          <cell r="W361" t="str">
            <v>Firm w/tran</v>
          </cell>
          <cell r="X361">
            <v>0</v>
          </cell>
          <cell r="Y361">
            <v>0</v>
          </cell>
          <cell r="Z361">
            <v>0</v>
          </cell>
          <cell r="AA361" t="e">
            <v>#DIV/0!</v>
          </cell>
          <cell r="AC361" t="str">
            <v>FIRM</v>
          </cell>
          <cell r="AD361" t="str">
            <v>Firm margin variation:</v>
          </cell>
          <cell r="AG361">
            <v>0</v>
          </cell>
        </row>
        <row r="362">
          <cell r="W362" t="str">
            <v>TC w/tran</v>
          </cell>
          <cell r="X362">
            <v>0</v>
          </cell>
          <cell r="Y362">
            <v>0</v>
          </cell>
          <cell r="Z362">
            <v>0</v>
          </cell>
          <cell r="AA362" t="e">
            <v>#DIV/0!</v>
          </cell>
        </row>
        <row r="363">
          <cell r="W363" t="str">
            <v>Interr w/tran/Other</v>
          </cell>
          <cell r="X363">
            <v>0</v>
          </cell>
          <cell r="Y363">
            <v>0</v>
          </cell>
          <cell r="Z363">
            <v>0</v>
          </cell>
          <cell r="AA363" t="e">
            <v>#DIV/0!</v>
          </cell>
          <cell r="AD363" t="str">
            <v>Component Variation:</v>
          </cell>
        </row>
        <row r="364">
          <cell r="W364" t="str">
            <v>Total Margin</v>
          </cell>
          <cell r="X364">
            <v>0</v>
          </cell>
          <cell r="Y364">
            <v>0</v>
          </cell>
          <cell r="Z364">
            <v>0</v>
          </cell>
          <cell r="AA364" t="e">
            <v>#DIV/0!</v>
          </cell>
          <cell r="AE364" t="str">
            <v>Volume</v>
          </cell>
          <cell r="AG364" t="e">
            <v>#DIV/0!</v>
          </cell>
        </row>
        <row r="365">
          <cell r="AE365" t="str">
            <v>Pricing</v>
          </cell>
          <cell r="AG365" t="e">
            <v>#DIV/0!</v>
          </cell>
        </row>
        <row r="366">
          <cell r="AE366" t="str">
            <v>Deadband</v>
          </cell>
          <cell r="AG366">
            <v>0</v>
          </cell>
        </row>
        <row r="367">
          <cell r="X367" t="str">
            <v>Sep-02 Margin Summary wo/riskband($000)</v>
          </cell>
          <cell r="AE367" t="str">
            <v>Total Firm Variation:</v>
          </cell>
          <cell r="AG367" t="e">
            <v>#DIV/0!</v>
          </cell>
        </row>
        <row r="369">
          <cell r="X369" t="str">
            <v>Actual</v>
          </cell>
          <cell r="Y369" t="str">
            <v>Estimate</v>
          </cell>
          <cell r="Z369" t="str">
            <v>Difference</v>
          </cell>
          <cell r="AA369" t="str">
            <v>% Variation</v>
          </cell>
          <cell r="AC369" t="str">
            <v>TC</v>
          </cell>
          <cell r="AD369" t="str">
            <v>TC margin variation:</v>
          </cell>
          <cell r="AG369">
            <v>0</v>
          </cell>
        </row>
        <row r="370">
          <cell r="W370" t="str">
            <v>Firm w/tran</v>
          </cell>
          <cell r="X370">
            <v>24085</v>
          </cell>
          <cell r="Y370">
            <v>0</v>
          </cell>
          <cell r="Z370">
            <v>24085</v>
          </cell>
          <cell r="AA370" t="e">
            <v>#DIV/0!</v>
          </cell>
        </row>
        <row r="371">
          <cell r="W371" t="str">
            <v>TC w/tran</v>
          </cell>
          <cell r="X371">
            <v>0</v>
          </cell>
          <cell r="Y371">
            <v>0</v>
          </cell>
          <cell r="Z371">
            <v>0</v>
          </cell>
          <cell r="AA371" t="e">
            <v>#DIV/0!</v>
          </cell>
          <cell r="AD371" t="str">
            <v>Component Variation:</v>
          </cell>
        </row>
        <row r="372">
          <cell r="W372" t="str">
            <v>Interr w/tran/Other</v>
          </cell>
          <cell r="X372">
            <v>0</v>
          </cell>
          <cell r="Y372">
            <v>0</v>
          </cell>
          <cell r="Z372">
            <v>0</v>
          </cell>
          <cell r="AA372" t="e">
            <v>#DIV/0!</v>
          </cell>
          <cell r="AE372" t="str">
            <v>Volume</v>
          </cell>
          <cell r="AG372" t="e">
            <v>#DIV/0!</v>
          </cell>
        </row>
        <row r="373">
          <cell r="W373" t="str">
            <v>Total Margin</v>
          </cell>
          <cell r="X373">
            <v>24085</v>
          </cell>
          <cell r="Y373">
            <v>0</v>
          </cell>
          <cell r="Z373">
            <v>24085</v>
          </cell>
          <cell r="AA373" t="e">
            <v>#DIV/0!</v>
          </cell>
          <cell r="AE373" t="str">
            <v>Pricing</v>
          </cell>
          <cell r="AG373" t="e">
            <v>#DIV/0!</v>
          </cell>
        </row>
        <row r="374">
          <cell r="AE374" t="str">
            <v>Total TC Variation:</v>
          </cell>
          <cell r="AG374" t="e">
            <v>#DIV/0!</v>
          </cell>
        </row>
        <row r="377">
          <cell r="X377" t="str">
            <v>Sep-02 Sales/Tran Summary wo/riskband (Mdt)</v>
          </cell>
          <cell r="AC377" t="str">
            <v>INTERR</v>
          </cell>
          <cell r="AD377" t="str">
            <v>Interr margin variation:</v>
          </cell>
          <cell r="AG377">
            <v>0</v>
          </cell>
        </row>
        <row r="379">
          <cell r="X379" t="str">
            <v>Actual</v>
          </cell>
          <cell r="Y379" t="str">
            <v>Estimate</v>
          </cell>
          <cell r="Z379" t="str">
            <v>Difference</v>
          </cell>
          <cell r="AA379" t="str">
            <v>% Variation</v>
          </cell>
          <cell r="AD379" t="str">
            <v>Component Variation:</v>
          </cell>
        </row>
        <row r="380">
          <cell r="W380" t="str">
            <v>Firm w/tran normalized</v>
          </cell>
          <cell r="X380">
            <v>0</v>
          </cell>
          <cell r="Y380">
            <v>0</v>
          </cell>
          <cell r="Z380">
            <v>0</v>
          </cell>
          <cell r="AA380" t="e">
            <v>#DIV/0!</v>
          </cell>
          <cell r="AE380" t="str">
            <v>Volume</v>
          </cell>
          <cell r="AG380" t="e">
            <v>#DIV/0!</v>
          </cell>
        </row>
        <row r="381">
          <cell r="W381" t="str">
            <v>TC w/tran</v>
          </cell>
          <cell r="X381">
            <v>0</v>
          </cell>
          <cell r="Y381">
            <v>0</v>
          </cell>
          <cell r="Z381">
            <v>0</v>
          </cell>
          <cell r="AA381" t="e">
            <v>#DIV/0!</v>
          </cell>
          <cell r="AE381" t="str">
            <v>Pricing</v>
          </cell>
          <cell r="AG381" t="e">
            <v>#DIV/0!</v>
          </cell>
        </row>
        <row r="382">
          <cell r="W382" t="str">
            <v>Interr w/tran/Other</v>
          </cell>
          <cell r="X382">
            <v>0</v>
          </cell>
          <cell r="Y382">
            <v>0</v>
          </cell>
          <cell r="Z382">
            <v>0</v>
          </cell>
          <cell r="AA382" t="e">
            <v>#DIV/0!</v>
          </cell>
          <cell r="AE382" t="str">
            <v>Total Interr Variation:</v>
          </cell>
          <cell r="AG382" t="e">
            <v>#DIV/0!</v>
          </cell>
        </row>
        <row r="383">
          <cell r="W383" t="str">
            <v>Total Sales/tran</v>
          </cell>
          <cell r="X383">
            <v>0</v>
          </cell>
          <cell r="Y383">
            <v>0</v>
          </cell>
          <cell r="Z383">
            <v>0</v>
          </cell>
          <cell r="AA383" t="e">
            <v>#DIV/0!</v>
          </cell>
        </row>
        <row r="385">
          <cell r="AC385" t="str">
            <v>Note: Margins include Billed+Unbilled and Transportation</v>
          </cell>
        </row>
        <row r="386">
          <cell r="X386" t="str">
            <v>Sep-02 Avg Unit Margin Comparison wo/riskband</v>
          </cell>
        </row>
        <row r="388">
          <cell r="X388" t="str">
            <v>Actual</v>
          </cell>
          <cell r="Y388" t="str">
            <v>Estimate</v>
          </cell>
          <cell r="Z388" t="str">
            <v>Difference</v>
          </cell>
          <cell r="AA388" t="str">
            <v>% Variation</v>
          </cell>
        </row>
        <row r="389">
          <cell r="W389" t="str">
            <v>Firm w/tran</v>
          </cell>
          <cell r="X389" t="e">
            <v>#DIV/0!</v>
          </cell>
          <cell r="Y389" t="e">
            <v>#DIV/0!</v>
          </cell>
          <cell r="Z389" t="e">
            <v>#DIV/0!</v>
          </cell>
          <cell r="AA389" t="e">
            <v>#DIV/0!</v>
          </cell>
        </row>
        <row r="390">
          <cell r="W390" t="str">
            <v>TC w/tran</v>
          </cell>
          <cell r="X390" t="e">
            <v>#DIV/0!</v>
          </cell>
          <cell r="Y390" t="e">
            <v>#DIV/0!</v>
          </cell>
          <cell r="Z390" t="e">
            <v>#DIV/0!</v>
          </cell>
          <cell r="AA390" t="e">
            <v>#DIV/0!</v>
          </cell>
        </row>
        <row r="391">
          <cell r="W391" t="str">
            <v>Interr w/tran/Other</v>
          </cell>
          <cell r="X391" t="e">
            <v>#DIV/0!</v>
          </cell>
          <cell r="Y391" t="e">
            <v>#DIV/0!</v>
          </cell>
          <cell r="Z391" t="e">
            <v>#DIV/0!</v>
          </cell>
          <cell r="AA391" t="e">
            <v>#DIV/0!</v>
          </cell>
        </row>
        <row r="392">
          <cell r="W392" t="str">
            <v>Total</v>
          </cell>
          <cell r="X392" t="e">
            <v>#DIV/0!</v>
          </cell>
          <cell r="Y392" t="e">
            <v>#DIV/0!</v>
          </cell>
          <cell r="Z392" t="e">
            <v>#DIV/0!</v>
          </cell>
          <cell r="AA392" t="e">
            <v>#DIV/0!</v>
          </cell>
        </row>
        <row r="394">
          <cell r="W394" t="str">
            <v>Note: Margins include Billed+Unbilled and Transportation</v>
          </cell>
          <cell r="AG394" t="str">
            <v>sep</v>
          </cell>
        </row>
        <row r="396">
          <cell r="W396" t="str">
            <v>MSV Sales and Margin Monthly Analysis</v>
          </cell>
          <cell r="AD396" t="str">
            <v>MSV Sales and Margin Monthly Analysis</v>
          </cell>
        </row>
        <row r="398">
          <cell r="W398" t="str">
            <v>For the Month Oct-02</v>
          </cell>
          <cell r="AD398" t="str">
            <v>For the Month Oct-02</v>
          </cell>
        </row>
        <row r="400">
          <cell r="X400" t="str">
            <v>Oct-02 Margin Summary w/riskband($000)</v>
          </cell>
          <cell r="AD400" t="str">
            <v>Breakdown of Margin Variation</v>
          </cell>
        </row>
        <row r="402">
          <cell r="X402" t="str">
            <v>Actual</v>
          </cell>
          <cell r="Y402" t="str">
            <v>Estimate</v>
          </cell>
          <cell r="Z402" t="str">
            <v>Difference</v>
          </cell>
          <cell r="AA402" t="str">
            <v>% Variation</v>
          </cell>
        </row>
        <row r="403">
          <cell r="W403" t="str">
            <v>Firm w/tran</v>
          </cell>
          <cell r="X403">
            <v>0</v>
          </cell>
          <cell r="Y403">
            <v>0</v>
          </cell>
          <cell r="Z403">
            <v>0</v>
          </cell>
          <cell r="AA403" t="e">
            <v>#DIV/0!</v>
          </cell>
          <cell r="AC403" t="str">
            <v>FIRM</v>
          </cell>
          <cell r="AD403" t="str">
            <v>Firm margin variation:</v>
          </cell>
          <cell r="AG403">
            <v>0</v>
          </cell>
        </row>
        <row r="404">
          <cell r="W404" t="str">
            <v>TC w/tran</v>
          </cell>
          <cell r="X404">
            <v>0</v>
          </cell>
          <cell r="Y404">
            <v>0</v>
          </cell>
          <cell r="Z404">
            <v>0</v>
          </cell>
          <cell r="AA404" t="e">
            <v>#DIV/0!</v>
          </cell>
        </row>
        <row r="405">
          <cell r="W405" t="str">
            <v>Interr w/tran/Other</v>
          </cell>
          <cell r="X405">
            <v>0</v>
          </cell>
          <cell r="Y405">
            <v>0</v>
          </cell>
          <cell r="Z405">
            <v>0</v>
          </cell>
          <cell r="AA405" t="e">
            <v>#DIV/0!</v>
          </cell>
          <cell r="AD405" t="str">
            <v>Component Variation:</v>
          </cell>
        </row>
        <row r="406">
          <cell r="W406" t="str">
            <v>Total Margin</v>
          </cell>
          <cell r="X406">
            <v>0</v>
          </cell>
          <cell r="Y406">
            <v>0</v>
          </cell>
          <cell r="Z406">
            <v>0</v>
          </cell>
          <cell r="AA406" t="e">
            <v>#DIV/0!</v>
          </cell>
          <cell r="AE406" t="str">
            <v>Volume</v>
          </cell>
          <cell r="AG406" t="e">
            <v>#DIV/0!</v>
          </cell>
        </row>
        <row r="407">
          <cell r="AE407" t="str">
            <v>Pricing</v>
          </cell>
          <cell r="AG407" t="e">
            <v>#DIV/0!</v>
          </cell>
        </row>
        <row r="408">
          <cell r="AE408" t="str">
            <v>Deadband</v>
          </cell>
          <cell r="AG408">
            <v>576</v>
          </cell>
        </row>
        <row r="409">
          <cell r="X409" t="str">
            <v>Oct-02 Margin Summary wo/riskband($000)</v>
          </cell>
          <cell r="AE409" t="str">
            <v>Total Firm Variation:</v>
          </cell>
          <cell r="AG409" t="e">
            <v>#DIV/0!</v>
          </cell>
        </row>
        <row r="411">
          <cell r="X411" t="str">
            <v>Actual</v>
          </cell>
          <cell r="Y411" t="str">
            <v>Estimate</v>
          </cell>
          <cell r="Z411" t="str">
            <v>Difference</v>
          </cell>
          <cell r="AA411" t="str">
            <v>% Variation</v>
          </cell>
          <cell r="AC411" t="str">
            <v>TC</v>
          </cell>
          <cell r="AD411" t="str">
            <v>TC margin variation:</v>
          </cell>
          <cell r="AG411">
            <v>0</v>
          </cell>
        </row>
        <row r="412">
          <cell r="W412" t="str">
            <v>Firm w/tran</v>
          </cell>
          <cell r="X412">
            <v>39567</v>
          </cell>
          <cell r="Y412">
            <v>0</v>
          </cell>
          <cell r="Z412">
            <v>39567</v>
          </cell>
          <cell r="AA412" t="e">
            <v>#DIV/0!</v>
          </cell>
        </row>
        <row r="413">
          <cell r="W413" t="str">
            <v>TC w/tran</v>
          </cell>
          <cell r="X413">
            <v>0</v>
          </cell>
          <cell r="Y413">
            <v>0</v>
          </cell>
          <cell r="Z413">
            <v>0</v>
          </cell>
          <cell r="AA413" t="e">
            <v>#DIV/0!</v>
          </cell>
          <cell r="AD413" t="str">
            <v>Component Variation:</v>
          </cell>
        </row>
        <row r="414">
          <cell r="W414" t="str">
            <v>Interr w/tran/Other</v>
          </cell>
          <cell r="X414">
            <v>0</v>
          </cell>
          <cell r="Y414">
            <v>0</v>
          </cell>
          <cell r="Z414">
            <v>0</v>
          </cell>
          <cell r="AA414" t="e">
            <v>#DIV/0!</v>
          </cell>
          <cell r="AE414" t="str">
            <v>Volume</v>
          </cell>
          <cell r="AG414" t="e">
            <v>#DIV/0!</v>
          </cell>
        </row>
        <row r="415">
          <cell r="W415" t="str">
            <v>Total Margin</v>
          </cell>
          <cell r="X415">
            <v>39567</v>
          </cell>
          <cell r="Y415">
            <v>0</v>
          </cell>
          <cell r="Z415">
            <v>39567</v>
          </cell>
          <cell r="AA415" t="e">
            <v>#DIV/0!</v>
          </cell>
          <cell r="AE415" t="str">
            <v>Pricing</v>
          </cell>
          <cell r="AG415" t="e">
            <v>#DIV/0!</v>
          </cell>
        </row>
        <row r="416">
          <cell r="AE416" t="str">
            <v>Total TC Variation:</v>
          </cell>
          <cell r="AG416" t="e">
            <v>#DIV/0!</v>
          </cell>
        </row>
        <row r="419">
          <cell r="X419" t="str">
            <v>Oct-02 Sales/Tran Summary wo/riskband (Mdt)</v>
          </cell>
          <cell r="AC419" t="str">
            <v>INTERR</v>
          </cell>
          <cell r="AD419" t="str">
            <v>Interr margin variation:</v>
          </cell>
          <cell r="AG419">
            <v>0</v>
          </cell>
        </row>
        <row r="421">
          <cell r="X421" t="str">
            <v>Actual</v>
          </cell>
          <cell r="Y421" t="str">
            <v>Estimate</v>
          </cell>
          <cell r="Z421" t="str">
            <v>Difference</v>
          </cell>
          <cell r="AA421" t="str">
            <v>% Variation</v>
          </cell>
          <cell r="AD421" t="str">
            <v>Component Variation:</v>
          </cell>
        </row>
        <row r="422">
          <cell r="W422" t="str">
            <v>Firm w/tran normalized</v>
          </cell>
          <cell r="X422">
            <v>0</v>
          </cell>
          <cell r="Y422">
            <v>0</v>
          </cell>
          <cell r="Z422">
            <v>0</v>
          </cell>
          <cell r="AA422" t="e">
            <v>#DIV/0!</v>
          </cell>
          <cell r="AE422" t="str">
            <v>Volume</v>
          </cell>
          <cell r="AG422" t="e">
            <v>#DIV/0!</v>
          </cell>
        </row>
        <row r="423">
          <cell r="W423" t="str">
            <v>TC w/tran</v>
          </cell>
          <cell r="X423">
            <v>0</v>
          </cell>
          <cell r="Y423">
            <v>0</v>
          </cell>
          <cell r="Z423">
            <v>0</v>
          </cell>
          <cell r="AA423" t="e">
            <v>#DIV/0!</v>
          </cell>
          <cell r="AE423" t="str">
            <v>Pricing</v>
          </cell>
          <cell r="AG423" t="e">
            <v>#DIV/0!</v>
          </cell>
        </row>
        <row r="424">
          <cell r="W424" t="str">
            <v>Interr w/tran/Other</v>
          </cell>
          <cell r="X424">
            <v>0</v>
          </cell>
          <cell r="Y424">
            <v>0</v>
          </cell>
          <cell r="Z424">
            <v>0</v>
          </cell>
          <cell r="AA424" t="e">
            <v>#DIV/0!</v>
          </cell>
          <cell r="AE424" t="str">
            <v>Total Interr Variation:</v>
          </cell>
          <cell r="AG424" t="e">
            <v>#DIV/0!</v>
          </cell>
        </row>
        <row r="425">
          <cell r="W425" t="str">
            <v>Total Sales/tran</v>
          </cell>
          <cell r="X425">
            <v>0</v>
          </cell>
          <cell r="Y425">
            <v>0</v>
          </cell>
          <cell r="Z425">
            <v>0</v>
          </cell>
          <cell r="AA425" t="e">
            <v>#DIV/0!</v>
          </cell>
        </row>
        <row r="427">
          <cell r="AC427" t="str">
            <v>Note: Margins include Billed+Unbilled and Transportation</v>
          </cell>
        </row>
        <row r="428">
          <cell r="X428" t="str">
            <v>Oct-02 Avg Unit Margin Comparison wo/riskband</v>
          </cell>
        </row>
        <row r="430">
          <cell r="X430" t="str">
            <v>Actual</v>
          </cell>
          <cell r="Y430" t="str">
            <v>Estimate</v>
          </cell>
          <cell r="Z430" t="str">
            <v>Difference</v>
          </cell>
          <cell r="AA430" t="str">
            <v>% Variation</v>
          </cell>
        </row>
        <row r="431">
          <cell r="W431" t="str">
            <v>Firm w/tran</v>
          </cell>
          <cell r="X431" t="e">
            <v>#DIV/0!</v>
          </cell>
          <cell r="Y431" t="e">
            <v>#DIV/0!</v>
          </cell>
          <cell r="Z431" t="e">
            <v>#DIV/0!</v>
          </cell>
          <cell r="AA431" t="e">
            <v>#DIV/0!</v>
          </cell>
        </row>
        <row r="432">
          <cell r="W432" t="str">
            <v>TC w/tran</v>
          </cell>
          <cell r="X432" t="e">
            <v>#DIV/0!</v>
          </cell>
          <cell r="Y432" t="e">
            <v>#DIV/0!</v>
          </cell>
          <cell r="Z432" t="e">
            <v>#DIV/0!</v>
          </cell>
          <cell r="AA432" t="e">
            <v>#DIV/0!</v>
          </cell>
        </row>
        <row r="433">
          <cell r="W433" t="str">
            <v>Interr w/tran/Other</v>
          </cell>
          <cell r="X433" t="e">
            <v>#DIV/0!</v>
          </cell>
          <cell r="Y433" t="e">
            <v>#DIV/0!</v>
          </cell>
          <cell r="Z433" t="e">
            <v>#DIV/0!</v>
          </cell>
          <cell r="AA433" t="e">
            <v>#DIV/0!</v>
          </cell>
        </row>
        <row r="434">
          <cell r="W434" t="str">
            <v>Total</v>
          </cell>
          <cell r="X434" t="e">
            <v>#DIV/0!</v>
          </cell>
          <cell r="Y434" t="e">
            <v>#DIV/0!</v>
          </cell>
          <cell r="Z434" t="e">
            <v>#DIV/0!</v>
          </cell>
          <cell r="AA434" t="e">
            <v>#DIV/0!</v>
          </cell>
        </row>
        <row r="436">
          <cell r="W436" t="str">
            <v>Note: Margins include Billed+Unbilled and Transportation</v>
          </cell>
          <cell r="AG436" t="str">
            <v>"Oct"</v>
          </cell>
        </row>
        <row r="438">
          <cell r="W438" t="str">
            <v>MSV Sales and Margin Monthly Analysis</v>
          </cell>
          <cell r="AD438" t="str">
            <v>MSV Sales and Margin Monthly Analysis</v>
          </cell>
        </row>
        <row r="440">
          <cell r="W440" t="str">
            <v>For the Month Nov-02</v>
          </cell>
          <cell r="AD440" t="str">
            <v>For the Month Nov-02</v>
          </cell>
        </row>
        <row r="442">
          <cell r="X442" t="str">
            <v>Nov-02 Margin Summary w/riskband($000)</v>
          </cell>
          <cell r="AD442" t="str">
            <v>Breakdown of Margin Variation</v>
          </cell>
        </row>
        <row r="444">
          <cell r="X444" t="str">
            <v>Actual</v>
          </cell>
          <cell r="Y444" t="str">
            <v>Estimate</v>
          </cell>
          <cell r="Z444" t="str">
            <v>Difference</v>
          </cell>
          <cell r="AA444" t="str">
            <v>% Variation</v>
          </cell>
        </row>
        <row r="445">
          <cell r="W445" t="str">
            <v>Firm w/tran</v>
          </cell>
          <cell r="X445">
            <v>0</v>
          </cell>
          <cell r="Y445">
            <v>0</v>
          </cell>
          <cell r="Z445">
            <v>0</v>
          </cell>
          <cell r="AA445" t="e">
            <v>#DIV/0!</v>
          </cell>
          <cell r="AC445" t="str">
            <v>FIRM</v>
          </cell>
          <cell r="AD445" t="str">
            <v>Firm margin variation:</v>
          </cell>
          <cell r="AG445">
            <v>0</v>
          </cell>
        </row>
        <row r="446">
          <cell r="W446" t="str">
            <v>TC w/tran</v>
          </cell>
          <cell r="X446">
            <v>0</v>
          </cell>
          <cell r="Y446">
            <v>0</v>
          </cell>
          <cell r="Z446">
            <v>0</v>
          </cell>
          <cell r="AA446" t="e">
            <v>#DIV/0!</v>
          </cell>
        </row>
        <row r="447">
          <cell r="W447" t="str">
            <v>Interr w/tran/Other</v>
          </cell>
          <cell r="X447">
            <v>0</v>
          </cell>
          <cell r="Y447">
            <v>0</v>
          </cell>
          <cell r="Z447">
            <v>0</v>
          </cell>
          <cell r="AA447" t="e">
            <v>#DIV/0!</v>
          </cell>
          <cell r="AD447" t="str">
            <v>Component Variation:</v>
          </cell>
        </row>
        <row r="448">
          <cell r="W448" t="str">
            <v>Total Margin</v>
          </cell>
          <cell r="X448">
            <v>0</v>
          </cell>
          <cell r="Y448">
            <v>0</v>
          </cell>
          <cell r="Z448">
            <v>0</v>
          </cell>
          <cell r="AA448" t="e">
            <v>#DIV/0!</v>
          </cell>
          <cell r="AE448" t="str">
            <v>Volume</v>
          </cell>
          <cell r="AG448" t="e">
            <v>#DIV/0!</v>
          </cell>
        </row>
        <row r="449">
          <cell r="AE449" t="str">
            <v>Pricing</v>
          </cell>
          <cell r="AG449" t="e">
            <v>#DIV/0!</v>
          </cell>
        </row>
        <row r="450">
          <cell r="AE450" t="str">
            <v>Deadband</v>
          </cell>
          <cell r="AG450">
            <v>243</v>
          </cell>
        </row>
        <row r="451">
          <cell r="X451" t="str">
            <v>Nov-02 Margin Summary wo/riskband($000)</v>
          </cell>
          <cell r="AE451" t="str">
            <v>Total Firm Variation:</v>
          </cell>
          <cell r="AG451" t="e">
            <v>#DIV/0!</v>
          </cell>
        </row>
        <row r="453">
          <cell r="X453" t="str">
            <v>Actual</v>
          </cell>
          <cell r="Y453" t="str">
            <v>Estimate</v>
          </cell>
          <cell r="Z453" t="str">
            <v>Difference</v>
          </cell>
          <cell r="AA453" t="str">
            <v>% Variation</v>
          </cell>
          <cell r="AC453" t="str">
            <v>TC</v>
          </cell>
          <cell r="AD453" t="str">
            <v>TC margin variation:</v>
          </cell>
          <cell r="AG453">
            <v>0</v>
          </cell>
        </row>
        <row r="454">
          <cell r="W454" t="str">
            <v>Firm w/tran</v>
          </cell>
          <cell r="X454">
            <v>51537</v>
          </cell>
          <cell r="Y454">
            <v>0</v>
          </cell>
          <cell r="Z454">
            <v>51537</v>
          </cell>
          <cell r="AA454" t="e">
            <v>#DIV/0!</v>
          </cell>
        </row>
        <row r="455">
          <cell r="W455" t="str">
            <v>TC w/tran</v>
          </cell>
          <cell r="X455">
            <v>0</v>
          </cell>
          <cell r="Y455">
            <v>0</v>
          </cell>
          <cell r="Z455">
            <v>0</v>
          </cell>
          <cell r="AA455" t="e">
            <v>#DIV/0!</v>
          </cell>
          <cell r="AD455" t="str">
            <v>Component Variation:</v>
          </cell>
        </row>
        <row r="456">
          <cell r="W456" t="str">
            <v>Interr w/tran/Other</v>
          </cell>
          <cell r="X456">
            <v>0</v>
          </cell>
          <cell r="Y456">
            <v>0</v>
          </cell>
          <cell r="Z456">
            <v>0</v>
          </cell>
          <cell r="AA456" t="e">
            <v>#DIV/0!</v>
          </cell>
          <cell r="AE456" t="str">
            <v>Volume</v>
          </cell>
          <cell r="AG456" t="e">
            <v>#DIV/0!</v>
          </cell>
        </row>
        <row r="457">
          <cell r="W457" t="str">
            <v>Total Margin</v>
          </cell>
          <cell r="X457">
            <v>51537</v>
          </cell>
          <cell r="Y457">
            <v>0</v>
          </cell>
          <cell r="Z457">
            <v>51537</v>
          </cell>
          <cell r="AA457" t="e">
            <v>#DIV/0!</v>
          </cell>
          <cell r="AE457" t="str">
            <v>Pricing</v>
          </cell>
          <cell r="AG457" t="e">
            <v>#DIV/0!</v>
          </cell>
        </row>
        <row r="458">
          <cell r="AE458" t="str">
            <v>Total TC Variation:</v>
          </cell>
          <cell r="AG458" t="e">
            <v>#DIV/0!</v>
          </cell>
        </row>
        <row r="461">
          <cell r="X461" t="str">
            <v>Nov-02 Sales/Tran Summary wo/riskband (Mdt)</v>
          </cell>
          <cell r="AC461" t="str">
            <v>INTERR</v>
          </cell>
          <cell r="AD461" t="str">
            <v>Interr margin variation:</v>
          </cell>
          <cell r="AG461">
            <v>0</v>
          </cell>
        </row>
        <row r="463">
          <cell r="X463" t="str">
            <v>Actual</v>
          </cell>
          <cell r="Y463" t="str">
            <v>Estimate</v>
          </cell>
          <cell r="Z463" t="str">
            <v>Difference</v>
          </cell>
          <cell r="AA463" t="str">
            <v>% Variation</v>
          </cell>
          <cell r="AD463" t="str">
            <v>Component Variation:</v>
          </cell>
        </row>
        <row r="464">
          <cell r="W464" t="str">
            <v>Firm w/tran normalized</v>
          </cell>
          <cell r="X464">
            <v>0</v>
          </cell>
          <cell r="Y464">
            <v>0</v>
          </cell>
          <cell r="Z464">
            <v>0</v>
          </cell>
          <cell r="AA464" t="e">
            <v>#DIV/0!</v>
          </cell>
          <cell r="AE464" t="str">
            <v>Volume</v>
          </cell>
          <cell r="AG464" t="e">
            <v>#DIV/0!</v>
          </cell>
        </row>
        <row r="465">
          <cell r="W465" t="str">
            <v>TC w/tran</v>
          </cell>
          <cell r="X465">
            <v>0</v>
          </cell>
          <cell r="Y465">
            <v>0</v>
          </cell>
          <cell r="Z465">
            <v>0</v>
          </cell>
          <cell r="AA465" t="e">
            <v>#DIV/0!</v>
          </cell>
          <cell r="AE465" t="str">
            <v>Pricing</v>
          </cell>
          <cell r="AG465" t="e">
            <v>#DIV/0!</v>
          </cell>
        </row>
        <row r="466">
          <cell r="W466" t="str">
            <v>Interr w/tran/Other</v>
          </cell>
          <cell r="X466">
            <v>0</v>
          </cell>
          <cell r="Y466">
            <v>0</v>
          </cell>
          <cell r="Z466">
            <v>0</v>
          </cell>
          <cell r="AA466" t="e">
            <v>#DIV/0!</v>
          </cell>
          <cell r="AE466" t="str">
            <v>Total Interr Variation:</v>
          </cell>
          <cell r="AG466" t="e">
            <v>#DIV/0!</v>
          </cell>
        </row>
        <row r="467">
          <cell r="W467" t="str">
            <v>Total Sales/tran</v>
          </cell>
          <cell r="X467">
            <v>0</v>
          </cell>
          <cell r="Y467">
            <v>0</v>
          </cell>
          <cell r="Z467">
            <v>0</v>
          </cell>
          <cell r="AA467" t="e">
            <v>#DIV/0!</v>
          </cell>
        </row>
        <row r="469">
          <cell r="AC469" t="str">
            <v>Note: Margins include Billed+Unbilled and Transportation</v>
          </cell>
        </row>
        <row r="470">
          <cell r="X470" t="str">
            <v>Nov-02 Avg Unit Margin Comparison wo/riskband</v>
          </cell>
        </row>
        <row r="472">
          <cell r="X472" t="str">
            <v>Actual</v>
          </cell>
          <cell r="Y472" t="str">
            <v>Estimate</v>
          </cell>
          <cell r="Z472" t="str">
            <v>Difference</v>
          </cell>
          <cell r="AA472" t="str">
            <v>% Variation</v>
          </cell>
        </row>
        <row r="473">
          <cell r="W473" t="str">
            <v>Firm w/tran</v>
          </cell>
          <cell r="X473" t="e">
            <v>#DIV/0!</v>
          </cell>
          <cell r="Y473" t="e">
            <v>#DIV/0!</v>
          </cell>
          <cell r="Z473" t="e">
            <v>#DIV/0!</v>
          </cell>
          <cell r="AA473" t="e">
            <v>#DIV/0!</v>
          </cell>
        </row>
        <row r="474">
          <cell r="W474" t="str">
            <v>TC w/tran</v>
          </cell>
          <cell r="X474" t="e">
            <v>#DIV/0!</v>
          </cell>
          <cell r="Y474" t="e">
            <v>#DIV/0!</v>
          </cell>
          <cell r="Z474" t="e">
            <v>#DIV/0!</v>
          </cell>
          <cell r="AA474" t="e">
            <v>#DIV/0!</v>
          </cell>
        </row>
        <row r="475">
          <cell r="W475" t="str">
            <v>Interr w/tran/Other</v>
          </cell>
          <cell r="X475" t="e">
            <v>#DIV/0!</v>
          </cell>
          <cell r="Y475" t="e">
            <v>#DIV/0!</v>
          </cell>
          <cell r="Z475" t="e">
            <v>#DIV/0!</v>
          </cell>
          <cell r="AA475" t="e">
            <v>#DIV/0!</v>
          </cell>
        </row>
        <row r="476">
          <cell r="W476" t="str">
            <v>Total</v>
          </cell>
          <cell r="X476" t="e">
            <v>#DIV/0!</v>
          </cell>
          <cell r="Y476" t="e">
            <v>#DIV/0!</v>
          </cell>
          <cell r="Z476" t="e">
            <v>#DIV/0!</v>
          </cell>
          <cell r="AA476" t="e">
            <v>#DIV/0!</v>
          </cell>
        </row>
        <row r="478">
          <cell r="W478" t="str">
            <v>Note: Margins include Billed+Unbilled and Transportation</v>
          </cell>
          <cell r="AG478" t="str">
            <v>"nov"</v>
          </cell>
        </row>
        <row r="480">
          <cell r="W480" t="str">
            <v>MSV Sales and Margin Monthly Analysis</v>
          </cell>
          <cell r="AD480" t="str">
            <v>MSV Sales and Margin Monthly Analysis</v>
          </cell>
        </row>
        <row r="482">
          <cell r="W482" t="str">
            <v>For the Month Dec-02</v>
          </cell>
          <cell r="AD482" t="str">
            <v>For the Month Dec-02</v>
          </cell>
        </row>
        <row r="484">
          <cell r="X484" t="str">
            <v>Dec-02 Margin Summary w/riskband($000)</v>
          </cell>
          <cell r="AD484" t="str">
            <v>Breakdown of Margin Variation</v>
          </cell>
        </row>
        <row r="486">
          <cell r="X486" t="str">
            <v>Actual</v>
          </cell>
          <cell r="Y486" t="str">
            <v>Estimate</v>
          </cell>
          <cell r="Z486" t="str">
            <v>Difference</v>
          </cell>
          <cell r="AA486" t="str">
            <v>% Variation</v>
          </cell>
        </row>
        <row r="487">
          <cell r="W487" t="str">
            <v>Firm w/tran</v>
          </cell>
          <cell r="X487">
            <v>0</v>
          </cell>
          <cell r="Y487">
            <v>0</v>
          </cell>
          <cell r="Z487">
            <v>0</v>
          </cell>
          <cell r="AA487" t="e">
            <v>#DIV/0!</v>
          </cell>
          <cell r="AC487" t="str">
            <v>FIRM</v>
          </cell>
          <cell r="AD487" t="str">
            <v>Firm margin variation:</v>
          </cell>
          <cell r="AG487">
            <v>0</v>
          </cell>
        </row>
        <row r="488">
          <cell r="W488" t="str">
            <v>TC w/tran</v>
          </cell>
          <cell r="X488">
            <v>0</v>
          </cell>
          <cell r="Y488">
            <v>0</v>
          </cell>
          <cell r="Z488">
            <v>0</v>
          </cell>
          <cell r="AA488" t="e">
            <v>#DIV/0!</v>
          </cell>
        </row>
        <row r="489">
          <cell r="W489" t="str">
            <v>Interr w/tran/Other</v>
          </cell>
          <cell r="X489">
            <v>0</v>
          </cell>
          <cell r="Y489">
            <v>0</v>
          </cell>
          <cell r="Z489">
            <v>0</v>
          </cell>
          <cell r="AA489" t="e">
            <v>#DIV/0!</v>
          </cell>
          <cell r="AD489" t="str">
            <v>Component Variation:</v>
          </cell>
        </row>
        <row r="490">
          <cell r="W490" t="str">
            <v>Total Margin</v>
          </cell>
          <cell r="X490">
            <v>0</v>
          </cell>
          <cell r="Y490">
            <v>0</v>
          </cell>
          <cell r="Z490">
            <v>0</v>
          </cell>
          <cell r="AA490" t="e">
            <v>#DIV/0!</v>
          </cell>
          <cell r="AE490" t="str">
            <v>Volume</v>
          </cell>
          <cell r="AG490" t="e">
            <v>#DIV/0!</v>
          </cell>
        </row>
        <row r="491">
          <cell r="AE491" t="str">
            <v>Pricing</v>
          </cell>
          <cell r="AG491" t="e">
            <v>#DIV/0!</v>
          </cell>
        </row>
        <row r="492">
          <cell r="AE492" t="str">
            <v>Deadband</v>
          </cell>
          <cell r="AG492">
            <v>133</v>
          </cell>
        </row>
        <row r="493">
          <cell r="X493" t="str">
            <v>Dec-02 Margin Summary wo/riskband($000)</v>
          </cell>
          <cell r="AE493" t="str">
            <v>Total Firm Variation:</v>
          </cell>
          <cell r="AG493" t="e">
            <v>#DIV/0!</v>
          </cell>
        </row>
        <row r="495">
          <cell r="X495" t="str">
            <v>Actual</v>
          </cell>
          <cell r="Y495" t="str">
            <v>Estimate</v>
          </cell>
          <cell r="Z495" t="str">
            <v>Difference</v>
          </cell>
          <cell r="AA495" t="str">
            <v>% Variation</v>
          </cell>
          <cell r="AC495" t="str">
            <v>TC</v>
          </cell>
          <cell r="AD495" t="str">
            <v>TC margin variation:</v>
          </cell>
          <cell r="AG495">
            <v>0</v>
          </cell>
        </row>
        <row r="496">
          <cell r="W496" t="str">
            <v>Firm w/tran</v>
          </cell>
          <cell r="X496">
            <v>72177</v>
          </cell>
          <cell r="Y496">
            <v>0</v>
          </cell>
          <cell r="Z496">
            <v>72177</v>
          </cell>
          <cell r="AA496" t="e">
            <v>#DIV/0!</v>
          </cell>
        </row>
        <row r="497">
          <cell r="W497" t="str">
            <v>TC w/tran</v>
          </cell>
          <cell r="X497">
            <v>0</v>
          </cell>
          <cell r="Y497">
            <v>0</v>
          </cell>
          <cell r="Z497">
            <v>0</v>
          </cell>
          <cell r="AA497" t="e">
            <v>#DIV/0!</v>
          </cell>
          <cell r="AD497" t="str">
            <v>Component Variation:</v>
          </cell>
        </row>
        <row r="498">
          <cell r="W498" t="str">
            <v>Interr w/tran/Other</v>
          </cell>
          <cell r="X498">
            <v>0</v>
          </cell>
          <cell r="Y498">
            <v>0</v>
          </cell>
          <cell r="Z498">
            <v>0</v>
          </cell>
          <cell r="AA498" t="e">
            <v>#DIV/0!</v>
          </cell>
          <cell r="AE498" t="str">
            <v>Volume</v>
          </cell>
          <cell r="AG498" t="e">
            <v>#DIV/0!</v>
          </cell>
        </row>
        <row r="499">
          <cell r="W499" t="str">
            <v>Total Margin</v>
          </cell>
          <cell r="X499">
            <v>72177</v>
          </cell>
          <cell r="Y499">
            <v>0</v>
          </cell>
          <cell r="Z499">
            <v>72177</v>
          </cell>
          <cell r="AA499" t="e">
            <v>#DIV/0!</v>
          </cell>
          <cell r="AE499" t="str">
            <v>Pricing</v>
          </cell>
          <cell r="AG499" t="e">
            <v>#DIV/0!</v>
          </cell>
        </row>
        <row r="500">
          <cell r="AE500" t="str">
            <v>Total TC Variation:</v>
          </cell>
          <cell r="AG500" t="e">
            <v>#DIV/0!</v>
          </cell>
        </row>
        <row r="503">
          <cell r="X503" t="str">
            <v>Dec-02 Sales/Tran Summary wo/riskband (Mdt)</v>
          </cell>
          <cell r="AC503" t="str">
            <v>INTERR</v>
          </cell>
          <cell r="AD503" t="str">
            <v>Interr margin variation:</v>
          </cell>
          <cell r="AG503">
            <v>0</v>
          </cell>
        </row>
        <row r="505">
          <cell r="X505" t="str">
            <v>Actual</v>
          </cell>
          <cell r="Y505" t="str">
            <v>Estimate</v>
          </cell>
          <cell r="Z505" t="str">
            <v>Difference</v>
          </cell>
          <cell r="AA505" t="str">
            <v>% Variation</v>
          </cell>
          <cell r="AD505" t="str">
            <v>Component Variation:</v>
          </cell>
        </row>
        <row r="506">
          <cell r="W506" t="str">
            <v>Firm w/tran normalized</v>
          </cell>
          <cell r="X506">
            <v>0</v>
          </cell>
          <cell r="Y506">
            <v>0</v>
          </cell>
          <cell r="Z506">
            <v>0</v>
          </cell>
          <cell r="AA506" t="e">
            <v>#DIV/0!</v>
          </cell>
          <cell r="AE506" t="str">
            <v>Volume</v>
          </cell>
          <cell r="AG506" t="e">
            <v>#DIV/0!</v>
          </cell>
        </row>
        <row r="507">
          <cell r="W507" t="str">
            <v>TC w/tran</v>
          </cell>
          <cell r="X507">
            <v>0</v>
          </cell>
          <cell r="Y507">
            <v>0</v>
          </cell>
          <cell r="Z507">
            <v>0</v>
          </cell>
          <cell r="AA507" t="e">
            <v>#DIV/0!</v>
          </cell>
          <cell r="AE507" t="str">
            <v>Pricing</v>
          </cell>
          <cell r="AG507" t="e">
            <v>#DIV/0!</v>
          </cell>
        </row>
        <row r="508">
          <cell r="W508" t="str">
            <v>Interr w/tran/Other</v>
          </cell>
          <cell r="X508">
            <v>0</v>
          </cell>
          <cell r="Y508">
            <v>0</v>
          </cell>
          <cell r="Z508">
            <v>0</v>
          </cell>
          <cell r="AA508" t="e">
            <v>#DIV/0!</v>
          </cell>
          <cell r="AE508" t="str">
            <v>Total Interr Variation:</v>
          </cell>
          <cell r="AG508" t="e">
            <v>#DIV/0!</v>
          </cell>
        </row>
        <row r="509">
          <cell r="W509" t="str">
            <v>Total Sales/tran</v>
          </cell>
          <cell r="X509">
            <v>0</v>
          </cell>
          <cell r="Y509">
            <v>0</v>
          </cell>
          <cell r="Z509">
            <v>0</v>
          </cell>
          <cell r="AA509" t="e">
            <v>#DIV/0!</v>
          </cell>
        </row>
        <row r="511">
          <cell r="AC511" t="str">
            <v>Note: Margins include Billed+Unbilled and Transportation</v>
          </cell>
        </row>
        <row r="512">
          <cell r="X512" t="str">
            <v>Dec-02 Avg Unit Margin Comparison wo/riskband</v>
          </cell>
        </row>
        <row r="514">
          <cell r="X514" t="str">
            <v>Actual</v>
          </cell>
          <cell r="Y514" t="str">
            <v>Estimate</v>
          </cell>
          <cell r="Z514" t="str">
            <v>Difference</v>
          </cell>
          <cell r="AA514" t="str">
            <v>% Variation</v>
          </cell>
        </row>
        <row r="515">
          <cell r="W515" t="str">
            <v>Firm w/tran</v>
          </cell>
          <cell r="X515" t="e">
            <v>#DIV/0!</v>
          </cell>
          <cell r="Y515" t="e">
            <v>#DIV/0!</v>
          </cell>
          <cell r="Z515" t="e">
            <v>#DIV/0!</v>
          </cell>
          <cell r="AA515" t="e">
            <v>#DIV/0!</v>
          </cell>
        </row>
        <row r="516">
          <cell r="W516" t="str">
            <v>TC w/tran</v>
          </cell>
          <cell r="X516" t="e">
            <v>#DIV/0!</v>
          </cell>
          <cell r="Y516" t="e">
            <v>#DIV/0!</v>
          </cell>
          <cell r="Z516" t="e">
            <v>#DIV/0!</v>
          </cell>
          <cell r="AA516" t="e">
            <v>#DIV/0!</v>
          </cell>
        </row>
        <row r="517">
          <cell r="W517" t="str">
            <v>Interr w/tran/Other</v>
          </cell>
          <cell r="X517" t="e">
            <v>#DIV/0!</v>
          </cell>
          <cell r="Y517" t="e">
            <v>#DIV/0!</v>
          </cell>
          <cell r="Z517" t="e">
            <v>#DIV/0!</v>
          </cell>
          <cell r="AA517" t="e">
            <v>#DIV/0!</v>
          </cell>
        </row>
        <row r="518">
          <cell r="W518" t="str">
            <v>Total</v>
          </cell>
          <cell r="X518" t="e">
            <v>#DIV/0!</v>
          </cell>
          <cell r="Y518" t="e">
            <v>#DIV/0!</v>
          </cell>
          <cell r="Z518" t="e">
            <v>#DIV/0!</v>
          </cell>
          <cell r="AA518" t="e">
            <v>#DIV/0!</v>
          </cell>
        </row>
        <row r="520">
          <cell r="W520" t="str">
            <v>Note: Margins include Billed+Unbilled and Transportation</v>
          </cell>
          <cell r="AG520" t="str">
            <v>dec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AS"/>
      <sheetName val="Inputs"/>
      <sheetName val="IFRS GAAP Cons Summary"/>
      <sheetName val="US GAAP Cons Summary"/>
      <sheetName val="01-Summary"/>
      <sheetName val="01-Rollforward"/>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Sheet1 (2)"/>
      <sheetName val="6865 June 20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ata Entry"/>
      <sheetName val="Normalization"/>
      <sheetName val="Unbilled"/>
      <sheetName val="Rate Table"/>
      <sheetName val="Ld. Grth"/>
      <sheetName val="New Load"/>
      <sheetName val="Weather"/>
      <sheetName val="Var. Anal."/>
      <sheetName val="New Var. Anal."/>
      <sheetName val="Historical"/>
      <sheetName val="JE10310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Apr 00"/>
    </sheetNames>
    <sheetDataSet>
      <sheetData sheetId="0" refreshError="1">
        <row r="2">
          <cell r="A2" t="str">
            <v xml:space="preserve">APRIL 2000 - MONTHLY SET-UP </v>
          </cell>
        </row>
        <row r="4">
          <cell r="A4" t="str">
            <v>AVERAGE DAILY FIRM &amp; TC SENDOUT REQUIREMENTS</v>
          </cell>
          <cell r="F4">
            <v>333508.673813047</v>
          </cell>
          <cell r="G4" t="str">
            <v>dt per day</v>
          </cell>
          <cell r="K4" t="str">
            <v>dt per Month</v>
          </cell>
        </row>
        <row r="6">
          <cell r="A6" t="str">
            <v>"BEST COST" SUPPLY DISPATCH</v>
          </cell>
        </row>
        <row r="7">
          <cell r="F7" t="str">
            <v>DAILY</v>
          </cell>
          <cell r="H7" t="str">
            <v>CITY GATE</v>
          </cell>
          <cell r="L7" t="str">
            <v>MONTHLY</v>
          </cell>
        </row>
        <row r="8">
          <cell r="D8" t="str">
            <v xml:space="preserve"> CONTRACT</v>
          </cell>
          <cell r="F8" t="str">
            <v>CITY GATE</v>
          </cell>
          <cell r="H8" t="str">
            <v>COMMODITY</v>
          </cell>
          <cell r="L8" t="str">
            <v>COMMODITY</v>
          </cell>
        </row>
        <row r="9">
          <cell r="D9" t="str">
            <v>MDQ</v>
          </cell>
          <cell r="F9" t="str">
            <v>DELIVERIES</v>
          </cell>
          <cell r="H9" t="str">
            <v>PRICE</v>
          </cell>
          <cell r="L9" t="str">
            <v>PRICE</v>
          </cell>
        </row>
        <row r="10">
          <cell r="D10" t="str">
            <v>(dt per day)</v>
          </cell>
          <cell r="F10" t="str">
            <v>(dt per day)</v>
          </cell>
          <cell r="H10" t="str">
            <v>($ per dt)</v>
          </cell>
          <cell r="L10" t="str">
            <v>($ per Month)</v>
          </cell>
        </row>
        <row r="11">
          <cell r="A11" t="str">
            <v>CANADIAN &amp; MISC DOMESTIC SUPPLY</v>
          </cell>
        </row>
        <row r="12">
          <cell r="A12" t="str">
            <v>APC/LANDFILL</v>
          </cell>
          <cell r="D12">
            <v>4500</v>
          </cell>
          <cell r="F12">
            <v>3000</v>
          </cell>
          <cell r="H12">
            <v>3.3256666666666668</v>
          </cell>
          <cell r="L12">
            <v>299310</v>
          </cell>
        </row>
        <row r="13">
          <cell r="A13" t="str">
            <v>STERLING (EQUIT)</v>
          </cell>
          <cell r="D13" t="str">
            <v>N/A</v>
          </cell>
          <cell r="F13">
            <v>300</v>
          </cell>
          <cell r="H13">
            <v>2.5557936037441498</v>
          </cell>
          <cell r="L13">
            <v>23002.142433697347</v>
          </cell>
        </row>
        <row r="14">
          <cell r="A14" t="str">
            <v>NY HUB PARKING RETURN SUPPLY</v>
          </cell>
          <cell r="D14" t="str">
            <v>N/A</v>
          </cell>
          <cell r="F14">
            <v>0</v>
          </cell>
          <cell r="L14">
            <v>0</v>
          </cell>
        </row>
        <row r="15">
          <cell r="A15" t="str">
            <v>BOUNDARY / CGT-NY SUPPLY</v>
          </cell>
          <cell r="D15">
            <v>30180</v>
          </cell>
          <cell r="F15">
            <v>29492</v>
          </cell>
          <cell r="H15">
            <v>2.5194000000000001</v>
          </cell>
          <cell r="L15">
            <v>2229064.3440000005</v>
          </cell>
        </row>
        <row r="16">
          <cell r="A16" t="str">
            <v xml:space="preserve">FT SPOT (#2240) </v>
          </cell>
          <cell r="D16">
            <v>1969</v>
          </cell>
          <cell r="F16">
            <v>1969</v>
          </cell>
          <cell r="H16">
            <v>2.7747999999999999</v>
          </cell>
          <cell r="L16">
            <v>163907.43599999999</v>
          </cell>
        </row>
        <row r="17">
          <cell r="A17" t="str">
            <v>ANE (ON IROQUOIS)</v>
          </cell>
          <cell r="D17">
            <v>70699</v>
          </cell>
          <cell r="F17">
            <v>70699</v>
          </cell>
          <cell r="H17">
            <v>2.1477540322580646</v>
          </cell>
          <cell r="L17">
            <v>4555321.8697983874</v>
          </cell>
        </row>
        <row r="19">
          <cell r="A19" t="str">
            <v>TOTAL</v>
          </cell>
          <cell r="D19" t="str">
            <v>N/A</v>
          </cell>
          <cell r="F19">
            <v>105460</v>
          </cell>
          <cell r="L19">
            <v>7270605.792232085</v>
          </cell>
        </row>
        <row r="21">
          <cell r="A21" t="str">
            <v>CNG FTNN/TRANSCO SUPPLIES</v>
          </cell>
        </row>
        <row r="22">
          <cell r="B22" t="str">
            <v>MOORE ENERGY - FIRM</v>
          </cell>
          <cell r="D22">
            <v>5000</v>
          </cell>
          <cell r="F22">
            <v>0</v>
          </cell>
          <cell r="L22">
            <v>0</v>
          </cell>
        </row>
        <row r="23">
          <cell r="B23" t="str">
            <v>TENN FT SPOT</v>
          </cell>
          <cell r="D23">
            <v>13800</v>
          </cell>
          <cell r="F23">
            <v>0</v>
          </cell>
          <cell r="L23">
            <v>0</v>
          </cell>
        </row>
        <row r="24">
          <cell r="B24" t="str">
            <v>FINA #2/HESS #3</v>
          </cell>
          <cell r="D24">
            <v>15604</v>
          </cell>
          <cell r="F24">
            <v>0</v>
          </cell>
          <cell r="L24">
            <v>0</v>
          </cell>
        </row>
        <row r="25">
          <cell r="B25" t="str">
            <v>ICC - FIRM</v>
          </cell>
          <cell r="D25">
            <v>5000</v>
          </cell>
          <cell r="F25">
            <v>0</v>
          </cell>
          <cell r="L25">
            <v>0</v>
          </cell>
        </row>
        <row r="26">
          <cell r="B26" t="str">
            <v>SHELL #1 - FIRM</v>
          </cell>
          <cell r="D26">
            <v>60000</v>
          </cell>
          <cell r="F26">
            <v>0</v>
          </cell>
          <cell r="L26">
            <v>0</v>
          </cell>
        </row>
        <row r="27">
          <cell r="B27" t="str">
            <v>TRANSCO FT SPOT</v>
          </cell>
          <cell r="D27">
            <v>10688</v>
          </cell>
          <cell r="F27">
            <v>0</v>
          </cell>
          <cell r="L27">
            <v>0</v>
          </cell>
        </row>
        <row r="28">
          <cell r="B28" t="str">
            <v>TENN FT SPOT</v>
          </cell>
          <cell r="D28" t="str">
            <v>N/A</v>
          </cell>
          <cell r="F28">
            <v>0</v>
          </cell>
          <cell r="L28">
            <v>0</v>
          </cell>
        </row>
        <row r="29">
          <cell r="B29" t="str">
            <v xml:space="preserve"> </v>
          </cell>
        </row>
        <row r="30">
          <cell r="C30" t="str">
            <v>CNG FTNN/TRANSCO TOTAL:</v>
          </cell>
          <cell r="D30">
            <v>50745</v>
          </cell>
          <cell r="F30">
            <v>0</v>
          </cell>
          <cell r="L30">
            <v>0</v>
          </cell>
        </row>
        <row r="32">
          <cell r="A32" t="str">
            <v>TRANSCO SUPPLIES</v>
          </cell>
          <cell r="E32" t="str">
            <v xml:space="preserve"> </v>
          </cell>
        </row>
        <row r="33">
          <cell r="A33" t="str">
            <v xml:space="preserve">  TRANSCO FT SUPPLIES</v>
          </cell>
          <cell r="E33" t="str">
            <v xml:space="preserve"> </v>
          </cell>
        </row>
        <row r="34">
          <cell r="B34" t="str">
            <v>AMERADA HESS #1</v>
          </cell>
          <cell r="D34">
            <v>31050</v>
          </cell>
          <cell r="F34">
            <v>31050</v>
          </cell>
          <cell r="H34">
            <v>2.7770999999999999</v>
          </cell>
          <cell r="L34">
            <v>2586868.65</v>
          </cell>
        </row>
        <row r="35">
          <cell r="B35" t="str">
            <v>SHELL #1 - FIRM</v>
          </cell>
          <cell r="D35">
            <v>60000</v>
          </cell>
          <cell r="F35">
            <v>60000</v>
          </cell>
          <cell r="H35">
            <v>2.7747999999999999</v>
          </cell>
          <cell r="L35">
            <v>4994640</v>
          </cell>
        </row>
        <row r="36">
          <cell r="B36" t="str">
            <v>ENRON - FIRM</v>
          </cell>
          <cell r="D36">
            <v>60000</v>
          </cell>
          <cell r="F36">
            <v>45000</v>
          </cell>
          <cell r="H36">
            <v>2.7747999999999999</v>
          </cell>
          <cell r="L36">
            <v>3745980</v>
          </cell>
        </row>
        <row r="37">
          <cell r="B37" t="str">
            <v>SHELL #2 - FIRM</v>
          </cell>
          <cell r="D37">
            <v>21795</v>
          </cell>
          <cell r="F37">
            <v>21795</v>
          </cell>
          <cell r="H37">
            <v>2.7747999999999999</v>
          </cell>
          <cell r="L37">
            <v>1814302.98</v>
          </cell>
        </row>
        <row r="38">
          <cell r="B38" t="str">
            <v>FT SPOT</v>
          </cell>
          <cell r="D38" t="str">
            <v>N/A</v>
          </cell>
          <cell r="F38">
            <v>0</v>
          </cell>
          <cell r="L38">
            <v>0</v>
          </cell>
        </row>
        <row r="39">
          <cell r="B39" t="str">
            <v>STRADDLE GAS</v>
          </cell>
          <cell r="D39" t="str">
            <v>N/A</v>
          </cell>
          <cell r="F39">
            <v>5000</v>
          </cell>
          <cell r="H39">
            <v>2.7747999999999999</v>
          </cell>
          <cell r="L39">
            <v>416220</v>
          </cell>
        </row>
        <row r="40">
          <cell r="B40" t="str">
            <v>MOORE ENERGY - FIRM</v>
          </cell>
          <cell r="D40" t="str">
            <v>N/A</v>
          </cell>
          <cell r="L40">
            <v>0</v>
          </cell>
        </row>
        <row r="41">
          <cell r="B41" t="str">
            <v>TRANSCO FS</v>
          </cell>
          <cell r="C41" t="str">
            <v>BASELOAD:</v>
          </cell>
          <cell r="D41">
            <v>73110</v>
          </cell>
          <cell r="F41">
            <v>35000</v>
          </cell>
          <cell r="H41">
            <v>2.6816999999999998</v>
          </cell>
          <cell r="L41">
            <v>2815784.9999999995</v>
          </cell>
        </row>
        <row r="42">
          <cell r="B42" t="str">
            <v xml:space="preserve"> </v>
          </cell>
          <cell r="C42" t="str">
            <v>SWING:</v>
          </cell>
          <cell r="D42" t="str">
            <v>N/A</v>
          </cell>
          <cell r="F42">
            <v>0</v>
          </cell>
          <cell r="H42">
            <v>0</v>
          </cell>
          <cell r="L42">
            <v>0</v>
          </cell>
        </row>
        <row r="44">
          <cell r="C44" t="str">
            <v>TRANSCO TOTAL</v>
          </cell>
          <cell r="D44">
            <v>245955</v>
          </cell>
          <cell r="F44">
            <v>197845</v>
          </cell>
        </row>
        <row r="46">
          <cell r="A46" t="str">
            <v>TETCO SUPPLIES</v>
          </cell>
        </row>
        <row r="47">
          <cell r="B47" t="str">
            <v>FINA #1/HESS #2(CDS)</v>
          </cell>
          <cell r="D47">
            <v>56718</v>
          </cell>
          <cell r="F47">
            <v>5000</v>
          </cell>
          <cell r="H47">
            <v>2.8845000000000001</v>
          </cell>
        </row>
        <row r="49">
          <cell r="C49" t="str">
            <v>TETCO FIRM TOTAL</v>
          </cell>
          <cell r="D49">
            <v>56718</v>
          </cell>
          <cell r="F49">
            <v>5000</v>
          </cell>
        </row>
        <row r="51">
          <cell r="A51" t="str">
            <v>TENNESSEE SUPPLIES</v>
          </cell>
        </row>
        <row r="52">
          <cell r="B52" t="str">
            <v>TENN FT SPOT</v>
          </cell>
          <cell r="D52">
            <v>20808</v>
          </cell>
          <cell r="F52">
            <v>10000</v>
          </cell>
          <cell r="H52">
            <v>2.8409000000000004</v>
          </cell>
        </row>
        <row r="54">
          <cell r="C54" t="str">
            <v>TENN FIRM TOTAL</v>
          </cell>
          <cell r="D54">
            <v>20808</v>
          </cell>
          <cell r="F54">
            <v>10000</v>
          </cell>
        </row>
        <row r="57">
          <cell r="D57" t="str">
            <v xml:space="preserve">Total Gas Purchases and Transportation </v>
          </cell>
          <cell r="F57">
            <v>318305</v>
          </cell>
        </row>
        <row r="59">
          <cell r="D59" t="str">
            <v xml:space="preserve">Storage Withdrawals and Transportation </v>
          </cell>
          <cell r="F59">
            <v>15204</v>
          </cell>
          <cell r="H59">
            <v>2.697795967064808</v>
          </cell>
        </row>
        <row r="61">
          <cell r="D61" t="str">
            <v>Total Gas Delivered for Firm &amp; TC Sendout</v>
          </cell>
          <cell r="F61">
            <v>333509</v>
          </cell>
          <cell r="H61">
            <v>2.614608713081175</v>
          </cell>
        </row>
      </sheetData>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Transco"/>
      <sheetName val="Tetco"/>
      <sheetName val="Tennessee"/>
      <sheetName val="Iroquois"/>
      <sheetName val="Indicies"/>
      <sheetName val="Macro"/>
    </sheetNames>
    <sheetDataSet>
      <sheetData sheetId="0"/>
      <sheetData sheetId="1"/>
      <sheetData sheetId="2"/>
      <sheetData sheetId="3"/>
      <sheetData sheetId="4" refreshError="1">
        <row r="9">
          <cell r="E9">
            <v>2.0299999999999998</v>
          </cell>
        </row>
      </sheetData>
      <sheetData sheetId="5"/>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Data Entry Sales"/>
      <sheetName val="Data Entry Transp"/>
      <sheetName val="Data EntryS&amp;T"/>
      <sheetName val="UNBILLED"/>
      <sheetName val="Normalization"/>
      <sheetName val="Rate Table"/>
      <sheetName val="Actual BF-S"/>
      <sheetName val="Ld. Grth"/>
      <sheetName val="Weather"/>
      <sheetName val="Var. Anal."/>
      <sheetName val="Forecast"/>
      <sheetName val="Non-Core"/>
      <sheetName val="Sales vs Unbilled"/>
      <sheetName val="CY2002 Actual"/>
    </sheetNames>
    <sheetDataSet>
      <sheetData sheetId="0"/>
      <sheetData sheetId="1"/>
      <sheetData sheetId="2"/>
      <sheetData sheetId="3"/>
      <sheetData sheetId="4"/>
      <sheetData sheetId="5"/>
      <sheetData sheetId="6"/>
      <sheetData sheetId="7" refreshError="1">
        <row r="5">
          <cell r="B5" t="str">
            <v>Customer Charge Margin Impact :</v>
          </cell>
          <cell r="F5">
            <v>-142247.62785000031</v>
          </cell>
        </row>
        <row r="7">
          <cell r="B7" t="str">
            <v>2005 BF</v>
          </cell>
          <cell r="C7" t="str">
            <v>2004 BF</v>
          </cell>
          <cell r="E7" t="str">
            <v xml:space="preserve">Customer </v>
          </cell>
          <cell r="F7" t="str">
            <v xml:space="preserve">Margin </v>
          </cell>
        </row>
        <row r="8">
          <cell r="B8" t="str">
            <v>Actual</v>
          </cell>
          <cell r="C8" t="str">
            <v>Actual</v>
          </cell>
          <cell r="D8" t="str">
            <v>Increase</v>
          </cell>
          <cell r="E8" t="str">
            <v xml:space="preserve">Charge </v>
          </cell>
          <cell r="F8" t="str">
            <v xml:space="preserve">Impact </v>
          </cell>
        </row>
        <row r="10">
          <cell r="B10">
            <v>150145.10329999999</v>
          </cell>
          <cell r="C10">
            <v>159048</v>
          </cell>
          <cell r="D10">
            <v>-8902.8967000000121</v>
          </cell>
          <cell r="E10">
            <v>9.5</v>
          </cell>
          <cell r="F10">
            <v>-84577.518650000115</v>
          </cell>
        </row>
        <row r="11">
          <cell r="B11">
            <v>4485</v>
          </cell>
          <cell r="C11">
            <v>6080</v>
          </cell>
          <cell r="D11">
            <v>-1595</v>
          </cell>
          <cell r="E11">
            <v>5.7</v>
          </cell>
          <cell r="F11">
            <v>-9091.5</v>
          </cell>
        </row>
        <row r="12">
          <cell r="B12">
            <v>384868.26669999998</v>
          </cell>
          <cell r="C12">
            <v>381572</v>
          </cell>
          <cell r="D12">
            <v>3296.2666999999783</v>
          </cell>
          <cell r="E12">
            <v>12</v>
          </cell>
          <cell r="F12">
            <v>39555.20039999974</v>
          </cell>
        </row>
        <row r="13">
          <cell r="B13">
            <v>15666.4</v>
          </cell>
          <cell r="C13">
            <v>20339</v>
          </cell>
          <cell r="D13">
            <v>-4672.6000000000004</v>
          </cell>
          <cell r="E13">
            <v>7.2</v>
          </cell>
          <cell r="F13">
            <v>-33642.720000000001</v>
          </cell>
        </row>
        <row r="14">
          <cell r="B14">
            <v>21682.466699999997</v>
          </cell>
          <cell r="C14">
            <v>21456</v>
          </cell>
          <cell r="D14">
            <v>226.46669999999722</v>
          </cell>
          <cell r="E14">
            <v>25</v>
          </cell>
          <cell r="F14">
            <v>5661.6674999999304</v>
          </cell>
        </row>
        <row r="15">
          <cell r="B15">
            <v>7689.7665999999999</v>
          </cell>
          <cell r="C15">
            <v>7788.033300000001</v>
          </cell>
          <cell r="D15">
            <v>-98.266700000001038</v>
          </cell>
          <cell r="E15">
            <v>45</v>
          </cell>
          <cell r="F15">
            <v>-4422.0015000000467</v>
          </cell>
        </row>
        <row r="16">
          <cell r="B16">
            <v>4982.7700000000004</v>
          </cell>
          <cell r="C16">
            <v>5210.5</v>
          </cell>
          <cell r="D16">
            <v>-227.72999999999956</v>
          </cell>
          <cell r="E16">
            <v>127</v>
          </cell>
          <cell r="F16">
            <v>-28921.709999999945</v>
          </cell>
        </row>
        <row r="17">
          <cell r="B17">
            <v>329.03340000000003</v>
          </cell>
          <cell r="C17">
            <v>335.06669999999997</v>
          </cell>
          <cell r="D17">
            <v>-6.0332999999999402</v>
          </cell>
          <cell r="E17">
            <v>510</v>
          </cell>
          <cell r="F17">
            <v>-3076.9829999999693</v>
          </cell>
        </row>
        <row r="18">
          <cell r="B18">
            <v>9042.7000000000007</v>
          </cell>
          <cell r="C18">
            <v>9240.1998999999996</v>
          </cell>
          <cell r="D18">
            <v>-197.49989999999889</v>
          </cell>
          <cell r="E18">
            <v>25</v>
          </cell>
          <cell r="F18">
            <v>-4937.4974999999722</v>
          </cell>
        </row>
        <row r="19">
          <cell r="B19">
            <v>3315.9</v>
          </cell>
          <cell r="C19">
            <v>3376</v>
          </cell>
          <cell r="D19">
            <v>-60.099999999999909</v>
          </cell>
          <cell r="E19">
            <v>45</v>
          </cell>
          <cell r="F19">
            <v>-2704.4999999999959</v>
          </cell>
        </row>
        <row r="20">
          <cell r="B20">
            <v>1604.5666000000001</v>
          </cell>
          <cell r="C20">
            <v>1714.0333999999998</v>
          </cell>
          <cell r="D20">
            <v>-109.46679999999969</v>
          </cell>
          <cell r="E20">
            <v>127</v>
          </cell>
          <cell r="F20">
            <v>-13902.283599999961</v>
          </cell>
        </row>
        <row r="21">
          <cell r="B21">
            <v>98.066699999999997</v>
          </cell>
          <cell r="C21">
            <v>102.63329999999999</v>
          </cell>
          <cell r="D21">
            <v>-4.566599999999994</v>
          </cell>
          <cell r="E21">
            <v>510</v>
          </cell>
          <cell r="F21">
            <v>-2328.9659999999967</v>
          </cell>
        </row>
        <row r="22">
          <cell r="B22">
            <v>0</v>
          </cell>
          <cell r="C22">
            <v>1.8332999999999999</v>
          </cell>
          <cell r="D22">
            <v>-1.8332999999999999</v>
          </cell>
          <cell r="E22">
            <v>25</v>
          </cell>
          <cell r="F22">
            <v>-45.832499999999996</v>
          </cell>
        </row>
        <row r="23">
          <cell r="B23">
            <v>0</v>
          </cell>
          <cell r="C23">
            <v>0</v>
          </cell>
          <cell r="D23">
            <v>0</v>
          </cell>
          <cell r="E23">
            <v>45</v>
          </cell>
          <cell r="F23">
            <v>0</v>
          </cell>
        </row>
        <row r="24">
          <cell r="B24">
            <v>0</v>
          </cell>
          <cell r="C24">
            <v>0</v>
          </cell>
          <cell r="D24">
            <v>0</v>
          </cell>
          <cell r="E24">
            <v>127</v>
          </cell>
          <cell r="F24">
            <v>0</v>
          </cell>
        </row>
        <row r="25">
          <cell r="B25">
            <v>66.833300000000008</v>
          </cell>
          <cell r="C25">
            <v>67.266599999999997</v>
          </cell>
          <cell r="D25">
            <v>-0.43329999999998847</v>
          </cell>
          <cell r="E25">
            <v>510</v>
          </cell>
          <cell r="F25">
            <v>-220.98299999999412</v>
          </cell>
        </row>
        <row r="26">
          <cell r="B26">
            <v>76.533299999999997</v>
          </cell>
          <cell r="C26">
            <v>75.7333</v>
          </cell>
          <cell r="D26">
            <v>0.79999999999999716</v>
          </cell>
          <cell r="E26">
            <v>510</v>
          </cell>
          <cell r="F26">
            <v>407.99999999999852</v>
          </cell>
        </row>
        <row r="27">
          <cell r="B27">
            <v>604053.40659999999</v>
          </cell>
          <cell r="C27">
            <v>616406.29979999992</v>
          </cell>
          <cell r="D27">
            <v>-12352.893200000039</v>
          </cell>
        </row>
      </sheetData>
      <sheetData sheetId="8" refreshError="1">
        <row r="4">
          <cell r="C4" t="str">
            <v xml:space="preserve">Margin Impact of Weather : </v>
          </cell>
          <cell r="F4">
            <v>-143442.21012041546</v>
          </cell>
        </row>
        <row r="5">
          <cell r="C5" t="str">
            <v xml:space="preserve">Margin Impact of Rate Change : </v>
          </cell>
          <cell r="F5">
            <v>25910813.357311454</v>
          </cell>
        </row>
        <row r="7">
          <cell r="B7" t="str">
            <v>Bill Freq. Margin (New)</v>
          </cell>
          <cell r="D7" t="str">
            <v>Bill Freq. Margin (Old)</v>
          </cell>
          <cell r="F7" t="str">
            <v xml:space="preserve">Weather </v>
          </cell>
          <cell r="G7" t="str">
            <v xml:space="preserve">Rate </v>
          </cell>
        </row>
        <row r="8">
          <cell r="B8" t="str">
            <v xml:space="preserve">Actual </v>
          </cell>
          <cell r="C8" t="str">
            <v xml:space="preserve">Normal </v>
          </cell>
          <cell r="D8" t="str">
            <v xml:space="preserve">Actual </v>
          </cell>
          <cell r="E8" t="str">
            <v xml:space="preserve">Normal </v>
          </cell>
          <cell r="F8" t="str">
            <v xml:space="preserve">Effect </v>
          </cell>
          <cell r="G8" t="str">
            <v xml:space="preserve">Changes </v>
          </cell>
        </row>
        <row r="10">
          <cell r="B10">
            <v>2621405.02476935</v>
          </cell>
          <cell r="C10">
            <v>2623471.6202886296</v>
          </cell>
          <cell r="D10">
            <v>1879751.3171546198</v>
          </cell>
          <cell r="E10">
            <v>1879751.3171546198</v>
          </cell>
          <cell r="F10">
            <v>-2066.5955192795955</v>
          </cell>
          <cell r="G10">
            <v>741653.70761473011</v>
          </cell>
        </row>
        <row r="11">
          <cell r="B11">
            <v>48703.778381999997</v>
          </cell>
          <cell r="C11">
            <v>48738.225434</v>
          </cell>
          <cell r="D11">
            <v>39765.556483200002</v>
          </cell>
          <cell r="E11">
            <v>39765.556483200002</v>
          </cell>
          <cell r="F11">
            <v>-34.447052000003168</v>
          </cell>
          <cell r="G11">
            <v>8938.221898799995</v>
          </cell>
        </row>
        <row r="12">
          <cell r="B12">
            <v>26202259.932465404</v>
          </cell>
          <cell r="C12">
            <v>26287125.08634612</v>
          </cell>
          <cell r="D12">
            <v>7008252.4525929298</v>
          </cell>
          <cell r="E12">
            <v>7008252.4525929298</v>
          </cell>
          <cell r="F12">
            <v>-84865.15388071537</v>
          </cell>
          <cell r="G12">
            <v>19194007.479872473</v>
          </cell>
        </row>
        <row r="13">
          <cell r="B13">
            <v>544154.30662400008</v>
          </cell>
          <cell r="C13">
            <v>545982.80698300002</v>
          </cell>
          <cell r="D13">
            <v>389610.95753761998</v>
          </cell>
          <cell r="E13">
            <v>389610.95753761998</v>
          </cell>
          <cell r="F13">
            <v>-1828.5003589999396</v>
          </cell>
          <cell r="G13">
            <v>154543.3490863801</v>
          </cell>
        </row>
        <row r="14">
          <cell r="B14">
            <v>2410586.34512359</v>
          </cell>
          <cell r="C14">
            <v>2421219.3521261998</v>
          </cell>
          <cell r="D14">
            <v>593751.17324917996</v>
          </cell>
          <cell r="E14">
            <v>593751.17324917996</v>
          </cell>
          <cell r="F14">
            <v>-10633.007002609782</v>
          </cell>
          <cell r="G14">
            <v>1816835.17187441</v>
          </cell>
        </row>
        <row r="15">
          <cell r="B15">
            <v>2255245.9910792396</v>
          </cell>
          <cell r="C15">
            <v>2268328.9479096797</v>
          </cell>
          <cell r="D15">
            <v>528403.01797859999</v>
          </cell>
          <cell r="E15">
            <v>528403.01797859999</v>
          </cell>
          <cell r="F15">
            <v>-13082.956830440089</v>
          </cell>
          <cell r="G15">
            <v>1726842.9731006396</v>
          </cell>
        </row>
        <row r="16">
          <cell r="B16">
            <v>4477814.8247470791</v>
          </cell>
          <cell r="C16">
            <v>4502230.9203283899</v>
          </cell>
          <cell r="D16">
            <v>1256446.9879500601</v>
          </cell>
          <cell r="E16">
            <v>1256446.9879500601</v>
          </cell>
          <cell r="F16">
            <v>-24416.095581310801</v>
          </cell>
          <cell r="G16">
            <v>3221367.836797019</v>
          </cell>
        </row>
        <row r="17">
          <cell r="B17">
            <v>1443635.1681530001</v>
          </cell>
          <cell r="C17">
            <v>1443635.1681530001</v>
          </cell>
          <cell r="D17">
            <v>1842079.8408729997</v>
          </cell>
          <cell r="E17">
            <v>1842079.8408729997</v>
          </cell>
          <cell r="F17">
            <v>0</v>
          </cell>
          <cell r="G17">
            <v>-398444.67271999968</v>
          </cell>
        </row>
        <row r="18">
          <cell r="B18">
            <v>617232.70630721003</v>
          </cell>
          <cell r="C18">
            <v>618924.36865056003</v>
          </cell>
          <cell r="D18">
            <v>544765.23049999995</v>
          </cell>
          <cell r="E18">
            <v>544765.23049999995</v>
          </cell>
          <cell r="F18">
            <v>-1691.6623433500063</v>
          </cell>
          <cell r="G18">
            <v>72467.475807210081</v>
          </cell>
        </row>
        <row r="19">
          <cell r="B19">
            <v>623547.54587248003</v>
          </cell>
          <cell r="C19">
            <v>625082.14349344</v>
          </cell>
          <cell r="D19">
            <v>497858.86354400002</v>
          </cell>
          <cell r="E19">
            <v>497858.86354400002</v>
          </cell>
          <cell r="F19">
            <v>-1534.5976209599758</v>
          </cell>
          <cell r="G19">
            <v>125688.68232848</v>
          </cell>
        </row>
        <row r="20">
          <cell r="B20">
            <v>872033.26561260014</v>
          </cell>
          <cell r="C20">
            <v>875322.45954335004</v>
          </cell>
          <cell r="D20">
            <v>521578.65675519005</v>
          </cell>
          <cell r="E20">
            <v>521578.65675519005</v>
          </cell>
          <cell r="F20">
            <v>-3289.1939307498978</v>
          </cell>
          <cell r="G20">
            <v>350454.60885741009</v>
          </cell>
        </row>
        <row r="21">
          <cell r="B21">
            <v>355513.44725299999</v>
          </cell>
          <cell r="C21">
            <v>355513.44725299999</v>
          </cell>
          <cell r="D21">
            <v>508484.214331</v>
          </cell>
          <cell r="E21">
            <v>508484.214331</v>
          </cell>
          <cell r="F21">
            <v>0</v>
          </cell>
          <cell r="G21">
            <v>-152970.767078</v>
          </cell>
        </row>
        <row r="22">
          <cell r="B22">
            <v>0</v>
          </cell>
          <cell r="C22">
            <v>0</v>
          </cell>
          <cell r="D22">
            <v>-62.711578000000003</v>
          </cell>
          <cell r="E22">
            <v>-62.711578000000003</v>
          </cell>
          <cell r="F22">
            <v>0</v>
          </cell>
          <cell r="G22">
            <v>62.711578000000003</v>
          </cell>
        </row>
        <row r="23">
          <cell r="B23">
            <v>0</v>
          </cell>
          <cell r="C23">
            <v>0</v>
          </cell>
          <cell r="D23">
            <v>106.00367199999999</v>
          </cell>
          <cell r="E23">
            <v>106.00367199999999</v>
          </cell>
          <cell r="F23">
            <v>0</v>
          </cell>
          <cell r="G23">
            <v>-106.00367199999999</v>
          </cell>
        </row>
        <row r="24">
          <cell r="B24">
            <v>0</v>
          </cell>
          <cell r="C24">
            <v>0</v>
          </cell>
          <cell r="D24">
            <v>0</v>
          </cell>
          <cell r="E24">
            <v>0</v>
          </cell>
          <cell r="F24">
            <v>0</v>
          </cell>
          <cell r="G24">
            <v>0</v>
          </cell>
        </row>
        <row r="25">
          <cell r="B25">
            <v>637027.74290000007</v>
          </cell>
          <cell r="C25">
            <v>637027.74290000007</v>
          </cell>
          <cell r="D25">
            <v>1207649.3787089998</v>
          </cell>
          <cell r="E25">
            <v>1207649.3787089998</v>
          </cell>
          <cell r="F25">
            <v>0</v>
          </cell>
          <cell r="G25">
            <v>-570621.63580899977</v>
          </cell>
        </row>
        <row r="26">
          <cell r="B26">
            <v>861258.36474700016</v>
          </cell>
          <cell r="C26">
            <v>861258.36474700016</v>
          </cell>
          <cell r="D26">
            <v>1245975.440277</v>
          </cell>
          <cell r="E26">
            <v>1245975.440277</v>
          </cell>
          <cell r="F26">
            <v>0</v>
          </cell>
          <cell r="G26">
            <v>-384717.0755299998</v>
          </cell>
        </row>
        <row r="27">
          <cell r="B27">
            <v>0</v>
          </cell>
          <cell r="C27">
            <v>0</v>
          </cell>
          <cell r="D27">
            <v>0</v>
          </cell>
          <cell r="E27">
            <v>0</v>
          </cell>
          <cell r="F27">
            <v>0</v>
          </cell>
          <cell r="G27">
            <v>0</v>
          </cell>
        </row>
        <row r="28">
          <cell r="B28">
            <v>0</v>
          </cell>
          <cell r="C28">
            <v>0</v>
          </cell>
          <cell r="D28">
            <v>0</v>
          </cell>
          <cell r="E28">
            <v>0</v>
          </cell>
          <cell r="F28">
            <v>0</v>
          </cell>
          <cell r="G28">
            <v>0</v>
          </cell>
        </row>
        <row r="29">
          <cell r="B29">
            <v>0</v>
          </cell>
          <cell r="C29">
            <v>0</v>
          </cell>
          <cell r="D29">
            <v>0</v>
          </cell>
          <cell r="E29">
            <v>0</v>
          </cell>
          <cell r="F29">
            <v>0</v>
          </cell>
          <cell r="G29">
            <v>0</v>
          </cell>
        </row>
        <row r="30">
          <cell r="B30">
            <v>46215.495704899986</v>
          </cell>
          <cell r="C30">
            <v>46215.495704899986</v>
          </cell>
          <cell r="D30">
            <v>41414</v>
          </cell>
          <cell r="E30">
            <v>21495.737938039612</v>
          </cell>
          <cell r="F30">
            <v>0</v>
          </cell>
          <cell r="G30">
            <v>4801.4957048999859</v>
          </cell>
        </row>
        <row r="31">
          <cell r="B31">
            <v>530.79759999999999</v>
          </cell>
          <cell r="C31">
            <v>530.79759999999999</v>
          </cell>
          <cell r="D31">
            <v>521</v>
          </cell>
          <cell r="E31">
            <v>521</v>
          </cell>
          <cell r="F31">
            <v>0</v>
          </cell>
          <cell r="G31">
            <v>9.7975999999999885</v>
          </cell>
        </row>
        <row r="33">
          <cell r="B33">
            <v>44017164.73734086</v>
          </cell>
          <cell r="C33">
            <v>44160606.94746127</v>
          </cell>
          <cell r="D33">
            <v>18106351.380029395</v>
          </cell>
          <cell r="E33">
            <v>18086433.117967434</v>
          </cell>
          <cell r="F33">
            <v>-143442.21012041546</v>
          </cell>
          <cell r="G33">
            <v>25910813.357311454</v>
          </cell>
        </row>
        <row r="34">
          <cell r="C34">
            <v>143442.21012040973</v>
          </cell>
        </row>
      </sheetData>
      <sheetData sheetId="9"/>
      <sheetData sheetId="10"/>
      <sheetData sheetId="11"/>
      <sheetData sheetId="12"/>
      <sheetData sheetId="13"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Indicies"/>
      <sheetName val="Transco"/>
      <sheetName val="Tetco"/>
      <sheetName val="Tennessee"/>
      <sheetName val="Iroquois"/>
      <sheetName val="Macro"/>
    </sheetNames>
    <sheetDataSet>
      <sheetData sheetId="0" refreshError="1">
        <row r="5">
          <cell r="E5">
            <v>2.2269999999999999</v>
          </cell>
        </row>
        <row r="12">
          <cell r="E12">
            <v>2.16</v>
          </cell>
        </row>
        <row r="15">
          <cell r="E15">
            <v>2.16</v>
          </cell>
        </row>
        <row r="16">
          <cell r="E16">
            <v>2.19</v>
          </cell>
        </row>
      </sheetData>
      <sheetData sheetId="1"/>
      <sheetData sheetId="2"/>
      <sheetData sheetId="3"/>
      <sheetData sheetId="4"/>
      <sheetData sheetId="5"/>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oversheet"/>
      <sheetName val="KeySpan Gen 5-31-10"/>
      <sheetName val="JE- Upload- Must be pasted in"/>
      <sheetName val="Cost Type 5-31-10"/>
      <sheetName val="Current COR by company"/>
      <sheetName val="Exp Type Map"/>
      <sheetName val="Company List"/>
      <sheetName val="Account Map"/>
      <sheetName val="Activity Map"/>
      <sheetName val="ABS (Adjusted)"/>
      <sheetName val="ABS (2)"/>
      <sheetName val="ABS"/>
      <sheetName val="AHMY (Adjusted)"/>
      <sheetName val="AHMY (2)"/>
      <sheetName val="AHMY"/>
      <sheetName val="BJ (Adjusted)"/>
      <sheetName val="BJ (2)"/>
      <sheetName val="BJ"/>
      <sheetName val="Risk-Free Rate"/>
      <sheetName val="CAUFM (Adjusted) "/>
      <sheetName val="CAUFM (2)"/>
      <sheetName val="CAUFM"/>
      <sheetName val="Cost of Debt (Industrial)"/>
      <sheetName val="COST (Adjusted)"/>
      <sheetName val="COST (2)"/>
      <sheetName val="COST"/>
      <sheetName val="DEFI (Adjusted) "/>
      <sheetName val="DEFI (2)"/>
      <sheetName val="DEFI"/>
      <sheetName val="GAP (Adjusted) "/>
      <sheetName val="GAP (2)"/>
      <sheetName val="GAP"/>
      <sheetName val="IMKTA (Adjusted) "/>
      <sheetName val="IMKTA (2)"/>
      <sheetName val="IMKTA"/>
      <sheetName val="KM (Adjusted)"/>
      <sheetName val="KM (2)"/>
      <sheetName val="KM"/>
      <sheetName val="KR (Adjusted)"/>
      <sheetName val="KR (2)"/>
      <sheetName val="KR"/>
      <sheetName val="METOL (Adjusted)"/>
      <sheetName val="METOL (2)"/>
      <sheetName val="METOL"/>
      <sheetName val="Operating Leases"/>
      <sheetName val="PUSH (Adjusted)"/>
      <sheetName val="PUSH (2)"/>
      <sheetName val="PUSH"/>
      <sheetName val="RDK (2)"/>
      <sheetName val="RDK (Adjusted)"/>
      <sheetName val="RDK"/>
      <sheetName val="SAGFO (Adjusted) "/>
      <sheetName val="SAGFO (2)"/>
      <sheetName val="SAGFO"/>
      <sheetName val="Spread"/>
      <sheetName val="SVU (Adjusted)"/>
      <sheetName val="SVU (2)"/>
      <sheetName val="SVU"/>
      <sheetName val="SWY (Adjusted)"/>
      <sheetName val="SWY (2)"/>
      <sheetName val="SWY"/>
      <sheetName val="TEPH (Adjusted) "/>
      <sheetName val="TEPH (2)"/>
      <sheetName val="TEPH"/>
      <sheetName val="WIN (Adjusted)"/>
      <sheetName val="WIN (2)"/>
      <sheetName val="WIN"/>
      <sheetName val="WMK (Adjusted)"/>
      <sheetName val="WMK (2)"/>
      <sheetName val="WMK"/>
      <sheetName val="WMT (Adjusted)"/>
      <sheetName val="WMT (2)"/>
      <sheetName val="WMT"/>
    </sheetNames>
    <sheetDataSet>
      <sheetData sheetId="0"/>
      <sheetData sheetId="1">
        <row r="7">
          <cell r="H7">
            <v>8336.1200000000008</v>
          </cell>
        </row>
      </sheetData>
      <sheetData sheetId="2"/>
      <sheetData sheetId="3">
        <row r="8">
          <cell r="B8">
            <v>174.38</v>
          </cell>
        </row>
      </sheetData>
      <sheetData sheetId="4">
        <row r="60">
          <cell r="D60">
            <v>1716667.2020000019</v>
          </cell>
        </row>
      </sheetData>
      <sheetData sheetId="5">
        <row r="4">
          <cell r="A4">
            <v>0</v>
          </cell>
          <cell r="B4" t="str">
            <v>DEFAULT COST TYPE</v>
          </cell>
          <cell r="D4">
            <v>400</v>
          </cell>
        </row>
        <row r="5">
          <cell r="A5">
            <v>100</v>
          </cell>
          <cell r="B5" t="str">
            <v>ST MGMT LABOR</v>
          </cell>
          <cell r="C5" t="str">
            <v>Y</v>
          </cell>
          <cell r="D5" t="str">
            <v>P15</v>
          </cell>
          <cell r="E5" t="str">
            <v>Regular Pay Monthly</v>
          </cell>
          <cell r="F5" t="str">
            <v>Regular pay of monthly paid employees and accrued pay.</v>
          </cell>
        </row>
        <row r="6">
          <cell r="A6">
            <v>101</v>
          </cell>
          <cell r="B6" t="str">
            <v>LABOR - ST MGMT VARIABLE</v>
          </cell>
          <cell r="D6" t="str">
            <v>P15</v>
          </cell>
          <cell r="E6" t="str">
            <v>Regular Pay Monthly</v>
          </cell>
        </row>
        <row r="7">
          <cell r="A7">
            <v>105</v>
          </cell>
          <cell r="B7" t="str">
            <v>ST NONMGMT LABOR</v>
          </cell>
          <cell r="C7" t="str">
            <v>Y</v>
          </cell>
          <cell r="D7" t="str">
            <v>P10</v>
          </cell>
          <cell r="E7" t="str">
            <v>Regular Pay Weekly</v>
          </cell>
          <cell r="F7" t="str">
            <v>Regular pay of weekly paid employees and accrued pay.</v>
          </cell>
        </row>
        <row r="8">
          <cell r="A8">
            <v>106</v>
          </cell>
          <cell r="B8" t="str">
            <v>LABOR - ST NONMGMT VARIABLE</v>
          </cell>
          <cell r="D8" t="str">
            <v>P10</v>
          </cell>
          <cell r="E8" t="str">
            <v>Regular Pay Weekly</v>
          </cell>
        </row>
        <row r="9">
          <cell r="A9">
            <v>107</v>
          </cell>
          <cell r="B9" t="str">
            <v>LABOR - PREMIUM NONMGMT</v>
          </cell>
          <cell r="D9" t="str">
            <v>P10</v>
          </cell>
          <cell r="E9" t="str">
            <v>Regular Pay Weekly</v>
          </cell>
        </row>
        <row r="10">
          <cell r="A10">
            <v>108</v>
          </cell>
          <cell r="B10" t="str">
            <v>LABOR - OT PREMIUM  NONMGMT</v>
          </cell>
          <cell r="C10" t="str">
            <v>Y</v>
          </cell>
          <cell r="D10" t="str">
            <v>P21</v>
          </cell>
          <cell r="E10" t="str">
            <v>Incremental Overtime Pay Weekly</v>
          </cell>
          <cell r="F10" t="str">
            <v>Incremental pay over base overtime pay Weekly (half portion of time-and-a-half)</v>
          </cell>
        </row>
        <row r="11">
          <cell r="A11">
            <v>110</v>
          </cell>
          <cell r="B11" t="str">
            <v>OT MGMT LABOR</v>
          </cell>
          <cell r="C11" t="str">
            <v>Y</v>
          </cell>
          <cell r="D11" t="str">
            <v>P25</v>
          </cell>
          <cell r="E11" t="str">
            <v>Base Overtime Pay Monthly</v>
          </cell>
          <cell r="F11" t="str">
            <v>Overtime pay at base pay rate of monthly employees (time portion of time-and-a-half)</v>
          </cell>
        </row>
        <row r="12">
          <cell r="A12">
            <v>111</v>
          </cell>
          <cell r="B12" t="str">
            <v>LABOR - OT MGMT VARIABLE</v>
          </cell>
          <cell r="D12" t="str">
            <v>P26</v>
          </cell>
          <cell r="E12" t="str">
            <v>Incremental Overtime Pay Monthly</v>
          </cell>
          <cell r="F12" t="str">
            <v>Incremental pay over base overtime pay  Monthly (half portion of time-and-a-half)</v>
          </cell>
        </row>
        <row r="13">
          <cell r="A13">
            <v>112</v>
          </cell>
          <cell r="B13" t="str">
            <v>LABOR - PREMIUM MGMT</v>
          </cell>
          <cell r="D13" t="str">
            <v>P15</v>
          </cell>
          <cell r="E13" t="str">
            <v>Regular Pay Monthly</v>
          </cell>
        </row>
        <row r="14">
          <cell r="A14">
            <v>113</v>
          </cell>
          <cell r="B14" t="str">
            <v>LABOR - OT PREMIUM  MGMT</v>
          </cell>
          <cell r="C14" t="str">
            <v>Y</v>
          </cell>
          <cell r="D14" t="str">
            <v>P26</v>
          </cell>
          <cell r="E14" t="str">
            <v>Incremental Overtime Pay Monthly</v>
          </cell>
        </row>
        <row r="15">
          <cell r="A15">
            <v>115</v>
          </cell>
          <cell r="B15" t="str">
            <v>OT NONMGMT LABOR</v>
          </cell>
          <cell r="C15" t="str">
            <v>Y</v>
          </cell>
          <cell r="D15" t="str">
            <v>P20</v>
          </cell>
          <cell r="E15" t="str">
            <v>Base Overtime Pay Weekly</v>
          </cell>
          <cell r="F15" t="str">
            <v>Overtime pay at base pay rate of weekly employees (time portion of time-and-a-half)</v>
          </cell>
        </row>
        <row r="16">
          <cell r="A16">
            <v>116</v>
          </cell>
          <cell r="B16" t="str">
            <v>LABOR - OT NONMGMT VARIABLE</v>
          </cell>
          <cell r="D16" t="str">
            <v>P21</v>
          </cell>
          <cell r="E16" t="str">
            <v>Incremental Overtime Pay Weekly</v>
          </cell>
        </row>
        <row r="17">
          <cell r="A17">
            <v>120</v>
          </cell>
          <cell r="B17" t="str">
            <v>PAYROLL MISC</v>
          </cell>
          <cell r="C17" t="str">
            <v>Y</v>
          </cell>
          <cell r="D17" t="str">
            <v>P30</v>
          </cell>
          <cell r="E17" t="str">
            <v>Bonus &amp; Miscellaneous Pay</v>
          </cell>
          <cell r="F17" t="str">
            <v xml:space="preserve">Special Individual Recognition (SIR), Annual Recognition Bonus (ARB), Incentive Compensation Pay (ICP), Commissions Paid, Moving Relocations, Educational Reimbursements, Severence, etc.  These may be recorded by an accrual, accrual from allocations, or a </v>
          </cell>
        </row>
        <row r="18">
          <cell r="A18">
            <v>121</v>
          </cell>
          <cell r="B18" t="str">
            <v>LABOR - PAID ABSENCES &amp; VACATION</v>
          </cell>
          <cell r="C18" t="str">
            <v>Y</v>
          </cell>
          <cell r="D18" t="str">
            <v>P50</v>
          </cell>
          <cell r="E18" t="str">
            <v>Time Not Worked</v>
          </cell>
          <cell r="F18" t="str">
            <v>Pay accrual for Vacation, Holiday, Sickness, Injuries, Funeral Leave, Military Leave, etc.</v>
          </cell>
        </row>
        <row r="19">
          <cell r="A19">
            <v>122</v>
          </cell>
          <cell r="B19" t="str">
            <v>INCENTIVE COMPENSATION PAYMENT</v>
          </cell>
          <cell r="D19" t="str">
            <v>P30</v>
          </cell>
          <cell r="E19" t="str">
            <v>Bonus &amp; Miscellaneous Pay</v>
          </cell>
        </row>
        <row r="20">
          <cell r="A20">
            <v>123</v>
          </cell>
          <cell r="B20" t="str">
            <v>COMMISSIONS &amp; LEADS</v>
          </cell>
          <cell r="D20" t="str">
            <v>P30</v>
          </cell>
          <cell r="E20" t="str">
            <v>Bonus &amp; Miscellaneous Pay</v>
          </cell>
        </row>
        <row r="21">
          <cell r="A21">
            <v>124</v>
          </cell>
          <cell r="B21" t="str">
            <v>PENSION/401K MATCH PAYMENT</v>
          </cell>
          <cell r="D21" t="str">
            <v>400</v>
          </cell>
          <cell r="E21" t="str">
            <v>Other</v>
          </cell>
          <cell r="F21" t="str">
            <v>Expenses not accounted for elsewhere.</v>
          </cell>
        </row>
        <row r="22">
          <cell r="A22">
            <v>125</v>
          </cell>
          <cell r="B22" t="str">
            <v>OTHER POST EMPLOYMENT BENEFITS OPEBS</v>
          </cell>
          <cell r="D22" t="str">
            <v>400</v>
          </cell>
          <cell r="E22" t="str">
            <v>Other</v>
          </cell>
        </row>
        <row r="23">
          <cell r="A23">
            <v>126</v>
          </cell>
          <cell r="B23" t="str">
            <v>H&amp;H/GROUP LIFE/WORKER'S COMP - NON A/P</v>
          </cell>
          <cell r="D23" t="str">
            <v>400</v>
          </cell>
          <cell r="E23" t="str">
            <v>Other</v>
          </cell>
        </row>
        <row r="24">
          <cell r="A24">
            <v>127</v>
          </cell>
          <cell r="B24" t="str">
            <v>H&amp;H/GROUP LIFE/WORKER'S COMP - A/P</v>
          </cell>
          <cell r="D24" t="str">
            <v>400</v>
          </cell>
          <cell r="E24" t="str">
            <v>Other</v>
          </cell>
        </row>
        <row r="25">
          <cell r="A25">
            <v>130</v>
          </cell>
          <cell r="B25" t="str">
            <v>OTHER AWARDS - NON-CASH</v>
          </cell>
          <cell r="D25" t="str">
            <v>P30</v>
          </cell>
          <cell r="E25" t="str">
            <v>Bonus &amp; Miscellaneous Pay</v>
          </cell>
          <cell r="F25" t="str">
            <v>Changed per Doxsee's review 07/11/07</v>
          </cell>
        </row>
        <row r="26">
          <cell r="A26">
            <v>131</v>
          </cell>
          <cell r="B26" t="str">
            <v>PETTY CASH</v>
          </cell>
          <cell r="D26" t="str">
            <v>400</v>
          </cell>
          <cell r="E26" t="str">
            <v>Other</v>
          </cell>
        </row>
        <row r="27">
          <cell r="A27">
            <v>132</v>
          </cell>
          <cell r="B27" t="str">
            <v>OTHER EMPLOYEE RELATED CASH PAYMENTS</v>
          </cell>
          <cell r="D27" t="str">
            <v>P30</v>
          </cell>
          <cell r="E27" t="str">
            <v>Bonus &amp; Miscellaneous Pay</v>
          </cell>
          <cell r="F27" t="str">
            <v>Changed per Doxsee's review 07/11/07</v>
          </cell>
        </row>
        <row r="28">
          <cell r="A28">
            <v>133</v>
          </cell>
          <cell r="B28" t="str">
            <v>STOCK OPTIONS</v>
          </cell>
          <cell r="D28" t="str">
            <v>P30</v>
          </cell>
          <cell r="E28" t="str">
            <v>Bonus &amp; Miscellaneous Pay</v>
          </cell>
          <cell r="F28" t="str">
            <v>Changed per Doxsee's review 07/11/07</v>
          </cell>
        </row>
        <row r="29">
          <cell r="A29">
            <v>149</v>
          </cell>
          <cell r="B29" t="str">
            <v>INTERCOMPANY TRANSACTION - LABOR</v>
          </cell>
          <cell r="D29" t="str">
            <v>400</v>
          </cell>
          <cell r="E29" t="str">
            <v>Other</v>
          </cell>
          <cell r="F29" t="str">
            <v>Not Used</v>
          </cell>
        </row>
        <row r="30">
          <cell r="A30">
            <v>150</v>
          </cell>
          <cell r="B30" t="str">
            <v>INTERCOMPANY TRANSACTION - LABOR</v>
          </cell>
          <cell r="D30" t="str">
            <v>400</v>
          </cell>
          <cell r="E30" t="str">
            <v>Other</v>
          </cell>
          <cell r="F30" t="str">
            <v>Not Used</v>
          </cell>
        </row>
        <row r="31">
          <cell r="A31">
            <v>190</v>
          </cell>
          <cell r="B31" t="str">
            <v>MATERIAL STOCK RECEIPTS</v>
          </cell>
          <cell r="D31" t="str">
            <v>M20</v>
          </cell>
          <cell r="E31" t="str">
            <v>Materials from Inventory</v>
          </cell>
          <cell r="F31" t="str">
            <v>Materials issued from the Company's stockrooms.</v>
          </cell>
        </row>
        <row r="32">
          <cell r="A32">
            <v>200</v>
          </cell>
          <cell r="B32" t="str">
            <v>STOCK ISSUES</v>
          </cell>
          <cell r="C32" t="str">
            <v>Y</v>
          </cell>
          <cell r="D32" t="str">
            <v>M20</v>
          </cell>
          <cell r="E32" t="str">
            <v>Materials from Inventory</v>
          </cell>
        </row>
        <row r="33">
          <cell r="A33">
            <v>205</v>
          </cell>
          <cell r="B33" t="str">
            <v>MATERIAL STOCK ADJUSTMENTS</v>
          </cell>
          <cell r="D33" t="str">
            <v>M20</v>
          </cell>
          <cell r="E33" t="str">
            <v>Materials from Inventory</v>
          </cell>
        </row>
        <row r="34">
          <cell r="A34">
            <v>210</v>
          </cell>
          <cell r="B34" t="str">
            <v>STOCK RETURNS</v>
          </cell>
          <cell r="D34" t="str">
            <v>M20</v>
          </cell>
          <cell r="E34" t="str">
            <v>Materials from Inventory</v>
          </cell>
        </row>
        <row r="35">
          <cell r="A35">
            <v>215</v>
          </cell>
          <cell r="B35" t="str">
            <v>NON P CARD - DIRECT PURCHASES</v>
          </cell>
          <cell r="D35" t="str">
            <v>400</v>
          </cell>
          <cell r="E35" t="str">
            <v>Other</v>
          </cell>
        </row>
        <row r="36">
          <cell r="A36">
            <v>222</v>
          </cell>
          <cell r="B36" t="str">
            <v>SALES AND USE TAXES ACCRUED NON A/P</v>
          </cell>
          <cell r="D36" t="str">
            <v>400</v>
          </cell>
          <cell r="E36" t="str">
            <v>Other</v>
          </cell>
        </row>
        <row r="37">
          <cell r="A37">
            <v>250</v>
          </cell>
          <cell r="B37" t="str">
            <v>OIL USED - ELECTRIC GENERATION - NON A/P</v>
          </cell>
          <cell r="D37" t="str">
            <v>400</v>
          </cell>
          <cell r="E37" t="str">
            <v>Other</v>
          </cell>
        </row>
        <row r="38">
          <cell r="A38">
            <v>251</v>
          </cell>
          <cell r="B38" t="str">
            <v>NATURAL GAS USED - ELECTRIC GENERATION-NON A/P</v>
          </cell>
          <cell r="D38" t="str">
            <v>400</v>
          </cell>
          <cell r="E38" t="str">
            <v>Other</v>
          </cell>
        </row>
        <row r="39">
          <cell r="A39">
            <v>252</v>
          </cell>
          <cell r="B39" t="str">
            <v>OTHER FUELS USED - ELECTRIC GENERATION - NON A/P</v>
          </cell>
          <cell r="D39" t="str">
            <v>400</v>
          </cell>
          <cell r="E39" t="str">
            <v>Other</v>
          </cell>
        </row>
        <row r="40">
          <cell r="A40">
            <v>253</v>
          </cell>
          <cell r="B40" t="str">
            <v>NATURAL GAS AND ODORANTS</v>
          </cell>
          <cell r="D40" t="str">
            <v>400</v>
          </cell>
          <cell r="E40" t="str">
            <v>Other</v>
          </cell>
        </row>
        <row r="41">
          <cell r="A41">
            <v>254</v>
          </cell>
          <cell r="B41" t="str">
            <v>GAS DELIVERED TO STORAGE -NON A/P</v>
          </cell>
          <cell r="D41" t="str">
            <v>400</v>
          </cell>
          <cell r="E41" t="str">
            <v>Other</v>
          </cell>
        </row>
        <row r="42">
          <cell r="A42">
            <v>255</v>
          </cell>
          <cell r="B42" t="str">
            <v>GAS WITHDRAWN FROM STORAGE</v>
          </cell>
          <cell r="D42" t="str">
            <v>400</v>
          </cell>
          <cell r="E42" t="str">
            <v>Other</v>
          </cell>
        </row>
        <row r="43">
          <cell r="A43">
            <v>256</v>
          </cell>
          <cell r="B43" t="str">
            <v>OIL USED - ELECTRIC GENERATION - A/P</v>
          </cell>
          <cell r="D43" t="str">
            <v>400</v>
          </cell>
          <cell r="E43" t="str">
            <v>Other</v>
          </cell>
        </row>
        <row r="44">
          <cell r="A44">
            <v>257</v>
          </cell>
          <cell r="B44" t="str">
            <v>NATURAL GAS USED - ELECTRIC GENERATION-A/P</v>
          </cell>
          <cell r="D44" t="str">
            <v>400</v>
          </cell>
          <cell r="E44" t="str">
            <v>Other</v>
          </cell>
        </row>
        <row r="45">
          <cell r="A45">
            <v>258</v>
          </cell>
          <cell r="B45" t="str">
            <v>OTHER FUELS USED - ELECTRIC GENERATION - A/P</v>
          </cell>
          <cell r="D45" t="str">
            <v>400</v>
          </cell>
          <cell r="E45" t="str">
            <v>Other</v>
          </cell>
        </row>
        <row r="46">
          <cell r="A46">
            <v>259</v>
          </cell>
          <cell r="B46" t="str">
            <v>GAS DELIVERED TO STORAGE - A/P</v>
          </cell>
          <cell r="D46" t="str">
            <v>400</v>
          </cell>
          <cell r="E46" t="str">
            <v>Other</v>
          </cell>
        </row>
        <row r="47">
          <cell r="A47">
            <v>264</v>
          </cell>
          <cell r="B47" t="str">
            <v>OTHER MATERIALS PURCHASED</v>
          </cell>
          <cell r="C47" t="str">
            <v>Y</v>
          </cell>
          <cell r="D47" t="str">
            <v>M10</v>
          </cell>
          <cell r="E47" t="str">
            <v>Materials Outside Vendor</v>
          </cell>
          <cell r="F47" t="str">
            <v>Changed per Doxsee's review 07/11/07.</v>
          </cell>
        </row>
        <row r="48">
          <cell r="A48">
            <v>265</v>
          </cell>
          <cell r="B48" t="str">
            <v>FREIGHT EXPENSES</v>
          </cell>
          <cell r="D48" t="str">
            <v>400</v>
          </cell>
          <cell r="E48" t="str">
            <v>Other</v>
          </cell>
        </row>
        <row r="49">
          <cell r="A49">
            <v>300</v>
          </cell>
          <cell r="B49" t="str">
            <v>CONTRACT LABOR</v>
          </cell>
          <cell r="C49" t="str">
            <v>Y</v>
          </cell>
          <cell r="D49" t="str">
            <v>110</v>
          </cell>
          <cell r="E49" t="str">
            <v>Contractors</v>
          </cell>
          <cell r="F49" t="str">
            <v>Contractors, Flagman, Traffic Protection, Temporary Help, etc.</v>
          </cell>
        </row>
        <row r="50">
          <cell r="A50">
            <v>305</v>
          </cell>
          <cell r="B50" t="str">
            <v>CONTRACTOR SUPPLIED MATERIALS</v>
          </cell>
          <cell r="D50">
            <v>110</v>
          </cell>
          <cell r="E50" t="str">
            <v>Contractors</v>
          </cell>
          <cell r="F50" t="str">
            <v>Materials procurred from a Vendor.    Changed per Doxsee review 07/11/07.</v>
          </cell>
        </row>
        <row r="51">
          <cell r="A51">
            <v>310</v>
          </cell>
          <cell r="B51" t="str">
            <v>OUTSIDE SERVICES - OTHER</v>
          </cell>
          <cell r="D51" t="str">
            <v>100</v>
          </cell>
          <cell r="E51" t="str">
            <v>Consultants</v>
          </cell>
          <cell r="F51" t="str">
            <v>Changed per Doxsee's review 07/11/07.</v>
          </cell>
        </row>
        <row r="52">
          <cell r="A52">
            <v>313</v>
          </cell>
          <cell r="B52" t="str">
            <v>PROFESSIONAL SERVICES - INFO TECH CONSULTANTS</v>
          </cell>
          <cell r="D52" t="str">
            <v>100</v>
          </cell>
          <cell r="E52" t="str">
            <v>Consultants</v>
          </cell>
          <cell r="F52" t="str">
            <v>Changed per Doxsee's review 07/11/07.</v>
          </cell>
        </row>
        <row r="53">
          <cell r="A53">
            <v>314</v>
          </cell>
          <cell r="B53" t="str">
            <v>PROFESSIONAL SERVICES - COLLECTION</v>
          </cell>
          <cell r="D53" t="str">
            <v>100</v>
          </cell>
          <cell r="E53" t="str">
            <v>Consultants</v>
          </cell>
          <cell r="F53" t="str">
            <v>Changed per Doxsee's review 07/11/07.</v>
          </cell>
        </row>
        <row r="54">
          <cell r="A54">
            <v>320</v>
          </cell>
          <cell r="B54" t="str">
            <v>PAVING HOT PATCH</v>
          </cell>
          <cell r="D54" t="str">
            <v>400</v>
          </cell>
          <cell r="E54" t="str">
            <v>Other</v>
          </cell>
        </row>
        <row r="55">
          <cell r="A55">
            <v>325</v>
          </cell>
          <cell r="B55" t="str">
            <v>POLICE DETAILS</v>
          </cell>
          <cell r="D55" t="str">
            <v>400</v>
          </cell>
          <cell r="E55" t="str">
            <v>Other</v>
          </cell>
        </row>
        <row r="56">
          <cell r="A56">
            <v>330</v>
          </cell>
          <cell r="B56" t="str">
            <v>PERMITS</v>
          </cell>
          <cell r="D56" t="str">
            <v>400</v>
          </cell>
          <cell r="E56" t="str">
            <v>Other</v>
          </cell>
        </row>
        <row r="57">
          <cell r="A57">
            <v>335</v>
          </cell>
          <cell r="B57" t="str">
            <v>PERMITS AND LICENSES - NON A/P</v>
          </cell>
          <cell r="D57" t="str">
            <v>400</v>
          </cell>
          <cell r="E57" t="str">
            <v>Other</v>
          </cell>
        </row>
        <row r="58">
          <cell r="A58">
            <v>350</v>
          </cell>
          <cell r="B58" t="str">
            <v>ENVIRONMENTAL FINES</v>
          </cell>
          <cell r="D58" t="str">
            <v>400</v>
          </cell>
          <cell r="E58" t="str">
            <v>Other</v>
          </cell>
        </row>
        <row r="59">
          <cell r="A59">
            <v>370</v>
          </cell>
          <cell r="B59" t="str">
            <v>POSTAGE</v>
          </cell>
          <cell r="D59" t="str">
            <v>400</v>
          </cell>
          <cell r="E59" t="str">
            <v>Other</v>
          </cell>
        </row>
        <row r="60">
          <cell r="A60">
            <v>375</v>
          </cell>
          <cell r="B60" t="str">
            <v>ADVERTISING - OTHER</v>
          </cell>
          <cell r="D60" t="str">
            <v>400</v>
          </cell>
          <cell r="E60" t="str">
            <v>Other</v>
          </cell>
        </row>
        <row r="61">
          <cell r="A61">
            <v>376</v>
          </cell>
          <cell r="B61" t="str">
            <v>ADVERTISING - TELEVISION &amp; RADIO</v>
          </cell>
          <cell r="D61" t="str">
            <v>400</v>
          </cell>
          <cell r="E61" t="str">
            <v>Other</v>
          </cell>
        </row>
        <row r="62">
          <cell r="A62">
            <v>377</v>
          </cell>
          <cell r="B62" t="str">
            <v>ADVERTISING - NEWSPAPER</v>
          </cell>
          <cell r="D62" t="str">
            <v>400</v>
          </cell>
          <cell r="E62" t="str">
            <v>Other</v>
          </cell>
        </row>
        <row r="63">
          <cell r="A63">
            <v>378</v>
          </cell>
          <cell r="B63" t="str">
            <v>ADVERTISING - DIRECT MAIL</v>
          </cell>
          <cell r="D63" t="str">
            <v>400</v>
          </cell>
          <cell r="E63" t="str">
            <v>Other</v>
          </cell>
        </row>
        <row r="64">
          <cell r="A64">
            <v>379</v>
          </cell>
          <cell r="B64" t="str">
            <v>ADVERTISING - BILL ENCLOSURES</v>
          </cell>
          <cell r="D64" t="str">
            <v>400</v>
          </cell>
          <cell r="E64" t="str">
            <v>Other</v>
          </cell>
        </row>
        <row r="65">
          <cell r="A65">
            <v>380</v>
          </cell>
          <cell r="B65" t="str">
            <v>ADVERTISING - COOPERATIVE ADVERTISING</v>
          </cell>
          <cell r="D65" t="str">
            <v>400</v>
          </cell>
          <cell r="E65" t="str">
            <v>Other</v>
          </cell>
        </row>
        <row r="66">
          <cell r="A66">
            <v>385</v>
          </cell>
          <cell r="B66" t="str">
            <v>EMPLOYEE RECRUITMENT</v>
          </cell>
          <cell r="D66" t="str">
            <v>400</v>
          </cell>
          <cell r="E66" t="str">
            <v>Other</v>
          </cell>
        </row>
        <row r="67">
          <cell r="A67">
            <v>400</v>
          </cell>
          <cell r="B67" t="str">
            <v>PAYMENTS TO GOVERNMENTS</v>
          </cell>
          <cell r="D67" t="str">
            <v>400</v>
          </cell>
          <cell r="E67" t="str">
            <v>Other</v>
          </cell>
        </row>
        <row r="68">
          <cell r="A68">
            <v>401</v>
          </cell>
          <cell r="B68" t="str">
            <v>COMPUTER SOFTWARE PURCHASES</v>
          </cell>
          <cell r="C68" t="str">
            <v>Y</v>
          </cell>
          <cell r="D68">
            <v>350</v>
          </cell>
          <cell r="E68" t="str">
            <v>Software</v>
          </cell>
          <cell r="F68" t="str">
            <v>Costs associated with the purchase of software and maintenance contracts.</v>
          </cell>
        </row>
        <row r="69">
          <cell r="A69">
            <v>401</v>
          </cell>
          <cell r="B69" t="str">
            <v>COMPUTER SOFTWARE PURCHASES</v>
          </cell>
          <cell r="D69" t="str">
            <v>400</v>
          </cell>
          <cell r="E69" t="str">
            <v>Other</v>
          </cell>
        </row>
        <row r="70">
          <cell r="A70">
            <v>402</v>
          </cell>
          <cell r="B70" t="str">
            <v>EQUIPMENT</v>
          </cell>
          <cell r="C70" t="str">
            <v>Y</v>
          </cell>
          <cell r="D70" t="str">
            <v>300</v>
          </cell>
          <cell r="E70" t="str">
            <v>Hardware</v>
          </cell>
          <cell r="F70" t="str">
            <v>Costs associated with technological equipment like computers and hand held devices.  Cost include the purchase of the equipment.</v>
          </cell>
        </row>
        <row r="71">
          <cell r="A71">
            <v>402</v>
          </cell>
          <cell r="B71" t="str">
            <v>EQUIPMENT</v>
          </cell>
          <cell r="D71" t="str">
            <v>400</v>
          </cell>
          <cell r="E71" t="str">
            <v>Other</v>
          </cell>
        </row>
        <row r="72">
          <cell r="A72">
            <v>403</v>
          </cell>
          <cell r="B72" t="str">
            <v>CORPORATE ASSESSMENTS AND FEES</v>
          </cell>
          <cell r="D72" t="str">
            <v>400</v>
          </cell>
          <cell r="E72" t="str">
            <v>Other</v>
          </cell>
        </row>
        <row r="73">
          <cell r="A73">
            <v>405</v>
          </cell>
          <cell r="B73" t="str">
            <v>OUTSIDE LEGAL &amp; SPECIAL SERVICES</v>
          </cell>
          <cell r="D73" t="str">
            <v>100</v>
          </cell>
          <cell r="E73" t="str">
            <v>Consultants</v>
          </cell>
          <cell r="F73" t="str">
            <v>Changed per Doxsee's review 07/11/07.</v>
          </cell>
        </row>
        <row r="74">
          <cell r="A74">
            <v>406</v>
          </cell>
          <cell r="B74" t="str">
            <v>OUTSIDE CONSULTANTS</v>
          </cell>
          <cell r="C74" t="str">
            <v>Y</v>
          </cell>
          <cell r="D74" t="str">
            <v>100</v>
          </cell>
          <cell r="E74" t="str">
            <v>Consultants</v>
          </cell>
          <cell r="F74" t="str">
            <v>Consultants related to Accounting, Engineering, IT, Management, etc.</v>
          </cell>
        </row>
        <row r="75">
          <cell r="A75">
            <v>407</v>
          </cell>
          <cell r="B75" t="str">
            <v>CLAIMS - OTHER THAN PROPERTY</v>
          </cell>
          <cell r="D75" t="str">
            <v>400</v>
          </cell>
          <cell r="E75" t="str">
            <v>Other</v>
          </cell>
        </row>
        <row r="76">
          <cell r="A76">
            <v>410</v>
          </cell>
          <cell r="B76" t="str">
            <v>RENTAL/LEASE OF REAL ESTATE</v>
          </cell>
          <cell r="C76" t="str">
            <v>Y</v>
          </cell>
          <cell r="D76" t="str">
            <v>500</v>
          </cell>
          <cell r="E76" t="str">
            <v>Rents</v>
          </cell>
          <cell r="F76" t="str">
            <v>Rental payments for buildings, equipment, vehicles, etc.</v>
          </cell>
        </row>
        <row r="77">
          <cell r="A77">
            <v>411</v>
          </cell>
          <cell r="B77" t="str">
            <v>RENTAL/LEASE OF NON-REAL ESTATE</v>
          </cell>
          <cell r="D77" t="str">
            <v>500</v>
          </cell>
          <cell r="E77" t="str">
            <v>Rents</v>
          </cell>
        </row>
        <row r="78">
          <cell r="A78">
            <v>412</v>
          </cell>
          <cell r="B78" t="str">
            <v>PROPERTY DAMAGE - ELECTRIC</v>
          </cell>
          <cell r="D78" t="str">
            <v>400</v>
          </cell>
          <cell r="E78" t="str">
            <v>Other</v>
          </cell>
        </row>
        <row r="79">
          <cell r="A79">
            <v>413</v>
          </cell>
          <cell r="B79" t="str">
            <v>PROPERTY DAMAGE - GAS</v>
          </cell>
          <cell r="D79" t="str">
            <v>400</v>
          </cell>
          <cell r="E79" t="str">
            <v>Other</v>
          </cell>
        </row>
        <row r="80">
          <cell r="A80">
            <v>414</v>
          </cell>
          <cell r="B80" t="str">
            <v>PROPERTY DAMAGE - VEHICLE</v>
          </cell>
          <cell r="D80" t="str">
            <v>400</v>
          </cell>
          <cell r="E80" t="str">
            <v>Other</v>
          </cell>
        </row>
        <row r="81">
          <cell r="A81">
            <v>415</v>
          </cell>
          <cell r="B81" t="str">
            <v>OFFICE SUPPLIES</v>
          </cell>
          <cell r="D81" t="str">
            <v>400</v>
          </cell>
          <cell r="E81" t="str">
            <v>Other</v>
          </cell>
        </row>
        <row r="82">
          <cell r="A82">
            <v>416</v>
          </cell>
          <cell r="B82" t="str">
            <v>EASEMENTS/CONDEMNATIONS</v>
          </cell>
          <cell r="D82" t="str">
            <v>400</v>
          </cell>
          <cell r="E82" t="str">
            <v>Other</v>
          </cell>
        </row>
        <row r="83">
          <cell r="A83">
            <v>417</v>
          </cell>
          <cell r="B83" t="str">
            <v>PURCHASE OR SALE OF PROPERTY - NON A/P</v>
          </cell>
          <cell r="D83" t="str">
            <v>400</v>
          </cell>
          <cell r="E83" t="str">
            <v>Other</v>
          </cell>
        </row>
        <row r="84">
          <cell r="A84">
            <v>418</v>
          </cell>
          <cell r="B84" t="str">
            <v>PURCHASE OR SALE OF PROPERTY - A/P</v>
          </cell>
          <cell r="D84" t="str">
            <v>400</v>
          </cell>
          <cell r="E84" t="str">
            <v>Other</v>
          </cell>
        </row>
        <row r="85">
          <cell r="A85">
            <v>420</v>
          </cell>
          <cell r="B85" t="str">
            <v>P CARD - OTHER</v>
          </cell>
          <cell r="D85" t="str">
            <v>400</v>
          </cell>
          <cell r="E85" t="str">
            <v>Other</v>
          </cell>
        </row>
        <row r="86">
          <cell r="A86">
            <v>421</v>
          </cell>
          <cell r="B86" t="str">
            <v>P CARD - PLUMBING &amp; HTG SUPPLIES</v>
          </cell>
          <cell r="D86" t="str">
            <v>400</v>
          </cell>
          <cell r="E86" t="str">
            <v>Other</v>
          </cell>
        </row>
        <row r="87">
          <cell r="A87">
            <v>422</v>
          </cell>
          <cell r="B87" t="str">
            <v>P CARD - RETAIL STORES</v>
          </cell>
          <cell r="D87" t="str">
            <v>400</v>
          </cell>
          <cell r="E87" t="str">
            <v>Other</v>
          </cell>
        </row>
        <row r="88">
          <cell r="A88">
            <v>423</v>
          </cell>
          <cell r="B88" t="str">
            <v>P CARD - HARDWARE &amp; HOME CENTERS</v>
          </cell>
          <cell r="D88" t="str">
            <v>400</v>
          </cell>
          <cell r="E88" t="str">
            <v>Other</v>
          </cell>
        </row>
        <row r="89">
          <cell r="A89">
            <v>424</v>
          </cell>
          <cell r="B89" t="str">
            <v>P CARD - SAFETY BOOTS &amp; SUPPLIES</v>
          </cell>
          <cell r="D89" t="str">
            <v>400</v>
          </cell>
          <cell r="E89" t="str">
            <v>Other</v>
          </cell>
        </row>
        <row r="90">
          <cell r="A90">
            <v>425</v>
          </cell>
          <cell r="B90" t="str">
            <v>P CARD - AUTO &amp; TRUCK</v>
          </cell>
          <cell r="D90" t="str">
            <v>400</v>
          </cell>
          <cell r="E90" t="str">
            <v>Other</v>
          </cell>
        </row>
        <row r="91">
          <cell r="A91">
            <v>426</v>
          </cell>
          <cell r="B91" t="str">
            <v>P CARD - CONTRACTORS</v>
          </cell>
          <cell r="D91" t="str">
            <v>400</v>
          </cell>
          <cell r="E91" t="str">
            <v>Other</v>
          </cell>
        </row>
        <row r="92">
          <cell r="A92">
            <v>427</v>
          </cell>
          <cell r="B92" t="str">
            <v>P CARD - PARKING &amp; TOLLS</v>
          </cell>
          <cell r="D92" t="str">
            <v>400</v>
          </cell>
          <cell r="E92" t="str">
            <v>Other</v>
          </cell>
        </row>
        <row r="93">
          <cell r="A93">
            <v>428</v>
          </cell>
          <cell r="B93" t="str">
            <v>P CARD - OFFICE SUPPLIES &amp; PRINT</v>
          </cell>
          <cell r="D93" t="str">
            <v>400</v>
          </cell>
          <cell r="E93" t="str">
            <v>Other</v>
          </cell>
        </row>
        <row r="94">
          <cell r="A94">
            <v>429</v>
          </cell>
          <cell r="B94" t="str">
            <v>P CARD - DEPT STORES</v>
          </cell>
          <cell r="D94" t="str">
            <v>400</v>
          </cell>
          <cell r="E94" t="str">
            <v>Other</v>
          </cell>
        </row>
        <row r="95">
          <cell r="A95">
            <v>430</v>
          </cell>
          <cell r="B95" t="str">
            <v>PRINTING/MAILING-PROMOTIONAL</v>
          </cell>
          <cell r="D95" t="str">
            <v>400</v>
          </cell>
          <cell r="E95" t="str">
            <v>Other</v>
          </cell>
        </row>
        <row r="96">
          <cell r="A96">
            <v>431</v>
          </cell>
          <cell r="B96" t="str">
            <v>PRINTING/MAILING-NON PROMOTIONAL</v>
          </cell>
          <cell r="D96" t="str">
            <v>400</v>
          </cell>
          <cell r="E96" t="str">
            <v>Other</v>
          </cell>
        </row>
        <row r="97">
          <cell r="A97">
            <v>432</v>
          </cell>
          <cell r="B97" t="str">
            <v>CAR INSPECTIONS</v>
          </cell>
          <cell r="D97" t="str">
            <v>400</v>
          </cell>
          <cell r="E97" t="str">
            <v>Other</v>
          </cell>
        </row>
        <row r="98">
          <cell r="A98">
            <v>433</v>
          </cell>
          <cell r="B98" t="str">
            <v>CLAIMS INVESTIGATIONS</v>
          </cell>
          <cell r="D98" t="str">
            <v>400</v>
          </cell>
          <cell r="E98" t="str">
            <v>Other</v>
          </cell>
        </row>
        <row r="99">
          <cell r="A99">
            <v>434</v>
          </cell>
          <cell r="B99" t="str">
            <v>CLOTHING (NON-SAFTEY) AND SHOES</v>
          </cell>
          <cell r="D99" t="str">
            <v>400</v>
          </cell>
          <cell r="E99" t="str">
            <v>Other</v>
          </cell>
        </row>
        <row r="100">
          <cell r="A100">
            <v>435</v>
          </cell>
          <cell r="B100" t="str">
            <v>COURT REPORTERS</v>
          </cell>
          <cell r="D100" t="str">
            <v>400</v>
          </cell>
          <cell r="E100" t="str">
            <v>Other</v>
          </cell>
        </row>
        <row r="101">
          <cell r="A101">
            <v>436</v>
          </cell>
          <cell r="B101" t="str">
            <v>DEMURRAGE/STORAGE</v>
          </cell>
          <cell r="D101" t="str">
            <v>400</v>
          </cell>
          <cell r="E101" t="str">
            <v>Other</v>
          </cell>
        </row>
        <row r="102">
          <cell r="A102">
            <v>437</v>
          </cell>
          <cell r="B102" t="str">
            <v>DEPOSITS/PREPAYMENTS</v>
          </cell>
          <cell r="D102" t="str">
            <v>400</v>
          </cell>
          <cell r="E102" t="str">
            <v>Other</v>
          </cell>
        </row>
        <row r="103">
          <cell r="A103">
            <v>438</v>
          </cell>
          <cell r="B103" t="str">
            <v>MOVING &amp; TRANSPORTATION SERVICES</v>
          </cell>
          <cell r="D103" t="str">
            <v>400</v>
          </cell>
          <cell r="E103" t="str">
            <v>Other</v>
          </cell>
        </row>
        <row r="104">
          <cell r="A104">
            <v>439</v>
          </cell>
          <cell r="B104" t="str">
            <v>RESEARCH &amp; DEVELOPMENT-DEMONSTATION ONLY</v>
          </cell>
          <cell r="D104" t="str">
            <v>400</v>
          </cell>
          <cell r="E104" t="str">
            <v>Other</v>
          </cell>
        </row>
        <row r="105">
          <cell r="A105">
            <v>440</v>
          </cell>
          <cell r="B105" t="str">
            <v>SAFETY CLOTHING &amp; EQUIPMENT</v>
          </cell>
          <cell r="D105" t="str">
            <v>M10</v>
          </cell>
          <cell r="E105" t="str">
            <v>Materials Outside Vendor</v>
          </cell>
          <cell r="F105" t="str">
            <v>Changed per Doxsee's review 07/11/07.</v>
          </cell>
        </row>
        <row r="106">
          <cell r="A106">
            <v>441</v>
          </cell>
          <cell r="B106" t="str">
            <v>MEDICAL EXPENSES</v>
          </cell>
          <cell r="D106" t="str">
            <v>400</v>
          </cell>
          <cell r="E106" t="str">
            <v>Other</v>
          </cell>
        </row>
        <row r="107">
          <cell r="A107">
            <v>442</v>
          </cell>
          <cell r="B107" t="str">
            <v>RENTAL / LEASE NON REAL ESTATE</v>
          </cell>
          <cell r="D107" t="str">
            <v>500</v>
          </cell>
          <cell r="E107" t="str">
            <v>Rents</v>
          </cell>
        </row>
        <row r="108">
          <cell r="A108">
            <v>443</v>
          </cell>
          <cell r="B108" t="str">
            <v>PURCHSE HVY TRUCK/EQP &gt;26000LBS</v>
          </cell>
          <cell r="D108" t="str">
            <v>400</v>
          </cell>
          <cell r="E108" t="str">
            <v>Other</v>
          </cell>
        </row>
        <row r="109">
          <cell r="A109">
            <v>444</v>
          </cell>
          <cell r="B109" t="str">
            <v>MATL/SVCS FOR RESALE</v>
          </cell>
          <cell r="D109" t="str">
            <v>400</v>
          </cell>
          <cell r="E109" t="str">
            <v>Other</v>
          </cell>
        </row>
        <row r="110">
          <cell r="A110">
            <v>445</v>
          </cell>
          <cell r="B110" t="str">
            <v>MATL PURC FOR ELEC GEN</v>
          </cell>
          <cell r="D110" t="str">
            <v>400</v>
          </cell>
          <cell r="E110" t="str">
            <v>Other</v>
          </cell>
        </row>
        <row r="111">
          <cell r="A111">
            <v>446</v>
          </cell>
          <cell r="B111" t="str">
            <v>SVC PURC FOR ELEC GEN</v>
          </cell>
          <cell r="D111" t="str">
            <v>400</v>
          </cell>
          <cell r="E111" t="str">
            <v>Other</v>
          </cell>
        </row>
        <row r="112">
          <cell r="A112">
            <v>450</v>
          </cell>
          <cell r="B112" t="str">
            <v>DUES AND MEMBERSHIPS</v>
          </cell>
          <cell r="D112" t="str">
            <v>400</v>
          </cell>
          <cell r="E112" t="str">
            <v>Other</v>
          </cell>
        </row>
        <row r="113">
          <cell r="A113">
            <v>451</v>
          </cell>
          <cell r="B113" t="str">
            <v>SUBSCRIPTIONS</v>
          </cell>
          <cell r="D113" t="str">
            <v>400</v>
          </cell>
          <cell r="E113" t="str">
            <v>Other</v>
          </cell>
        </row>
        <row r="114">
          <cell r="A114">
            <v>452</v>
          </cell>
          <cell r="B114" t="str">
            <v>CNG REFUELING STATIONS</v>
          </cell>
          <cell r="D114" t="str">
            <v>400</v>
          </cell>
          <cell r="E114" t="str">
            <v>Other</v>
          </cell>
        </row>
        <row r="115">
          <cell r="A115">
            <v>460</v>
          </cell>
          <cell r="B115" t="str">
            <v>TRAINING-EXTERNAL COSTS</v>
          </cell>
          <cell r="D115" t="str">
            <v>400</v>
          </cell>
          <cell r="E115" t="str">
            <v>Other</v>
          </cell>
        </row>
        <row r="116">
          <cell r="A116">
            <v>465</v>
          </cell>
          <cell r="B116" t="str">
            <v>RESEARCH AND DEVELOPMENT- NO DEMONSTRATION</v>
          </cell>
          <cell r="D116" t="str">
            <v>400</v>
          </cell>
          <cell r="E116" t="str">
            <v>Other</v>
          </cell>
        </row>
        <row r="117">
          <cell r="A117">
            <v>466</v>
          </cell>
          <cell r="B117" t="str">
            <v>NATURAL GAS PURCHASED DISTRIBUTION</v>
          </cell>
          <cell r="D117" t="str">
            <v>400</v>
          </cell>
          <cell r="E117" t="str">
            <v>Other</v>
          </cell>
        </row>
        <row r="118">
          <cell r="A118">
            <v>467</v>
          </cell>
          <cell r="B118" t="str">
            <v>NATURAL GAS PURCHASED OSS</v>
          </cell>
          <cell r="D118" t="str">
            <v>400</v>
          </cell>
          <cell r="E118" t="str">
            <v>Other</v>
          </cell>
        </row>
        <row r="119">
          <cell r="A119">
            <v>468</v>
          </cell>
          <cell r="B119" t="str">
            <v>NATURAL GAS PURCHASED PEAK</v>
          </cell>
          <cell r="D119" t="str">
            <v>400</v>
          </cell>
          <cell r="E119" t="str">
            <v>Other</v>
          </cell>
        </row>
        <row r="120">
          <cell r="A120">
            <v>469</v>
          </cell>
          <cell r="B120" t="str">
            <v>NATURAL GAS PURCHASED OFF-PEAK</v>
          </cell>
          <cell r="D120" t="str">
            <v>400</v>
          </cell>
          <cell r="E120" t="str">
            <v>Other</v>
          </cell>
        </row>
        <row r="121">
          <cell r="A121">
            <v>470</v>
          </cell>
          <cell r="B121" t="str">
            <v>GAS PURCHASED</v>
          </cell>
          <cell r="D121" t="str">
            <v>400</v>
          </cell>
          <cell r="E121" t="str">
            <v>Other</v>
          </cell>
        </row>
        <row r="122">
          <cell r="A122">
            <v>471</v>
          </cell>
          <cell r="B122" t="str">
            <v>TRANSPORTATION AIR - NON A/P</v>
          </cell>
          <cell r="D122" t="str">
            <v>400</v>
          </cell>
          <cell r="E122" t="str">
            <v>Other</v>
          </cell>
        </row>
        <row r="123">
          <cell r="A123">
            <v>472</v>
          </cell>
          <cell r="B123" t="str">
            <v>TRANSPORTATION RAIL - NON A/P</v>
          </cell>
          <cell r="D123" t="str">
            <v>400</v>
          </cell>
          <cell r="E123" t="str">
            <v>Other</v>
          </cell>
        </row>
        <row r="124">
          <cell r="A124">
            <v>473</v>
          </cell>
          <cell r="B124" t="str">
            <v>TRANSPORTATOIN CAB - NON A/P</v>
          </cell>
          <cell r="D124" t="str">
            <v>400</v>
          </cell>
          <cell r="E124" t="str">
            <v>Other</v>
          </cell>
        </row>
        <row r="125">
          <cell r="A125">
            <v>474</v>
          </cell>
          <cell r="B125" t="str">
            <v>MANAGEMENT EMPLOYEE OT MEALS - NON A/P</v>
          </cell>
          <cell r="D125" t="str">
            <v>400</v>
          </cell>
          <cell r="E125" t="str">
            <v>Other</v>
          </cell>
        </row>
        <row r="126">
          <cell r="A126">
            <v>475</v>
          </cell>
          <cell r="B126" t="str">
            <v>RENTAL CAR - NON A/P</v>
          </cell>
          <cell r="D126" t="str">
            <v>400</v>
          </cell>
          <cell r="E126" t="str">
            <v>Other</v>
          </cell>
        </row>
        <row r="127">
          <cell r="A127">
            <v>476</v>
          </cell>
          <cell r="B127" t="str">
            <v>PARKING - NON A/P</v>
          </cell>
          <cell r="D127" t="str">
            <v>400</v>
          </cell>
          <cell r="E127" t="str">
            <v>Other</v>
          </cell>
        </row>
        <row r="128">
          <cell r="A128">
            <v>477</v>
          </cell>
          <cell r="B128" t="str">
            <v>LODGING - NON A/P</v>
          </cell>
          <cell r="D128" t="str">
            <v>400</v>
          </cell>
          <cell r="E128" t="str">
            <v>Other</v>
          </cell>
        </row>
        <row r="129">
          <cell r="A129">
            <v>478</v>
          </cell>
          <cell r="B129" t="str">
            <v>MEALS - NON A/P</v>
          </cell>
          <cell r="D129" t="str">
            <v>400</v>
          </cell>
          <cell r="E129" t="str">
            <v>Other</v>
          </cell>
        </row>
        <row r="130">
          <cell r="A130">
            <v>479</v>
          </cell>
          <cell r="B130" t="str">
            <v>TRANSPORTATION PERSONAL CAR - NON A/P</v>
          </cell>
          <cell r="D130" t="str">
            <v>400</v>
          </cell>
          <cell r="E130" t="str">
            <v>Other</v>
          </cell>
        </row>
        <row r="131">
          <cell r="A131">
            <v>480</v>
          </cell>
          <cell r="B131" t="str">
            <v>OTHER EMPLOYEE EXPENSES-NON A/P</v>
          </cell>
          <cell r="C131" t="str">
            <v>Y</v>
          </cell>
          <cell r="D131" t="str">
            <v>200</v>
          </cell>
          <cell r="E131" t="str">
            <v>Employee Expenses</v>
          </cell>
          <cell r="F131" t="str">
            <v>Costs reimbursed to employees through expense accounts or Per Diems from the Payroll System.</v>
          </cell>
        </row>
        <row r="132">
          <cell r="A132">
            <v>480</v>
          </cell>
          <cell r="B132" t="str">
            <v>OTHER EMPLOYEE EXPENSES-NON A/P</v>
          </cell>
          <cell r="D132" t="str">
            <v>400</v>
          </cell>
          <cell r="E132" t="str">
            <v>Other</v>
          </cell>
        </row>
        <row r="133">
          <cell r="A133">
            <v>481</v>
          </cell>
          <cell r="B133" t="str">
            <v>ENTERTAINMENT - NON A/P</v>
          </cell>
          <cell r="D133" t="str">
            <v>400</v>
          </cell>
          <cell r="E133" t="str">
            <v>Other</v>
          </cell>
        </row>
        <row r="134">
          <cell r="A134">
            <v>482</v>
          </cell>
          <cell r="B134" t="str">
            <v>TRANSPORTATION LIMO - NON A/P</v>
          </cell>
          <cell r="D134" t="str">
            <v>400</v>
          </cell>
          <cell r="E134" t="str">
            <v>Other</v>
          </cell>
        </row>
        <row r="135">
          <cell r="A135">
            <v>484</v>
          </cell>
          <cell r="B135" t="str">
            <v>DISTRIBUTION OF TELEPHONE CHARGES</v>
          </cell>
          <cell r="D135" t="str">
            <v>400</v>
          </cell>
          <cell r="E135" t="str">
            <v>Other</v>
          </cell>
        </row>
        <row r="136">
          <cell r="A136">
            <v>485</v>
          </cell>
          <cell r="B136" t="str">
            <v>TELECOMMUNICATIONS - TELEPHONE</v>
          </cell>
          <cell r="D136" t="str">
            <v>400</v>
          </cell>
          <cell r="E136" t="str">
            <v>Other</v>
          </cell>
        </row>
        <row r="137">
          <cell r="A137">
            <v>486</v>
          </cell>
          <cell r="B137" t="str">
            <v>TELECOMMUNICATIONS - PAGERS</v>
          </cell>
          <cell r="D137" t="str">
            <v>400</v>
          </cell>
          <cell r="E137" t="str">
            <v>Other</v>
          </cell>
        </row>
        <row r="138">
          <cell r="A138">
            <v>487</v>
          </cell>
          <cell r="B138" t="str">
            <v>TELECOMMUNICATIONS - CELL PHONES</v>
          </cell>
          <cell r="D138" t="str">
            <v>400</v>
          </cell>
          <cell r="E138" t="str">
            <v>Other</v>
          </cell>
        </row>
        <row r="139">
          <cell r="A139">
            <v>488</v>
          </cell>
          <cell r="B139" t="str">
            <v>TELECOMMUNICATIONS - NEXTEL</v>
          </cell>
          <cell r="D139" t="str">
            <v>400</v>
          </cell>
          <cell r="E139" t="str">
            <v>Other</v>
          </cell>
        </row>
        <row r="140">
          <cell r="A140">
            <v>489</v>
          </cell>
          <cell r="B140" t="str">
            <v>TELECOMMUNICATIONS - CALLING CARD</v>
          </cell>
          <cell r="D140" t="str">
            <v>400</v>
          </cell>
          <cell r="E140" t="str">
            <v>Other</v>
          </cell>
        </row>
        <row r="141">
          <cell r="A141">
            <v>490</v>
          </cell>
          <cell r="B141" t="str">
            <v>TELECOMMUNICATIONS - LEASED LINES</v>
          </cell>
          <cell r="D141" t="str">
            <v>400</v>
          </cell>
          <cell r="E141" t="str">
            <v>Other</v>
          </cell>
        </row>
        <row r="142">
          <cell r="A142">
            <v>491</v>
          </cell>
          <cell r="B142" t="str">
            <v>TELECOMMUNICATIONS - MISC</v>
          </cell>
          <cell r="D142" t="str">
            <v>400</v>
          </cell>
          <cell r="E142" t="str">
            <v>Other</v>
          </cell>
        </row>
        <row r="143">
          <cell r="A143">
            <v>492</v>
          </cell>
          <cell r="B143" t="str">
            <v>INSURANCE</v>
          </cell>
          <cell r="D143" t="str">
            <v>400</v>
          </cell>
          <cell r="E143" t="str">
            <v>Other</v>
          </cell>
        </row>
        <row r="144">
          <cell r="A144">
            <v>493</v>
          </cell>
          <cell r="B144" t="str">
            <v>INSURANCE - FIDUCIARY</v>
          </cell>
          <cell r="D144" t="str">
            <v>400</v>
          </cell>
          <cell r="E144" t="str">
            <v>Other</v>
          </cell>
        </row>
        <row r="145">
          <cell r="A145">
            <v>494</v>
          </cell>
          <cell r="B145" t="str">
            <v>INSURANCE CRIME</v>
          </cell>
          <cell r="D145" t="str">
            <v>400</v>
          </cell>
          <cell r="E145" t="str">
            <v>Other</v>
          </cell>
        </row>
        <row r="146">
          <cell r="A146">
            <v>495</v>
          </cell>
          <cell r="B146" t="str">
            <v>INSURANCE - LIABILITY</v>
          </cell>
          <cell r="D146" t="str">
            <v>400</v>
          </cell>
          <cell r="E146" t="str">
            <v>Other</v>
          </cell>
        </row>
        <row r="147">
          <cell r="A147">
            <v>496</v>
          </cell>
          <cell r="B147" t="str">
            <v>INSURANCE - D &amp; O</v>
          </cell>
          <cell r="D147" t="str">
            <v>400</v>
          </cell>
          <cell r="E147" t="str">
            <v>Other</v>
          </cell>
        </row>
        <row r="148">
          <cell r="A148">
            <v>497</v>
          </cell>
          <cell r="B148" t="str">
            <v>INSURANCE - OCIP:COMPANY EMPLOYEES</v>
          </cell>
          <cell r="D148" t="str">
            <v>400</v>
          </cell>
          <cell r="E148" t="str">
            <v>Other</v>
          </cell>
        </row>
        <row r="149">
          <cell r="A149">
            <v>498</v>
          </cell>
          <cell r="B149" t="str">
            <v>INSURANCE - OCIP:CONTRACTORS</v>
          </cell>
          <cell r="D149" t="str">
            <v>400</v>
          </cell>
          <cell r="E149" t="str">
            <v>Other</v>
          </cell>
        </row>
        <row r="150">
          <cell r="A150">
            <v>499</v>
          </cell>
          <cell r="B150" t="str">
            <v>OTHER NON-CONTRACTOR CHARGES</v>
          </cell>
          <cell r="C150" t="str">
            <v>Y</v>
          </cell>
          <cell r="D150" t="str">
            <v>400</v>
          </cell>
          <cell r="E150" t="str">
            <v>Other</v>
          </cell>
        </row>
        <row r="151">
          <cell r="A151">
            <v>500</v>
          </cell>
          <cell r="B151" t="str">
            <v>TRAVEL AND EXPENSES</v>
          </cell>
          <cell r="D151" t="str">
            <v>400</v>
          </cell>
          <cell r="E151" t="str">
            <v>Other</v>
          </cell>
        </row>
        <row r="152">
          <cell r="A152">
            <v>501</v>
          </cell>
          <cell r="B152" t="str">
            <v>MEALS&amp;ENTERTAINMENT</v>
          </cell>
          <cell r="D152" t="str">
            <v>400</v>
          </cell>
          <cell r="E152" t="str">
            <v>Other</v>
          </cell>
        </row>
        <row r="153">
          <cell r="A153">
            <v>502</v>
          </cell>
          <cell r="B153" t="str">
            <v>PERSONAL AUTO EXPENSES</v>
          </cell>
          <cell r="D153" t="str">
            <v>400</v>
          </cell>
          <cell r="E153" t="str">
            <v>Other</v>
          </cell>
        </row>
        <row r="154">
          <cell r="A154">
            <v>510</v>
          </cell>
          <cell r="B154" t="str">
            <v>OTHER EMPLOYEE BENEFITS</v>
          </cell>
          <cell r="D154" t="str">
            <v>400</v>
          </cell>
          <cell r="E154" t="str">
            <v>Other</v>
          </cell>
        </row>
        <row r="155">
          <cell r="A155">
            <v>520</v>
          </cell>
          <cell r="B155" t="str">
            <v>INCENTIVE PROGRAMS - OTHER</v>
          </cell>
          <cell r="D155" t="str">
            <v>P30</v>
          </cell>
          <cell r="E155" t="str">
            <v>Bonus &amp; Miscellaneous Pay</v>
          </cell>
          <cell r="F155" t="str">
            <v>Changed per Doxsee's review 07/11/07</v>
          </cell>
        </row>
        <row r="156">
          <cell r="A156">
            <v>521</v>
          </cell>
          <cell r="B156" t="str">
            <v>INCENTIVE PROGRAMS - FREE BOILER</v>
          </cell>
          <cell r="D156" t="str">
            <v>400</v>
          </cell>
          <cell r="E156" t="str">
            <v>Other</v>
          </cell>
        </row>
        <row r="157">
          <cell r="A157">
            <v>522</v>
          </cell>
          <cell r="B157" t="str">
            <v>INCENTIVE PROGRAMS - FINANCING PROGRAM</v>
          </cell>
          <cell r="D157" t="str">
            <v>400</v>
          </cell>
          <cell r="E157" t="str">
            <v>Other</v>
          </cell>
        </row>
        <row r="158">
          <cell r="A158">
            <v>523</v>
          </cell>
          <cell r="B158" t="str">
            <v>ADDITIONS TO PLANT IN SERVICE</v>
          </cell>
          <cell r="D158" t="str">
            <v>400</v>
          </cell>
          <cell r="E158" t="str">
            <v>Other</v>
          </cell>
        </row>
        <row r="159">
          <cell r="A159">
            <v>524</v>
          </cell>
          <cell r="B159" t="str">
            <v>PLANT IN SERVICE RETIREMENTS</v>
          </cell>
          <cell r="D159" t="str">
            <v>400</v>
          </cell>
          <cell r="E159" t="str">
            <v>Other</v>
          </cell>
        </row>
        <row r="160">
          <cell r="A160">
            <v>525</v>
          </cell>
          <cell r="B160" t="str">
            <v>PLANT IN SERVICE ADJUSTMENTS</v>
          </cell>
          <cell r="D160" t="str">
            <v>400</v>
          </cell>
          <cell r="E160" t="str">
            <v>Other</v>
          </cell>
        </row>
        <row r="161">
          <cell r="A161">
            <v>526</v>
          </cell>
          <cell r="B161" t="str">
            <v>DEPRECIATION</v>
          </cell>
          <cell r="D161" t="str">
            <v>400</v>
          </cell>
          <cell r="E161" t="str">
            <v>Other</v>
          </cell>
        </row>
        <row r="162">
          <cell r="A162">
            <v>527</v>
          </cell>
          <cell r="B162" t="str">
            <v>ASSET TRANSFERS</v>
          </cell>
          <cell r="D162" t="str">
            <v>400</v>
          </cell>
          <cell r="E162" t="str">
            <v>Other</v>
          </cell>
        </row>
        <row r="163">
          <cell r="A163">
            <v>528</v>
          </cell>
          <cell r="B163" t="str">
            <v>FIXED ASSETS - PRIOR PERIOD ADJ</v>
          </cell>
          <cell r="D163" t="str">
            <v>400</v>
          </cell>
          <cell r="E163" t="str">
            <v>Other</v>
          </cell>
        </row>
        <row r="164">
          <cell r="A164">
            <v>530</v>
          </cell>
          <cell r="B164" t="str">
            <v>ACCOUNTS RECEIVABLE</v>
          </cell>
          <cell r="D164" t="str">
            <v>400</v>
          </cell>
          <cell r="E164" t="str">
            <v>Other</v>
          </cell>
        </row>
        <row r="165">
          <cell r="A165">
            <v>532</v>
          </cell>
          <cell r="B165" t="str">
            <v>LOCK BOX</v>
          </cell>
          <cell r="D165" t="str">
            <v>400</v>
          </cell>
          <cell r="E165" t="str">
            <v>Other</v>
          </cell>
        </row>
        <row r="166">
          <cell r="A166">
            <v>535</v>
          </cell>
          <cell r="B166" t="str">
            <v>ACCOUNTS PAYABLE LIABILITIES</v>
          </cell>
          <cell r="D166" t="str">
            <v>400</v>
          </cell>
          <cell r="E166" t="str">
            <v>Other</v>
          </cell>
        </row>
        <row r="167">
          <cell r="A167">
            <v>540</v>
          </cell>
          <cell r="B167" t="str">
            <v>JOINT FACILITY CREDITS</v>
          </cell>
          <cell r="D167" t="str">
            <v>400</v>
          </cell>
          <cell r="E167" t="str">
            <v>Other</v>
          </cell>
        </row>
        <row r="168">
          <cell r="A168">
            <v>545</v>
          </cell>
          <cell r="B168" t="str">
            <v>WORK IN PROGRESS ADJUSTMENTS</v>
          </cell>
          <cell r="D168" t="str">
            <v>400</v>
          </cell>
          <cell r="E168" t="str">
            <v>Other</v>
          </cell>
        </row>
        <row r="169">
          <cell r="A169">
            <v>546</v>
          </cell>
          <cell r="B169" t="str">
            <v>LIPA WIP TRANSFERS</v>
          </cell>
          <cell r="D169" t="str">
            <v>400</v>
          </cell>
          <cell r="E169" t="str">
            <v>Other</v>
          </cell>
        </row>
        <row r="170">
          <cell r="A170">
            <v>547</v>
          </cell>
          <cell r="B170" t="str">
            <v>COMPLETED CONSTRUCTION NOT CLASSIFIED</v>
          </cell>
          <cell r="D170" t="str">
            <v>400</v>
          </cell>
          <cell r="E170" t="str">
            <v>Other</v>
          </cell>
        </row>
        <row r="171">
          <cell r="A171">
            <v>565</v>
          </cell>
          <cell r="B171" t="str">
            <v>TRANSPORTATION - LIQUID FUELS</v>
          </cell>
          <cell r="D171" t="str">
            <v>400</v>
          </cell>
          <cell r="E171" t="str">
            <v>Other</v>
          </cell>
        </row>
        <row r="172">
          <cell r="A172">
            <v>566</v>
          </cell>
          <cell r="B172" t="str">
            <v>TRANSPORTATION - FLEET MAINTENANCE</v>
          </cell>
          <cell r="D172" t="str">
            <v>400</v>
          </cell>
          <cell r="E172" t="str">
            <v>Other</v>
          </cell>
        </row>
        <row r="173">
          <cell r="A173">
            <v>570</v>
          </cell>
          <cell r="B173" t="str">
            <v>PREPAID EXPENDITURES</v>
          </cell>
          <cell r="D173" t="str">
            <v>400</v>
          </cell>
          <cell r="E173" t="str">
            <v>Other</v>
          </cell>
        </row>
        <row r="174">
          <cell r="A174">
            <v>571</v>
          </cell>
          <cell r="B174" t="str">
            <v>AMORTIZATION</v>
          </cell>
          <cell r="D174" t="str">
            <v>400</v>
          </cell>
          <cell r="E174" t="str">
            <v>Other</v>
          </cell>
        </row>
        <row r="175">
          <cell r="A175">
            <v>572</v>
          </cell>
          <cell r="B175" t="str">
            <v>EMPLOYEE PAYROLL DEDUCTIONS</v>
          </cell>
          <cell r="D175" t="str">
            <v>400</v>
          </cell>
          <cell r="E175" t="str">
            <v>Other</v>
          </cell>
        </row>
        <row r="176">
          <cell r="A176">
            <v>573</v>
          </cell>
          <cell r="B176" t="str">
            <v>PAYROLL DEDUCTIONS PAID (A/P)</v>
          </cell>
          <cell r="D176" t="str">
            <v>400</v>
          </cell>
          <cell r="E176" t="str">
            <v>Other</v>
          </cell>
        </row>
        <row r="177">
          <cell r="A177">
            <v>574</v>
          </cell>
          <cell r="B177" t="str">
            <v>ACCRUALS-NON A/P</v>
          </cell>
          <cell r="D177" t="str">
            <v>400</v>
          </cell>
          <cell r="E177" t="str">
            <v>Other</v>
          </cell>
        </row>
        <row r="178">
          <cell r="A178">
            <v>575</v>
          </cell>
          <cell r="B178" t="str">
            <v>ACCRUALS-A/P</v>
          </cell>
          <cell r="D178" t="str">
            <v>400</v>
          </cell>
          <cell r="E178" t="str">
            <v>Other</v>
          </cell>
        </row>
        <row r="179">
          <cell r="A179">
            <v>576</v>
          </cell>
          <cell r="B179" t="str">
            <v>DEFERRALS</v>
          </cell>
          <cell r="D179" t="str">
            <v>400</v>
          </cell>
          <cell r="E179" t="str">
            <v>Other</v>
          </cell>
        </row>
        <row r="180">
          <cell r="A180">
            <v>577</v>
          </cell>
          <cell r="B180" t="str">
            <v>FUEL TAX</v>
          </cell>
          <cell r="D180" t="str">
            <v>400</v>
          </cell>
          <cell r="E180" t="str">
            <v>Other</v>
          </cell>
        </row>
        <row r="181">
          <cell r="A181">
            <v>578</v>
          </cell>
          <cell r="B181" t="str">
            <v>EXCISE TAX</v>
          </cell>
          <cell r="D181" t="str">
            <v>400</v>
          </cell>
          <cell r="E181" t="str">
            <v>Other</v>
          </cell>
        </row>
        <row r="182">
          <cell r="A182">
            <v>579</v>
          </cell>
          <cell r="B182" t="str">
            <v>INTEREST EXPENSE - NON A/P</v>
          </cell>
          <cell r="D182" t="str">
            <v>400</v>
          </cell>
          <cell r="E182" t="str">
            <v>Other</v>
          </cell>
        </row>
        <row r="183">
          <cell r="A183">
            <v>580</v>
          </cell>
          <cell r="B183" t="str">
            <v>INTEREST EXPENSE - A/P</v>
          </cell>
          <cell r="D183" t="str">
            <v>400</v>
          </cell>
          <cell r="E183" t="str">
            <v>Other</v>
          </cell>
        </row>
        <row r="184">
          <cell r="A184">
            <v>581</v>
          </cell>
          <cell r="B184" t="str">
            <v>PAYROLL TAXES - COMPANY EXPENSE</v>
          </cell>
          <cell r="D184" t="str">
            <v>400</v>
          </cell>
          <cell r="E184" t="str">
            <v>Other</v>
          </cell>
        </row>
        <row r="185">
          <cell r="A185">
            <v>582</v>
          </cell>
          <cell r="B185" t="str">
            <v>PAYROLL TAXES ACCRUED</v>
          </cell>
          <cell r="D185" t="str">
            <v>400</v>
          </cell>
          <cell r="E185" t="str">
            <v>Other</v>
          </cell>
        </row>
        <row r="186">
          <cell r="A186">
            <v>583</v>
          </cell>
          <cell r="B186" t="str">
            <v>REVENUE TAXES ACCRUED</v>
          </cell>
          <cell r="D186" t="str">
            <v>400</v>
          </cell>
          <cell r="E186" t="str">
            <v>Other</v>
          </cell>
        </row>
        <row r="187">
          <cell r="A187">
            <v>584</v>
          </cell>
          <cell r="B187" t="str">
            <v>INCOME TAXES ACCRUED</v>
          </cell>
          <cell r="D187" t="str">
            <v>400</v>
          </cell>
          <cell r="E187" t="str">
            <v>Other</v>
          </cell>
        </row>
        <row r="188">
          <cell r="A188">
            <v>585</v>
          </cell>
          <cell r="B188" t="str">
            <v>SALES AND USE TAXES ACCRUED-NON A/P</v>
          </cell>
          <cell r="D188" t="str">
            <v>400</v>
          </cell>
          <cell r="E188" t="str">
            <v>Other</v>
          </cell>
        </row>
        <row r="189">
          <cell r="A189">
            <v>586</v>
          </cell>
          <cell r="B189" t="str">
            <v>PROPERTY TAXES ACCRUED</v>
          </cell>
          <cell r="D189" t="str">
            <v>400</v>
          </cell>
          <cell r="E189" t="str">
            <v>Other</v>
          </cell>
        </row>
        <row r="190">
          <cell r="A190">
            <v>587</v>
          </cell>
          <cell r="B190" t="str">
            <v>DEFERRED INCOME TAXES</v>
          </cell>
          <cell r="D190" t="str">
            <v>400</v>
          </cell>
          <cell r="E190" t="str">
            <v>Other</v>
          </cell>
        </row>
        <row r="191">
          <cell r="A191">
            <v>588</v>
          </cell>
          <cell r="B191" t="str">
            <v>SALES AND USE TAXES ACCRUED-A/P</v>
          </cell>
          <cell r="C191" t="str">
            <v>Y</v>
          </cell>
          <cell r="D191" t="str">
            <v>A70</v>
          </cell>
          <cell r="E191" t="str">
            <v>Sales Tax</v>
          </cell>
          <cell r="F191" t="str">
            <v>Sales Tax</v>
          </cell>
        </row>
        <row r="192">
          <cell r="A192">
            <v>589</v>
          </cell>
          <cell r="B192" t="str">
            <v>SALES AND USE TAXES ACCRUED-A/P-USG</v>
          </cell>
          <cell r="D192" t="str">
            <v>A70</v>
          </cell>
          <cell r="E192" t="str">
            <v>Sales Tax</v>
          </cell>
        </row>
        <row r="193">
          <cell r="A193">
            <v>590</v>
          </cell>
          <cell r="B193" t="str">
            <v>ACCOUNTING TRANSFERS</v>
          </cell>
          <cell r="D193" t="str">
            <v>400</v>
          </cell>
          <cell r="E193" t="str">
            <v>Other</v>
          </cell>
        </row>
        <row r="194">
          <cell r="A194">
            <v>591</v>
          </cell>
          <cell r="B194" t="str">
            <v>PAYMENTS TO BANKS</v>
          </cell>
          <cell r="D194" t="str">
            <v>400</v>
          </cell>
          <cell r="E194" t="str">
            <v>Other</v>
          </cell>
        </row>
        <row r="195">
          <cell r="A195">
            <v>592</v>
          </cell>
          <cell r="B195" t="str">
            <v>INVESTMENTS</v>
          </cell>
          <cell r="D195" t="str">
            <v>400</v>
          </cell>
          <cell r="E195" t="str">
            <v>Other</v>
          </cell>
        </row>
        <row r="196">
          <cell r="A196">
            <v>593</v>
          </cell>
          <cell r="B196" t="str">
            <v>EQUITY SUBSIDIARY EARNINGS</v>
          </cell>
          <cell r="D196" t="str">
            <v>400</v>
          </cell>
          <cell r="E196" t="str">
            <v>Other</v>
          </cell>
        </row>
        <row r="197">
          <cell r="A197">
            <v>594</v>
          </cell>
          <cell r="B197" t="str">
            <v>LONG/SHORT TERM DEBT</v>
          </cell>
          <cell r="D197" t="str">
            <v>400</v>
          </cell>
          <cell r="E197" t="str">
            <v>Other</v>
          </cell>
        </row>
        <row r="198">
          <cell r="A198">
            <v>595</v>
          </cell>
          <cell r="B198" t="str">
            <v>SALE OF STOCK</v>
          </cell>
          <cell r="D198" t="str">
            <v>400</v>
          </cell>
          <cell r="E198" t="str">
            <v>Other</v>
          </cell>
        </row>
        <row r="199">
          <cell r="A199">
            <v>596</v>
          </cell>
          <cell r="B199" t="str">
            <v>SHAREOWNER EXPENDITURES</v>
          </cell>
          <cell r="D199" t="str">
            <v>400</v>
          </cell>
          <cell r="E199" t="str">
            <v>Other</v>
          </cell>
        </row>
        <row r="200">
          <cell r="A200">
            <v>597</v>
          </cell>
          <cell r="B200" t="str">
            <v>DIVIDENDS DECLARED</v>
          </cell>
          <cell r="D200" t="str">
            <v>400</v>
          </cell>
          <cell r="E200" t="str">
            <v>Other</v>
          </cell>
        </row>
        <row r="201">
          <cell r="A201">
            <v>598</v>
          </cell>
          <cell r="B201" t="str">
            <v>SHAREOWNER EXPENDITURES - A/P</v>
          </cell>
          <cell r="D201" t="str">
            <v>400</v>
          </cell>
          <cell r="E201" t="str">
            <v>Other</v>
          </cell>
        </row>
        <row r="202">
          <cell r="A202">
            <v>599</v>
          </cell>
          <cell r="B202" t="str">
            <v>TRANSPORTATION-DIESEL FUEL</v>
          </cell>
          <cell r="D202" t="str">
            <v>400</v>
          </cell>
          <cell r="E202" t="str">
            <v>Other</v>
          </cell>
          <cell r="F202" t="str">
            <v>Transportation</v>
          </cell>
        </row>
        <row r="203">
          <cell r="A203">
            <v>600</v>
          </cell>
          <cell r="B203" t="str">
            <v>TRANSPORTATION-FLEET LEASING</v>
          </cell>
          <cell r="D203" t="str">
            <v>400</v>
          </cell>
          <cell r="E203" t="str">
            <v>Other</v>
          </cell>
          <cell r="F203" t="str">
            <v>Transportation</v>
          </cell>
        </row>
        <row r="204">
          <cell r="A204">
            <v>601</v>
          </cell>
          <cell r="B204" t="str">
            <v>TRANSPORTATION-GASOLINE</v>
          </cell>
          <cell r="D204" t="str">
            <v>400</v>
          </cell>
          <cell r="E204" t="str">
            <v>Other</v>
          </cell>
          <cell r="F204" t="str">
            <v>Transportation</v>
          </cell>
        </row>
        <row r="205">
          <cell r="A205">
            <v>602</v>
          </cell>
          <cell r="B205" t="str">
            <v>TRANSPORTATION-PREVENT MAINT</v>
          </cell>
          <cell r="D205" t="str">
            <v>400</v>
          </cell>
          <cell r="E205" t="str">
            <v>Other</v>
          </cell>
          <cell r="F205" t="str">
            <v>Transportation</v>
          </cell>
        </row>
        <row r="206">
          <cell r="A206">
            <v>603</v>
          </cell>
          <cell r="B206" t="str">
            <v>TRANSPORTATION-UNSCHED MAINT</v>
          </cell>
          <cell r="D206" t="str">
            <v>400</v>
          </cell>
          <cell r="E206" t="str">
            <v>Other</v>
          </cell>
          <cell r="F206" t="str">
            <v>Transportation</v>
          </cell>
        </row>
        <row r="207">
          <cell r="A207">
            <v>604</v>
          </cell>
          <cell r="B207" t="str">
            <v>TRANSPORTATION-PARTS &amp; ACCESSORIES-NON A/P</v>
          </cell>
          <cell r="D207" t="str">
            <v>400</v>
          </cell>
          <cell r="E207" t="str">
            <v>Other</v>
          </cell>
          <cell r="F207" t="str">
            <v>Transportation</v>
          </cell>
        </row>
        <row r="208">
          <cell r="A208">
            <v>605</v>
          </cell>
          <cell r="B208" t="str">
            <v>UTILITIES</v>
          </cell>
          <cell r="D208" t="str">
            <v>400</v>
          </cell>
          <cell r="E208" t="str">
            <v>Other</v>
          </cell>
        </row>
        <row r="209">
          <cell r="A209">
            <v>606</v>
          </cell>
          <cell r="B209" t="str">
            <v>GAS USED BY OURSELVES</v>
          </cell>
          <cell r="D209" t="str">
            <v>400</v>
          </cell>
          <cell r="E209" t="str">
            <v>Other</v>
          </cell>
        </row>
        <row r="210">
          <cell r="A210">
            <v>607</v>
          </cell>
          <cell r="B210" t="str">
            <v>ELECTRICITY USED BY OURSELVES</v>
          </cell>
          <cell r="D210" t="str">
            <v>400</v>
          </cell>
          <cell r="E210" t="str">
            <v>Other</v>
          </cell>
        </row>
        <row r="211">
          <cell r="A211">
            <v>608</v>
          </cell>
          <cell r="B211" t="str">
            <v>WATER USED</v>
          </cell>
          <cell r="D211" t="str">
            <v>400</v>
          </cell>
          <cell r="E211" t="str">
            <v>Other</v>
          </cell>
        </row>
        <row r="212">
          <cell r="A212">
            <v>609</v>
          </cell>
          <cell r="B212" t="str">
            <v>PURCHASED ELECTRICITY</v>
          </cell>
          <cell r="D212" t="str">
            <v>400</v>
          </cell>
          <cell r="E212" t="str">
            <v>Other</v>
          </cell>
        </row>
        <row r="213">
          <cell r="A213">
            <v>610</v>
          </cell>
          <cell r="B213" t="str">
            <v>EMPLOYEE BENEFITS-A/P</v>
          </cell>
          <cell r="D213" t="str">
            <v>400</v>
          </cell>
          <cell r="E213" t="str">
            <v>Other</v>
          </cell>
        </row>
        <row r="214">
          <cell r="A214">
            <v>611</v>
          </cell>
          <cell r="B214" t="str">
            <v>EMPLOYEE BENEFITS-NON-A/P</v>
          </cell>
          <cell r="D214" t="str">
            <v>400</v>
          </cell>
          <cell r="E214" t="str">
            <v>Other</v>
          </cell>
        </row>
        <row r="215">
          <cell r="A215">
            <v>612</v>
          </cell>
          <cell r="B215" t="str">
            <v>UNCOLLECTIBLES</v>
          </cell>
          <cell r="D215" t="str">
            <v>400</v>
          </cell>
          <cell r="E215" t="str">
            <v>Other</v>
          </cell>
        </row>
        <row r="216">
          <cell r="A216">
            <v>613</v>
          </cell>
          <cell r="B216" t="str">
            <v>RECOVERIES OF UNCOLLECTIBLES</v>
          </cell>
          <cell r="D216" t="str">
            <v>400</v>
          </cell>
          <cell r="E216" t="str">
            <v>Other</v>
          </cell>
        </row>
        <row r="217">
          <cell r="A217">
            <v>614</v>
          </cell>
          <cell r="B217" t="str">
            <v>CON ED RECOVERIES</v>
          </cell>
          <cell r="D217" t="str">
            <v>400</v>
          </cell>
          <cell r="E217" t="str">
            <v>Other</v>
          </cell>
        </row>
        <row r="218">
          <cell r="A218">
            <v>615</v>
          </cell>
          <cell r="B218" t="str">
            <v>TRANSPORTATION-PARTS &amp; ACCESSORIES-A/P</v>
          </cell>
          <cell r="D218" t="str">
            <v>400</v>
          </cell>
          <cell r="E218" t="str">
            <v>Other</v>
          </cell>
        </row>
        <row r="219">
          <cell r="A219">
            <v>616</v>
          </cell>
          <cell r="B219" t="str">
            <v>COLLECTION AGENCY FEES</v>
          </cell>
          <cell r="D219" t="str">
            <v>400</v>
          </cell>
          <cell r="E219" t="str">
            <v>Other</v>
          </cell>
        </row>
        <row r="220">
          <cell r="A220">
            <v>618</v>
          </cell>
          <cell r="B220" t="str">
            <v>NON-TAXABLE CIAC</v>
          </cell>
          <cell r="D220" t="str">
            <v>A40</v>
          </cell>
          <cell r="E220" t="str">
            <v>Construction Reimbursement</v>
          </cell>
        </row>
        <row r="221">
          <cell r="A221">
            <v>620</v>
          </cell>
          <cell r="B221" t="str">
            <v>CUSTOMER CONTRIBUTIONS</v>
          </cell>
          <cell r="C221" t="str">
            <v>Y</v>
          </cell>
          <cell r="D221" t="str">
            <v>A40</v>
          </cell>
          <cell r="E221" t="str">
            <v>Construction Reimbursement</v>
          </cell>
          <cell r="F221" t="str">
            <v>Construction Reimbursement (CIAC, JPP, JO BILLING)</v>
          </cell>
        </row>
        <row r="222">
          <cell r="A222">
            <v>621</v>
          </cell>
          <cell r="B222" t="str">
            <v>GAS REVENUES</v>
          </cell>
          <cell r="D222" t="str">
            <v>400</v>
          </cell>
          <cell r="E222" t="str">
            <v>Other</v>
          </cell>
        </row>
        <row r="223">
          <cell r="A223">
            <v>622</v>
          </cell>
          <cell r="B223" t="str">
            <v>ELECTRIC REVENUES</v>
          </cell>
          <cell r="D223" t="str">
            <v>400</v>
          </cell>
          <cell r="E223" t="str">
            <v>Other</v>
          </cell>
        </row>
        <row r="224">
          <cell r="A224">
            <v>623</v>
          </cell>
          <cell r="B224" t="str">
            <v>NON-PRODUCT REVENUES</v>
          </cell>
          <cell r="D224" t="str">
            <v>400</v>
          </cell>
          <cell r="E224" t="str">
            <v>Other</v>
          </cell>
        </row>
        <row r="225">
          <cell r="A225">
            <v>624</v>
          </cell>
          <cell r="B225" t="str">
            <v>MISCELLANEOUS REVENUES</v>
          </cell>
          <cell r="D225" t="str">
            <v>400</v>
          </cell>
          <cell r="E225" t="str">
            <v>Other</v>
          </cell>
        </row>
        <row r="226">
          <cell r="A226">
            <v>625</v>
          </cell>
          <cell r="B226" t="str">
            <v>ACCRUED REVENUES</v>
          </cell>
          <cell r="D226" t="str">
            <v>400</v>
          </cell>
          <cell r="E226" t="str">
            <v>Other</v>
          </cell>
        </row>
        <row r="227">
          <cell r="A227">
            <v>626</v>
          </cell>
          <cell r="B227" t="str">
            <v>REBATES-NON A/P</v>
          </cell>
          <cell r="D227" t="str">
            <v>400</v>
          </cell>
          <cell r="E227" t="str">
            <v>Other</v>
          </cell>
        </row>
        <row r="228">
          <cell r="A228">
            <v>627</v>
          </cell>
          <cell r="B228" t="str">
            <v>CAS ELECTRIC REVENUES</v>
          </cell>
          <cell r="D228" t="str">
            <v>400</v>
          </cell>
          <cell r="E228" t="str">
            <v>Other</v>
          </cell>
        </row>
        <row r="229">
          <cell r="A229">
            <v>628</v>
          </cell>
          <cell r="B229" t="str">
            <v>CAS GAS REVENUES</v>
          </cell>
          <cell r="D229" t="str">
            <v>400</v>
          </cell>
          <cell r="E229" t="str">
            <v>Other</v>
          </cell>
        </row>
        <row r="230">
          <cell r="A230">
            <v>629</v>
          </cell>
          <cell r="B230" t="str">
            <v>CASH DISBURSEMENTS - NON A/P</v>
          </cell>
          <cell r="D230" t="str">
            <v>400</v>
          </cell>
          <cell r="E230" t="str">
            <v>Other</v>
          </cell>
        </row>
        <row r="231">
          <cell r="A231">
            <v>630</v>
          </cell>
          <cell r="B231" t="str">
            <v>CASH RECEIPTS</v>
          </cell>
          <cell r="D231" t="str">
            <v>400</v>
          </cell>
          <cell r="E231" t="str">
            <v>Other</v>
          </cell>
        </row>
        <row r="232">
          <cell r="A232">
            <v>631</v>
          </cell>
          <cell r="B232" t="str">
            <v>REBATES-A/P</v>
          </cell>
          <cell r="D232" t="str">
            <v>400</v>
          </cell>
          <cell r="E232" t="str">
            <v>Other</v>
          </cell>
        </row>
        <row r="233">
          <cell r="A233">
            <v>632</v>
          </cell>
          <cell r="B233" t="str">
            <v>CASH DISBURSEMENTS - A/P</v>
          </cell>
          <cell r="D233" t="str">
            <v>400</v>
          </cell>
          <cell r="E233" t="str">
            <v>Other</v>
          </cell>
        </row>
        <row r="234">
          <cell r="A234">
            <v>633</v>
          </cell>
          <cell r="B234" t="str">
            <v>CRIS REVENUE</v>
          </cell>
          <cell r="D234" t="str">
            <v>400</v>
          </cell>
          <cell r="E234" t="str">
            <v>Other</v>
          </cell>
        </row>
        <row r="235">
          <cell r="A235">
            <v>634</v>
          </cell>
          <cell r="B235" t="str">
            <v>CRIS REVENUE LATE PAYMENT CHARGES</v>
          </cell>
          <cell r="D235" t="str">
            <v>400</v>
          </cell>
          <cell r="E235" t="str">
            <v>Other</v>
          </cell>
        </row>
        <row r="236">
          <cell r="A236">
            <v>635</v>
          </cell>
          <cell r="B236" t="str">
            <v>CASH BANK TRANSFERS</v>
          </cell>
          <cell r="D236" t="str">
            <v>400</v>
          </cell>
          <cell r="E236" t="str">
            <v>Other</v>
          </cell>
        </row>
        <row r="237">
          <cell r="A237">
            <v>637</v>
          </cell>
          <cell r="B237" t="str">
            <v>JOBBING REIMBURSEMENT</v>
          </cell>
          <cell r="D237" t="str">
            <v>400</v>
          </cell>
          <cell r="E237" t="str">
            <v>Other</v>
          </cell>
        </row>
        <row r="238">
          <cell r="A238">
            <v>695</v>
          </cell>
          <cell r="B238" t="str">
            <v>DIRECTOR STOCK VALUATION</v>
          </cell>
          <cell r="D238" t="str">
            <v>400</v>
          </cell>
          <cell r="E238" t="str">
            <v>Other</v>
          </cell>
        </row>
        <row r="239">
          <cell r="A239">
            <v>698</v>
          </cell>
          <cell r="B239" t="str">
            <v>SALVAGE</v>
          </cell>
          <cell r="D239" t="str">
            <v>400</v>
          </cell>
          <cell r="E239" t="str">
            <v>Other</v>
          </cell>
        </row>
        <row r="240">
          <cell r="A240">
            <v>699</v>
          </cell>
          <cell r="B240" t="str">
            <v>OTHER CHARGES</v>
          </cell>
          <cell r="D240" t="str">
            <v>400</v>
          </cell>
          <cell r="E240" t="str">
            <v>Other</v>
          </cell>
        </row>
        <row r="241">
          <cell r="A241">
            <v>700</v>
          </cell>
          <cell r="B241" t="str">
            <v>GAS CHARGE-OFFS</v>
          </cell>
          <cell r="D241" t="str">
            <v>400</v>
          </cell>
          <cell r="E241" t="str">
            <v>Other</v>
          </cell>
        </row>
        <row r="242">
          <cell r="A242">
            <v>701</v>
          </cell>
          <cell r="B242" t="str">
            <v>PAYROLL O/H (WITH HOLIDAY&amp;VACA)</v>
          </cell>
          <cell r="D242" t="str">
            <v>400</v>
          </cell>
          <cell r="E242" t="str">
            <v>Other</v>
          </cell>
          <cell r="F242" t="str">
            <v>Not Used</v>
          </cell>
        </row>
        <row r="243">
          <cell r="A243">
            <v>702</v>
          </cell>
          <cell r="B243" t="str">
            <v>PAYROLL O/H (W/O HOLIDAY&amp;VACA)</v>
          </cell>
          <cell r="D243" t="str">
            <v>400</v>
          </cell>
          <cell r="E243" t="str">
            <v>Other</v>
          </cell>
          <cell r="F243" t="str">
            <v>Not Used</v>
          </cell>
        </row>
        <row r="244">
          <cell r="A244">
            <v>705</v>
          </cell>
          <cell r="B244" t="str">
            <v>CONSTRUCTION O/H</v>
          </cell>
          <cell r="D244" t="str">
            <v>400</v>
          </cell>
          <cell r="E244" t="str">
            <v>Other</v>
          </cell>
          <cell r="F244" t="str">
            <v>Not Used</v>
          </cell>
        </row>
        <row r="245">
          <cell r="A245">
            <v>706</v>
          </cell>
          <cell r="B245" t="str">
            <v>REIMBURSEABLE O/H</v>
          </cell>
          <cell r="D245" t="str">
            <v>400</v>
          </cell>
          <cell r="E245" t="str">
            <v>Other</v>
          </cell>
          <cell r="F245" t="str">
            <v>Reimbursable</v>
          </cell>
        </row>
        <row r="246">
          <cell r="A246">
            <v>707</v>
          </cell>
          <cell r="B246" t="str">
            <v>SYSTEM MAINT O/H</v>
          </cell>
          <cell r="D246" t="str">
            <v>400</v>
          </cell>
          <cell r="E246" t="str">
            <v>Other</v>
          </cell>
          <cell r="F246" t="str">
            <v>Not Used</v>
          </cell>
        </row>
        <row r="247">
          <cell r="A247">
            <v>709</v>
          </cell>
          <cell r="B247" t="str">
            <v>MATERIALS&amp;STOREHOUSE O/H</v>
          </cell>
          <cell r="D247" t="str">
            <v>400</v>
          </cell>
          <cell r="E247" t="str">
            <v>Other</v>
          </cell>
          <cell r="F247" t="str">
            <v>Reimbursable</v>
          </cell>
        </row>
        <row r="248">
          <cell r="A248">
            <v>710</v>
          </cell>
          <cell r="B248" t="str">
            <v>AFUDC</v>
          </cell>
          <cell r="D248" t="str">
            <v>400</v>
          </cell>
          <cell r="E248" t="str">
            <v>Other</v>
          </cell>
          <cell r="F248" t="str">
            <v>Not Used</v>
          </cell>
        </row>
        <row r="249">
          <cell r="A249">
            <v>711</v>
          </cell>
          <cell r="B249" t="str">
            <v>LEAK SURVEY - CAPITALIZED</v>
          </cell>
          <cell r="D249" t="str">
            <v>400</v>
          </cell>
          <cell r="E249" t="str">
            <v>Other</v>
          </cell>
          <cell r="F249" t="str">
            <v>Not Used</v>
          </cell>
        </row>
        <row r="250">
          <cell r="A250">
            <v>712</v>
          </cell>
          <cell r="B250" t="str">
            <v>LEAK SURVEY - ABANDONMENTS</v>
          </cell>
          <cell r="D250" t="str">
            <v>400</v>
          </cell>
          <cell r="E250" t="str">
            <v>Other</v>
          </cell>
          <cell r="F250" t="str">
            <v>Not Used</v>
          </cell>
        </row>
        <row r="251">
          <cell r="A251">
            <v>714</v>
          </cell>
          <cell r="B251" t="str">
            <v>INTERCOMPANY TRANSACTION - NON-LABOR</v>
          </cell>
          <cell r="D251" t="str">
            <v>400</v>
          </cell>
          <cell r="E251" t="str">
            <v>Other</v>
          </cell>
          <cell r="F251" t="str">
            <v>Not Used</v>
          </cell>
        </row>
        <row r="252">
          <cell r="A252">
            <v>715</v>
          </cell>
          <cell r="B252" t="str">
            <v>INTERCOMPANY TRANSACTION - NON-LABOR</v>
          </cell>
          <cell r="D252" t="str">
            <v>400</v>
          </cell>
          <cell r="E252" t="str">
            <v>Other</v>
          </cell>
          <cell r="F252" t="str">
            <v>Not Used</v>
          </cell>
        </row>
        <row r="253">
          <cell r="A253">
            <v>716</v>
          </cell>
          <cell r="B253" t="str">
            <v>PENSION BURDEN</v>
          </cell>
          <cell r="C253" t="str">
            <v>Y</v>
          </cell>
          <cell r="D253" t="str">
            <v>B06</v>
          </cell>
          <cell r="E253" t="str">
            <v>Pension</v>
          </cell>
          <cell r="F253" t="str">
            <v>Pension expense for supplemental, deferred compensation, etc.</v>
          </cell>
        </row>
        <row r="254">
          <cell r="A254">
            <v>717</v>
          </cell>
          <cell r="B254" t="str">
            <v>OTHER POST EMPLOYMENT BENEFITS OPEBS BURDEN</v>
          </cell>
          <cell r="D254" t="str">
            <v>B01</v>
          </cell>
          <cell r="E254" t="str">
            <v>FAS 106</v>
          </cell>
          <cell r="F254" t="str">
            <v>Post Employment Benefits.   Changed 7/23/07 (was B02 FAS 112).</v>
          </cell>
        </row>
        <row r="255">
          <cell r="A255">
            <v>718</v>
          </cell>
          <cell r="B255" t="str">
            <v>BENEFITS BURDEN</v>
          </cell>
          <cell r="C255" t="str">
            <v>Y</v>
          </cell>
          <cell r="D255" t="str">
            <v>B05</v>
          </cell>
          <cell r="E255" t="str">
            <v>Other Benefits</v>
          </cell>
          <cell r="F255" t="str">
            <v>Miscellaneous benefits not accounted for elsewhere: awards, etc.</v>
          </cell>
        </row>
        <row r="256">
          <cell r="A256">
            <v>719</v>
          </cell>
          <cell r="B256" t="str">
            <v>PAYROLL TAXES BURDEN</v>
          </cell>
          <cell r="C256" t="str">
            <v>Y</v>
          </cell>
          <cell r="D256" t="str">
            <v>B09</v>
          </cell>
          <cell r="E256" t="str">
            <v>Payroll Taxes</v>
          </cell>
          <cell r="F256" t="str">
            <v>Payroll Taxes including FICA, FUTA, and SUTA</v>
          </cell>
        </row>
        <row r="257">
          <cell r="A257">
            <v>720</v>
          </cell>
          <cell r="B257" t="str">
            <v>INCENTIVE COMPENSATION BURDEN</v>
          </cell>
          <cell r="D257" t="str">
            <v>P30</v>
          </cell>
          <cell r="E257" t="str">
            <v>Bonus &amp; Miscellaneous Pay</v>
          </cell>
          <cell r="F257" t="str">
            <v>Changed per Doxsee's review 05/08/07</v>
          </cell>
        </row>
        <row r="258">
          <cell r="A258">
            <v>721</v>
          </cell>
          <cell r="B258" t="str">
            <v>PAID ABSENCE BURDEN</v>
          </cell>
          <cell r="D258" t="str">
            <v>P50</v>
          </cell>
          <cell r="E258" t="str">
            <v>Time Not Worked</v>
          </cell>
          <cell r="F258" t="str">
            <v>Verify</v>
          </cell>
        </row>
        <row r="259">
          <cell r="A259">
            <v>722</v>
          </cell>
          <cell r="B259" t="str">
            <v>VACATION BURDEN</v>
          </cell>
          <cell r="D259" t="str">
            <v>P50</v>
          </cell>
          <cell r="E259" t="str">
            <v>Time Not Worked</v>
          </cell>
          <cell r="F259" t="str">
            <v>Verify</v>
          </cell>
        </row>
        <row r="260">
          <cell r="A260">
            <v>723</v>
          </cell>
          <cell r="B260" t="str">
            <v>DISTRIBUTION GAS CLEARING BURDEN</v>
          </cell>
          <cell r="C260" t="str">
            <v>Y</v>
          </cell>
          <cell r="D260" t="str">
            <v>A50</v>
          </cell>
          <cell r="E260" t="str">
            <v>Capital Overheads</v>
          </cell>
          <cell r="F260" t="str">
            <v>Overheads applied to capital work orders for Operations &amp; Engineering Support, and G&amp;A (including plant accounting)</v>
          </cell>
        </row>
        <row r="261">
          <cell r="A261">
            <v>724</v>
          </cell>
          <cell r="B261" t="str">
            <v>CUSTOMER SERVICE CLEARING BURDEN</v>
          </cell>
          <cell r="D261" t="str">
            <v>A50</v>
          </cell>
          <cell r="E261" t="str">
            <v>Capital Overheads</v>
          </cell>
        </row>
        <row r="262">
          <cell r="A262">
            <v>725</v>
          </cell>
          <cell r="B262" t="str">
            <v>TOOLS AND WORKS BURDEN</v>
          </cell>
          <cell r="D262" t="str">
            <v>A50</v>
          </cell>
          <cell r="E262" t="str">
            <v>Capital Overheads</v>
          </cell>
        </row>
        <row r="263">
          <cell r="A263">
            <v>726</v>
          </cell>
          <cell r="B263" t="str">
            <v>GENERATION JOINT COSTS BURDEN</v>
          </cell>
          <cell r="D263" t="str">
            <v>A50</v>
          </cell>
          <cell r="E263" t="str">
            <v>Capital Overheads</v>
          </cell>
        </row>
        <row r="264">
          <cell r="A264">
            <v>727</v>
          </cell>
          <cell r="B264" t="str">
            <v>GAS/CUSTOMER SERVICE BURDEN</v>
          </cell>
          <cell r="D264" t="str">
            <v>A50</v>
          </cell>
          <cell r="E264" t="str">
            <v>Capital Overheads</v>
          </cell>
        </row>
        <row r="265">
          <cell r="A265">
            <v>728</v>
          </cell>
          <cell r="B265" t="str">
            <v>T&amp;D TRANSPORTATION BURDEN</v>
          </cell>
          <cell r="D265" t="str">
            <v>A50</v>
          </cell>
          <cell r="E265" t="str">
            <v>Capital Overheads</v>
          </cell>
        </row>
        <row r="266">
          <cell r="A266">
            <v>729</v>
          </cell>
          <cell r="B266" t="str">
            <v>T&amp;D JOINT COSTS</v>
          </cell>
          <cell r="D266" t="str">
            <v>A50</v>
          </cell>
          <cell r="E266" t="str">
            <v>Capital Overheads</v>
          </cell>
        </row>
        <row r="267">
          <cell r="A267">
            <v>730</v>
          </cell>
          <cell r="B267" t="str">
            <v>AFUDC-DEBT</v>
          </cell>
          <cell r="C267" t="str">
            <v>Y</v>
          </cell>
          <cell r="D267" t="str">
            <v>A10</v>
          </cell>
          <cell r="E267" t="str">
            <v>AFUDC - Debt</v>
          </cell>
          <cell r="F267" t="str">
            <v>Allowance for Funds Used During Construction Debt</v>
          </cell>
        </row>
        <row r="268">
          <cell r="A268">
            <v>731</v>
          </cell>
          <cell r="B268" t="str">
            <v>AFUDC-EQUITY</v>
          </cell>
          <cell r="C268" t="str">
            <v>Y</v>
          </cell>
          <cell r="D268" t="str">
            <v>A11</v>
          </cell>
          <cell r="E268" t="str">
            <v>AFUDC - Equity</v>
          </cell>
          <cell r="F268" t="str">
            <v>Allowance for Funds Used During Construction Equity</v>
          </cell>
        </row>
        <row r="269">
          <cell r="A269">
            <v>732</v>
          </cell>
          <cell r="B269" t="str">
            <v>STORES EXP BURDEN</v>
          </cell>
          <cell r="C269" t="str">
            <v>Y</v>
          </cell>
          <cell r="D269" t="str">
            <v>M50</v>
          </cell>
          <cell r="E269" t="str">
            <v>Materials Stores Handling</v>
          </cell>
          <cell r="F269" t="str">
            <v>Markup for materials received from Inventory that is intended to recover the cost of operating the stockrooms.</v>
          </cell>
        </row>
        <row r="270">
          <cell r="A270">
            <v>733</v>
          </cell>
          <cell r="B270" t="str">
            <v>GAINSHARING NON MANAGEMENT</v>
          </cell>
          <cell r="D270" t="str">
            <v>P30</v>
          </cell>
          <cell r="E270" t="str">
            <v>Bonus &amp; Miscellaneous Pay</v>
          </cell>
        </row>
        <row r="271">
          <cell r="A271">
            <v>734</v>
          </cell>
          <cell r="B271" t="str">
            <v>GAS CONTROL &amp; I&amp;R BURDEN</v>
          </cell>
          <cell r="D271" t="str">
            <v>A50</v>
          </cell>
          <cell r="E271" t="str">
            <v>Capital Overheads</v>
          </cell>
        </row>
        <row r="272">
          <cell r="A272">
            <v>736</v>
          </cell>
          <cell r="B272" t="str">
            <v>401K MATCH BURDEN</v>
          </cell>
          <cell r="C272" t="str">
            <v>Y</v>
          </cell>
          <cell r="D272" t="str">
            <v>B07</v>
          </cell>
          <cell r="E272" t="str">
            <v>Thrift Plan</v>
          </cell>
          <cell r="F272" t="str">
            <v>401K incentive thrift plan matching payment</v>
          </cell>
        </row>
        <row r="273">
          <cell r="A273">
            <v>737</v>
          </cell>
          <cell r="B273" t="str">
            <v>VEBA ADJUSTMENT BURDEN</v>
          </cell>
          <cell r="D273" t="str">
            <v>B01</v>
          </cell>
          <cell r="E273" t="str">
            <v>FAS 106</v>
          </cell>
          <cell r="F273" t="str">
            <v>Changed per Doxsee's review 07/11/07.</v>
          </cell>
        </row>
        <row r="274">
          <cell r="A274">
            <v>740</v>
          </cell>
          <cell r="B274" t="str">
            <v>JANITORIAL SERVICES</v>
          </cell>
          <cell r="D274" t="str">
            <v>400</v>
          </cell>
          <cell r="E274" t="str">
            <v>Other</v>
          </cell>
        </row>
        <row r="275">
          <cell r="A275">
            <v>741</v>
          </cell>
          <cell r="B275" t="str">
            <v>LANDSCAPING SERVICES</v>
          </cell>
          <cell r="D275" t="str">
            <v>400</v>
          </cell>
          <cell r="E275" t="str">
            <v>Other</v>
          </cell>
        </row>
        <row r="276">
          <cell r="A276">
            <v>742</v>
          </cell>
          <cell r="B276" t="str">
            <v>REFUSE SERVICES</v>
          </cell>
          <cell r="D276" t="str">
            <v>400</v>
          </cell>
          <cell r="E276" t="str">
            <v>Other</v>
          </cell>
        </row>
        <row r="277">
          <cell r="A277">
            <v>743</v>
          </cell>
          <cell r="B277" t="str">
            <v>ELEVATOR MAINTENANCE SERVICES</v>
          </cell>
          <cell r="D277" t="str">
            <v>400</v>
          </cell>
          <cell r="E277" t="str">
            <v>Other</v>
          </cell>
        </row>
        <row r="278">
          <cell r="A278">
            <v>744</v>
          </cell>
          <cell r="B278" t="str">
            <v>UNINTERRUPTIBLE POWER SUPPLY MAINTENANCE</v>
          </cell>
          <cell r="D278" t="str">
            <v>400</v>
          </cell>
          <cell r="E278" t="str">
            <v>Other</v>
          </cell>
        </row>
        <row r="279">
          <cell r="A279">
            <v>745</v>
          </cell>
          <cell r="B279" t="str">
            <v>ROOF &amp; MASONRY SERVICES</v>
          </cell>
          <cell r="D279" t="str">
            <v>400</v>
          </cell>
          <cell r="E279" t="str">
            <v>Other</v>
          </cell>
        </row>
        <row r="280">
          <cell r="A280">
            <v>746</v>
          </cell>
          <cell r="B280" t="str">
            <v>SAFETY SERVICES</v>
          </cell>
          <cell r="D280" t="str">
            <v>400</v>
          </cell>
          <cell r="E280" t="str">
            <v>Other</v>
          </cell>
        </row>
        <row r="281">
          <cell r="A281">
            <v>747</v>
          </cell>
          <cell r="B281" t="str">
            <v>COPIERS</v>
          </cell>
          <cell r="D281" t="str">
            <v>400</v>
          </cell>
          <cell r="E281" t="str">
            <v>Other</v>
          </cell>
        </row>
        <row r="282">
          <cell r="A282">
            <v>748</v>
          </cell>
          <cell r="B282" t="str">
            <v>MESSENGER &amp; COURIER SERVICES</v>
          </cell>
          <cell r="D282" t="str">
            <v>400</v>
          </cell>
          <cell r="E282" t="str">
            <v>Other</v>
          </cell>
        </row>
        <row r="283">
          <cell r="A283">
            <v>749</v>
          </cell>
          <cell r="B283" t="str">
            <v>EQUIPMENT MAINTENANCE</v>
          </cell>
          <cell r="D283" t="str">
            <v>400</v>
          </cell>
          <cell r="E283" t="str">
            <v>Other</v>
          </cell>
        </row>
        <row r="284">
          <cell r="A284">
            <v>750</v>
          </cell>
          <cell r="B284" t="str">
            <v>MISC GEN OFFICE</v>
          </cell>
          <cell r="D284" t="str">
            <v>400</v>
          </cell>
          <cell r="E284" t="str">
            <v>Other</v>
          </cell>
        </row>
        <row r="285">
          <cell r="A285">
            <v>751</v>
          </cell>
          <cell r="B285" t="str">
            <v>LIPA SERVICE FEE ON CAPITAL</v>
          </cell>
          <cell r="D285" t="str">
            <v>400</v>
          </cell>
          <cell r="E285" t="str">
            <v>Other</v>
          </cell>
        </row>
        <row r="286">
          <cell r="A286">
            <v>753</v>
          </cell>
          <cell r="B286" t="str">
            <v>MISCELLANEOUS CREDITS</v>
          </cell>
          <cell r="D286" t="str">
            <v>400</v>
          </cell>
          <cell r="E286" t="str">
            <v>Other</v>
          </cell>
        </row>
        <row r="287">
          <cell r="A287">
            <v>760</v>
          </cell>
          <cell r="B287" t="str">
            <v>T&amp;D DESIGN &amp; CONSTRUCT ADMIN - CLEARING</v>
          </cell>
          <cell r="D287" t="str">
            <v>400</v>
          </cell>
          <cell r="E287" t="str">
            <v>Other</v>
          </cell>
          <cell r="F287" t="str">
            <v>Not Used</v>
          </cell>
        </row>
        <row r="288">
          <cell r="A288">
            <v>761</v>
          </cell>
          <cell r="B288" t="str">
            <v>T&amp;D DESIGN &amp; CONSTRUCT TRAINING - CLEARING</v>
          </cell>
          <cell r="D288" t="str">
            <v>400</v>
          </cell>
          <cell r="E288" t="str">
            <v>Other</v>
          </cell>
          <cell r="F288" t="str">
            <v>Not Used</v>
          </cell>
        </row>
        <row r="289">
          <cell r="A289">
            <v>762</v>
          </cell>
          <cell r="B289" t="str">
            <v>T&amp;D PROJ MGMT TRAINING - CLEARING</v>
          </cell>
          <cell r="D289" t="str">
            <v>400</v>
          </cell>
          <cell r="E289" t="str">
            <v>Other</v>
          </cell>
          <cell r="F289" t="str">
            <v>Not Used</v>
          </cell>
        </row>
        <row r="290">
          <cell r="A290">
            <v>763</v>
          </cell>
          <cell r="B290" t="str">
            <v>T&amp;D SVC ADMIN - CLEARING</v>
          </cell>
          <cell r="D290" t="str">
            <v>400</v>
          </cell>
          <cell r="E290" t="str">
            <v>Other</v>
          </cell>
          <cell r="F290" t="str">
            <v>Not Used</v>
          </cell>
        </row>
        <row r="291">
          <cell r="A291">
            <v>764</v>
          </cell>
          <cell r="B291" t="str">
            <v>T&amp;D ENGINEERING ADMIN - CLEARING</v>
          </cell>
          <cell r="D291" t="str">
            <v>400</v>
          </cell>
          <cell r="E291" t="str">
            <v>Other</v>
          </cell>
          <cell r="F291" t="str">
            <v>Not Used</v>
          </cell>
        </row>
        <row r="292">
          <cell r="A292">
            <v>765</v>
          </cell>
          <cell r="B292" t="str">
            <v>T&amp;D POWER SUPPLY &amp; SYS PROTECTION ADMIN - CLEARING</v>
          </cell>
          <cell r="D292" t="str">
            <v>400</v>
          </cell>
          <cell r="E292" t="str">
            <v>Other</v>
          </cell>
          <cell r="F292" t="str">
            <v>Not Used</v>
          </cell>
        </row>
        <row r="293">
          <cell r="A293">
            <v>766</v>
          </cell>
          <cell r="B293" t="str">
            <v>MARKOUT CONSTRUCT- CLEARING</v>
          </cell>
          <cell r="D293" t="str">
            <v>400</v>
          </cell>
          <cell r="E293" t="str">
            <v>Other</v>
          </cell>
          <cell r="F293" t="str">
            <v>Not Used</v>
          </cell>
        </row>
        <row r="294">
          <cell r="A294">
            <v>767</v>
          </cell>
          <cell r="B294" t="str">
            <v>T&amp;D MAPPING - CLEARING</v>
          </cell>
          <cell r="D294" t="str">
            <v>400</v>
          </cell>
          <cell r="E294" t="str">
            <v>Other</v>
          </cell>
          <cell r="F294" t="str">
            <v>Not Used</v>
          </cell>
        </row>
        <row r="295">
          <cell r="A295">
            <v>768</v>
          </cell>
          <cell r="B295" t="str">
            <v>GAS MAPPING - CLEARING</v>
          </cell>
          <cell r="D295" t="str">
            <v>400</v>
          </cell>
          <cell r="E295" t="str">
            <v>Other</v>
          </cell>
          <cell r="F295" t="str">
            <v>Not Used</v>
          </cell>
        </row>
        <row r="296">
          <cell r="A296">
            <v>769</v>
          </cell>
          <cell r="B296" t="str">
            <v>SURVEY - CLEARING</v>
          </cell>
          <cell r="D296" t="str">
            <v>400</v>
          </cell>
          <cell r="E296" t="str">
            <v>Other</v>
          </cell>
          <cell r="F296" t="str">
            <v>Not Used</v>
          </cell>
        </row>
        <row r="297">
          <cell r="A297">
            <v>770</v>
          </cell>
          <cell r="B297" t="str">
            <v>OPERATION COMPUTING - CLEARING</v>
          </cell>
          <cell r="D297" t="str">
            <v>400</v>
          </cell>
          <cell r="E297" t="str">
            <v>Other</v>
          </cell>
          <cell r="F297" t="str">
            <v>Not Used</v>
          </cell>
        </row>
        <row r="298">
          <cell r="A298">
            <v>771</v>
          </cell>
          <cell r="B298" t="str">
            <v>GAS - CLEARING</v>
          </cell>
          <cell r="D298" t="str">
            <v>400</v>
          </cell>
          <cell r="E298" t="str">
            <v>Other</v>
          </cell>
          <cell r="F298" t="str">
            <v>Not Used</v>
          </cell>
        </row>
        <row r="299">
          <cell r="A299">
            <v>772</v>
          </cell>
          <cell r="B299" t="str">
            <v>CUST SVC - CLEARING</v>
          </cell>
          <cell r="D299" t="str">
            <v>400</v>
          </cell>
          <cell r="E299" t="str">
            <v>Other</v>
          </cell>
          <cell r="F299" t="str">
            <v>Not Used</v>
          </cell>
        </row>
        <row r="300">
          <cell r="A300">
            <v>773</v>
          </cell>
          <cell r="B300" t="str">
            <v>TOOLS &amp; WORKS - CLEARING</v>
          </cell>
          <cell r="D300" t="str">
            <v>400</v>
          </cell>
          <cell r="E300" t="str">
            <v>Other</v>
          </cell>
          <cell r="F300" t="str">
            <v>Not Used</v>
          </cell>
        </row>
        <row r="301">
          <cell r="A301">
            <v>775</v>
          </cell>
          <cell r="B301" t="str">
            <v>TICKETS</v>
          </cell>
          <cell r="D301" t="str">
            <v>400</v>
          </cell>
          <cell r="E301" t="str">
            <v>Other</v>
          </cell>
        </row>
        <row r="302">
          <cell r="A302">
            <v>776</v>
          </cell>
          <cell r="B302" t="str">
            <v>CINDERELLA</v>
          </cell>
          <cell r="D302" t="str">
            <v>400</v>
          </cell>
          <cell r="E302" t="str">
            <v>Other</v>
          </cell>
        </row>
        <row r="303">
          <cell r="A303">
            <v>777</v>
          </cell>
          <cell r="B303" t="str">
            <v>SPONSORSHIPS</v>
          </cell>
          <cell r="D303" t="str">
            <v>400</v>
          </cell>
          <cell r="E303" t="str">
            <v>Other</v>
          </cell>
        </row>
        <row r="304">
          <cell r="A304">
            <v>778</v>
          </cell>
          <cell r="B304" t="str">
            <v>CONTRIBUTIONS</v>
          </cell>
          <cell r="C304" t="str">
            <v>Y</v>
          </cell>
          <cell r="D304" t="str">
            <v>150</v>
          </cell>
          <cell r="E304" t="str">
            <v>Donations</v>
          </cell>
          <cell r="F304" t="str">
            <v>Donations to charitable organizations.</v>
          </cell>
        </row>
        <row r="305">
          <cell r="A305">
            <v>778</v>
          </cell>
          <cell r="B305" t="str">
            <v>CONTRIBUTIONS</v>
          </cell>
          <cell r="D305" t="str">
            <v>400</v>
          </cell>
          <cell r="E305" t="str">
            <v>Other</v>
          </cell>
        </row>
        <row r="306">
          <cell r="A306">
            <v>779</v>
          </cell>
          <cell r="B306" t="str">
            <v>T&amp;D RELIABILITY &amp; DISTRIBUTION ENGR CLEARING</v>
          </cell>
          <cell r="D306" t="str">
            <v>400</v>
          </cell>
          <cell r="E306" t="str">
            <v>Other</v>
          </cell>
          <cell r="F306" t="str">
            <v>Not Used</v>
          </cell>
        </row>
        <row r="307">
          <cell r="A307">
            <v>780</v>
          </cell>
          <cell r="B307" t="str">
            <v>GAS CLEARING - LABOR</v>
          </cell>
          <cell r="D307" t="str">
            <v>400</v>
          </cell>
          <cell r="E307" t="str">
            <v>Other</v>
          </cell>
          <cell r="F307" t="str">
            <v>Not Used</v>
          </cell>
        </row>
        <row r="308">
          <cell r="A308">
            <v>781</v>
          </cell>
          <cell r="B308" t="str">
            <v>GAS CLEARING - OTHER</v>
          </cell>
          <cell r="D308" t="str">
            <v>400</v>
          </cell>
          <cell r="E308" t="str">
            <v>Other</v>
          </cell>
          <cell r="F308" t="str">
            <v>Not Used</v>
          </cell>
        </row>
        <row r="309">
          <cell r="A309">
            <v>782</v>
          </cell>
          <cell r="B309" t="str">
            <v>CUSTOMER SERVICE CLEARING - LABOR</v>
          </cell>
          <cell r="D309" t="str">
            <v>400</v>
          </cell>
          <cell r="E309" t="str">
            <v>Other</v>
          </cell>
          <cell r="F309" t="str">
            <v>Not Used</v>
          </cell>
        </row>
        <row r="310">
          <cell r="A310">
            <v>783</v>
          </cell>
          <cell r="B310" t="str">
            <v>CUSTOMER SERVICE CLEARING - OTHER</v>
          </cell>
          <cell r="D310" t="str">
            <v>400</v>
          </cell>
          <cell r="E310" t="str">
            <v>Other</v>
          </cell>
          <cell r="F310" t="str">
            <v>Not Used</v>
          </cell>
        </row>
        <row r="311">
          <cell r="A311">
            <v>784</v>
          </cell>
          <cell r="B311" t="str">
            <v>GAS PROD &amp; CONTROL CLEARING - LABOR</v>
          </cell>
          <cell r="D311" t="str">
            <v>400</v>
          </cell>
          <cell r="E311" t="str">
            <v>Other</v>
          </cell>
          <cell r="F311" t="str">
            <v>Not Used</v>
          </cell>
        </row>
        <row r="312">
          <cell r="A312">
            <v>785</v>
          </cell>
          <cell r="B312" t="str">
            <v>GAS PROD &amp; CONTROL CLEARING - OTHER</v>
          </cell>
          <cell r="D312" t="str">
            <v>400</v>
          </cell>
          <cell r="E312" t="str">
            <v>Other</v>
          </cell>
          <cell r="F312" t="str">
            <v>Not Used</v>
          </cell>
        </row>
        <row r="313">
          <cell r="A313">
            <v>789</v>
          </cell>
          <cell r="B313" t="str">
            <v>RECEIVABLES FROM PROJECT PLANT SYSTEMS</v>
          </cell>
          <cell r="C313" t="str">
            <v>Y</v>
          </cell>
          <cell r="D313" t="str">
            <v>A42</v>
          </cell>
          <cell r="E313" t="str">
            <v>Receivables from Project Plant Systems</v>
          </cell>
          <cell r="F313" t="str">
            <v>Receivables from Project Plant Systems</v>
          </cell>
        </row>
        <row r="314">
          <cell r="A314">
            <v>790</v>
          </cell>
          <cell r="B314" t="str">
            <v>FAS 106</v>
          </cell>
          <cell r="C314" t="str">
            <v>Y</v>
          </cell>
          <cell r="D314" t="str">
            <v>B01</v>
          </cell>
          <cell r="E314" t="str">
            <v>FAS 106</v>
          </cell>
          <cell r="F314" t="str">
            <v>Post Retirement Medical &amp; Life Liabilities</v>
          </cell>
        </row>
        <row r="315">
          <cell r="A315">
            <v>791</v>
          </cell>
          <cell r="B315" t="str">
            <v>HEALTH AND DENTAL INSURANCE</v>
          </cell>
          <cell r="C315" t="str">
            <v>Y</v>
          </cell>
          <cell r="D315" t="str">
            <v>B03</v>
          </cell>
          <cell r="E315" t="str">
            <v>Health Care</v>
          </cell>
          <cell r="F315" t="str">
            <v>Health and Dental insurance</v>
          </cell>
        </row>
        <row r="316">
          <cell r="A316">
            <v>792</v>
          </cell>
          <cell r="B316" t="str">
            <v>GROUP LIFE INSURANCE</v>
          </cell>
          <cell r="C316" t="str">
            <v>Y</v>
          </cell>
          <cell r="D316" t="str">
            <v>B04</v>
          </cell>
          <cell r="E316" t="str">
            <v>Group Life Insurance</v>
          </cell>
          <cell r="F316" t="str">
            <v>Group Life Insurance</v>
          </cell>
        </row>
        <row r="317">
          <cell r="A317">
            <v>793</v>
          </cell>
          <cell r="B317" t="str">
            <v>INJURIES AND DAMAGES INSURANCE</v>
          </cell>
          <cell r="C317" t="str">
            <v>Y</v>
          </cell>
          <cell r="D317" t="str">
            <v>B08</v>
          </cell>
          <cell r="E317" t="str">
            <v>Workers Comp</v>
          </cell>
          <cell r="F317" t="str">
            <v>Injuries and damages insurance</v>
          </cell>
        </row>
        <row r="318">
          <cell r="A318">
            <v>794</v>
          </cell>
          <cell r="B318" t="str">
            <v>SERVICE COMPANY EQUITY</v>
          </cell>
          <cell r="C318" t="str">
            <v>Y</v>
          </cell>
          <cell r="D318" t="str">
            <v>A20</v>
          </cell>
          <cell r="E318" t="str">
            <v>Service Company Equity</v>
          </cell>
          <cell r="F318" t="str">
            <v>Compensation for the use of Equity of the Service Company</v>
          </cell>
        </row>
        <row r="319">
          <cell r="A319">
            <v>795</v>
          </cell>
          <cell r="B319" t="str">
            <v>CONSERVATION LOAD MANAGEMENT</v>
          </cell>
          <cell r="C319" t="str">
            <v>Y</v>
          </cell>
          <cell r="D319" t="str">
            <v>A30</v>
          </cell>
          <cell r="E319" t="str">
            <v>Conservation Load Management</v>
          </cell>
          <cell r="F319" t="str">
            <v xml:space="preserve">Conservation and Load Management Incentive Payments </v>
          </cell>
        </row>
        <row r="320">
          <cell r="A320">
            <v>796</v>
          </cell>
          <cell r="B320" t="str">
            <v>COMPANY CONTRIBUTIONS/CREDITS TO JOBS</v>
          </cell>
          <cell r="C320" t="str">
            <v>Y</v>
          </cell>
          <cell r="D320" t="str">
            <v>A41</v>
          </cell>
          <cell r="E320" t="str">
            <v>Company Contributions/Credits to Jobs</v>
          </cell>
          <cell r="F320" t="str">
            <v>Post Credits to NY DOT Billings where National Grid is Responsible for Charges</v>
          </cell>
        </row>
        <row r="321">
          <cell r="A321">
            <v>797</v>
          </cell>
          <cell r="B321" t="str">
            <v>SUPERVISION &amp; ADMIN</v>
          </cell>
          <cell r="C321" t="str">
            <v>Y</v>
          </cell>
          <cell r="D321" t="str">
            <v>A60</v>
          </cell>
          <cell r="E321" t="str">
            <v>Supervision &amp; Admin</v>
          </cell>
          <cell r="F321" t="str">
            <v>Allocation results associated with back office support staff costs for the operating companies</v>
          </cell>
        </row>
        <row r="322">
          <cell r="A322">
            <v>798</v>
          </cell>
          <cell r="B322" t="str">
            <v>SERVICE CO OPERATING COSTS</v>
          </cell>
          <cell r="C322" t="str">
            <v>Y</v>
          </cell>
          <cell r="D322" t="str">
            <v>A65</v>
          </cell>
          <cell r="E322" t="str">
            <v>Service Co Operating Costs</v>
          </cell>
          <cell r="F322" t="str">
            <v>Allocation results associated with back office support staff costs for the service company</v>
          </cell>
        </row>
        <row r="323">
          <cell r="A323">
            <v>800</v>
          </cell>
          <cell r="B323" t="str">
            <v>ABANDONMENTS</v>
          </cell>
          <cell r="D323" t="str">
            <v>400</v>
          </cell>
          <cell r="E323" t="str">
            <v>Other</v>
          </cell>
          <cell r="F323" t="str">
            <v>Allocation</v>
          </cell>
        </row>
        <row r="324">
          <cell r="A324">
            <v>801</v>
          </cell>
          <cell r="B324" t="str">
            <v>PASSENGER CAR STC</v>
          </cell>
          <cell r="D324" t="str">
            <v>T10</v>
          </cell>
          <cell r="E324" t="str">
            <v>Transportation</v>
          </cell>
          <cell r="F324" t="str">
            <v>Vehicle charge for vehicles owned or leased by the company.</v>
          </cell>
        </row>
        <row r="325">
          <cell r="A325">
            <v>802</v>
          </cell>
          <cell r="B325" t="str">
            <v>LIGHT DUTY TRUCK STC</v>
          </cell>
          <cell r="D325" t="str">
            <v>T10</v>
          </cell>
          <cell r="E325" t="str">
            <v>Transportation</v>
          </cell>
        </row>
        <row r="326">
          <cell r="A326">
            <v>803</v>
          </cell>
          <cell r="B326" t="str">
            <v>GENERAL PURPOSE STC</v>
          </cell>
          <cell r="D326" t="str">
            <v>T10</v>
          </cell>
          <cell r="E326" t="str">
            <v>Transportation</v>
          </cell>
        </row>
        <row r="327">
          <cell r="A327">
            <v>804</v>
          </cell>
          <cell r="B327" t="str">
            <v>MEDIUM DUTY TRUCKS STC</v>
          </cell>
          <cell r="D327" t="str">
            <v>T10</v>
          </cell>
          <cell r="E327" t="str">
            <v>Transportation</v>
          </cell>
        </row>
        <row r="328">
          <cell r="A328">
            <v>805</v>
          </cell>
          <cell r="B328" t="str">
            <v>HEAVY EQUIPMENT/TRUCKS</v>
          </cell>
          <cell r="D328" t="str">
            <v>T10</v>
          </cell>
          <cell r="E328" t="str">
            <v>Transportation</v>
          </cell>
        </row>
        <row r="329">
          <cell r="A329">
            <v>806</v>
          </cell>
          <cell r="B329" t="str">
            <v>AERIAL DEVICE STC</v>
          </cell>
          <cell r="D329" t="str">
            <v>T10</v>
          </cell>
          <cell r="E329" t="str">
            <v>Transportation</v>
          </cell>
        </row>
        <row r="330">
          <cell r="A330">
            <v>807</v>
          </cell>
          <cell r="B330" t="str">
            <v>SPECIALTY VEHICLES &amp; EQUIPMENT STC</v>
          </cell>
          <cell r="D330" t="str">
            <v>T10</v>
          </cell>
          <cell r="E330" t="str">
            <v>Transportation</v>
          </cell>
        </row>
        <row r="331">
          <cell r="A331">
            <v>808</v>
          </cell>
          <cell r="B331" t="str">
            <v>TRAILERS &amp; MISCELLANEOUS EQUIPMENT STC</v>
          </cell>
          <cell r="D331" t="str">
            <v>T10</v>
          </cell>
          <cell r="E331" t="str">
            <v>Transportation</v>
          </cell>
        </row>
        <row r="332">
          <cell r="A332">
            <v>809</v>
          </cell>
          <cell r="B332" t="str">
            <v>EQUIPMENT STC</v>
          </cell>
          <cell r="D332" t="str">
            <v>T10</v>
          </cell>
          <cell r="E332" t="str">
            <v>Transportation</v>
          </cell>
        </row>
        <row r="333">
          <cell r="A333">
            <v>810</v>
          </cell>
          <cell r="B333" t="str">
            <v>HEAVY EQUIPMENT/TRUCKS STC</v>
          </cell>
          <cell r="C333" t="str">
            <v>Y</v>
          </cell>
          <cell r="D333" t="str">
            <v>T10</v>
          </cell>
          <cell r="E333" t="str">
            <v>Transportation</v>
          </cell>
        </row>
        <row r="334">
          <cell r="A334">
            <v>811</v>
          </cell>
          <cell r="B334" t="str">
            <v>PASSENGER CAR - MAINT ONLY</v>
          </cell>
          <cell r="D334" t="str">
            <v>T10</v>
          </cell>
          <cell r="E334" t="str">
            <v>Transportation</v>
          </cell>
        </row>
        <row r="335">
          <cell r="A335">
            <v>812</v>
          </cell>
          <cell r="B335" t="str">
            <v>LIGHT DUTY TRUCK - MAINT ONLY</v>
          </cell>
          <cell r="D335" t="str">
            <v>T10</v>
          </cell>
          <cell r="E335" t="str">
            <v>Transportation</v>
          </cell>
        </row>
        <row r="336">
          <cell r="A336">
            <v>813</v>
          </cell>
          <cell r="B336" t="str">
            <v>GENERAL PURPOSE - MAINT ONLY</v>
          </cell>
          <cell r="D336" t="str">
            <v>T10</v>
          </cell>
          <cell r="E336" t="str">
            <v>Transportation</v>
          </cell>
        </row>
        <row r="337">
          <cell r="A337">
            <v>814</v>
          </cell>
          <cell r="B337" t="str">
            <v>MEDIUM DUTY TRUCKS - MAINT ONLY</v>
          </cell>
          <cell r="D337" t="str">
            <v>T10</v>
          </cell>
          <cell r="E337" t="str">
            <v>Transportation</v>
          </cell>
        </row>
        <row r="338">
          <cell r="A338">
            <v>815</v>
          </cell>
          <cell r="B338" t="str">
            <v>HEAVY DUTY TRUCK - MAINT ONLY</v>
          </cell>
          <cell r="D338" t="str">
            <v>T10</v>
          </cell>
          <cell r="E338" t="str">
            <v>Transportation</v>
          </cell>
        </row>
        <row r="339">
          <cell r="A339">
            <v>816</v>
          </cell>
          <cell r="B339" t="str">
            <v>AERIAL DEVICE - MAINT ONLY</v>
          </cell>
          <cell r="D339" t="str">
            <v>T10</v>
          </cell>
          <cell r="E339" t="str">
            <v>Transportation</v>
          </cell>
        </row>
        <row r="340">
          <cell r="A340">
            <v>817</v>
          </cell>
          <cell r="B340" t="str">
            <v>SPECIALTY VEHICLES &amp; EQUIPMENT - MAINT ONLY</v>
          </cell>
          <cell r="D340" t="str">
            <v>T10</v>
          </cell>
          <cell r="E340" t="str">
            <v>Transportation</v>
          </cell>
        </row>
        <row r="341">
          <cell r="A341">
            <v>818</v>
          </cell>
          <cell r="B341" t="str">
            <v>TRAILERS &amp; MISCELLANEOUS EQUIP MAINT ONLY</v>
          </cell>
          <cell r="D341" t="str">
            <v>T10</v>
          </cell>
          <cell r="E341" t="str">
            <v>Transportation</v>
          </cell>
        </row>
        <row r="342">
          <cell r="A342">
            <v>819</v>
          </cell>
          <cell r="B342" t="str">
            <v>EQUIPMENT - MAINT ONLY</v>
          </cell>
          <cell r="D342" t="str">
            <v>T10</v>
          </cell>
          <cell r="E342" t="str">
            <v>Transportation</v>
          </cell>
        </row>
        <row r="343">
          <cell r="A343">
            <v>820</v>
          </cell>
          <cell r="B343" t="str">
            <v>HEAVY EQUIPMENT - MAINT ONLY</v>
          </cell>
          <cell r="D343" t="str">
            <v>T10</v>
          </cell>
          <cell r="E343" t="str">
            <v>Transportation</v>
          </cell>
        </row>
        <row r="344">
          <cell r="A344">
            <v>821</v>
          </cell>
          <cell r="B344" t="str">
            <v>METROTECH</v>
          </cell>
          <cell r="D344" t="str">
            <v>400</v>
          </cell>
          <cell r="E344" t="str">
            <v>Other</v>
          </cell>
          <cell r="F344" t="str">
            <v>Facilities</v>
          </cell>
        </row>
        <row r="345">
          <cell r="A345">
            <v>822</v>
          </cell>
          <cell r="B345" t="str">
            <v>HICKSVILLE</v>
          </cell>
          <cell r="D345" t="str">
            <v>400</v>
          </cell>
          <cell r="E345" t="str">
            <v>Other</v>
          </cell>
          <cell r="F345" t="str">
            <v>Facilities</v>
          </cell>
        </row>
        <row r="346">
          <cell r="A346">
            <v>823</v>
          </cell>
          <cell r="B346" t="str">
            <v>MINEOLA</v>
          </cell>
          <cell r="D346" t="str">
            <v>400</v>
          </cell>
          <cell r="E346" t="str">
            <v>Other</v>
          </cell>
          <cell r="F346" t="str">
            <v>Facilities</v>
          </cell>
        </row>
        <row r="347">
          <cell r="A347">
            <v>824</v>
          </cell>
          <cell r="B347" t="str">
            <v>DYE CENTER</v>
          </cell>
          <cell r="D347" t="str">
            <v>400</v>
          </cell>
          <cell r="E347" t="str">
            <v>Other</v>
          </cell>
          <cell r="F347" t="str">
            <v>Facilities</v>
          </cell>
        </row>
        <row r="348">
          <cell r="A348">
            <v>825</v>
          </cell>
          <cell r="B348" t="str">
            <v>SUFFOLK</v>
          </cell>
          <cell r="D348" t="str">
            <v>400</v>
          </cell>
          <cell r="E348" t="str">
            <v>Other</v>
          </cell>
          <cell r="F348" t="str">
            <v>Facilities</v>
          </cell>
        </row>
        <row r="349">
          <cell r="A349">
            <v>826</v>
          </cell>
          <cell r="B349" t="str">
            <v>NASSAU BUILDINGS</v>
          </cell>
          <cell r="D349" t="str">
            <v>400</v>
          </cell>
          <cell r="E349" t="str">
            <v>Other</v>
          </cell>
          <cell r="F349" t="str">
            <v>Facilities</v>
          </cell>
        </row>
        <row r="350">
          <cell r="A350">
            <v>827</v>
          </cell>
          <cell r="B350" t="str">
            <v>CANARSIE</v>
          </cell>
          <cell r="D350" t="str">
            <v>400</v>
          </cell>
          <cell r="E350" t="str">
            <v>Other</v>
          </cell>
          <cell r="F350" t="str">
            <v>Facilities</v>
          </cell>
        </row>
        <row r="351">
          <cell r="A351">
            <v>828</v>
          </cell>
          <cell r="B351" t="str">
            <v>GREENPOINT</v>
          </cell>
          <cell r="D351" t="str">
            <v>400</v>
          </cell>
          <cell r="E351" t="str">
            <v>Other</v>
          </cell>
          <cell r="F351" t="str">
            <v>Facilities</v>
          </cell>
        </row>
        <row r="352">
          <cell r="A352">
            <v>829</v>
          </cell>
          <cell r="B352" t="str">
            <v>OTHER NEW YORK BUILDINGS</v>
          </cell>
          <cell r="D352" t="str">
            <v>400</v>
          </cell>
          <cell r="E352" t="str">
            <v>Other</v>
          </cell>
          <cell r="F352" t="str">
            <v>Facilities</v>
          </cell>
        </row>
        <row r="353">
          <cell r="A353">
            <v>830</v>
          </cell>
          <cell r="B353" t="str">
            <v>BOSTON LOCATION - 1</v>
          </cell>
          <cell r="D353" t="str">
            <v>400</v>
          </cell>
          <cell r="E353" t="str">
            <v>Other</v>
          </cell>
          <cell r="F353" t="str">
            <v>Facilities</v>
          </cell>
        </row>
        <row r="354">
          <cell r="A354">
            <v>831</v>
          </cell>
          <cell r="B354" t="str">
            <v>BOSTON LOCATION - 2</v>
          </cell>
          <cell r="D354" t="str">
            <v>400</v>
          </cell>
          <cell r="E354" t="str">
            <v>Other</v>
          </cell>
          <cell r="F354" t="str">
            <v>Facilities</v>
          </cell>
        </row>
        <row r="355">
          <cell r="A355">
            <v>832</v>
          </cell>
          <cell r="B355" t="str">
            <v>BOSTON LOCATION - 3</v>
          </cell>
          <cell r="D355" t="str">
            <v>400</v>
          </cell>
          <cell r="E355" t="str">
            <v>Other</v>
          </cell>
          <cell r="F355" t="str">
            <v>Facilities</v>
          </cell>
        </row>
        <row r="356">
          <cell r="A356">
            <v>833</v>
          </cell>
          <cell r="B356" t="str">
            <v>BRENTWOOD</v>
          </cell>
          <cell r="D356" t="str">
            <v>400</v>
          </cell>
          <cell r="E356" t="str">
            <v>Other</v>
          </cell>
          <cell r="F356" t="str">
            <v>Facilities</v>
          </cell>
        </row>
        <row r="357">
          <cell r="A357">
            <v>834</v>
          </cell>
          <cell r="B357" t="str">
            <v>GREENLAWN</v>
          </cell>
          <cell r="D357" t="str">
            <v>400</v>
          </cell>
          <cell r="E357" t="str">
            <v>Other</v>
          </cell>
          <cell r="F357" t="str">
            <v>Facilities</v>
          </cell>
        </row>
        <row r="358">
          <cell r="A358">
            <v>835</v>
          </cell>
          <cell r="B358" t="str">
            <v>PATCHOGUE</v>
          </cell>
          <cell r="D358" t="str">
            <v>400</v>
          </cell>
          <cell r="E358" t="str">
            <v>Other</v>
          </cell>
          <cell r="F358" t="str">
            <v>Facilities</v>
          </cell>
        </row>
        <row r="359">
          <cell r="A359">
            <v>836</v>
          </cell>
          <cell r="B359" t="str">
            <v>RIVERHEAD</v>
          </cell>
          <cell r="D359" t="str">
            <v>400</v>
          </cell>
          <cell r="E359" t="str">
            <v>Other</v>
          </cell>
          <cell r="F359" t="str">
            <v>Facilities</v>
          </cell>
        </row>
        <row r="360">
          <cell r="A360">
            <v>837</v>
          </cell>
          <cell r="B360" t="str">
            <v>BRIDGEHAMPTON</v>
          </cell>
          <cell r="D360" t="str">
            <v>400</v>
          </cell>
          <cell r="E360" t="str">
            <v>Other</v>
          </cell>
          <cell r="F360" t="str">
            <v>Facilities</v>
          </cell>
        </row>
        <row r="361">
          <cell r="A361">
            <v>838</v>
          </cell>
          <cell r="B361" t="str">
            <v>CAC - MELVILLE BUILDING</v>
          </cell>
          <cell r="D361" t="str">
            <v>400</v>
          </cell>
          <cell r="E361" t="str">
            <v>Other</v>
          </cell>
          <cell r="F361" t="str">
            <v>Facilities</v>
          </cell>
        </row>
        <row r="362">
          <cell r="A362">
            <v>839</v>
          </cell>
          <cell r="B362" t="str">
            <v>LEVITTOWN BUILDING</v>
          </cell>
          <cell r="D362" t="str">
            <v>400</v>
          </cell>
          <cell r="E362" t="str">
            <v>Other</v>
          </cell>
          <cell r="F362" t="str">
            <v>Facilities</v>
          </cell>
        </row>
        <row r="363">
          <cell r="A363">
            <v>840</v>
          </cell>
          <cell r="B363" t="str">
            <v>HEWLETT BUILDING</v>
          </cell>
          <cell r="D363" t="str">
            <v>400</v>
          </cell>
          <cell r="E363" t="str">
            <v>Other</v>
          </cell>
          <cell r="F363" t="str">
            <v>Facilities</v>
          </cell>
        </row>
        <row r="364">
          <cell r="A364">
            <v>841</v>
          </cell>
          <cell r="B364" t="str">
            <v>BELLMORE BUILDING</v>
          </cell>
          <cell r="D364" t="str">
            <v>400</v>
          </cell>
          <cell r="E364" t="str">
            <v>Other</v>
          </cell>
          <cell r="F364" t="str">
            <v>Facilities</v>
          </cell>
        </row>
        <row r="365">
          <cell r="A365">
            <v>842</v>
          </cell>
          <cell r="B365" t="str">
            <v>600 GARDEN CITY BUILDING</v>
          </cell>
          <cell r="D365" t="str">
            <v>400</v>
          </cell>
          <cell r="E365" t="str">
            <v>Other</v>
          </cell>
          <cell r="F365" t="str">
            <v>Facilities</v>
          </cell>
        </row>
        <row r="366">
          <cell r="A366">
            <v>843</v>
          </cell>
          <cell r="B366" t="str">
            <v>550 GARDEN CITY BUILDING</v>
          </cell>
          <cell r="D366" t="str">
            <v>400</v>
          </cell>
          <cell r="E366" t="str">
            <v>Other</v>
          </cell>
          <cell r="F366" t="str">
            <v>Facilities</v>
          </cell>
        </row>
        <row r="367">
          <cell r="A367">
            <v>844</v>
          </cell>
          <cell r="B367" t="str">
            <v>ROSLYN BUILDING</v>
          </cell>
          <cell r="D367" t="str">
            <v>400</v>
          </cell>
          <cell r="E367" t="str">
            <v>Other</v>
          </cell>
          <cell r="F367" t="str">
            <v>Facilities</v>
          </cell>
        </row>
        <row r="368">
          <cell r="A368">
            <v>845</v>
          </cell>
          <cell r="B368" t="str">
            <v>NEWTON ST, WALTHAM BLDG</v>
          </cell>
          <cell r="D368" t="str">
            <v>400</v>
          </cell>
          <cell r="E368" t="str">
            <v>Other</v>
          </cell>
          <cell r="F368" t="str">
            <v>Facilities</v>
          </cell>
        </row>
        <row r="369">
          <cell r="A369">
            <v>846</v>
          </cell>
          <cell r="B369" t="str">
            <v>BEACON ST, BOSTON BLDG</v>
          </cell>
          <cell r="D369" t="str">
            <v>400</v>
          </cell>
          <cell r="E369" t="str">
            <v>Other</v>
          </cell>
          <cell r="F369" t="str">
            <v>Facilities</v>
          </cell>
        </row>
        <row r="370">
          <cell r="A370">
            <v>847</v>
          </cell>
          <cell r="B370" t="str">
            <v>WHITE'S PATH, YARMOUTH BLDG</v>
          </cell>
          <cell r="D370" t="str">
            <v>400</v>
          </cell>
          <cell r="E370" t="str">
            <v>Other</v>
          </cell>
          <cell r="F370" t="str">
            <v>Facilities</v>
          </cell>
        </row>
        <row r="371">
          <cell r="A371">
            <v>848</v>
          </cell>
          <cell r="B371" t="str">
            <v>LOCATION OH &amp; MTNCE-CLW BLDG</v>
          </cell>
          <cell r="D371" t="str">
            <v>400</v>
          </cell>
          <cell r="E371" t="str">
            <v>Other</v>
          </cell>
          <cell r="F371" t="str">
            <v>Facilities</v>
          </cell>
        </row>
        <row r="372">
          <cell r="A372">
            <v>849</v>
          </cell>
          <cell r="B372" t="str">
            <v>LOCATION OH &amp; MTNCE-ENH BLDG</v>
          </cell>
          <cell r="D372" t="str">
            <v>400</v>
          </cell>
          <cell r="E372" t="str">
            <v>Other</v>
          </cell>
          <cell r="F372" t="str">
            <v>Facilities</v>
          </cell>
        </row>
        <row r="373">
          <cell r="A373">
            <v>850</v>
          </cell>
          <cell r="B373" t="str">
            <v>ELM ST, MANCHESTER BLDG</v>
          </cell>
          <cell r="D373" t="str">
            <v>400</v>
          </cell>
          <cell r="E373" t="str">
            <v>Other</v>
          </cell>
          <cell r="F373" t="str">
            <v>Facilities</v>
          </cell>
        </row>
        <row r="374">
          <cell r="A374">
            <v>851</v>
          </cell>
          <cell r="B374" t="str">
            <v>NORTH HUNT ROAD, AMESBURY</v>
          </cell>
          <cell r="D374" t="str">
            <v>400</v>
          </cell>
          <cell r="E374" t="str">
            <v>Other</v>
          </cell>
          <cell r="F374" t="str">
            <v>Facilities</v>
          </cell>
        </row>
        <row r="375">
          <cell r="A375">
            <v>852</v>
          </cell>
          <cell r="B375" t="str">
            <v>RIVERMOOR ST -BGC BLDG</v>
          </cell>
          <cell r="D375" t="str">
            <v>400</v>
          </cell>
          <cell r="E375" t="str">
            <v>Other</v>
          </cell>
          <cell r="F375" t="str">
            <v>Facilities</v>
          </cell>
        </row>
        <row r="376">
          <cell r="A376">
            <v>853</v>
          </cell>
          <cell r="B376" t="str">
            <v>SECOND AVE., WALTHAM - BLDG</v>
          </cell>
          <cell r="D376" t="str">
            <v>400</v>
          </cell>
          <cell r="E376" t="str">
            <v>Other</v>
          </cell>
          <cell r="F376" t="str">
            <v>Facilities</v>
          </cell>
        </row>
        <row r="377">
          <cell r="A377">
            <v>854</v>
          </cell>
          <cell r="B377" t="str">
            <v>25 HUB DRIVE MELVILLE</v>
          </cell>
          <cell r="D377">
            <v>400</v>
          </cell>
          <cell r="E377" t="str">
            <v>Other</v>
          </cell>
          <cell r="F377" t="str">
            <v>Facilities</v>
          </cell>
        </row>
        <row r="378">
          <cell r="A378">
            <v>855</v>
          </cell>
          <cell r="B378" t="str">
            <v>ARO SETTLEMENTS</v>
          </cell>
          <cell r="D378">
            <v>400</v>
          </cell>
          <cell r="E378" t="str">
            <v>Other</v>
          </cell>
          <cell r="F378" t="str">
            <v>Added 7/17/07 - New to Oracle per Bill Quigley</v>
          </cell>
        </row>
        <row r="379">
          <cell r="A379">
            <v>900</v>
          </cell>
          <cell r="B379" t="str">
            <v>FOOTAGE OF PIPE</v>
          </cell>
          <cell r="D379" t="str">
            <v>400</v>
          </cell>
          <cell r="E379" t="str">
            <v>Other</v>
          </cell>
          <cell r="F379" t="str">
            <v>Statistical</v>
          </cell>
        </row>
        <row r="380">
          <cell r="A380">
            <v>901</v>
          </cell>
          <cell r="B380" t="str">
            <v>FOOTAGE OF SERVICES</v>
          </cell>
          <cell r="D380" t="str">
            <v>400</v>
          </cell>
          <cell r="E380" t="str">
            <v>Other</v>
          </cell>
          <cell r="F380" t="str">
            <v>Statistical</v>
          </cell>
        </row>
        <row r="381">
          <cell r="A381">
            <v>902</v>
          </cell>
          <cell r="B381" t="str">
            <v>UNITS OF WORK</v>
          </cell>
          <cell r="D381" t="str">
            <v>400</v>
          </cell>
          <cell r="E381" t="str">
            <v>Other</v>
          </cell>
          <cell r="F381" t="str">
            <v>Statistical</v>
          </cell>
        </row>
        <row r="382">
          <cell r="A382">
            <v>903</v>
          </cell>
          <cell r="B382" t="str">
            <v>UNITS OF SERVICE</v>
          </cell>
          <cell r="D382" t="str">
            <v>400</v>
          </cell>
          <cell r="E382" t="str">
            <v>Other</v>
          </cell>
          <cell r="F382" t="str">
            <v>Statistical</v>
          </cell>
        </row>
        <row r="383">
          <cell r="A383">
            <v>950</v>
          </cell>
          <cell r="B383" t="str">
            <v>HEADCOUNT</v>
          </cell>
          <cell r="D383" t="str">
            <v>400</v>
          </cell>
          <cell r="E383" t="str">
            <v>Other</v>
          </cell>
          <cell r="F383" t="str">
            <v>Statistical</v>
          </cell>
        </row>
        <row r="384">
          <cell r="A384">
            <v>951</v>
          </cell>
          <cell r="B384" t="str">
            <v>GAS CUSTOMERS</v>
          </cell>
          <cell r="D384" t="str">
            <v>400</v>
          </cell>
          <cell r="E384" t="str">
            <v>Other</v>
          </cell>
          <cell r="F384" t="str">
            <v>Statistical</v>
          </cell>
        </row>
        <row r="385">
          <cell r="A385">
            <v>955</v>
          </cell>
          <cell r="B385" t="str">
            <v>THERMS SOLD</v>
          </cell>
          <cell r="D385" t="str">
            <v>400</v>
          </cell>
          <cell r="E385" t="str">
            <v>Other</v>
          </cell>
          <cell r="F385" t="str">
            <v>Statistical</v>
          </cell>
        </row>
        <row r="386">
          <cell r="A386">
            <v>960</v>
          </cell>
          <cell r="B386" t="str">
            <v>SENDOUT</v>
          </cell>
          <cell r="D386" t="str">
            <v>400</v>
          </cell>
          <cell r="E386" t="str">
            <v>Other</v>
          </cell>
          <cell r="F386" t="str">
            <v>Statistical</v>
          </cell>
        </row>
        <row r="387">
          <cell r="A387">
            <v>978</v>
          </cell>
          <cell r="B387" t="str">
            <v>CONTRACTOR CHARGES ACCRUAL REVERSAL</v>
          </cell>
          <cell r="D387" t="str">
            <v>400</v>
          </cell>
          <cell r="E387" t="str">
            <v>Other</v>
          </cell>
          <cell r="F387" t="str">
            <v>Accrual Reversal</v>
          </cell>
        </row>
        <row r="388">
          <cell r="A388">
            <v>979</v>
          </cell>
          <cell r="B388" t="str">
            <v>PERMITS ACCRUAL REVERSAL</v>
          </cell>
          <cell r="D388" t="str">
            <v>400</v>
          </cell>
          <cell r="E388" t="str">
            <v>Other</v>
          </cell>
          <cell r="F388" t="str">
            <v>Accrual Reversal</v>
          </cell>
        </row>
        <row r="389">
          <cell r="A389">
            <v>980</v>
          </cell>
          <cell r="B389" t="str">
            <v>PAVING ACCRUAL REVERSAL</v>
          </cell>
          <cell r="D389" t="str">
            <v>400</v>
          </cell>
          <cell r="E389" t="str">
            <v>Other</v>
          </cell>
          <cell r="F389" t="str">
            <v>Accrual Reversal</v>
          </cell>
        </row>
        <row r="390">
          <cell r="A390">
            <v>981</v>
          </cell>
          <cell r="B390" t="str">
            <v>OTHER CNV</v>
          </cell>
          <cell r="D390" t="str">
            <v>400</v>
          </cell>
          <cell r="E390" t="str">
            <v>Other</v>
          </cell>
          <cell r="F390" t="str">
            <v>Historical</v>
          </cell>
        </row>
        <row r="391">
          <cell r="A391">
            <v>982</v>
          </cell>
          <cell r="B391" t="str">
            <v>LABOR CNV</v>
          </cell>
          <cell r="D391" t="str">
            <v>400</v>
          </cell>
          <cell r="E391" t="str">
            <v>Other</v>
          </cell>
          <cell r="F391" t="str">
            <v>Historical</v>
          </cell>
        </row>
        <row r="392">
          <cell r="A392">
            <v>983</v>
          </cell>
          <cell r="B392" t="str">
            <v>MATLS CNV</v>
          </cell>
          <cell r="D392" t="str">
            <v>400</v>
          </cell>
          <cell r="E392" t="str">
            <v>Other</v>
          </cell>
          <cell r="F392" t="str">
            <v>Historical</v>
          </cell>
        </row>
        <row r="393">
          <cell r="A393">
            <v>984</v>
          </cell>
          <cell r="B393" t="str">
            <v>PUR SVC CNV</v>
          </cell>
          <cell r="D393" t="str">
            <v>400</v>
          </cell>
          <cell r="E393" t="str">
            <v>Other</v>
          </cell>
          <cell r="F393" t="str">
            <v>Historical</v>
          </cell>
        </row>
        <row r="394">
          <cell r="A394">
            <v>985</v>
          </cell>
          <cell r="B394" t="str">
            <v>OTHER CNV</v>
          </cell>
          <cell r="D394" t="str">
            <v>400</v>
          </cell>
          <cell r="E394" t="str">
            <v>Other</v>
          </cell>
          <cell r="F394" t="str">
            <v>Historical</v>
          </cell>
        </row>
        <row r="395">
          <cell r="A395">
            <v>986</v>
          </cell>
          <cell r="B395" t="str">
            <v>LABOR CNV</v>
          </cell>
          <cell r="D395" t="str">
            <v>400</v>
          </cell>
          <cell r="E395" t="str">
            <v>Other</v>
          </cell>
          <cell r="F395" t="str">
            <v>Historical</v>
          </cell>
        </row>
        <row r="396">
          <cell r="A396">
            <v>987</v>
          </cell>
          <cell r="B396" t="str">
            <v>MATLS CNV</v>
          </cell>
          <cell r="D396" t="str">
            <v>400</v>
          </cell>
          <cell r="E396" t="str">
            <v>Other</v>
          </cell>
          <cell r="F396" t="str">
            <v>Historical</v>
          </cell>
        </row>
        <row r="397">
          <cell r="A397">
            <v>988</v>
          </cell>
          <cell r="B397" t="str">
            <v>PUR SVC CNV</v>
          </cell>
          <cell r="D397" t="str">
            <v>400</v>
          </cell>
          <cell r="E397" t="str">
            <v>Other</v>
          </cell>
          <cell r="F397" t="str">
            <v>Historical</v>
          </cell>
        </row>
        <row r="398">
          <cell r="A398">
            <v>989</v>
          </cell>
          <cell r="B398" t="str">
            <v>BLANKET SUMMARIZATION CHARGES</v>
          </cell>
          <cell r="D398" t="str">
            <v>400</v>
          </cell>
          <cell r="E398" t="str">
            <v>Other</v>
          </cell>
          <cell r="F398" t="str">
            <v>Unitization Summary</v>
          </cell>
        </row>
        <row r="399">
          <cell r="A399">
            <v>990</v>
          </cell>
          <cell r="B399" t="str">
            <v>PROJECTS CONVERSION - CO LABOR</v>
          </cell>
          <cell r="D399" t="str">
            <v>400</v>
          </cell>
          <cell r="E399" t="str">
            <v>Other</v>
          </cell>
          <cell r="F399" t="str">
            <v>Historical</v>
          </cell>
        </row>
        <row r="400">
          <cell r="A400">
            <v>991</v>
          </cell>
          <cell r="B400" t="str">
            <v>PROJECTS CONVERSION - CO MATLS</v>
          </cell>
          <cell r="D400" t="str">
            <v>400</v>
          </cell>
          <cell r="E400" t="str">
            <v>Other</v>
          </cell>
          <cell r="F400" t="str">
            <v>Historical</v>
          </cell>
        </row>
        <row r="401">
          <cell r="A401">
            <v>992</v>
          </cell>
          <cell r="B401" t="str">
            <v>PROJECTS CONVERSION - INVOICES</v>
          </cell>
          <cell r="D401" t="str">
            <v>400</v>
          </cell>
          <cell r="E401" t="str">
            <v>Other</v>
          </cell>
          <cell r="F401" t="str">
            <v>Historical</v>
          </cell>
        </row>
        <row r="402">
          <cell r="A402">
            <v>993</v>
          </cell>
          <cell r="B402" t="str">
            <v>PROJECTS CONVERSION - ADJUSTMENTS</v>
          </cell>
          <cell r="D402" t="str">
            <v>400</v>
          </cell>
          <cell r="E402" t="str">
            <v>Other</v>
          </cell>
          <cell r="F402" t="str">
            <v>Historical</v>
          </cell>
        </row>
        <row r="403">
          <cell r="A403">
            <v>994</v>
          </cell>
          <cell r="B403" t="str">
            <v>PROJECTS CONVERSION - CIAC</v>
          </cell>
          <cell r="D403" t="str">
            <v>400</v>
          </cell>
          <cell r="E403" t="str">
            <v>Other</v>
          </cell>
          <cell r="F403" t="str">
            <v>Historical</v>
          </cell>
        </row>
        <row r="404">
          <cell r="A404">
            <v>995</v>
          </cell>
          <cell r="B404" t="str">
            <v>PROJECTS CONVERSION - BURDENS</v>
          </cell>
          <cell r="D404" t="str">
            <v>400</v>
          </cell>
          <cell r="E404" t="str">
            <v>Other</v>
          </cell>
          <cell r="F404" t="str">
            <v>Historical</v>
          </cell>
        </row>
        <row r="405">
          <cell r="A405">
            <v>996</v>
          </cell>
          <cell r="B405" t="str">
            <v>PROJECTS CONVERSION - AFUDC</v>
          </cell>
          <cell r="D405" t="str">
            <v>400</v>
          </cell>
          <cell r="E405" t="str">
            <v>Other</v>
          </cell>
          <cell r="F405" t="str">
            <v>Historical</v>
          </cell>
        </row>
        <row r="406">
          <cell r="A406">
            <v>998</v>
          </cell>
          <cell r="B406" t="str">
            <v>PROJECTS CONVERSION - PROJECTS</v>
          </cell>
          <cell r="D406" t="str">
            <v>400</v>
          </cell>
          <cell r="E406" t="str">
            <v>Other</v>
          </cell>
        </row>
        <row r="407">
          <cell r="A407">
            <v>999</v>
          </cell>
          <cell r="B407" t="str">
            <v>HISTORIC CONVERSION</v>
          </cell>
          <cell r="D407" t="str">
            <v>400</v>
          </cell>
          <cell r="E407" t="str">
            <v>Other</v>
          </cell>
          <cell r="F407" t="str">
            <v>Historical</v>
          </cell>
        </row>
        <row r="408">
          <cell r="A408" t="e">
            <v>#VALUE!</v>
          </cell>
          <cell r="B408" t="str">
            <v>ADJUSTMENT COST TYPE</v>
          </cell>
          <cell r="D408">
            <v>400</v>
          </cell>
          <cell r="E408" t="str">
            <v>Other</v>
          </cell>
        </row>
      </sheetData>
      <sheetData sheetId="6"/>
      <sheetData sheetId="7">
        <row r="2">
          <cell r="A2" t="str">
            <v>100</v>
          </cell>
          <cell r="C2" t="str">
            <v>256021</v>
          </cell>
        </row>
        <row r="3">
          <cell r="A3" t="str">
            <v>110</v>
          </cell>
          <cell r="C3" t="str">
            <v>256022</v>
          </cell>
        </row>
        <row r="4">
          <cell r="A4">
            <v>150</v>
          </cell>
          <cell r="C4" t="str">
            <v>256026</v>
          </cell>
        </row>
        <row r="5">
          <cell r="A5">
            <v>200</v>
          </cell>
          <cell r="C5" t="str">
            <v>256026</v>
          </cell>
        </row>
        <row r="6">
          <cell r="A6" t="str">
            <v>300</v>
          </cell>
          <cell r="C6" t="str">
            <v>256024</v>
          </cell>
        </row>
        <row r="7">
          <cell r="A7">
            <v>350</v>
          </cell>
          <cell r="C7" t="str">
            <v>256025</v>
          </cell>
        </row>
        <row r="8">
          <cell r="A8" t="str">
            <v>400</v>
          </cell>
          <cell r="C8" t="str">
            <v>256026</v>
          </cell>
        </row>
        <row r="9">
          <cell r="A9">
            <v>400</v>
          </cell>
          <cell r="C9" t="str">
            <v>256026</v>
          </cell>
        </row>
        <row r="10">
          <cell r="A10" t="str">
            <v>500</v>
          </cell>
          <cell r="C10" t="str">
            <v>256023</v>
          </cell>
        </row>
        <row r="11">
          <cell r="A11" t="str">
            <v>A10</v>
          </cell>
          <cell r="C11" t="str">
            <v>311090</v>
          </cell>
        </row>
        <row r="12">
          <cell r="A12" t="str">
            <v>A11</v>
          </cell>
          <cell r="C12" t="str">
            <v>311090</v>
          </cell>
        </row>
        <row r="13">
          <cell r="A13" t="str">
            <v>A20</v>
          </cell>
          <cell r="C13" t="str">
            <v>286500</v>
          </cell>
        </row>
        <row r="14">
          <cell r="A14" t="str">
            <v>A30</v>
          </cell>
          <cell r="C14" t="str">
            <v>256026</v>
          </cell>
        </row>
        <row r="15">
          <cell r="A15" t="str">
            <v>A40</v>
          </cell>
          <cell r="C15" t="str">
            <v>256026</v>
          </cell>
        </row>
        <row r="16">
          <cell r="A16" t="str">
            <v>A41</v>
          </cell>
          <cell r="C16" t="str">
            <v>256026</v>
          </cell>
        </row>
        <row r="17">
          <cell r="A17" t="str">
            <v>A42</v>
          </cell>
          <cell r="C17" t="str">
            <v>256026</v>
          </cell>
        </row>
        <row r="18">
          <cell r="A18" t="str">
            <v>A50</v>
          </cell>
          <cell r="C18" t="str">
            <v>256026</v>
          </cell>
        </row>
        <row r="19">
          <cell r="A19" t="str">
            <v>A60</v>
          </cell>
          <cell r="C19" t="str">
            <v>256026</v>
          </cell>
        </row>
        <row r="20">
          <cell r="A20" t="str">
            <v>A65</v>
          </cell>
          <cell r="C20" t="str">
            <v>256026</v>
          </cell>
        </row>
        <row r="21">
          <cell r="A21" t="str">
            <v>A70</v>
          </cell>
          <cell r="C21" t="str">
            <v>256026</v>
          </cell>
        </row>
        <row r="22">
          <cell r="A22" t="str">
            <v>B01</v>
          </cell>
          <cell r="C22" t="str">
            <v>223021</v>
          </cell>
        </row>
        <row r="23">
          <cell r="A23" t="str">
            <v>B02</v>
          </cell>
          <cell r="C23" t="str">
            <v>221029</v>
          </cell>
        </row>
        <row r="24">
          <cell r="A24" t="str">
            <v>B03</v>
          </cell>
          <cell r="C24" t="str">
            <v>221026</v>
          </cell>
        </row>
        <row r="25">
          <cell r="A25" t="str">
            <v>B04</v>
          </cell>
          <cell r="C25" t="str">
            <v>221027</v>
          </cell>
        </row>
        <row r="26">
          <cell r="A26" t="str">
            <v>B05</v>
          </cell>
          <cell r="C26" t="str">
            <v>221031</v>
          </cell>
        </row>
        <row r="27">
          <cell r="A27" t="str">
            <v>B06</v>
          </cell>
          <cell r="C27" t="str">
            <v>223020</v>
          </cell>
        </row>
        <row r="28">
          <cell r="A28" t="str">
            <v>B07</v>
          </cell>
          <cell r="C28" t="str">
            <v>221028</v>
          </cell>
        </row>
        <row r="29">
          <cell r="A29" t="str">
            <v>B08</v>
          </cell>
          <cell r="C29" t="str">
            <v>221030</v>
          </cell>
        </row>
        <row r="30">
          <cell r="A30" t="str">
            <v>B09</v>
          </cell>
          <cell r="C30" t="str">
            <v>222000</v>
          </cell>
        </row>
        <row r="31">
          <cell r="A31" t="str">
            <v>M10</v>
          </cell>
          <cell r="C31" t="str">
            <v>256020</v>
          </cell>
        </row>
        <row r="32">
          <cell r="A32" t="str">
            <v>M20</v>
          </cell>
          <cell r="C32" t="str">
            <v>256020</v>
          </cell>
        </row>
        <row r="33">
          <cell r="A33" t="str">
            <v>M50</v>
          </cell>
          <cell r="C33" t="str">
            <v>256020</v>
          </cell>
        </row>
        <row r="34">
          <cell r="A34" t="str">
            <v>P10</v>
          </cell>
          <cell r="C34" t="str">
            <v>221020</v>
          </cell>
        </row>
        <row r="35">
          <cell r="A35" t="str">
            <v>P15</v>
          </cell>
          <cell r="C35" t="str">
            <v>221020</v>
          </cell>
        </row>
        <row r="36">
          <cell r="A36" t="str">
            <v>P20</v>
          </cell>
          <cell r="C36" t="str">
            <v>221021</v>
          </cell>
        </row>
        <row r="37">
          <cell r="A37" t="str">
            <v>P21</v>
          </cell>
          <cell r="C37" t="str">
            <v>221021</v>
          </cell>
        </row>
        <row r="38">
          <cell r="A38" t="str">
            <v>P25</v>
          </cell>
          <cell r="C38" t="str">
            <v>221021</v>
          </cell>
        </row>
        <row r="39">
          <cell r="A39" t="str">
            <v>P26</v>
          </cell>
          <cell r="C39" t="str">
            <v>221021</v>
          </cell>
        </row>
        <row r="40">
          <cell r="A40" t="str">
            <v>P30</v>
          </cell>
          <cell r="C40" t="str">
            <v>221022</v>
          </cell>
        </row>
        <row r="41">
          <cell r="A41" t="str">
            <v>P50</v>
          </cell>
          <cell r="C41" t="str">
            <v>221024</v>
          </cell>
        </row>
        <row r="42">
          <cell r="A42" t="str">
            <v>T10</v>
          </cell>
          <cell r="C42" t="str">
            <v>256026</v>
          </cell>
        </row>
        <row r="43">
          <cell r="A43">
            <v>0</v>
          </cell>
          <cell r="C43" t="str">
            <v>256026</v>
          </cell>
        </row>
      </sheetData>
      <sheetData sheetId="8">
        <row r="4">
          <cell r="A4" t="str">
            <v>110020</v>
          </cell>
          <cell r="B4">
            <v>456010</v>
          </cell>
          <cell r="C4">
            <v>456094</v>
          </cell>
          <cell r="D4">
            <v>400</v>
          </cell>
        </row>
        <row r="5">
          <cell r="A5" t="str">
            <v>110020</v>
          </cell>
          <cell r="B5">
            <v>456010</v>
          </cell>
          <cell r="C5">
            <v>456094</v>
          </cell>
          <cell r="D5">
            <v>400</v>
          </cell>
        </row>
        <row r="6">
          <cell r="A6" t="str">
            <v>110021</v>
          </cell>
          <cell r="B6">
            <v>456005</v>
          </cell>
          <cell r="C6">
            <v>456297</v>
          </cell>
          <cell r="D6">
            <v>400</v>
          </cell>
        </row>
        <row r="7">
          <cell r="A7" t="str">
            <v>110021</v>
          </cell>
          <cell r="B7">
            <v>456005</v>
          </cell>
          <cell r="C7">
            <v>456297</v>
          </cell>
          <cell r="D7">
            <v>400</v>
          </cell>
        </row>
        <row r="8">
          <cell r="A8" t="str">
            <v>110022</v>
          </cell>
          <cell r="B8">
            <v>456020</v>
          </cell>
          <cell r="C8">
            <v>456199</v>
          </cell>
          <cell r="D8">
            <v>400</v>
          </cell>
        </row>
        <row r="9">
          <cell r="A9" t="str">
            <v>110022</v>
          </cell>
          <cell r="B9">
            <v>456020</v>
          </cell>
          <cell r="C9">
            <v>456199</v>
          </cell>
          <cell r="D9">
            <v>400</v>
          </cell>
        </row>
        <row r="10">
          <cell r="A10" t="str">
            <v>110022</v>
          </cell>
          <cell r="B10">
            <v>456020</v>
          </cell>
          <cell r="C10">
            <v>456199</v>
          </cell>
          <cell r="D10">
            <v>400</v>
          </cell>
        </row>
        <row r="11">
          <cell r="A11" t="str">
            <v>110022</v>
          </cell>
          <cell r="B11">
            <v>456020</v>
          </cell>
          <cell r="C11">
            <v>456199</v>
          </cell>
          <cell r="D11">
            <v>400</v>
          </cell>
        </row>
        <row r="12">
          <cell r="A12" t="str">
            <v>110022</v>
          </cell>
          <cell r="B12">
            <v>456020</v>
          </cell>
          <cell r="C12">
            <v>456199</v>
          </cell>
          <cell r="D12">
            <v>400</v>
          </cell>
        </row>
        <row r="13">
          <cell r="A13" t="str">
            <v>110022</v>
          </cell>
          <cell r="B13">
            <v>456020</v>
          </cell>
          <cell r="C13">
            <v>456199</v>
          </cell>
          <cell r="D13">
            <v>400</v>
          </cell>
        </row>
        <row r="14">
          <cell r="A14" t="str">
            <v>110023</v>
          </cell>
          <cell r="B14">
            <v>449130</v>
          </cell>
          <cell r="C14">
            <v>449101</v>
          </cell>
          <cell r="D14">
            <v>400</v>
          </cell>
        </row>
        <row r="15">
          <cell r="A15" t="str">
            <v>110025</v>
          </cell>
          <cell r="B15">
            <v>451010</v>
          </cell>
          <cell r="C15">
            <v>451017</v>
          </cell>
          <cell r="D15">
            <v>400</v>
          </cell>
        </row>
        <row r="16">
          <cell r="A16" t="str">
            <v>110027</v>
          </cell>
          <cell r="B16">
            <v>456015</v>
          </cell>
          <cell r="C16">
            <v>456298</v>
          </cell>
          <cell r="D16">
            <v>400</v>
          </cell>
        </row>
        <row r="17">
          <cell r="A17" t="str">
            <v>110027</v>
          </cell>
          <cell r="B17">
            <v>456015</v>
          </cell>
          <cell r="C17">
            <v>456298</v>
          </cell>
          <cell r="D17">
            <v>400</v>
          </cell>
        </row>
        <row r="18">
          <cell r="A18" t="str">
            <v>110037</v>
          </cell>
          <cell r="B18">
            <v>454000</v>
          </cell>
          <cell r="C18">
            <v>454001</v>
          </cell>
          <cell r="D18">
            <v>400</v>
          </cell>
        </row>
        <row r="19">
          <cell r="A19" t="str">
            <v>110038</v>
          </cell>
          <cell r="B19">
            <v>456010</v>
          </cell>
          <cell r="C19">
            <v>456173</v>
          </cell>
          <cell r="D19">
            <v>400</v>
          </cell>
        </row>
        <row r="20">
          <cell r="A20" t="str">
            <v>110038</v>
          </cell>
          <cell r="B20">
            <v>456010</v>
          </cell>
          <cell r="C20">
            <v>456085</v>
          </cell>
          <cell r="D20">
            <v>400</v>
          </cell>
        </row>
        <row r="21">
          <cell r="A21" t="str">
            <v>110039</v>
          </cell>
          <cell r="B21">
            <v>488000</v>
          </cell>
          <cell r="C21">
            <v>488665</v>
          </cell>
          <cell r="D21">
            <v>400</v>
          </cell>
        </row>
        <row r="22">
          <cell r="A22" t="str">
            <v>110042</v>
          </cell>
          <cell r="B22">
            <v>456050</v>
          </cell>
          <cell r="C22">
            <v>456601</v>
          </cell>
          <cell r="D22">
            <v>400</v>
          </cell>
        </row>
        <row r="23">
          <cell r="A23" t="str">
            <v>110042</v>
          </cell>
          <cell r="B23">
            <v>456050</v>
          </cell>
          <cell r="C23">
            <v>456601</v>
          </cell>
          <cell r="D23">
            <v>400</v>
          </cell>
        </row>
        <row r="24">
          <cell r="A24" t="str">
            <v>110042</v>
          </cell>
          <cell r="B24">
            <v>456050</v>
          </cell>
          <cell r="C24">
            <v>456601</v>
          </cell>
          <cell r="D24">
            <v>400</v>
          </cell>
        </row>
        <row r="25">
          <cell r="A25" t="str">
            <v>110042</v>
          </cell>
          <cell r="B25">
            <v>456050</v>
          </cell>
          <cell r="C25">
            <v>456601</v>
          </cell>
          <cell r="D25">
            <v>400</v>
          </cell>
        </row>
        <row r="26">
          <cell r="A26" t="str">
            <v>110042</v>
          </cell>
          <cell r="B26">
            <v>456050</v>
          </cell>
          <cell r="C26">
            <v>456601</v>
          </cell>
          <cell r="D26">
            <v>400</v>
          </cell>
        </row>
        <row r="27">
          <cell r="A27" t="str">
            <v>110042</v>
          </cell>
          <cell r="B27">
            <v>456050</v>
          </cell>
          <cell r="C27">
            <v>456601</v>
          </cell>
          <cell r="D27">
            <v>400</v>
          </cell>
        </row>
        <row r="28">
          <cell r="A28" t="str">
            <v>110042</v>
          </cell>
          <cell r="B28">
            <v>456050</v>
          </cell>
          <cell r="C28">
            <v>456601</v>
          </cell>
          <cell r="D28">
            <v>400</v>
          </cell>
        </row>
        <row r="29">
          <cell r="A29" t="str">
            <v>110042</v>
          </cell>
          <cell r="B29">
            <v>456050</v>
          </cell>
          <cell r="C29">
            <v>456601</v>
          </cell>
          <cell r="D29">
            <v>400</v>
          </cell>
        </row>
        <row r="30">
          <cell r="A30" t="str">
            <v>110042</v>
          </cell>
          <cell r="B30">
            <v>456050</v>
          </cell>
          <cell r="C30">
            <v>456601</v>
          </cell>
          <cell r="D30">
            <v>400</v>
          </cell>
        </row>
        <row r="31">
          <cell r="A31" t="str">
            <v>110042</v>
          </cell>
          <cell r="B31">
            <v>456050</v>
          </cell>
          <cell r="C31">
            <v>456601</v>
          </cell>
          <cell r="D31">
            <v>400</v>
          </cell>
        </row>
        <row r="32">
          <cell r="A32" t="str">
            <v>110042</v>
          </cell>
          <cell r="B32">
            <v>456050</v>
          </cell>
          <cell r="C32">
            <v>456601</v>
          </cell>
          <cell r="D32">
            <v>400</v>
          </cell>
        </row>
        <row r="33">
          <cell r="A33" t="str">
            <v>110042</v>
          </cell>
          <cell r="B33">
            <v>456050</v>
          </cell>
          <cell r="C33">
            <v>456601</v>
          </cell>
          <cell r="D33">
            <v>400</v>
          </cell>
        </row>
        <row r="34">
          <cell r="A34" t="str">
            <v>110042</v>
          </cell>
          <cell r="B34">
            <v>456050</v>
          </cell>
          <cell r="C34">
            <v>456601</v>
          </cell>
          <cell r="D34">
            <v>400</v>
          </cell>
        </row>
        <row r="35">
          <cell r="A35" t="str">
            <v>110042</v>
          </cell>
          <cell r="B35">
            <v>456050</v>
          </cell>
          <cell r="C35">
            <v>456601</v>
          </cell>
          <cell r="D35">
            <v>400</v>
          </cell>
        </row>
        <row r="36">
          <cell r="A36" t="str">
            <v>110042</v>
          </cell>
          <cell r="B36">
            <v>456050</v>
          </cell>
          <cell r="C36">
            <v>456601</v>
          </cell>
          <cell r="D36">
            <v>400</v>
          </cell>
        </row>
        <row r="37">
          <cell r="A37" t="str">
            <v>110042</v>
          </cell>
          <cell r="B37">
            <v>456050</v>
          </cell>
          <cell r="C37">
            <v>456601</v>
          </cell>
          <cell r="D37">
            <v>400</v>
          </cell>
        </row>
        <row r="38">
          <cell r="A38" t="str">
            <v>110043</v>
          </cell>
          <cell r="B38">
            <v>456040</v>
          </cell>
          <cell r="C38">
            <v>456323</v>
          </cell>
          <cell r="D38">
            <v>400</v>
          </cell>
        </row>
        <row r="39">
          <cell r="A39" t="str">
            <v>110043</v>
          </cell>
          <cell r="B39">
            <v>456040</v>
          </cell>
          <cell r="C39">
            <v>456323</v>
          </cell>
          <cell r="D39">
            <v>400</v>
          </cell>
        </row>
        <row r="40">
          <cell r="A40" t="str">
            <v>110043</v>
          </cell>
          <cell r="B40">
            <v>456040</v>
          </cell>
          <cell r="C40">
            <v>456323</v>
          </cell>
          <cell r="D40">
            <v>400</v>
          </cell>
        </row>
        <row r="41">
          <cell r="A41" t="str">
            <v>110043</v>
          </cell>
          <cell r="B41">
            <v>456040</v>
          </cell>
          <cell r="C41">
            <v>456323</v>
          </cell>
          <cell r="D41">
            <v>400</v>
          </cell>
        </row>
        <row r="42">
          <cell r="A42" t="str">
            <v>110043</v>
          </cell>
          <cell r="B42">
            <v>456040</v>
          </cell>
          <cell r="C42">
            <v>456323</v>
          </cell>
          <cell r="D42">
            <v>400</v>
          </cell>
        </row>
        <row r="43">
          <cell r="A43" t="str">
            <v>110043</v>
          </cell>
          <cell r="B43">
            <v>456040</v>
          </cell>
          <cell r="C43" t="str">
            <v>456354</v>
          </cell>
          <cell r="D43" t="str">
            <v>400</v>
          </cell>
        </row>
        <row r="44">
          <cell r="A44" t="str">
            <v>110043</v>
          </cell>
          <cell r="B44">
            <v>456040</v>
          </cell>
          <cell r="C44">
            <v>456355</v>
          </cell>
          <cell r="D44">
            <v>400</v>
          </cell>
        </row>
        <row r="45">
          <cell r="A45" t="str">
            <v>110043</v>
          </cell>
          <cell r="B45">
            <v>456040</v>
          </cell>
          <cell r="C45">
            <v>456323</v>
          </cell>
          <cell r="D45">
            <v>400</v>
          </cell>
        </row>
        <row r="46">
          <cell r="A46" t="str">
            <v>110043</v>
          </cell>
          <cell r="B46">
            <v>456040</v>
          </cell>
          <cell r="C46">
            <v>456040</v>
          </cell>
          <cell r="D46">
            <v>400</v>
          </cell>
        </row>
        <row r="47">
          <cell r="A47" t="str">
            <v>110043</v>
          </cell>
          <cell r="B47">
            <v>456040</v>
          </cell>
          <cell r="C47">
            <v>456347</v>
          </cell>
          <cell r="D47">
            <v>400</v>
          </cell>
        </row>
        <row r="48">
          <cell r="A48" t="str">
            <v>110043</v>
          </cell>
          <cell r="B48">
            <v>456040</v>
          </cell>
          <cell r="C48">
            <v>456346</v>
          </cell>
          <cell r="D48">
            <v>400</v>
          </cell>
        </row>
        <row r="49">
          <cell r="A49" t="str">
            <v>110043</v>
          </cell>
          <cell r="B49">
            <v>456040</v>
          </cell>
          <cell r="C49">
            <v>456323</v>
          </cell>
          <cell r="D49">
            <v>400</v>
          </cell>
        </row>
        <row r="50">
          <cell r="A50" t="str">
            <v>110043</v>
          </cell>
          <cell r="B50">
            <v>456040</v>
          </cell>
          <cell r="C50">
            <v>456323</v>
          </cell>
          <cell r="D50">
            <v>400</v>
          </cell>
        </row>
        <row r="51">
          <cell r="A51" t="str">
            <v>110043</v>
          </cell>
          <cell r="B51">
            <v>456040</v>
          </cell>
          <cell r="C51">
            <v>451038</v>
          </cell>
          <cell r="D51">
            <v>400</v>
          </cell>
        </row>
        <row r="52">
          <cell r="A52" t="str">
            <v>110043</v>
          </cell>
          <cell r="B52">
            <v>456040</v>
          </cell>
          <cell r="C52">
            <v>456323</v>
          </cell>
          <cell r="D52">
            <v>400</v>
          </cell>
        </row>
        <row r="53">
          <cell r="A53" t="str">
            <v>110043</v>
          </cell>
          <cell r="B53">
            <v>456040</v>
          </cell>
          <cell r="C53">
            <v>456323</v>
          </cell>
          <cell r="D53">
            <v>400</v>
          </cell>
        </row>
        <row r="54">
          <cell r="A54" t="str">
            <v>110043</v>
          </cell>
          <cell r="B54">
            <v>456040</v>
          </cell>
          <cell r="C54">
            <v>456323</v>
          </cell>
          <cell r="D54">
            <v>400</v>
          </cell>
        </row>
        <row r="55">
          <cell r="A55" t="str">
            <v>110043</v>
          </cell>
          <cell r="B55">
            <v>456040</v>
          </cell>
          <cell r="C55">
            <v>456502</v>
          </cell>
          <cell r="D55">
            <v>400</v>
          </cell>
        </row>
        <row r="56">
          <cell r="A56" t="str">
            <v>110043</v>
          </cell>
          <cell r="B56">
            <v>456040</v>
          </cell>
          <cell r="C56">
            <v>456347</v>
          </cell>
          <cell r="D56">
            <v>400</v>
          </cell>
        </row>
        <row r="57">
          <cell r="A57" t="str">
            <v>110043</v>
          </cell>
          <cell r="B57">
            <v>456040</v>
          </cell>
          <cell r="C57">
            <v>456502</v>
          </cell>
          <cell r="D57">
            <v>400</v>
          </cell>
        </row>
        <row r="58">
          <cell r="A58" t="str">
            <v>110043</v>
          </cell>
          <cell r="B58">
            <v>456040</v>
          </cell>
          <cell r="C58">
            <v>456350</v>
          </cell>
          <cell r="D58">
            <v>400</v>
          </cell>
        </row>
        <row r="59">
          <cell r="A59" t="str">
            <v>110044</v>
          </cell>
          <cell r="B59">
            <v>495000</v>
          </cell>
          <cell r="C59">
            <v>495400</v>
          </cell>
          <cell r="D59">
            <v>400</v>
          </cell>
        </row>
        <row r="60">
          <cell r="A60" t="str">
            <v>221020</v>
          </cell>
          <cell r="B60">
            <v>920000</v>
          </cell>
          <cell r="C60" t="str">
            <v>AG0730</v>
          </cell>
          <cell r="D60" t="str">
            <v>P10</v>
          </cell>
        </row>
        <row r="61">
          <cell r="A61" t="str">
            <v>221021</v>
          </cell>
          <cell r="B61">
            <v>920000</v>
          </cell>
          <cell r="C61" t="str">
            <v>AG0730</v>
          </cell>
          <cell r="D61" t="str">
            <v>P20</v>
          </cell>
        </row>
        <row r="62">
          <cell r="A62" t="str">
            <v>221022</v>
          </cell>
          <cell r="B62">
            <v>920000</v>
          </cell>
          <cell r="C62" t="str">
            <v>AG0730</v>
          </cell>
          <cell r="D62" t="str">
            <v>P30</v>
          </cell>
        </row>
        <row r="63">
          <cell r="A63" t="str">
            <v>221024</v>
          </cell>
          <cell r="B63">
            <v>920000</v>
          </cell>
          <cell r="C63" t="str">
            <v>AG0730</v>
          </cell>
          <cell r="D63" t="str">
            <v>P50</v>
          </cell>
        </row>
        <row r="64">
          <cell r="A64" t="str">
            <v>221026</v>
          </cell>
          <cell r="B64">
            <v>926000</v>
          </cell>
          <cell r="C64" t="str">
            <v>AG1030</v>
          </cell>
          <cell r="D64" t="str">
            <v>B03</v>
          </cell>
        </row>
        <row r="65">
          <cell r="A65" t="str">
            <v>221027</v>
          </cell>
          <cell r="B65">
            <v>926000</v>
          </cell>
          <cell r="C65" t="str">
            <v>AG1020</v>
          </cell>
          <cell r="D65" t="str">
            <v>B04</v>
          </cell>
        </row>
        <row r="66">
          <cell r="A66" t="str">
            <v>221028</v>
          </cell>
          <cell r="B66">
            <v>926000</v>
          </cell>
          <cell r="C66" t="str">
            <v>AG1040</v>
          </cell>
          <cell r="D66" t="str">
            <v>B07</v>
          </cell>
        </row>
        <row r="67">
          <cell r="A67" t="str">
            <v>221029</v>
          </cell>
          <cell r="B67">
            <v>926000</v>
          </cell>
          <cell r="C67" t="str">
            <v>AG1080</v>
          </cell>
          <cell r="D67" t="str">
            <v>B02</v>
          </cell>
        </row>
        <row r="68">
          <cell r="A68" t="str">
            <v>221030</v>
          </cell>
          <cell r="B68">
            <v>925000</v>
          </cell>
          <cell r="C68" t="str">
            <v>AG0273</v>
          </cell>
          <cell r="D68" t="str">
            <v>B08</v>
          </cell>
        </row>
        <row r="69">
          <cell r="A69" t="str">
            <v>221031</v>
          </cell>
          <cell r="B69">
            <v>926000</v>
          </cell>
          <cell r="C69" t="str">
            <v>AG1094</v>
          </cell>
          <cell r="D69" t="str">
            <v>B05</v>
          </cell>
        </row>
        <row r="70">
          <cell r="A70" t="str">
            <v>222000</v>
          </cell>
          <cell r="B70">
            <v>408110</v>
          </cell>
          <cell r="C70">
            <v>408110</v>
          </cell>
          <cell r="D70" t="str">
            <v>B09</v>
          </cell>
        </row>
        <row r="71">
          <cell r="A71" t="str">
            <v>223020</v>
          </cell>
          <cell r="B71">
            <v>926000</v>
          </cell>
          <cell r="C71" t="str">
            <v>AG1060</v>
          </cell>
          <cell r="D71" t="str">
            <v>B06</v>
          </cell>
        </row>
        <row r="72">
          <cell r="A72" t="str">
            <v>223021</v>
          </cell>
          <cell r="B72">
            <v>926000</v>
          </cell>
          <cell r="C72" t="str">
            <v>AG1070</v>
          </cell>
          <cell r="D72" t="str">
            <v>B01</v>
          </cell>
        </row>
        <row r="73">
          <cell r="A73" t="str">
            <v>234000</v>
          </cell>
          <cell r="B73">
            <v>555010</v>
          </cell>
          <cell r="C73">
            <v>555103</v>
          </cell>
          <cell r="D73">
            <v>400</v>
          </cell>
        </row>
        <row r="74">
          <cell r="A74" t="str">
            <v>235000</v>
          </cell>
          <cell r="B74">
            <v>804000</v>
          </cell>
          <cell r="C74">
            <v>804000</v>
          </cell>
          <cell r="D74">
            <v>400</v>
          </cell>
        </row>
        <row r="75">
          <cell r="A75" t="str">
            <v>236000</v>
          </cell>
          <cell r="B75">
            <v>408150</v>
          </cell>
          <cell r="C75">
            <v>408150</v>
          </cell>
          <cell r="D75">
            <v>400</v>
          </cell>
        </row>
        <row r="76">
          <cell r="A76" t="str">
            <v>242020</v>
          </cell>
          <cell r="B76">
            <v>407400</v>
          </cell>
          <cell r="C76">
            <v>407400</v>
          </cell>
          <cell r="D76">
            <v>400</v>
          </cell>
        </row>
        <row r="77">
          <cell r="A77" t="str">
            <v>242021</v>
          </cell>
          <cell r="B77">
            <v>407300</v>
          </cell>
          <cell r="C77">
            <v>407300</v>
          </cell>
          <cell r="D77">
            <v>400</v>
          </cell>
        </row>
        <row r="78">
          <cell r="A78" t="str">
            <v>242021</v>
          </cell>
          <cell r="B78">
            <v>407400</v>
          </cell>
          <cell r="C78">
            <v>407400</v>
          </cell>
          <cell r="D78">
            <v>400</v>
          </cell>
        </row>
        <row r="79">
          <cell r="A79" t="str">
            <v>242023</v>
          </cell>
          <cell r="B79">
            <v>406000</v>
          </cell>
          <cell r="C79">
            <v>406000</v>
          </cell>
          <cell r="D79">
            <v>400</v>
          </cell>
        </row>
        <row r="80">
          <cell r="A80" t="str">
            <v>242023</v>
          </cell>
          <cell r="B80">
            <v>405000</v>
          </cell>
          <cell r="C80">
            <v>405000</v>
          </cell>
        </row>
        <row r="81">
          <cell r="A81" t="str">
            <v>256020</v>
          </cell>
          <cell r="B81">
            <v>921000</v>
          </cell>
          <cell r="C81" t="str">
            <v>AG0730</v>
          </cell>
          <cell r="D81" t="str">
            <v>M10</v>
          </cell>
        </row>
        <row r="82">
          <cell r="A82" t="str">
            <v>256021</v>
          </cell>
          <cell r="B82">
            <v>923000</v>
          </cell>
          <cell r="C82" t="str">
            <v>AG0730</v>
          </cell>
          <cell r="D82">
            <v>100</v>
          </cell>
        </row>
        <row r="83">
          <cell r="A83" t="str">
            <v>256022</v>
          </cell>
          <cell r="B83">
            <v>593000</v>
          </cell>
          <cell r="C83" t="str">
            <v>DM1100</v>
          </cell>
          <cell r="D83">
            <v>110</v>
          </cell>
        </row>
        <row r="84">
          <cell r="A84" t="str">
            <v>256022</v>
          </cell>
          <cell r="B84">
            <v>921000</v>
          </cell>
          <cell r="C84" t="str">
            <v>AG0730</v>
          </cell>
          <cell r="D84">
            <v>110</v>
          </cell>
        </row>
        <row r="85">
          <cell r="A85" t="str">
            <v>256023</v>
          </cell>
          <cell r="B85">
            <v>931000</v>
          </cell>
          <cell r="C85" t="str">
            <v>AG0730</v>
          </cell>
          <cell r="D85">
            <v>500</v>
          </cell>
        </row>
        <row r="86">
          <cell r="A86" t="str">
            <v>256024</v>
          </cell>
          <cell r="B86">
            <v>921000</v>
          </cell>
          <cell r="C86" t="str">
            <v>AG0730</v>
          </cell>
          <cell r="D86">
            <v>300</v>
          </cell>
        </row>
        <row r="87">
          <cell r="A87" t="str">
            <v>256025</v>
          </cell>
          <cell r="B87">
            <v>921000</v>
          </cell>
          <cell r="C87" t="str">
            <v>AG0855</v>
          </cell>
          <cell r="D87">
            <v>350</v>
          </cell>
        </row>
        <row r="88">
          <cell r="A88" t="str">
            <v>256026</v>
          </cell>
          <cell r="B88">
            <v>408195</v>
          </cell>
          <cell r="C88">
            <v>408195</v>
          </cell>
          <cell r="D88">
            <v>400</v>
          </cell>
        </row>
        <row r="89">
          <cell r="A89" t="str">
            <v>256026</v>
          </cell>
          <cell r="B89">
            <v>426300</v>
          </cell>
          <cell r="C89">
            <v>426300</v>
          </cell>
          <cell r="D89">
            <v>400</v>
          </cell>
        </row>
        <row r="90">
          <cell r="A90" t="str">
            <v>256026</v>
          </cell>
          <cell r="B90">
            <v>921000</v>
          </cell>
          <cell r="C90" t="str">
            <v>AG0250</v>
          </cell>
          <cell r="D90">
            <v>400</v>
          </cell>
        </row>
        <row r="91">
          <cell r="A91" t="str">
            <v>256026</v>
          </cell>
          <cell r="B91">
            <v>908000</v>
          </cell>
          <cell r="C91" t="str">
            <v>AG0205</v>
          </cell>
          <cell r="D91">
            <v>400</v>
          </cell>
        </row>
        <row r="92">
          <cell r="A92" t="str">
            <v>256026</v>
          </cell>
          <cell r="B92">
            <v>924000</v>
          </cell>
          <cell r="C92" t="str">
            <v>AG0288</v>
          </cell>
          <cell r="D92">
            <v>400</v>
          </cell>
        </row>
        <row r="93">
          <cell r="A93" t="str">
            <v>256026</v>
          </cell>
          <cell r="B93">
            <v>926000</v>
          </cell>
          <cell r="C93" t="str">
            <v>AG0475</v>
          </cell>
          <cell r="D93">
            <v>400</v>
          </cell>
        </row>
        <row r="94">
          <cell r="A94" t="str">
            <v>256026</v>
          </cell>
          <cell r="B94">
            <v>930200</v>
          </cell>
          <cell r="C94" t="str">
            <v>AG0110</v>
          </cell>
          <cell r="D94">
            <v>400</v>
          </cell>
        </row>
        <row r="95">
          <cell r="A95" t="str">
            <v>256026</v>
          </cell>
          <cell r="B95">
            <v>930200</v>
          </cell>
          <cell r="C95" t="str">
            <v>AG0110</v>
          </cell>
          <cell r="D95">
            <v>400</v>
          </cell>
        </row>
        <row r="96">
          <cell r="A96" t="str">
            <v>256026</v>
          </cell>
          <cell r="B96">
            <v>930200</v>
          </cell>
          <cell r="C96" t="str">
            <v>AG0110</v>
          </cell>
          <cell r="D96">
            <v>400</v>
          </cell>
        </row>
        <row r="97">
          <cell r="A97" t="str">
            <v>256026</v>
          </cell>
          <cell r="B97">
            <v>593000</v>
          </cell>
          <cell r="C97" t="str">
            <v>DM1100</v>
          </cell>
          <cell r="D97">
            <v>400</v>
          </cell>
        </row>
        <row r="98">
          <cell r="A98" t="str">
            <v>256026</v>
          </cell>
          <cell r="B98">
            <v>518000</v>
          </cell>
          <cell r="C98">
            <v>518999</v>
          </cell>
          <cell r="D98">
            <v>400</v>
          </cell>
        </row>
        <row r="99">
          <cell r="A99" t="str">
            <v>256026</v>
          </cell>
          <cell r="B99">
            <v>921000</v>
          </cell>
          <cell r="C99" t="str">
            <v>AG0730</v>
          </cell>
          <cell r="D99">
            <v>400</v>
          </cell>
        </row>
        <row r="100">
          <cell r="A100" t="str">
            <v>311062</v>
          </cell>
          <cell r="B100">
            <v>419124</v>
          </cell>
          <cell r="C100">
            <v>419124</v>
          </cell>
          <cell r="D100">
            <v>400</v>
          </cell>
        </row>
        <row r="101">
          <cell r="A101" t="str">
            <v>311062</v>
          </cell>
          <cell r="B101">
            <v>419125</v>
          </cell>
          <cell r="C101">
            <v>419125</v>
          </cell>
          <cell r="D101">
            <v>400</v>
          </cell>
        </row>
        <row r="102">
          <cell r="A102" t="str">
            <v>313022</v>
          </cell>
          <cell r="B102">
            <v>429100</v>
          </cell>
          <cell r="C102">
            <v>429100</v>
          </cell>
          <cell r="D102">
            <v>400</v>
          </cell>
        </row>
        <row r="103">
          <cell r="A103" t="str">
            <v>313022</v>
          </cell>
          <cell r="B103">
            <v>428100</v>
          </cell>
          <cell r="C103">
            <v>428100</v>
          </cell>
          <cell r="D103">
            <v>400</v>
          </cell>
        </row>
        <row r="104">
          <cell r="A104" t="str">
            <v>313026</v>
          </cell>
          <cell r="B104">
            <v>431102</v>
          </cell>
          <cell r="C104">
            <v>431102</v>
          </cell>
          <cell r="D104">
            <v>400</v>
          </cell>
        </row>
        <row r="105">
          <cell r="A105" t="str">
            <v>313026</v>
          </cell>
          <cell r="B105">
            <v>431102</v>
          </cell>
          <cell r="C105">
            <v>431102</v>
          </cell>
          <cell r="D105">
            <v>400</v>
          </cell>
        </row>
        <row r="106">
          <cell r="A106" t="str">
            <v>313026</v>
          </cell>
          <cell r="B106">
            <v>431000</v>
          </cell>
          <cell r="C106">
            <v>431000</v>
          </cell>
          <cell r="D106">
            <v>400</v>
          </cell>
        </row>
        <row r="107">
          <cell r="A107" t="str">
            <v>331020</v>
          </cell>
          <cell r="B107">
            <v>409160</v>
          </cell>
          <cell r="C107">
            <v>409160</v>
          </cell>
          <cell r="D107">
            <v>400</v>
          </cell>
        </row>
        <row r="108">
          <cell r="A108" t="str">
            <v>331022</v>
          </cell>
          <cell r="B108">
            <v>410100</v>
          </cell>
          <cell r="C108">
            <v>410100</v>
          </cell>
          <cell r="D108">
            <v>400</v>
          </cell>
        </row>
        <row r="109">
          <cell r="A109" t="str">
            <v>331022</v>
          </cell>
          <cell r="B109">
            <v>411100</v>
          </cell>
          <cell r="C109">
            <v>411100</v>
          </cell>
          <cell r="D109">
            <v>400</v>
          </cell>
        </row>
        <row r="110">
          <cell r="A110" t="str">
            <v>457019</v>
          </cell>
          <cell r="B110">
            <v>108000</v>
          </cell>
          <cell r="C110">
            <v>108300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Recon Coversheet"/>
      <sheetName val="Drop Down Lists"/>
    </sheetNames>
    <sheetDataSet>
      <sheetData sheetId="0"/>
      <sheetData sheetId="1">
        <row r="1">
          <cell r="D1" t="str">
            <v>01</v>
          </cell>
          <cell r="F1" t="str">
            <v>0-30 days</v>
          </cell>
          <cell r="G1" t="str">
            <v>U</v>
          </cell>
          <cell r="H1" t="str">
            <v>USD</v>
          </cell>
        </row>
        <row r="2">
          <cell r="D2" t="str">
            <v>02</v>
          </cell>
          <cell r="F2" t="str">
            <v>31-60 days</v>
          </cell>
          <cell r="G2" t="str">
            <v>C</v>
          </cell>
          <cell r="H2" t="str">
            <v>GBP</v>
          </cell>
        </row>
        <row r="3">
          <cell r="D3" t="str">
            <v>03</v>
          </cell>
          <cell r="F3" t="str">
            <v>61-90 days</v>
          </cell>
          <cell r="G3" t="str">
            <v>A</v>
          </cell>
          <cell r="H3" t="str">
            <v>CAD</v>
          </cell>
        </row>
        <row r="4">
          <cell r="D4" t="str">
            <v>04</v>
          </cell>
          <cell r="F4" t="str">
            <v>91-120 days</v>
          </cell>
        </row>
        <row r="5">
          <cell r="D5" t="str">
            <v>05</v>
          </cell>
          <cell r="F5" t="str">
            <v>&gt; 120 days</v>
          </cell>
        </row>
        <row r="6">
          <cell r="D6" t="str">
            <v>06</v>
          </cell>
        </row>
        <row r="7">
          <cell r="D7" t="str">
            <v>07</v>
          </cell>
        </row>
        <row r="8">
          <cell r="D8" t="str">
            <v>08</v>
          </cell>
        </row>
        <row r="9">
          <cell r="D9" t="str">
            <v>09</v>
          </cell>
        </row>
        <row r="10">
          <cell r="D10" t="str">
            <v>10</v>
          </cell>
        </row>
        <row r="11">
          <cell r="D11" t="str">
            <v>11</v>
          </cell>
        </row>
        <row r="12">
          <cell r="D12" t="str">
            <v>12</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Chart KEDLI Marketer Program"/>
      <sheetName val="Chart KEDNY Marketer Program"/>
      <sheetName val="Chart KSE Marketer Program"/>
      <sheetName val="NY vs LI Releases"/>
      <sheetName val="CASE 1 @ Current Level "/>
      <sheetName val="CASE 1 Fixed + Variable Costs"/>
      <sheetName val="CASE 1 Opportunity Costs"/>
      <sheetName val="CASE 2 @ 30% Migration"/>
      <sheetName val="CASE 3 @ 50% Migration"/>
      <sheetName val="CASE 4 @ 75% Migration"/>
      <sheetName val="CASE 5 @ 100% Migration"/>
      <sheetName val="Proj 2001-02 New York City"/>
      <sheetName val="Proj 2001-02 Long Island"/>
      <sheetName val="NY Rev %"/>
      <sheetName val="LI Rev %"/>
      <sheetName val="WACOG"/>
      <sheetName val=" 9-00 NY Fixed $ in GAC"/>
      <sheetName val="3-01 Revised NY Fixed $"/>
      <sheetName val="3-01 LI Fixed $"/>
      <sheetName val="Canadian Commodity Cost"/>
      <sheetName val="Domestic Commodty Cost"/>
      <sheetName val="BU Norm Firm &amp; TC Thrupt Format"/>
      <sheetName val="LI Normal Summary by Melissa"/>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Sheet1"/>
      <sheetName val="Sheet2"/>
      <sheetName val="SOX_Change Log"/>
      <sheetName val="Instructions"/>
      <sheetName val="Long Term Gas Deals"/>
      <sheetName val="ANE Deals"/>
      <sheetName val="GasActivity"/>
      <sheetName val="Hubs"/>
      <sheetName val="BidAsk Tabular"/>
      <sheetName val="BidAsk Column"/>
      <sheetName val="Air Canada"/>
      <sheetName val="Air France"/>
      <sheetName val="AirTran"/>
      <sheetName val="Alaska"/>
      <sheetName val="Alitalia"/>
      <sheetName val="American"/>
      <sheetName val="America West"/>
      <sheetName val="Atlantic Coast"/>
      <sheetName val="British Airways"/>
      <sheetName val="Cathay Pacific"/>
      <sheetName val="China Southern--JUNK"/>
      <sheetName val="Continental"/>
      <sheetName val="Market Valuation"/>
      <sheetName val="Delta"/>
      <sheetName val="Finnair"/>
      <sheetName val="ROIC Trees"/>
      <sheetName val="Frontier"/>
      <sheetName val="Operating Leases"/>
      <sheetName val="Japan Airlines"/>
      <sheetName val="KLM"/>
      <sheetName val="Korean Air"/>
      <sheetName val="LAN Chile--JUNK"/>
      <sheetName val="Lufthansa"/>
      <sheetName val="Malaysia--JUNK"/>
      <sheetName val="Northwest"/>
      <sheetName val="Qantas"/>
      <sheetName val="Ryanair"/>
      <sheetName val="SAS--JUNK"/>
      <sheetName val="Singapore"/>
      <sheetName val="SkyWest"/>
      <sheetName val="Southwest"/>
      <sheetName val="Thai"/>
      <sheetName val="United"/>
      <sheetName val="US Airways"/>
      <sheetName val="Virgin Express"/>
    </sheetNames>
    <sheetDataSet>
      <sheetData sheetId="0" refreshError="1"/>
      <sheetData sheetId="1" refreshError="1"/>
      <sheetData sheetId="2" refreshError="1"/>
      <sheetData sheetId="3" refreshError="1"/>
      <sheetData sheetId="4" refreshError="1"/>
      <sheetData sheetId="5" refreshError="1">
        <row r="2">
          <cell r="B2">
            <v>67030</v>
          </cell>
          <cell r="H2">
            <v>200910</v>
          </cell>
          <cell r="AF2">
            <v>1104741.4138256083</v>
          </cell>
        </row>
        <row r="3">
          <cell r="B3">
            <v>67030</v>
          </cell>
          <cell r="H3">
            <v>200911</v>
          </cell>
          <cell r="AF3">
            <v>812632.84952179564</v>
          </cell>
        </row>
        <row r="4">
          <cell r="B4">
            <v>67030</v>
          </cell>
          <cell r="H4">
            <v>200912</v>
          </cell>
          <cell r="AF4">
            <v>996768.73420288763</v>
          </cell>
        </row>
        <row r="5">
          <cell r="B5">
            <v>67030</v>
          </cell>
          <cell r="H5">
            <v>201001</v>
          </cell>
          <cell r="AF5">
            <v>1147730.7498516815</v>
          </cell>
        </row>
        <row r="6">
          <cell r="B6">
            <v>67030</v>
          </cell>
          <cell r="H6">
            <v>201002</v>
          </cell>
          <cell r="AF6">
            <v>1036871.7954849646</v>
          </cell>
        </row>
        <row r="7">
          <cell r="B7">
            <v>67030</v>
          </cell>
          <cell r="H7">
            <v>201003</v>
          </cell>
          <cell r="AF7">
            <v>1151120.3995026732</v>
          </cell>
        </row>
        <row r="8">
          <cell r="B8">
            <v>67030</v>
          </cell>
          <cell r="H8">
            <v>201004</v>
          </cell>
          <cell r="AF8">
            <v>852125.30820391478</v>
          </cell>
        </row>
        <row r="9">
          <cell r="B9">
            <v>67030</v>
          </cell>
          <cell r="H9">
            <v>201005</v>
          </cell>
          <cell r="AF9">
            <v>905518.01590948831</v>
          </cell>
        </row>
        <row r="10">
          <cell r="B10">
            <v>67030</v>
          </cell>
          <cell r="H10">
            <v>201006</v>
          </cell>
          <cell r="AF10">
            <v>920650.41024936282</v>
          </cell>
        </row>
        <row r="11">
          <cell r="B11">
            <v>67030</v>
          </cell>
          <cell r="H11">
            <v>201007</v>
          </cell>
          <cell r="AF11">
            <v>967270.96928156237</v>
          </cell>
        </row>
        <row r="12">
          <cell r="B12">
            <v>67030</v>
          </cell>
          <cell r="H12">
            <v>201008</v>
          </cell>
          <cell r="AF12">
            <v>941631.3301438815</v>
          </cell>
        </row>
        <row r="13">
          <cell r="B13">
            <v>67030</v>
          </cell>
          <cell r="H13">
            <v>201009</v>
          </cell>
          <cell r="AF13">
            <v>894969.74643212184</v>
          </cell>
        </row>
        <row r="14">
          <cell r="B14">
            <v>67030</v>
          </cell>
          <cell r="H14">
            <v>201010</v>
          </cell>
          <cell r="AF14">
            <v>912598.46141685382</v>
          </cell>
        </row>
        <row r="15">
          <cell r="B15">
            <v>67035</v>
          </cell>
          <cell r="H15">
            <v>200910</v>
          </cell>
          <cell r="AF15">
            <v>1104741.4138256083</v>
          </cell>
        </row>
        <row r="16">
          <cell r="B16">
            <v>67035</v>
          </cell>
          <cell r="H16">
            <v>200911</v>
          </cell>
          <cell r="AF16">
            <v>812632.84952179564</v>
          </cell>
        </row>
        <row r="17">
          <cell r="B17">
            <v>67035</v>
          </cell>
          <cell r="H17">
            <v>200912</v>
          </cell>
          <cell r="AF17">
            <v>996768.73420288763</v>
          </cell>
        </row>
        <row r="18">
          <cell r="B18">
            <v>67035</v>
          </cell>
          <cell r="H18">
            <v>201001</v>
          </cell>
          <cell r="AF18">
            <v>1147730.7498516815</v>
          </cell>
        </row>
        <row r="19">
          <cell r="B19">
            <v>67035</v>
          </cell>
          <cell r="H19">
            <v>201002</v>
          </cell>
          <cell r="AF19">
            <v>1036871.7954849646</v>
          </cell>
        </row>
        <row r="20">
          <cell r="B20">
            <v>67035</v>
          </cell>
          <cell r="H20">
            <v>201003</v>
          </cell>
          <cell r="AF20">
            <v>1151120.3995026732</v>
          </cell>
        </row>
        <row r="21">
          <cell r="B21">
            <v>67035</v>
          </cell>
          <cell r="H21">
            <v>201004</v>
          </cell>
          <cell r="AF21">
            <v>852125.30820391478</v>
          </cell>
        </row>
        <row r="22">
          <cell r="B22">
            <v>67035</v>
          </cell>
          <cell r="H22">
            <v>201005</v>
          </cell>
          <cell r="AF22">
            <v>905518.01590948831</v>
          </cell>
        </row>
        <row r="23">
          <cell r="B23">
            <v>67035</v>
          </cell>
          <cell r="H23">
            <v>201006</v>
          </cell>
          <cell r="AF23">
            <v>920650.41024936282</v>
          </cell>
        </row>
        <row r="24">
          <cell r="B24">
            <v>67035</v>
          </cell>
          <cell r="H24">
            <v>201007</v>
          </cell>
          <cell r="AF24">
            <v>967270.96928156237</v>
          </cell>
        </row>
        <row r="25">
          <cell r="B25">
            <v>67035</v>
          </cell>
          <cell r="H25">
            <v>201008</v>
          </cell>
          <cell r="AF25">
            <v>941631.3301438815</v>
          </cell>
        </row>
        <row r="26">
          <cell r="B26">
            <v>67035</v>
          </cell>
          <cell r="H26">
            <v>201009</v>
          </cell>
          <cell r="AF26">
            <v>894969.74643212184</v>
          </cell>
        </row>
        <row r="27">
          <cell r="B27">
            <v>67035</v>
          </cell>
          <cell r="H27">
            <v>201010</v>
          </cell>
          <cell r="AF27">
            <v>912598.46141685382</v>
          </cell>
        </row>
        <row r="28">
          <cell r="B28">
            <v>67038</v>
          </cell>
          <cell r="H28">
            <v>200910</v>
          </cell>
          <cell r="AF28">
            <v>264134.45561927173</v>
          </cell>
        </row>
        <row r="29">
          <cell r="B29">
            <v>67038</v>
          </cell>
          <cell r="H29">
            <v>200911</v>
          </cell>
          <cell r="AF29">
            <v>199723.1171181564</v>
          </cell>
        </row>
        <row r="30">
          <cell r="B30">
            <v>67038</v>
          </cell>
          <cell r="H30">
            <v>200912</v>
          </cell>
          <cell r="AF30">
            <v>240586.15679925622</v>
          </cell>
        </row>
        <row r="31">
          <cell r="B31">
            <v>67038</v>
          </cell>
          <cell r="H31">
            <v>201001</v>
          </cell>
          <cell r="AF31">
            <v>273468.54606510856</v>
          </cell>
        </row>
        <row r="32">
          <cell r="B32">
            <v>67038</v>
          </cell>
          <cell r="H32">
            <v>201002</v>
          </cell>
          <cell r="AF32">
            <v>247021.068257657</v>
          </cell>
        </row>
        <row r="33">
          <cell r="B33">
            <v>67038</v>
          </cell>
          <cell r="H33">
            <v>201003</v>
          </cell>
          <cell r="AF33">
            <v>274140.25924659229</v>
          </cell>
        </row>
        <row r="34">
          <cell r="B34">
            <v>67038</v>
          </cell>
          <cell r="H34">
            <v>201004</v>
          </cell>
          <cell r="AF34">
            <v>208203.25071699987</v>
          </cell>
        </row>
        <row r="35">
          <cell r="B35">
            <v>67038</v>
          </cell>
          <cell r="H35">
            <v>201005</v>
          </cell>
          <cell r="AF35">
            <v>220540.59110098099</v>
          </cell>
        </row>
        <row r="36">
          <cell r="B36">
            <v>67038</v>
          </cell>
          <cell r="H36">
            <v>201006</v>
          </cell>
          <cell r="AF36">
            <v>223041.86031055494</v>
          </cell>
        </row>
        <row r="37">
          <cell r="B37">
            <v>67038</v>
          </cell>
          <cell r="H37">
            <v>201007</v>
          </cell>
          <cell r="AF37">
            <v>233888.52616175654</v>
          </cell>
        </row>
        <row r="38">
          <cell r="B38">
            <v>67038</v>
          </cell>
          <cell r="H38">
            <v>201008</v>
          </cell>
          <cell r="AF38">
            <v>228235.4463791778</v>
          </cell>
        </row>
        <row r="39">
          <cell r="B39">
            <v>67038</v>
          </cell>
          <cell r="H39">
            <v>201009</v>
          </cell>
          <cell r="AF39">
            <v>217260.91719525674</v>
          </cell>
        </row>
        <row r="40">
          <cell r="B40">
            <v>67038</v>
          </cell>
          <cell r="H40">
            <v>201010</v>
          </cell>
          <cell r="AF40">
            <v>221799.716419798</v>
          </cell>
        </row>
        <row r="41">
          <cell r="B41">
            <v>67038</v>
          </cell>
          <cell r="H41">
            <v>201011</v>
          </cell>
          <cell r="AF41">
            <v>288510.24835768814</v>
          </cell>
        </row>
        <row r="42">
          <cell r="B42">
            <v>67038</v>
          </cell>
          <cell r="H42">
            <v>201012</v>
          </cell>
          <cell r="AF42">
            <v>314282.08571553277</v>
          </cell>
        </row>
        <row r="43">
          <cell r="B43">
            <v>67038</v>
          </cell>
          <cell r="H43">
            <v>201101</v>
          </cell>
          <cell r="AF43">
            <v>291298.39325850905</v>
          </cell>
        </row>
        <row r="44">
          <cell r="B44">
            <v>67038</v>
          </cell>
          <cell r="H44">
            <v>201102</v>
          </cell>
          <cell r="AF44">
            <v>250772.6988955361</v>
          </cell>
        </row>
        <row r="45">
          <cell r="B45">
            <v>67038</v>
          </cell>
          <cell r="H45">
            <v>201103</v>
          </cell>
          <cell r="AF45">
            <v>291588.87937037327</v>
          </cell>
        </row>
        <row r="46">
          <cell r="B46">
            <v>67038</v>
          </cell>
          <cell r="H46">
            <v>201104</v>
          </cell>
          <cell r="AF46">
            <v>211638.30684234184</v>
          </cell>
        </row>
        <row r="47">
          <cell r="B47">
            <v>67038</v>
          </cell>
          <cell r="H47">
            <v>201105</v>
          </cell>
          <cell r="AF47">
            <v>221224.12223987788</v>
          </cell>
        </row>
        <row r="48">
          <cell r="B48">
            <v>67038</v>
          </cell>
          <cell r="H48">
            <v>201106</v>
          </cell>
          <cell r="AF48">
            <v>213287.45703317961</v>
          </cell>
        </row>
        <row r="49">
          <cell r="B49">
            <v>67038</v>
          </cell>
          <cell r="H49">
            <v>201107</v>
          </cell>
          <cell r="AF49">
            <v>210787.48537498058</v>
          </cell>
        </row>
        <row r="50">
          <cell r="B50">
            <v>67038</v>
          </cell>
          <cell r="H50">
            <v>201108</v>
          </cell>
          <cell r="AF50">
            <v>204745.73021355533</v>
          </cell>
        </row>
        <row r="51">
          <cell r="B51">
            <v>67038</v>
          </cell>
          <cell r="H51">
            <v>201109</v>
          </cell>
          <cell r="AF51">
            <v>186436.47303763553</v>
          </cell>
        </row>
        <row r="52">
          <cell r="B52">
            <v>67038</v>
          </cell>
          <cell r="H52">
            <v>201110</v>
          </cell>
          <cell r="AF52">
            <v>228510.83008423902</v>
          </cell>
        </row>
        <row r="53">
          <cell r="B53">
            <v>67039</v>
          </cell>
          <cell r="H53">
            <v>200910</v>
          </cell>
          <cell r="AF53">
            <v>258043.40157335406</v>
          </cell>
        </row>
        <row r="54">
          <cell r="B54">
            <v>67039</v>
          </cell>
          <cell r="H54">
            <v>200911</v>
          </cell>
          <cell r="AF54">
            <v>195116.62337131039</v>
          </cell>
        </row>
        <row r="55">
          <cell r="B55">
            <v>67039</v>
          </cell>
          <cell r="H55">
            <v>200912</v>
          </cell>
          <cell r="AF55">
            <v>235035.70788128537</v>
          </cell>
        </row>
        <row r="56">
          <cell r="B56">
            <v>67039</v>
          </cell>
          <cell r="H56">
            <v>201001</v>
          </cell>
          <cell r="AF56">
            <v>267156.16711647232</v>
          </cell>
        </row>
        <row r="57">
          <cell r="B57">
            <v>67039</v>
          </cell>
          <cell r="H57">
            <v>201002</v>
          </cell>
          <cell r="AF57">
            <v>241326.8526203481</v>
          </cell>
        </row>
        <row r="58">
          <cell r="B58">
            <v>67039</v>
          </cell>
          <cell r="H58">
            <v>201003</v>
          </cell>
          <cell r="AF58">
            <v>267814.40812293766</v>
          </cell>
        </row>
        <row r="59">
          <cell r="B59">
            <v>67039</v>
          </cell>
          <cell r="H59">
            <v>201004</v>
          </cell>
          <cell r="AF59">
            <v>203394.05419245129</v>
          </cell>
        </row>
        <row r="60">
          <cell r="B60">
            <v>67039</v>
          </cell>
          <cell r="H60">
            <v>201005</v>
          </cell>
          <cell r="AF60">
            <v>215449.1786596629</v>
          </cell>
        </row>
        <row r="61">
          <cell r="B61">
            <v>67039</v>
          </cell>
          <cell r="H61">
            <v>201006</v>
          </cell>
          <cell r="AF61">
            <v>217896.37989114143</v>
          </cell>
        </row>
        <row r="62">
          <cell r="B62">
            <v>67039</v>
          </cell>
          <cell r="H62">
            <v>201007</v>
          </cell>
          <cell r="AF62">
            <v>228493.39983605643</v>
          </cell>
        </row>
        <row r="63">
          <cell r="B63">
            <v>67039</v>
          </cell>
          <cell r="H63">
            <v>201008</v>
          </cell>
          <cell r="AF63">
            <v>222971.7323644243</v>
          </cell>
        </row>
        <row r="64">
          <cell r="B64">
            <v>67039</v>
          </cell>
          <cell r="H64">
            <v>201009</v>
          </cell>
          <cell r="AF64">
            <v>212252.70724893361</v>
          </cell>
        </row>
        <row r="65">
          <cell r="B65">
            <v>67039</v>
          </cell>
          <cell r="H65">
            <v>201010</v>
          </cell>
          <cell r="AF65">
            <v>216679.29581297794</v>
          </cell>
        </row>
        <row r="66">
          <cell r="B66">
            <v>67039</v>
          </cell>
          <cell r="H66">
            <v>201011</v>
          </cell>
          <cell r="AF66">
            <v>281858.5247053107</v>
          </cell>
        </row>
        <row r="67">
          <cell r="B67">
            <v>67039</v>
          </cell>
          <cell r="H67">
            <v>201012</v>
          </cell>
          <cell r="AF67">
            <v>307039.7270224166</v>
          </cell>
        </row>
        <row r="68">
          <cell r="B68">
            <v>67039</v>
          </cell>
          <cell r="H68">
            <v>201101</v>
          </cell>
          <cell r="AF68">
            <v>284577.61681480304</v>
          </cell>
        </row>
        <row r="69">
          <cell r="B69">
            <v>67039</v>
          </cell>
          <cell r="H69">
            <v>201102</v>
          </cell>
          <cell r="AF69">
            <v>244990.48363795562</v>
          </cell>
        </row>
        <row r="70">
          <cell r="B70">
            <v>67039</v>
          </cell>
          <cell r="H70">
            <v>201103</v>
          </cell>
          <cell r="AF70">
            <v>284860.60463591502</v>
          </cell>
        </row>
        <row r="71">
          <cell r="B71">
            <v>67039</v>
          </cell>
          <cell r="H71">
            <v>201104</v>
          </cell>
          <cell r="AF71">
            <v>206751.87006055404</v>
          </cell>
        </row>
        <row r="72">
          <cell r="B72">
            <v>67039</v>
          </cell>
          <cell r="H72">
            <v>201105</v>
          </cell>
          <cell r="AF72">
            <v>216127.61152125223</v>
          </cell>
        </row>
        <row r="73">
          <cell r="B73">
            <v>67039</v>
          </cell>
          <cell r="H73">
            <v>201106</v>
          </cell>
          <cell r="AF73">
            <v>208371.95541395014</v>
          </cell>
        </row>
        <row r="74">
          <cell r="B74">
            <v>67039</v>
          </cell>
          <cell r="H74">
            <v>201107</v>
          </cell>
          <cell r="AF74">
            <v>205929.97888813098</v>
          </cell>
        </row>
        <row r="75">
          <cell r="B75">
            <v>67039</v>
          </cell>
          <cell r="H75">
            <v>201108</v>
          </cell>
          <cell r="AF75">
            <v>200022.38085591418</v>
          </cell>
        </row>
        <row r="76">
          <cell r="B76">
            <v>67039</v>
          </cell>
          <cell r="H76">
            <v>201109</v>
          </cell>
          <cell r="AF76">
            <v>182142.53323042922</v>
          </cell>
        </row>
        <row r="77">
          <cell r="B77">
            <v>67039</v>
          </cell>
          <cell r="H77">
            <v>201110</v>
          </cell>
          <cell r="AF77">
            <v>223242.71684348694</v>
          </cell>
        </row>
        <row r="78">
          <cell r="B78">
            <v>110518</v>
          </cell>
          <cell r="H78">
            <v>200910</v>
          </cell>
          <cell r="AF78">
            <v>29406.312288063349</v>
          </cell>
        </row>
        <row r="79">
          <cell r="B79">
            <v>110518</v>
          </cell>
          <cell r="H79">
            <v>200911</v>
          </cell>
          <cell r="AF79">
            <v>10234.893491919238</v>
          </cell>
        </row>
        <row r="80">
          <cell r="B80">
            <v>110518</v>
          </cell>
          <cell r="H80">
            <v>200912</v>
          </cell>
          <cell r="AF80">
            <v>16242.157336929293</v>
          </cell>
        </row>
        <row r="81">
          <cell r="B81">
            <v>110518</v>
          </cell>
          <cell r="H81">
            <v>201001</v>
          </cell>
          <cell r="AF81">
            <v>18955.641135083057</v>
          </cell>
        </row>
        <row r="82">
          <cell r="B82">
            <v>110518</v>
          </cell>
          <cell r="H82">
            <v>201002</v>
          </cell>
          <cell r="AF82">
            <v>16643.321918837217</v>
          </cell>
        </row>
        <row r="83">
          <cell r="B83">
            <v>110518</v>
          </cell>
          <cell r="H83">
            <v>201003</v>
          </cell>
          <cell r="AF83">
            <v>19116.471431157857</v>
          </cell>
        </row>
        <row r="84">
          <cell r="B84">
            <v>110518</v>
          </cell>
          <cell r="H84">
            <v>201004</v>
          </cell>
          <cell r="AF84">
            <v>21794.116164133862</v>
          </cell>
        </row>
        <row r="85">
          <cell r="B85">
            <v>110518</v>
          </cell>
          <cell r="H85">
            <v>201005</v>
          </cell>
          <cell r="AF85">
            <v>23270.980461573388</v>
          </cell>
        </row>
        <row r="86">
          <cell r="B86">
            <v>110518</v>
          </cell>
          <cell r="H86">
            <v>201006</v>
          </cell>
          <cell r="AF86">
            <v>23854.272025682028</v>
          </cell>
        </row>
        <row r="87">
          <cell r="B87">
            <v>110518</v>
          </cell>
          <cell r="H87">
            <v>201007</v>
          </cell>
          <cell r="AF87">
            <v>25143.204518509923</v>
          </cell>
        </row>
        <row r="88">
          <cell r="B88">
            <v>110518</v>
          </cell>
          <cell r="H88">
            <v>201008</v>
          </cell>
          <cell r="AF88">
            <v>24398.014160632993</v>
          </cell>
        </row>
        <row r="89">
          <cell r="B89">
            <v>110518</v>
          </cell>
          <cell r="H89">
            <v>201009</v>
          </cell>
          <cell r="AF89">
            <v>23149.920261549723</v>
          </cell>
        </row>
        <row r="90">
          <cell r="B90">
            <v>110518</v>
          </cell>
          <cell r="H90">
            <v>201010</v>
          </cell>
          <cell r="AF90">
            <v>23509.755699986341</v>
          </cell>
        </row>
      </sheetData>
      <sheetData sheetId="6" refreshError="1">
        <row r="1">
          <cell r="C1" t="str">
            <v>HUBS</v>
          </cell>
          <cell r="F1" t="str">
            <v>STRIP</v>
          </cell>
        </row>
        <row r="2">
          <cell r="C2" t="str">
            <v>AGT-CG</v>
          </cell>
          <cell r="F2">
            <v>200910</v>
          </cell>
          <cell r="X2">
            <v>1.5000000000000013E-2</v>
          </cell>
        </row>
        <row r="3">
          <cell r="C3" t="str">
            <v>TCO</v>
          </cell>
          <cell r="F3">
            <v>200910</v>
          </cell>
          <cell r="X3">
            <v>1.0000000000000002E-2</v>
          </cell>
        </row>
        <row r="4">
          <cell r="C4" t="str">
            <v>TCO</v>
          </cell>
          <cell r="F4">
            <v>200911</v>
          </cell>
          <cell r="X4">
            <v>0.03</v>
          </cell>
        </row>
        <row r="5">
          <cell r="C5" t="str">
            <v>TCO</v>
          </cell>
          <cell r="F5">
            <v>200912</v>
          </cell>
          <cell r="X5">
            <v>2.4999999999999994E-2</v>
          </cell>
        </row>
        <row r="6">
          <cell r="C6" t="str">
            <v>TCO</v>
          </cell>
          <cell r="F6">
            <v>200910</v>
          </cell>
          <cell r="X6">
            <v>4.9999999999999975E-3</v>
          </cell>
        </row>
        <row r="7">
          <cell r="C7" t="str">
            <v>TCO</v>
          </cell>
          <cell r="F7">
            <v>200910</v>
          </cell>
          <cell r="X7">
            <v>0.01</v>
          </cell>
        </row>
        <row r="8">
          <cell r="C8" t="str">
            <v>TCO</v>
          </cell>
          <cell r="F8">
            <v>200910</v>
          </cell>
          <cell r="X8">
            <v>0.01</v>
          </cell>
        </row>
        <row r="9">
          <cell r="C9" t="str">
            <v>Dominion-South</v>
          </cell>
          <cell r="F9">
            <v>200910</v>
          </cell>
          <cell r="X9">
            <v>2.0000000000000004E-2</v>
          </cell>
        </row>
        <row r="10">
          <cell r="C10" t="str">
            <v>Dominion-South</v>
          </cell>
          <cell r="F10">
            <v>200910</v>
          </cell>
          <cell r="X10">
            <v>5.0000000000000001E-3</v>
          </cell>
        </row>
        <row r="11">
          <cell r="C11" t="str">
            <v>Dominion-South</v>
          </cell>
          <cell r="F11">
            <v>200910</v>
          </cell>
          <cell r="X11">
            <v>1.0000000000000002E-2</v>
          </cell>
        </row>
        <row r="12">
          <cell r="C12" t="str">
            <v>Dominion-South</v>
          </cell>
          <cell r="F12">
            <v>200911</v>
          </cell>
          <cell r="X12">
            <v>0.06</v>
          </cell>
        </row>
        <row r="13">
          <cell r="C13" t="str">
            <v>Dominion-South</v>
          </cell>
          <cell r="F13">
            <v>200912</v>
          </cell>
          <cell r="X13">
            <v>0.1</v>
          </cell>
        </row>
        <row r="14">
          <cell r="C14" t="str">
            <v>TGP-Z0</v>
          </cell>
          <cell r="F14">
            <v>200910</v>
          </cell>
          <cell r="X14">
            <v>9.000000000000008E-3</v>
          </cell>
        </row>
        <row r="15">
          <cell r="C15" t="str">
            <v>TGP-Z0</v>
          </cell>
          <cell r="F15">
            <v>200910</v>
          </cell>
          <cell r="X15">
            <v>1.4999999999999986E-2</v>
          </cell>
        </row>
        <row r="16">
          <cell r="C16" t="str">
            <v>TGP-Z0</v>
          </cell>
          <cell r="F16">
            <v>200910</v>
          </cell>
          <cell r="X16">
            <v>7.4999999999999997E-3</v>
          </cell>
        </row>
        <row r="17">
          <cell r="C17" t="str">
            <v>TGP-Z0</v>
          </cell>
          <cell r="F17">
            <v>200910</v>
          </cell>
          <cell r="X17">
            <v>2.5000000000000001E-3</v>
          </cell>
        </row>
        <row r="18">
          <cell r="C18" t="str">
            <v>TGP-Z6 200L</v>
          </cell>
          <cell r="F18">
            <v>200910</v>
          </cell>
          <cell r="X18">
            <v>1.5000000000000013E-2</v>
          </cell>
        </row>
        <row r="19">
          <cell r="C19" t="str">
            <v>TGP-Z6 200L</v>
          </cell>
          <cell r="F19">
            <v>200911</v>
          </cell>
          <cell r="X19">
            <v>0.15000000000000008</v>
          </cell>
        </row>
        <row r="20">
          <cell r="C20" t="str">
            <v>TGP-Z6 200L</v>
          </cell>
          <cell r="F20">
            <v>200910</v>
          </cell>
          <cell r="X20">
            <v>0.01</v>
          </cell>
        </row>
        <row r="21">
          <cell r="C21" t="str">
            <v>TETCO-ETX</v>
          </cell>
          <cell r="F21">
            <v>200910</v>
          </cell>
          <cell r="X21">
            <v>5.0000000000000017E-2</v>
          </cell>
        </row>
        <row r="22">
          <cell r="C22" t="str">
            <v>TETCO-ETX</v>
          </cell>
          <cell r="F22">
            <v>200910</v>
          </cell>
          <cell r="X22">
            <v>0.02</v>
          </cell>
        </row>
        <row r="23">
          <cell r="C23" t="str">
            <v>Transco-30</v>
          </cell>
          <cell r="F23">
            <v>200910</v>
          </cell>
          <cell r="X23">
            <v>1.0000000000000009E-2</v>
          </cell>
        </row>
        <row r="24">
          <cell r="C24" t="str">
            <v>Transco-30</v>
          </cell>
          <cell r="F24">
            <v>200910</v>
          </cell>
          <cell r="X24">
            <v>0.01</v>
          </cell>
        </row>
        <row r="25">
          <cell r="C25" t="str">
            <v>Transco-45</v>
          </cell>
          <cell r="F25">
            <v>200910</v>
          </cell>
          <cell r="X25">
            <v>0.05</v>
          </cell>
        </row>
        <row r="26">
          <cell r="C26" t="str">
            <v>Transco-45</v>
          </cell>
          <cell r="F26">
            <v>200910</v>
          </cell>
          <cell r="X26">
            <v>1.4999999999999999E-2</v>
          </cell>
        </row>
        <row r="27">
          <cell r="C27" t="str">
            <v>Transco-45</v>
          </cell>
          <cell r="F27">
            <v>200910</v>
          </cell>
          <cell r="X27">
            <v>0.01</v>
          </cell>
        </row>
        <row r="28">
          <cell r="C28" t="str">
            <v>Transco-65</v>
          </cell>
          <cell r="F28">
            <v>200910</v>
          </cell>
          <cell r="X28">
            <v>4.9999999999999975E-3</v>
          </cell>
        </row>
        <row r="29">
          <cell r="C29" t="str">
            <v>Transco-65</v>
          </cell>
          <cell r="F29">
            <v>200910</v>
          </cell>
          <cell r="X29">
            <v>5.0000000000000001E-3</v>
          </cell>
        </row>
        <row r="30">
          <cell r="C30" t="str">
            <v>Transco-65</v>
          </cell>
          <cell r="F30">
            <v>200910</v>
          </cell>
          <cell r="X30">
            <v>4.9999999999999975E-3</v>
          </cell>
        </row>
        <row r="31">
          <cell r="C31" t="str">
            <v>Transco-65</v>
          </cell>
          <cell r="F31">
            <v>200910</v>
          </cell>
          <cell r="X31">
            <v>2.5000000000000001E-3</v>
          </cell>
        </row>
        <row r="32">
          <cell r="C32" t="str">
            <v>Transco-65</v>
          </cell>
          <cell r="F32">
            <v>200910</v>
          </cell>
          <cell r="X32">
            <v>7.4999999999999997E-3</v>
          </cell>
        </row>
        <row r="33">
          <cell r="C33" t="str">
            <v>Transco-Z6 (non-NY)</v>
          </cell>
          <cell r="F33">
            <v>200910</v>
          </cell>
          <cell r="X33">
            <v>2.4999999999999994E-2</v>
          </cell>
        </row>
        <row r="34">
          <cell r="C34" t="str">
            <v>Transco-Z6 (non-NY)</v>
          </cell>
          <cell r="F34">
            <v>200911</v>
          </cell>
          <cell r="X34">
            <v>0.15000000000000002</v>
          </cell>
        </row>
        <row r="35">
          <cell r="C35" t="str">
            <v>Transco-Z6 (NY)</v>
          </cell>
          <cell r="F35">
            <v>200910</v>
          </cell>
          <cell r="X35">
            <v>1.0000000000000009E-2</v>
          </cell>
        </row>
        <row r="36">
          <cell r="C36" t="str">
            <v>Transco-Z6 (NY)</v>
          </cell>
          <cell r="F36">
            <v>200911</v>
          </cell>
          <cell r="X36">
            <v>3.0000000000000027E-2</v>
          </cell>
        </row>
        <row r="37">
          <cell r="C37" t="str">
            <v>Transco-Z6 (NY)</v>
          </cell>
          <cell r="F37">
            <v>200912</v>
          </cell>
          <cell r="X37">
            <v>8.0000000000000071E-2</v>
          </cell>
        </row>
        <row r="38">
          <cell r="C38" t="str">
            <v>Transco-Z6 (NY)</v>
          </cell>
          <cell r="F38">
            <v>201003</v>
          </cell>
          <cell r="X38">
            <v>0.11749999999999994</v>
          </cell>
        </row>
        <row r="39">
          <cell r="C39" t="str">
            <v>Transco-Z6 (NY)</v>
          </cell>
          <cell r="F39">
            <v>201011</v>
          </cell>
          <cell r="X39">
            <v>0.21500000000000008</v>
          </cell>
        </row>
        <row r="40">
          <cell r="C40" t="str">
            <v>Transco-Z6 (NY)</v>
          </cell>
          <cell r="F40">
            <v>201012</v>
          </cell>
          <cell r="X40">
            <v>0.31999999999999984</v>
          </cell>
        </row>
        <row r="41">
          <cell r="C41" t="str">
            <v>Transco-Z6 (NY)</v>
          </cell>
          <cell r="F41">
            <v>200910</v>
          </cell>
          <cell r="X41">
            <v>1.4999999999999958E-2</v>
          </cell>
        </row>
        <row r="42">
          <cell r="C42" t="str">
            <v>TGT-Z1 (FT)</v>
          </cell>
          <cell r="F42">
            <v>200910</v>
          </cell>
          <cell r="X42">
            <v>1.2499999999999997E-2</v>
          </cell>
        </row>
        <row r="43">
          <cell r="C43" t="str">
            <v>TGT-Z1 (FT)</v>
          </cell>
          <cell r="F43">
            <v>200910</v>
          </cell>
          <cell r="X43">
            <v>2.5000000000000001E-3</v>
          </cell>
        </row>
        <row r="44">
          <cell r="C44" t="str">
            <v>TGT-SL (FT)</v>
          </cell>
          <cell r="F44">
            <v>200910</v>
          </cell>
          <cell r="X44">
            <v>7.4999999999999928E-3</v>
          </cell>
        </row>
        <row r="45">
          <cell r="C45" t="str">
            <v>TGT-SL (FT)</v>
          </cell>
          <cell r="F45">
            <v>200910</v>
          </cell>
          <cell r="X45">
            <v>7.5000000000000067E-3</v>
          </cell>
        </row>
        <row r="46">
          <cell r="C46" t="str">
            <v>TGT-SL (FT)</v>
          </cell>
          <cell r="F46">
            <v>200910</v>
          </cell>
          <cell r="X46">
            <v>5.0000000000000001E-3</v>
          </cell>
        </row>
        <row r="47">
          <cell r="C47" t="str">
            <v>TGT-SL (FT)</v>
          </cell>
          <cell r="F47">
            <v>200910</v>
          </cell>
          <cell r="X47">
            <v>2.5000000000000001E-3</v>
          </cell>
        </row>
        <row r="48">
          <cell r="C48" t="str">
            <v>TETCO-M3</v>
          </cell>
          <cell r="F48">
            <v>200910</v>
          </cell>
          <cell r="X48">
            <v>1.5000000000000013E-3</v>
          </cell>
        </row>
        <row r="49">
          <cell r="C49" t="str">
            <v>TETCO-M3</v>
          </cell>
          <cell r="F49">
            <v>200911</v>
          </cell>
          <cell r="X49">
            <v>2.0000000000000018E-2</v>
          </cell>
        </row>
        <row r="50">
          <cell r="C50" t="str">
            <v>TETCO-M3</v>
          </cell>
          <cell r="F50">
            <v>200912</v>
          </cell>
          <cell r="X50">
            <v>4.7500000000000098E-2</v>
          </cell>
        </row>
        <row r="51">
          <cell r="C51" t="str">
            <v>TETCO-M3</v>
          </cell>
          <cell r="F51">
            <v>201003</v>
          </cell>
          <cell r="X51">
            <v>3.9999999999999925E-2</v>
          </cell>
        </row>
        <row r="52">
          <cell r="C52" t="str">
            <v>TETCO-M3</v>
          </cell>
          <cell r="F52">
            <v>201012</v>
          </cell>
          <cell r="X52">
            <v>0.14999999999999991</v>
          </cell>
        </row>
        <row r="53">
          <cell r="C53" t="str">
            <v>TETCO-M3</v>
          </cell>
          <cell r="F53">
            <v>200910</v>
          </cell>
          <cell r="X53">
            <v>2.5000000000000001E-3</v>
          </cell>
        </row>
        <row r="54">
          <cell r="C54" t="str">
            <v>TETCO-M3</v>
          </cell>
          <cell r="F54">
            <v>200910</v>
          </cell>
          <cell r="X54">
            <v>0</v>
          </cell>
        </row>
        <row r="55">
          <cell r="C55" t="str">
            <v>TETCO-M3</v>
          </cell>
          <cell r="F55">
            <v>200910</v>
          </cell>
          <cell r="X55">
            <v>0</v>
          </cell>
        </row>
        <row r="56">
          <cell r="C56" t="str">
            <v>TGP-500L</v>
          </cell>
          <cell r="F56">
            <v>200910</v>
          </cell>
          <cell r="X56">
            <v>4.9999999999999906E-3</v>
          </cell>
        </row>
        <row r="57">
          <cell r="C57" t="str">
            <v>TGP-500L</v>
          </cell>
          <cell r="F57">
            <v>200911</v>
          </cell>
          <cell r="X57">
            <v>7.0000000000000007E-2</v>
          </cell>
        </row>
        <row r="58">
          <cell r="C58" t="str">
            <v>TGP-500L</v>
          </cell>
          <cell r="F58">
            <v>200910</v>
          </cell>
          <cell r="X58">
            <v>0.01</v>
          </cell>
        </row>
        <row r="59">
          <cell r="C59" t="str">
            <v>TGP-500L</v>
          </cell>
          <cell r="F59">
            <v>200910</v>
          </cell>
          <cell r="X59">
            <v>2.4999999999999883E-3</v>
          </cell>
        </row>
        <row r="60">
          <cell r="C60" t="str">
            <v>TGP-500L</v>
          </cell>
          <cell r="F60">
            <v>200910</v>
          </cell>
          <cell r="X60">
            <v>7.4999999999999997E-3</v>
          </cell>
        </row>
        <row r="61">
          <cell r="C61" t="str">
            <v>TGP-500L</v>
          </cell>
          <cell r="F61">
            <v>200910</v>
          </cell>
          <cell r="X61">
            <v>0</v>
          </cell>
        </row>
        <row r="62">
          <cell r="C62" t="str">
            <v>TGP-800L</v>
          </cell>
          <cell r="F62">
            <v>200910</v>
          </cell>
          <cell r="X62">
            <v>4.0000000000000008E-2</v>
          </cell>
        </row>
        <row r="63">
          <cell r="C63" t="str">
            <v>TGP-800L</v>
          </cell>
          <cell r="F63">
            <v>200910</v>
          </cell>
          <cell r="X63">
            <v>1.2499999999999997E-2</v>
          </cell>
        </row>
        <row r="64">
          <cell r="C64" t="str">
            <v>TETCO-STX</v>
          </cell>
          <cell r="F64">
            <v>200910</v>
          </cell>
          <cell r="X64">
            <v>2.4999999999999994E-2</v>
          </cell>
        </row>
        <row r="65">
          <cell r="C65" t="str">
            <v>TETCO-STX</v>
          </cell>
          <cell r="F65">
            <v>200910</v>
          </cell>
          <cell r="X65">
            <v>4.9999999999999992E-3</v>
          </cell>
        </row>
        <row r="66">
          <cell r="C66" t="str">
            <v>TETCO-STX</v>
          </cell>
          <cell r="F66">
            <v>200910</v>
          </cell>
          <cell r="X66">
            <v>1.4999999999999986E-2</v>
          </cell>
        </row>
        <row r="67">
          <cell r="C67" t="str">
            <v>TETCO-WLA</v>
          </cell>
          <cell r="F67">
            <v>200910</v>
          </cell>
          <cell r="X67">
            <v>9.999999999999995E-3</v>
          </cell>
        </row>
        <row r="68">
          <cell r="C68" t="str">
            <v>TETCO-WLA</v>
          </cell>
          <cell r="F68">
            <v>200910</v>
          </cell>
          <cell r="X68">
            <v>5.0000000000000001E-3</v>
          </cell>
        </row>
        <row r="69">
          <cell r="C69" t="str">
            <v>TETCO-ELA</v>
          </cell>
          <cell r="F69">
            <v>200910</v>
          </cell>
          <cell r="X69">
            <v>2.4999999999999953E-3</v>
          </cell>
        </row>
        <row r="70">
          <cell r="C70" t="str">
            <v>TETCO-ELA</v>
          </cell>
          <cell r="F70">
            <v>200910</v>
          </cell>
          <cell r="X70">
            <v>2.5000000000000001E-3</v>
          </cell>
        </row>
        <row r="71">
          <cell r="C71" t="str">
            <v>TETCO-ELA</v>
          </cell>
          <cell r="F71">
            <v>200910</v>
          </cell>
          <cell r="X71">
            <v>4.9999999999999992E-3</v>
          </cell>
        </row>
        <row r="72">
          <cell r="C72" t="str">
            <v>TETCO-ELA</v>
          </cell>
          <cell r="F72">
            <v>200910</v>
          </cell>
          <cell r="X72">
            <v>9.999999999999995E-3</v>
          </cell>
        </row>
        <row r="73">
          <cell r="C73" t="str">
            <v>AB-NIT</v>
          </cell>
          <cell r="F73">
            <v>200910</v>
          </cell>
          <cell r="X73">
            <v>0.12000000000000011</v>
          </cell>
        </row>
        <row r="74">
          <cell r="C74" t="str">
            <v>AB-NIT</v>
          </cell>
          <cell r="F74">
            <v>200911</v>
          </cell>
          <cell r="X74">
            <v>1.0000000000000009E-2</v>
          </cell>
        </row>
        <row r="75">
          <cell r="C75" t="str">
            <v>AB-NIT</v>
          </cell>
          <cell r="F75">
            <v>200912</v>
          </cell>
          <cell r="X75">
            <v>2.4999999999999967E-2</v>
          </cell>
        </row>
        <row r="76">
          <cell r="C76" t="str">
            <v>AB-NIT</v>
          </cell>
          <cell r="F76">
            <v>201001</v>
          </cell>
          <cell r="X76">
            <v>1.2499999999999956E-2</v>
          </cell>
        </row>
        <row r="77">
          <cell r="C77" t="str">
            <v>AB-NIT</v>
          </cell>
          <cell r="F77">
            <v>201002</v>
          </cell>
          <cell r="X77">
            <v>1.5000000000000013E-2</v>
          </cell>
        </row>
        <row r="78">
          <cell r="C78" t="str">
            <v>AB-NIT</v>
          </cell>
          <cell r="F78">
            <v>201003</v>
          </cell>
          <cell r="X78">
            <v>4.0000000000000036E-2</v>
          </cell>
        </row>
        <row r="79">
          <cell r="C79" t="str">
            <v>AB-NIT</v>
          </cell>
          <cell r="F79">
            <v>201004</v>
          </cell>
          <cell r="X79">
            <v>1.5000000000000013E-2</v>
          </cell>
        </row>
        <row r="80">
          <cell r="C80" t="str">
            <v>AB-NIT</v>
          </cell>
          <cell r="F80">
            <v>201005</v>
          </cell>
          <cell r="X80">
            <v>2.4999999999999911E-2</v>
          </cell>
        </row>
        <row r="81">
          <cell r="C81" t="str">
            <v>AB-NIT</v>
          </cell>
          <cell r="F81">
            <v>201006</v>
          </cell>
          <cell r="X81">
            <v>4.500000000000004E-2</v>
          </cell>
        </row>
        <row r="82">
          <cell r="C82" t="str">
            <v>AB-NIT</v>
          </cell>
          <cell r="F82">
            <v>201010</v>
          </cell>
          <cell r="X82">
            <v>3.499999999999992E-2</v>
          </cell>
        </row>
        <row r="83">
          <cell r="C83" t="str">
            <v>AB-NIT</v>
          </cell>
          <cell r="F83">
            <v>201011</v>
          </cell>
          <cell r="X83">
            <v>2.0000000000000018E-2</v>
          </cell>
        </row>
        <row r="84">
          <cell r="C84" t="str">
            <v>AB-NIT</v>
          </cell>
          <cell r="F84">
            <v>201012</v>
          </cell>
          <cell r="X84">
            <v>2.0000000000000018E-2</v>
          </cell>
        </row>
        <row r="85">
          <cell r="C85" t="str">
            <v>AGT-CG</v>
          </cell>
          <cell r="F85">
            <v>200910</v>
          </cell>
          <cell r="X85">
            <v>2.5000000000000022E-2</v>
          </cell>
        </row>
        <row r="86">
          <cell r="C86" t="str">
            <v>TCO</v>
          </cell>
          <cell r="F86">
            <v>200910</v>
          </cell>
          <cell r="X86">
            <v>1.3499999999999998E-2</v>
          </cell>
        </row>
        <row r="87">
          <cell r="C87" t="str">
            <v>TCO</v>
          </cell>
          <cell r="F87">
            <v>200911</v>
          </cell>
          <cell r="X87">
            <v>3.2500000000000001E-2</v>
          </cell>
        </row>
        <row r="88">
          <cell r="C88" t="str">
            <v>TCO</v>
          </cell>
          <cell r="F88">
            <v>200912</v>
          </cell>
          <cell r="X88">
            <v>2.4999999999999994E-2</v>
          </cell>
        </row>
        <row r="89">
          <cell r="C89" t="str">
            <v>TCO</v>
          </cell>
          <cell r="F89">
            <v>200910</v>
          </cell>
          <cell r="X89">
            <v>7.4999999999999997E-3</v>
          </cell>
        </row>
        <row r="90">
          <cell r="C90" t="str">
            <v>TCO</v>
          </cell>
          <cell r="F90">
            <v>200910</v>
          </cell>
          <cell r="X90">
            <v>9.999999999999995E-3</v>
          </cell>
        </row>
        <row r="91">
          <cell r="C91" t="str">
            <v>TCO</v>
          </cell>
          <cell r="F91">
            <v>200910</v>
          </cell>
          <cell r="X91">
            <v>5.0000000000000001E-3</v>
          </cell>
        </row>
        <row r="92">
          <cell r="C92" t="str">
            <v>TCO</v>
          </cell>
          <cell r="F92">
            <v>200910</v>
          </cell>
          <cell r="X92">
            <v>7.4999999999999997E-3</v>
          </cell>
        </row>
        <row r="93">
          <cell r="C93" t="str">
            <v>TCO</v>
          </cell>
          <cell r="F93">
            <v>200911</v>
          </cell>
          <cell r="X93">
            <v>1.4999999999999999E-2</v>
          </cell>
        </row>
        <row r="94">
          <cell r="C94" t="str">
            <v>Dominion-South</v>
          </cell>
          <cell r="F94">
            <v>200910</v>
          </cell>
          <cell r="X94">
            <v>4.9999999999999975E-3</v>
          </cell>
        </row>
        <row r="95">
          <cell r="C95" t="str">
            <v>Dominion-South</v>
          </cell>
          <cell r="F95">
            <v>200910</v>
          </cell>
          <cell r="X95">
            <v>5.0000000000000001E-3</v>
          </cell>
        </row>
        <row r="96">
          <cell r="C96" t="str">
            <v>Dominion-South</v>
          </cell>
          <cell r="F96">
            <v>200910</v>
          </cell>
          <cell r="X96">
            <v>2.5000000000000001E-3</v>
          </cell>
        </row>
        <row r="97">
          <cell r="C97" t="str">
            <v>Dominion-South</v>
          </cell>
          <cell r="F97">
            <v>200910</v>
          </cell>
          <cell r="X97">
            <v>4.9999999999999975E-3</v>
          </cell>
        </row>
        <row r="98">
          <cell r="C98" t="str">
            <v>Dominion-South</v>
          </cell>
          <cell r="F98">
            <v>200911</v>
          </cell>
          <cell r="X98">
            <v>4.0000000000000008E-2</v>
          </cell>
        </row>
        <row r="99">
          <cell r="C99" t="str">
            <v>Dominion-South</v>
          </cell>
          <cell r="F99">
            <v>200912</v>
          </cell>
          <cell r="X99">
            <v>2.9999999999999971E-2</v>
          </cell>
        </row>
        <row r="100">
          <cell r="C100" t="str">
            <v>TGP-Z0</v>
          </cell>
          <cell r="F100">
            <v>200910</v>
          </cell>
          <cell r="X100">
            <v>4.4999999999999984E-2</v>
          </cell>
        </row>
        <row r="101">
          <cell r="C101" t="str">
            <v>TGP-Z0</v>
          </cell>
          <cell r="F101">
            <v>200910</v>
          </cell>
          <cell r="X101">
            <v>1.4999999999999999E-2</v>
          </cell>
        </row>
        <row r="102">
          <cell r="C102" t="str">
            <v>TGP-Z0</v>
          </cell>
          <cell r="F102">
            <v>200910</v>
          </cell>
          <cell r="X102">
            <v>5.0000000000000001E-3</v>
          </cell>
        </row>
        <row r="103">
          <cell r="C103" t="str">
            <v>TGP-Z0</v>
          </cell>
          <cell r="F103">
            <v>200910</v>
          </cell>
          <cell r="X103">
            <v>5.0000000000000001E-3</v>
          </cell>
        </row>
        <row r="104">
          <cell r="C104" t="str">
            <v>TGP-Z6 200L</v>
          </cell>
          <cell r="F104">
            <v>200910</v>
          </cell>
          <cell r="X104">
            <v>1.0000000000000009E-2</v>
          </cell>
        </row>
        <row r="105">
          <cell r="C105" t="str">
            <v>TGP-Z6 200L</v>
          </cell>
          <cell r="F105">
            <v>200910</v>
          </cell>
          <cell r="X105">
            <v>5.0000000000000001E-3</v>
          </cell>
        </row>
        <row r="106">
          <cell r="C106" t="str">
            <v>TETCO-ETX</v>
          </cell>
          <cell r="F106">
            <v>200910</v>
          </cell>
          <cell r="X106">
            <v>4.7500000000000014E-2</v>
          </cell>
        </row>
        <row r="107">
          <cell r="C107" t="str">
            <v>TETCO-ETX</v>
          </cell>
          <cell r="F107">
            <v>200910</v>
          </cell>
          <cell r="X107">
            <v>5.0000000000000001E-3</v>
          </cell>
        </row>
        <row r="108">
          <cell r="C108" t="str">
            <v>Transco-30</v>
          </cell>
          <cell r="F108">
            <v>200910</v>
          </cell>
          <cell r="X108">
            <v>1.7500000000000002E-2</v>
          </cell>
        </row>
        <row r="109">
          <cell r="C109" t="str">
            <v>Transco-30</v>
          </cell>
          <cell r="F109">
            <v>200910</v>
          </cell>
          <cell r="X109">
            <v>0.02</v>
          </cell>
        </row>
        <row r="110">
          <cell r="C110" t="str">
            <v>Transco-30</v>
          </cell>
          <cell r="F110">
            <v>200910</v>
          </cell>
          <cell r="X110">
            <v>7.4999999999999997E-3</v>
          </cell>
        </row>
        <row r="111">
          <cell r="C111" t="str">
            <v>Transco-45</v>
          </cell>
          <cell r="F111">
            <v>200910</v>
          </cell>
          <cell r="X111">
            <v>7.4999999999999928E-3</v>
          </cell>
        </row>
        <row r="112">
          <cell r="C112" t="str">
            <v>Transco-45</v>
          </cell>
          <cell r="F112">
            <v>200910</v>
          </cell>
          <cell r="X112">
            <v>0.01</v>
          </cell>
        </row>
        <row r="113">
          <cell r="C113" t="str">
            <v>Transco-65</v>
          </cell>
          <cell r="F113">
            <v>200910</v>
          </cell>
          <cell r="X113">
            <v>1.0000000000000002E-2</v>
          </cell>
        </row>
        <row r="114">
          <cell r="C114" t="str">
            <v>Transco-65</v>
          </cell>
          <cell r="F114">
            <v>200910</v>
          </cell>
          <cell r="X114">
            <v>4.9999999999999975E-3</v>
          </cell>
        </row>
        <row r="115">
          <cell r="C115" t="str">
            <v>Transco-65</v>
          </cell>
          <cell r="F115">
            <v>200910</v>
          </cell>
          <cell r="X115">
            <v>2.5000000000000001E-3</v>
          </cell>
        </row>
        <row r="116">
          <cell r="C116" t="str">
            <v>Transco-65</v>
          </cell>
          <cell r="F116">
            <v>200910</v>
          </cell>
          <cell r="X116">
            <v>0.01</v>
          </cell>
        </row>
        <row r="117">
          <cell r="C117" t="str">
            <v>Transco-Z6 (non-NY)</v>
          </cell>
          <cell r="F117">
            <v>200910</v>
          </cell>
          <cell r="X117">
            <v>1.4999999999999986E-2</v>
          </cell>
        </row>
        <row r="118">
          <cell r="C118" t="str">
            <v>Transco-Z6 (non-NY)</v>
          </cell>
          <cell r="F118">
            <v>200911</v>
          </cell>
          <cell r="X118">
            <v>0.14000000000000007</v>
          </cell>
        </row>
        <row r="119">
          <cell r="C119" t="str">
            <v>Transco-Z6 (NY)</v>
          </cell>
          <cell r="F119">
            <v>200910</v>
          </cell>
          <cell r="X119">
            <v>6.9999999999999507E-3</v>
          </cell>
        </row>
        <row r="120">
          <cell r="C120" t="str">
            <v>Transco-Z6 (NY)</v>
          </cell>
          <cell r="F120">
            <v>200911</v>
          </cell>
          <cell r="X120">
            <v>3.5000000000000031E-2</v>
          </cell>
        </row>
        <row r="121">
          <cell r="C121" t="str">
            <v>Transco-Z6 (NY)</v>
          </cell>
          <cell r="F121">
            <v>200912</v>
          </cell>
          <cell r="X121">
            <v>6.0000000000000053E-2</v>
          </cell>
        </row>
        <row r="122">
          <cell r="C122" t="str">
            <v>Transco-Z6 (NY)</v>
          </cell>
          <cell r="F122">
            <v>201001</v>
          </cell>
          <cell r="X122">
            <v>1.7999999999999998</v>
          </cell>
        </row>
        <row r="123">
          <cell r="C123" t="str">
            <v>Transco-Z6 (NY)</v>
          </cell>
          <cell r="F123">
            <v>201003</v>
          </cell>
          <cell r="X123">
            <v>3.9999999999999813E-2</v>
          </cell>
        </row>
        <row r="124">
          <cell r="C124" t="str">
            <v>Transco-Z6 (NY)</v>
          </cell>
          <cell r="F124">
            <v>201012</v>
          </cell>
          <cell r="X124">
            <v>0.31499999999999972</v>
          </cell>
        </row>
        <row r="125">
          <cell r="C125" t="str">
            <v>Transco-Z6 (NY)</v>
          </cell>
          <cell r="F125">
            <v>200910</v>
          </cell>
          <cell r="X125">
            <v>1.0000000000000009E-2</v>
          </cell>
        </row>
        <row r="126">
          <cell r="C126" t="str">
            <v>Transco-Z6 (NY)</v>
          </cell>
          <cell r="F126">
            <v>200910</v>
          </cell>
          <cell r="X126">
            <v>1.4999999999999999E-2</v>
          </cell>
        </row>
        <row r="127">
          <cell r="C127" t="str">
            <v>TGT-Z1 (FT)</v>
          </cell>
          <cell r="F127">
            <v>200910</v>
          </cell>
          <cell r="X127">
            <v>9.999999999999995E-3</v>
          </cell>
        </row>
        <row r="128">
          <cell r="C128" t="str">
            <v>TGT-Z1 (FT)</v>
          </cell>
          <cell r="F128">
            <v>200910</v>
          </cell>
          <cell r="X128">
            <v>5.0000000000000001E-3</v>
          </cell>
        </row>
        <row r="129">
          <cell r="C129" t="str">
            <v>TGT-SL (FT)</v>
          </cell>
          <cell r="F129">
            <v>200910</v>
          </cell>
          <cell r="X129">
            <v>2.0000000000000004E-2</v>
          </cell>
        </row>
        <row r="130">
          <cell r="C130" t="str">
            <v>TGT-SL (FT)</v>
          </cell>
          <cell r="F130">
            <v>200911</v>
          </cell>
          <cell r="X130">
            <v>0.03</v>
          </cell>
        </row>
        <row r="131">
          <cell r="C131" t="str">
            <v>TGT-SL (FT)</v>
          </cell>
          <cell r="F131">
            <v>200910</v>
          </cell>
          <cell r="X131">
            <v>9.999999999999995E-3</v>
          </cell>
        </row>
        <row r="132">
          <cell r="C132" t="str">
            <v>TGT-SL (FT)</v>
          </cell>
          <cell r="F132">
            <v>200910</v>
          </cell>
          <cell r="X132">
            <v>2.5000000000000001E-3</v>
          </cell>
        </row>
        <row r="133">
          <cell r="C133" t="str">
            <v>TETCO-M3</v>
          </cell>
          <cell r="F133">
            <v>200910</v>
          </cell>
          <cell r="X133">
            <v>3.0000000000000027E-3</v>
          </cell>
        </row>
        <row r="134">
          <cell r="C134" t="str">
            <v>TETCO-M3</v>
          </cell>
          <cell r="F134">
            <v>200911</v>
          </cell>
          <cell r="X134">
            <v>2.0000000000000018E-2</v>
          </cell>
        </row>
        <row r="135">
          <cell r="C135" t="str">
            <v>TETCO-M3</v>
          </cell>
          <cell r="F135">
            <v>200912</v>
          </cell>
          <cell r="X135">
            <v>2.5000000000000133E-2</v>
          </cell>
        </row>
        <row r="136">
          <cell r="C136" t="str">
            <v>TETCO-M3</v>
          </cell>
          <cell r="F136">
            <v>201003</v>
          </cell>
          <cell r="X136">
            <v>3.9999999999999925E-2</v>
          </cell>
        </row>
        <row r="137">
          <cell r="C137" t="str">
            <v>TETCO-M3</v>
          </cell>
          <cell r="F137">
            <v>201012</v>
          </cell>
          <cell r="X137">
            <v>0.14999999999999991</v>
          </cell>
        </row>
        <row r="138">
          <cell r="C138" t="str">
            <v>TETCO-M3</v>
          </cell>
          <cell r="F138">
            <v>200910</v>
          </cell>
          <cell r="X138">
            <v>7.5000000000000067E-3</v>
          </cell>
        </row>
        <row r="139">
          <cell r="C139" t="str">
            <v>TETCO-M3</v>
          </cell>
          <cell r="F139">
            <v>200910</v>
          </cell>
          <cell r="X139">
            <v>2.5000000000000001E-3</v>
          </cell>
        </row>
        <row r="140">
          <cell r="C140" t="str">
            <v>TGP-500L</v>
          </cell>
          <cell r="F140">
            <v>200910</v>
          </cell>
          <cell r="X140">
            <v>9.5000000000000084E-3</v>
          </cell>
        </row>
        <row r="141">
          <cell r="C141" t="str">
            <v>TGP-500L</v>
          </cell>
          <cell r="F141">
            <v>200911</v>
          </cell>
          <cell r="X141">
            <v>7.0000000000000007E-2</v>
          </cell>
        </row>
        <row r="142">
          <cell r="C142" t="str">
            <v>TGP-500L</v>
          </cell>
          <cell r="F142">
            <v>200910</v>
          </cell>
          <cell r="X142">
            <v>7.5000000000000067E-3</v>
          </cell>
        </row>
        <row r="143">
          <cell r="C143" t="str">
            <v>TGP-500L</v>
          </cell>
          <cell r="F143">
            <v>200910</v>
          </cell>
          <cell r="X143">
            <v>2.5000000000000001E-3</v>
          </cell>
        </row>
        <row r="144">
          <cell r="C144" t="str">
            <v>TGP-800L</v>
          </cell>
          <cell r="F144">
            <v>200910</v>
          </cell>
          <cell r="X144">
            <v>9.999999999999995E-3</v>
          </cell>
        </row>
        <row r="145">
          <cell r="C145" t="str">
            <v>TETCO-STX</v>
          </cell>
          <cell r="F145">
            <v>200910</v>
          </cell>
          <cell r="X145">
            <v>0.03</v>
          </cell>
        </row>
        <row r="146">
          <cell r="C146" t="str">
            <v>TETCO-STX</v>
          </cell>
          <cell r="F146">
            <v>200910</v>
          </cell>
          <cell r="X146">
            <v>0.01</v>
          </cell>
        </row>
        <row r="147">
          <cell r="C147" t="str">
            <v>TETCO-STX</v>
          </cell>
          <cell r="F147">
            <v>200910</v>
          </cell>
          <cell r="X147">
            <v>1.4999999999999999E-2</v>
          </cell>
        </row>
        <row r="148">
          <cell r="C148" t="str">
            <v>TETCO-STX</v>
          </cell>
          <cell r="F148">
            <v>200910</v>
          </cell>
          <cell r="X148">
            <v>0.03</v>
          </cell>
        </row>
        <row r="149">
          <cell r="C149" t="str">
            <v>TETCO-WLA</v>
          </cell>
          <cell r="F149">
            <v>200910</v>
          </cell>
          <cell r="X149">
            <v>7.4999999999999928E-3</v>
          </cell>
        </row>
        <row r="150">
          <cell r="C150" t="str">
            <v>TETCO-WLA</v>
          </cell>
          <cell r="F150">
            <v>200910</v>
          </cell>
          <cell r="X150">
            <v>1.4999999999999999E-2</v>
          </cell>
        </row>
        <row r="151">
          <cell r="C151" t="str">
            <v>TETCO-ELA</v>
          </cell>
          <cell r="F151">
            <v>200910</v>
          </cell>
          <cell r="X151">
            <v>4.9999999999999975E-3</v>
          </cell>
        </row>
        <row r="152">
          <cell r="C152" t="str">
            <v>TETCO-ELA</v>
          </cell>
          <cell r="F152">
            <v>200910</v>
          </cell>
          <cell r="X152">
            <v>5.0000000000000001E-3</v>
          </cell>
        </row>
        <row r="153">
          <cell r="C153" t="str">
            <v>TETCO-ELA</v>
          </cell>
          <cell r="F153">
            <v>200910</v>
          </cell>
          <cell r="X153">
            <v>7.4999999999999997E-3</v>
          </cell>
        </row>
        <row r="154">
          <cell r="C154" t="str">
            <v>TETCO-ELA</v>
          </cell>
          <cell r="F154">
            <v>200910</v>
          </cell>
          <cell r="X154">
            <v>9.999999999999995E-3</v>
          </cell>
        </row>
        <row r="155">
          <cell r="C155" t="str">
            <v>AB-NIT</v>
          </cell>
          <cell r="F155">
            <v>200910</v>
          </cell>
          <cell r="X155">
            <v>0.13500000000000001</v>
          </cell>
        </row>
        <row r="156">
          <cell r="C156" t="str">
            <v>AB-NIT</v>
          </cell>
          <cell r="F156">
            <v>200911</v>
          </cell>
          <cell r="X156">
            <v>1.5000000000000013E-2</v>
          </cell>
        </row>
        <row r="157">
          <cell r="C157" t="str">
            <v>AB-NIT</v>
          </cell>
          <cell r="F157">
            <v>200912</v>
          </cell>
          <cell r="X157">
            <v>2.0000000000000018E-2</v>
          </cell>
        </row>
        <row r="158">
          <cell r="C158" t="str">
            <v>AB-NIT</v>
          </cell>
          <cell r="F158">
            <v>201001</v>
          </cell>
          <cell r="X158">
            <v>1.9999999999999907E-2</v>
          </cell>
        </row>
        <row r="159">
          <cell r="C159" t="str">
            <v>AB-NIT</v>
          </cell>
          <cell r="F159">
            <v>201002</v>
          </cell>
          <cell r="X159">
            <v>1.5000000000000013E-2</v>
          </cell>
        </row>
        <row r="160">
          <cell r="C160" t="str">
            <v>AB-NIT</v>
          </cell>
          <cell r="F160">
            <v>201003</v>
          </cell>
          <cell r="X160">
            <v>9.9999999999998979E-3</v>
          </cell>
        </row>
        <row r="161">
          <cell r="C161" t="str">
            <v>AB-NIT</v>
          </cell>
          <cell r="F161">
            <v>201004</v>
          </cell>
          <cell r="X161">
            <v>3.5000000000000031E-2</v>
          </cell>
        </row>
        <row r="162">
          <cell r="C162" t="str">
            <v>AB-NIT</v>
          </cell>
          <cell r="F162">
            <v>201006</v>
          </cell>
          <cell r="X162">
            <v>4.9999999999999933E-2</v>
          </cell>
        </row>
        <row r="163">
          <cell r="C163" t="str">
            <v>AB-NIT</v>
          </cell>
          <cell r="F163">
            <v>201009</v>
          </cell>
          <cell r="X163">
            <v>3.0000000000000027E-2</v>
          </cell>
        </row>
        <row r="164">
          <cell r="C164" t="str">
            <v>AB-NIT</v>
          </cell>
          <cell r="F164">
            <v>201010</v>
          </cell>
          <cell r="X164">
            <v>1.0000000000000009E-2</v>
          </cell>
        </row>
        <row r="165">
          <cell r="C165" t="str">
            <v>TCO</v>
          </cell>
          <cell r="F165">
            <v>200910</v>
          </cell>
          <cell r="X165">
            <v>1.2499999999999997E-2</v>
          </cell>
        </row>
        <row r="166">
          <cell r="C166" t="str">
            <v>TCO</v>
          </cell>
          <cell r="F166">
            <v>200912</v>
          </cell>
          <cell r="X166">
            <v>7.0000000000000007E-2</v>
          </cell>
        </row>
        <row r="167">
          <cell r="C167" t="str">
            <v>TCO</v>
          </cell>
          <cell r="F167">
            <v>201001</v>
          </cell>
          <cell r="X167">
            <v>2.4999999999999994E-2</v>
          </cell>
        </row>
        <row r="168">
          <cell r="C168" t="str">
            <v>TCO</v>
          </cell>
          <cell r="F168">
            <v>201002</v>
          </cell>
          <cell r="X168">
            <v>2.4999999999999994E-2</v>
          </cell>
        </row>
        <row r="169">
          <cell r="C169" t="str">
            <v>TCO</v>
          </cell>
          <cell r="F169">
            <v>200910</v>
          </cell>
          <cell r="X169">
            <v>5.0000000000000001E-3</v>
          </cell>
        </row>
        <row r="170">
          <cell r="C170" t="str">
            <v>TCO</v>
          </cell>
          <cell r="F170">
            <v>200910</v>
          </cell>
          <cell r="X170">
            <v>1.4999999999999999E-2</v>
          </cell>
        </row>
        <row r="171">
          <cell r="C171" t="str">
            <v>TCO</v>
          </cell>
          <cell r="F171">
            <v>200911</v>
          </cell>
          <cell r="X171">
            <v>1.2500000000000001E-2</v>
          </cell>
        </row>
        <row r="172">
          <cell r="C172" t="str">
            <v>Dominion-South</v>
          </cell>
          <cell r="F172">
            <v>200910</v>
          </cell>
          <cell r="X172">
            <v>0.03</v>
          </cell>
        </row>
        <row r="173">
          <cell r="C173" t="str">
            <v>Dominion-South</v>
          </cell>
          <cell r="F173">
            <v>200910</v>
          </cell>
          <cell r="X173">
            <v>5.0000000000000001E-3</v>
          </cell>
        </row>
        <row r="174">
          <cell r="C174" t="str">
            <v>Dominion-South</v>
          </cell>
          <cell r="F174">
            <v>200910</v>
          </cell>
          <cell r="X174">
            <v>1.5000000000000013E-3</v>
          </cell>
        </row>
        <row r="175">
          <cell r="C175" t="str">
            <v>TGP-Z0</v>
          </cell>
          <cell r="F175">
            <v>200910</v>
          </cell>
          <cell r="X175">
            <v>1.7500000000000002E-2</v>
          </cell>
        </row>
        <row r="176">
          <cell r="C176" t="str">
            <v>TGP-Z0</v>
          </cell>
          <cell r="F176">
            <v>200910</v>
          </cell>
          <cell r="X176">
            <v>0.16000000000000014</v>
          </cell>
        </row>
        <row r="177">
          <cell r="C177" t="str">
            <v>TGP-Z0</v>
          </cell>
          <cell r="F177">
            <v>200910</v>
          </cell>
          <cell r="X177">
            <v>7.4999999999999997E-3</v>
          </cell>
        </row>
        <row r="178">
          <cell r="C178" t="str">
            <v>TETCO-ETX</v>
          </cell>
          <cell r="F178">
            <v>200910</v>
          </cell>
          <cell r="X178">
            <v>2.2499999999999992E-2</v>
          </cell>
        </row>
        <row r="179">
          <cell r="C179" t="str">
            <v>TETCO-ETX</v>
          </cell>
          <cell r="F179">
            <v>200910</v>
          </cell>
          <cell r="X179">
            <v>1.4999999999999999E-2</v>
          </cell>
        </row>
        <row r="180">
          <cell r="C180" t="str">
            <v>Transco-30</v>
          </cell>
          <cell r="F180">
            <v>200910</v>
          </cell>
          <cell r="X180">
            <v>1.7500000000000002E-2</v>
          </cell>
        </row>
        <row r="181">
          <cell r="C181" t="str">
            <v>Transco-45</v>
          </cell>
          <cell r="F181">
            <v>200910</v>
          </cell>
          <cell r="X181">
            <v>3.4999999999999996E-2</v>
          </cell>
        </row>
        <row r="182">
          <cell r="C182" t="str">
            <v>Transco-65</v>
          </cell>
          <cell r="F182">
            <v>200910</v>
          </cell>
          <cell r="X182">
            <v>2.5000000000000001E-3</v>
          </cell>
        </row>
        <row r="183">
          <cell r="C183" t="str">
            <v>Transco-65</v>
          </cell>
          <cell r="F183">
            <v>200910</v>
          </cell>
          <cell r="X183">
            <v>1.2500000000000001E-2</v>
          </cell>
        </row>
        <row r="184">
          <cell r="C184" t="str">
            <v>Transco-Z6 (non-NY)</v>
          </cell>
          <cell r="F184">
            <v>200911</v>
          </cell>
          <cell r="X184">
            <v>9.9999999999999978E-2</v>
          </cell>
        </row>
        <row r="185">
          <cell r="C185" t="str">
            <v>Transco-Z6 (NY)</v>
          </cell>
          <cell r="F185">
            <v>200910</v>
          </cell>
          <cell r="X185">
            <v>6.9999999999999507E-3</v>
          </cell>
        </row>
        <row r="186">
          <cell r="C186" t="str">
            <v>Transco-Z6 (NY)</v>
          </cell>
          <cell r="F186">
            <v>200911</v>
          </cell>
          <cell r="X186">
            <v>3.0000000000000027E-2</v>
          </cell>
        </row>
        <row r="187">
          <cell r="C187" t="str">
            <v>Transco-Z6 (NY)</v>
          </cell>
          <cell r="F187">
            <v>200912</v>
          </cell>
          <cell r="X187">
            <v>5.0000000000000044E-2</v>
          </cell>
        </row>
        <row r="188">
          <cell r="C188" t="str">
            <v>Transco-Z6 (NY)</v>
          </cell>
          <cell r="F188">
            <v>201001</v>
          </cell>
          <cell r="X188">
            <v>2.7</v>
          </cell>
        </row>
        <row r="189">
          <cell r="C189" t="str">
            <v>Transco-Z6 (NY)</v>
          </cell>
          <cell r="F189">
            <v>201002</v>
          </cell>
          <cell r="X189">
            <v>2.4500000000000002</v>
          </cell>
        </row>
        <row r="190">
          <cell r="C190" t="str">
            <v>Transco-Z6 (NY)</v>
          </cell>
          <cell r="F190">
            <v>201003</v>
          </cell>
          <cell r="X190">
            <v>4.9999999999999822E-2</v>
          </cell>
        </row>
        <row r="191">
          <cell r="C191" t="str">
            <v>Transco-Z6 (NY)</v>
          </cell>
          <cell r="F191">
            <v>201011</v>
          </cell>
          <cell r="X191">
            <v>0.12</v>
          </cell>
        </row>
        <row r="192">
          <cell r="C192" t="str">
            <v>Transco-Z6 (NY)</v>
          </cell>
          <cell r="F192">
            <v>201012</v>
          </cell>
          <cell r="X192">
            <v>0.31499999999999972</v>
          </cell>
        </row>
        <row r="193">
          <cell r="C193" t="str">
            <v>Transco-Z6 (NY)</v>
          </cell>
          <cell r="F193">
            <v>200910</v>
          </cell>
          <cell r="X193">
            <v>3.5000000000000031E-2</v>
          </cell>
        </row>
        <row r="194">
          <cell r="C194" t="str">
            <v>Transco-Z6 (NY)</v>
          </cell>
          <cell r="F194">
            <v>200910</v>
          </cell>
          <cell r="X194">
            <v>5.0000000000000001E-3</v>
          </cell>
        </row>
        <row r="195">
          <cell r="C195" t="str">
            <v>TGT-Z1 (FT)</v>
          </cell>
          <cell r="F195">
            <v>200910</v>
          </cell>
          <cell r="X195">
            <v>2.0000000000000004E-2</v>
          </cell>
        </row>
        <row r="196">
          <cell r="C196" t="str">
            <v>TGT-Z1 (FT)</v>
          </cell>
          <cell r="F196">
            <v>200910</v>
          </cell>
          <cell r="X196">
            <v>0.35000000000000009</v>
          </cell>
        </row>
        <row r="197">
          <cell r="C197" t="str">
            <v>TGT-SL (FT)</v>
          </cell>
          <cell r="F197">
            <v>200910</v>
          </cell>
          <cell r="X197">
            <v>2.0000000000000004E-2</v>
          </cell>
        </row>
        <row r="198">
          <cell r="C198" t="str">
            <v>TETCO-M3</v>
          </cell>
          <cell r="F198">
            <v>200910</v>
          </cell>
          <cell r="X198">
            <v>7.5000000000000067E-3</v>
          </cell>
        </row>
        <row r="199">
          <cell r="C199" t="str">
            <v>TETCO-M3</v>
          </cell>
          <cell r="F199">
            <v>200911</v>
          </cell>
          <cell r="X199">
            <v>1.0000000000000009E-2</v>
          </cell>
        </row>
        <row r="200">
          <cell r="C200" t="str">
            <v>TETCO-M3</v>
          </cell>
          <cell r="F200">
            <v>200912</v>
          </cell>
          <cell r="X200">
            <v>3.0000000000000027E-2</v>
          </cell>
        </row>
        <row r="201">
          <cell r="C201" t="str">
            <v>TETCO-M3</v>
          </cell>
          <cell r="F201">
            <v>201003</v>
          </cell>
          <cell r="X201">
            <v>4.9999999999999933E-2</v>
          </cell>
        </row>
        <row r="202">
          <cell r="C202" t="str">
            <v>TETCO-M3</v>
          </cell>
          <cell r="F202">
            <v>201012</v>
          </cell>
          <cell r="X202">
            <v>0.14999999999999991</v>
          </cell>
        </row>
        <row r="203">
          <cell r="C203" t="str">
            <v>TETCO-M3</v>
          </cell>
          <cell r="F203">
            <v>200910</v>
          </cell>
          <cell r="X203">
            <v>5.0000000000000001E-3</v>
          </cell>
        </row>
        <row r="204">
          <cell r="C204" t="str">
            <v>TGP-500L</v>
          </cell>
          <cell r="F204">
            <v>200910</v>
          </cell>
          <cell r="X204">
            <v>5.0000000000000001E-3</v>
          </cell>
        </row>
        <row r="205">
          <cell r="C205" t="str">
            <v>TGP-800L</v>
          </cell>
          <cell r="F205">
            <v>200910</v>
          </cell>
          <cell r="X205">
            <v>2.5000000000000001E-3</v>
          </cell>
        </row>
        <row r="206">
          <cell r="C206" t="str">
            <v>TETCO-STX</v>
          </cell>
          <cell r="F206">
            <v>200910</v>
          </cell>
          <cell r="X206">
            <v>7.0000000000000284E-2</v>
          </cell>
        </row>
        <row r="207">
          <cell r="C207" t="str">
            <v>TETCO-STX</v>
          </cell>
          <cell r="F207">
            <v>200910</v>
          </cell>
          <cell r="X207">
            <v>0.01</v>
          </cell>
        </row>
        <row r="208">
          <cell r="C208" t="str">
            <v>TETCO-STX</v>
          </cell>
          <cell r="F208">
            <v>200910</v>
          </cell>
          <cell r="X208">
            <v>1.4999999999999986E-2</v>
          </cell>
        </row>
        <row r="209">
          <cell r="C209" t="str">
            <v>TETCO-ELA</v>
          </cell>
          <cell r="F209">
            <v>200910</v>
          </cell>
          <cell r="X209">
            <v>2.5000000000000001E-3</v>
          </cell>
        </row>
        <row r="210">
          <cell r="C210" t="str">
            <v>TETCO-ELA</v>
          </cell>
          <cell r="F210">
            <v>200910</v>
          </cell>
          <cell r="X210">
            <v>9.999999999999995E-3</v>
          </cell>
        </row>
        <row r="211">
          <cell r="C211" t="str">
            <v>AB-NIT</v>
          </cell>
          <cell r="F211">
            <v>200910</v>
          </cell>
          <cell r="X211">
            <v>7.0000000000000062E-2</v>
          </cell>
        </row>
        <row r="212">
          <cell r="C212" t="str">
            <v>AB-NIT</v>
          </cell>
          <cell r="F212">
            <v>200911</v>
          </cell>
          <cell r="X212">
            <v>1.5000000000000013E-2</v>
          </cell>
        </row>
        <row r="213">
          <cell r="C213" t="str">
            <v>AB-NIT</v>
          </cell>
          <cell r="F213">
            <v>200912</v>
          </cell>
          <cell r="X213">
            <v>1.9999999999999962E-2</v>
          </cell>
        </row>
        <row r="214">
          <cell r="C214" t="str">
            <v>AB-NIT</v>
          </cell>
          <cell r="F214">
            <v>201001</v>
          </cell>
          <cell r="X214">
            <v>2.0000000000000018E-2</v>
          </cell>
        </row>
        <row r="215">
          <cell r="C215" t="str">
            <v>AB-NIT</v>
          </cell>
          <cell r="F215">
            <v>201002</v>
          </cell>
          <cell r="X215">
            <v>1.5000000000000013E-2</v>
          </cell>
        </row>
        <row r="216">
          <cell r="C216" t="str">
            <v>AB-NIT</v>
          </cell>
          <cell r="F216">
            <v>201003</v>
          </cell>
          <cell r="X216">
            <v>2.5000000000000022E-2</v>
          </cell>
        </row>
        <row r="217">
          <cell r="C217" t="str">
            <v>AB-NIT</v>
          </cell>
          <cell r="F217">
            <v>201004</v>
          </cell>
          <cell r="X217">
            <v>1.0000000000000009E-2</v>
          </cell>
        </row>
        <row r="218">
          <cell r="C218" t="str">
            <v>AB-NIT</v>
          </cell>
          <cell r="F218">
            <v>201005</v>
          </cell>
          <cell r="X218">
            <v>1.5000000000000013E-2</v>
          </cell>
        </row>
        <row r="219">
          <cell r="C219" t="str">
            <v>AB-NIT</v>
          </cell>
          <cell r="F219">
            <v>201006</v>
          </cell>
          <cell r="X219">
            <v>2.5000000000000022E-2</v>
          </cell>
        </row>
        <row r="220">
          <cell r="C220" t="str">
            <v>AB-NIT</v>
          </cell>
          <cell r="F220">
            <v>201008</v>
          </cell>
          <cell r="X220">
            <v>5.9999999999999942E-2</v>
          </cell>
        </row>
        <row r="221">
          <cell r="C221" t="str">
            <v>AB-NIT</v>
          </cell>
          <cell r="F221">
            <v>201009</v>
          </cell>
          <cell r="X221">
            <v>4.500000000000004E-2</v>
          </cell>
        </row>
        <row r="222">
          <cell r="C222" t="str">
            <v>AB-NIT</v>
          </cell>
          <cell r="F222">
            <v>201010</v>
          </cell>
          <cell r="X222">
            <v>1.0000000000000009E-2</v>
          </cell>
        </row>
        <row r="223">
          <cell r="C223" t="str">
            <v>AGT-CG</v>
          </cell>
          <cell r="F223">
            <v>200911</v>
          </cell>
          <cell r="X223">
            <v>0.13999999999999996</v>
          </cell>
        </row>
        <row r="224">
          <cell r="C224" t="str">
            <v>TCO</v>
          </cell>
          <cell r="F224">
            <v>200910</v>
          </cell>
          <cell r="X224">
            <v>1.0000000000000002E-2</v>
          </cell>
        </row>
        <row r="225">
          <cell r="C225" t="str">
            <v>TCO</v>
          </cell>
          <cell r="F225">
            <v>200911</v>
          </cell>
          <cell r="X225">
            <v>2.0000000000000018E-2</v>
          </cell>
        </row>
        <row r="226">
          <cell r="C226" t="str">
            <v>TCO</v>
          </cell>
          <cell r="F226">
            <v>200912</v>
          </cell>
          <cell r="X226">
            <v>2.250000000000002E-2</v>
          </cell>
        </row>
        <row r="227">
          <cell r="C227" t="str">
            <v>TCO</v>
          </cell>
          <cell r="F227">
            <v>201001</v>
          </cell>
          <cell r="X227">
            <v>1.999999999999999E-2</v>
          </cell>
        </row>
        <row r="228">
          <cell r="C228" t="str">
            <v>TCO</v>
          </cell>
          <cell r="F228">
            <v>201002</v>
          </cell>
          <cell r="X228">
            <v>1.999999999999999E-2</v>
          </cell>
        </row>
        <row r="229">
          <cell r="C229" t="str">
            <v>TCO</v>
          </cell>
          <cell r="F229">
            <v>201003</v>
          </cell>
          <cell r="X229">
            <v>7.0000000000000007E-2</v>
          </cell>
        </row>
        <row r="230">
          <cell r="C230" t="str">
            <v>TCO</v>
          </cell>
          <cell r="F230">
            <v>200910</v>
          </cell>
          <cell r="X230">
            <v>1.399999999999979E-2</v>
          </cell>
        </row>
        <row r="231">
          <cell r="C231" t="str">
            <v>TCO</v>
          </cell>
          <cell r="F231">
            <v>200910</v>
          </cell>
          <cell r="X231">
            <v>0</v>
          </cell>
        </row>
        <row r="232">
          <cell r="C232" t="str">
            <v>Dominion-South</v>
          </cell>
          <cell r="F232">
            <v>200910</v>
          </cell>
          <cell r="X232">
            <v>3.0000000000000027E-3</v>
          </cell>
        </row>
        <row r="233">
          <cell r="C233" t="str">
            <v>TGP-Z0</v>
          </cell>
          <cell r="F233">
            <v>200910</v>
          </cell>
          <cell r="X233">
            <v>6.9000000000000006E-2</v>
          </cell>
        </row>
        <row r="234">
          <cell r="C234" t="str">
            <v>TGP-Z0</v>
          </cell>
          <cell r="F234">
            <v>200910</v>
          </cell>
          <cell r="X234">
            <v>0.13000000000000034</v>
          </cell>
        </row>
        <row r="235">
          <cell r="C235" t="str">
            <v>TGP-Z0</v>
          </cell>
          <cell r="F235">
            <v>200910</v>
          </cell>
          <cell r="X235">
            <v>7.4999999999999997E-3</v>
          </cell>
        </row>
        <row r="236">
          <cell r="C236" t="str">
            <v>TGP-Z6 200L</v>
          </cell>
          <cell r="F236">
            <v>200911</v>
          </cell>
          <cell r="X236">
            <v>0.16999999999999998</v>
          </cell>
        </row>
        <row r="237">
          <cell r="C237" t="str">
            <v>Transco-30</v>
          </cell>
          <cell r="F237">
            <v>200910</v>
          </cell>
          <cell r="X237">
            <v>8.0000000000000071E-2</v>
          </cell>
        </row>
        <row r="238">
          <cell r="C238" t="str">
            <v>Transco-30</v>
          </cell>
          <cell r="F238">
            <v>200910</v>
          </cell>
          <cell r="X238">
            <v>7.4999999999999997E-3</v>
          </cell>
        </row>
        <row r="239">
          <cell r="C239" t="str">
            <v>Transco-65</v>
          </cell>
          <cell r="F239">
            <v>200910</v>
          </cell>
          <cell r="X239">
            <v>1.4999999999999999E-2</v>
          </cell>
        </row>
        <row r="240">
          <cell r="C240" t="str">
            <v>Transco-65</v>
          </cell>
          <cell r="F240">
            <v>200910</v>
          </cell>
          <cell r="X240">
            <v>2.5000000000000001E-3</v>
          </cell>
        </row>
        <row r="241">
          <cell r="C241" t="str">
            <v>Transco-Z6 (non-NY)</v>
          </cell>
          <cell r="F241">
            <v>200911</v>
          </cell>
          <cell r="X241">
            <v>0.10000000000000003</v>
          </cell>
        </row>
        <row r="242">
          <cell r="C242" t="str">
            <v>Transco-Z6 (NY)</v>
          </cell>
          <cell r="F242">
            <v>200910</v>
          </cell>
          <cell r="X242">
            <v>5.0000000000000044E-3</v>
          </cell>
        </row>
        <row r="243">
          <cell r="C243" t="str">
            <v>Transco-Z6 (NY)</v>
          </cell>
          <cell r="F243">
            <v>200911</v>
          </cell>
          <cell r="X243">
            <v>1.0000000000000009E-2</v>
          </cell>
        </row>
        <row r="244">
          <cell r="C244" t="str">
            <v>Transco-Z6 (NY)</v>
          </cell>
          <cell r="F244">
            <v>200912</v>
          </cell>
          <cell r="X244">
            <v>2.5000000000000133E-2</v>
          </cell>
        </row>
        <row r="245">
          <cell r="C245" t="str">
            <v>Transco-Z6 (NY)</v>
          </cell>
          <cell r="F245">
            <v>201003</v>
          </cell>
          <cell r="X245">
            <v>2.0000000000000018E-2</v>
          </cell>
        </row>
        <row r="246">
          <cell r="C246" t="str">
            <v>Transco-Z6 (NY)</v>
          </cell>
          <cell r="F246">
            <v>201011</v>
          </cell>
          <cell r="X246">
            <v>0.20000000000000007</v>
          </cell>
        </row>
        <row r="247">
          <cell r="C247" t="str">
            <v>Transco-Z6 (NY)</v>
          </cell>
          <cell r="F247">
            <v>201012</v>
          </cell>
          <cell r="X247">
            <v>0.39999999999999991</v>
          </cell>
        </row>
        <row r="248">
          <cell r="C248" t="str">
            <v>Transco-Z6 (NY)</v>
          </cell>
          <cell r="F248">
            <v>200910</v>
          </cell>
          <cell r="X248">
            <v>2.5000000000000001E-3</v>
          </cell>
        </row>
        <row r="249">
          <cell r="C249" t="str">
            <v>TGT-Z1 (FT)</v>
          </cell>
          <cell r="F249">
            <v>200910</v>
          </cell>
          <cell r="X249">
            <v>2.5000000000000001E-3</v>
          </cell>
        </row>
        <row r="250">
          <cell r="C250" t="str">
            <v>TGT-SL (FT)</v>
          </cell>
          <cell r="F250">
            <v>200910</v>
          </cell>
          <cell r="X250">
            <v>0.01</v>
          </cell>
        </row>
        <row r="251">
          <cell r="C251" t="str">
            <v>TETCO-M3</v>
          </cell>
          <cell r="F251">
            <v>200910</v>
          </cell>
          <cell r="X251">
            <v>5.0000000000000044E-3</v>
          </cell>
        </row>
        <row r="252">
          <cell r="C252" t="str">
            <v>TETCO-M3</v>
          </cell>
          <cell r="F252">
            <v>200911</v>
          </cell>
          <cell r="X252">
            <v>2.0000000000000018E-2</v>
          </cell>
        </row>
        <row r="253">
          <cell r="C253" t="str">
            <v>TETCO-M3</v>
          </cell>
          <cell r="F253">
            <v>200912</v>
          </cell>
          <cell r="X253">
            <v>3.0000000000000027E-2</v>
          </cell>
        </row>
        <row r="254">
          <cell r="C254" t="str">
            <v>TETCO-M3</v>
          </cell>
          <cell r="F254">
            <v>201001</v>
          </cell>
          <cell r="X254">
            <v>0.20000000000000018</v>
          </cell>
        </row>
        <row r="255">
          <cell r="C255" t="str">
            <v>TETCO-M3</v>
          </cell>
          <cell r="F255">
            <v>201002</v>
          </cell>
          <cell r="X255">
            <v>3.499999999999992E-2</v>
          </cell>
        </row>
        <row r="256">
          <cell r="C256" t="str">
            <v>TETCO-M3</v>
          </cell>
          <cell r="F256">
            <v>201003</v>
          </cell>
          <cell r="X256">
            <v>3.9999999999999925E-2</v>
          </cell>
        </row>
        <row r="257">
          <cell r="C257" t="str">
            <v>TGP-500L</v>
          </cell>
          <cell r="F257">
            <v>200911</v>
          </cell>
          <cell r="X257">
            <v>2.4999999999999994E-2</v>
          </cell>
        </row>
        <row r="258">
          <cell r="C258" t="str">
            <v>TGP-500L</v>
          </cell>
          <cell r="F258">
            <v>200910</v>
          </cell>
          <cell r="X258">
            <v>0.39000000000000012</v>
          </cell>
        </row>
        <row r="259">
          <cell r="C259" t="str">
            <v>TGP-500L</v>
          </cell>
          <cell r="F259">
            <v>200910</v>
          </cell>
          <cell r="X259">
            <v>9.5000000000000195E-2</v>
          </cell>
        </row>
        <row r="260">
          <cell r="C260" t="str">
            <v>TGP-500L</v>
          </cell>
          <cell r="F260">
            <v>200910</v>
          </cell>
          <cell r="X260">
            <v>2.5000000000000001E-3</v>
          </cell>
        </row>
        <row r="261">
          <cell r="C261" t="str">
            <v>TGP-800L</v>
          </cell>
          <cell r="F261">
            <v>200911</v>
          </cell>
          <cell r="X261">
            <v>0.03</v>
          </cell>
        </row>
        <row r="262">
          <cell r="C262" t="str">
            <v>TGP-800L</v>
          </cell>
          <cell r="F262">
            <v>200910</v>
          </cell>
          <cell r="X262">
            <v>5.0000000000000001E-3</v>
          </cell>
        </row>
        <row r="263">
          <cell r="C263" t="str">
            <v>TETCO-STX</v>
          </cell>
          <cell r="F263">
            <v>200910</v>
          </cell>
          <cell r="X263">
            <v>0.01</v>
          </cell>
        </row>
        <row r="264">
          <cell r="C264" t="str">
            <v>TETCO-STX</v>
          </cell>
          <cell r="F264">
            <v>200910</v>
          </cell>
          <cell r="X264">
            <v>3.7500000000000006E-2</v>
          </cell>
        </row>
        <row r="265">
          <cell r="C265" t="str">
            <v>TETCO-ELA</v>
          </cell>
          <cell r="F265">
            <v>200910</v>
          </cell>
          <cell r="X265">
            <v>2.5000000000000001E-3</v>
          </cell>
        </row>
        <row r="266">
          <cell r="C266" t="str">
            <v>TETCO-ELA</v>
          </cell>
          <cell r="F266">
            <v>200910</v>
          </cell>
          <cell r="X266">
            <v>2.0000000000000004E-2</v>
          </cell>
        </row>
        <row r="267">
          <cell r="C267" t="str">
            <v>AB-NIT</v>
          </cell>
          <cell r="F267">
            <v>200910</v>
          </cell>
          <cell r="X267">
            <v>5.0000000000000044E-2</v>
          </cell>
        </row>
        <row r="268">
          <cell r="C268" t="str">
            <v>AB-NIT</v>
          </cell>
          <cell r="F268">
            <v>200911</v>
          </cell>
          <cell r="X268">
            <v>1.4999999999999986E-2</v>
          </cell>
        </row>
        <row r="269">
          <cell r="C269" t="str">
            <v>AB-NIT</v>
          </cell>
          <cell r="F269">
            <v>200912</v>
          </cell>
          <cell r="X269">
            <v>1.0000000000000009E-2</v>
          </cell>
        </row>
        <row r="270">
          <cell r="C270" t="str">
            <v>AB-NIT</v>
          </cell>
          <cell r="F270">
            <v>201001</v>
          </cell>
          <cell r="X270">
            <v>1.5000000000000013E-2</v>
          </cell>
        </row>
        <row r="271">
          <cell r="C271" t="str">
            <v>AB-NIT</v>
          </cell>
          <cell r="F271">
            <v>201002</v>
          </cell>
          <cell r="X271">
            <v>1.5000000000000013E-2</v>
          </cell>
        </row>
        <row r="272">
          <cell r="C272" t="str">
            <v>AB-NIT</v>
          </cell>
          <cell r="F272">
            <v>201003</v>
          </cell>
          <cell r="X272">
            <v>2.0000000000000018E-2</v>
          </cell>
        </row>
        <row r="273">
          <cell r="C273" t="str">
            <v>AB-NIT</v>
          </cell>
          <cell r="F273">
            <v>201004</v>
          </cell>
          <cell r="X273">
            <v>2.5000000000000022E-2</v>
          </cell>
        </row>
        <row r="274">
          <cell r="C274" t="str">
            <v>AB-NIT</v>
          </cell>
          <cell r="F274">
            <v>201005</v>
          </cell>
          <cell r="X274">
            <v>3.499999999999992E-2</v>
          </cell>
        </row>
        <row r="275">
          <cell r="C275" t="str">
            <v>AB-NIT</v>
          </cell>
          <cell r="F275">
            <v>201010</v>
          </cell>
          <cell r="X275">
            <v>3.0000000000000027E-2</v>
          </cell>
        </row>
        <row r="276">
          <cell r="C276" t="str">
            <v>AGT-CG</v>
          </cell>
          <cell r="F276">
            <v>200911</v>
          </cell>
          <cell r="X276">
            <v>0.13</v>
          </cell>
        </row>
        <row r="277">
          <cell r="C277" t="str">
            <v>TCO</v>
          </cell>
          <cell r="F277">
            <v>200910</v>
          </cell>
          <cell r="X277">
            <v>1.4999999999999999E-2</v>
          </cell>
        </row>
        <row r="278">
          <cell r="C278" t="str">
            <v>TCO</v>
          </cell>
          <cell r="F278">
            <v>200911</v>
          </cell>
          <cell r="X278">
            <v>4.0000000000000008E-2</v>
          </cell>
        </row>
        <row r="279">
          <cell r="C279" t="str">
            <v>TCO</v>
          </cell>
          <cell r="F279">
            <v>200912</v>
          </cell>
          <cell r="X279">
            <v>1.999999999999999E-2</v>
          </cell>
        </row>
        <row r="280">
          <cell r="C280" t="str">
            <v>TCO</v>
          </cell>
          <cell r="F280">
            <v>201001</v>
          </cell>
          <cell r="X280">
            <v>1.999999999999999E-2</v>
          </cell>
        </row>
        <row r="281">
          <cell r="C281" t="str">
            <v>TCO</v>
          </cell>
          <cell r="F281">
            <v>201002</v>
          </cell>
          <cell r="X281">
            <v>1.999999999999999E-2</v>
          </cell>
        </row>
        <row r="282">
          <cell r="C282" t="str">
            <v>Dominion-South</v>
          </cell>
          <cell r="F282">
            <v>200910</v>
          </cell>
          <cell r="X282">
            <v>7.4999999999999997E-3</v>
          </cell>
        </row>
        <row r="283">
          <cell r="C283" t="str">
            <v>Dominion-South</v>
          </cell>
          <cell r="F283">
            <v>200911</v>
          </cell>
          <cell r="X283">
            <v>5.2499999999999991E-2</v>
          </cell>
        </row>
        <row r="284">
          <cell r="C284" t="str">
            <v>Dominion-South</v>
          </cell>
          <cell r="F284">
            <v>200912</v>
          </cell>
          <cell r="X284">
            <v>7.999999999999996E-2</v>
          </cell>
        </row>
        <row r="285">
          <cell r="C285" t="str">
            <v>TGP-Z0</v>
          </cell>
          <cell r="F285">
            <v>200911</v>
          </cell>
          <cell r="X285">
            <v>6.0000000000000012E-2</v>
          </cell>
        </row>
        <row r="286">
          <cell r="C286" t="str">
            <v>Transco-Z6 (non-NY)</v>
          </cell>
          <cell r="F286">
            <v>200911</v>
          </cell>
          <cell r="X286">
            <v>0.06</v>
          </cell>
        </row>
        <row r="287">
          <cell r="C287" t="str">
            <v>Transco-Z6 (NY)</v>
          </cell>
          <cell r="F287">
            <v>200910</v>
          </cell>
          <cell r="X287">
            <v>8.9999999999999525E-3</v>
          </cell>
        </row>
        <row r="288">
          <cell r="C288" t="str">
            <v>Transco-Z6 (NY)</v>
          </cell>
          <cell r="F288">
            <v>200911</v>
          </cell>
          <cell r="X288">
            <v>2.0000000000000018E-2</v>
          </cell>
        </row>
        <row r="289">
          <cell r="C289" t="str">
            <v>Transco-Z6 (NY)</v>
          </cell>
          <cell r="F289">
            <v>200912</v>
          </cell>
          <cell r="X289">
            <v>3.0000000000000027E-2</v>
          </cell>
        </row>
        <row r="290">
          <cell r="C290" t="str">
            <v>Transco-Z6 (NY)</v>
          </cell>
          <cell r="F290">
            <v>201001</v>
          </cell>
          <cell r="X290">
            <v>4.0000000000000036E-2</v>
          </cell>
        </row>
        <row r="291">
          <cell r="C291" t="str">
            <v>Transco-Z6 (NY)</v>
          </cell>
          <cell r="F291">
            <v>201002</v>
          </cell>
          <cell r="X291">
            <v>0.16999999999999993</v>
          </cell>
        </row>
        <row r="292">
          <cell r="C292" t="str">
            <v>Transco-Z6 (NY)</v>
          </cell>
          <cell r="F292">
            <v>201003</v>
          </cell>
          <cell r="X292">
            <v>3.0000000000000027E-2</v>
          </cell>
        </row>
        <row r="293">
          <cell r="C293" t="str">
            <v>Transco-Z6 (NY)</v>
          </cell>
          <cell r="F293">
            <v>201012</v>
          </cell>
          <cell r="X293">
            <v>0.32499999999999973</v>
          </cell>
        </row>
        <row r="294">
          <cell r="C294" t="str">
            <v>Transco-Z6 (NY)</v>
          </cell>
          <cell r="F294">
            <v>201103</v>
          </cell>
          <cell r="X294">
            <v>0.27500000000000013</v>
          </cell>
        </row>
        <row r="295">
          <cell r="C295" t="str">
            <v>TETCO-M3</v>
          </cell>
          <cell r="F295">
            <v>200910</v>
          </cell>
          <cell r="X295">
            <v>7.5000000000000067E-3</v>
          </cell>
        </row>
        <row r="296">
          <cell r="C296" t="str">
            <v>TETCO-M3</v>
          </cell>
          <cell r="F296">
            <v>200911</v>
          </cell>
          <cell r="X296">
            <v>9.5000000000000084E-3</v>
          </cell>
        </row>
        <row r="297">
          <cell r="C297" t="str">
            <v>TETCO-M3</v>
          </cell>
          <cell r="F297">
            <v>200912</v>
          </cell>
          <cell r="X297">
            <v>2.4999999999999911E-2</v>
          </cell>
        </row>
        <row r="298">
          <cell r="C298" t="str">
            <v>TETCO-M3</v>
          </cell>
          <cell r="F298">
            <v>201001</v>
          </cell>
          <cell r="X298">
            <v>9.5000000000000195E-2</v>
          </cell>
        </row>
        <row r="299">
          <cell r="C299" t="str">
            <v>TETCO-M3</v>
          </cell>
          <cell r="F299">
            <v>201002</v>
          </cell>
          <cell r="X299">
            <v>7.0000000000000062E-2</v>
          </cell>
        </row>
        <row r="300">
          <cell r="C300" t="str">
            <v>TETCO-M3</v>
          </cell>
          <cell r="F300">
            <v>201003</v>
          </cell>
          <cell r="X300">
            <v>7.999999999999996E-2</v>
          </cell>
        </row>
        <row r="301">
          <cell r="C301" t="str">
            <v>TGP-800L</v>
          </cell>
          <cell r="F301">
            <v>200912</v>
          </cell>
          <cell r="X301">
            <v>1.4999999999999999E-2</v>
          </cell>
        </row>
        <row r="302">
          <cell r="C302" t="str">
            <v>AB-NIT</v>
          </cell>
          <cell r="F302">
            <v>200910</v>
          </cell>
          <cell r="X302">
            <v>5.0000000000000044E-2</v>
          </cell>
        </row>
        <row r="303">
          <cell r="C303" t="str">
            <v>AB-NIT</v>
          </cell>
          <cell r="F303">
            <v>200911</v>
          </cell>
          <cell r="X303">
            <v>9.999999999999995E-3</v>
          </cell>
        </row>
        <row r="304">
          <cell r="C304" t="str">
            <v>AB-NIT</v>
          </cell>
          <cell r="F304">
            <v>200912</v>
          </cell>
          <cell r="X304">
            <v>3.4999999999999976E-2</v>
          </cell>
        </row>
        <row r="305">
          <cell r="C305" t="str">
            <v>AB-NIT</v>
          </cell>
          <cell r="F305">
            <v>201001</v>
          </cell>
          <cell r="X305">
            <v>4.4999999999999984E-2</v>
          </cell>
        </row>
        <row r="306">
          <cell r="C306" t="str">
            <v>AB-NIT</v>
          </cell>
          <cell r="F306">
            <v>201002</v>
          </cell>
          <cell r="X306">
            <v>0.06</v>
          </cell>
        </row>
        <row r="307">
          <cell r="C307" t="str">
            <v>AB-NIT</v>
          </cell>
          <cell r="F307">
            <v>201003</v>
          </cell>
          <cell r="X307">
            <v>1.0000000000000009E-2</v>
          </cell>
        </row>
        <row r="308">
          <cell r="C308" t="str">
            <v>AB-NIT</v>
          </cell>
          <cell r="F308">
            <v>201004</v>
          </cell>
          <cell r="X308">
            <v>1.0000000000000009E-2</v>
          </cell>
        </row>
        <row r="309">
          <cell r="C309" t="str">
            <v>AB-NIT</v>
          </cell>
          <cell r="F309">
            <v>201005</v>
          </cell>
          <cell r="X309">
            <v>4.4999999999999929E-2</v>
          </cell>
        </row>
        <row r="310">
          <cell r="C310" t="str">
            <v>AB-NIT</v>
          </cell>
          <cell r="F310">
            <v>201006</v>
          </cell>
          <cell r="X310">
            <v>4.0000000000000036E-2</v>
          </cell>
        </row>
        <row r="311">
          <cell r="C311" t="str">
            <v>AB-NIT</v>
          </cell>
          <cell r="F311">
            <v>201007</v>
          </cell>
          <cell r="X311">
            <v>3.0000000000000027E-2</v>
          </cell>
        </row>
        <row r="312">
          <cell r="C312" t="str">
            <v>AB-NIT</v>
          </cell>
          <cell r="F312">
            <v>201008</v>
          </cell>
          <cell r="X312">
            <v>6.0000000000000053E-2</v>
          </cell>
        </row>
      </sheetData>
      <sheetData sheetId="7" refreshError="1">
        <row r="2">
          <cell r="A2" t="str">
            <v>AECO</v>
          </cell>
          <cell r="B2" t="str">
            <v>AB-NIT</v>
          </cell>
        </row>
        <row r="3">
          <cell r="A3" t="str">
            <v>Algonquin</v>
          </cell>
          <cell r="B3" t="str">
            <v>AGT-CG</v>
          </cell>
        </row>
        <row r="4">
          <cell r="A4" t="str">
            <v>TCO</v>
          </cell>
          <cell r="B4" t="str">
            <v>TCO</v>
          </cell>
        </row>
        <row r="5">
          <cell r="A5" t="str">
            <v>Dawn</v>
          </cell>
          <cell r="B5" t="str">
            <v>Union-Dawn</v>
          </cell>
        </row>
        <row r="6">
          <cell r="A6" t="str">
            <v>S. Point</v>
          </cell>
          <cell r="B6" t="str">
            <v>Dominion-South</v>
          </cell>
        </row>
        <row r="7">
          <cell r="A7" t="str">
            <v>Empress</v>
          </cell>
          <cell r="B7" t="str">
            <v>AB-EMP Trans</v>
          </cell>
        </row>
        <row r="8">
          <cell r="A8" t="str">
            <v>N. Point</v>
          </cell>
          <cell r="B8" t="str">
            <v>Dominion-North</v>
          </cell>
        </row>
        <row r="9">
          <cell r="A9" t="str">
            <v>Tenn Z0</v>
          </cell>
          <cell r="B9" t="str">
            <v>TGP-Z0</v>
          </cell>
        </row>
        <row r="10">
          <cell r="A10" t="str">
            <v>Tenn Z1</v>
          </cell>
          <cell r="B10" t="str">
            <v>TGP-Z1 (FT)</v>
          </cell>
        </row>
        <row r="11">
          <cell r="A11" t="str">
            <v>Tenn Z6</v>
          </cell>
          <cell r="B11" t="str">
            <v>TGP-Z6 200L</v>
          </cell>
        </row>
        <row r="12">
          <cell r="A12" t="str">
            <v>Tetco ETX</v>
          </cell>
          <cell r="B12" t="str">
            <v>TETCO-ETX</v>
          </cell>
        </row>
        <row r="13">
          <cell r="A13" t="str">
            <v>Transco Z1</v>
          </cell>
          <cell r="B13" t="str">
            <v>Transco-30</v>
          </cell>
        </row>
        <row r="14">
          <cell r="A14" t="str">
            <v>Transco Z2</v>
          </cell>
          <cell r="B14" t="str">
            <v>Transco-45</v>
          </cell>
        </row>
        <row r="15">
          <cell r="A15" t="str">
            <v>Transco Z3</v>
          </cell>
          <cell r="B15" t="str">
            <v>Transco-65</v>
          </cell>
        </row>
        <row r="16">
          <cell r="A16" t="str">
            <v>Transco Z6</v>
          </cell>
          <cell r="B16" t="str">
            <v>Transco-Z6 (non-NY)</v>
          </cell>
        </row>
        <row r="17">
          <cell r="A17" t="str">
            <v>Transco Z6 NY</v>
          </cell>
          <cell r="B17" t="str">
            <v>Transco-Z6 (NY)</v>
          </cell>
        </row>
        <row r="18">
          <cell r="A18" t="str">
            <v>TxG Zne 1</v>
          </cell>
          <cell r="B18" t="str">
            <v>TGT-Z1 (FT)</v>
          </cell>
        </row>
        <row r="19">
          <cell r="A19" t="str">
            <v>TxG Zone SL</v>
          </cell>
          <cell r="B19" t="str">
            <v>TGT-SL (FT)</v>
          </cell>
        </row>
        <row r="20">
          <cell r="A20" t="str">
            <v>Waddington</v>
          </cell>
          <cell r="B20" t="str">
            <v>TCPL-Waddington</v>
          </cell>
        </row>
        <row r="21">
          <cell r="A21" t="str">
            <v>Tetco M1</v>
          </cell>
          <cell r="B21" t="str">
            <v>TETCO-M1 30</v>
          </cell>
        </row>
        <row r="22">
          <cell r="A22" t="str">
            <v>Tetco M3</v>
          </cell>
          <cell r="B22" t="str">
            <v>TETCO-M3</v>
          </cell>
        </row>
        <row r="23">
          <cell r="A23" t="str">
            <v>Tenn ZL 500</v>
          </cell>
          <cell r="B23" t="str">
            <v>TGP-500L</v>
          </cell>
        </row>
        <row r="24">
          <cell r="A24" t="str">
            <v>Tenn ZL 800</v>
          </cell>
          <cell r="B24" t="str">
            <v>TGP-800L</v>
          </cell>
        </row>
        <row r="25">
          <cell r="A25" t="str">
            <v>Tetco STX</v>
          </cell>
          <cell r="B25" t="str">
            <v>TETCO-STX</v>
          </cell>
        </row>
        <row r="26">
          <cell r="A26" t="str">
            <v>Tetco WLA</v>
          </cell>
          <cell r="B26" t="str">
            <v>TETCO-WLA</v>
          </cell>
        </row>
        <row r="27">
          <cell r="A27" t="str">
            <v>Tetco ELA</v>
          </cell>
          <cell r="B27" t="str">
            <v>TETCO-ELA</v>
          </cell>
        </row>
        <row r="28">
          <cell r="A28" t="str">
            <v>HENRY/HUB</v>
          </cell>
          <cell r="B28" t="str">
            <v>HENRY/HUB</v>
          </cell>
        </row>
        <row r="29">
          <cell r="A29" t="str">
            <v>Transco Z4</v>
          </cell>
          <cell r="B29" t="str">
            <v>Transco-85</v>
          </cell>
        </row>
        <row r="30">
          <cell r="A30" t="str">
            <v>Iroquois Z2</v>
          </cell>
          <cell r="B30" t="str">
            <v>Iroquois-Z2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FINAL SUMMARY"/>
      <sheetName val="NUCLEUS GAS PHYSICALS (NGP)"/>
      <sheetName val="VALUED OUTSIDE of NUCLEUS (VON)"/>
      <sheetName val="DEMAND CHARGES (DC)"/>
      <sheetName val="VALUED OUTSIDE of NUC - IFRS"/>
      <sheetName val="Gas Deals Value from Nucleus"/>
      <sheetName val="All Long Term Gas Deals"/>
      <sheetName val="Demand Charge Summary"/>
      <sheetName val="Demand Charge List"/>
      <sheetName val="Basis Data 03312008"/>
      <sheetName val="F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AECO</v>
          </cell>
          <cell r="C2">
            <v>200803</v>
          </cell>
          <cell r="D2">
            <v>-1.095</v>
          </cell>
        </row>
        <row r="3">
          <cell r="A3" t="str">
            <v>AECO</v>
          </cell>
          <cell r="C3">
            <v>200804</v>
          </cell>
          <cell r="D3">
            <v>-1.155</v>
          </cell>
        </row>
        <row r="4">
          <cell r="A4" t="str">
            <v>AECO</v>
          </cell>
          <cell r="C4">
            <v>200805</v>
          </cell>
          <cell r="D4">
            <v>-0.97499999999999998</v>
          </cell>
        </row>
        <row r="5">
          <cell r="A5" t="str">
            <v>AECO</v>
          </cell>
          <cell r="C5">
            <v>200806</v>
          </cell>
          <cell r="D5">
            <v>-1.0225</v>
          </cell>
        </row>
        <row r="6">
          <cell r="A6" t="str">
            <v>AECO</v>
          </cell>
          <cell r="C6">
            <v>200807</v>
          </cell>
          <cell r="D6">
            <v>-1.07</v>
          </cell>
        </row>
        <row r="7">
          <cell r="A7" t="str">
            <v>AECO</v>
          </cell>
          <cell r="C7">
            <v>200808</v>
          </cell>
          <cell r="D7">
            <v>-1.0961000000000001</v>
          </cell>
        </row>
        <row r="8">
          <cell r="A8" t="str">
            <v>AECO</v>
          </cell>
          <cell r="C8">
            <v>200809</v>
          </cell>
          <cell r="D8">
            <v>-1.0370999999999999</v>
          </cell>
        </row>
        <row r="9">
          <cell r="A9" t="str">
            <v>AECO</v>
          </cell>
          <cell r="C9">
            <v>200810</v>
          </cell>
          <cell r="D9">
            <v>-1.0391999999999999</v>
          </cell>
        </row>
        <row r="10">
          <cell r="A10" t="str">
            <v>AECO</v>
          </cell>
          <cell r="C10">
            <v>200811</v>
          </cell>
          <cell r="D10">
            <v>-1.0575000000000001</v>
          </cell>
        </row>
        <row r="11">
          <cell r="A11" t="str">
            <v>AECO</v>
          </cell>
          <cell r="C11">
            <v>200812</v>
          </cell>
          <cell r="D11">
            <v>-1.2369000000000001</v>
          </cell>
        </row>
        <row r="12">
          <cell r="A12" t="str">
            <v>AECO</v>
          </cell>
          <cell r="C12">
            <v>200901</v>
          </cell>
          <cell r="D12">
            <v>-1.1237999999999999</v>
          </cell>
        </row>
        <row r="13">
          <cell r="A13" t="str">
            <v>AECO</v>
          </cell>
          <cell r="C13">
            <v>200902</v>
          </cell>
          <cell r="D13">
            <v>-1.0266999999999999</v>
          </cell>
        </row>
        <row r="14">
          <cell r="A14" t="str">
            <v>AECO</v>
          </cell>
          <cell r="C14">
            <v>200903</v>
          </cell>
          <cell r="D14">
            <v>-1.0301</v>
          </cell>
        </row>
        <row r="15">
          <cell r="A15" t="str">
            <v>AECO</v>
          </cell>
          <cell r="C15">
            <v>200904</v>
          </cell>
          <cell r="D15">
            <v>-0.96679999999999999</v>
          </cell>
        </row>
        <row r="16">
          <cell r="A16" t="str">
            <v>AECO</v>
          </cell>
          <cell r="C16">
            <v>200905</v>
          </cell>
          <cell r="D16">
            <v>-0.97309999999999997</v>
          </cell>
        </row>
        <row r="17">
          <cell r="A17" t="str">
            <v>AECO</v>
          </cell>
          <cell r="C17">
            <v>200906</v>
          </cell>
          <cell r="D17">
            <v>-0.93959999999999999</v>
          </cell>
        </row>
        <row r="18">
          <cell r="A18" t="str">
            <v>AECO</v>
          </cell>
          <cell r="C18">
            <v>200907</v>
          </cell>
          <cell r="D18">
            <v>-0.91149999999999998</v>
          </cell>
        </row>
        <row r="19">
          <cell r="A19" t="str">
            <v>AECO</v>
          </cell>
          <cell r="C19">
            <v>200908</v>
          </cell>
          <cell r="D19">
            <v>-0.97499999999999998</v>
          </cell>
        </row>
        <row r="20">
          <cell r="A20" t="str">
            <v>AECO</v>
          </cell>
          <cell r="C20">
            <v>200909</v>
          </cell>
          <cell r="D20">
            <v>-0.92249999999999999</v>
          </cell>
        </row>
        <row r="21">
          <cell r="A21" t="str">
            <v>AECO</v>
          </cell>
          <cell r="C21">
            <v>200910</v>
          </cell>
          <cell r="D21">
            <v>-1.1014999999999999</v>
          </cell>
        </row>
        <row r="22">
          <cell r="A22" t="str">
            <v>AECO</v>
          </cell>
          <cell r="C22">
            <v>200911</v>
          </cell>
          <cell r="D22">
            <v>-0.95120000000000005</v>
          </cell>
        </row>
        <row r="23">
          <cell r="A23" t="str">
            <v>AECO</v>
          </cell>
          <cell r="C23">
            <v>200912</v>
          </cell>
          <cell r="D23">
            <v>-1.1126</v>
          </cell>
        </row>
        <row r="24">
          <cell r="A24" t="str">
            <v>AECO</v>
          </cell>
          <cell r="C24">
            <v>201001</v>
          </cell>
          <cell r="D24">
            <v>-1.0108999999999999</v>
          </cell>
        </row>
        <row r="25">
          <cell r="A25" t="str">
            <v>AECO</v>
          </cell>
          <cell r="C25">
            <v>201002</v>
          </cell>
          <cell r="D25">
            <v>-0.92349999999999999</v>
          </cell>
        </row>
        <row r="26">
          <cell r="A26" t="str">
            <v>AECO</v>
          </cell>
          <cell r="C26">
            <v>201003</v>
          </cell>
          <cell r="D26">
            <v>-0.92669999999999997</v>
          </cell>
        </row>
        <row r="27">
          <cell r="A27" t="str">
            <v>AECO</v>
          </cell>
          <cell r="C27">
            <v>201004</v>
          </cell>
          <cell r="D27">
            <v>-0.80730000000000002</v>
          </cell>
        </row>
        <row r="28">
          <cell r="A28" t="str">
            <v>AECO</v>
          </cell>
          <cell r="C28">
            <v>201005</v>
          </cell>
          <cell r="D28">
            <v>-0.81259999999999999</v>
          </cell>
        </row>
        <row r="29">
          <cell r="A29" t="str">
            <v>AECO</v>
          </cell>
          <cell r="C29">
            <v>201006</v>
          </cell>
          <cell r="D29">
            <v>-0.78459999999999996</v>
          </cell>
        </row>
        <row r="30">
          <cell r="A30" t="str">
            <v>AECO</v>
          </cell>
          <cell r="C30">
            <v>201007</v>
          </cell>
          <cell r="D30">
            <v>-0.7611</v>
          </cell>
        </row>
        <row r="31">
          <cell r="A31" t="str">
            <v>AECO</v>
          </cell>
          <cell r="C31">
            <v>201008</v>
          </cell>
          <cell r="D31">
            <v>-0.81420000000000003</v>
          </cell>
        </row>
        <row r="32">
          <cell r="A32" t="str">
            <v>AECO</v>
          </cell>
          <cell r="C32">
            <v>201009</v>
          </cell>
          <cell r="D32">
            <v>-0.77039999999999997</v>
          </cell>
        </row>
        <row r="33">
          <cell r="A33" t="str">
            <v>AECO</v>
          </cell>
          <cell r="C33">
            <v>201010</v>
          </cell>
          <cell r="D33">
            <v>-0.91979999999999995</v>
          </cell>
        </row>
        <row r="34">
          <cell r="A34" t="str">
            <v>AECO</v>
          </cell>
          <cell r="C34">
            <v>201011</v>
          </cell>
          <cell r="D34">
            <v>-0.78449999999999998</v>
          </cell>
        </row>
        <row r="35">
          <cell r="A35" t="str">
            <v>AECO</v>
          </cell>
          <cell r="C35">
            <v>201012</v>
          </cell>
          <cell r="D35">
            <v>-0.91759999999999997</v>
          </cell>
        </row>
        <row r="36">
          <cell r="A36" t="str">
            <v>AECO</v>
          </cell>
          <cell r="C36">
            <v>201101</v>
          </cell>
          <cell r="D36">
            <v>-0.8337</v>
          </cell>
        </row>
        <row r="37">
          <cell r="A37" t="str">
            <v>AECO</v>
          </cell>
          <cell r="C37">
            <v>201102</v>
          </cell>
          <cell r="D37">
            <v>-0.76160000000000005</v>
          </cell>
        </row>
        <row r="38">
          <cell r="A38" t="str">
            <v>AECO</v>
          </cell>
          <cell r="C38">
            <v>201103</v>
          </cell>
          <cell r="D38">
            <v>-0.76419999999999999</v>
          </cell>
        </row>
        <row r="39">
          <cell r="A39" t="str">
            <v>AECO</v>
          </cell>
          <cell r="C39">
            <v>201104</v>
          </cell>
          <cell r="D39">
            <v>-0.67279999999999995</v>
          </cell>
        </row>
        <row r="40">
          <cell r="A40" t="str">
            <v>AECO</v>
          </cell>
          <cell r="C40">
            <v>201105</v>
          </cell>
          <cell r="D40">
            <v>0</v>
          </cell>
        </row>
        <row r="41">
          <cell r="A41" t="str">
            <v>AECO</v>
          </cell>
          <cell r="C41">
            <v>201106</v>
          </cell>
          <cell r="D41">
            <v>0</v>
          </cell>
        </row>
        <row r="42">
          <cell r="A42" t="str">
            <v>AECO</v>
          </cell>
          <cell r="C42">
            <v>201107</v>
          </cell>
          <cell r="D42">
            <v>0</v>
          </cell>
        </row>
        <row r="43">
          <cell r="A43" t="str">
            <v>AECO</v>
          </cell>
          <cell r="C43">
            <v>201108</v>
          </cell>
          <cell r="D43">
            <v>0</v>
          </cell>
        </row>
        <row r="44">
          <cell r="A44" t="str">
            <v>AECO</v>
          </cell>
          <cell r="C44">
            <v>201109</v>
          </cell>
          <cell r="D44">
            <v>0</v>
          </cell>
        </row>
        <row r="45">
          <cell r="A45" t="str">
            <v>AECO</v>
          </cell>
          <cell r="C45">
            <v>201110</v>
          </cell>
          <cell r="D45">
            <v>0</v>
          </cell>
        </row>
        <row r="46">
          <cell r="A46" t="str">
            <v>Algonquin</v>
          </cell>
          <cell r="C46">
            <v>200803</v>
          </cell>
          <cell r="D46">
            <v>1.37</v>
          </cell>
        </row>
        <row r="47">
          <cell r="A47" t="str">
            <v>Algonquin</v>
          </cell>
          <cell r="C47">
            <v>200804</v>
          </cell>
          <cell r="D47">
            <v>0.80249999999999999</v>
          </cell>
        </row>
        <row r="48">
          <cell r="A48" t="str">
            <v>Algonquin</v>
          </cell>
          <cell r="C48">
            <v>200805</v>
          </cell>
          <cell r="D48">
            <v>0.75</v>
          </cell>
        </row>
        <row r="49">
          <cell r="A49" t="str">
            <v>Algonquin</v>
          </cell>
          <cell r="C49">
            <v>200806</v>
          </cell>
          <cell r="D49">
            <v>0.745</v>
          </cell>
        </row>
        <row r="50">
          <cell r="A50" t="str">
            <v>Algonquin</v>
          </cell>
          <cell r="C50">
            <v>200807</v>
          </cell>
          <cell r="D50">
            <v>0.97750000000000004</v>
          </cell>
        </row>
        <row r="51">
          <cell r="A51" t="str">
            <v>Algonquin</v>
          </cell>
          <cell r="C51">
            <v>200808</v>
          </cell>
          <cell r="D51">
            <v>0.81100000000000005</v>
          </cell>
        </row>
        <row r="52">
          <cell r="A52" t="str">
            <v>Algonquin</v>
          </cell>
          <cell r="C52">
            <v>200809</v>
          </cell>
          <cell r="D52">
            <v>0.75480000000000003</v>
          </cell>
        </row>
        <row r="53">
          <cell r="A53" t="str">
            <v>Algonquin</v>
          </cell>
          <cell r="C53">
            <v>200810</v>
          </cell>
          <cell r="D53">
            <v>0.88160000000000005</v>
          </cell>
        </row>
        <row r="54">
          <cell r="A54" t="str">
            <v>Algonquin</v>
          </cell>
          <cell r="C54">
            <v>200811</v>
          </cell>
          <cell r="D54">
            <v>2.2757999999999998</v>
          </cell>
        </row>
        <row r="55">
          <cell r="A55" t="str">
            <v>Algonquin</v>
          </cell>
          <cell r="C55">
            <v>200812</v>
          </cell>
          <cell r="D55">
            <v>2.9758</v>
          </cell>
        </row>
        <row r="56">
          <cell r="A56" t="str">
            <v>Algonquin</v>
          </cell>
          <cell r="C56">
            <v>200901</v>
          </cell>
          <cell r="D56">
            <v>3.1714000000000002</v>
          </cell>
        </row>
        <row r="57">
          <cell r="A57" t="str">
            <v>Algonquin</v>
          </cell>
          <cell r="C57">
            <v>200902</v>
          </cell>
          <cell r="D57">
            <v>2.4651999999999998</v>
          </cell>
        </row>
        <row r="58">
          <cell r="A58" t="str">
            <v>Algonquin</v>
          </cell>
          <cell r="C58">
            <v>200903</v>
          </cell>
          <cell r="D58">
            <v>2.2991999999999999</v>
          </cell>
        </row>
        <row r="59">
          <cell r="A59" t="str">
            <v>Algonquin</v>
          </cell>
          <cell r="C59">
            <v>200904</v>
          </cell>
          <cell r="D59">
            <v>0.77449999999999997</v>
          </cell>
        </row>
        <row r="60">
          <cell r="A60" t="str">
            <v>Algonquin</v>
          </cell>
          <cell r="C60">
            <v>200905</v>
          </cell>
          <cell r="D60">
            <v>0.77280000000000004</v>
          </cell>
        </row>
        <row r="61">
          <cell r="A61" t="str">
            <v>Algonquin</v>
          </cell>
          <cell r="C61">
            <v>200906</v>
          </cell>
          <cell r="D61">
            <v>0.75790000000000002</v>
          </cell>
        </row>
        <row r="62">
          <cell r="A62" t="str">
            <v>Algonquin</v>
          </cell>
          <cell r="C62">
            <v>200907</v>
          </cell>
          <cell r="D62">
            <v>0.74299999999999999</v>
          </cell>
        </row>
        <row r="63">
          <cell r="A63" t="str">
            <v>Algonquin</v>
          </cell>
          <cell r="C63">
            <v>200908</v>
          </cell>
          <cell r="D63">
            <v>0.79920000000000002</v>
          </cell>
        </row>
        <row r="64">
          <cell r="A64" t="str">
            <v>Algonquin</v>
          </cell>
          <cell r="C64">
            <v>200909</v>
          </cell>
          <cell r="D64">
            <v>0.74380000000000002</v>
          </cell>
        </row>
        <row r="65">
          <cell r="A65" t="str">
            <v>Algonquin</v>
          </cell>
          <cell r="C65">
            <v>200910</v>
          </cell>
          <cell r="D65">
            <v>0.86880000000000002</v>
          </cell>
        </row>
        <row r="66">
          <cell r="A66" t="str">
            <v>Algonquin</v>
          </cell>
          <cell r="C66">
            <v>200911</v>
          </cell>
          <cell r="D66">
            <v>2.2023999999999999</v>
          </cell>
        </row>
        <row r="67">
          <cell r="A67" t="str">
            <v>Algonquin</v>
          </cell>
          <cell r="C67">
            <v>200912</v>
          </cell>
          <cell r="D67">
            <v>2.8799000000000001</v>
          </cell>
        </row>
        <row r="68">
          <cell r="A68" t="str">
            <v>Algonquin</v>
          </cell>
          <cell r="C68">
            <v>201001</v>
          </cell>
          <cell r="D68">
            <v>3.0691999999999999</v>
          </cell>
        </row>
        <row r="69">
          <cell r="A69" t="str">
            <v>Algonquin</v>
          </cell>
          <cell r="C69">
            <v>201002</v>
          </cell>
          <cell r="D69">
            <v>2.3858000000000001</v>
          </cell>
        </row>
        <row r="70">
          <cell r="A70" t="str">
            <v>Algonquin</v>
          </cell>
          <cell r="C70">
            <v>201003</v>
          </cell>
          <cell r="D70">
            <v>2.2250999999999999</v>
          </cell>
        </row>
        <row r="71">
          <cell r="A71" t="str">
            <v>Algonquin</v>
          </cell>
          <cell r="C71">
            <v>201004</v>
          </cell>
          <cell r="D71">
            <v>0.71740000000000004</v>
          </cell>
        </row>
        <row r="72">
          <cell r="A72" t="str">
            <v>Algonquin</v>
          </cell>
          <cell r="C72">
            <v>201005</v>
          </cell>
          <cell r="D72">
            <v>0.71579999999999999</v>
          </cell>
        </row>
        <row r="73">
          <cell r="A73" t="str">
            <v>Algonquin</v>
          </cell>
          <cell r="C73">
            <v>201006</v>
          </cell>
          <cell r="D73">
            <v>0.70199999999999996</v>
          </cell>
        </row>
        <row r="74">
          <cell r="A74" t="str">
            <v>Algonquin</v>
          </cell>
          <cell r="C74">
            <v>201007</v>
          </cell>
          <cell r="D74">
            <v>0.68820000000000003</v>
          </cell>
        </row>
        <row r="75">
          <cell r="A75" t="str">
            <v>Algonquin</v>
          </cell>
          <cell r="C75">
            <v>201008</v>
          </cell>
          <cell r="D75">
            <v>0.74029999999999996</v>
          </cell>
        </row>
        <row r="76">
          <cell r="A76" t="str">
            <v>Algonquin</v>
          </cell>
          <cell r="C76">
            <v>201009</v>
          </cell>
          <cell r="D76">
            <v>0.68899999999999995</v>
          </cell>
        </row>
        <row r="77">
          <cell r="A77" t="str">
            <v>Algonquin</v>
          </cell>
          <cell r="C77">
            <v>201010</v>
          </cell>
          <cell r="D77">
            <v>0.80469999999999997</v>
          </cell>
        </row>
        <row r="78">
          <cell r="A78" t="str">
            <v>Algonquin</v>
          </cell>
          <cell r="C78">
            <v>201011</v>
          </cell>
          <cell r="D78">
            <v>1.7961</v>
          </cell>
        </row>
        <row r="79">
          <cell r="A79" t="str">
            <v>Algonquin</v>
          </cell>
          <cell r="C79">
            <v>201012</v>
          </cell>
          <cell r="D79">
            <v>2.3485999999999998</v>
          </cell>
        </row>
        <row r="80">
          <cell r="A80" t="str">
            <v>Algonquin</v>
          </cell>
          <cell r="C80">
            <v>201101</v>
          </cell>
          <cell r="D80">
            <v>2.5030000000000001</v>
          </cell>
        </row>
        <row r="81">
          <cell r="A81" t="str">
            <v>Algonquin</v>
          </cell>
          <cell r="C81">
            <v>201102</v>
          </cell>
          <cell r="D81">
            <v>1.9456</v>
          </cell>
        </row>
        <row r="82">
          <cell r="A82" t="str">
            <v>Algonquin</v>
          </cell>
          <cell r="C82">
            <v>201103</v>
          </cell>
          <cell r="D82">
            <v>1.8146</v>
          </cell>
        </row>
        <row r="83">
          <cell r="A83" t="str">
            <v>Algonquin</v>
          </cell>
          <cell r="C83">
            <v>201104</v>
          </cell>
          <cell r="D83">
            <v>0.68189999999999995</v>
          </cell>
        </row>
        <row r="84">
          <cell r="A84" t="str">
            <v>Algonquin</v>
          </cell>
          <cell r="C84">
            <v>201105</v>
          </cell>
          <cell r="D84">
            <v>0</v>
          </cell>
        </row>
        <row r="85">
          <cell r="A85" t="str">
            <v>Algonquin</v>
          </cell>
          <cell r="C85">
            <v>201106</v>
          </cell>
          <cell r="D85">
            <v>0</v>
          </cell>
        </row>
        <row r="86">
          <cell r="A86" t="str">
            <v>Algonquin</v>
          </cell>
          <cell r="C86">
            <v>201107</v>
          </cell>
          <cell r="D86">
            <v>0</v>
          </cell>
        </row>
        <row r="87">
          <cell r="A87" t="str">
            <v>Algonquin</v>
          </cell>
          <cell r="C87">
            <v>201108</v>
          </cell>
          <cell r="D87">
            <v>0</v>
          </cell>
        </row>
        <row r="88">
          <cell r="A88" t="str">
            <v>Algonquin</v>
          </cell>
          <cell r="C88">
            <v>201109</v>
          </cell>
          <cell r="D88">
            <v>0</v>
          </cell>
        </row>
        <row r="89">
          <cell r="A89" t="str">
            <v>Algonquin</v>
          </cell>
          <cell r="C89">
            <v>201110</v>
          </cell>
          <cell r="D89">
            <v>0</v>
          </cell>
        </row>
        <row r="90">
          <cell r="A90" t="str">
            <v>Algonquin</v>
          </cell>
          <cell r="C90">
            <v>201111</v>
          </cell>
          <cell r="D90">
            <v>0</v>
          </cell>
        </row>
        <row r="91">
          <cell r="A91" t="str">
            <v>Algonquin</v>
          </cell>
          <cell r="C91">
            <v>201112</v>
          </cell>
          <cell r="D91">
            <v>0</v>
          </cell>
        </row>
        <row r="92">
          <cell r="A92" t="str">
            <v>Algonquin</v>
          </cell>
          <cell r="C92">
            <v>201201</v>
          </cell>
          <cell r="D92">
            <v>0</v>
          </cell>
        </row>
        <row r="93">
          <cell r="A93" t="str">
            <v>Algonquin</v>
          </cell>
          <cell r="C93">
            <v>201202</v>
          </cell>
          <cell r="D93">
            <v>0</v>
          </cell>
        </row>
        <row r="94">
          <cell r="A94" t="str">
            <v>Algonquin</v>
          </cell>
          <cell r="C94">
            <v>201203</v>
          </cell>
          <cell r="D94">
            <v>0</v>
          </cell>
        </row>
        <row r="95">
          <cell r="A95" t="str">
            <v>Algonquin</v>
          </cell>
          <cell r="C95">
            <v>201204</v>
          </cell>
          <cell r="D95">
            <v>0</v>
          </cell>
        </row>
        <row r="96">
          <cell r="A96" t="str">
            <v>Algonquin</v>
          </cell>
          <cell r="C96">
            <v>201205</v>
          </cell>
          <cell r="D96">
            <v>0</v>
          </cell>
        </row>
        <row r="97">
          <cell r="A97" t="str">
            <v>Algonquin</v>
          </cell>
          <cell r="C97">
            <v>201206</v>
          </cell>
          <cell r="D97">
            <v>0</v>
          </cell>
        </row>
        <row r="98">
          <cell r="A98" t="str">
            <v>Algonquin</v>
          </cell>
          <cell r="C98">
            <v>201207</v>
          </cell>
          <cell r="D98">
            <v>0</v>
          </cell>
        </row>
        <row r="99">
          <cell r="A99" t="str">
            <v>Algonquin</v>
          </cell>
          <cell r="C99">
            <v>201208</v>
          </cell>
          <cell r="D99">
            <v>0</v>
          </cell>
        </row>
        <row r="100">
          <cell r="A100" t="str">
            <v>Algonquin</v>
          </cell>
          <cell r="C100">
            <v>201209</v>
          </cell>
          <cell r="D100">
            <v>0</v>
          </cell>
        </row>
        <row r="101">
          <cell r="A101" t="str">
            <v>Algonquin</v>
          </cell>
          <cell r="C101">
            <v>201210</v>
          </cell>
          <cell r="D101">
            <v>0</v>
          </cell>
        </row>
        <row r="102">
          <cell r="A102" t="str">
            <v>Algonquin</v>
          </cell>
          <cell r="C102">
            <v>201211</v>
          </cell>
          <cell r="D102">
            <v>0</v>
          </cell>
        </row>
        <row r="103">
          <cell r="A103" t="str">
            <v>Algonquin</v>
          </cell>
          <cell r="C103">
            <v>201212</v>
          </cell>
          <cell r="D103">
            <v>0</v>
          </cell>
        </row>
        <row r="104">
          <cell r="A104" t="str">
            <v>Algonquin</v>
          </cell>
          <cell r="C104">
            <v>201301</v>
          </cell>
          <cell r="D104">
            <v>0</v>
          </cell>
        </row>
        <row r="105">
          <cell r="A105" t="str">
            <v>Algonquin</v>
          </cell>
          <cell r="C105">
            <v>201302</v>
          </cell>
          <cell r="D105">
            <v>0</v>
          </cell>
        </row>
        <row r="106">
          <cell r="A106" t="str">
            <v>Algonquin</v>
          </cell>
          <cell r="C106">
            <v>201303</v>
          </cell>
          <cell r="D106">
            <v>0</v>
          </cell>
        </row>
        <row r="107">
          <cell r="A107" t="str">
            <v>Algonquin</v>
          </cell>
          <cell r="C107">
            <v>201304</v>
          </cell>
          <cell r="D107">
            <v>0</v>
          </cell>
        </row>
        <row r="108">
          <cell r="A108" t="str">
            <v>Algonquin</v>
          </cell>
          <cell r="C108">
            <v>201305</v>
          </cell>
          <cell r="D108">
            <v>0</v>
          </cell>
        </row>
        <row r="109">
          <cell r="A109" t="str">
            <v>Algonquin</v>
          </cell>
          <cell r="C109">
            <v>201306</v>
          </cell>
          <cell r="D109">
            <v>0</v>
          </cell>
        </row>
        <row r="110">
          <cell r="A110" t="str">
            <v>Algonquin</v>
          </cell>
          <cell r="C110">
            <v>201307</v>
          </cell>
          <cell r="D110">
            <v>0</v>
          </cell>
        </row>
        <row r="111">
          <cell r="A111" t="str">
            <v>Algonquin</v>
          </cell>
          <cell r="C111">
            <v>201308</v>
          </cell>
          <cell r="D111">
            <v>0</v>
          </cell>
        </row>
        <row r="112">
          <cell r="A112" t="str">
            <v>Algonquin</v>
          </cell>
          <cell r="C112">
            <v>201309</v>
          </cell>
          <cell r="D112">
            <v>0</v>
          </cell>
        </row>
        <row r="113">
          <cell r="A113" t="str">
            <v>Algonquin</v>
          </cell>
          <cell r="C113">
            <v>201310</v>
          </cell>
          <cell r="D113">
            <v>0</v>
          </cell>
        </row>
        <row r="114">
          <cell r="A114" t="str">
            <v>Algonquin</v>
          </cell>
          <cell r="C114">
            <v>201311</v>
          </cell>
          <cell r="D114">
            <v>0</v>
          </cell>
        </row>
        <row r="115">
          <cell r="A115" t="str">
            <v>Algonquin</v>
          </cell>
          <cell r="C115">
            <v>201312</v>
          </cell>
          <cell r="D115">
            <v>0</v>
          </cell>
        </row>
        <row r="116">
          <cell r="A116" t="str">
            <v>Algonquin</v>
          </cell>
          <cell r="C116">
            <v>201401</v>
          </cell>
          <cell r="D116">
            <v>0</v>
          </cell>
        </row>
        <row r="117">
          <cell r="A117" t="str">
            <v>Algonquin</v>
          </cell>
          <cell r="C117">
            <v>201402</v>
          </cell>
          <cell r="D117">
            <v>0</v>
          </cell>
        </row>
        <row r="118">
          <cell r="A118" t="str">
            <v>Algonquin</v>
          </cell>
          <cell r="C118">
            <v>201403</v>
          </cell>
          <cell r="D118">
            <v>0</v>
          </cell>
        </row>
        <row r="119">
          <cell r="A119" t="str">
            <v>Algonquin</v>
          </cell>
          <cell r="C119">
            <v>201404</v>
          </cell>
          <cell r="D119">
            <v>0</v>
          </cell>
        </row>
        <row r="120">
          <cell r="A120" t="str">
            <v>Algonquin</v>
          </cell>
          <cell r="C120">
            <v>201405</v>
          </cell>
          <cell r="D120">
            <v>0</v>
          </cell>
        </row>
        <row r="121">
          <cell r="A121" t="str">
            <v>Algonquin</v>
          </cell>
          <cell r="C121">
            <v>201406</v>
          </cell>
          <cell r="D121">
            <v>0</v>
          </cell>
        </row>
        <row r="122">
          <cell r="A122" t="str">
            <v>Algonquin</v>
          </cell>
          <cell r="C122">
            <v>201407</v>
          </cell>
          <cell r="D122">
            <v>0</v>
          </cell>
        </row>
        <row r="123">
          <cell r="A123" t="str">
            <v>Algonquin</v>
          </cell>
          <cell r="C123">
            <v>201408</v>
          </cell>
          <cell r="D123">
            <v>0</v>
          </cell>
        </row>
        <row r="124">
          <cell r="A124" t="str">
            <v>Algonquin</v>
          </cell>
          <cell r="C124">
            <v>201409</v>
          </cell>
          <cell r="D124">
            <v>0</v>
          </cell>
        </row>
        <row r="125">
          <cell r="A125" t="str">
            <v>Algonquin</v>
          </cell>
          <cell r="C125">
            <v>201410</v>
          </cell>
          <cell r="D125">
            <v>0</v>
          </cell>
        </row>
        <row r="126">
          <cell r="A126" t="str">
            <v>Algonquin</v>
          </cell>
          <cell r="C126">
            <v>201411</v>
          </cell>
          <cell r="D126">
            <v>0</v>
          </cell>
        </row>
        <row r="127">
          <cell r="A127" t="str">
            <v>Algonquin</v>
          </cell>
          <cell r="C127">
            <v>201412</v>
          </cell>
          <cell r="D127">
            <v>0</v>
          </cell>
        </row>
        <row r="128">
          <cell r="A128" t="str">
            <v>Algonquin</v>
          </cell>
          <cell r="C128">
            <v>201501</v>
          </cell>
          <cell r="D128">
            <v>0</v>
          </cell>
        </row>
        <row r="129">
          <cell r="A129" t="str">
            <v>Algonquin</v>
          </cell>
          <cell r="C129">
            <v>201502</v>
          </cell>
          <cell r="D129">
            <v>0</v>
          </cell>
        </row>
        <row r="130">
          <cell r="A130" t="str">
            <v>Algonquin</v>
          </cell>
          <cell r="C130">
            <v>201503</v>
          </cell>
          <cell r="D130">
            <v>0</v>
          </cell>
        </row>
        <row r="131">
          <cell r="A131" t="str">
            <v>Algonquin</v>
          </cell>
          <cell r="C131">
            <v>201504</v>
          </cell>
          <cell r="D131">
            <v>0</v>
          </cell>
        </row>
        <row r="132">
          <cell r="A132" t="str">
            <v>Algonquin</v>
          </cell>
          <cell r="C132">
            <v>201505</v>
          </cell>
          <cell r="D132">
            <v>0</v>
          </cell>
        </row>
        <row r="133">
          <cell r="A133" t="str">
            <v>Algonquin</v>
          </cell>
          <cell r="C133">
            <v>201506</v>
          </cell>
          <cell r="D133">
            <v>0</v>
          </cell>
        </row>
        <row r="134">
          <cell r="A134" t="str">
            <v>Algonquin</v>
          </cell>
          <cell r="C134">
            <v>201507</v>
          </cell>
          <cell r="D134">
            <v>0</v>
          </cell>
        </row>
        <row r="135">
          <cell r="A135" t="str">
            <v>Algonquin</v>
          </cell>
          <cell r="C135">
            <v>201508</v>
          </cell>
          <cell r="D135">
            <v>0</v>
          </cell>
        </row>
        <row r="136">
          <cell r="A136" t="str">
            <v>Algonquin</v>
          </cell>
          <cell r="C136">
            <v>201509</v>
          </cell>
          <cell r="D136">
            <v>0</v>
          </cell>
        </row>
        <row r="137">
          <cell r="A137" t="str">
            <v>Algonquin</v>
          </cell>
          <cell r="C137">
            <v>201510</v>
          </cell>
          <cell r="D137">
            <v>0</v>
          </cell>
        </row>
        <row r="138">
          <cell r="A138" t="str">
            <v>Algonquin</v>
          </cell>
          <cell r="C138">
            <v>201511</v>
          </cell>
          <cell r="D138">
            <v>0</v>
          </cell>
        </row>
        <row r="139">
          <cell r="A139" t="str">
            <v>Algonquin</v>
          </cell>
          <cell r="C139">
            <v>201512</v>
          </cell>
          <cell r="D139">
            <v>0</v>
          </cell>
        </row>
        <row r="140">
          <cell r="A140" t="str">
            <v>Algonquin</v>
          </cell>
          <cell r="C140">
            <v>201601</v>
          </cell>
          <cell r="D140">
            <v>0</v>
          </cell>
        </row>
        <row r="141">
          <cell r="A141" t="str">
            <v>Algonquin</v>
          </cell>
          <cell r="C141">
            <v>201602</v>
          </cell>
          <cell r="D141">
            <v>0</v>
          </cell>
        </row>
        <row r="142">
          <cell r="A142" t="str">
            <v>Algonquin</v>
          </cell>
          <cell r="C142">
            <v>201603</v>
          </cell>
          <cell r="D142">
            <v>0</v>
          </cell>
        </row>
        <row r="143">
          <cell r="A143" t="str">
            <v>Algonquin</v>
          </cell>
          <cell r="C143">
            <v>201604</v>
          </cell>
          <cell r="D143">
            <v>0</v>
          </cell>
        </row>
        <row r="144">
          <cell r="A144" t="str">
            <v>Algonquin</v>
          </cell>
          <cell r="C144">
            <v>201605</v>
          </cell>
          <cell r="D144">
            <v>0</v>
          </cell>
        </row>
        <row r="145">
          <cell r="A145" t="str">
            <v>Algonquin</v>
          </cell>
          <cell r="C145">
            <v>201606</v>
          </cell>
          <cell r="D145">
            <v>0</v>
          </cell>
        </row>
        <row r="146">
          <cell r="A146" t="str">
            <v>Algonquin</v>
          </cell>
          <cell r="C146">
            <v>201607</v>
          </cell>
          <cell r="D146">
            <v>0</v>
          </cell>
        </row>
        <row r="147">
          <cell r="A147" t="str">
            <v>Algonquin</v>
          </cell>
          <cell r="C147">
            <v>201608</v>
          </cell>
          <cell r="D147">
            <v>0</v>
          </cell>
        </row>
        <row r="148">
          <cell r="A148" t="str">
            <v>Algonquin</v>
          </cell>
          <cell r="C148">
            <v>201609</v>
          </cell>
          <cell r="D148">
            <v>0</v>
          </cell>
        </row>
        <row r="149">
          <cell r="A149" t="str">
            <v>Algonquin</v>
          </cell>
          <cell r="C149">
            <v>201610</v>
          </cell>
          <cell r="D149">
            <v>0</v>
          </cell>
        </row>
        <row r="150">
          <cell r="A150" t="str">
            <v>Algonquin</v>
          </cell>
          <cell r="C150">
            <v>201611</v>
          </cell>
          <cell r="D150">
            <v>0</v>
          </cell>
        </row>
        <row r="151">
          <cell r="A151" t="str">
            <v>Algonquin</v>
          </cell>
          <cell r="C151">
            <v>201612</v>
          </cell>
          <cell r="D151">
            <v>0</v>
          </cell>
        </row>
        <row r="152">
          <cell r="A152" t="str">
            <v>Algonquin</v>
          </cell>
          <cell r="C152">
            <v>201701</v>
          </cell>
          <cell r="D152">
            <v>0</v>
          </cell>
        </row>
        <row r="153">
          <cell r="A153" t="str">
            <v>Algonquin</v>
          </cell>
          <cell r="C153">
            <v>201702</v>
          </cell>
          <cell r="D153">
            <v>0</v>
          </cell>
        </row>
        <row r="154">
          <cell r="A154" t="str">
            <v>Algonquin</v>
          </cell>
          <cell r="C154">
            <v>201703</v>
          </cell>
          <cell r="D154">
            <v>0</v>
          </cell>
        </row>
        <row r="155">
          <cell r="A155" t="str">
            <v>Algonquin</v>
          </cell>
          <cell r="C155">
            <v>201704</v>
          </cell>
          <cell r="D155">
            <v>0</v>
          </cell>
        </row>
        <row r="156">
          <cell r="A156" t="str">
            <v>Algonquin</v>
          </cell>
          <cell r="C156">
            <v>201705</v>
          </cell>
          <cell r="D156">
            <v>0</v>
          </cell>
        </row>
        <row r="157">
          <cell r="A157" t="str">
            <v>Algonquin</v>
          </cell>
          <cell r="C157">
            <v>201706</v>
          </cell>
          <cell r="D157">
            <v>0</v>
          </cell>
        </row>
        <row r="158">
          <cell r="A158" t="str">
            <v>Algonquin</v>
          </cell>
          <cell r="C158">
            <v>201707</v>
          </cell>
          <cell r="D158">
            <v>0</v>
          </cell>
        </row>
        <row r="159">
          <cell r="A159" t="str">
            <v>Algonquin</v>
          </cell>
          <cell r="C159">
            <v>201708</v>
          </cell>
          <cell r="D159">
            <v>0</v>
          </cell>
        </row>
        <row r="160">
          <cell r="A160" t="str">
            <v>Algonquin</v>
          </cell>
          <cell r="C160">
            <v>201709</v>
          </cell>
          <cell r="D160">
            <v>0</v>
          </cell>
        </row>
        <row r="161">
          <cell r="A161" t="str">
            <v>Algonquin</v>
          </cell>
          <cell r="C161">
            <v>201710</v>
          </cell>
          <cell r="D161">
            <v>0</v>
          </cell>
        </row>
        <row r="162">
          <cell r="A162" t="str">
            <v>Algonquin</v>
          </cell>
          <cell r="C162">
            <v>201711</v>
          </cell>
          <cell r="D162">
            <v>0</v>
          </cell>
        </row>
        <row r="163">
          <cell r="A163" t="str">
            <v>Algonquin</v>
          </cell>
          <cell r="C163">
            <v>201712</v>
          </cell>
          <cell r="D163">
            <v>0</v>
          </cell>
        </row>
        <row r="164">
          <cell r="A164" t="str">
            <v>Algonquin</v>
          </cell>
          <cell r="C164">
            <v>201801</v>
          </cell>
          <cell r="D164">
            <v>0</v>
          </cell>
        </row>
        <row r="165">
          <cell r="A165" t="str">
            <v>Algonquin</v>
          </cell>
          <cell r="C165">
            <v>201802</v>
          </cell>
          <cell r="D165">
            <v>0</v>
          </cell>
        </row>
        <row r="166">
          <cell r="A166" t="str">
            <v>Algonquin</v>
          </cell>
          <cell r="C166">
            <v>201803</v>
          </cell>
          <cell r="D166">
            <v>0</v>
          </cell>
        </row>
        <row r="167">
          <cell r="A167" t="str">
            <v>Algonquin</v>
          </cell>
          <cell r="C167">
            <v>201804</v>
          </cell>
          <cell r="D167">
            <v>0</v>
          </cell>
        </row>
        <row r="168">
          <cell r="A168" t="str">
            <v>Algonquin</v>
          </cell>
          <cell r="C168">
            <v>201805</v>
          </cell>
          <cell r="D168">
            <v>0</v>
          </cell>
        </row>
        <row r="169">
          <cell r="A169" t="str">
            <v>Algonquin</v>
          </cell>
          <cell r="C169">
            <v>201806</v>
          </cell>
          <cell r="D169">
            <v>0</v>
          </cell>
        </row>
        <row r="170">
          <cell r="A170" t="str">
            <v>Algonquin</v>
          </cell>
          <cell r="C170">
            <v>201807</v>
          </cell>
          <cell r="D170">
            <v>0</v>
          </cell>
        </row>
        <row r="171">
          <cell r="A171" t="str">
            <v>Algonquin</v>
          </cell>
          <cell r="C171">
            <v>201808</v>
          </cell>
          <cell r="D171">
            <v>0</v>
          </cell>
        </row>
        <row r="172">
          <cell r="A172" t="str">
            <v>Algonquin</v>
          </cell>
          <cell r="C172">
            <v>201809</v>
          </cell>
          <cell r="D172">
            <v>0</v>
          </cell>
        </row>
        <row r="173">
          <cell r="A173" t="str">
            <v>Algonquin</v>
          </cell>
          <cell r="C173">
            <v>201810</v>
          </cell>
          <cell r="D173">
            <v>0</v>
          </cell>
        </row>
        <row r="174">
          <cell r="A174" t="str">
            <v>Algonquin</v>
          </cell>
          <cell r="C174">
            <v>201811</v>
          </cell>
          <cell r="D174">
            <v>0</v>
          </cell>
        </row>
        <row r="175">
          <cell r="A175" t="str">
            <v>Algonquin</v>
          </cell>
          <cell r="C175">
            <v>201812</v>
          </cell>
          <cell r="D175">
            <v>0</v>
          </cell>
        </row>
        <row r="176">
          <cell r="A176" t="str">
            <v>Algonquin</v>
          </cell>
          <cell r="C176">
            <v>201901</v>
          </cell>
          <cell r="D176">
            <v>0</v>
          </cell>
        </row>
        <row r="177">
          <cell r="A177" t="str">
            <v>Algonquin</v>
          </cell>
          <cell r="C177">
            <v>201902</v>
          </cell>
          <cell r="D177">
            <v>0</v>
          </cell>
        </row>
        <row r="178">
          <cell r="A178" t="str">
            <v>Algonquin</v>
          </cell>
          <cell r="C178">
            <v>201903</v>
          </cell>
          <cell r="D178">
            <v>0</v>
          </cell>
        </row>
        <row r="179">
          <cell r="A179" t="str">
            <v>Algonquin</v>
          </cell>
          <cell r="C179">
            <v>201904</v>
          </cell>
          <cell r="D179">
            <v>0</v>
          </cell>
        </row>
        <row r="180">
          <cell r="A180" t="str">
            <v>Algonquin</v>
          </cell>
          <cell r="C180">
            <v>201905</v>
          </cell>
          <cell r="D180">
            <v>0</v>
          </cell>
        </row>
        <row r="181">
          <cell r="A181" t="str">
            <v>Algonquin</v>
          </cell>
          <cell r="C181">
            <v>201906</v>
          </cell>
          <cell r="D181">
            <v>0</v>
          </cell>
        </row>
        <row r="182">
          <cell r="A182" t="str">
            <v>Algonquin</v>
          </cell>
          <cell r="C182">
            <v>201907</v>
          </cell>
          <cell r="D182">
            <v>0</v>
          </cell>
        </row>
        <row r="183">
          <cell r="A183" t="str">
            <v>Algonquin</v>
          </cell>
          <cell r="C183">
            <v>201908</v>
          </cell>
          <cell r="D183">
            <v>0</v>
          </cell>
        </row>
        <row r="184">
          <cell r="A184" t="str">
            <v>Algonquin</v>
          </cell>
          <cell r="C184">
            <v>201909</v>
          </cell>
          <cell r="D184">
            <v>0</v>
          </cell>
        </row>
        <row r="185">
          <cell r="A185" t="str">
            <v>Algonquin</v>
          </cell>
          <cell r="C185">
            <v>201910</v>
          </cell>
          <cell r="D185">
            <v>0</v>
          </cell>
        </row>
        <row r="186">
          <cell r="A186" t="str">
            <v>Algonquin</v>
          </cell>
          <cell r="C186">
            <v>201911</v>
          </cell>
          <cell r="D186">
            <v>0</v>
          </cell>
        </row>
        <row r="187">
          <cell r="A187" t="str">
            <v>Algonquin</v>
          </cell>
          <cell r="C187">
            <v>201912</v>
          </cell>
          <cell r="D187">
            <v>0</v>
          </cell>
        </row>
        <row r="188">
          <cell r="A188" t="str">
            <v>Algonquin</v>
          </cell>
          <cell r="C188">
            <v>202001</v>
          </cell>
          <cell r="D188">
            <v>0</v>
          </cell>
        </row>
        <row r="189">
          <cell r="A189" t="str">
            <v>Algonquin</v>
          </cell>
          <cell r="C189">
            <v>202002</v>
          </cell>
          <cell r="D189">
            <v>0</v>
          </cell>
        </row>
        <row r="190">
          <cell r="A190" t="str">
            <v>Algonquin</v>
          </cell>
          <cell r="C190">
            <v>202003</v>
          </cell>
          <cell r="D190">
            <v>0</v>
          </cell>
        </row>
        <row r="191">
          <cell r="A191" t="str">
            <v>Algonquin</v>
          </cell>
          <cell r="C191">
            <v>202004</v>
          </cell>
          <cell r="D191">
            <v>0</v>
          </cell>
        </row>
        <row r="192">
          <cell r="A192" t="str">
            <v>Algonquin</v>
          </cell>
          <cell r="C192">
            <v>202005</v>
          </cell>
          <cell r="D192">
            <v>0</v>
          </cell>
        </row>
        <row r="193">
          <cell r="A193" t="str">
            <v>Algonquin</v>
          </cell>
          <cell r="C193">
            <v>202006</v>
          </cell>
          <cell r="D193">
            <v>0</v>
          </cell>
        </row>
        <row r="194">
          <cell r="A194" t="str">
            <v>Algonquin</v>
          </cell>
          <cell r="C194">
            <v>202007</v>
          </cell>
          <cell r="D194">
            <v>0</v>
          </cell>
        </row>
        <row r="195">
          <cell r="A195" t="str">
            <v>Algonquin</v>
          </cell>
          <cell r="C195">
            <v>202008</v>
          </cell>
          <cell r="D195">
            <v>0</v>
          </cell>
        </row>
        <row r="196">
          <cell r="A196" t="str">
            <v>Algonquin</v>
          </cell>
          <cell r="C196">
            <v>202009</v>
          </cell>
          <cell r="D196">
            <v>0</v>
          </cell>
        </row>
        <row r="197">
          <cell r="A197" t="str">
            <v>Algonquin</v>
          </cell>
          <cell r="C197">
            <v>202010</v>
          </cell>
          <cell r="D197">
            <v>0</v>
          </cell>
        </row>
        <row r="198">
          <cell r="A198" t="str">
            <v>Algonquin</v>
          </cell>
          <cell r="C198">
            <v>202011</v>
          </cell>
          <cell r="D198">
            <v>0</v>
          </cell>
        </row>
        <row r="199">
          <cell r="A199" t="str">
            <v>Algonquin</v>
          </cell>
          <cell r="C199">
            <v>202012</v>
          </cell>
          <cell r="D199">
            <v>0</v>
          </cell>
        </row>
        <row r="200">
          <cell r="A200" t="str">
            <v>Algonquin</v>
          </cell>
          <cell r="C200">
            <v>202101</v>
          </cell>
          <cell r="D200">
            <v>0</v>
          </cell>
        </row>
        <row r="201">
          <cell r="A201" t="str">
            <v>Algonquin</v>
          </cell>
          <cell r="C201">
            <v>202102</v>
          </cell>
          <cell r="D201">
            <v>0</v>
          </cell>
        </row>
        <row r="202">
          <cell r="A202" t="str">
            <v>Algonquin</v>
          </cell>
          <cell r="C202">
            <v>202103</v>
          </cell>
          <cell r="D202">
            <v>0</v>
          </cell>
        </row>
        <row r="203">
          <cell r="A203" t="str">
            <v>Algonquin</v>
          </cell>
          <cell r="C203">
            <v>202104</v>
          </cell>
          <cell r="D203">
            <v>0</v>
          </cell>
        </row>
        <row r="204">
          <cell r="A204" t="str">
            <v>Algonquin</v>
          </cell>
          <cell r="C204">
            <v>202105</v>
          </cell>
          <cell r="D204">
            <v>0</v>
          </cell>
        </row>
        <row r="205">
          <cell r="A205" t="str">
            <v>Algonquin</v>
          </cell>
          <cell r="C205">
            <v>202106</v>
          </cell>
          <cell r="D205">
            <v>0</v>
          </cell>
        </row>
        <row r="206">
          <cell r="A206" t="str">
            <v>Algonquin</v>
          </cell>
          <cell r="C206">
            <v>202107</v>
          </cell>
          <cell r="D206">
            <v>0</v>
          </cell>
        </row>
        <row r="207">
          <cell r="A207" t="str">
            <v>Algonquin</v>
          </cell>
          <cell r="C207">
            <v>202108</v>
          </cell>
          <cell r="D207">
            <v>0</v>
          </cell>
        </row>
        <row r="208">
          <cell r="A208" t="str">
            <v>Algonquin</v>
          </cell>
          <cell r="C208">
            <v>202109</v>
          </cell>
          <cell r="D208">
            <v>0</v>
          </cell>
        </row>
        <row r="209">
          <cell r="A209" t="str">
            <v>Algonquin</v>
          </cell>
          <cell r="C209">
            <v>202110</v>
          </cell>
          <cell r="D209">
            <v>0</v>
          </cell>
        </row>
        <row r="210">
          <cell r="A210" t="str">
            <v>Algonquin</v>
          </cell>
          <cell r="C210">
            <v>202111</v>
          </cell>
          <cell r="D210">
            <v>0</v>
          </cell>
        </row>
        <row r="211">
          <cell r="A211" t="str">
            <v>Algonquin</v>
          </cell>
          <cell r="C211">
            <v>202112</v>
          </cell>
          <cell r="D211">
            <v>0</v>
          </cell>
        </row>
        <row r="212">
          <cell r="A212" t="str">
            <v>Algonquin</v>
          </cell>
          <cell r="C212">
            <v>202201</v>
          </cell>
          <cell r="D212">
            <v>0</v>
          </cell>
        </row>
        <row r="213">
          <cell r="A213" t="str">
            <v>Algonquin</v>
          </cell>
          <cell r="C213">
            <v>202202</v>
          </cell>
          <cell r="D213">
            <v>0</v>
          </cell>
        </row>
        <row r="214">
          <cell r="A214" t="str">
            <v>Algonquin</v>
          </cell>
          <cell r="C214">
            <v>202203</v>
          </cell>
          <cell r="D214">
            <v>0</v>
          </cell>
        </row>
        <row r="215">
          <cell r="A215" t="str">
            <v>Algonquin</v>
          </cell>
          <cell r="C215">
            <v>202204</v>
          </cell>
          <cell r="D215">
            <v>0</v>
          </cell>
        </row>
        <row r="216">
          <cell r="A216" t="str">
            <v>Algonquin</v>
          </cell>
          <cell r="C216">
            <v>202205</v>
          </cell>
          <cell r="D216">
            <v>0</v>
          </cell>
        </row>
        <row r="217">
          <cell r="A217" t="str">
            <v>Algonquin</v>
          </cell>
          <cell r="C217">
            <v>202206</v>
          </cell>
          <cell r="D217">
            <v>0</v>
          </cell>
        </row>
        <row r="218">
          <cell r="A218" t="str">
            <v>Algonquin</v>
          </cell>
          <cell r="C218">
            <v>202207</v>
          </cell>
          <cell r="D218">
            <v>0</v>
          </cell>
        </row>
        <row r="219">
          <cell r="A219" t="str">
            <v>Algonquin</v>
          </cell>
          <cell r="C219">
            <v>202208</v>
          </cell>
          <cell r="D219">
            <v>0</v>
          </cell>
        </row>
        <row r="220">
          <cell r="A220" t="str">
            <v>Algonquin</v>
          </cell>
          <cell r="C220">
            <v>202209</v>
          </cell>
          <cell r="D220">
            <v>0</v>
          </cell>
        </row>
        <row r="221">
          <cell r="A221" t="str">
            <v>Algonquin</v>
          </cell>
          <cell r="C221">
            <v>202210</v>
          </cell>
          <cell r="D221">
            <v>0</v>
          </cell>
        </row>
        <row r="222">
          <cell r="A222" t="str">
            <v>Algonquin</v>
          </cell>
          <cell r="C222">
            <v>202211</v>
          </cell>
          <cell r="D222">
            <v>0</v>
          </cell>
        </row>
        <row r="223">
          <cell r="A223" t="str">
            <v>Algonquin</v>
          </cell>
          <cell r="C223">
            <v>202212</v>
          </cell>
          <cell r="D223">
            <v>0</v>
          </cell>
        </row>
        <row r="224">
          <cell r="A224" t="str">
            <v>Algonquin</v>
          </cell>
          <cell r="C224">
            <v>202301</v>
          </cell>
          <cell r="D224">
            <v>0</v>
          </cell>
        </row>
        <row r="225">
          <cell r="A225" t="str">
            <v>Algonquin</v>
          </cell>
          <cell r="C225">
            <v>202302</v>
          </cell>
          <cell r="D225">
            <v>0</v>
          </cell>
        </row>
        <row r="226">
          <cell r="A226" t="str">
            <v>Algonquin</v>
          </cell>
          <cell r="C226">
            <v>202303</v>
          </cell>
          <cell r="D226">
            <v>0</v>
          </cell>
        </row>
        <row r="227">
          <cell r="A227" t="str">
            <v>Algonquin</v>
          </cell>
          <cell r="C227">
            <v>202304</v>
          </cell>
          <cell r="D227">
            <v>0</v>
          </cell>
        </row>
        <row r="228">
          <cell r="A228" t="str">
            <v>Algonquin</v>
          </cell>
          <cell r="C228">
            <v>202305</v>
          </cell>
          <cell r="D228">
            <v>0</v>
          </cell>
        </row>
        <row r="229">
          <cell r="A229" t="str">
            <v>Algonquin</v>
          </cell>
          <cell r="C229">
            <v>202306</v>
          </cell>
          <cell r="D229">
            <v>0</v>
          </cell>
        </row>
        <row r="230">
          <cell r="A230" t="str">
            <v>Algonquin</v>
          </cell>
          <cell r="C230">
            <v>202307</v>
          </cell>
          <cell r="D230">
            <v>0</v>
          </cell>
        </row>
        <row r="231">
          <cell r="A231" t="str">
            <v>Algonquin</v>
          </cell>
          <cell r="C231">
            <v>202308</v>
          </cell>
          <cell r="D231">
            <v>0</v>
          </cell>
        </row>
        <row r="232">
          <cell r="A232" t="str">
            <v>Algonquin</v>
          </cell>
          <cell r="C232">
            <v>202309</v>
          </cell>
          <cell r="D232">
            <v>0</v>
          </cell>
        </row>
        <row r="233">
          <cell r="A233" t="str">
            <v>Algonquin</v>
          </cell>
          <cell r="C233">
            <v>202310</v>
          </cell>
          <cell r="D233">
            <v>0</v>
          </cell>
        </row>
        <row r="234">
          <cell r="A234" t="str">
            <v>Baileyville</v>
          </cell>
          <cell r="C234">
            <v>200803</v>
          </cell>
          <cell r="D234">
            <v>0.33589999999999998</v>
          </cell>
        </row>
        <row r="235">
          <cell r="A235" t="str">
            <v>Baileyville</v>
          </cell>
          <cell r="C235">
            <v>200804</v>
          </cell>
          <cell r="D235">
            <v>8.8999999999999996E-2</v>
          </cell>
        </row>
        <row r="236">
          <cell r="A236" t="str">
            <v>Baileyville</v>
          </cell>
          <cell r="C236">
            <v>200805</v>
          </cell>
          <cell r="D236">
            <v>8.6099999999999996E-2</v>
          </cell>
        </row>
        <row r="237">
          <cell r="A237" t="str">
            <v>Baileyville</v>
          </cell>
          <cell r="C237">
            <v>200806</v>
          </cell>
          <cell r="D237">
            <v>0.1227</v>
          </cell>
        </row>
        <row r="238">
          <cell r="A238" t="str">
            <v>Baileyville</v>
          </cell>
          <cell r="C238">
            <v>200807</v>
          </cell>
          <cell r="D238">
            <v>0.30640000000000001</v>
          </cell>
        </row>
        <row r="239">
          <cell r="A239" t="str">
            <v>Baileyville</v>
          </cell>
          <cell r="C239">
            <v>200808</v>
          </cell>
          <cell r="D239">
            <v>0.14829999999999999</v>
          </cell>
        </row>
        <row r="240">
          <cell r="A240" t="str">
            <v>Baileyville</v>
          </cell>
          <cell r="C240">
            <v>200809</v>
          </cell>
          <cell r="D240">
            <v>0.1033</v>
          </cell>
        </row>
        <row r="241">
          <cell r="A241" t="str">
            <v>Baileyville</v>
          </cell>
          <cell r="C241">
            <v>200810</v>
          </cell>
          <cell r="D241">
            <v>0.21940000000000001</v>
          </cell>
        </row>
        <row r="242">
          <cell r="A242" t="str">
            <v>Baileyville</v>
          </cell>
          <cell r="C242">
            <v>200811</v>
          </cell>
          <cell r="D242">
            <v>0.30480000000000002</v>
          </cell>
        </row>
        <row r="243">
          <cell r="A243" t="str">
            <v>Baileyville</v>
          </cell>
          <cell r="C243">
            <v>200812</v>
          </cell>
          <cell r="D243">
            <v>0.9657</v>
          </cell>
        </row>
        <row r="244">
          <cell r="A244" t="str">
            <v>Baileyville</v>
          </cell>
          <cell r="C244">
            <v>200901</v>
          </cell>
          <cell r="D244">
            <v>2.1597</v>
          </cell>
        </row>
        <row r="245">
          <cell r="A245" t="str">
            <v>Baileyville</v>
          </cell>
          <cell r="C245">
            <v>200902</v>
          </cell>
          <cell r="D245">
            <v>1.9876</v>
          </cell>
        </row>
        <row r="246">
          <cell r="A246" t="str">
            <v>Baileyville</v>
          </cell>
          <cell r="C246">
            <v>200903</v>
          </cell>
          <cell r="D246">
            <v>0.90429999999999999</v>
          </cell>
        </row>
        <row r="247">
          <cell r="A247" t="str">
            <v>Baileyville</v>
          </cell>
          <cell r="C247">
            <v>200904</v>
          </cell>
          <cell r="D247">
            <v>9.0800000000000006E-2</v>
          </cell>
        </row>
        <row r="248">
          <cell r="A248" t="str">
            <v>Baileyville</v>
          </cell>
          <cell r="C248">
            <v>200905</v>
          </cell>
          <cell r="D248">
            <v>9.1600000000000001E-2</v>
          </cell>
        </row>
        <row r="249">
          <cell r="A249" t="str">
            <v>Baileyville</v>
          </cell>
          <cell r="C249">
            <v>200906</v>
          </cell>
          <cell r="D249">
            <v>8.0100000000000005E-2</v>
          </cell>
        </row>
        <row r="250">
          <cell r="A250" t="str">
            <v>Baileyville</v>
          </cell>
          <cell r="C250">
            <v>200907</v>
          </cell>
          <cell r="D250">
            <v>6.3299999999999995E-2</v>
          </cell>
        </row>
        <row r="251">
          <cell r="A251" t="str">
            <v>Baileyville</v>
          </cell>
          <cell r="C251">
            <v>200908</v>
          </cell>
          <cell r="D251">
            <v>0.11890000000000001</v>
          </cell>
        </row>
        <row r="252">
          <cell r="A252" t="str">
            <v>Baileyville</v>
          </cell>
          <cell r="C252">
            <v>200909</v>
          </cell>
          <cell r="D252">
            <v>7.4700000000000003E-2</v>
          </cell>
        </row>
        <row r="253">
          <cell r="A253" t="str">
            <v>Baileyville</v>
          </cell>
          <cell r="C253">
            <v>200910</v>
          </cell>
          <cell r="D253">
            <v>0.1888</v>
          </cell>
        </row>
        <row r="254">
          <cell r="A254" t="str">
            <v>Baileyville</v>
          </cell>
          <cell r="C254">
            <v>200911</v>
          </cell>
          <cell r="D254">
            <v>0.24379999999999999</v>
          </cell>
        </row>
        <row r="255">
          <cell r="A255" t="str">
            <v>Baileyville</v>
          </cell>
          <cell r="C255">
            <v>200912</v>
          </cell>
          <cell r="D255">
            <v>0.88100000000000001</v>
          </cell>
        </row>
        <row r="256">
          <cell r="A256" t="str">
            <v>Baileyville</v>
          </cell>
          <cell r="C256">
            <v>201001</v>
          </cell>
          <cell r="D256">
            <v>2.0493000000000001</v>
          </cell>
        </row>
        <row r="257">
          <cell r="A257" t="str">
            <v>Baileyville</v>
          </cell>
          <cell r="C257">
            <v>201002</v>
          </cell>
          <cell r="D257">
            <v>1.8805000000000001</v>
          </cell>
        </row>
        <row r="258">
          <cell r="A258" t="str">
            <v>Baileyville</v>
          </cell>
          <cell r="C258">
            <v>201003</v>
          </cell>
          <cell r="D258">
            <v>0.81069999999999998</v>
          </cell>
        </row>
        <row r="259">
          <cell r="A259" t="str">
            <v>Baileyville</v>
          </cell>
          <cell r="C259">
            <v>201004</v>
          </cell>
          <cell r="D259">
            <v>3.44E-2</v>
          </cell>
        </row>
        <row r="260">
          <cell r="A260" t="str">
            <v>Baileyville</v>
          </cell>
          <cell r="C260">
            <v>201005</v>
          </cell>
          <cell r="D260">
            <v>3.5700000000000003E-2</v>
          </cell>
        </row>
        <row r="261">
          <cell r="A261" t="str">
            <v>Baileyville</v>
          </cell>
          <cell r="C261">
            <v>201006</v>
          </cell>
          <cell r="D261">
            <v>2.4899999999999999E-2</v>
          </cell>
        </row>
        <row r="262">
          <cell r="A262" t="str">
            <v>Baileyville</v>
          </cell>
          <cell r="C262">
            <v>201007</v>
          </cell>
          <cell r="D262">
            <v>9.4000000000000004E-3</v>
          </cell>
        </row>
        <row r="263">
          <cell r="A263" t="str">
            <v>Baileyville</v>
          </cell>
          <cell r="C263">
            <v>201008</v>
          </cell>
          <cell r="D263">
            <v>6.1499999999999999E-2</v>
          </cell>
        </row>
        <row r="264">
          <cell r="A264" t="str">
            <v>Baileyville</v>
          </cell>
          <cell r="C264">
            <v>201009</v>
          </cell>
          <cell r="D264">
            <v>2.0299999999999999E-2</v>
          </cell>
        </row>
        <row r="265">
          <cell r="A265" t="str">
            <v>Baileyville</v>
          </cell>
          <cell r="C265">
            <v>201010</v>
          </cell>
          <cell r="D265">
            <v>0.127</v>
          </cell>
        </row>
        <row r="266">
          <cell r="A266" t="str">
            <v>Baileyville</v>
          </cell>
          <cell r="C266">
            <v>201011</v>
          </cell>
          <cell r="D266">
            <v>0.1135</v>
          </cell>
        </row>
        <row r="267">
          <cell r="A267" t="str">
            <v>Baileyville</v>
          </cell>
          <cell r="C267">
            <v>201012</v>
          </cell>
          <cell r="D267">
            <v>0.78269999999999995</v>
          </cell>
        </row>
        <row r="268">
          <cell r="A268" t="str">
            <v>Baileyville</v>
          </cell>
          <cell r="C268">
            <v>201101</v>
          </cell>
          <cell r="D268">
            <v>1.7495000000000001</v>
          </cell>
        </row>
        <row r="269">
          <cell r="A269" t="str">
            <v>Baileyville</v>
          </cell>
          <cell r="C269">
            <v>201102</v>
          </cell>
          <cell r="D269">
            <v>1.8327</v>
          </cell>
        </row>
        <row r="270">
          <cell r="A270" t="str">
            <v>Baileyville</v>
          </cell>
          <cell r="C270">
            <v>201103</v>
          </cell>
          <cell r="D270">
            <v>0.71189999999999998</v>
          </cell>
        </row>
        <row r="271">
          <cell r="A271" t="str">
            <v>Baileyville</v>
          </cell>
          <cell r="C271">
            <v>201104</v>
          </cell>
          <cell r="D271">
            <v>-2.0899999999999998E-2</v>
          </cell>
        </row>
        <row r="272">
          <cell r="A272" t="str">
            <v>CNG Appilachian</v>
          </cell>
          <cell r="C272">
            <v>200803</v>
          </cell>
          <cell r="D272">
            <v>0.51749999999999996</v>
          </cell>
        </row>
        <row r="273">
          <cell r="A273" t="str">
            <v>CNG Appilachian</v>
          </cell>
          <cell r="C273">
            <v>200804</v>
          </cell>
          <cell r="D273">
            <v>0.55500000000000005</v>
          </cell>
        </row>
        <row r="274">
          <cell r="A274" t="str">
            <v>CNG Appilachian</v>
          </cell>
          <cell r="C274">
            <v>200805</v>
          </cell>
          <cell r="D274">
            <v>0.52249999999999996</v>
          </cell>
        </row>
        <row r="275">
          <cell r="A275" t="str">
            <v>CNG Appilachian</v>
          </cell>
          <cell r="C275">
            <v>200806</v>
          </cell>
          <cell r="D275">
            <v>0.51749999999999996</v>
          </cell>
        </row>
        <row r="276">
          <cell r="A276" t="str">
            <v>CNG Appilachian</v>
          </cell>
          <cell r="C276">
            <v>200807</v>
          </cell>
          <cell r="D276">
            <v>0.48</v>
          </cell>
        </row>
        <row r="277">
          <cell r="A277" t="str">
            <v>CNG Appilachian</v>
          </cell>
          <cell r="C277">
            <v>200808</v>
          </cell>
          <cell r="D277">
            <v>0.44500000000000001</v>
          </cell>
        </row>
        <row r="278">
          <cell r="A278" t="str">
            <v>CNG Appilachian</v>
          </cell>
          <cell r="C278">
            <v>200809</v>
          </cell>
          <cell r="D278">
            <v>0.34749999999999998</v>
          </cell>
        </row>
        <row r="279">
          <cell r="A279" t="str">
            <v>CNG Appilachian</v>
          </cell>
          <cell r="C279">
            <v>200810</v>
          </cell>
          <cell r="D279">
            <v>0.36499999999999999</v>
          </cell>
        </row>
        <row r="280">
          <cell r="A280" t="str">
            <v>CNG Appilachian</v>
          </cell>
          <cell r="C280">
            <v>200811</v>
          </cell>
          <cell r="D280">
            <v>0.36249999999999999</v>
          </cell>
        </row>
        <row r="281">
          <cell r="A281" t="str">
            <v>CNG Appilachian</v>
          </cell>
          <cell r="C281">
            <v>200812</v>
          </cell>
          <cell r="D281">
            <v>0.51500000000000001</v>
          </cell>
        </row>
        <row r="282">
          <cell r="A282" t="str">
            <v>CNG Appilachian</v>
          </cell>
          <cell r="C282">
            <v>200901</v>
          </cell>
          <cell r="D282">
            <v>0.60750000000000004</v>
          </cell>
        </row>
        <row r="283">
          <cell r="A283" t="str">
            <v>CNG Appilachian</v>
          </cell>
          <cell r="C283">
            <v>200902</v>
          </cell>
          <cell r="D283">
            <v>0.65</v>
          </cell>
        </row>
        <row r="284">
          <cell r="A284" t="str">
            <v>CNG Appilachian</v>
          </cell>
          <cell r="C284">
            <v>200903</v>
          </cell>
          <cell r="D284">
            <v>0.73250000000000004</v>
          </cell>
        </row>
        <row r="285">
          <cell r="A285" t="str">
            <v>CNG Appilachian</v>
          </cell>
          <cell r="C285">
            <v>200904</v>
          </cell>
          <cell r="D285">
            <v>0.4194</v>
          </cell>
        </row>
        <row r="286">
          <cell r="A286" t="str">
            <v>CNG Appilachian</v>
          </cell>
          <cell r="C286">
            <v>200905</v>
          </cell>
          <cell r="D286">
            <v>0.42320000000000002</v>
          </cell>
        </row>
        <row r="287">
          <cell r="A287" t="str">
            <v>CNG Appilachian</v>
          </cell>
          <cell r="C287">
            <v>200906</v>
          </cell>
          <cell r="D287">
            <v>0.41410000000000002</v>
          </cell>
        </row>
        <row r="288">
          <cell r="A288" t="str">
            <v>CNG Appilachian</v>
          </cell>
          <cell r="C288">
            <v>200907</v>
          </cell>
          <cell r="D288">
            <v>0.39839999999999998</v>
          </cell>
        </row>
        <row r="289">
          <cell r="A289" t="str">
            <v>CNG Appilachian</v>
          </cell>
          <cell r="C289">
            <v>200908</v>
          </cell>
          <cell r="D289">
            <v>0.42730000000000001</v>
          </cell>
        </row>
        <row r="290">
          <cell r="A290" t="str">
            <v>CNG Appilachian</v>
          </cell>
          <cell r="C290">
            <v>200909</v>
          </cell>
          <cell r="D290">
            <v>0.4047</v>
          </cell>
        </row>
        <row r="291">
          <cell r="A291" t="str">
            <v>CNG Appilachian</v>
          </cell>
          <cell r="C291">
            <v>200910</v>
          </cell>
          <cell r="D291">
            <v>0.47039999999999998</v>
          </cell>
        </row>
        <row r="292">
          <cell r="A292" t="str">
            <v>CNG Appilachian</v>
          </cell>
          <cell r="C292">
            <v>200911</v>
          </cell>
          <cell r="D292">
            <v>0.53769999999999996</v>
          </cell>
        </row>
        <row r="293">
          <cell r="A293" t="str">
            <v>CNG Appilachian</v>
          </cell>
          <cell r="C293">
            <v>200912</v>
          </cell>
          <cell r="D293">
            <v>0.63</v>
          </cell>
        </row>
        <row r="294">
          <cell r="A294" t="str">
            <v>CNG Appilachian</v>
          </cell>
          <cell r="C294">
            <v>201001</v>
          </cell>
          <cell r="D294">
            <v>0.56840000000000002</v>
          </cell>
        </row>
        <row r="295">
          <cell r="A295" t="str">
            <v>CNG Appilachian</v>
          </cell>
          <cell r="C295">
            <v>201002</v>
          </cell>
          <cell r="D295">
            <v>0.53590000000000004</v>
          </cell>
        </row>
        <row r="296">
          <cell r="A296" t="str">
            <v>CNG Appilachian</v>
          </cell>
          <cell r="C296">
            <v>201003</v>
          </cell>
          <cell r="D296">
            <v>0.52800000000000002</v>
          </cell>
        </row>
        <row r="297">
          <cell r="A297" t="str">
            <v>CNG Appilachian</v>
          </cell>
          <cell r="C297">
            <v>201004</v>
          </cell>
          <cell r="D297">
            <v>0.37719999999999998</v>
          </cell>
        </row>
        <row r="298">
          <cell r="A298" t="str">
            <v>CNG Appilachian</v>
          </cell>
          <cell r="C298">
            <v>201005</v>
          </cell>
          <cell r="D298">
            <v>0.38059999999999999</v>
          </cell>
        </row>
        <row r="299">
          <cell r="A299" t="str">
            <v>CNG Appilachian</v>
          </cell>
          <cell r="C299">
            <v>201006</v>
          </cell>
          <cell r="D299">
            <v>0.37240000000000001</v>
          </cell>
        </row>
        <row r="300">
          <cell r="A300" t="str">
            <v>CNG Appilachian</v>
          </cell>
          <cell r="C300">
            <v>201007</v>
          </cell>
          <cell r="D300">
            <v>0.35830000000000001</v>
          </cell>
        </row>
        <row r="301">
          <cell r="A301" t="str">
            <v>CNG Appilachian</v>
          </cell>
          <cell r="C301">
            <v>201008</v>
          </cell>
          <cell r="D301">
            <v>0.38429999999999997</v>
          </cell>
        </row>
        <row r="302">
          <cell r="A302" t="str">
            <v>CNG Appilachian</v>
          </cell>
          <cell r="C302">
            <v>201009</v>
          </cell>
          <cell r="D302">
            <v>0.36399999999999999</v>
          </cell>
        </row>
        <row r="303">
          <cell r="A303" t="str">
            <v>CNG Appilachian</v>
          </cell>
          <cell r="C303">
            <v>201010</v>
          </cell>
          <cell r="D303">
            <v>0.42309999999999998</v>
          </cell>
        </row>
        <row r="304">
          <cell r="A304" t="str">
            <v>CNG Appilachian</v>
          </cell>
          <cell r="C304">
            <v>201011</v>
          </cell>
          <cell r="D304">
            <v>0.50170000000000003</v>
          </cell>
        </row>
        <row r="305">
          <cell r="A305" t="str">
            <v>CNG Appilachian</v>
          </cell>
          <cell r="C305">
            <v>201012</v>
          </cell>
          <cell r="D305">
            <v>0.58779999999999999</v>
          </cell>
        </row>
        <row r="306">
          <cell r="A306" t="str">
            <v>CNG Appilachian</v>
          </cell>
          <cell r="C306">
            <v>201101</v>
          </cell>
          <cell r="D306">
            <v>0.53029999999999999</v>
          </cell>
        </row>
        <row r="307">
          <cell r="A307" t="str">
            <v>CNG Appilachian</v>
          </cell>
          <cell r="C307">
            <v>201102</v>
          </cell>
          <cell r="D307">
            <v>0.5</v>
          </cell>
        </row>
        <row r="308">
          <cell r="A308" t="str">
            <v>CNG Appilachian</v>
          </cell>
          <cell r="C308">
            <v>201103</v>
          </cell>
          <cell r="D308">
            <v>0.49270000000000003</v>
          </cell>
        </row>
        <row r="309">
          <cell r="A309" t="str">
            <v>CNG Appilachian</v>
          </cell>
          <cell r="C309">
            <v>201104</v>
          </cell>
          <cell r="D309">
            <v>0.33750000000000002</v>
          </cell>
        </row>
        <row r="310">
          <cell r="A310" t="str">
            <v>CNG Appilachian</v>
          </cell>
          <cell r="C310">
            <v>201105</v>
          </cell>
          <cell r="D310">
            <v>0.29499999999999998</v>
          </cell>
        </row>
        <row r="311">
          <cell r="A311" t="str">
            <v>CNG Appilachian</v>
          </cell>
          <cell r="C311">
            <v>201106</v>
          </cell>
          <cell r="D311">
            <v>0.27060000000000001</v>
          </cell>
        </row>
        <row r="312">
          <cell r="A312" t="str">
            <v>CNG Appilachian</v>
          </cell>
          <cell r="C312">
            <v>201107</v>
          </cell>
          <cell r="D312">
            <v>0.24940000000000001</v>
          </cell>
        </row>
        <row r="313">
          <cell r="A313" t="str">
            <v>CNG Appilachian</v>
          </cell>
          <cell r="C313">
            <v>201108</v>
          </cell>
          <cell r="D313">
            <v>0.27250000000000002</v>
          </cell>
        </row>
        <row r="314">
          <cell r="A314" t="str">
            <v>Chicago</v>
          </cell>
          <cell r="C314">
            <v>200803</v>
          </cell>
          <cell r="D314">
            <v>0.33</v>
          </cell>
        </row>
        <row r="315">
          <cell r="A315" t="str">
            <v>Chicago</v>
          </cell>
          <cell r="C315">
            <v>200804</v>
          </cell>
          <cell r="D315">
            <v>-1.4999999999999999E-2</v>
          </cell>
        </row>
        <row r="316">
          <cell r="A316" t="str">
            <v>Chicago</v>
          </cell>
          <cell r="C316">
            <v>200805</v>
          </cell>
          <cell r="D316">
            <v>5.0000000000000001E-3</v>
          </cell>
        </row>
        <row r="317">
          <cell r="A317" t="str">
            <v>Chicago</v>
          </cell>
          <cell r="C317">
            <v>200806</v>
          </cell>
          <cell r="D317">
            <v>-0.01</v>
          </cell>
        </row>
        <row r="318">
          <cell r="A318" t="str">
            <v>Chicago</v>
          </cell>
          <cell r="C318">
            <v>200807</v>
          </cell>
          <cell r="D318">
            <v>-5.0000000000000001E-3</v>
          </cell>
        </row>
        <row r="319">
          <cell r="A319" t="str">
            <v>Chicago</v>
          </cell>
          <cell r="C319">
            <v>200808</v>
          </cell>
          <cell r="D319">
            <v>-2.8999999999999998E-3</v>
          </cell>
        </row>
        <row r="320">
          <cell r="A320" t="str">
            <v>Chicago</v>
          </cell>
          <cell r="C320">
            <v>200809</v>
          </cell>
          <cell r="D320">
            <v>-5.7000000000000002E-3</v>
          </cell>
        </row>
        <row r="321">
          <cell r="A321" t="str">
            <v>Chicago</v>
          </cell>
          <cell r="C321">
            <v>200810</v>
          </cell>
          <cell r="D321">
            <v>-1.14E-2</v>
          </cell>
        </row>
        <row r="322">
          <cell r="A322" t="str">
            <v>Chicago</v>
          </cell>
          <cell r="C322">
            <v>200811</v>
          </cell>
          <cell r="D322">
            <v>4.24E-2</v>
          </cell>
        </row>
        <row r="323">
          <cell r="A323" t="str">
            <v>Chicago</v>
          </cell>
          <cell r="C323">
            <v>200812</v>
          </cell>
          <cell r="D323">
            <v>5.1700000000000003E-2</v>
          </cell>
        </row>
        <row r="324">
          <cell r="A324" t="str">
            <v>Chicago</v>
          </cell>
          <cell r="C324">
            <v>200901</v>
          </cell>
          <cell r="D324">
            <v>4.6199999999999998E-2</v>
          </cell>
        </row>
        <row r="325">
          <cell r="A325" t="str">
            <v>Chicago</v>
          </cell>
          <cell r="C325">
            <v>200902</v>
          </cell>
          <cell r="D325">
            <v>4.2799999999999998E-2</v>
          </cell>
        </row>
        <row r="326">
          <cell r="A326" t="str">
            <v>Chicago</v>
          </cell>
          <cell r="C326">
            <v>200903</v>
          </cell>
          <cell r="D326">
            <v>4.19E-2</v>
          </cell>
        </row>
        <row r="327">
          <cell r="A327" t="str">
            <v>Chicago</v>
          </cell>
          <cell r="C327">
            <v>200904</v>
          </cell>
          <cell r="D327">
            <v>-2.6599999999999999E-2</v>
          </cell>
        </row>
        <row r="328">
          <cell r="A328" t="str">
            <v>Chicago</v>
          </cell>
          <cell r="C328">
            <v>200905</v>
          </cell>
          <cell r="D328">
            <v>-2.76E-2</v>
          </cell>
        </row>
        <row r="329">
          <cell r="A329" t="str">
            <v>Chicago</v>
          </cell>
          <cell r="C329">
            <v>200906</v>
          </cell>
          <cell r="D329">
            <v>-2.7099999999999999E-2</v>
          </cell>
        </row>
        <row r="330">
          <cell r="A330" t="str">
            <v>Chicago</v>
          </cell>
          <cell r="C330">
            <v>200907</v>
          </cell>
          <cell r="D330">
            <v>-2.6100000000000002E-2</v>
          </cell>
        </row>
        <row r="331">
          <cell r="A331" t="str">
            <v>Chicago</v>
          </cell>
          <cell r="C331">
            <v>200908</v>
          </cell>
          <cell r="D331">
            <v>-2.8199999999999999E-2</v>
          </cell>
        </row>
        <row r="332">
          <cell r="A332" t="str">
            <v>Chicago</v>
          </cell>
          <cell r="C332">
            <v>200909</v>
          </cell>
          <cell r="D332">
            <v>-2.6200000000000001E-2</v>
          </cell>
        </row>
        <row r="333">
          <cell r="A333" t="str">
            <v>Chicago</v>
          </cell>
          <cell r="C333">
            <v>200910</v>
          </cell>
          <cell r="D333">
            <v>-3.0700000000000002E-2</v>
          </cell>
        </row>
        <row r="334">
          <cell r="A334" t="str">
            <v>Chicago</v>
          </cell>
          <cell r="C334">
            <v>200911</v>
          </cell>
          <cell r="D334">
            <v>4.9500000000000002E-2</v>
          </cell>
        </row>
        <row r="335">
          <cell r="A335" t="str">
            <v>Chicago</v>
          </cell>
          <cell r="C335">
            <v>200912</v>
          </cell>
          <cell r="D335">
            <v>6.0299999999999999E-2</v>
          </cell>
        </row>
        <row r="336">
          <cell r="A336" t="str">
            <v>Chicago</v>
          </cell>
          <cell r="C336">
            <v>201001</v>
          </cell>
          <cell r="D336">
            <v>5.3900000000000003E-2</v>
          </cell>
        </row>
        <row r="337">
          <cell r="A337" t="str">
            <v>Chicago</v>
          </cell>
          <cell r="C337">
            <v>201002</v>
          </cell>
          <cell r="D337">
            <v>4.99E-2</v>
          </cell>
        </row>
        <row r="338">
          <cell r="A338" t="str">
            <v>Chicago</v>
          </cell>
          <cell r="C338">
            <v>201003</v>
          </cell>
          <cell r="D338">
            <v>4.8899999999999999E-2</v>
          </cell>
        </row>
        <row r="339">
          <cell r="A339" t="str">
            <v>Chicago</v>
          </cell>
          <cell r="C339">
            <v>201004</v>
          </cell>
          <cell r="D339">
            <v>3.8699999999999998E-2</v>
          </cell>
        </row>
        <row r="340">
          <cell r="A340" t="str">
            <v>Chicago</v>
          </cell>
          <cell r="C340">
            <v>201005</v>
          </cell>
          <cell r="D340">
            <v>4.0099999999999997E-2</v>
          </cell>
        </row>
        <row r="341">
          <cell r="A341" t="str">
            <v>Chicago</v>
          </cell>
          <cell r="C341">
            <v>201006</v>
          </cell>
          <cell r="D341">
            <v>3.9399999999999998E-2</v>
          </cell>
        </row>
        <row r="342">
          <cell r="A342" t="str">
            <v>Chicago</v>
          </cell>
          <cell r="C342">
            <v>201007</v>
          </cell>
          <cell r="D342">
            <v>3.7999999999999999E-2</v>
          </cell>
        </row>
        <row r="343">
          <cell r="A343" t="str">
            <v>Chicago</v>
          </cell>
          <cell r="C343">
            <v>201008</v>
          </cell>
          <cell r="D343">
            <v>4.1099999999999998E-2</v>
          </cell>
        </row>
        <row r="344">
          <cell r="A344" t="str">
            <v>Chicago</v>
          </cell>
          <cell r="C344">
            <v>201009</v>
          </cell>
          <cell r="D344">
            <v>3.7999999999999999E-2</v>
          </cell>
        </row>
        <row r="345">
          <cell r="A345" t="str">
            <v>Chicago</v>
          </cell>
          <cell r="C345">
            <v>201010</v>
          </cell>
          <cell r="D345">
            <v>4.4600000000000001E-2</v>
          </cell>
        </row>
        <row r="346">
          <cell r="A346" t="str">
            <v>Chicago</v>
          </cell>
          <cell r="C346">
            <v>201011</v>
          </cell>
          <cell r="D346">
            <v>5.0900000000000001E-2</v>
          </cell>
        </row>
        <row r="347">
          <cell r="A347" t="str">
            <v>Chicago</v>
          </cell>
          <cell r="C347">
            <v>201012</v>
          </cell>
          <cell r="D347">
            <v>6.2100000000000002E-2</v>
          </cell>
        </row>
        <row r="348">
          <cell r="A348" t="str">
            <v>Chicago</v>
          </cell>
          <cell r="C348">
            <v>201101</v>
          </cell>
          <cell r="D348">
            <v>5.5500000000000001E-2</v>
          </cell>
        </row>
        <row r="349">
          <cell r="A349" t="str">
            <v>Chicago</v>
          </cell>
          <cell r="C349">
            <v>201102</v>
          </cell>
          <cell r="D349">
            <v>5.1400000000000001E-2</v>
          </cell>
        </row>
        <row r="350">
          <cell r="A350" t="str">
            <v>Chicago</v>
          </cell>
          <cell r="C350">
            <v>201103</v>
          </cell>
          <cell r="D350">
            <v>5.04E-2</v>
          </cell>
        </row>
        <row r="351">
          <cell r="A351" t="str">
            <v>Chicago</v>
          </cell>
          <cell r="C351">
            <v>201104</v>
          </cell>
          <cell r="D351">
            <v>5.2999999999999999E-2</v>
          </cell>
        </row>
        <row r="352">
          <cell r="A352" t="str">
            <v>Columbia App</v>
          </cell>
          <cell r="C352">
            <v>200803</v>
          </cell>
          <cell r="D352">
            <v>0.42499999999999999</v>
          </cell>
        </row>
        <row r="353">
          <cell r="A353" t="str">
            <v>Columbia App</v>
          </cell>
          <cell r="C353">
            <v>200804</v>
          </cell>
          <cell r="D353">
            <v>0.49</v>
          </cell>
        </row>
        <row r="354">
          <cell r="A354" t="str">
            <v>Columbia App</v>
          </cell>
          <cell r="C354">
            <v>200805</v>
          </cell>
          <cell r="D354">
            <v>0.43</v>
          </cell>
        </row>
        <row r="355">
          <cell r="A355" t="str">
            <v>Columbia App</v>
          </cell>
          <cell r="C355">
            <v>200806</v>
          </cell>
          <cell r="D355">
            <v>0.44</v>
          </cell>
        </row>
        <row r="356">
          <cell r="A356" t="str">
            <v>Columbia App</v>
          </cell>
          <cell r="C356">
            <v>200807</v>
          </cell>
          <cell r="D356">
            <v>0.3775</v>
          </cell>
        </row>
        <row r="357">
          <cell r="A357" t="str">
            <v>Columbia App</v>
          </cell>
          <cell r="C357">
            <v>200808</v>
          </cell>
          <cell r="D357">
            <v>0.35099999999999998</v>
          </cell>
        </row>
        <row r="358">
          <cell r="A358" t="str">
            <v>Columbia App</v>
          </cell>
          <cell r="C358">
            <v>200809</v>
          </cell>
          <cell r="D358">
            <v>0.33589999999999998</v>
          </cell>
        </row>
        <row r="359">
          <cell r="A359" t="str">
            <v>Columbia App</v>
          </cell>
          <cell r="C359">
            <v>200810</v>
          </cell>
          <cell r="D359">
            <v>0.39050000000000001</v>
          </cell>
        </row>
        <row r="360">
          <cell r="A360" t="str">
            <v>Columbia App</v>
          </cell>
          <cell r="C360">
            <v>200811</v>
          </cell>
          <cell r="D360">
            <v>0.34239999999999998</v>
          </cell>
        </row>
        <row r="361">
          <cell r="A361" t="str">
            <v>Columbia App</v>
          </cell>
          <cell r="C361">
            <v>200812</v>
          </cell>
          <cell r="D361">
            <v>0.3947</v>
          </cell>
        </row>
        <row r="362">
          <cell r="A362" t="str">
            <v>Columbia App</v>
          </cell>
          <cell r="C362">
            <v>200901</v>
          </cell>
          <cell r="D362">
            <v>0.35399999999999998</v>
          </cell>
        </row>
        <row r="363">
          <cell r="A363" t="str">
            <v>Columbia App</v>
          </cell>
          <cell r="C363">
            <v>200902</v>
          </cell>
          <cell r="D363">
            <v>0.32829999999999998</v>
          </cell>
        </row>
        <row r="364">
          <cell r="A364" t="str">
            <v>Columbia App</v>
          </cell>
          <cell r="C364">
            <v>200903</v>
          </cell>
          <cell r="D364">
            <v>0.3306</v>
          </cell>
        </row>
        <row r="365">
          <cell r="A365" t="str">
            <v>Columbia App</v>
          </cell>
          <cell r="C365">
            <v>200904</v>
          </cell>
          <cell r="D365">
            <v>0.38219999999999998</v>
          </cell>
        </row>
        <row r="366">
          <cell r="A366" t="str">
            <v>Columbia App</v>
          </cell>
          <cell r="C366">
            <v>200905</v>
          </cell>
          <cell r="D366">
            <v>0.38990000000000002</v>
          </cell>
        </row>
        <row r="367">
          <cell r="A367" t="str">
            <v>Columbia App</v>
          </cell>
          <cell r="C367">
            <v>200906</v>
          </cell>
          <cell r="D367">
            <v>0.38109999999999999</v>
          </cell>
        </row>
        <row r="368">
          <cell r="A368" t="str">
            <v>Columbia App</v>
          </cell>
          <cell r="C368">
            <v>200907</v>
          </cell>
          <cell r="D368">
            <v>0.3669</v>
          </cell>
        </row>
        <row r="369">
          <cell r="A369" t="str">
            <v>Columbia App</v>
          </cell>
          <cell r="C369">
            <v>200908</v>
          </cell>
          <cell r="D369">
            <v>0.39419999999999999</v>
          </cell>
        </row>
        <row r="370">
          <cell r="A370" t="str">
            <v>Columbia App</v>
          </cell>
          <cell r="C370">
            <v>200909</v>
          </cell>
          <cell r="D370">
            <v>0.37719999999999998</v>
          </cell>
        </row>
        <row r="371">
          <cell r="A371" t="str">
            <v>Columbia App</v>
          </cell>
          <cell r="C371">
            <v>200910</v>
          </cell>
          <cell r="D371">
            <v>0.4385</v>
          </cell>
        </row>
        <row r="372">
          <cell r="A372" t="str">
            <v>Columbia App</v>
          </cell>
          <cell r="C372">
            <v>200911</v>
          </cell>
          <cell r="D372">
            <v>0.33019999999999999</v>
          </cell>
        </row>
        <row r="373">
          <cell r="A373" t="str">
            <v>Columbia App</v>
          </cell>
          <cell r="C373">
            <v>200912</v>
          </cell>
          <cell r="D373">
            <v>0.38059999999999999</v>
          </cell>
        </row>
        <row r="374">
          <cell r="A374" t="str">
            <v>Columbia App</v>
          </cell>
          <cell r="C374">
            <v>201001</v>
          </cell>
          <cell r="D374">
            <v>0.34139999999999998</v>
          </cell>
        </row>
        <row r="375">
          <cell r="A375" t="str">
            <v>Columbia App</v>
          </cell>
          <cell r="C375">
            <v>201002</v>
          </cell>
          <cell r="D375">
            <v>0.31659999999999999</v>
          </cell>
        </row>
        <row r="376">
          <cell r="A376" t="str">
            <v>Columbia App</v>
          </cell>
          <cell r="C376">
            <v>201003</v>
          </cell>
          <cell r="D376">
            <v>0.31879999999999997</v>
          </cell>
        </row>
        <row r="377">
          <cell r="A377" t="str">
            <v>Columbia App</v>
          </cell>
          <cell r="C377">
            <v>201004</v>
          </cell>
          <cell r="D377">
            <v>0.35770000000000002</v>
          </cell>
        </row>
        <row r="378">
          <cell r="A378" t="str">
            <v>Columbia App</v>
          </cell>
          <cell r="C378">
            <v>201005</v>
          </cell>
          <cell r="D378">
            <v>0.3649</v>
          </cell>
        </row>
        <row r="379">
          <cell r="A379" t="str">
            <v>Columbia App</v>
          </cell>
          <cell r="C379">
            <v>201006</v>
          </cell>
          <cell r="D379">
            <v>0.35670000000000002</v>
          </cell>
        </row>
        <row r="380">
          <cell r="A380" t="str">
            <v>Columbia App</v>
          </cell>
          <cell r="C380">
            <v>201007</v>
          </cell>
          <cell r="D380">
            <v>0.34339999999999998</v>
          </cell>
        </row>
        <row r="381">
          <cell r="A381" t="str">
            <v>Columbia App</v>
          </cell>
          <cell r="C381">
            <v>201008</v>
          </cell>
          <cell r="D381">
            <v>0.36890000000000001</v>
          </cell>
        </row>
        <row r="382">
          <cell r="A382" t="str">
            <v>Columbia App</v>
          </cell>
          <cell r="C382">
            <v>201009</v>
          </cell>
          <cell r="D382">
            <v>0.35299999999999998</v>
          </cell>
        </row>
        <row r="383">
          <cell r="A383" t="str">
            <v>Columbia App</v>
          </cell>
          <cell r="C383">
            <v>201010</v>
          </cell>
          <cell r="D383">
            <v>0.41039999999999999</v>
          </cell>
        </row>
        <row r="384">
          <cell r="A384" t="str">
            <v>Columbia App</v>
          </cell>
          <cell r="C384">
            <v>201011</v>
          </cell>
          <cell r="D384">
            <v>0.30480000000000002</v>
          </cell>
        </row>
        <row r="385">
          <cell r="A385" t="str">
            <v>Columbia App</v>
          </cell>
          <cell r="C385">
            <v>201012</v>
          </cell>
          <cell r="D385">
            <v>0.3513</v>
          </cell>
        </row>
        <row r="386">
          <cell r="A386" t="str">
            <v>Columbia App</v>
          </cell>
          <cell r="C386">
            <v>201101</v>
          </cell>
          <cell r="D386">
            <v>0.31519999999999998</v>
          </cell>
        </row>
        <row r="387">
          <cell r="A387" t="str">
            <v>Columbia App</v>
          </cell>
          <cell r="C387">
            <v>201102</v>
          </cell>
          <cell r="D387">
            <v>0.29220000000000002</v>
          </cell>
        </row>
        <row r="388">
          <cell r="A388" t="str">
            <v>Columbia App</v>
          </cell>
          <cell r="C388">
            <v>201103</v>
          </cell>
          <cell r="D388">
            <v>0.29430000000000001</v>
          </cell>
        </row>
        <row r="389">
          <cell r="A389" t="str">
            <v>Columbia App</v>
          </cell>
          <cell r="C389">
            <v>201104</v>
          </cell>
          <cell r="D389">
            <v>0.36990000000000001</v>
          </cell>
        </row>
        <row r="390">
          <cell r="A390" t="str">
            <v>Columbia App</v>
          </cell>
          <cell r="C390">
            <v>201105</v>
          </cell>
          <cell r="D390">
            <v>0.33040000000000003</v>
          </cell>
        </row>
        <row r="391">
          <cell r="A391" t="str">
            <v>Columbia App</v>
          </cell>
          <cell r="C391">
            <v>201106</v>
          </cell>
          <cell r="D391">
            <v>0.30609999999999998</v>
          </cell>
        </row>
        <row r="392">
          <cell r="A392" t="str">
            <v>Columbia App</v>
          </cell>
          <cell r="C392">
            <v>201107</v>
          </cell>
          <cell r="D392">
            <v>0.28620000000000001</v>
          </cell>
        </row>
        <row r="393">
          <cell r="A393" t="str">
            <v>Columbia App</v>
          </cell>
          <cell r="C393">
            <v>201108</v>
          </cell>
          <cell r="D393">
            <v>0.30930000000000002</v>
          </cell>
        </row>
        <row r="394">
          <cell r="A394" t="str">
            <v>Dawn</v>
          </cell>
          <cell r="C394">
            <v>200803</v>
          </cell>
          <cell r="D394">
            <v>0.38</v>
          </cell>
        </row>
        <row r="395">
          <cell r="A395" t="str">
            <v>Dawn</v>
          </cell>
          <cell r="C395">
            <v>200804</v>
          </cell>
          <cell r="D395">
            <v>0.42749999999999999</v>
          </cell>
        </row>
        <row r="396">
          <cell r="A396" t="str">
            <v>Dawn</v>
          </cell>
          <cell r="C396">
            <v>200805</v>
          </cell>
          <cell r="D396">
            <v>0.38</v>
          </cell>
        </row>
        <row r="397">
          <cell r="A397" t="str">
            <v>Dawn</v>
          </cell>
          <cell r="C397">
            <v>200806</v>
          </cell>
          <cell r="D397">
            <v>0.32</v>
          </cell>
        </row>
        <row r="398">
          <cell r="A398" t="str">
            <v>Dawn</v>
          </cell>
          <cell r="C398">
            <v>200807</v>
          </cell>
          <cell r="D398">
            <v>0.315</v>
          </cell>
        </row>
        <row r="399">
          <cell r="A399" t="str">
            <v>Dawn</v>
          </cell>
          <cell r="C399">
            <v>200808</v>
          </cell>
          <cell r="D399">
            <v>0.32090000000000002</v>
          </cell>
        </row>
        <row r="400">
          <cell r="A400" t="str">
            <v>Dawn</v>
          </cell>
          <cell r="C400">
            <v>200809</v>
          </cell>
          <cell r="D400">
            <v>0.3029</v>
          </cell>
        </row>
        <row r="401">
          <cell r="A401" t="str">
            <v>Dawn</v>
          </cell>
          <cell r="C401">
            <v>200810</v>
          </cell>
          <cell r="D401">
            <v>0.35620000000000002</v>
          </cell>
        </row>
        <row r="402">
          <cell r="A402" t="str">
            <v>Dawn</v>
          </cell>
          <cell r="C402">
            <v>200811</v>
          </cell>
          <cell r="D402">
            <v>0.30649999999999999</v>
          </cell>
        </row>
        <row r="403">
          <cell r="A403" t="str">
            <v>Dawn</v>
          </cell>
          <cell r="C403">
            <v>200812</v>
          </cell>
          <cell r="D403">
            <v>0.35589999999999999</v>
          </cell>
        </row>
        <row r="404">
          <cell r="A404" t="str">
            <v>Dawn</v>
          </cell>
          <cell r="C404">
            <v>200901</v>
          </cell>
          <cell r="D404">
            <v>0.31869999999999998</v>
          </cell>
        </row>
        <row r="405">
          <cell r="A405" t="str">
            <v>Dawn</v>
          </cell>
          <cell r="C405">
            <v>200902</v>
          </cell>
          <cell r="D405">
            <v>0.29449999999999998</v>
          </cell>
        </row>
        <row r="406">
          <cell r="A406" t="str">
            <v>Dawn</v>
          </cell>
          <cell r="C406">
            <v>200903</v>
          </cell>
          <cell r="D406">
            <v>0.29930000000000001</v>
          </cell>
        </row>
        <row r="407">
          <cell r="A407" t="str">
            <v>Dawn</v>
          </cell>
          <cell r="C407">
            <v>200904</v>
          </cell>
          <cell r="D407">
            <v>0.3851</v>
          </cell>
        </row>
        <row r="408">
          <cell r="A408" t="str">
            <v>Dawn</v>
          </cell>
          <cell r="C408">
            <v>200905</v>
          </cell>
          <cell r="D408">
            <v>0.39240000000000003</v>
          </cell>
        </row>
        <row r="409">
          <cell r="A409" t="str">
            <v>Dawn</v>
          </cell>
          <cell r="C409">
            <v>200906</v>
          </cell>
          <cell r="D409">
            <v>0.379</v>
          </cell>
        </row>
        <row r="410">
          <cell r="A410" t="str">
            <v>Dawn</v>
          </cell>
          <cell r="C410">
            <v>200907</v>
          </cell>
          <cell r="D410">
            <v>0.36559999999999998</v>
          </cell>
        </row>
        <row r="411">
          <cell r="A411" t="str">
            <v>Dawn</v>
          </cell>
          <cell r="C411">
            <v>200908</v>
          </cell>
          <cell r="D411">
            <v>0.38979999999999998</v>
          </cell>
        </row>
        <row r="412">
          <cell r="A412" t="str">
            <v>Dawn</v>
          </cell>
          <cell r="C412">
            <v>200909</v>
          </cell>
          <cell r="D412">
            <v>0.3679</v>
          </cell>
        </row>
        <row r="413">
          <cell r="A413" t="str">
            <v>Dawn</v>
          </cell>
          <cell r="C413">
            <v>200910</v>
          </cell>
          <cell r="D413">
            <v>0.43269999999999997</v>
          </cell>
        </row>
        <row r="414">
          <cell r="A414" t="str">
            <v>Dawn</v>
          </cell>
          <cell r="C414">
            <v>200911</v>
          </cell>
          <cell r="D414">
            <v>0.34060000000000001</v>
          </cell>
        </row>
        <row r="415">
          <cell r="A415" t="str">
            <v>Dawn</v>
          </cell>
          <cell r="C415">
            <v>200912</v>
          </cell>
          <cell r="D415">
            <v>0.39550000000000002</v>
          </cell>
        </row>
        <row r="416">
          <cell r="A416" t="str">
            <v>Dawn</v>
          </cell>
          <cell r="C416">
            <v>201001</v>
          </cell>
          <cell r="D416">
            <v>0.35410000000000003</v>
          </cell>
        </row>
        <row r="417">
          <cell r="A417" t="str">
            <v>Dawn</v>
          </cell>
          <cell r="C417">
            <v>201002</v>
          </cell>
          <cell r="D417">
            <v>0.32719999999999999</v>
          </cell>
        </row>
        <row r="418">
          <cell r="A418" t="str">
            <v>Dawn</v>
          </cell>
          <cell r="C418">
            <v>201003</v>
          </cell>
          <cell r="D418">
            <v>0.33260000000000001</v>
          </cell>
        </row>
        <row r="419">
          <cell r="A419" t="str">
            <v>Dawn</v>
          </cell>
          <cell r="C419">
            <v>201004</v>
          </cell>
          <cell r="D419">
            <v>0.41239999999999999</v>
          </cell>
        </row>
        <row r="420">
          <cell r="A420" t="str">
            <v>Dawn</v>
          </cell>
          <cell r="C420">
            <v>201005</v>
          </cell>
          <cell r="D420">
            <v>0.42020000000000002</v>
          </cell>
        </row>
        <row r="421">
          <cell r="A421" t="str">
            <v>Dawn</v>
          </cell>
          <cell r="C421">
            <v>201006</v>
          </cell>
          <cell r="D421">
            <v>0.40589999999999998</v>
          </cell>
        </row>
        <row r="422">
          <cell r="A422" t="str">
            <v>Dawn</v>
          </cell>
          <cell r="C422">
            <v>201007</v>
          </cell>
          <cell r="D422">
            <v>0.3916</v>
          </cell>
        </row>
        <row r="423">
          <cell r="A423" t="str">
            <v>Dawn</v>
          </cell>
          <cell r="C423">
            <v>201008</v>
          </cell>
          <cell r="D423">
            <v>0.41739999999999999</v>
          </cell>
        </row>
        <row r="424">
          <cell r="A424" t="str">
            <v>Dawn</v>
          </cell>
          <cell r="C424">
            <v>201009</v>
          </cell>
          <cell r="D424">
            <v>0.39400000000000002</v>
          </cell>
        </row>
        <row r="425">
          <cell r="A425" t="str">
            <v>Dawn</v>
          </cell>
          <cell r="C425">
            <v>201010</v>
          </cell>
          <cell r="D425">
            <v>0.46339999999999998</v>
          </cell>
        </row>
        <row r="426">
          <cell r="A426" t="str">
            <v>Dawn</v>
          </cell>
          <cell r="C426">
            <v>201011</v>
          </cell>
          <cell r="D426">
            <v>0.42930000000000001</v>
          </cell>
        </row>
        <row r="427">
          <cell r="A427" t="str">
            <v>Dawn</v>
          </cell>
          <cell r="C427">
            <v>201012</v>
          </cell>
          <cell r="D427">
            <v>0.4985</v>
          </cell>
        </row>
        <row r="428">
          <cell r="A428" t="str">
            <v>Dawn</v>
          </cell>
          <cell r="C428">
            <v>201101</v>
          </cell>
          <cell r="D428">
            <v>0.44629999999999997</v>
          </cell>
        </row>
        <row r="429">
          <cell r="A429" t="str">
            <v>Dawn</v>
          </cell>
          <cell r="C429">
            <v>201102</v>
          </cell>
          <cell r="D429">
            <v>0.41239999999999999</v>
          </cell>
        </row>
        <row r="430">
          <cell r="A430" t="str">
            <v>Dawn</v>
          </cell>
          <cell r="C430">
            <v>201103</v>
          </cell>
          <cell r="D430">
            <v>0.41909999999999997</v>
          </cell>
        </row>
        <row r="431">
          <cell r="A431" t="str">
            <v>Dawn</v>
          </cell>
          <cell r="C431">
            <v>201104</v>
          </cell>
          <cell r="D431">
            <v>0.45879999999999999</v>
          </cell>
        </row>
        <row r="432">
          <cell r="A432" t="str">
            <v>Dawn</v>
          </cell>
          <cell r="C432">
            <v>201105</v>
          </cell>
          <cell r="D432">
            <v>0</v>
          </cell>
        </row>
        <row r="433">
          <cell r="A433" t="str">
            <v>Dawn</v>
          </cell>
          <cell r="C433">
            <v>201106</v>
          </cell>
          <cell r="D433">
            <v>0</v>
          </cell>
        </row>
        <row r="434">
          <cell r="A434" t="str">
            <v>Dawn</v>
          </cell>
          <cell r="C434">
            <v>201107</v>
          </cell>
          <cell r="D434">
            <v>0</v>
          </cell>
        </row>
        <row r="435">
          <cell r="A435" t="str">
            <v>Dawn</v>
          </cell>
          <cell r="C435">
            <v>201108</v>
          </cell>
          <cell r="D435">
            <v>0</v>
          </cell>
        </row>
        <row r="436">
          <cell r="A436" t="str">
            <v>Dawn</v>
          </cell>
          <cell r="C436">
            <v>201109</v>
          </cell>
          <cell r="D436">
            <v>0</v>
          </cell>
        </row>
        <row r="437">
          <cell r="A437" t="str">
            <v>Dawn</v>
          </cell>
          <cell r="C437">
            <v>201110</v>
          </cell>
          <cell r="D437">
            <v>0</v>
          </cell>
        </row>
        <row r="438">
          <cell r="A438" t="str">
            <v>Dawn</v>
          </cell>
          <cell r="C438">
            <v>201111</v>
          </cell>
          <cell r="D438">
            <v>0</v>
          </cell>
        </row>
        <row r="439">
          <cell r="A439" t="str">
            <v>Dawn</v>
          </cell>
          <cell r="C439">
            <v>201112</v>
          </cell>
          <cell r="D439">
            <v>0</v>
          </cell>
        </row>
        <row r="440">
          <cell r="A440" t="str">
            <v>Dawn</v>
          </cell>
          <cell r="C440">
            <v>201201</v>
          </cell>
          <cell r="D440">
            <v>0</v>
          </cell>
        </row>
        <row r="441">
          <cell r="A441" t="str">
            <v>Dawn</v>
          </cell>
          <cell r="C441">
            <v>201202</v>
          </cell>
          <cell r="D441">
            <v>0</v>
          </cell>
        </row>
        <row r="442">
          <cell r="A442" t="str">
            <v>Dawn</v>
          </cell>
          <cell r="C442">
            <v>201203</v>
          </cell>
          <cell r="D442">
            <v>0</v>
          </cell>
        </row>
        <row r="443">
          <cell r="A443" t="str">
            <v>Dominion App</v>
          </cell>
          <cell r="C443">
            <v>200803</v>
          </cell>
          <cell r="D443">
            <v>0.51749999999999996</v>
          </cell>
        </row>
        <row r="444">
          <cell r="A444" t="str">
            <v>Dominion App</v>
          </cell>
          <cell r="C444">
            <v>200804</v>
          </cell>
          <cell r="D444">
            <v>0.55500000000000005</v>
          </cell>
        </row>
        <row r="445">
          <cell r="A445" t="str">
            <v>Dominion App</v>
          </cell>
          <cell r="C445">
            <v>200805</v>
          </cell>
          <cell r="D445">
            <v>0.52249999999999996</v>
          </cell>
        </row>
        <row r="446">
          <cell r="A446" t="str">
            <v>Dominion App</v>
          </cell>
          <cell r="C446">
            <v>200806</v>
          </cell>
          <cell r="D446">
            <v>0.51749999999999996</v>
          </cell>
        </row>
        <row r="447">
          <cell r="A447" t="str">
            <v>Dominion App</v>
          </cell>
          <cell r="C447">
            <v>200807</v>
          </cell>
          <cell r="D447">
            <v>0.48</v>
          </cell>
        </row>
        <row r="448">
          <cell r="A448" t="str">
            <v>Dominion App</v>
          </cell>
          <cell r="C448">
            <v>200808</v>
          </cell>
          <cell r="D448">
            <v>0.44500000000000001</v>
          </cell>
        </row>
        <row r="449">
          <cell r="A449" t="str">
            <v>Dominion App</v>
          </cell>
          <cell r="C449">
            <v>200809</v>
          </cell>
          <cell r="D449">
            <v>0.34749999999999998</v>
          </cell>
        </row>
        <row r="450">
          <cell r="A450" t="str">
            <v>Dominion App</v>
          </cell>
          <cell r="C450">
            <v>200810</v>
          </cell>
          <cell r="D450">
            <v>0.36499999999999999</v>
          </cell>
        </row>
        <row r="451">
          <cell r="A451" t="str">
            <v>Dominion App</v>
          </cell>
          <cell r="C451">
            <v>200811</v>
          </cell>
          <cell r="D451">
            <v>0.36249999999999999</v>
          </cell>
        </row>
        <row r="452">
          <cell r="A452" t="str">
            <v>Dominion App</v>
          </cell>
          <cell r="C452">
            <v>200812</v>
          </cell>
          <cell r="D452">
            <v>0.51500000000000001</v>
          </cell>
        </row>
        <row r="453">
          <cell r="A453" t="str">
            <v>Dominion App</v>
          </cell>
          <cell r="C453">
            <v>200901</v>
          </cell>
          <cell r="D453">
            <v>0.60750000000000004</v>
          </cell>
        </row>
        <row r="454">
          <cell r="A454" t="str">
            <v>Dominion App</v>
          </cell>
          <cell r="C454">
            <v>200902</v>
          </cell>
          <cell r="D454">
            <v>0.65</v>
          </cell>
        </row>
        <row r="455">
          <cell r="A455" t="str">
            <v>Dominion App</v>
          </cell>
          <cell r="C455">
            <v>200903</v>
          </cell>
          <cell r="D455">
            <v>0.73250000000000004</v>
          </cell>
        </row>
        <row r="456">
          <cell r="A456" t="str">
            <v>Dominion App</v>
          </cell>
          <cell r="C456">
            <v>200904</v>
          </cell>
          <cell r="D456">
            <v>0.4194</v>
          </cell>
        </row>
        <row r="457">
          <cell r="A457" t="str">
            <v>Dominion App</v>
          </cell>
          <cell r="C457">
            <v>200905</v>
          </cell>
          <cell r="D457">
            <v>0.42320000000000002</v>
          </cell>
        </row>
        <row r="458">
          <cell r="A458" t="str">
            <v>Dominion App</v>
          </cell>
          <cell r="C458">
            <v>200906</v>
          </cell>
          <cell r="D458">
            <v>0.41410000000000002</v>
          </cell>
        </row>
        <row r="459">
          <cell r="A459" t="str">
            <v>Dominion App</v>
          </cell>
          <cell r="C459">
            <v>200907</v>
          </cell>
          <cell r="D459">
            <v>0.39839999999999998</v>
          </cell>
        </row>
        <row r="460">
          <cell r="A460" t="str">
            <v>Dominion App</v>
          </cell>
          <cell r="C460">
            <v>200908</v>
          </cell>
          <cell r="D460">
            <v>0.42730000000000001</v>
          </cell>
        </row>
        <row r="461">
          <cell r="A461" t="str">
            <v>Dominion App</v>
          </cell>
          <cell r="C461">
            <v>200909</v>
          </cell>
          <cell r="D461">
            <v>0.4047</v>
          </cell>
        </row>
        <row r="462">
          <cell r="A462" t="str">
            <v>Dominion App</v>
          </cell>
          <cell r="C462">
            <v>200910</v>
          </cell>
          <cell r="D462">
            <v>0.47039999999999998</v>
          </cell>
        </row>
        <row r="463">
          <cell r="A463" t="str">
            <v>Dominion App</v>
          </cell>
          <cell r="C463">
            <v>200911</v>
          </cell>
          <cell r="D463">
            <v>0.53769999999999996</v>
          </cell>
        </row>
        <row r="464">
          <cell r="A464" t="str">
            <v>Dominion App</v>
          </cell>
          <cell r="C464">
            <v>200912</v>
          </cell>
          <cell r="D464">
            <v>0.63</v>
          </cell>
        </row>
        <row r="465">
          <cell r="A465" t="str">
            <v>Dominion App</v>
          </cell>
          <cell r="C465">
            <v>201001</v>
          </cell>
          <cell r="D465">
            <v>0.56840000000000002</v>
          </cell>
        </row>
        <row r="466">
          <cell r="A466" t="str">
            <v>Dominion App</v>
          </cell>
          <cell r="C466">
            <v>201002</v>
          </cell>
          <cell r="D466">
            <v>0.53590000000000004</v>
          </cell>
        </row>
        <row r="467">
          <cell r="A467" t="str">
            <v>Dominion App</v>
          </cell>
          <cell r="C467">
            <v>201003</v>
          </cell>
          <cell r="D467">
            <v>0.52800000000000002</v>
          </cell>
        </row>
        <row r="468">
          <cell r="A468" t="str">
            <v>Dominion App</v>
          </cell>
          <cell r="C468">
            <v>201004</v>
          </cell>
          <cell r="D468">
            <v>0.37719999999999998</v>
          </cell>
        </row>
        <row r="469">
          <cell r="A469" t="str">
            <v>Dominion App</v>
          </cell>
          <cell r="C469">
            <v>201005</v>
          </cell>
          <cell r="D469">
            <v>0.38059999999999999</v>
          </cell>
        </row>
        <row r="470">
          <cell r="A470" t="str">
            <v>Dominion App</v>
          </cell>
          <cell r="C470">
            <v>201006</v>
          </cell>
          <cell r="D470">
            <v>0.37240000000000001</v>
          </cell>
        </row>
        <row r="471">
          <cell r="A471" t="str">
            <v>Dominion App</v>
          </cell>
          <cell r="C471">
            <v>201007</v>
          </cell>
          <cell r="D471">
            <v>0.35830000000000001</v>
          </cell>
        </row>
        <row r="472">
          <cell r="A472" t="str">
            <v>Dominion App</v>
          </cell>
          <cell r="C472">
            <v>201008</v>
          </cell>
          <cell r="D472">
            <v>0.38429999999999997</v>
          </cell>
        </row>
        <row r="473">
          <cell r="A473" t="str">
            <v>Dominion App</v>
          </cell>
          <cell r="C473">
            <v>201009</v>
          </cell>
          <cell r="D473">
            <v>0.36399999999999999</v>
          </cell>
        </row>
        <row r="474">
          <cell r="A474" t="str">
            <v>Dominion App</v>
          </cell>
          <cell r="C474">
            <v>201010</v>
          </cell>
          <cell r="D474">
            <v>0.42309999999999998</v>
          </cell>
        </row>
        <row r="475">
          <cell r="A475" t="str">
            <v>Dominion App</v>
          </cell>
          <cell r="C475">
            <v>201011</v>
          </cell>
          <cell r="D475">
            <v>0.50170000000000003</v>
          </cell>
        </row>
        <row r="476">
          <cell r="A476" t="str">
            <v>Dominion App</v>
          </cell>
          <cell r="C476">
            <v>201012</v>
          </cell>
          <cell r="D476">
            <v>0.58779999999999999</v>
          </cell>
        </row>
        <row r="477">
          <cell r="A477" t="str">
            <v>Dominion App</v>
          </cell>
          <cell r="C477">
            <v>201101</v>
          </cell>
          <cell r="D477">
            <v>0.53029999999999999</v>
          </cell>
        </row>
        <row r="478">
          <cell r="A478" t="str">
            <v>Dominion App</v>
          </cell>
          <cell r="C478">
            <v>201102</v>
          </cell>
          <cell r="D478">
            <v>0.5</v>
          </cell>
        </row>
        <row r="479">
          <cell r="A479" t="str">
            <v>Dominion App</v>
          </cell>
          <cell r="C479">
            <v>201103</v>
          </cell>
          <cell r="D479">
            <v>0.49270000000000003</v>
          </cell>
        </row>
        <row r="480">
          <cell r="A480" t="str">
            <v>Dominion App</v>
          </cell>
          <cell r="C480">
            <v>201104</v>
          </cell>
          <cell r="D480">
            <v>0.33750000000000002</v>
          </cell>
        </row>
        <row r="481">
          <cell r="A481" t="str">
            <v>Dominion App</v>
          </cell>
          <cell r="C481">
            <v>201105</v>
          </cell>
          <cell r="D481">
            <v>0.29499999999999998</v>
          </cell>
        </row>
        <row r="482">
          <cell r="A482" t="str">
            <v>Dominion App</v>
          </cell>
          <cell r="C482">
            <v>201106</v>
          </cell>
          <cell r="D482">
            <v>0.27060000000000001</v>
          </cell>
        </row>
        <row r="483">
          <cell r="A483" t="str">
            <v>Dominion App</v>
          </cell>
          <cell r="C483">
            <v>201107</v>
          </cell>
          <cell r="D483">
            <v>0.24940000000000001</v>
          </cell>
        </row>
        <row r="484">
          <cell r="A484" t="str">
            <v>Dominion App</v>
          </cell>
          <cell r="C484">
            <v>201108</v>
          </cell>
          <cell r="D484">
            <v>0.27250000000000002</v>
          </cell>
        </row>
        <row r="485">
          <cell r="A485" t="str">
            <v>Dracut</v>
          </cell>
          <cell r="C485">
            <v>200803</v>
          </cell>
          <cell r="D485">
            <v>1.0987</v>
          </cell>
        </row>
        <row r="486">
          <cell r="A486" t="str">
            <v>Dracut</v>
          </cell>
          <cell r="C486">
            <v>200804</v>
          </cell>
          <cell r="D486">
            <v>0.85609999999999997</v>
          </cell>
        </row>
        <row r="487">
          <cell r="A487" t="str">
            <v>Dracut</v>
          </cell>
          <cell r="C487">
            <v>200805</v>
          </cell>
          <cell r="D487">
            <v>0.8589</v>
          </cell>
        </row>
        <row r="488">
          <cell r="A488" t="str">
            <v>Dracut</v>
          </cell>
          <cell r="C488">
            <v>200806</v>
          </cell>
          <cell r="D488">
            <v>0.89670000000000005</v>
          </cell>
        </row>
        <row r="489">
          <cell r="A489" t="str">
            <v>Dracut</v>
          </cell>
          <cell r="C489">
            <v>200807</v>
          </cell>
          <cell r="D489">
            <v>1.0831999999999999</v>
          </cell>
        </row>
        <row r="490">
          <cell r="A490" t="str">
            <v>Dracut</v>
          </cell>
          <cell r="C490">
            <v>200808</v>
          </cell>
          <cell r="D490">
            <v>0.92390000000000005</v>
          </cell>
        </row>
        <row r="491">
          <cell r="A491" t="str">
            <v>Dracut</v>
          </cell>
          <cell r="C491">
            <v>200809</v>
          </cell>
          <cell r="D491">
            <v>0.87849999999999995</v>
          </cell>
        </row>
        <row r="492">
          <cell r="A492" t="str">
            <v>Dracut</v>
          </cell>
          <cell r="C492">
            <v>200810</v>
          </cell>
          <cell r="D492">
            <v>0.99670000000000003</v>
          </cell>
        </row>
        <row r="493">
          <cell r="A493" t="str">
            <v>Dracut</v>
          </cell>
          <cell r="C493">
            <v>200811</v>
          </cell>
          <cell r="D493">
            <v>1.0857000000000001</v>
          </cell>
        </row>
        <row r="494">
          <cell r="A494" t="str">
            <v>Dracut</v>
          </cell>
          <cell r="C494">
            <v>200812</v>
          </cell>
          <cell r="D494">
            <v>1.7574000000000001</v>
          </cell>
        </row>
        <row r="495">
          <cell r="A495" t="str">
            <v>Dracut</v>
          </cell>
          <cell r="C495">
            <v>200901</v>
          </cell>
          <cell r="D495">
            <v>2.9666000000000001</v>
          </cell>
        </row>
        <row r="496">
          <cell r="A496" t="str">
            <v>Dracut</v>
          </cell>
          <cell r="C496">
            <v>200902</v>
          </cell>
          <cell r="D496">
            <v>2.7924000000000002</v>
          </cell>
        </row>
        <row r="497">
          <cell r="A497" t="str">
            <v>Dracut</v>
          </cell>
          <cell r="C497">
            <v>200903</v>
          </cell>
          <cell r="D497">
            <v>1.6947000000000001</v>
          </cell>
        </row>
        <row r="498">
          <cell r="A498" t="str">
            <v>Dracut</v>
          </cell>
          <cell r="C498">
            <v>200904</v>
          </cell>
          <cell r="D498">
            <v>0.85399999999999998</v>
          </cell>
        </row>
        <row r="499">
          <cell r="A499" t="str">
            <v>Dracut</v>
          </cell>
          <cell r="C499">
            <v>200905</v>
          </cell>
          <cell r="D499">
            <v>0.85299999999999998</v>
          </cell>
        </row>
        <row r="500">
          <cell r="A500" t="str">
            <v>Dracut</v>
          </cell>
          <cell r="C500">
            <v>200906</v>
          </cell>
          <cell r="D500">
            <v>0.84189999999999998</v>
          </cell>
        </row>
        <row r="501">
          <cell r="A501" t="str">
            <v>Dracut</v>
          </cell>
          <cell r="C501">
            <v>200907</v>
          </cell>
          <cell r="D501">
            <v>0.82569999999999999</v>
          </cell>
        </row>
        <row r="502">
          <cell r="A502" t="str">
            <v>Dracut</v>
          </cell>
          <cell r="C502">
            <v>200908</v>
          </cell>
          <cell r="D502">
            <v>0.88239999999999996</v>
          </cell>
        </row>
        <row r="503">
          <cell r="A503" t="str">
            <v>Dracut</v>
          </cell>
          <cell r="C503">
            <v>200909</v>
          </cell>
          <cell r="D503">
            <v>0.83789999999999998</v>
          </cell>
        </row>
        <row r="504">
          <cell r="A504" t="str">
            <v>Dracut</v>
          </cell>
          <cell r="C504">
            <v>200910</v>
          </cell>
          <cell r="D504">
            <v>0.95399999999999996</v>
          </cell>
        </row>
        <row r="505">
          <cell r="A505" t="str">
            <v>Dracut</v>
          </cell>
          <cell r="C505">
            <v>200911</v>
          </cell>
          <cell r="D505">
            <v>1.0121</v>
          </cell>
        </row>
        <row r="506">
          <cell r="A506" t="str">
            <v>Dracut</v>
          </cell>
          <cell r="C506">
            <v>200912</v>
          </cell>
          <cell r="D506">
            <v>1.6598999999999999</v>
          </cell>
        </row>
        <row r="507">
          <cell r="A507" t="str">
            <v>Dracut</v>
          </cell>
          <cell r="C507">
            <v>201001</v>
          </cell>
          <cell r="D507">
            <v>2.8433000000000002</v>
          </cell>
        </row>
        <row r="508">
          <cell r="A508" t="str">
            <v>Dracut</v>
          </cell>
          <cell r="C508">
            <v>201002</v>
          </cell>
          <cell r="D508">
            <v>2.6722999999999999</v>
          </cell>
        </row>
        <row r="509">
          <cell r="A509" t="str">
            <v>Dracut</v>
          </cell>
          <cell r="C509">
            <v>201003</v>
          </cell>
          <cell r="D509">
            <v>1.5882000000000001</v>
          </cell>
        </row>
        <row r="510">
          <cell r="A510" t="str">
            <v>Dracut</v>
          </cell>
          <cell r="C510">
            <v>201004</v>
          </cell>
          <cell r="D510">
            <v>0.79010000000000002</v>
          </cell>
        </row>
        <row r="511">
          <cell r="A511" t="str">
            <v>Dracut</v>
          </cell>
          <cell r="C511">
            <v>201005</v>
          </cell>
          <cell r="D511">
            <v>0.79010000000000002</v>
          </cell>
        </row>
        <row r="512">
          <cell r="A512" t="str">
            <v>Dracut</v>
          </cell>
          <cell r="C512">
            <v>201006</v>
          </cell>
          <cell r="D512">
            <v>0.77959999999999996</v>
          </cell>
        </row>
        <row r="513">
          <cell r="A513" t="str">
            <v>Dracut</v>
          </cell>
          <cell r="C513">
            <v>201007</v>
          </cell>
          <cell r="D513">
            <v>0.76480000000000004</v>
          </cell>
        </row>
        <row r="514">
          <cell r="A514" t="str">
            <v>Dracut</v>
          </cell>
          <cell r="C514">
            <v>201008</v>
          </cell>
          <cell r="D514">
            <v>0.81810000000000005</v>
          </cell>
        </row>
        <row r="515">
          <cell r="A515" t="str">
            <v>Dracut</v>
          </cell>
          <cell r="C515">
            <v>201009</v>
          </cell>
          <cell r="D515">
            <v>0.77659999999999996</v>
          </cell>
        </row>
        <row r="516">
          <cell r="A516" t="str">
            <v>Dracut</v>
          </cell>
          <cell r="C516">
            <v>201010</v>
          </cell>
          <cell r="D516">
            <v>0.88529999999999998</v>
          </cell>
        </row>
        <row r="517">
          <cell r="A517" t="str">
            <v>Dracut</v>
          </cell>
          <cell r="C517">
            <v>201011</v>
          </cell>
          <cell r="D517">
            <v>0.87460000000000004</v>
          </cell>
        </row>
        <row r="518">
          <cell r="A518" t="str">
            <v>Dracut</v>
          </cell>
          <cell r="C518">
            <v>201012</v>
          </cell>
          <cell r="D518">
            <v>1.5548999999999999</v>
          </cell>
        </row>
        <row r="519">
          <cell r="A519" t="str">
            <v>Dracut</v>
          </cell>
          <cell r="C519">
            <v>201101</v>
          </cell>
          <cell r="D519">
            <v>2.5346000000000002</v>
          </cell>
        </row>
        <row r="520">
          <cell r="A520" t="str">
            <v>Dracut</v>
          </cell>
          <cell r="C520">
            <v>201102</v>
          </cell>
          <cell r="D520">
            <v>2.6185999999999998</v>
          </cell>
        </row>
        <row r="521">
          <cell r="A521" t="str">
            <v>Dracut</v>
          </cell>
          <cell r="C521">
            <v>201103</v>
          </cell>
          <cell r="D521">
            <v>1.4831000000000001</v>
          </cell>
        </row>
        <row r="522">
          <cell r="A522" t="str">
            <v>Dracut</v>
          </cell>
          <cell r="C522">
            <v>201104</v>
          </cell>
          <cell r="D522">
            <v>0.73150000000000004</v>
          </cell>
        </row>
        <row r="523">
          <cell r="A523" t="str">
            <v>Dracut</v>
          </cell>
          <cell r="C523">
            <v>201105</v>
          </cell>
          <cell r="D523">
            <v>0.51559999999999995</v>
          </cell>
        </row>
        <row r="524">
          <cell r="A524" t="str">
            <v>Dracut</v>
          </cell>
          <cell r="C524">
            <v>201106</v>
          </cell>
          <cell r="D524">
            <v>0.55289999999999995</v>
          </cell>
        </row>
        <row r="525">
          <cell r="A525" t="str">
            <v>Dracut</v>
          </cell>
          <cell r="C525">
            <v>201107</v>
          </cell>
          <cell r="D525">
            <v>0.74229999999999996</v>
          </cell>
        </row>
        <row r="526">
          <cell r="A526" t="str">
            <v>Dracut</v>
          </cell>
          <cell r="C526">
            <v>201108</v>
          </cell>
          <cell r="D526">
            <v>0.67500000000000004</v>
          </cell>
        </row>
        <row r="527">
          <cell r="A527" t="str">
            <v>Dracut</v>
          </cell>
          <cell r="C527">
            <v>201109</v>
          </cell>
          <cell r="D527">
            <v>0.56279999999999997</v>
          </cell>
        </row>
        <row r="528">
          <cell r="A528" t="str">
            <v>Dracut</v>
          </cell>
          <cell r="C528">
            <v>201110</v>
          </cell>
          <cell r="D528">
            <v>0.66649999999999998</v>
          </cell>
        </row>
        <row r="529">
          <cell r="A529" t="str">
            <v>Dracut</v>
          </cell>
          <cell r="C529">
            <v>201111</v>
          </cell>
          <cell r="D529">
            <v>0.56359999999999999</v>
          </cell>
        </row>
        <row r="530">
          <cell r="A530" t="str">
            <v>Dracut</v>
          </cell>
          <cell r="C530">
            <v>201112</v>
          </cell>
          <cell r="D530">
            <v>1.214</v>
          </cell>
        </row>
        <row r="531">
          <cell r="A531" t="str">
            <v>Dracut</v>
          </cell>
          <cell r="C531">
            <v>201201</v>
          </cell>
          <cell r="D531">
            <v>2.7766000000000002</v>
          </cell>
        </row>
        <row r="532">
          <cell r="A532" t="str">
            <v>Dracut</v>
          </cell>
          <cell r="C532">
            <v>201202</v>
          </cell>
          <cell r="D532">
            <v>2.4500999999999999</v>
          </cell>
        </row>
        <row r="533">
          <cell r="A533" t="str">
            <v>Dracut</v>
          </cell>
          <cell r="C533">
            <v>201203</v>
          </cell>
          <cell r="D533">
            <v>1.2043999999999999</v>
          </cell>
        </row>
        <row r="534">
          <cell r="A534" t="str">
            <v>Dracut</v>
          </cell>
          <cell r="C534">
            <v>201204</v>
          </cell>
          <cell r="D534">
            <v>0</v>
          </cell>
        </row>
        <row r="535">
          <cell r="A535" t="str">
            <v>Dracut</v>
          </cell>
          <cell r="C535">
            <v>201205</v>
          </cell>
          <cell r="D535">
            <v>0</v>
          </cell>
        </row>
        <row r="536">
          <cell r="A536" t="str">
            <v>Dracut</v>
          </cell>
          <cell r="C536">
            <v>201206</v>
          </cell>
          <cell r="D536">
            <v>0</v>
          </cell>
        </row>
        <row r="537">
          <cell r="A537" t="str">
            <v>Dracut</v>
          </cell>
          <cell r="C537">
            <v>201207</v>
          </cell>
          <cell r="D537">
            <v>0</v>
          </cell>
        </row>
        <row r="538">
          <cell r="A538" t="str">
            <v>Dracut</v>
          </cell>
          <cell r="C538">
            <v>201208</v>
          </cell>
          <cell r="D538">
            <v>0</v>
          </cell>
        </row>
        <row r="539">
          <cell r="A539" t="str">
            <v>Dracut</v>
          </cell>
          <cell r="C539">
            <v>201209</v>
          </cell>
          <cell r="D539">
            <v>0</v>
          </cell>
        </row>
        <row r="540">
          <cell r="A540" t="str">
            <v>Dracut</v>
          </cell>
          <cell r="C540">
            <v>201210</v>
          </cell>
          <cell r="D540">
            <v>0</v>
          </cell>
        </row>
        <row r="541">
          <cell r="A541" t="str">
            <v>Dracut</v>
          </cell>
          <cell r="C541">
            <v>201211</v>
          </cell>
          <cell r="D541">
            <v>0</v>
          </cell>
        </row>
        <row r="542">
          <cell r="A542" t="str">
            <v>Dracut</v>
          </cell>
          <cell r="C542">
            <v>201212</v>
          </cell>
          <cell r="D542">
            <v>0</v>
          </cell>
        </row>
        <row r="543">
          <cell r="A543" t="str">
            <v>Dracut</v>
          </cell>
          <cell r="C543">
            <v>201301</v>
          </cell>
          <cell r="D543">
            <v>0</v>
          </cell>
        </row>
        <row r="544">
          <cell r="A544" t="str">
            <v>Dracut</v>
          </cell>
          <cell r="C544">
            <v>201302</v>
          </cell>
          <cell r="D544">
            <v>0</v>
          </cell>
        </row>
        <row r="545">
          <cell r="A545" t="str">
            <v>Dracut</v>
          </cell>
          <cell r="C545">
            <v>201303</v>
          </cell>
          <cell r="D545">
            <v>0</v>
          </cell>
        </row>
        <row r="546">
          <cell r="A546" t="str">
            <v>Dracut</v>
          </cell>
          <cell r="C546">
            <v>201304</v>
          </cell>
          <cell r="D546">
            <v>0</v>
          </cell>
        </row>
        <row r="547">
          <cell r="A547" t="str">
            <v>Dracut</v>
          </cell>
          <cell r="C547">
            <v>201305</v>
          </cell>
          <cell r="D547">
            <v>0</v>
          </cell>
        </row>
        <row r="548">
          <cell r="A548" t="str">
            <v>Dracut</v>
          </cell>
          <cell r="C548">
            <v>201306</v>
          </cell>
          <cell r="D548">
            <v>0</v>
          </cell>
        </row>
        <row r="549">
          <cell r="A549" t="str">
            <v>Dracut</v>
          </cell>
          <cell r="C549">
            <v>201307</v>
          </cell>
          <cell r="D549">
            <v>0</v>
          </cell>
        </row>
        <row r="550">
          <cell r="A550" t="str">
            <v>Dracut</v>
          </cell>
          <cell r="C550">
            <v>201308</v>
          </cell>
          <cell r="D550">
            <v>0</v>
          </cell>
        </row>
        <row r="551">
          <cell r="A551" t="str">
            <v>Dracut</v>
          </cell>
          <cell r="C551">
            <v>201309</v>
          </cell>
          <cell r="D551">
            <v>0</v>
          </cell>
        </row>
        <row r="552">
          <cell r="A552" t="str">
            <v>Dracut</v>
          </cell>
          <cell r="C552">
            <v>201310</v>
          </cell>
          <cell r="D552">
            <v>0</v>
          </cell>
        </row>
        <row r="553">
          <cell r="A553" t="str">
            <v>Dracut</v>
          </cell>
          <cell r="C553">
            <v>201311</v>
          </cell>
          <cell r="D553">
            <v>0</v>
          </cell>
        </row>
        <row r="554">
          <cell r="A554" t="str">
            <v>Dracut</v>
          </cell>
          <cell r="C554">
            <v>201312</v>
          </cell>
          <cell r="D554">
            <v>0</v>
          </cell>
        </row>
        <row r="555">
          <cell r="A555" t="str">
            <v>Dracut</v>
          </cell>
          <cell r="C555">
            <v>201401</v>
          </cell>
          <cell r="D555">
            <v>0</v>
          </cell>
        </row>
        <row r="556">
          <cell r="A556" t="str">
            <v>Dracut</v>
          </cell>
          <cell r="C556">
            <v>201402</v>
          </cell>
          <cell r="D556">
            <v>0</v>
          </cell>
        </row>
        <row r="557">
          <cell r="A557" t="str">
            <v>Dracut</v>
          </cell>
          <cell r="C557">
            <v>201403</v>
          </cell>
          <cell r="D557">
            <v>0</v>
          </cell>
        </row>
        <row r="558">
          <cell r="A558" t="str">
            <v>Dracut</v>
          </cell>
          <cell r="C558">
            <v>201404</v>
          </cell>
          <cell r="D558">
            <v>0</v>
          </cell>
        </row>
        <row r="559">
          <cell r="A559" t="str">
            <v>Dracut</v>
          </cell>
          <cell r="C559">
            <v>201405</v>
          </cell>
          <cell r="D559">
            <v>0</v>
          </cell>
        </row>
        <row r="560">
          <cell r="A560" t="str">
            <v>Dracut</v>
          </cell>
          <cell r="C560">
            <v>201406</v>
          </cell>
          <cell r="D560">
            <v>0</v>
          </cell>
        </row>
        <row r="561">
          <cell r="A561" t="str">
            <v>Dracut</v>
          </cell>
          <cell r="C561">
            <v>201407</v>
          </cell>
          <cell r="D561">
            <v>0</v>
          </cell>
        </row>
        <row r="562">
          <cell r="A562" t="str">
            <v>Dracut</v>
          </cell>
          <cell r="C562">
            <v>201408</v>
          </cell>
          <cell r="D562">
            <v>0</v>
          </cell>
        </row>
        <row r="563">
          <cell r="A563" t="str">
            <v>Dracut</v>
          </cell>
          <cell r="C563">
            <v>201409</v>
          </cell>
          <cell r="D563">
            <v>0</v>
          </cell>
        </row>
        <row r="564">
          <cell r="A564" t="str">
            <v>Dracut</v>
          </cell>
          <cell r="C564">
            <v>201410</v>
          </cell>
          <cell r="D564">
            <v>0</v>
          </cell>
        </row>
        <row r="565">
          <cell r="A565" t="str">
            <v>Dracut</v>
          </cell>
          <cell r="C565">
            <v>201411</v>
          </cell>
          <cell r="D565">
            <v>0</v>
          </cell>
        </row>
        <row r="566">
          <cell r="A566" t="str">
            <v>Dracut</v>
          </cell>
          <cell r="C566">
            <v>201412</v>
          </cell>
          <cell r="D566">
            <v>0</v>
          </cell>
        </row>
        <row r="567">
          <cell r="A567" t="str">
            <v>Dracut</v>
          </cell>
          <cell r="C567">
            <v>201501</v>
          </cell>
          <cell r="D567">
            <v>0</v>
          </cell>
        </row>
        <row r="568">
          <cell r="A568" t="str">
            <v>Dracut</v>
          </cell>
          <cell r="C568">
            <v>201502</v>
          </cell>
          <cell r="D568">
            <v>0</v>
          </cell>
        </row>
        <row r="569">
          <cell r="A569" t="str">
            <v>Dracut</v>
          </cell>
          <cell r="C569">
            <v>201503</v>
          </cell>
          <cell r="D569">
            <v>0</v>
          </cell>
        </row>
        <row r="570">
          <cell r="A570" t="str">
            <v>Dracut</v>
          </cell>
          <cell r="C570">
            <v>201504</v>
          </cell>
          <cell r="D570">
            <v>0</v>
          </cell>
        </row>
        <row r="571">
          <cell r="A571" t="str">
            <v>Dracut</v>
          </cell>
          <cell r="C571">
            <v>201505</v>
          </cell>
          <cell r="D571">
            <v>0</v>
          </cell>
        </row>
        <row r="572">
          <cell r="A572" t="str">
            <v>Dracut</v>
          </cell>
          <cell r="C572">
            <v>201506</v>
          </cell>
          <cell r="D572">
            <v>0</v>
          </cell>
        </row>
        <row r="573">
          <cell r="A573" t="str">
            <v>Dracut</v>
          </cell>
          <cell r="C573">
            <v>201507</v>
          </cell>
          <cell r="D573">
            <v>0</v>
          </cell>
        </row>
        <row r="574">
          <cell r="A574" t="str">
            <v>Dracut</v>
          </cell>
          <cell r="C574">
            <v>201508</v>
          </cell>
          <cell r="D574">
            <v>0</v>
          </cell>
        </row>
        <row r="575">
          <cell r="A575" t="str">
            <v>Dracut</v>
          </cell>
          <cell r="C575">
            <v>201509</v>
          </cell>
          <cell r="D575">
            <v>0</v>
          </cell>
        </row>
        <row r="576">
          <cell r="A576" t="str">
            <v>Dracut</v>
          </cell>
          <cell r="C576">
            <v>201510</v>
          </cell>
          <cell r="D576">
            <v>0</v>
          </cell>
        </row>
        <row r="577">
          <cell r="A577" t="str">
            <v>Dracut</v>
          </cell>
          <cell r="C577">
            <v>201511</v>
          </cell>
          <cell r="D577">
            <v>0</v>
          </cell>
        </row>
        <row r="578">
          <cell r="A578" t="str">
            <v>Dracut</v>
          </cell>
          <cell r="C578">
            <v>201512</v>
          </cell>
          <cell r="D578">
            <v>0</v>
          </cell>
        </row>
        <row r="579">
          <cell r="A579" t="str">
            <v>Dracut</v>
          </cell>
          <cell r="C579">
            <v>201601</v>
          </cell>
          <cell r="D579">
            <v>0</v>
          </cell>
        </row>
        <row r="580">
          <cell r="A580" t="str">
            <v>Dracut</v>
          </cell>
          <cell r="C580">
            <v>201602</v>
          </cell>
          <cell r="D580">
            <v>0</v>
          </cell>
        </row>
        <row r="581">
          <cell r="A581" t="str">
            <v>Dracut</v>
          </cell>
          <cell r="C581">
            <v>201603</v>
          </cell>
          <cell r="D581">
            <v>0</v>
          </cell>
        </row>
        <row r="582">
          <cell r="A582" t="str">
            <v>Dracut</v>
          </cell>
          <cell r="C582">
            <v>201604</v>
          </cell>
          <cell r="D582">
            <v>0</v>
          </cell>
        </row>
        <row r="583">
          <cell r="A583" t="str">
            <v>Dracut</v>
          </cell>
          <cell r="C583">
            <v>201605</v>
          </cell>
          <cell r="D583">
            <v>0</v>
          </cell>
        </row>
        <row r="584">
          <cell r="A584" t="str">
            <v>Dracut</v>
          </cell>
          <cell r="C584">
            <v>201606</v>
          </cell>
          <cell r="D584">
            <v>0</v>
          </cell>
        </row>
        <row r="585">
          <cell r="A585" t="str">
            <v>Dracut</v>
          </cell>
          <cell r="C585">
            <v>201607</v>
          </cell>
          <cell r="D585">
            <v>0</v>
          </cell>
        </row>
        <row r="586">
          <cell r="A586" t="str">
            <v>Dracut</v>
          </cell>
          <cell r="C586">
            <v>201608</v>
          </cell>
          <cell r="D586">
            <v>0</v>
          </cell>
        </row>
        <row r="587">
          <cell r="A587" t="str">
            <v>Dracut</v>
          </cell>
          <cell r="C587">
            <v>201609</v>
          </cell>
          <cell r="D587">
            <v>0</v>
          </cell>
        </row>
        <row r="588">
          <cell r="A588" t="str">
            <v>Dracut</v>
          </cell>
          <cell r="C588">
            <v>201610</v>
          </cell>
          <cell r="D588">
            <v>0</v>
          </cell>
        </row>
        <row r="589">
          <cell r="A589" t="str">
            <v>Dracut</v>
          </cell>
          <cell r="C589">
            <v>201611</v>
          </cell>
          <cell r="D589">
            <v>0</v>
          </cell>
        </row>
        <row r="590">
          <cell r="A590" t="str">
            <v>Dracut</v>
          </cell>
          <cell r="C590">
            <v>201612</v>
          </cell>
          <cell r="D590">
            <v>0</v>
          </cell>
        </row>
        <row r="591">
          <cell r="A591" t="str">
            <v>Dracut</v>
          </cell>
          <cell r="C591">
            <v>201701</v>
          </cell>
          <cell r="D591">
            <v>0</v>
          </cell>
        </row>
        <row r="592">
          <cell r="A592" t="str">
            <v>Dracut</v>
          </cell>
          <cell r="C592">
            <v>201702</v>
          </cell>
          <cell r="D592">
            <v>0</v>
          </cell>
        </row>
        <row r="593">
          <cell r="A593" t="str">
            <v>Dracut</v>
          </cell>
          <cell r="C593">
            <v>201703</v>
          </cell>
          <cell r="D593">
            <v>0</v>
          </cell>
        </row>
        <row r="594">
          <cell r="A594" t="str">
            <v>Dracut</v>
          </cell>
          <cell r="C594">
            <v>201704</v>
          </cell>
          <cell r="D594">
            <v>0</v>
          </cell>
        </row>
        <row r="595">
          <cell r="A595" t="str">
            <v>Dracut</v>
          </cell>
          <cell r="C595">
            <v>201705</v>
          </cell>
          <cell r="D595">
            <v>0</v>
          </cell>
        </row>
        <row r="596">
          <cell r="A596" t="str">
            <v>Dracut</v>
          </cell>
          <cell r="C596">
            <v>201706</v>
          </cell>
          <cell r="D596">
            <v>0</v>
          </cell>
        </row>
        <row r="597">
          <cell r="A597" t="str">
            <v>Dracut</v>
          </cell>
          <cell r="C597">
            <v>201707</v>
          </cell>
          <cell r="D597">
            <v>0</v>
          </cell>
        </row>
        <row r="598">
          <cell r="A598" t="str">
            <v>Dracut</v>
          </cell>
          <cell r="C598">
            <v>201708</v>
          </cell>
          <cell r="D598">
            <v>0</v>
          </cell>
        </row>
        <row r="599">
          <cell r="A599" t="str">
            <v>Dracut</v>
          </cell>
          <cell r="C599">
            <v>201709</v>
          </cell>
          <cell r="D599">
            <v>0</v>
          </cell>
        </row>
        <row r="600">
          <cell r="A600" t="str">
            <v>Dracut</v>
          </cell>
          <cell r="C600">
            <v>201710</v>
          </cell>
          <cell r="D600">
            <v>0</v>
          </cell>
        </row>
        <row r="601">
          <cell r="A601" t="str">
            <v>Dracut</v>
          </cell>
          <cell r="C601">
            <v>201711</v>
          </cell>
          <cell r="D601">
            <v>0</v>
          </cell>
        </row>
        <row r="602">
          <cell r="A602" t="str">
            <v>Dracut</v>
          </cell>
          <cell r="C602">
            <v>201712</v>
          </cell>
          <cell r="D602">
            <v>0</v>
          </cell>
        </row>
        <row r="603">
          <cell r="A603" t="str">
            <v>Dracut</v>
          </cell>
          <cell r="C603">
            <v>201801</v>
          </cell>
          <cell r="D603">
            <v>0</v>
          </cell>
        </row>
        <row r="604">
          <cell r="A604" t="str">
            <v>Dracut</v>
          </cell>
          <cell r="C604">
            <v>201802</v>
          </cell>
          <cell r="D604">
            <v>0</v>
          </cell>
        </row>
        <row r="605">
          <cell r="A605" t="str">
            <v>Dracut</v>
          </cell>
          <cell r="C605">
            <v>201803</v>
          </cell>
          <cell r="D605">
            <v>0</v>
          </cell>
        </row>
        <row r="606">
          <cell r="A606" t="str">
            <v>Dracut</v>
          </cell>
          <cell r="C606">
            <v>201804</v>
          </cell>
          <cell r="D606">
            <v>0</v>
          </cell>
        </row>
        <row r="607">
          <cell r="A607" t="str">
            <v>Dracut</v>
          </cell>
          <cell r="C607">
            <v>201805</v>
          </cell>
          <cell r="D607">
            <v>0</v>
          </cell>
        </row>
        <row r="608">
          <cell r="A608" t="str">
            <v>Dracut</v>
          </cell>
          <cell r="C608">
            <v>201806</v>
          </cell>
          <cell r="D608">
            <v>0</v>
          </cell>
        </row>
        <row r="609">
          <cell r="A609" t="str">
            <v>Dracut</v>
          </cell>
          <cell r="C609">
            <v>201807</v>
          </cell>
          <cell r="D609">
            <v>0</v>
          </cell>
        </row>
        <row r="610">
          <cell r="A610" t="str">
            <v>Dracut</v>
          </cell>
          <cell r="C610">
            <v>201808</v>
          </cell>
          <cell r="D610">
            <v>0</v>
          </cell>
        </row>
        <row r="611">
          <cell r="A611" t="str">
            <v>Dracut</v>
          </cell>
          <cell r="C611">
            <v>201809</v>
          </cell>
          <cell r="D611">
            <v>0</v>
          </cell>
        </row>
        <row r="612">
          <cell r="A612" t="str">
            <v>Dracut</v>
          </cell>
          <cell r="C612">
            <v>201810</v>
          </cell>
          <cell r="D612">
            <v>0</v>
          </cell>
        </row>
        <row r="613">
          <cell r="A613" t="str">
            <v>Dracut</v>
          </cell>
          <cell r="C613">
            <v>201811</v>
          </cell>
          <cell r="D613">
            <v>0</v>
          </cell>
        </row>
        <row r="614">
          <cell r="A614" t="str">
            <v>Dracut</v>
          </cell>
          <cell r="C614">
            <v>201812</v>
          </cell>
          <cell r="D614">
            <v>0</v>
          </cell>
        </row>
        <row r="615">
          <cell r="A615" t="str">
            <v>Dracut</v>
          </cell>
          <cell r="C615">
            <v>201901</v>
          </cell>
          <cell r="D615">
            <v>0</v>
          </cell>
        </row>
        <row r="616">
          <cell r="A616" t="str">
            <v>Dracut</v>
          </cell>
          <cell r="C616">
            <v>201902</v>
          </cell>
          <cell r="D616">
            <v>0</v>
          </cell>
        </row>
        <row r="617">
          <cell r="A617" t="str">
            <v>Dracut</v>
          </cell>
          <cell r="C617">
            <v>201903</v>
          </cell>
          <cell r="D617">
            <v>0</v>
          </cell>
        </row>
        <row r="618">
          <cell r="A618" t="str">
            <v>Dracut</v>
          </cell>
          <cell r="C618">
            <v>201904</v>
          </cell>
          <cell r="D618">
            <v>0</v>
          </cell>
        </row>
        <row r="619">
          <cell r="A619" t="str">
            <v>Dracut</v>
          </cell>
          <cell r="C619">
            <v>201905</v>
          </cell>
          <cell r="D619">
            <v>0</v>
          </cell>
        </row>
        <row r="620">
          <cell r="A620" t="str">
            <v>Dracut</v>
          </cell>
          <cell r="C620">
            <v>201906</v>
          </cell>
          <cell r="D620">
            <v>0</v>
          </cell>
        </row>
        <row r="621">
          <cell r="A621" t="str">
            <v>Dracut</v>
          </cell>
          <cell r="C621">
            <v>201907</v>
          </cell>
          <cell r="D621">
            <v>0</v>
          </cell>
        </row>
        <row r="622">
          <cell r="A622" t="str">
            <v>Dracut</v>
          </cell>
          <cell r="C622">
            <v>201908</v>
          </cell>
          <cell r="D622">
            <v>0</v>
          </cell>
        </row>
        <row r="623">
          <cell r="A623" t="str">
            <v>Dracut</v>
          </cell>
          <cell r="C623">
            <v>201909</v>
          </cell>
          <cell r="D623">
            <v>0</v>
          </cell>
        </row>
        <row r="624">
          <cell r="A624" t="str">
            <v>Dracut</v>
          </cell>
          <cell r="C624">
            <v>201910</v>
          </cell>
          <cell r="D624">
            <v>0</v>
          </cell>
        </row>
        <row r="625">
          <cell r="A625" t="str">
            <v>Empress</v>
          </cell>
          <cell r="C625">
            <v>200803</v>
          </cell>
          <cell r="D625">
            <v>-1.095</v>
          </cell>
        </row>
        <row r="626">
          <cell r="A626" t="str">
            <v>Empress</v>
          </cell>
          <cell r="C626">
            <v>200804</v>
          </cell>
          <cell r="D626">
            <v>-1.155</v>
          </cell>
        </row>
        <row r="627">
          <cell r="A627" t="str">
            <v>Empress</v>
          </cell>
          <cell r="C627">
            <v>200805</v>
          </cell>
          <cell r="D627">
            <v>-0.97499999999999998</v>
          </cell>
        </row>
        <row r="628">
          <cell r="A628" t="str">
            <v>Empress</v>
          </cell>
          <cell r="C628">
            <v>200806</v>
          </cell>
          <cell r="D628">
            <v>-1.0225</v>
          </cell>
        </row>
        <row r="629">
          <cell r="A629" t="str">
            <v>Empress</v>
          </cell>
          <cell r="C629">
            <v>200807</v>
          </cell>
          <cell r="D629">
            <v>-1.07</v>
          </cell>
        </row>
        <row r="630">
          <cell r="A630" t="str">
            <v>Empress</v>
          </cell>
          <cell r="C630">
            <v>200808</v>
          </cell>
          <cell r="D630">
            <v>-1.0961000000000001</v>
          </cell>
        </row>
        <row r="631">
          <cell r="A631" t="str">
            <v>Empress</v>
          </cell>
          <cell r="C631">
            <v>200809</v>
          </cell>
          <cell r="D631">
            <v>-1.0370999999999999</v>
          </cell>
        </row>
        <row r="632">
          <cell r="A632" t="str">
            <v>Empress</v>
          </cell>
          <cell r="C632">
            <v>200810</v>
          </cell>
          <cell r="D632">
            <v>-1.0391999999999999</v>
          </cell>
        </row>
        <row r="633">
          <cell r="A633" t="str">
            <v>Empress</v>
          </cell>
          <cell r="C633">
            <v>200811</v>
          </cell>
          <cell r="D633">
            <v>-1.0575000000000001</v>
          </cell>
        </row>
        <row r="634">
          <cell r="A634" t="str">
            <v>Empress</v>
          </cell>
          <cell r="C634">
            <v>200812</v>
          </cell>
          <cell r="D634">
            <v>-1.2369000000000001</v>
          </cell>
        </row>
        <row r="635">
          <cell r="A635" t="str">
            <v>Empress</v>
          </cell>
          <cell r="C635">
            <v>200901</v>
          </cell>
          <cell r="D635">
            <v>-1.1237999999999999</v>
          </cell>
        </row>
        <row r="636">
          <cell r="A636" t="str">
            <v>Empress</v>
          </cell>
          <cell r="C636">
            <v>200902</v>
          </cell>
          <cell r="D636">
            <v>-1.0266999999999999</v>
          </cell>
        </row>
        <row r="637">
          <cell r="A637" t="str">
            <v>Empress</v>
          </cell>
          <cell r="C637">
            <v>200903</v>
          </cell>
          <cell r="D637">
            <v>-1.0301</v>
          </cell>
        </row>
        <row r="638">
          <cell r="A638" t="str">
            <v>Empress</v>
          </cell>
          <cell r="C638">
            <v>200904</v>
          </cell>
          <cell r="D638">
            <v>-0.96679999999999999</v>
          </cell>
        </row>
        <row r="639">
          <cell r="A639" t="str">
            <v>Empress</v>
          </cell>
          <cell r="C639">
            <v>200905</v>
          </cell>
          <cell r="D639">
            <v>-0.97309999999999997</v>
          </cell>
        </row>
        <row r="640">
          <cell r="A640" t="str">
            <v>Empress</v>
          </cell>
          <cell r="C640">
            <v>200906</v>
          </cell>
          <cell r="D640">
            <v>-0.93959999999999999</v>
          </cell>
        </row>
        <row r="641">
          <cell r="A641" t="str">
            <v>Empress</v>
          </cell>
          <cell r="C641">
            <v>200907</v>
          </cell>
          <cell r="D641">
            <v>-0.91149999999999998</v>
          </cell>
        </row>
        <row r="642">
          <cell r="A642" t="str">
            <v>Empress</v>
          </cell>
          <cell r="C642">
            <v>200908</v>
          </cell>
          <cell r="D642">
            <v>-0.97499999999999998</v>
          </cell>
        </row>
        <row r="643">
          <cell r="A643" t="str">
            <v>Empress</v>
          </cell>
          <cell r="C643">
            <v>200909</v>
          </cell>
          <cell r="D643">
            <v>-0.92249999999999999</v>
          </cell>
        </row>
        <row r="644">
          <cell r="A644" t="str">
            <v>Empress</v>
          </cell>
          <cell r="C644">
            <v>200910</v>
          </cell>
          <cell r="D644">
            <v>-1.1014999999999999</v>
          </cell>
        </row>
        <row r="645">
          <cell r="A645" t="str">
            <v>Empress</v>
          </cell>
          <cell r="C645">
            <v>200911</v>
          </cell>
          <cell r="D645">
            <v>-0.95120000000000005</v>
          </cell>
        </row>
        <row r="646">
          <cell r="A646" t="str">
            <v>Empress</v>
          </cell>
          <cell r="C646">
            <v>200912</v>
          </cell>
          <cell r="D646">
            <v>-1.1126</v>
          </cell>
        </row>
        <row r="647">
          <cell r="A647" t="str">
            <v>Empress</v>
          </cell>
          <cell r="C647">
            <v>201001</v>
          </cell>
          <cell r="D647">
            <v>-1.0108999999999999</v>
          </cell>
        </row>
        <row r="648">
          <cell r="A648" t="str">
            <v>Empress</v>
          </cell>
          <cell r="C648">
            <v>201002</v>
          </cell>
          <cell r="D648">
            <v>-0.92349999999999999</v>
          </cell>
        </row>
        <row r="649">
          <cell r="A649" t="str">
            <v>Empress</v>
          </cell>
          <cell r="C649">
            <v>201003</v>
          </cell>
          <cell r="D649">
            <v>-0.92669999999999997</v>
          </cell>
        </row>
        <row r="650">
          <cell r="A650" t="str">
            <v>Empress</v>
          </cell>
          <cell r="C650">
            <v>201004</v>
          </cell>
          <cell r="D650">
            <v>-0.80730000000000002</v>
          </cell>
        </row>
        <row r="651">
          <cell r="A651" t="str">
            <v>Empress</v>
          </cell>
          <cell r="C651">
            <v>201005</v>
          </cell>
          <cell r="D651">
            <v>-0.81259999999999999</v>
          </cell>
        </row>
        <row r="652">
          <cell r="A652" t="str">
            <v>Empress</v>
          </cell>
          <cell r="C652">
            <v>201006</v>
          </cell>
          <cell r="D652">
            <v>-0.78459999999999996</v>
          </cell>
        </row>
        <row r="653">
          <cell r="A653" t="str">
            <v>Empress</v>
          </cell>
          <cell r="C653">
            <v>201007</v>
          </cell>
          <cell r="D653">
            <v>-0.7611</v>
          </cell>
        </row>
        <row r="654">
          <cell r="A654" t="str">
            <v>Empress</v>
          </cell>
          <cell r="C654">
            <v>201008</v>
          </cell>
          <cell r="D654">
            <v>-0.81420000000000003</v>
          </cell>
        </row>
        <row r="655">
          <cell r="A655" t="str">
            <v>Empress</v>
          </cell>
          <cell r="C655">
            <v>201009</v>
          </cell>
          <cell r="D655">
            <v>-0.77039999999999997</v>
          </cell>
        </row>
        <row r="656">
          <cell r="A656" t="str">
            <v>Empress</v>
          </cell>
          <cell r="C656">
            <v>201010</v>
          </cell>
          <cell r="D656">
            <v>-0.91979999999999995</v>
          </cell>
        </row>
        <row r="657">
          <cell r="A657" t="str">
            <v>Empress</v>
          </cell>
          <cell r="C657">
            <v>201011</v>
          </cell>
          <cell r="D657">
            <v>-0.78449999999999998</v>
          </cell>
        </row>
        <row r="658">
          <cell r="A658" t="str">
            <v>Empress</v>
          </cell>
          <cell r="C658">
            <v>201012</v>
          </cell>
          <cell r="D658">
            <v>-0.91759999999999997</v>
          </cell>
        </row>
        <row r="659">
          <cell r="A659" t="str">
            <v>Empress</v>
          </cell>
          <cell r="C659">
            <v>201101</v>
          </cell>
          <cell r="D659">
            <v>-0.8337</v>
          </cell>
        </row>
        <row r="660">
          <cell r="A660" t="str">
            <v>Empress</v>
          </cell>
          <cell r="C660">
            <v>201102</v>
          </cell>
          <cell r="D660">
            <v>-0.76160000000000005</v>
          </cell>
        </row>
        <row r="661">
          <cell r="A661" t="str">
            <v>Empress</v>
          </cell>
          <cell r="C661">
            <v>201103</v>
          </cell>
          <cell r="D661">
            <v>-0.76419999999999999</v>
          </cell>
        </row>
        <row r="662">
          <cell r="A662" t="str">
            <v>Empress</v>
          </cell>
          <cell r="C662">
            <v>201104</v>
          </cell>
          <cell r="D662">
            <v>-0.67279999999999995</v>
          </cell>
        </row>
        <row r="663">
          <cell r="A663" t="str">
            <v>Empress</v>
          </cell>
          <cell r="C663">
            <v>201105</v>
          </cell>
          <cell r="D663">
            <v>-0.81259999999999999</v>
          </cell>
        </row>
        <row r="664">
          <cell r="A664" t="str">
            <v>Empress</v>
          </cell>
          <cell r="C664">
            <v>201106</v>
          </cell>
          <cell r="D664">
            <v>-0.78459999999999996</v>
          </cell>
        </row>
        <row r="665">
          <cell r="A665" t="str">
            <v>Empress</v>
          </cell>
          <cell r="C665">
            <v>201107</v>
          </cell>
          <cell r="D665">
            <v>-0.7611</v>
          </cell>
        </row>
        <row r="666">
          <cell r="A666" t="str">
            <v>Empress</v>
          </cell>
          <cell r="C666">
            <v>201108</v>
          </cell>
          <cell r="D666">
            <v>-0.81420000000000003</v>
          </cell>
        </row>
        <row r="667">
          <cell r="A667" t="str">
            <v>Empress</v>
          </cell>
          <cell r="C667">
            <v>201109</v>
          </cell>
          <cell r="D667">
            <v>-0.77039999999999997</v>
          </cell>
        </row>
        <row r="668">
          <cell r="A668" t="str">
            <v>Empress</v>
          </cell>
          <cell r="C668">
            <v>201110</v>
          </cell>
          <cell r="D668">
            <v>-0.91979999999999995</v>
          </cell>
        </row>
        <row r="669">
          <cell r="A669" t="str">
            <v>Empress</v>
          </cell>
          <cell r="C669">
            <v>201111</v>
          </cell>
          <cell r="D669">
            <v>-0.78449999999999998</v>
          </cell>
        </row>
        <row r="670">
          <cell r="A670" t="str">
            <v>Empress</v>
          </cell>
          <cell r="C670">
            <v>201112</v>
          </cell>
          <cell r="D670">
            <v>-0.91759999999999997</v>
          </cell>
        </row>
        <row r="671">
          <cell r="A671" t="str">
            <v>Empress</v>
          </cell>
          <cell r="C671">
            <v>201201</v>
          </cell>
          <cell r="D671">
            <v>-0.8337</v>
          </cell>
        </row>
        <row r="672">
          <cell r="A672" t="str">
            <v>Empress</v>
          </cell>
          <cell r="C672">
            <v>201202</v>
          </cell>
          <cell r="D672">
            <v>-0.76160000000000005</v>
          </cell>
        </row>
        <row r="673">
          <cell r="A673" t="str">
            <v>Empress</v>
          </cell>
          <cell r="C673">
            <v>201203</v>
          </cell>
          <cell r="D673">
            <v>-0.76419999999999999</v>
          </cell>
        </row>
        <row r="674">
          <cell r="A674" t="str">
            <v>Empress</v>
          </cell>
          <cell r="C674">
            <v>201204</v>
          </cell>
          <cell r="D674">
            <v>-0.67279999999999995</v>
          </cell>
        </row>
        <row r="675">
          <cell r="A675" t="str">
            <v>Empress</v>
          </cell>
          <cell r="C675">
            <v>201205</v>
          </cell>
          <cell r="D675">
            <v>-0.81259999999999999</v>
          </cell>
        </row>
        <row r="676">
          <cell r="A676" t="str">
            <v>Empress</v>
          </cell>
          <cell r="C676">
            <v>201206</v>
          </cell>
          <cell r="D676">
            <v>-0.78459999999999996</v>
          </cell>
        </row>
        <row r="677">
          <cell r="A677" t="str">
            <v>Empress</v>
          </cell>
          <cell r="C677">
            <v>201207</v>
          </cell>
          <cell r="D677">
            <v>-0.7611</v>
          </cell>
        </row>
        <row r="678">
          <cell r="A678" t="str">
            <v>Empress</v>
          </cell>
          <cell r="C678">
            <v>201208</v>
          </cell>
          <cell r="D678">
            <v>-0.81420000000000003</v>
          </cell>
        </row>
        <row r="679">
          <cell r="A679" t="str">
            <v>Empress</v>
          </cell>
          <cell r="C679">
            <v>201209</v>
          </cell>
          <cell r="D679">
            <v>-0.77039999999999997</v>
          </cell>
        </row>
        <row r="680">
          <cell r="A680" t="str">
            <v>Empress</v>
          </cell>
          <cell r="C680">
            <v>201210</v>
          </cell>
          <cell r="D680">
            <v>-0.91979999999999995</v>
          </cell>
        </row>
        <row r="681">
          <cell r="A681" t="str">
            <v>HENRY/HUB</v>
          </cell>
          <cell r="C681">
            <v>200803</v>
          </cell>
          <cell r="D681">
            <v>0</v>
          </cell>
        </row>
        <row r="682">
          <cell r="A682" t="str">
            <v>HENRY/HUB</v>
          </cell>
          <cell r="C682">
            <v>200804</v>
          </cell>
          <cell r="D682">
            <v>0</v>
          </cell>
        </row>
        <row r="683">
          <cell r="A683" t="str">
            <v>HENRY/HUB</v>
          </cell>
          <cell r="C683">
            <v>200805</v>
          </cell>
          <cell r="D683">
            <v>0</v>
          </cell>
        </row>
        <row r="684">
          <cell r="A684" t="str">
            <v>HENRY/HUB</v>
          </cell>
          <cell r="C684">
            <v>200806</v>
          </cell>
          <cell r="D684">
            <v>0</v>
          </cell>
        </row>
        <row r="685">
          <cell r="A685" t="str">
            <v>HENRY/HUB</v>
          </cell>
          <cell r="C685">
            <v>200807</v>
          </cell>
          <cell r="D685">
            <v>0</v>
          </cell>
        </row>
        <row r="686">
          <cell r="A686" t="str">
            <v>HENRY/HUB</v>
          </cell>
          <cell r="C686">
            <v>200808</v>
          </cell>
          <cell r="D686">
            <v>0</v>
          </cell>
        </row>
        <row r="687">
          <cell r="A687" t="str">
            <v>HENRY/HUB</v>
          </cell>
          <cell r="C687">
            <v>200809</v>
          </cell>
          <cell r="D687">
            <v>0</v>
          </cell>
        </row>
        <row r="688">
          <cell r="A688" t="str">
            <v>HENRY/HUB</v>
          </cell>
          <cell r="C688">
            <v>200810</v>
          </cell>
          <cell r="D688">
            <v>0</v>
          </cell>
        </row>
        <row r="689">
          <cell r="A689" t="str">
            <v>HENRY/HUB</v>
          </cell>
          <cell r="C689">
            <v>200811</v>
          </cell>
          <cell r="D689">
            <v>0</v>
          </cell>
        </row>
        <row r="690">
          <cell r="A690" t="str">
            <v>HENRY/HUB</v>
          </cell>
          <cell r="C690">
            <v>200812</v>
          </cell>
          <cell r="D690">
            <v>0</v>
          </cell>
        </row>
        <row r="691">
          <cell r="A691" t="str">
            <v>HENRY/HUB</v>
          </cell>
          <cell r="C691">
            <v>200901</v>
          </cell>
          <cell r="D691">
            <v>0</v>
          </cell>
        </row>
        <row r="692">
          <cell r="A692" t="str">
            <v>HENRY/HUB</v>
          </cell>
          <cell r="C692">
            <v>200902</v>
          </cell>
          <cell r="D692">
            <v>0</v>
          </cell>
        </row>
        <row r="693">
          <cell r="A693" t="str">
            <v>HENRY/HUB</v>
          </cell>
          <cell r="C693">
            <v>200903</v>
          </cell>
          <cell r="D693">
            <v>0</v>
          </cell>
        </row>
        <row r="694">
          <cell r="A694" t="str">
            <v>HENRY/HUB</v>
          </cell>
          <cell r="C694">
            <v>200904</v>
          </cell>
          <cell r="D694">
            <v>0</v>
          </cell>
        </row>
        <row r="695">
          <cell r="A695" t="str">
            <v>HENRY/HUB</v>
          </cell>
          <cell r="C695">
            <v>200905</v>
          </cell>
          <cell r="D695">
            <v>0</v>
          </cell>
        </row>
        <row r="696">
          <cell r="A696" t="str">
            <v>HENRY/HUB</v>
          </cell>
          <cell r="C696">
            <v>200906</v>
          </cell>
          <cell r="D696">
            <v>0</v>
          </cell>
        </row>
        <row r="697">
          <cell r="A697" t="str">
            <v>HENRY/HUB</v>
          </cell>
          <cell r="C697">
            <v>200907</v>
          </cell>
          <cell r="D697">
            <v>0</v>
          </cell>
        </row>
        <row r="698">
          <cell r="A698" t="str">
            <v>HENRY/HUB</v>
          </cell>
          <cell r="C698">
            <v>200908</v>
          </cell>
          <cell r="D698">
            <v>0</v>
          </cell>
        </row>
        <row r="699">
          <cell r="A699" t="str">
            <v>HENRY/HUB</v>
          </cell>
          <cell r="C699">
            <v>200909</v>
          </cell>
          <cell r="D699">
            <v>0</v>
          </cell>
        </row>
        <row r="700">
          <cell r="A700" t="str">
            <v>HENRY/HUB</v>
          </cell>
          <cell r="C700">
            <v>200910</v>
          </cell>
          <cell r="D700">
            <v>0</v>
          </cell>
        </row>
        <row r="701">
          <cell r="A701" t="str">
            <v>HENRY/HUB</v>
          </cell>
          <cell r="C701">
            <v>200911</v>
          </cell>
          <cell r="D701">
            <v>0</v>
          </cell>
        </row>
        <row r="702">
          <cell r="A702" t="str">
            <v>HENRY/HUB</v>
          </cell>
          <cell r="C702">
            <v>200912</v>
          </cell>
          <cell r="D702">
            <v>0</v>
          </cell>
        </row>
        <row r="703">
          <cell r="A703" t="str">
            <v>HENRY/HUB</v>
          </cell>
          <cell r="C703">
            <v>201001</v>
          </cell>
          <cell r="D703">
            <v>0</v>
          </cell>
        </row>
        <row r="704">
          <cell r="A704" t="str">
            <v>HENRY/HUB</v>
          </cell>
          <cell r="C704">
            <v>201002</v>
          </cell>
          <cell r="D704">
            <v>0</v>
          </cell>
        </row>
        <row r="705">
          <cell r="A705" t="str">
            <v>HENRY/HUB</v>
          </cell>
          <cell r="C705">
            <v>201003</v>
          </cell>
          <cell r="D705">
            <v>0</v>
          </cell>
        </row>
        <row r="706">
          <cell r="A706" t="str">
            <v>HENRY/HUB</v>
          </cell>
          <cell r="C706">
            <v>201004</v>
          </cell>
          <cell r="D706">
            <v>0</v>
          </cell>
        </row>
        <row r="707">
          <cell r="A707" t="str">
            <v>HENRY/HUB</v>
          </cell>
          <cell r="C707">
            <v>201005</v>
          </cell>
          <cell r="D707">
            <v>0</v>
          </cell>
        </row>
        <row r="708">
          <cell r="A708" t="str">
            <v>HENRY/HUB</v>
          </cell>
          <cell r="C708">
            <v>201006</v>
          </cell>
          <cell r="D708">
            <v>0</v>
          </cell>
        </row>
        <row r="709">
          <cell r="A709" t="str">
            <v>HENRY/HUB</v>
          </cell>
          <cell r="C709">
            <v>201007</v>
          </cell>
          <cell r="D709">
            <v>0</v>
          </cell>
        </row>
        <row r="710">
          <cell r="A710" t="str">
            <v>HENRY/HUB</v>
          </cell>
          <cell r="C710">
            <v>201008</v>
          </cell>
          <cell r="D710">
            <v>0</v>
          </cell>
        </row>
        <row r="711">
          <cell r="A711" t="str">
            <v>HENRY/HUB</v>
          </cell>
          <cell r="C711">
            <v>201009</v>
          </cell>
          <cell r="D711">
            <v>0</v>
          </cell>
        </row>
        <row r="712">
          <cell r="A712" t="str">
            <v>HENRY/HUB</v>
          </cell>
          <cell r="C712">
            <v>201010</v>
          </cell>
          <cell r="D712">
            <v>0</v>
          </cell>
        </row>
        <row r="713">
          <cell r="A713" t="str">
            <v>HENRY/HUB</v>
          </cell>
          <cell r="C713">
            <v>201011</v>
          </cell>
          <cell r="D713">
            <v>0</v>
          </cell>
        </row>
        <row r="714">
          <cell r="A714" t="str">
            <v>HENRY/HUB</v>
          </cell>
          <cell r="C714">
            <v>201012</v>
          </cell>
          <cell r="D714">
            <v>0</v>
          </cell>
        </row>
        <row r="715">
          <cell r="A715" t="str">
            <v>HENRY/HUB</v>
          </cell>
          <cell r="C715">
            <v>201101</v>
          </cell>
          <cell r="D715">
            <v>0</v>
          </cell>
        </row>
        <row r="716">
          <cell r="A716" t="str">
            <v>HENRY/HUB</v>
          </cell>
          <cell r="C716">
            <v>201102</v>
          </cell>
          <cell r="D716">
            <v>0</v>
          </cell>
        </row>
        <row r="717">
          <cell r="A717" t="str">
            <v>HENRY/HUB</v>
          </cell>
          <cell r="C717">
            <v>201103</v>
          </cell>
          <cell r="D717">
            <v>0</v>
          </cell>
        </row>
        <row r="718">
          <cell r="A718" t="str">
            <v>HENRY/HUB</v>
          </cell>
          <cell r="C718">
            <v>201104</v>
          </cell>
          <cell r="D718">
            <v>0</v>
          </cell>
        </row>
        <row r="719">
          <cell r="A719" t="str">
            <v>Heating Oil MMBTU Equivalent</v>
          </cell>
          <cell r="C719">
            <v>200803</v>
          </cell>
          <cell r="D719">
            <v>11.0244</v>
          </cell>
        </row>
        <row r="720">
          <cell r="A720" t="str">
            <v>Heating Oil MMBTU Equivalent</v>
          </cell>
          <cell r="C720">
            <v>200804</v>
          </cell>
          <cell r="D720">
            <v>22.324999999999999</v>
          </cell>
        </row>
        <row r="721">
          <cell r="A721" t="str">
            <v>Heating Oil MMBTU Equivalent</v>
          </cell>
          <cell r="C721">
            <v>200805</v>
          </cell>
          <cell r="D721">
            <v>21.480799999999999</v>
          </cell>
        </row>
        <row r="722">
          <cell r="A722" t="str">
            <v>Heating Oil MMBTU Equivalent</v>
          </cell>
          <cell r="C722">
            <v>200806</v>
          </cell>
          <cell r="D722">
            <v>21.0746</v>
          </cell>
        </row>
        <row r="723">
          <cell r="A723" t="str">
            <v>Heating Oil MMBTU Equivalent</v>
          </cell>
          <cell r="C723">
            <v>200807</v>
          </cell>
          <cell r="D723">
            <v>21.020700000000001</v>
          </cell>
        </row>
        <row r="724">
          <cell r="A724" t="str">
            <v>Heating Oil MMBTU Equivalent</v>
          </cell>
          <cell r="C724">
            <v>200808</v>
          </cell>
          <cell r="D724">
            <v>21.0243</v>
          </cell>
        </row>
        <row r="725">
          <cell r="A725" t="str">
            <v>Heating Oil MMBTU Equivalent</v>
          </cell>
          <cell r="C725">
            <v>200809</v>
          </cell>
          <cell r="D725">
            <v>21.0854</v>
          </cell>
        </row>
        <row r="726">
          <cell r="A726" t="str">
            <v>Heating Oil MMBTU Equivalent</v>
          </cell>
          <cell r="C726">
            <v>200810</v>
          </cell>
          <cell r="D726">
            <v>21.178899999999999</v>
          </cell>
        </row>
        <row r="727">
          <cell r="A727" t="str">
            <v>Heating Oil MMBTU Equivalent</v>
          </cell>
          <cell r="C727">
            <v>200811</v>
          </cell>
          <cell r="D727">
            <v>21.2759</v>
          </cell>
        </row>
        <row r="728">
          <cell r="A728" t="str">
            <v>Heating Oil MMBTU Equivalent</v>
          </cell>
          <cell r="C728">
            <v>200812</v>
          </cell>
          <cell r="D728">
            <v>21.373000000000001</v>
          </cell>
        </row>
        <row r="729">
          <cell r="A729" t="str">
            <v>Heating Oil MMBTU Equivalent</v>
          </cell>
          <cell r="C729">
            <v>200901</v>
          </cell>
          <cell r="D729">
            <v>21.423300000000001</v>
          </cell>
        </row>
        <row r="730">
          <cell r="A730" t="str">
            <v>Heating Oil MMBTU Equivalent</v>
          </cell>
          <cell r="C730">
            <v>200902</v>
          </cell>
          <cell r="D730">
            <v>21.308299999999999</v>
          </cell>
        </row>
        <row r="731">
          <cell r="A731" t="str">
            <v>Heating Oil MMBTU Equivalent</v>
          </cell>
          <cell r="C731">
            <v>200903</v>
          </cell>
          <cell r="D731">
            <v>21.027899999999999</v>
          </cell>
        </row>
        <row r="732">
          <cell r="A732" t="str">
            <v>Iroquois Z2</v>
          </cell>
          <cell r="C732">
            <v>200803</v>
          </cell>
          <cell r="D732">
            <v>1.3245</v>
          </cell>
        </row>
        <row r="733">
          <cell r="A733" t="str">
            <v>Iroquois Z2</v>
          </cell>
          <cell r="C733">
            <v>200804</v>
          </cell>
          <cell r="D733">
            <v>1.1107</v>
          </cell>
        </row>
        <row r="734">
          <cell r="A734" t="str">
            <v>Iroquois Z2</v>
          </cell>
          <cell r="C734">
            <v>200805</v>
          </cell>
          <cell r="D734">
            <v>1.151</v>
          </cell>
        </row>
        <row r="735">
          <cell r="A735" t="str">
            <v>Iroquois Z2</v>
          </cell>
          <cell r="C735">
            <v>200806</v>
          </cell>
          <cell r="D735">
            <v>1.1969000000000001</v>
          </cell>
        </row>
        <row r="736">
          <cell r="A736" t="str">
            <v>Iroquois Z2</v>
          </cell>
          <cell r="C736">
            <v>200807</v>
          </cell>
          <cell r="D736">
            <v>1.4025000000000001</v>
          </cell>
        </row>
        <row r="737">
          <cell r="A737" t="str">
            <v>Iroquois Z2</v>
          </cell>
          <cell r="C737">
            <v>200808</v>
          </cell>
          <cell r="D737">
            <v>1.2350000000000001</v>
          </cell>
        </row>
        <row r="738">
          <cell r="A738" t="str">
            <v>Iroquois Z2</v>
          </cell>
          <cell r="C738">
            <v>200809</v>
          </cell>
          <cell r="D738">
            <v>1.1871</v>
          </cell>
        </row>
        <row r="739">
          <cell r="A739" t="str">
            <v>Iroquois Z2</v>
          </cell>
          <cell r="C739">
            <v>200810</v>
          </cell>
          <cell r="D739">
            <v>1.3187</v>
          </cell>
        </row>
        <row r="740">
          <cell r="A740" t="str">
            <v>Iroquois Z2</v>
          </cell>
          <cell r="C740">
            <v>200811</v>
          </cell>
          <cell r="D740">
            <v>1.4319</v>
          </cell>
        </row>
        <row r="741">
          <cell r="A741" t="str">
            <v>Iroquois Z2</v>
          </cell>
          <cell r="C741">
            <v>200812</v>
          </cell>
          <cell r="D741">
            <v>2.1756000000000002</v>
          </cell>
        </row>
        <row r="742">
          <cell r="A742" t="str">
            <v>Iroquois Z2</v>
          </cell>
          <cell r="C742">
            <v>200901</v>
          </cell>
          <cell r="D742">
            <v>3.4859</v>
          </cell>
        </row>
        <row r="743">
          <cell r="A743" t="str">
            <v>Iroquois Z2</v>
          </cell>
          <cell r="C743">
            <v>200902</v>
          </cell>
          <cell r="D743">
            <v>3.2972000000000001</v>
          </cell>
        </row>
        <row r="744">
          <cell r="A744" t="str">
            <v>Iroquois Z2</v>
          </cell>
          <cell r="C744">
            <v>200903</v>
          </cell>
          <cell r="D744">
            <v>2.1042000000000001</v>
          </cell>
        </row>
        <row r="745">
          <cell r="A745" t="str">
            <v>Iroquois Z2</v>
          </cell>
          <cell r="C745">
            <v>200904</v>
          </cell>
          <cell r="D745">
            <v>1.0829</v>
          </cell>
        </row>
        <row r="746">
          <cell r="A746" t="str">
            <v>Iroquois Z2</v>
          </cell>
          <cell r="C746">
            <v>200905</v>
          </cell>
          <cell r="D746">
            <v>1.0697000000000001</v>
          </cell>
        </row>
        <row r="747">
          <cell r="A747" t="str">
            <v>Iroquois Z2</v>
          </cell>
          <cell r="C747">
            <v>200906</v>
          </cell>
          <cell r="D747">
            <v>1.0612999999999999</v>
          </cell>
        </row>
        <row r="748">
          <cell r="A748" t="str">
            <v>Iroquois Z2</v>
          </cell>
          <cell r="C748">
            <v>200907</v>
          </cell>
          <cell r="D748">
            <v>1.0487</v>
          </cell>
        </row>
        <row r="749">
          <cell r="A749" t="str">
            <v>Iroquois Z2</v>
          </cell>
          <cell r="C749">
            <v>200908</v>
          </cell>
          <cell r="D749">
            <v>1.1132</v>
          </cell>
        </row>
        <row r="750">
          <cell r="A750" t="str">
            <v>Iroquois Z2</v>
          </cell>
          <cell r="C750">
            <v>200909</v>
          </cell>
          <cell r="D750">
            <v>1.0665</v>
          </cell>
        </row>
        <row r="751">
          <cell r="A751" t="str">
            <v>Iroquois Z2</v>
          </cell>
          <cell r="C751">
            <v>200910</v>
          </cell>
          <cell r="D751">
            <v>1.196</v>
          </cell>
        </row>
        <row r="752">
          <cell r="A752" t="str">
            <v>Iroquois Z2</v>
          </cell>
          <cell r="C752">
            <v>200911</v>
          </cell>
          <cell r="D752">
            <v>1.2746999999999999</v>
          </cell>
        </row>
        <row r="753">
          <cell r="A753" t="str">
            <v>Iroquois Z2</v>
          </cell>
          <cell r="C753">
            <v>200912</v>
          </cell>
          <cell r="D753">
            <v>1.9932000000000001</v>
          </cell>
        </row>
        <row r="754">
          <cell r="A754" t="str">
            <v>Iroquois Z2</v>
          </cell>
          <cell r="C754">
            <v>201001</v>
          </cell>
          <cell r="D754">
            <v>3.2757999999999998</v>
          </cell>
        </row>
        <row r="755">
          <cell r="A755" t="str">
            <v>Iroquois Z2</v>
          </cell>
          <cell r="C755">
            <v>201002</v>
          </cell>
          <cell r="D755">
            <v>3.0912000000000002</v>
          </cell>
        </row>
        <row r="756">
          <cell r="A756" t="str">
            <v>Iroquois Z2</v>
          </cell>
          <cell r="C756">
            <v>201003</v>
          </cell>
          <cell r="D756">
            <v>1.9120999999999999</v>
          </cell>
        </row>
        <row r="757">
          <cell r="A757" t="str">
            <v>Iroquois Z2</v>
          </cell>
          <cell r="C757">
            <v>201004</v>
          </cell>
          <cell r="D757">
            <v>0.96919999999999995</v>
          </cell>
        </row>
        <row r="758">
          <cell r="A758" t="str">
            <v>Iroquois Z2</v>
          </cell>
          <cell r="C758">
            <v>201005</v>
          </cell>
          <cell r="D758">
            <v>0.96030000000000004</v>
          </cell>
        </row>
        <row r="759">
          <cell r="A759" t="str">
            <v>Iroquois Z2</v>
          </cell>
          <cell r="C759">
            <v>201006</v>
          </cell>
          <cell r="D759">
            <v>0.95230000000000004</v>
          </cell>
        </row>
        <row r="760">
          <cell r="A760" t="str">
            <v>Iroquois Z2</v>
          </cell>
          <cell r="C760">
            <v>201007</v>
          </cell>
          <cell r="D760">
            <v>0.94179999999999997</v>
          </cell>
        </row>
        <row r="761">
          <cell r="A761" t="str">
            <v>Iroquois Z2</v>
          </cell>
          <cell r="C761">
            <v>201008</v>
          </cell>
          <cell r="D761">
            <v>1.0031000000000001</v>
          </cell>
        </row>
        <row r="762">
          <cell r="A762" t="str">
            <v>Iroquois Z2</v>
          </cell>
          <cell r="C762">
            <v>201009</v>
          </cell>
          <cell r="D762">
            <v>0.9597</v>
          </cell>
        </row>
        <row r="763">
          <cell r="A763" t="str">
            <v>Iroquois Z2</v>
          </cell>
          <cell r="C763">
            <v>201010</v>
          </cell>
          <cell r="D763">
            <v>1.0819000000000001</v>
          </cell>
        </row>
        <row r="764">
          <cell r="A764" t="str">
            <v>Iroquois Z2</v>
          </cell>
          <cell r="C764">
            <v>201011</v>
          </cell>
          <cell r="D764">
            <v>1.0892999999999999</v>
          </cell>
        </row>
        <row r="765">
          <cell r="A765" t="str">
            <v>Iroquois Z2</v>
          </cell>
          <cell r="C765">
            <v>201012</v>
          </cell>
          <cell r="D765">
            <v>1.8432999999999999</v>
          </cell>
        </row>
        <row r="766">
          <cell r="A766" t="str">
            <v>Iroquois Z2</v>
          </cell>
          <cell r="C766">
            <v>201101</v>
          </cell>
          <cell r="D766">
            <v>2.9083999999999999</v>
          </cell>
        </row>
        <row r="767">
          <cell r="A767" t="str">
            <v>Iroquois Z2</v>
          </cell>
          <cell r="C767">
            <v>201102</v>
          </cell>
          <cell r="D767">
            <v>2.9977</v>
          </cell>
        </row>
        <row r="768">
          <cell r="A768" t="str">
            <v>Iroquois Z2</v>
          </cell>
          <cell r="C768">
            <v>201103</v>
          </cell>
          <cell r="D768">
            <v>1.7642</v>
          </cell>
        </row>
        <row r="769">
          <cell r="A769" t="str">
            <v>Iroquois Z2</v>
          </cell>
          <cell r="C769">
            <v>201104</v>
          </cell>
          <cell r="D769">
            <v>0.88790000000000002</v>
          </cell>
        </row>
        <row r="770">
          <cell r="A770" t="str">
            <v>Iroquois Z2</v>
          </cell>
          <cell r="C770">
            <v>201105</v>
          </cell>
          <cell r="D770">
            <v>0.52149999999999996</v>
          </cell>
        </row>
        <row r="771">
          <cell r="A771" t="str">
            <v>Iroquois Z2</v>
          </cell>
          <cell r="C771">
            <v>201106</v>
          </cell>
          <cell r="D771">
            <v>0.5605</v>
          </cell>
        </row>
        <row r="772">
          <cell r="A772" t="str">
            <v>Iroquois Z2</v>
          </cell>
          <cell r="C772">
            <v>201107</v>
          </cell>
          <cell r="D772">
            <v>0.76500000000000001</v>
          </cell>
        </row>
        <row r="773">
          <cell r="A773" t="str">
            <v>Iroquois Z2</v>
          </cell>
          <cell r="C773">
            <v>201108</v>
          </cell>
          <cell r="D773">
            <v>0.69199999999999995</v>
          </cell>
        </row>
        <row r="774">
          <cell r="A774" t="str">
            <v>Iroquois Z2</v>
          </cell>
          <cell r="C774">
            <v>201109</v>
          </cell>
          <cell r="D774">
            <v>0.57050000000000001</v>
          </cell>
        </row>
        <row r="775">
          <cell r="A775" t="str">
            <v>Iroquois Z2</v>
          </cell>
          <cell r="C775">
            <v>201110</v>
          </cell>
          <cell r="D775">
            <v>0</v>
          </cell>
        </row>
        <row r="776">
          <cell r="A776" t="str">
            <v>Iroquois Z2</v>
          </cell>
          <cell r="C776">
            <v>201111</v>
          </cell>
          <cell r="D776">
            <v>0</v>
          </cell>
        </row>
        <row r="777">
          <cell r="A777" t="str">
            <v>Iroquois Z2</v>
          </cell>
          <cell r="C777">
            <v>201112</v>
          </cell>
          <cell r="D777">
            <v>0</v>
          </cell>
        </row>
        <row r="778">
          <cell r="A778" t="str">
            <v>Iroquois Z2</v>
          </cell>
          <cell r="C778">
            <v>201201</v>
          </cell>
          <cell r="D778">
            <v>0</v>
          </cell>
        </row>
        <row r="779">
          <cell r="A779" t="str">
            <v>Iroquois Z2</v>
          </cell>
          <cell r="C779">
            <v>201202</v>
          </cell>
          <cell r="D779">
            <v>0</v>
          </cell>
        </row>
        <row r="780">
          <cell r="A780" t="str">
            <v>Iroquois Z2</v>
          </cell>
          <cell r="C780">
            <v>201203</v>
          </cell>
          <cell r="D780">
            <v>0</v>
          </cell>
        </row>
        <row r="781">
          <cell r="A781" t="str">
            <v>Iroquois Z2</v>
          </cell>
          <cell r="C781">
            <v>201204</v>
          </cell>
          <cell r="D781">
            <v>0</v>
          </cell>
        </row>
        <row r="782">
          <cell r="A782" t="str">
            <v>Iroquois Z2</v>
          </cell>
          <cell r="C782">
            <v>201205</v>
          </cell>
          <cell r="D782">
            <v>0</v>
          </cell>
        </row>
        <row r="783">
          <cell r="A783" t="str">
            <v>Iroquois Z2</v>
          </cell>
          <cell r="C783">
            <v>201206</v>
          </cell>
          <cell r="D783">
            <v>0</v>
          </cell>
        </row>
        <row r="784">
          <cell r="A784" t="str">
            <v>Iroquois Z2</v>
          </cell>
          <cell r="C784">
            <v>201207</v>
          </cell>
          <cell r="D784">
            <v>0</v>
          </cell>
        </row>
        <row r="785">
          <cell r="A785" t="str">
            <v>Iroquois Z2</v>
          </cell>
          <cell r="C785">
            <v>201208</v>
          </cell>
          <cell r="D785">
            <v>0</v>
          </cell>
        </row>
        <row r="786">
          <cell r="A786" t="str">
            <v>Iroquois Z2</v>
          </cell>
          <cell r="C786">
            <v>201209</v>
          </cell>
          <cell r="D786">
            <v>0</v>
          </cell>
        </row>
        <row r="787">
          <cell r="A787" t="str">
            <v>Iroquois Z2</v>
          </cell>
          <cell r="C787">
            <v>201210</v>
          </cell>
          <cell r="D787">
            <v>0</v>
          </cell>
        </row>
        <row r="788">
          <cell r="A788" t="str">
            <v>Iroquois Z2</v>
          </cell>
          <cell r="C788">
            <v>201211</v>
          </cell>
          <cell r="D788">
            <v>0</v>
          </cell>
        </row>
        <row r="789">
          <cell r="A789" t="str">
            <v>Iroquois Z2</v>
          </cell>
          <cell r="C789">
            <v>201212</v>
          </cell>
          <cell r="D789">
            <v>0</v>
          </cell>
        </row>
        <row r="790">
          <cell r="A790" t="str">
            <v>Iroquois Z2</v>
          </cell>
          <cell r="C790">
            <v>201301</v>
          </cell>
          <cell r="D790">
            <v>0</v>
          </cell>
        </row>
        <row r="791">
          <cell r="A791" t="str">
            <v>Iroquois Z2</v>
          </cell>
          <cell r="C791">
            <v>201302</v>
          </cell>
          <cell r="D791">
            <v>0</v>
          </cell>
        </row>
        <row r="792">
          <cell r="A792" t="str">
            <v>Iroquois Z2</v>
          </cell>
          <cell r="C792">
            <v>201303</v>
          </cell>
          <cell r="D792">
            <v>0</v>
          </cell>
        </row>
        <row r="793">
          <cell r="A793" t="str">
            <v>Iroquois Z2</v>
          </cell>
          <cell r="C793">
            <v>201304</v>
          </cell>
          <cell r="D793">
            <v>0</v>
          </cell>
        </row>
        <row r="794">
          <cell r="A794" t="str">
            <v>Iroquois Z2</v>
          </cell>
          <cell r="C794">
            <v>201305</v>
          </cell>
          <cell r="D794">
            <v>0</v>
          </cell>
        </row>
        <row r="795">
          <cell r="A795" t="str">
            <v>Iroquois Z2</v>
          </cell>
          <cell r="C795">
            <v>201306</v>
          </cell>
          <cell r="D795">
            <v>0</v>
          </cell>
        </row>
        <row r="796">
          <cell r="A796" t="str">
            <v>Iroquois Z2</v>
          </cell>
          <cell r="C796">
            <v>201307</v>
          </cell>
          <cell r="D796">
            <v>0</v>
          </cell>
        </row>
        <row r="797">
          <cell r="A797" t="str">
            <v>Iroquois Z2</v>
          </cell>
          <cell r="C797">
            <v>201308</v>
          </cell>
          <cell r="D797">
            <v>0</v>
          </cell>
        </row>
        <row r="798">
          <cell r="A798" t="str">
            <v>Iroquois Z2</v>
          </cell>
          <cell r="C798">
            <v>201309</v>
          </cell>
          <cell r="D798">
            <v>0</v>
          </cell>
        </row>
        <row r="799">
          <cell r="A799" t="str">
            <v>Iroquois Z2</v>
          </cell>
          <cell r="C799">
            <v>201310</v>
          </cell>
          <cell r="D799">
            <v>0</v>
          </cell>
        </row>
        <row r="800">
          <cell r="A800" t="str">
            <v>Iroquois Z2</v>
          </cell>
          <cell r="C800">
            <v>201311</v>
          </cell>
          <cell r="D800">
            <v>0</v>
          </cell>
        </row>
        <row r="801">
          <cell r="A801" t="str">
            <v>Iroquois Z2</v>
          </cell>
          <cell r="C801">
            <v>201312</v>
          </cell>
          <cell r="D801">
            <v>0</v>
          </cell>
        </row>
        <row r="802">
          <cell r="A802" t="str">
            <v>Iroquois Z2</v>
          </cell>
          <cell r="C802">
            <v>201401</v>
          </cell>
          <cell r="D802">
            <v>0</v>
          </cell>
        </row>
        <row r="803">
          <cell r="A803" t="str">
            <v>Iroquois Z2</v>
          </cell>
          <cell r="C803">
            <v>201402</v>
          </cell>
          <cell r="D803">
            <v>0</v>
          </cell>
        </row>
        <row r="804">
          <cell r="A804" t="str">
            <v>Iroquois Z2</v>
          </cell>
          <cell r="C804">
            <v>201403</v>
          </cell>
          <cell r="D804">
            <v>0</v>
          </cell>
        </row>
        <row r="805">
          <cell r="A805" t="str">
            <v>Iroquois Z2</v>
          </cell>
          <cell r="C805">
            <v>201404</v>
          </cell>
          <cell r="D805">
            <v>0</v>
          </cell>
        </row>
        <row r="806">
          <cell r="A806" t="str">
            <v>Iroquois Z2</v>
          </cell>
          <cell r="C806">
            <v>201405</v>
          </cell>
          <cell r="D806">
            <v>0</v>
          </cell>
        </row>
        <row r="807">
          <cell r="A807" t="str">
            <v>Iroquois Z2</v>
          </cell>
          <cell r="C807">
            <v>201406</v>
          </cell>
          <cell r="D807">
            <v>0</v>
          </cell>
        </row>
        <row r="808">
          <cell r="A808" t="str">
            <v>Iroquois Z2</v>
          </cell>
          <cell r="C808">
            <v>201407</v>
          </cell>
          <cell r="D808">
            <v>0</v>
          </cell>
        </row>
        <row r="809">
          <cell r="A809" t="str">
            <v>Iroquois Z2</v>
          </cell>
          <cell r="C809">
            <v>201408</v>
          </cell>
          <cell r="D809">
            <v>0</v>
          </cell>
        </row>
        <row r="810">
          <cell r="A810" t="str">
            <v>Iroquois Z2</v>
          </cell>
          <cell r="C810">
            <v>201409</v>
          </cell>
          <cell r="D810">
            <v>0</v>
          </cell>
        </row>
        <row r="811">
          <cell r="A811" t="str">
            <v>Iroquois Z2</v>
          </cell>
          <cell r="C811">
            <v>201410</v>
          </cell>
          <cell r="D811">
            <v>0</v>
          </cell>
        </row>
        <row r="812">
          <cell r="A812" t="str">
            <v>Iroquois Z2</v>
          </cell>
          <cell r="C812">
            <v>201411</v>
          </cell>
          <cell r="D812">
            <v>0</v>
          </cell>
        </row>
        <row r="813">
          <cell r="A813" t="str">
            <v>Iroquois receipt</v>
          </cell>
          <cell r="C813">
            <v>200803</v>
          </cell>
          <cell r="D813">
            <v>0</v>
          </cell>
        </row>
        <row r="814">
          <cell r="A814" t="str">
            <v>Iroquois receipt</v>
          </cell>
          <cell r="C814">
            <v>200804</v>
          </cell>
          <cell r="D814">
            <v>0</v>
          </cell>
        </row>
        <row r="815">
          <cell r="A815" t="str">
            <v>Iroquois receipt</v>
          </cell>
          <cell r="C815">
            <v>200805</v>
          </cell>
          <cell r="D815">
            <v>0</v>
          </cell>
        </row>
        <row r="816">
          <cell r="A816" t="str">
            <v>Iroquois receipt</v>
          </cell>
          <cell r="C816">
            <v>200806</v>
          </cell>
          <cell r="D816">
            <v>0</v>
          </cell>
        </row>
        <row r="817">
          <cell r="A817" t="str">
            <v>Iroquois receipt</v>
          </cell>
          <cell r="C817">
            <v>200807</v>
          </cell>
          <cell r="D817">
            <v>0</v>
          </cell>
        </row>
        <row r="818">
          <cell r="A818" t="str">
            <v>Iroquois receipt</v>
          </cell>
          <cell r="C818">
            <v>200808</v>
          </cell>
          <cell r="D818">
            <v>0</v>
          </cell>
        </row>
        <row r="819">
          <cell r="A819" t="str">
            <v>Iroquois receipt</v>
          </cell>
          <cell r="C819">
            <v>200809</v>
          </cell>
          <cell r="D819">
            <v>0</v>
          </cell>
        </row>
        <row r="820">
          <cell r="A820" t="str">
            <v>Iroquois receipt</v>
          </cell>
          <cell r="C820">
            <v>200810</v>
          </cell>
          <cell r="D820">
            <v>0</v>
          </cell>
        </row>
        <row r="821">
          <cell r="A821" t="str">
            <v>Iroquois receipt</v>
          </cell>
          <cell r="C821">
            <v>200811</v>
          </cell>
          <cell r="D821">
            <v>0</v>
          </cell>
        </row>
        <row r="822">
          <cell r="A822" t="str">
            <v>Iroquois receipt</v>
          </cell>
          <cell r="C822">
            <v>200812</v>
          </cell>
          <cell r="D822">
            <v>0</v>
          </cell>
        </row>
        <row r="823">
          <cell r="A823" t="str">
            <v>Iroquois receipt</v>
          </cell>
          <cell r="C823">
            <v>200901</v>
          </cell>
          <cell r="D823">
            <v>0</v>
          </cell>
        </row>
        <row r="824">
          <cell r="A824" t="str">
            <v>Iroquois receipt</v>
          </cell>
          <cell r="C824">
            <v>200902</v>
          </cell>
          <cell r="D824">
            <v>0</v>
          </cell>
        </row>
        <row r="825">
          <cell r="A825" t="str">
            <v>Iroquois receipt</v>
          </cell>
          <cell r="C825">
            <v>200903</v>
          </cell>
          <cell r="D825">
            <v>0</v>
          </cell>
        </row>
        <row r="826">
          <cell r="A826" t="str">
            <v>Iroquois receipt</v>
          </cell>
          <cell r="C826">
            <v>200904</v>
          </cell>
          <cell r="D826">
            <v>0</v>
          </cell>
        </row>
        <row r="827">
          <cell r="A827" t="str">
            <v>Iroquois receipt</v>
          </cell>
          <cell r="C827">
            <v>200905</v>
          </cell>
          <cell r="D827">
            <v>0</v>
          </cell>
        </row>
        <row r="828">
          <cell r="A828" t="str">
            <v>Iroquois receipt</v>
          </cell>
          <cell r="C828">
            <v>200906</v>
          </cell>
          <cell r="D828">
            <v>0</v>
          </cell>
        </row>
        <row r="829">
          <cell r="A829" t="str">
            <v>Iroquois receipt</v>
          </cell>
          <cell r="C829">
            <v>200907</v>
          </cell>
          <cell r="D829">
            <v>0</v>
          </cell>
        </row>
        <row r="830">
          <cell r="A830" t="str">
            <v>Iroquois receipt</v>
          </cell>
          <cell r="C830">
            <v>200908</v>
          </cell>
          <cell r="D830">
            <v>0</v>
          </cell>
        </row>
        <row r="831">
          <cell r="A831" t="str">
            <v>Iroquois receipt</v>
          </cell>
          <cell r="C831">
            <v>200909</v>
          </cell>
          <cell r="D831">
            <v>0</v>
          </cell>
        </row>
        <row r="832">
          <cell r="A832" t="str">
            <v>Iroquois receipt</v>
          </cell>
          <cell r="C832">
            <v>200910</v>
          </cell>
          <cell r="D832">
            <v>0</v>
          </cell>
        </row>
        <row r="833">
          <cell r="A833" t="str">
            <v>Iroquois receipt</v>
          </cell>
          <cell r="C833">
            <v>200911</v>
          </cell>
          <cell r="D833">
            <v>0</v>
          </cell>
        </row>
        <row r="834">
          <cell r="A834" t="str">
            <v>Iroquois receipt</v>
          </cell>
          <cell r="C834">
            <v>200912</v>
          </cell>
          <cell r="D834">
            <v>0</v>
          </cell>
        </row>
        <row r="835">
          <cell r="A835" t="str">
            <v>Iroquois receipt</v>
          </cell>
          <cell r="C835">
            <v>201001</v>
          </cell>
          <cell r="D835">
            <v>0</v>
          </cell>
        </row>
        <row r="836">
          <cell r="A836" t="str">
            <v>Iroquois receipt</v>
          </cell>
          <cell r="C836">
            <v>201002</v>
          </cell>
          <cell r="D836">
            <v>0</v>
          </cell>
        </row>
        <row r="837">
          <cell r="A837" t="str">
            <v>Iroquois receipt</v>
          </cell>
          <cell r="C837">
            <v>201003</v>
          </cell>
          <cell r="D837">
            <v>0</v>
          </cell>
        </row>
        <row r="838">
          <cell r="A838" t="str">
            <v>Iroquois receipt</v>
          </cell>
          <cell r="C838">
            <v>201004</v>
          </cell>
          <cell r="D838">
            <v>0</v>
          </cell>
        </row>
        <row r="839">
          <cell r="A839" t="str">
            <v>Iroquois receipt</v>
          </cell>
          <cell r="C839">
            <v>201005</v>
          </cell>
          <cell r="D839">
            <v>0</v>
          </cell>
        </row>
        <row r="840">
          <cell r="A840" t="str">
            <v>Iroquois receipt</v>
          </cell>
          <cell r="C840">
            <v>201006</v>
          </cell>
          <cell r="D840">
            <v>0</v>
          </cell>
        </row>
        <row r="841">
          <cell r="A841" t="str">
            <v>Iroquois receipt</v>
          </cell>
          <cell r="C841">
            <v>201007</v>
          </cell>
          <cell r="D841">
            <v>0</v>
          </cell>
        </row>
        <row r="842">
          <cell r="A842" t="str">
            <v>Iroquois receipt</v>
          </cell>
          <cell r="C842">
            <v>201008</v>
          </cell>
          <cell r="D842">
            <v>0</v>
          </cell>
        </row>
        <row r="843">
          <cell r="A843" t="str">
            <v>Iroquois receipt</v>
          </cell>
          <cell r="C843">
            <v>201009</v>
          </cell>
          <cell r="D843">
            <v>0</v>
          </cell>
        </row>
        <row r="844">
          <cell r="A844" t="str">
            <v>Iroquois receipt</v>
          </cell>
          <cell r="C844">
            <v>201010</v>
          </cell>
          <cell r="D844">
            <v>0</v>
          </cell>
        </row>
        <row r="845">
          <cell r="A845" t="str">
            <v>Iroquois receipt</v>
          </cell>
          <cell r="C845">
            <v>201011</v>
          </cell>
          <cell r="D845">
            <v>0</v>
          </cell>
        </row>
        <row r="846">
          <cell r="A846" t="str">
            <v>Iroquois receipt</v>
          </cell>
          <cell r="C846">
            <v>201012</v>
          </cell>
          <cell r="D846">
            <v>0</v>
          </cell>
        </row>
        <row r="847">
          <cell r="A847" t="str">
            <v>Iroquois receipt</v>
          </cell>
          <cell r="C847">
            <v>201101</v>
          </cell>
          <cell r="D847">
            <v>0</v>
          </cell>
        </row>
        <row r="848">
          <cell r="A848" t="str">
            <v>Iroquois receipt</v>
          </cell>
          <cell r="C848">
            <v>201102</v>
          </cell>
          <cell r="D848">
            <v>0</v>
          </cell>
        </row>
        <row r="849">
          <cell r="A849" t="str">
            <v>Iroquois receipt</v>
          </cell>
          <cell r="C849">
            <v>201103</v>
          </cell>
          <cell r="D849">
            <v>0</v>
          </cell>
        </row>
        <row r="850">
          <cell r="A850" t="str">
            <v>Iroquois receipt</v>
          </cell>
          <cell r="C850">
            <v>201104</v>
          </cell>
          <cell r="D850">
            <v>0</v>
          </cell>
        </row>
        <row r="851">
          <cell r="A851" t="str">
            <v>Iroquois receipt</v>
          </cell>
          <cell r="C851">
            <v>201105</v>
          </cell>
          <cell r="D851">
            <v>0</v>
          </cell>
        </row>
        <row r="852">
          <cell r="A852" t="str">
            <v>Iroquois receipt</v>
          </cell>
          <cell r="C852">
            <v>201106</v>
          </cell>
          <cell r="D852">
            <v>0</v>
          </cell>
        </row>
        <row r="853">
          <cell r="A853" t="str">
            <v>Iroquois receipt</v>
          </cell>
          <cell r="C853">
            <v>201107</v>
          </cell>
          <cell r="D853">
            <v>0</v>
          </cell>
        </row>
        <row r="854">
          <cell r="A854" t="str">
            <v>Iroquois receipt</v>
          </cell>
          <cell r="C854">
            <v>201108</v>
          </cell>
          <cell r="D854">
            <v>0</v>
          </cell>
        </row>
        <row r="855">
          <cell r="A855" t="str">
            <v>Iroquois receipt</v>
          </cell>
          <cell r="C855">
            <v>201109</v>
          </cell>
          <cell r="D855">
            <v>0</v>
          </cell>
        </row>
        <row r="856">
          <cell r="A856" t="str">
            <v>Iroquois receipt</v>
          </cell>
          <cell r="C856">
            <v>201110</v>
          </cell>
          <cell r="D856">
            <v>0</v>
          </cell>
        </row>
        <row r="857">
          <cell r="A857" t="str">
            <v>LICAP-CAPACITYM</v>
          </cell>
          <cell r="C857">
            <v>200803</v>
          </cell>
          <cell r="D857">
            <v>0</v>
          </cell>
        </row>
        <row r="858">
          <cell r="A858" t="str">
            <v>LICAP-CAPACITYM</v>
          </cell>
          <cell r="C858">
            <v>200804</v>
          </cell>
          <cell r="D858">
            <v>0</v>
          </cell>
        </row>
        <row r="859">
          <cell r="A859" t="str">
            <v>Leidy Hub</v>
          </cell>
          <cell r="C859">
            <v>200803</v>
          </cell>
          <cell r="D859">
            <v>0</v>
          </cell>
        </row>
        <row r="860">
          <cell r="A860" t="str">
            <v>MACN1 RTC</v>
          </cell>
          <cell r="C860">
            <v>200803</v>
          </cell>
          <cell r="D860">
            <v>0</v>
          </cell>
        </row>
        <row r="861">
          <cell r="A861" t="str">
            <v>MACN1 RTC</v>
          </cell>
          <cell r="C861">
            <v>200804</v>
          </cell>
          <cell r="D861">
            <v>0</v>
          </cell>
        </row>
        <row r="862">
          <cell r="A862" t="str">
            <v>MACN1 RTC</v>
          </cell>
          <cell r="C862">
            <v>200805</v>
          </cell>
          <cell r="D862">
            <v>0</v>
          </cell>
        </row>
        <row r="863">
          <cell r="A863" t="str">
            <v>MACN1 RTC</v>
          </cell>
          <cell r="C863">
            <v>200806</v>
          </cell>
          <cell r="D863">
            <v>0</v>
          </cell>
        </row>
        <row r="864">
          <cell r="A864" t="str">
            <v>MACN1 RTC</v>
          </cell>
          <cell r="C864">
            <v>200807</v>
          </cell>
          <cell r="D864">
            <v>0</v>
          </cell>
        </row>
        <row r="865">
          <cell r="A865" t="str">
            <v>MACN1 RTC</v>
          </cell>
          <cell r="C865">
            <v>200808</v>
          </cell>
          <cell r="D865">
            <v>0</v>
          </cell>
        </row>
        <row r="866">
          <cell r="A866" t="str">
            <v>MACN1 RTC</v>
          </cell>
          <cell r="C866">
            <v>200809</v>
          </cell>
          <cell r="D866">
            <v>0</v>
          </cell>
        </row>
        <row r="867">
          <cell r="A867" t="str">
            <v>MACN1 RTC</v>
          </cell>
          <cell r="C867">
            <v>200810</v>
          </cell>
          <cell r="D867">
            <v>0</v>
          </cell>
        </row>
        <row r="868">
          <cell r="A868" t="str">
            <v>MACN1 RTC</v>
          </cell>
          <cell r="C868">
            <v>200811</v>
          </cell>
          <cell r="D868">
            <v>0</v>
          </cell>
        </row>
        <row r="869">
          <cell r="A869" t="str">
            <v>MACN1 RTC</v>
          </cell>
          <cell r="C869">
            <v>200812</v>
          </cell>
          <cell r="D869">
            <v>0</v>
          </cell>
        </row>
        <row r="870">
          <cell r="A870" t="str">
            <v>MACN1 RTC</v>
          </cell>
          <cell r="C870">
            <v>200901</v>
          </cell>
          <cell r="D870">
            <v>0</v>
          </cell>
        </row>
        <row r="871">
          <cell r="A871" t="str">
            <v>MACN1 RTC</v>
          </cell>
          <cell r="C871">
            <v>200902</v>
          </cell>
          <cell r="D871">
            <v>0</v>
          </cell>
        </row>
        <row r="872">
          <cell r="A872" t="str">
            <v>MACN1 RTC</v>
          </cell>
          <cell r="C872">
            <v>200903</v>
          </cell>
          <cell r="D872">
            <v>0</v>
          </cell>
        </row>
        <row r="873">
          <cell r="A873" t="str">
            <v>MACN1 RTC</v>
          </cell>
          <cell r="C873">
            <v>200904</v>
          </cell>
          <cell r="D873">
            <v>0</v>
          </cell>
        </row>
        <row r="874">
          <cell r="A874" t="str">
            <v>MACN1 RTC</v>
          </cell>
          <cell r="C874">
            <v>200905</v>
          </cell>
          <cell r="D874">
            <v>0</v>
          </cell>
        </row>
        <row r="875">
          <cell r="A875" t="str">
            <v>MACN1 RTC</v>
          </cell>
          <cell r="C875">
            <v>200906</v>
          </cell>
          <cell r="D875">
            <v>0</v>
          </cell>
        </row>
        <row r="876">
          <cell r="A876" t="str">
            <v>MACN1 RTC</v>
          </cell>
          <cell r="C876">
            <v>200907</v>
          </cell>
          <cell r="D876">
            <v>0</v>
          </cell>
        </row>
        <row r="877">
          <cell r="A877" t="str">
            <v>MACN1 RTC</v>
          </cell>
          <cell r="C877">
            <v>200908</v>
          </cell>
          <cell r="D877">
            <v>0</v>
          </cell>
        </row>
        <row r="878">
          <cell r="A878" t="str">
            <v>MACN1 RTC</v>
          </cell>
          <cell r="C878">
            <v>200909</v>
          </cell>
          <cell r="D878">
            <v>0</v>
          </cell>
        </row>
        <row r="879">
          <cell r="A879" t="str">
            <v>MACN1 RTC</v>
          </cell>
          <cell r="C879">
            <v>200910</v>
          </cell>
          <cell r="D879">
            <v>0</v>
          </cell>
        </row>
        <row r="880">
          <cell r="A880" t="str">
            <v>MACN1 RTC</v>
          </cell>
          <cell r="C880">
            <v>200911</v>
          </cell>
          <cell r="D880">
            <v>0</v>
          </cell>
        </row>
        <row r="881">
          <cell r="A881" t="str">
            <v>MACN1 RTC</v>
          </cell>
          <cell r="C881">
            <v>200912</v>
          </cell>
          <cell r="D881">
            <v>0</v>
          </cell>
        </row>
        <row r="882">
          <cell r="A882" t="str">
            <v>MACN2 RTC</v>
          </cell>
          <cell r="C882">
            <v>200803</v>
          </cell>
          <cell r="D882">
            <v>0</v>
          </cell>
        </row>
        <row r="883">
          <cell r="A883" t="str">
            <v>MACN2 RTC</v>
          </cell>
          <cell r="C883">
            <v>200804</v>
          </cell>
          <cell r="D883">
            <v>0</v>
          </cell>
        </row>
        <row r="884">
          <cell r="A884" t="str">
            <v>MACN2 RTC</v>
          </cell>
          <cell r="C884">
            <v>200805</v>
          </cell>
          <cell r="D884">
            <v>0</v>
          </cell>
        </row>
        <row r="885">
          <cell r="A885" t="str">
            <v>MACN2 RTC</v>
          </cell>
          <cell r="C885">
            <v>200806</v>
          </cell>
          <cell r="D885">
            <v>0</v>
          </cell>
        </row>
        <row r="886">
          <cell r="A886" t="str">
            <v>MACN2 RTC</v>
          </cell>
          <cell r="C886">
            <v>200807</v>
          </cell>
          <cell r="D886">
            <v>0</v>
          </cell>
        </row>
        <row r="887">
          <cell r="A887" t="str">
            <v>MACN2 RTC</v>
          </cell>
          <cell r="C887">
            <v>200808</v>
          </cell>
          <cell r="D887">
            <v>0</v>
          </cell>
        </row>
        <row r="888">
          <cell r="A888" t="str">
            <v>MACN2 RTC</v>
          </cell>
          <cell r="C888">
            <v>200809</v>
          </cell>
          <cell r="D888">
            <v>0</v>
          </cell>
        </row>
        <row r="889">
          <cell r="A889" t="str">
            <v>MACN2 RTC</v>
          </cell>
          <cell r="C889">
            <v>200810</v>
          </cell>
          <cell r="D889">
            <v>0</v>
          </cell>
        </row>
        <row r="890">
          <cell r="A890" t="str">
            <v>MACN2 RTC</v>
          </cell>
          <cell r="C890">
            <v>200811</v>
          </cell>
          <cell r="D890">
            <v>0</v>
          </cell>
        </row>
        <row r="891">
          <cell r="A891" t="str">
            <v>MACN2 RTC</v>
          </cell>
          <cell r="C891">
            <v>200812</v>
          </cell>
          <cell r="D891">
            <v>0</v>
          </cell>
        </row>
        <row r="892">
          <cell r="A892" t="str">
            <v>MACN2 RTC</v>
          </cell>
          <cell r="C892">
            <v>200901</v>
          </cell>
          <cell r="D892">
            <v>0</v>
          </cell>
        </row>
        <row r="893">
          <cell r="A893" t="str">
            <v>MACN2 RTC</v>
          </cell>
          <cell r="C893">
            <v>200902</v>
          </cell>
          <cell r="D893">
            <v>0</v>
          </cell>
        </row>
        <row r="894">
          <cell r="A894" t="str">
            <v>MACN2 RTC</v>
          </cell>
          <cell r="C894">
            <v>200903</v>
          </cell>
          <cell r="D894">
            <v>0</v>
          </cell>
        </row>
        <row r="895">
          <cell r="A895" t="str">
            <v>MACN2 RTC</v>
          </cell>
          <cell r="C895">
            <v>200904</v>
          </cell>
          <cell r="D895">
            <v>0</v>
          </cell>
        </row>
        <row r="896">
          <cell r="A896" t="str">
            <v>MACN2 RTC</v>
          </cell>
          <cell r="C896">
            <v>200905</v>
          </cell>
          <cell r="D896">
            <v>0</v>
          </cell>
        </row>
        <row r="897">
          <cell r="A897" t="str">
            <v>MACN2 RTC</v>
          </cell>
          <cell r="C897">
            <v>200906</v>
          </cell>
          <cell r="D897">
            <v>0</v>
          </cell>
        </row>
        <row r="898">
          <cell r="A898" t="str">
            <v>MACN2 RTC</v>
          </cell>
          <cell r="C898">
            <v>200907</v>
          </cell>
          <cell r="D898">
            <v>0</v>
          </cell>
        </row>
        <row r="899">
          <cell r="A899" t="str">
            <v>MACN2 RTC</v>
          </cell>
          <cell r="C899">
            <v>200908</v>
          </cell>
          <cell r="D899">
            <v>0</v>
          </cell>
        </row>
        <row r="900">
          <cell r="A900" t="str">
            <v>MACN2 RTC</v>
          </cell>
          <cell r="C900">
            <v>200909</v>
          </cell>
          <cell r="D900">
            <v>0</v>
          </cell>
        </row>
        <row r="901">
          <cell r="A901" t="str">
            <v>MACN2 RTC</v>
          </cell>
          <cell r="C901">
            <v>200910</v>
          </cell>
          <cell r="D901">
            <v>0</v>
          </cell>
        </row>
        <row r="902">
          <cell r="A902" t="str">
            <v>MACN2 RTC</v>
          </cell>
          <cell r="C902">
            <v>200911</v>
          </cell>
          <cell r="D902">
            <v>0</v>
          </cell>
        </row>
        <row r="903">
          <cell r="A903" t="str">
            <v>MACN2 RTC</v>
          </cell>
          <cell r="C903">
            <v>200912</v>
          </cell>
          <cell r="D903">
            <v>0</v>
          </cell>
        </row>
        <row r="904">
          <cell r="A904" t="str">
            <v>MACS1 RTC</v>
          </cell>
          <cell r="C904">
            <v>200803</v>
          </cell>
          <cell r="D904">
            <v>0</v>
          </cell>
        </row>
        <row r="905">
          <cell r="A905" t="str">
            <v>MACS1 RTC</v>
          </cell>
          <cell r="C905">
            <v>200804</v>
          </cell>
          <cell r="D905">
            <v>0</v>
          </cell>
        </row>
        <row r="906">
          <cell r="A906" t="str">
            <v>MACS1 RTC</v>
          </cell>
          <cell r="C906">
            <v>200805</v>
          </cell>
          <cell r="D906">
            <v>0</v>
          </cell>
        </row>
        <row r="907">
          <cell r="A907" t="str">
            <v>MACS1 RTC</v>
          </cell>
          <cell r="C907">
            <v>200806</v>
          </cell>
          <cell r="D907">
            <v>0</v>
          </cell>
        </row>
        <row r="908">
          <cell r="A908" t="str">
            <v>MACS1 RTC</v>
          </cell>
          <cell r="C908">
            <v>200807</v>
          </cell>
          <cell r="D908">
            <v>0</v>
          </cell>
        </row>
        <row r="909">
          <cell r="A909" t="str">
            <v>MACS1 RTC</v>
          </cell>
          <cell r="C909">
            <v>200808</v>
          </cell>
          <cell r="D909">
            <v>0</v>
          </cell>
        </row>
        <row r="910">
          <cell r="A910" t="str">
            <v>MACS1 RTC</v>
          </cell>
          <cell r="C910">
            <v>200809</v>
          </cell>
          <cell r="D910">
            <v>0</v>
          </cell>
        </row>
        <row r="911">
          <cell r="A911" t="str">
            <v>MACS1 RTC</v>
          </cell>
          <cell r="C911">
            <v>200810</v>
          </cell>
          <cell r="D911">
            <v>0</v>
          </cell>
        </row>
        <row r="912">
          <cell r="A912" t="str">
            <v>MACS1 RTC</v>
          </cell>
          <cell r="C912">
            <v>200811</v>
          </cell>
          <cell r="D912">
            <v>0</v>
          </cell>
        </row>
        <row r="913">
          <cell r="A913" t="str">
            <v>MACS1 RTC</v>
          </cell>
          <cell r="C913">
            <v>200812</v>
          </cell>
          <cell r="D913">
            <v>0</v>
          </cell>
        </row>
        <row r="914">
          <cell r="A914" t="str">
            <v>MACS1 RTC</v>
          </cell>
          <cell r="C914">
            <v>200901</v>
          </cell>
          <cell r="D914">
            <v>0</v>
          </cell>
        </row>
        <row r="915">
          <cell r="A915" t="str">
            <v>MACS1 RTC</v>
          </cell>
          <cell r="C915">
            <v>200902</v>
          </cell>
          <cell r="D915">
            <v>0</v>
          </cell>
        </row>
        <row r="916">
          <cell r="A916" t="str">
            <v>MACS1 RTC</v>
          </cell>
          <cell r="C916">
            <v>200903</v>
          </cell>
          <cell r="D916">
            <v>0</v>
          </cell>
        </row>
        <row r="917">
          <cell r="A917" t="str">
            <v>MACS1 RTC</v>
          </cell>
          <cell r="C917">
            <v>200904</v>
          </cell>
          <cell r="D917">
            <v>0</v>
          </cell>
        </row>
        <row r="918">
          <cell r="A918" t="str">
            <v>MACS1 RTC</v>
          </cell>
          <cell r="C918">
            <v>200905</v>
          </cell>
          <cell r="D918">
            <v>0</v>
          </cell>
        </row>
        <row r="919">
          <cell r="A919" t="str">
            <v>MACS1 RTC</v>
          </cell>
          <cell r="C919">
            <v>200906</v>
          </cell>
          <cell r="D919">
            <v>0</v>
          </cell>
        </row>
        <row r="920">
          <cell r="A920" t="str">
            <v>MACS1 RTC</v>
          </cell>
          <cell r="C920">
            <v>200907</v>
          </cell>
          <cell r="D920">
            <v>0</v>
          </cell>
        </row>
        <row r="921">
          <cell r="A921" t="str">
            <v>MACS1 RTC</v>
          </cell>
          <cell r="C921">
            <v>200908</v>
          </cell>
          <cell r="D921">
            <v>0</v>
          </cell>
        </row>
        <row r="922">
          <cell r="A922" t="str">
            <v>MACS1 RTC</v>
          </cell>
          <cell r="C922">
            <v>200909</v>
          </cell>
          <cell r="D922">
            <v>0</v>
          </cell>
        </row>
        <row r="923">
          <cell r="A923" t="str">
            <v>MACS1 RTC</v>
          </cell>
          <cell r="C923">
            <v>200910</v>
          </cell>
          <cell r="D923">
            <v>0</v>
          </cell>
        </row>
        <row r="924">
          <cell r="A924" t="str">
            <v>MACS1 RTC</v>
          </cell>
          <cell r="C924">
            <v>200911</v>
          </cell>
          <cell r="D924">
            <v>0</v>
          </cell>
        </row>
        <row r="925">
          <cell r="A925" t="str">
            <v>MACS1 RTC</v>
          </cell>
          <cell r="C925">
            <v>200912</v>
          </cell>
          <cell r="D925">
            <v>0</v>
          </cell>
        </row>
        <row r="926">
          <cell r="A926" t="str">
            <v>MACS2 RTC</v>
          </cell>
          <cell r="C926">
            <v>200803</v>
          </cell>
          <cell r="D926">
            <v>0</v>
          </cell>
        </row>
        <row r="927">
          <cell r="A927" t="str">
            <v>MACS2 RTC</v>
          </cell>
          <cell r="C927">
            <v>200804</v>
          </cell>
          <cell r="D927">
            <v>0</v>
          </cell>
        </row>
        <row r="928">
          <cell r="A928" t="str">
            <v>MACS2 RTC</v>
          </cell>
          <cell r="C928">
            <v>200805</v>
          </cell>
          <cell r="D928">
            <v>0</v>
          </cell>
        </row>
        <row r="929">
          <cell r="A929" t="str">
            <v>MACS2 RTC</v>
          </cell>
          <cell r="C929">
            <v>200806</v>
          </cell>
          <cell r="D929">
            <v>0</v>
          </cell>
        </row>
        <row r="930">
          <cell r="A930" t="str">
            <v>MACS2 RTC</v>
          </cell>
          <cell r="C930">
            <v>200807</v>
          </cell>
          <cell r="D930">
            <v>0</v>
          </cell>
        </row>
        <row r="931">
          <cell r="A931" t="str">
            <v>MACS2 RTC</v>
          </cell>
          <cell r="C931">
            <v>200808</v>
          </cell>
          <cell r="D931">
            <v>0</v>
          </cell>
        </row>
        <row r="932">
          <cell r="A932" t="str">
            <v>MACS2 RTC</v>
          </cell>
          <cell r="C932">
            <v>200809</v>
          </cell>
          <cell r="D932">
            <v>0</v>
          </cell>
        </row>
        <row r="933">
          <cell r="A933" t="str">
            <v>MACS2 RTC</v>
          </cell>
          <cell r="C933">
            <v>200810</v>
          </cell>
          <cell r="D933">
            <v>0</v>
          </cell>
        </row>
        <row r="934">
          <cell r="A934" t="str">
            <v>MACS2 RTC</v>
          </cell>
          <cell r="C934">
            <v>200811</v>
          </cell>
          <cell r="D934">
            <v>0</v>
          </cell>
        </row>
        <row r="935">
          <cell r="A935" t="str">
            <v>MACS2 RTC</v>
          </cell>
          <cell r="C935">
            <v>200812</v>
          </cell>
          <cell r="D935">
            <v>0</v>
          </cell>
        </row>
        <row r="936">
          <cell r="A936" t="str">
            <v>MACS2 RTC</v>
          </cell>
          <cell r="C936">
            <v>200901</v>
          </cell>
          <cell r="D936">
            <v>0</v>
          </cell>
        </row>
        <row r="937">
          <cell r="A937" t="str">
            <v>MACS2 RTC</v>
          </cell>
          <cell r="C937">
            <v>200902</v>
          </cell>
          <cell r="D937">
            <v>0</v>
          </cell>
        </row>
        <row r="938">
          <cell r="A938" t="str">
            <v>MACS2 RTC</v>
          </cell>
          <cell r="C938">
            <v>200903</v>
          </cell>
          <cell r="D938">
            <v>0</v>
          </cell>
        </row>
        <row r="939">
          <cell r="A939" t="str">
            <v>MACS2 RTC</v>
          </cell>
          <cell r="C939">
            <v>200904</v>
          </cell>
          <cell r="D939">
            <v>0</v>
          </cell>
        </row>
        <row r="940">
          <cell r="A940" t="str">
            <v>MACS2 RTC</v>
          </cell>
          <cell r="C940">
            <v>200905</v>
          </cell>
          <cell r="D940">
            <v>0</v>
          </cell>
        </row>
        <row r="941">
          <cell r="A941" t="str">
            <v>MACS2 RTC</v>
          </cell>
          <cell r="C941">
            <v>200906</v>
          </cell>
          <cell r="D941">
            <v>0</v>
          </cell>
        </row>
        <row r="942">
          <cell r="A942" t="str">
            <v>MACS2 RTC</v>
          </cell>
          <cell r="C942">
            <v>200907</v>
          </cell>
          <cell r="D942">
            <v>0</v>
          </cell>
        </row>
        <row r="943">
          <cell r="A943" t="str">
            <v>MACS2 RTC</v>
          </cell>
          <cell r="C943">
            <v>200908</v>
          </cell>
          <cell r="D943">
            <v>0</v>
          </cell>
        </row>
        <row r="944">
          <cell r="A944" t="str">
            <v>MACS2 RTC</v>
          </cell>
          <cell r="C944">
            <v>200909</v>
          </cell>
          <cell r="D944">
            <v>0</v>
          </cell>
        </row>
        <row r="945">
          <cell r="A945" t="str">
            <v>MACS2 RTC</v>
          </cell>
          <cell r="C945">
            <v>200910</v>
          </cell>
          <cell r="D945">
            <v>0</v>
          </cell>
        </row>
        <row r="946">
          <cell r="A946" t="str">
            <v>MACS2 RTC</v>
          </cell>
          <cell r="C946">
            <v>200911</v>
          </cell>
          <cell r="D946">
            <v>0</v>
          </cell>
        </row>
        <row r="947">
          <cell r="A947" t="str">
            <v>MACS2 RTC</v>
          </cell>
          <cell r="C947">
            <v>200912</v>
          </cell>
          <cell r="D947">
            <v>0</v>
          </cell>
        </row>
        <row r="948">
          <cell r="A948" t="str">
            <v>MACW1 RTC</v>
          </cell>
          <cell r="C948">
            <v>200803</v>
          </cell>
          <cell r="D948">
            <v>0</v>
          </cell>
        </row>
        <row r="949">
          <cell r="A949" t="str">
            <v>MACW1 RTC</v>
          </cell>
          <cell r="C949">
            <v>200804</v>
          </cell>
          <cell r="D949">
            <v>0</v>
          </cell>
        </row>
        <row r="950">
          <cell r="A950" t="str">
            <v>MACW1 RTC</v>
          </cell>
          <cell r="C950">
            <v>200805</v>
          </cell>
          <cell r="D950">
            <v>0</v>
          </cell>
        </row>
        <row r="951">
          <cell r="A951" t="str">
            <v>MACW1 RTC</v>
          </cell>
          <cell r="C951">
            <v>200806</v>
          </cell>
          <cell r="D951">
            <v>0</v>
          </cell>
        </row>
        <row r="952">
          <cell r="A952" t="str">
            <v>MACW1 RTC</v>
          </cell>
          <cell r="C952">
            <v>200807</v>
          </cell>
          <cell r="D952">
            <v>0</v>
          </cell>
        </row>
        <row r="953">
          <cell r="A953" t="str">
            <v>MACW1 RTC</v>
          </cell>
          <cell r="C953">
            <v>200808</v>
          </cell>
          <cell r="D953">
            <v>0</v>
          </cell>
        </row>
        <row r="954">
          <cell r="A954" t="str">
            <v>MACW1 RTC</v>
          </cell>
          <cell r="C954">
            <v>200809</v>
          </cell>
          <cell r="D954">
            <v>0</v>
          </cell>
        </row>
        <row r="955">
          <cell r="A955" t="str">
            <v>MACW1 RTC</v>
          </cell>
          <cell r="C955">
            <v>200810</v>
          </cell>
          <cell r="D955">
            <v>0</v>
          </cell>
        </row>
        <row r="956">
          <cell r="A956" t="str">
            <v>MACW1 RTC</v>
          </cell>
          <cell r="C956">
            <v>200811</v>
          </cell>
          <cell r="D956">
            <v>0</v>
          </cell>
        </row>
        <row r="957">
          <cell r="A957" t="str">
            <v>MACW1 RTC</v>
          </cell>
          <cell r="C957">
            <v>200812</v>
          </cell>
          <cell r="D957">
            <v>0</v>
          </cell>
        </row>
        <row r="958">
          <cell r="A958" t="str">
            <v>MACW1 RTC</v>
          </cell>
          <cell r="C958">
            <v>200901</v>
          </cell>
          <cell r="D958">
            <v>0</v>
          </cell>
        </row>
        <row r="959">
          <cell r="A959" t="str">
            <v>MACW1 RTC</v>
          </cell>
          <cell r="C959">
            <v>200902</v>
          </cell>
          <cell r="D959">
            <v>0</v>
          </cell>
        </row>
        <row r="960">
          <cell r="A960" t="str">
            <v>MACW1 RTC</v>
          </cell>
          <cell r="C960">
            <v>200903</v>
          </cell>
          <cell r="D960">
            <v>0</v>
          </cell>
        </row>
        <row r="961">
          <cell r="A961" t="str">
            <v>MACW1 RTC</v>
          </cell>
          <cell r="C961">
            <v>200904</v>
          </cell>
          <cell r="D961">
            <v>0</v>
          </cell>
        </row>
        <row r="962">
          <cell r="A962" t="str">
            <v>MACW1 RTC</v>
          </cell>
          <cell r="C962">
            <v>200905</v>
          </cell>
          <cell r="D962">
            <v>0</v>
          </cell>
        </row>
        <row r="963">
          <cell r="A963" t="str">
            <v>MACW1 RTC</v>
          </cell>
          <cell r="C963">
            <v>200906</v>
          </cell>
          <cell r="D963">
            <v>0</v>
          </cell>
        </row>
        <row r="964">
          <cell r="A964" t="str">
            <v>MACW1 RTC</v>
          </cell>
          <cell r="C964">
            <v>200907</v>
          </cell>
          <cell r="D964">
            <v>0</v>
          </cell>
        </row>
        <row r="965">
          <cell r="A965" t="str">
            <v>MACW1 RTC</v>
          </cell>
          <cell r="C965">
            <v>200908</v>
          </cell>
          <cell r="D965">
            <v>0</v>
          </cell>
        </row>
        <row r="966">
          <cell r="A966" t="str">
            <v>MACW1 RTC</v>
          </cell>
          <cell r="C966">
            <v>200909</v>
          </cell>
          <cell r="D966">
            <v>0</v>
          </cell>
        </row>
        <row r="967">
          <cell r="A967" t="str">
            <v>MACW1 RTC</v>
          </cell>
          <cell r="C967">
            <v>200910</v>
          </cell>
          <cell r="D967">
            <v>0</v>
          </cell>
        </row>
        <row r="968">
          <cell r="A968" t="str">
            <v>MACW1 RTC</v>
          </cell>
          <cell r="C968">
            <v>200911</v>
          </cell>
          <cell r="D968">
            <v>0</v>
          </cell>
        </row>
        <row r="969">
          <cell r="A969" t="str">
            <v>MACW1 RTC</v>
          </cell>
          <cell r="C969">
            <v>200912</v>
          </cell>
          <cell r="D969">
            <v>0</v>
          </cell>
        </row>
        <row r="970">
          <cell r="A970" t="str">
            <v>MACW2 RTC</v>
          </cell>
          <cell r="C970">
            <v>200803</v>
          </cell>
          <cell r="D970">
            <v>0</v>
          </cell>
        </row>
        <row r="971">
          <cell r="A971" t="str">
            <v>MACW2 RTC</v>
          </cell>
          <cell r="C971">
            <v>200804</v>
          </cell>
          <cell r="D971">
            <v>0</v>
          </cell>
        </row>
        <row r="972">
          <cell r="A972" t="str">
            <v>MACW2 RTC</v>
          </cell>
          <cell r="C972">
            <v>200805</v>
          </cell>
          <cell r="D972">
            <v>0</v>
          </cell>
        </row>
        <row r="973">
          <cell r="A973" t="str">
            <v>MACW2 RTC</v>
          </cell>
          <cell r="C973">
            <v>200806</v>
          </cell>
          <cell r="D973">
            <v>0</v>
          </cell>
        </row>
        <row r="974">
          <cell r="A974" t="str">
            <v>MACW2 RTC</v>
          </cell>
          <cell r="C974">
            <v>200807</v>
          </cell>
          <cell r="D974">
            <v>0</v>
          </cell>
        </row>
        <row r="975">
          <cell r="A975" t="str">
            <v>MACW2 RTC</v>
          </cell>
          <cell r="C975">
            <v>200808</v>
          </cell>
          <cell r="D975">
            <v>0</v>
          </cell>
        </row>
        <row r="976">
          <cell r="A976" t="str">
            <v>MACW2 RTC</v>
          </cell>
          <cell r="C976">
            <v>200809</v>
          </cell>
          <cell r="D976">
            <v>0</v>
          </cell>
        </row>
        <row r="977">
          <cell r="A977" t="str">
            <v>MACW2 RTC</v>
          </cell>
          <cell r="C977">
            <v>200810</v>
          </cell>
          <cell r="D977">
            <v>0</v>
          </cell>
        </row>
        <row r="978">
          <cell r="A978" t="str">
            <v>MACW2 RTC</v>
          </cell>
          <cell r="C978">
            <v>200811</v>
          </cell>
          <cell r="D978">
            <v>0</v>
          </cell>
        </row>
        <row r="979">
          <cell r="A979" t="str">
            <v>MACW2 RTC</v>
          </cell>
          <cell r="C979">
            <v>200812</v>
          </cell>
          <cell r="D979">
            <v>0</v>
          </cell>
        </row>
        <row r="980">
          <cell r="A980" t="str">
            <v>MACW2 RTC</v>
          </cell>
          <cell r="C980">
            <v>200901</v>
          </cell>
          <cell r="D980">
            <v>0</v>
          </cell>
        </row>
        <row r="981">
          <cell r="A981" t="str">
            <v>MACW2 RTC</v>
          </cell>
          <cell r="C981">
            <v>200902</v>
          </cell>
          <cell r="D981">
            <v>0</v>
          </cell>
        </row>
        <row r="982">
          <cell r="A982" t="str">
            <v>MACW2 RTC</v>
          </cell>
          <cell r="C982">
            <v>200903</v>
          </cell>
          <cell r="D982">
            <v>0</v>
          </cell>
        </row>
        <row r="983">
          <cell r="A983" t="str">
            <v>MACW2 RTC</v>
          </cell>
          <cell r="C983">
            <v>200904</v>
          </cell>
          <cell r="D983">
            <v>0</v>
          </cell>
        </row>
        <row r="984">
          <cell r="A984" t="str">
            <v>MACW2 RTC</v>
          </cell>
          <cell r="C984">
            <v>200905</v>
          </cell>
          <cell r="D984">
            <v>0</v>
          </cell>
        </row>
        <row r="985">
          <cell r="A985" t="str">
            <v>MACW2 RTC</v>
          </cell>
          <cell r="C985">
            <v>200906</v>
          </cell>
          <cell r="D985">
            <v>0</v>
          </cell>
        </row>
        <row r="986">
          <cell r="A986" t="str">
            <v>MACW2 RTC</v>
          </cell>
          <cell r="C986">
            <v>200907</v>
          </cell>
          <cell r="D986">
            <v>0</v>
          </cell>
        </row>
        <row r="987">
          <cell r="A987" t="str">
            <v>MACW2 RTC</v>
          </cell>
          <cell r="C987">
            <v>200908</v>
          </cell>
          <cell r="D987">
            <v>0</v>
          </cell>
        </row>
        <row r="988">
          <cell r="A988" t="str">
            <v>MACW2 RTC</v>
          </cell>
          <cell r="C988">
            <v>200909</v>
          </cell>
          <cell r="D988">
            <v>0</v>
          </cell>
        </row>
        <row r="989">
          <cell r="A989" t="str">
            <v>MACW2 RTC</v>
          </cell>
          <cell r="C989">
            <v>200910</v>
          </cell>
          <cell r="D989">
            <v>0</v>
          </cell>
        </row>
        <row r="990">
          <cell r="A990" t="str">
            <v>MACW2 RTC</v>
          </cell>
          <cell r="C990">
            <v>200911</v>
          </cell>
          <cell r="D990">
            <v>0</v>
          </cell>
        </row>
        <row r="991">
          <cell r="A991" t="str">
            <v>MACW2 RTC</v>
          </cell>
          <cell r="C991">
            <v>200912</v>
          </cell>
          <cell r="D991">
            <v>0</v>
          </cell>
        </row>
        <row r="992">
          <cell r="A992" t="str">
            <v>MAIN RTC</v>
          </cell>
          <cell r="C992">
            <v>200803</v>
          </cell>
          <cell r="D992">
            <v>0</v>
          </cell>
        </row>
        <row r="993">
          <cell r="A993" t="str">
            <v>MAIN RTC</v>
          </cell>
          <cell r="C993">
            <v>200804</v>
          </cell>
          <cell r="D993">
            <v>0</v>
          </cell>
        </row>
        <row r="994">
          <cell r="A994" t="str">
            <v>MAIN RTC</v>
          </cell>
          <cell r="C994">
            <v>200805</v>
          </cell>
          <cell r="D994">
            <v>0</v>
          </cell>
        </row>
        <row r="995">
          <cell r="A995" t="str">
            <v>MAIN RTC</v>
          </cell>
          <cell r="C995">
            <v>200806</v>
          </cell>
          <cell r="D995">
            <v>0</v>
          </cell>
        </row>
        <row r="996">
          <cell r="A996" t="str">
            <v>MAIN RTC</v>
          </cell>
          <cell r="C996">
            <v>200807</v>
          </cell>
          <cell r="D996">
            <v>0</v>
          </cell>
        </row>
        <row r="997">
          <cell r="A997" t="str">
            <v>MAIN RTC</v>
          </cell>
          <cell r="C997">
            <v>200808</v>
          </cell>
          <cell r="D997">
            <v>0</v>
          </cell>
        </row>
        <row r="998">
          <cell r="A998" t="str">
            <v>MAIN RTC</v>
          </cell>
          <cell r="C998">
            <v>200809</v>
          </cell>
          <cell r="D998">
            <v>0</v>
          </cell>
        </row>
        <row r="999">
          <cell r="A999" t="str">
            <v>MAIN RTC</v>
          </cell>
          <cell r="C999">
            <v>200810</v>
          </cell>
          <cell r="D999">
            <v>0</v>
          </cell>
        </row>
        <row r="1000">
          <cell r="A1000" t="str">
            <v>MAIN RTC</v>
          </cell>
          <cell r="C1000">
            <v>200811</v>
          </cell>
          <cell r="D1000">
            <v>0</v>
          </cell>
        </row>
        <row r="1001">
          <cell r="A1001" t="str">
            <v>MAIN RTC</v>
          </cell>
          <cell r="C1001">
            <v>200812</v>
          </cell>
          <cell r="D1001">
            <v>0</v>
          </cell>
        </row>
        <row r="1002">
          <cell r="A1002" t="str">
            <v>MAIN RTC</v>
          </cell>
          <cell r="C1002">
            <v>200901</v>
          </cell>
          <cell r="D1002">
            <v>0</v>
          </cell>
        </row>
        <row r="1003">
          <cell r="A1003" t="str">
            <v>MAIN RTC</v>
          </cell>
          <cell r="C1003">
            <v>200902</v>
          </cell>
          <cell r="D1003">
            <v>0</v>
          </cell>
        </row>
        <row r="1004">
          <cell r="A1004" t="str">
            <v>MAIN RTC</v>
          </cell>
          <cell r="C1004">
            <v>200903</v>
          </cell>
          <cell r="D1004">
            <v>0</v>
          </cell>
        </row>
        <row r="1005">
          <cell r="A1005" t="str">
            <v>MAIN RTC</v>
          </cell>
          <cell r="C1005">
            <v>200904</v>
          </cell>
          <cell r="D1005">
            <v>0</v>
          </cell>
        </row>
        <row r="1006">
          <cell r="A1006" t="str">
            <v>MAIN RTC</v>
          </cell>
          <cell r="C1006">
            <v>200905</v>
          </cell>
          <cell r="D1006">
            <v>0</v>
          </cell>
        </row>
        <row r="1007">
          <cell r="A1007" t="str">
            <v>MAIN RTC</v>
          </cell>
          <cell r="C1007">
            <v>200906</v>
          </cell>
          <cell r="D1007">
            <v>0</v>
          </cell>
        </row>
        <row r="1008">
          <cell r="A1008" t="str">
            <v>MAIN RTC</v>
          </cell>
          <cell r="C1008">
            <v>200907</v>
          </cell>
          <cell r="D1008">
            <v>0</v>
          </cell>
        </row>
        <row r="1009">
          <cell r="A1009" t="str">
            <v>MAIN RTC</v>
          </cell>
          <cell r="C1009">
            <v>200908</v>
          </cell>
          <cell r="D1009">
            <v>0</v>
          </cell>
        </row>
        <row r="1010">
          <cell r="A1010" t="str">
            <v>MAIN RTC</v>
          </cell>
          <cell r="C1010">
            <v>200909</v>
          </cell>
          <cell r="D1010">
            <v>0</v>
          </cell>
        </row>
        <row r="1011">
          <cell r="A1011" t="str">
            <v>MAIN RTC</v>
          </cell>
          <cell r="C1011">
            <v>200910</v>
          </cell>
          <cell r="D1011">
            <v>0</v>
          </cell>
        </row>
        <row r="1012">
          <cell r="A1012" t="str">
            <v>MAIN RTC</v>
          </cell>
          <cell r="C1012">
            <v>200911</v>
          </cell>
          <cell r="D1012">
            <v>0</v>
          </cell>
        </row>
        <row r="1013">
          <cell r="A1013" t="str">
            <v>MAIN RTC</v>
          </cell>
          <cell r="C1013">
            <v>200912</v>
          </cell>
          <cell r="D1013">
            <v>0</v>
          </cell>
        </row>
        <row r="1014">
          <cell r="A1014" t="str">
            <v>MAIS RTC</v>
          </cell>
          <cell r="C1014">
            <v>200803</v>
          </cell>
          <cell r="D1014">
            <v>0</v>
          </cell>
        </row>
        <row r="1015">
          <cell r="A1015" t="str">
            <v>MAIS RTC</v>
          </cell>
          <cell r="C1015">
            <v>200804</v>
          </cell>
          <cell r="D1015">
            <v>0</v>
          </cell>
        </row>
        <row r="1016">
          <cell r="A1016" t="str">
            <v>MAIS RTC</v>
          </cell>
          <cell r="C1016">
            <v>200805</v>
          </cell>
          <cell r="D1016">
            <v>0</v>
          </cell>
        </row>
        <row r="1017">
          <cell r="A1017" t="str">
            <v>MAIS RTC</v>
          </cell>
          <cell r="C1017">
            <v>200806</v>
          </cell>
          <cell r="D1017">
            <v>0</v>
          </cell>
        </row>
        <row r="1018">
          <cell r="A1018" t="str">
            <v>MAIS RTC</v>
          </cell>
          <cell r="C1018">
            <v>200807</v>
          </cell>
          <cell r="D1018">
            <v>0</v>
          </cell>
        </row>
        <row r="1019">
          <cell r="A1019" t="str">
            <v>MAIS RTC</v>
          </cell>
          <cell r="C1019">
            <v>200808</v>
          </cell>
          <cell r="D1019">
            <v>0</v>
          </cell>
        </row>
        <row r="1020">
          <cell r="A1020" t="str">
            <v>MAIS RTC</v>
          </cell>
          <cell r="C1020">
            <v>200809</v>
          </cell>
          <cell r="D1020">
            <v>0</v>
          </cell>
        </row>
        <row r="1021">
          <cell r="A1021" t="str">
            <v>MAIS RTC</v>
          </cell>
          <cell r="C1021">
            <v>200810</v>
          </cell>
          <cell r="D1021">
            <v>0</v>
          </cell>
        </row>
        <row r="1022">
          <cell r="A1022" t="str">
            <v>MAIS RTC</v>
          </cell>
          <cell r="C1022">
            <v>200811</v>
          </cell>
          <cell r="D1022">
            <v>0</v>
          </cell>
        </row>
        <row r="1023">
          <cell r="A1023" t="str">
            <v>MAIS RTC</v>
          </cell>
          <cell r="C1023">
            <v>200812</v>
          </cell>
          <cell r="D1023">
            <v>0</v>
          </cell>
        </row>
        <row r="1024">
          <cell r="A1024" t="str">
            <v>MAIS RTC</v>
          </cell>
          <cell r="C1024">
            <v>200901</v>
          </cell>
          <cell r="D1024">
            <v>0</v>
          </cell>
        </row>
        <row r="1025">
          <cell r="A1025" t="str">
            <v>MAIS RTC</v>
          </cell>
          <cell r="C1025">
            <v>200902</v>
          </cell>
          <cell r="D1025">
            <v>0</v>
          </cell>
        </row>
        <row r="1026">
          <cell r="A1026" t="str">
            <v>MAIS RTC</v>
          </cell>
          <cell r="C1026">
            <v>200903</v>
          </cell>
          <cell r="D1026">
            <v>0</v>
          </cell>
        </row>
        <row r="1027">
          <cell r="A1027" t="str">
            <v>MAIS RTC</v>
          </cell>
          <cell r="C1027">
            <v>200904</v>
          </cell>
          <cell r="D1027">
            <v>0</v>
          </cell>
        </row>
        <row r="1028">
          <cell r="A1028" t="str">
            <v>MAIS RTC</v>
          </cell>
          <cell r="C1028">
            <v>200905</v>
          </cell>
          <cell r="D1028">
            <v>0</v>
          </cell>
        </row>
        <row r="1029">
          <cell r="A1029" t="str">
            <v>MAIS RTC</v>
          </cell>
          <cell r="C1029">
            <v>200906</v>
          </cell>
          <cell r="D1029">
            <v>0</v>
          </cell>
        </row>
        <row r="1030">
          <cell r="A1030" t="str">
            <v>MAIS RTC</v>
          </cell>
          <cell r="C1030">
            <v>200907</v>
          </cell>
          <cell r="D1030">
            <v>0</v>
          </cell>
        </row>
        <row r="1031">
          <cell r="A1031" t="str">
            <v>MAIS RTC</v>
          </cell>
          <cell r="C1031">
            <v>200908</v>
          </cell>
          <cell r="D1031">
            <v>0</v>
          </cell>
        </row>
        <row r="1032">
          <cell r="A1032" t="str">
            <v>MAIS RTC</v>
          </cell>
          <cell r="C1032">
            <v>200909</v>
          </cell>
          <cell r="D1032">
            <v>0</v>
          </cell>
        </row>
        <row r="1033">
          <cell r="A1033" t="str">
            <v>MAIS RTC</v>
          </cell>
          <cell r="C1033">
            <v>200910</v>
          </cell>
          <cell r="D1033">
            <v>0</v>
          </cell>
        </row>
        <row r="1034">
          <cell r="A1034" t="str">
            <v>MAIS RTC</v>
          </cell>
          <cell r="C1034">
            <v>200911</v>
          </cell>
          <cell r="D1034">
            <v>0</v>
          </cell>
        </row>
        <row r="1035">
          <cell r="A1035" t="str">
            <v>MAIS RTC</v>
          </cell>
          <cell r="C1035">
            <v>200912</v>
          </cell>
          <cell r="D1035">
            <v>0</v>
          </cell>
        </row>
        <row r="1036">
          <cell r="A1036" t="str">
            <v>MAIW RTC</v>
          </cell>
          <cell r="C1036">
            <v>200803</v>
          </cell>
          <cell r="D1036">
            <v>0</v>
          </cell>
        </row>
        <row r="1037">
          <cell r="A1037" t="str">
            <v>MAIW RTC</v>
          </cell>
          <cell r="C1037">
            <v>200804</v>
          </cell>
          <cell r="D1037">
            <v>0</v>
          </cell>
        </row>
        <row r="1038">
          <cell r="A1038" t="str">
            <v>MAIW RTC</v>
          </cell>
          <cell r="C1038">
            <v>200805</v>
          </cell>
          <cell r="D1038">
            <v>0</v>
          </cell>
        </row>
        <row r="1039">
          <cell r="A1039" t="str">
            <v>MAIW RTC</v>
          </cell>
          <cell r="C1039">
            <v>200806</v>
          </cell>
          <cell r="D1039">
            <v>0</v>
          </cell>
        </row>
        <row r="1040">
          <cell r="A1040" t="str">
            <v>MAIW RTC</v>
          </cell>
          <cell r="C1040">
            <v>200807</v>
          </cell>
          <cell r="D1040">
            <v>0</v>
          </cell>
        </row>
        <row r="1041">
          <cell r="A1041" t="str">
            <v>MAIW RTC</v>
          </cell>
          <cell r="C1041">
            <v>200808</v>
          </cell>
          <cell r="D1041">
            <v>0</v>
          </cell>
        </row>
        <row r="1042">
          <cell r="A1042" t="str">
            <v>MAIW RTC</v>
          </cell>
          <cell r="C1042">
            <v>200809</v>
          </cell>
          <cell r="D1042">
            <v>0</v>
          </cell>
        </row>
        <row r="1043">
          <cell r="A1043" t="str">
            <v>MAIW RTC</v>
          </cell>
          <cell r="C1043">
            <v>200810</v>
          </cell>
          <cell r="D1043">
            <v>0</v>
          </cell>
        </row>
        <row r="1044">
          <cell r="A1044" t="str">
            <v>MAIW RTC</v>
          </cell>
          <cell r="C1044">
            <v>200811</v>
          </cell>
          <cell r="D1044">
            <v>0</v>
          </cell>
        </row>
        <row r="1045">
          <cell r="A1045" t="str">
            <v>MAIW RTC</v>
          </cell>
          <cell r="C1045">
            <v>200812</v>
          </cell>
          <cell r="D1045">
            <v>0</v>
          </cell>
        </row>
        <row r="1046">
          <cell r="A1046" t="str">
            <v>MAIW RTC</v>
          </cell>
          <cell r="C1046">
            <v>200901</v>
          </cell>
          <cell r="D1046">
            <v>0</v>
          </cell>
        </row>
        <row r="1047">
          <cell r="A1047" t="str">
            <v>MAIW RTC</v>
          </cell>
          <cell r="C1047">
            <v>200902</v>
          </cell>
          <cell r="D1047">
            <v>0</v>
          </cell>
        </row>
        <row r="1048">
          <cell r="A1048" t="str">
            <v>MAIW RTC</v>
          </cell>
          <cell r="C1048">
            <v>200903</v>
          </cell>
          <cell r="D1048">
            <v>0</v>
          </cell>
        </row>
        <row r="1049">
          <cell r="A1049" t="str">
            <v>MAIW RTC</v>
          </cell>
          <cell r="C1049">
            <v>200904</v>
          </cell>
          <cell r="D1049">
            <v>0</v>
          </cell>
        </row>
        <row r="1050">
          <cell r="A1050" t="str">
            <v>MAIW RTC</v>
          </cell>
          <cell r="C1050">
            <v>200905</v>
          </cell>
          <cell r="D1050">
            <v>0</v>
          </cell>
        </row>
        <row r="1051">
          <cell r="A1051" t="str">
            <v>MAIW RTC</v>
          </cell>
          <cell r="C1051">
            <v>200906</v>
          </cell>
          <cell r="D1051">
            <v>0</v>
          </cell>
        </row>
        <row r="1052">
          <cell r="A1052" t="str">
            <v>MAIW RTC</v>
          </cell>
          <cell r="C1052">
            <v>200907</v>
          </cell>
          <cell r="D1052">
            <v>0</v>
          </cell>
        </row>
        <row r="1053">
          <cell r="A1053" t="str">
            <v>MAIW RTC</v>
          </cell>
          <cell r="C1053">
            <v>200908</v>
          </cell>
          <cell r="D1053">
            <v>0</v>
          </cell>
        </row>
        <row r="1054">
          <cell r="A1054" t="str">
            <v>MAIW RTC</v>
          </cell>
          <cell r="C1054">
            <v>200909</v>
          </cell>
          <cell r="D1054">
            <v>0</v>
          </cell>
        </row>
        <row r="1055">
          <cell r="A1055" t="str">
            <v>MAIW RTC</v>
          </cell>
          <cell r="C1055">
            <v>200910</v>
          </cell>
          <cell r="D1055">
            <v>0</v>
          </cell>
        </row>
        <row r="1056">
          <cell r="A1056" t="str">
            <v>MAIW RTC</v>
          </cell>
          <cell r="C1056">
            <v>200911</v>
          </cell>
          <cell r="D1056">
            <v>0</v>
          </cell>
        </row>
        <row r="1057">
          <cell r="A1057" t="str">
            <v>MAIW RTC</v>
          </cell>
          <cell r="C1057">
            <v>200912</v>
          </cell>
          <cell r="D1057">
            <v>0</v>
          </cell>
        </row>
        <row r="1058">
          <cell r="A1058" t="str">
            <v>MARN1 RTC</v>
          </cell>
          <cell r="C1058">
            <v>200803</v>
          </cell>
          <cell r="D1058">
            <v>0</v>
          </cell>
        </row>
        <row r="1059">
          <cell r="A1059" t="str">
            <v>MARN1 RTC</v>
          </cell>
          <cell r="C1059">
            <v>200804</v>
          </cell>
          <cell r="D1059">
            <v>0</v>
          </cell>
        </row>
        <row r="1060">
          <cell r="A1060" t="str">
            <v>MARN1 RTC</v>
          </cell>
          <cell r="C1060">
            <v>200805</v>
          </cell>
          <cell r="D1060">
            <v>0</v>
          </cell>
        </row>
        <row r="1061">
          <cell r="A1061" t="str">
            <v>MARN1 RTC</v>
          </cell>
          <cell r="C1061">
            <v>200806</v>
          </cell>
          <cell r="D1061">
            <v>0</v>
          </cell>
        </row>
        <row r="1062">
          <cell r="A1062" t="str">
            <v>MARN1 RTC</v>
          </cell>
          <cell r="C1062">
            <v>200807</v>
          </cell>
          <cell r="D1062">
            <v>0</v>
          </cell>
        </row>
        <row r="1063">
          <cell r="A1063" t="str">
            <v>MARN1 RTC</v>
          </cell>
          <cell r="C1063">
            <v>200808</v>
          </cell>
          <cell r="D1063">
            <v>0</v>
          </cell>
        </row>
        <row r="1064">
          <cell r="A1064" t="str">
            <v>MARN1 RTC</v>
          </cell>
          <cell r="C1064">
            <v>200809</v>
          </cell>
          <cell r="D1064">
            <v>0</v>
          </cell>
        </row>
        <row r="1065">
          <cell r="A1065" t="str">
            <v>MARN1 RTC</v>
          </cell>
          <cell r="C1065">
            <v>200810</v>
          </cell>
          <cell r="D1065">
            <v>0</v>
          </cell>
        </row>
        <row r="1066">
          <cell r="A1066" t="str">
            <v>MARN1 RTC</v>
          </cell>
          <cell r="C1066">
            <v>200811</v>
          </cell>
          <cell r="D1066">
            <v>0</v>
          </cell>
        </row>
        <row r="1067">
          <cell r="A1067" t="str">
            <v>MARN1 RTC</v>
          </cell>
          <cell r="C1067">
            <v>200812</v>
          </cell>
          <cell r="D1067">
            <v>0</v>
          </cell>
        </row>
        <row r="1068">
          <cell r="A1068" t="str">
            <v>MARN1 RTC</v>
          </cell>
          <cell r="C1068">
            <v>200901</v>
          </cell>
          <cell r="D1068">
            <v>0</v>
          </cell>
        </row>
        <row r="1069">
          <cell r="A1069" t="str">
            <v>MARN1 RTC</v>
          </cell>
          <cell r="C1069">
            <v>200902</v>
          </cell>
          <cell r="D1069">
            <v>0</v>
          </cell>
        </row>
        <row r="1070">
          <cell r="A1070" t="str">
            <v>MARN1 RTC</v>
          </cell>
          <cell r="C1070">
            <v>200903</v>
          </cell>
          <cell r="D1070">
            <v>0</v>
          </cell>
        </row>
        <row r="1071">
          <cell r="A1071" t="str">
            <v>MARN1 RTC</v>
          </cell>
          <cell r="C1071">
            <v>200904</v>
          </cell>
          <cell r="D1071">
            <v>0</v>
          </cell>
        </row>
        <row r="1072">
          <cell r="A1072" t="str">
            <v>MARN1 RTC</v>
          </cell>
          <cell r="C1072">
            <v>200905</v>
          </cell>
          <cell r="D1072">
            <v>0</v>
          </cell>
        </row>
        <row r="1073">
          <cell r="A1073" t="str">
            <v>MARN1 RTC</v>
          </cell>
          <cell r="C1073">
            <v>200906</v>
          </cell>
          <cell r="D1073">
            <v>0</v>
          </cell>
        </row>
        <row r="1074">
          <cell r="A1074" t="str">
            <v>MARN1 RTC</v>
          </cell>
          <cell r="C1074">
            <v>200907</v>
          </cell>
          <cell r="D1074">
            <v>0</v>
          </cell>
        </row>
        <row r="1075">
          <cell r="A1075" t="str">
            <v>MARN1 RTC</v>
          </cell>
          <cell r="C1075">
            <v>200908</v>
          </cell>
          <cell r="D1075">
            <v>0</v>
          </cell>
        </row>
        <row r="1076">
          <cell r="A1076" t="str">
            <v>MARN1 RTC</v>
          </cell>
          <cell r="C1076">
            <v>200909</v>
          </cell>
          <cell r="D1076">
            <v>0</v>
          </cell>
        </row>
        <row r="1077">
          <cell r="A1077" t="str">
            <v>MARN1 RTC</v>
          </cell>
          <cell r="C1077">
            <v>200910</v>
          </cell>
          <cell r="D1077">
            <v>0</v>
          </cell>
        </row>
        <row r="1078">
          <cell r="A1078" t="str">
            <v>MARN1 RTC</v>
          </cell>
          <cell r="C1078">
            <v>200911</v>
          </cell>
          <cell r="D1078">
            <v>0</v>
          </cell>
        </row>
        <row r="1079">
          <cell r="A1079" t="str">
            <v>MARN1 RTC</v>
          </cell>
          <cell r="C1079">
            <v>200912</v>
          </cell>
          <cell r="D1079">
            <v>0</v>
          </cell>
        </row>
        <row r="1080">
          <cell r="A1080" t="str">
            <v>MARN2 RTC</v>
          </cell>
          <cell r="C1080">
            <v>200803</v>
          </cell>
          <cell r="D1080">
            <v>0</v>
          </cell>
        </row>
        <row r="1081">
          <cell r="A1081" t="str">
            <v>MARN2 RTC</v>
          </cell>
          <cell r="C1081">
            <v>200804</v>
          </cell>
          <cell r="D1081">
            <v>0</v>
          </cell>
        </row>
        <row r="1082">
          <cell r="A1082" t="str">
            <v>MARN2 RTC</v>
          </cell>
          <cell r="C1082">
            <v>200805</v>
          </cell>
          <cell r="D1082">
            <v>0</v>
          </cell>
        </row>
        <row r="1083">
          <cell r="A1083" t="str">
            <v>MARN2 RTC</v>
          </cell>
          <cell r="C1083">
            <v>200806</v>
          </cell>
          <cell r="D1083">
            <v>0</v>
          </cell>
        </row>
        <row r="1084">
          <cell r="A1084" t="str">
            <v>MARN2 RTC</v>
          </cell>
          <cell r="C1084">
            <v>200807</v>
          </cell>
          <cell r="D1084">
            <v>0</v>
          </cell>
        </row>
        <row r="1085">
          <cell r="A1085" t="str">
            <v>MARN2 RTC</v>
          </cell>
          <cell r="C1085">
            <v>200808</v>
          </cell>
          <cell r="D1085">
            <v>0</v>
          </cell>
        </row>
        <row r="1086">
          <cell r="A1086" t="str">
            <v>MARN2 RTC</v>
          </cell>
          <cell r="C1086">
            <v>200809</v>
          </cell>
          <cell r="D1086">
            <v>0</v>
          </cell>
        </row>
        <row r="1087">
          <cell r="A1087" t="str">
            <v>MARN2 RTC</v>
          </cell>
          <cell r="C1087">
            <v>200810</v>
          </cell>
          <cell r="D1087">
            <v>0</v>
          </cell>
        </row>
        <row r="1088">
          <cell r="A1088" t="str">
            <v>MARN2 RTC</v>
          </cell>
          <cell r="C1088">
            <v>200811</v>
          </cell>
          <cell r="D1088">
            <v>0</v>
          </cell>
        </row>
        <row r="1089">
          <cell r="A1089" t="str">
            <v>MARN2 RTC</v>
          </cell>
          <cell r="C1089">
            <v>200812</v>
          </cell>
          <cell r="D1089">
            <v>0</v>
          </cell>
        </row>
        <row r="1090">
          <cell r="A1090" t="str">
            <v>MARN2 RTC</v>
          </cell>
          <cell r="C1090">
            <v>200901</v>
          </cell>
          <cell r="D1090">
            <v>0</v>
          </cell>
        </row>
        <row r="1091">
          <cell r="A1091" t="str">
            <v>MARN2 RTC</v>
          </cell>
          <cell r="C1091">
            <v>200902</v>
          </cell>
          <cell r="D1091">
            <v>0</v>
          </cell>
        </row>
        <row r="1092">
          <cell r="A1092" t="str">
            <v>MARN2 RTC</v>
          </cell>
          <cell r="C1092">
            <v>200903</v>
          </cell>
          <cell r="D1092">
            <v>0</v>
          </cell>
        </row>
        <row r="1093">
          <cell r="A1093" t="str">
            <v>MARN2 RTC</v>
          </cell>
          <cell r="C1093">
            <v>200904</v>
          </cell>
          <cell r="D1093">
            <v>0</v>
          </cell>
        </row>
        <row r="1094">
          <cell r="A1094" t="str">
            <v>MARN2 RTC</v>
          </cell>
          <cell r="C1094">
            <v>200905</v>
          </cell>
          <cell r="D1094">
            <v>0</v>
          </cell>
        </row>
        <row r="1095">
          <cell r="A1095" t="str">
            <v>MARN2 RTC</v>
          </cell>
          <cell r="C1095">
            <v>200906</v>
          </cell>
          <cell r="D1095">
            <v>0</v>
          </cell>
        </row>
        <row r="1096">
          <cell r="A1096" t="str">
            <v>MARN2 RTC</v>
          </cell>
          <cell r="C1096">
            <v>200907</v>
          </cell>
          <cell r="D1096">
            <v>0</v>
          </cell>
        </row>
        <row r="1097">
          <cell r="A1097" t="str">
            <v>MARN2 RTC</v>
          </cell>
          <cell r="C1097">
            <v>200908</v>
          </cell>
          <cell r="D1097">
            <v>0</v>
          </cell>
        </row>
        <row r="1098">
          <cell r="A1098" t="str">
            <v>MARN2 RTC</v>
          </cell>
          <cell r="C1098">
            <v>200909</v>
          </cell>
          <cell r="D1098">
            <v>0</v>
          </cell>
        </row>
        <row r="1099">
          <cell r="A1099" t="str">
            <v>MARN2 RTC</v>
          </cell>
          <cell r="C1099">
            <v>200910</v>
          </cell>
          <cell r="D1099">
            <v>0</v>
          </cell>
        </row>
        <row r="1100">
          <cell r="A1100" t="str">
            <v>MARN2 RTC</v>
          </cell>
          <cell r="C1100">
            <v>200911</v>
          </cell>
          <cell r="D1100">
            <v>0</v>
          </cell>
        </row>
        <row r="1101">
          <cell r="A1101" t="str">
            <v>MARN2 RTC</v>
          </cell>
          <cell r="C1101">
            <v>200912</v>
          </cell>
          <cell r="D1101">
            <v>0</v>
          </cell>
        </row>
        <row r="1102">
          <cell r="A1102" t="str">
            <v>MARS1 RTC</v>
          </cell>
          <cell r="C1102">
            <v>200803</v>
          </cell>
          <cell r="D1102">
            <v>0</v>
          </cell>
        </row>
        <row r="1103">
          <cell r="A1103" t="str">
            <v>MARS1 RTC</v>
          </cell>
          <cell r="C1103">
            <v>200804</v>
          </cell>
          <cell r="D1103">
            <v>0</v>
          </cell>
        </row>
        <row r="1104">
          <cell r="A1104" t="str">
            <v>MARS1 RTC</v>
          </cell>
          <cell r="C1104">
            <v>200805</v>
          </cell>
          <cell r="D1104">
            <v>0</v>
          </cell>
        </row>
        <row r="1105">
          <cell r="A1105" t="str">
            <v>MARS1 RTC</v>
          </cell>
          <cell r="C1105">
            <v>200806</v>
          </cell>
          <cell r="D1105">
            <v>0</v>
          </cell>
        </row>
        <row r="1106">
          <cell r="A1106" t="str">
            <v>MARS1 RTC</v>
          </cell>
          <cell r="C1106">
            <v>200807</v>
          </cell>
          <cell r="D1106">
            <v>0</v>
          </cell>
        </row>
        <row r="1107">
          <cell r="A1107" t="str">
            <v>MARS1 RTC</v>
          </cell>
          <cell r="C1107">
            <v>200808</v>
          </cell>
          <cell r="D1107">
            <v>0</v>
          </cell>
        </row>
        <row r="1108">
          <cell r="A1108" t="str">
            <v>MARS1 RTC</v>
          </cell>
          <cell r="C1108">
            <v>200809</v>
          </cell>
          <cell r="D1108">
            <v>0</v>
          </cell>
        </row>
        <row r="1109">
          <cell r="A1109" t="str">
            <v>MARS1 RTC</v>
          </cell>
          <cell r="C1109">
            <v>200810</v>
          </cell>
          <cell r="D1109">
            <v>0</v>
          </cell>
        </row>
        <row r="1110">
          <cell r="A1110" t="str">
            <v>MARS1 RTC</v>
          </cell>
          <cell r="C1110">
            <v>200811</v>
          </cell>
          <cell r="D1110">
            <v>0</v>
          </cell>
        </row>
        <row r="1111">
          <cell r="A1111" t="str">
            <v>MARS1 RTC</v>
          </cell>
          <cell r="C1111">
            <v>200812</v>
          </cell>
          <cell r="D1111">
            <v>0</v>
          </cell>
        </row>
        <row r="1112">
          <cell r="A1112" t="str">
            <v>MARS1 RTC</v>
          </cell>
          <cell r="C1112">
            <v>200901</v>
          </cell>
          <cell r="D1112">
            <v>0</v>
          </cell>
        </row>
        <row r="1113">
          <cell r="A1113" t="str">
            <v>MARS1 RTC</v>
          </cell>
          <cell r="C1113">
            <v>200902</v>
          </cell>
          <cell r="D1113">
            <v>0</v>
          </cell>
        </row>
        <row r="1114">
          <cell r="A1114" t="str">
            <v>MARS1 RTC</v>
          </cell>
          <cell r="C1114">
            <v>200903</v>
          </cell>
          <cell r="D1114">
            <v>0</v>
          </cell>
        </row>
        <row r="1115">
          <cell r="A1115" t="str">
            <v>MARS1 RTC</v>
          </cell>
          <cell r="C1115">
            <v>200904</v>
          </cell>
          <cell r="D1115">
            <v>0</v>
          </cell>
        </row>
        <row r="1116">
          <cell r="A1116" t="str">
            <v>MARS1 RTC</v>
          </cell>
          <cell r="C1116">
            <v>200905</v>
          </cell>
          <cell r="D1116">
            <v>0</v>
          </cell>
        </row>
        <row r="1117">
          <cell r="A1117" t="str">
            <v>MARS1 RTC</v>
          </cell>
          <cell r="C1117">
            <v>200906</v>
          </cell>
          <cell r="D1117">
            <v>0</v>
          </cell>
        </row>
        <row r="1118">
          <cell r="A1118" t="str">
            <v>MARS1 RTC</v>
          </cell>
          <cell r="C1118">
            <v>200907</v>
          </cell>
          <cell r="D1118">
            <v>0</v>
          </cell>
        </row>
        <row r="1119">
          <cell r="A1119" t="str">
            <v>MARS1 RTC</v>
          </cell>
          <cell r="C1119">
            <v>200908</v>
          </cell>
          <cell r="D1119">
            <v>0</v>
          </cell>
        </row>
        <row r="1120">
          <cell r="A1120" t="str">
            <v>MARS1 RTC</v>
          </cell>
          <cell r="C1120">
            <v>200909</v>
          </cell>
          <cell r="D1120">
            <v>0</v>
          </cell>
        </row>
        <row r="1121">
          <cell r="A1121" t="str">
            <v>MARS1 RTC</v>
          </cell>
          <cell r="C1121">
            <v>200910</v>
          </cell>
          <cell r="D1121">
            <v>0</v>
          </cell>
        </row>
        <row r="1122">
          <cell r="A1122" t="str">
            <v>MARS1 RTC</v>
          </cell>
          <cell r="C1122">
            <v>200911</v>
          </cell>
          <cell r="D1122">
            <v>0</v>
          </cell>
        </row>
        <row r="1123">
          <cell r="A1123" t="str">
            <v>MARS1 RTC</v>
          </cell>
          <cell r="C1123">
            <v>200912</v>
          </cell>
          <cell r="D1123">
            <v>0</v>
          </cell>
        </row>
        <row r="1124">
          <cell r="A1124" t="str">
            <v>MARS2 RTC</v>
          </cell>
          <cell r="C1124">
            <v>200803</v>
          </cell>
          <cell r="D1124">
            <v>0</v>
          </cell>
        </row>
        <row r="1125">
          <cell r="A1125" t="str">
            <v>MARS2 RTC</v>
          </cell>
          <cell r="C1125">
            <v>200804</v>
          </cell>
          <cell r="D1125">
            <v>0</v>
          </cell>
        </row>
        <row r="1126">
          <cell r="A1126" t="str">
            <v>MARS2 RTC</v>
          </cell>
          <cell r="C1126">
            <v>200805</v>
          </cell>
          <cell r="D1126">
            <v>0</v>
          </cell>
        </row>
        <row r="1127">
          <cell r="A1127" t="str">
            <v>MARS2 RTC</v>
          </cell>
          <cell r="C1127">
            <v>200806</v>
          </cell>
          <cell r="D1127">
            <v>0</v>
          </cell>
        </row>
        <row r="1128">
          <cell r="A1128" t="str">
            <v>MARS2 RTC</v>
          </cell>
          <cell r="C1128">
            <v>200807</v>
          </cell>
          <cell r="D1128">
            <v>0</v>
          </cell>
        </row>
        <row r="1129">
          <cell r="A1129" t="str">
            <v>MARS2 RTC</v>
          </cell>
          <cell r="C1129">
            <v>200808</v>
          </cell>
          <cell r="D1129">
            <v>0</v>
          </cell>
        </row>
        <row r="1130">
          <cell r="A1130" t="str">
            <v>MARS2 RTC</v>
          </cell>
          <cell r="C1130">
            <v>200809</v>
          </cell>
          <cell r="D1130">
            <v>0</v>
          </cell>
        </row>
        <row r="1131">
          <cell r="A1131" t="str">
            <v>MARS2 RTC</v>
          </cell>
          <cell r="C1131">
            <v>200810</v>
          </cell>
          <cell r="D1131">
            <v>0</v>
          </cell>
        </row>
        <row r="1132">
          <cell r="A1132" t="str">
            <v>MARS2 RTC</v>
          </cell>
          <cell r="C1132">
            <v>200811</v>
          </cell>
          <cell r="D1132">
            <v>0</v>
          </cell>
        </row>
        <row r="1133">
          <cell r="A1133" t="str">
            <v>MARS2 RTC</v>
          </cell>
          <cell r="C1133">
            <v>200812</v>
          </cell>
          <cell r="D1133">
            <v>0</v>
          </cell>
        </row>
        <row r="1134">
          <cell r="A1134" t="str">
            <v>MARS2 RTC</v>
          </cell>
          <cell r="C1134">
            <v>200901</v>
          </cell>
          <cell r="D1134">
            <v>0</v>
          </cell>
        </row>
        <row r="1135">
          <cell r="A1135" t="str">
            <v>MARS2 RTC</v>
          </cell>
          <cell r="C1135">
            <v>200902</v>
          </cell>
          <cell r="D1135">
            <v>0</v>
          </cell>
        </row>
        <row r="1136">
          <cell r="A1136" t="str">
            <v>MARS2 RTC</v>
          </cell>
          <cell r="C1136">
            <v>200903</v>
          </cell>
          <cell r="D1136">
            <v>0</v>
          </cell>
        </row>
        <row r="1137">
          <cell r="A1137" t="str">
            <v>MARS2 RTC</v>
          </cell>
          <cell r="C1137">
            <v>200904</v>
          </cell>
          <cell r="D1137">
            <v>0</v>
          </cell>
        </row>
        <row r="1138">
          <cell r="A1138" t="str">
            <v>MARS2 RTC</v>
          </cell>
          <cell r="C1138">
            <v>200905</v>
          </cell>
          <cell r="D1138">
            <v>0</v>
          </cell>
        </row>
        <row r="1139">
          <cell r="A1139" t="str">
            <v>MARS2 RTC</v>
          </cell>
          <cell r="C1139">
            <v>200906</v>
          </cell>
          <cell r="D1139">
            <v>0</v>
          </cell>
        </row>
        <row r="1140">
          <cell r="A1140" t="str">
            <v>MARS2 RTC</v>
          </cell>
          <cell r="C1140">
            <v>200907</v>
          </cell>
          <cell r="D1140">
            <v>0</v>
          </cell>
        </row>
        <row r="1141">
          <cell r="A1141" t="str">
            <v>MARS2 RTC</v>
          </cell>
          <cell r="C1141">
            <v>200908</v>
          </cell>
          <cell r="D1141">
            <v>0</v>
          </cell>
        </row>
        <row r="1142">
          <cell r="A1142" t="str">
            <v>MARS2 RTC</v>
          </cell>
          <cell r="C1142">
            <v>200909</v>
          </cell>
          <cell r="D1142">
            <v>0</v>
          </cell>
        </row>
        <row r="1143">
          <cell r="A1143" t="str">
            <v>MARS2 RTC</v>
          </cell>
          <cell r="C1143">
            <v>200910</v>
          </cell>
          <cell r="D1143">
            <v>0</v>
          </cell>
        </row>
        <row r="1144">
          <cell r="A1144" t="str">
            <v>MARS2 RTC</v>
          </cell>
          <cell r="C1144">
            <v>200911</v>
          </cell>
          <cell r="D1144">
            <v>0</v>
          </cell>
        </row>
        <row r="1145">
          <cell r="A1145" t="str">
            <v>MARS2 RTC</v>
          </cell>
          <cell r="C1145">
            <v>200912</v>
          </cell>
          <cell r="D1145">
            <v>0</v>
          </cell>
        </row>
        <row r="1146">
          <cell r="A1146" t="str">
            <v>MARW1 RTC</v>
          </cell>
          <cell r="C1146">
            <v>200803</v>
          </cell>
          <cell r="D1146">
            <v>0</v>
          </cell>
        </row>
        <row r="1147">
          <cell r="A1147" t="str">
            <v>MARW1 RTC</v>
          </cell>
          <cell r="C1147">
            <v>200804</v>
          </cell>
          <cell r="D1147">
            <v>0</v>
          </cell>
        </row>
        <row r="1148">
          <cell r="A1148" t="str">
            <v>MARW1 RTC</v>
          </cell>
          <cell r="C1148">
            <v>200805</v>
          </cell>
          <cell r="D1148">
            <v>0</v>
          </cell>
        </row>
        <row r="1149">
          <cell r="A1149" t="str">
            <v>MARW1 RTC</v>
          </cell>
          <cell r="C1149">
            <v>200806</v>
          </cell>
          <cell r="D1149">
            <v>0</v>
          </cell>
        </row>
        <row r="1150">
          <cell r="A1150" t="str">
            <v>MARW1 RTC</v>
          </cell>
          <cell r="C1150">
            <v>200807</v>
          </cell>
          <cell r="D1150">
            <v>0</v>
          </cell>
        </row>
        <row r="1151">
          <cell r="A1151" t="str">
            <v>MARW1 RTC</v>
          </cell>
          <cell r="C1151">
            <v>200808</v>
          </cell>
          <cell r="D1151">
            <v>0</v>
          </cell>
        </row>
        <row r="1152">
          <cell r="A1152" t="str">
            <v>MARW1 RTC</v>
          </cell>
          <cell r="C1152">
            <v>200809</v>
          </cell>
          <cell r="D1152">
            <v>0</v>
          </cell>
        </row>
        <row r="1153">
          <cell r="A1153" t="str">
            <v>MARW1 RTC</v>
          </cell>
          <cell r="C1153">
            <v>200810</v>
          </cell>
          <cell r="D1153">
            <v>0</v>
          </cell>
        </row>
        <row r="1154">
          <cell r="A1154" t="str">
            <v>MARW1 RTC</v>
          </cell>
          <cell r="C1154">
            <v>200811</v>
          </cell>
          <cell r="D1154">
            <v>0</v>
          </cell>
        </row>
        <row r="1155">
          <cell r="A1155" t="str">
            <v>MARW1 RTC</v>
          </cell>
          <cell r="C1155">
            <v>200812</v>
          </cell>
          <cell r="D1155">
            <v>0</v>
          </cell>
        </row>
        <row r="1156">
          <cell r="A1156" t="str">
            <v>MARW1 RTC</v>
          </cell>
          <cell r="C1156">
            <v>200901</v>
          </cell>
          <cell r="D1156">
            <v>0</v>
          </cell>
        </row>
        <row r="1157">
          <cell r="A1157" t="str">
            <v>MARW1 RTC</v>
          </cell>
          <cell r="C1157">
            <v>200902</v>
          </cell>
          <cell r="D1157">
            <v>0</v>
          </cell>
        </row>
        <row r="1158">
          <cell r="A1158" t="str">
            <v>MARW1 RTC</v>
          </cell>
          <cell r="C1158">
            <v>200903</v>
          </cell>
          <cell r="D1158">
            <v>0</v>
          </cell>
        </row>
        <row r="1159">
          <cell r="A1159" t="str">
            <v>MARW1 RTC</v>
          </cell>
          <cell r="C1159">
            <v>200904</v>
          </cell>
          <cell r="D1159">
            <v>0</v>
          </cell>
        </row>
        <row r="1160">
          <cell r="A1160" t="str">
            <v>MARW1 RTC</v>
          </cell>
          <cell r="C1160">
            <v>200905</v>
          </cell>
          <cell r="D1160">
            <v>0</v>
          </cell>
        </row>
        <row r="1161">
          <cell r="A1161" t="str">
            <v>MARW1 RTC</v>
          </cell>
          <cell r="C1161">
            <v>200906</v>
          </cell>
          <cell r="D1161">
            <v>0</v>
          </cell>
        </row>
        <row r="1162">
          <cell r="A1162" t="str">
            <v>MARW1 RTC</v>
          </cell>
          <cell r="C1162">
            <v>200907</v>
          </cell>
          <cell r="D1162">
            <v>0</v>
          </cell>
        </row>
        <row r="1163">
          <cell r="A1163" t="str">
            <v>MARW1 RTC</v>
          </cell>
          <cell r="C1163">
            <v>200908</v>
          </cell>
          <cell r="D1163">
            <v>0</v>
          </cell>
        </row>
        <row r="1164">
          <cell r="A1164" t="str">
            <v>MARW1 RTC</v>
          </cell>
          <cell r="C1164">
            <v>200909</v>
          </cell>
          <cell r="D1164">
            <v>0</v>
          </cell>
        </row>
        <row r="1165">
          <cell r="A1165" t="str">
            <v>MARW1 RTC</v>
          </cell>
          <cell r="C1165">
            <v>200910</v>
          </cell>
          <cell r="D1165">
            <v>0</v>
          </cell>
        </row>
        <row r="1166">
          <cell r="A1166" t="str">
            <v>MARW1 RTC</v>
          </cell>
          <cell r="C1166">
            <v>200911</v>
          </cell>
          <cell r="D1166">
            <v>0</v>
          </cell>
        </row>
        <row r="1167">
          <cell r="A1167" t="str">
            <v>MARW1 RTC</v>
          </cell>
          <cell r="C1167">
            <v>200912</v>
          </cell>
          <cell r="D1167">
            <v>0</v>
          </cell>
        </row>
        <row r="1168">
          <cell r="A1168" t="str">
            <v>MARW2 RTC</v>
          </cell>
          <cell r="C1168">
            <v>200803</v>
          </cell>
          <cell r="D1168">
            <v>0</v>
          </cell>
        </row>
        <row r="1169">
          <cell r="A1169" t="str">
            <v>MARW2 RTC</v>
          </cell>
          <cell r="C1169">
            <v>200804</v>
          </cell>
          <cell r="D1169">
            <v>0</v>
          </cell>
        </row>
        <row r="1170">
          <cell r="A1170" t="str">
            <v>MARW2 RTC</v>
          </cell>
          <cell r="C1170">
            <v>200805</v>
          </cell>
          <cell r="D1170">
            <v>0</v>
          </cell>
        </row>
        <row r="1171">
          <cell r="A1171" t="str">
            <v>MARW2 RTC</v>
          </cell>
          <cell r="C1171">
            <v>200806</v>
          </cell>
          <cell r="D1171">
            <v>0</v>
          </cell>
        </row>
        <row r="1172">
          <cell r="A1172" t="str">
            <v>MARW2 RTC</v>
          </cell>
          <cell r="C1172">
            <v>200807</v>
          </cell>
          <cell r="D1172">
            <v>0</v>
          </cell>
        </row>
        <row r="1173">
          <cell r="A1173" t="str">
            <v>MARW2 RTC</v>
          </cell>
          <cell r="C1173">
            <v>200808</v>
          </cell>
          <cell r="D1173">
            <v>0</v>
          </cell>
        </row>
        <row r="1174">
          <cell r="A1174" t="str">
            <v>MARW2 RTC</v>
          </cell>
          <cell r="C1174">
            <v>200809</v>
          </cell>
          <cell r="D1174">
            <v>0</v>
          </cell>
        </row>
        <row r="1175">
          <cell r="A1175" t="str">
            <v>MARW2 RTC</v>
          </cell>
          <cell r="C1175">
            <v>200810</v>
          </cell>
          <cell r="D1175">
            <v>0</v>
          </cell>
        </row>
        <row r="1176">
          <cell r="A1176" t="str">
            <v>MARW2 RTC</v>
          </cell>
          <cell r="C1176">
            <v>200811</v>
          </cell>
          <cell r="D1176">
            <v>0</v>
          </cell>
        </row>
        <row r="1177">
          <cell r="A1177" t="str">
            <v>MARW2 RTC</v>
          </cell>
          <cell r="C1177">
            <v>200812</v>
          </cell>
          <cell r="D1177">
            <v>0</v>
          </cell>
        </row>
        <row r="1178">
          <cell r="A1178" t="str">
            <v>MARW2 RTC</v>
          </cell>
          <cell r="C1178">
            <v>200901</v>
          </cell>
          <cell r="D1178">
            <v>0</v>
          </cell>
        </row>
        <row r="1179">
          <cell r="A1179" t="str">
            <v>MARW2 RTC</v>
          </cell>
          <cell r="C1179">
            <v>200902</v>
          </cell>
          <cell r="D1179">
            <v>0</v>
          </cell>
        </row>
        <row r="1180">
          <cell r="A1180" t="str">
            <v>MARW2 RTC</v>
          </cell>
          <cell r="C1180">
            <v>200903</v>
          </cell>
          <cell r="D1180">
            <v>0</v>
          </cell>
        </row>
        <row r="1181">
          <cell r="A1181" t="str">
            <v>MARW2 RTC</v>
          </cell>
          <cell r="C1181">
            <v>200904</v>
          </cell>
          <cell r="D1181">
            <v>0</v>
          </cell>
        </row>
        <row r="1182">
          <cell r="A1182" t="str">
            <v>MARW2 RTC</v>
          </cell>
          <cell r="C1182">
            <v>200905</v>
          </cell>
          <cell r="D1182">
            <v>0</v>
          </cell>
        </row>
        <row r="1183">
          <cell r="A1183" t="str">
            <v>MARW2 RTC</v>
          </cell>
          <cell r="C1183">
            <v>200906</v>
          </cell>
          <cell r="D1183">
            <v>0</v>
          </cell>
        </row>
        <row r="1184">
          <cell r="A1184" t="str">
            <v>MARW2 RTC</v>
          </cell>
          <cell r="C1184">
            <v>200907</v>
          </cell>
          <cell r="D1184">
            <v>0</v>
          </cell>
        </row>
        <row r="1185">
          <cell r="A1185" t="str">
            <v>MARW2 RTC</v>
          </cell>
          <cell r="C1185">
            <v>200908</v>
          </cell>
          <cell r="D1185">
            <v>0</v>
          </cell>
        </row>
        <row r="1186">
          <cell r="A1186" t="str">
            <v>MARW2 RTC</v>
          </cell>
          <cell r="C1186">
            <v>200909</v>
          </cell>
          <cell r="D1186">
            <v>0</v>
          </cell>
        </row>
        <row r="1187">
          <cell r="A1187" t="str">
            <v>MARW2 RTC</v>
          </cell>
          <cell r="C1187">
            <v>200910</v>
          </cell>
          <cell r="D1187">
            <v>0</v>
          </cell>
        </row>
        <row r="1188">
          <cell r="A1188" t="str">
            <v>MARW2 RTC</v>
          </cell>
          <cell r="C1188">
            <v>200911</v>
          </cell>
          <cell r="D1188">
            <v>0</v>
          </cell>
        </row>
        <row r="1189">
          <cell r="A1189" t="str">
            <v>MARW2 RTC</v>
          </cell>
          <cell r="C1189">
            <v>200912</v>
          </cell>
          <cell r="D1189">
            <v>0</v>
          </cell>
        </row>
        <row r="1190">
          <cell r="A1190" t="str">
            <v>N. Point</v>
          </cell>
          <cell r="C1190">
            <v>200803</v>
          </cell>
          <cell r="D1190">
            <v>0</v>
          </cell>
        </row>
        <row r="1191">
          <cell r="A1191" t="str">
            <v>N. Point</v>
          </cell>
          <cell r="C1191">
            <v>200804</v>
          </cell>
          <cell r="D1191">
            <v>0</v>
          </cell>
        </row>
        <row r="1192">
          <cell r="A1192" t="str">
            <v>N. Point</v>
          </cell>
          <cell r="C1192">
            <v>200805</v>
          </cell>
          <cell r="D1192">
            <v>0</v>
          </cell>
        </row>
        <row r="1193">
          <cell r="A1193" t="str">
            <v>N. Point</v>
          </cell>
          <cell r="C1193">
            <v>200806</v>
          </cell>
          <cell r="D1193">
            <v>0</v>
          </cell>
        </row>
        <row r="1194">
          <cell r="A1194" t="str">
            <v>N. Point</v>
          </cell>
          <cell r="C1194">
            <v>200807</v>
          </cell>
          <cell r="D1194">
            <v>0</v>
          </cell>
        </row>
        <row r="1195">
          <cell r="A1195" t="str">
            <v>N. Point</v>
          </cell>
          <cell r="C1195">
            <v>200808</v>
          </cell>
          <cell r="D1195">
            <v>0</v>
          </cell>
        </row>
        <row r="1196">
          <cell r="A1196" t="str">
            <v>N. Point</v>
          </cell>
          <cell r="C1196">
            <v>200809</v>
          </cell>
          <cell r="D1196">
            <v>0</v>
          </cell>
        </row>
        <row r="1197">
          <cell r="A1197" t="str">
            <v>N. Point</v>
          </cell>
          <cell r="C1197">
            <v>200810</v>
          </cell>
          <cell r="D1197">
            <v>0</v>
          </cell>
        </row>
        <row r="1198">
          <cell r="A1198" t="str">
            <v>NE OFF PEAK</v>
          </cell>
          <cell r="C1198">
            <v>200803</v>
          </cell>
          <cell r="D1198">
            <v>0</v>
          </cell>
        </row>
        <row r="1199">
          <cell r="A1199" t="str">
            <v>NE OFF PEAK</v>
          </cell>
          <cell r="C1199">
            <v>200804</v>
          </cell>
          <cell r="D1199">
            <v>0</v>
          </cell>
        </row>
        <row r="1200">
          <cell r="A1200" t="str">
            <v>NE OFF PEAK</v>
          </cell>
          <cell r="C1200">
            <v>200805</v>
          </cell>
          <cell r="D1200">
            <v>0</v>
          </cell>
        </row>
        <row r="1201">
          <cell r="A1201" t="str">
            <v>NE OFF PEAK</v>
          </cell>
          <cell r="C1201">
            <v>200806</v>
          </cell>
          <cell r="D1201">
            <v>0</v>
          </cell>
        </row>
        <row r="1202">
          <cell r="A1202" t="str">
            <v>NE OFF PEAK</v>
          </cell>
          <cell r="C1202">
            <v>200807</v>
          </cell>
          <cell r="D1202">
            <v>0</v>
          </cell>
        </row>
        <row r="1203">
          <cell r="A1203" t="str">
            <v>NE OFF PEAK</v>
          </cell>
          <cell r="C1203">
            <v>200808</v>
          </cell>
          <cell r="D1203">
            <v>0</v>
          </cell>
        </row>
        <row r="1204">
          <cell r="A1204" t="str">
            <v>NE OFF PEAK</v>
          </cell>
          <cell r="C1204">
            <v>200809</v>
          </cell>
          <cell r="D1204">
            <v>0</v>
          </cell>
        </row>
        <row r="1205">
          <cell r="A1205" t="str">
            <v>NE OFF PEAK</v>
          </cell>
          <cell r="C1205">
            <v>200810</v>
          </cell>
          <cell r="D1205">
            <v>0</v>
          </cell>
        </row>
        <row r="1206">
          <cell r="A1206" t="str">
            <v>NE OFF PEAK</v>
          </cell>
          <cell r="C1206">
            <v>200811</v>
          </cell>
          <cell r="D1206">
            <v>0</v>
          </cell>
        </row>
        <row r="1207">
          <cell r="A1207" t="str">
            <v>NE OFF PEAK</v>
          </cell>
          <cell r="C1207">
            <v>200812</v>
          </cell>
          <cell r="D1207">
            <v>0</v>
          </cell>
        </row>
        <row r="1208">
          <cell r="A1208" t="str">
            <v>NE OFF PEAK</v>
          </cell>
          <cell r="C1208">
            <v>200901</v>
          </cell>
          <cell r="D1208">
            <v>0</v>
          </cell>
        </row>
        <row r="1209">
          <cell r="A1209" t="str">
            <v>NE OFF PEAK</v>
          </cell>
          <cell r="C1209">
            <v>200902</v>
          </cell>
          <cell r="D1209">
            <v>0</v>
          </cell>
        </row>
        <row r="1210">
          <cell r="A1210" t="str">
            <v>NE OFF PEAK</v>
          </cell>
          <cell r="C1210">
            <v>200903</v>
          </cell>
          <cell r="D1210">
            <v>0</v>
          </cell>
        </row>
        <row r="1211">
          <cell r="A1211" t="str">
            <v>NE OFF PEAK</v>
          </cell>
          <cell r="C1211">
            <v>200904</v>
          </cell>
          <cell r="D1211">
            <v>0</v>
          </cell>
        </row>
        <row r="1212">
          <cell r="A1212" t="str">
            <v>NE OFF PEAK</v>
          </cell>
          <cell r="C1212">
            <v>200905</v>
          </cell>
          <cell r="D1212">
            <v>0</v>
          </cell>
        </row>
        <row r="1213">
          <cell r="A1213" t="str">
            <v>NE OFF PEAK</v>
          </cell>
          <cell r="C1213">
            <v>200906</v>
          </cell>
          <cell r="D1213">
            <v>0</v>
          </cell>
        </row>
        <row r="1214">
          <cell r="A1214" t="str">
            <v>NE OFF PEAK</v>
          </cell>
          <cell r="C1214">
            <v>200907</v>
          </cell>
          <cell r="D1214">
            <v>0</v>
          </cell>
        </row>
        <row r="1215">
          <cell r="A1215" t="str">
            <v>NE OFF PEAK</v>
          </cell>
          <cell r="C1215">
            <v>200908</v>
          </cell>
          <cell r="D1215">
            <v>0</v>
          </cell>
        </row>
        <row r="1216">
          <cell r="A1216" t="str">
            <v>NE OFF PEAK</v>
          </cell>
          <cell r="C1216">
            <v>200909</v>
          </cell>
          <cell r="D1216">
            <v>0</v>
          </cell>
        </row>
        <row r="1217">
          <cell r="A1217" t="str">
            <v>NE OFF PEAK</v>
          </cell>
          <cell r="C1217">
            <v>200910</v>
          </cell>
          <cell r="D1217">
            <v>0</v>
          </cell>
        </row>
        <row r="1218">
          <cell r="A1218" t="str">
            <v>NE OFF PEAK</v>
          </cell>
          <cell r="C1218">
            <v>200911</v>
          </cell>
          <cell r="D1218">
            <v>0</v>
          </cell>
        </row>
        <row r="1219">
          <cell r="A1219" t="str">
            <v>NE OFF PEAK</v>
          </cell>
          <cell r="C1219">
            <v>200912</v>
          </cell>
          <cell r="D1219">
            <v>0</v>
          </cell>
        </row>
        <row r="1220">
          <cell r="A1220" t="str">
            <v>NE OFF PEAK</v>
          </cell>
          <cell r="C1220">
            <v>201002</v>
          </cell>
          <cell r="D1220">
            <v>0</v>
          </cell>
        </row>
        <row r="1221">
          <cell r="A1221" t="str">
            <v>NE OFF PEAK</v>
          </cell>
          <cell r="C1221">
            <v>201003</v>
          </cell>
          <cell r="D1221">
            <v>0</v>
          </cell>
        </row>
        <row r="1222">
          <cell r="A1222" t="str">
            <v>NE OFF PEAK</v>
          </cell>
          <cell r="C1222">
            <v>201004</v>
          </cell>
          <cell r="D1222">
            <v>0</v>
          </cell>
        </row>
        <row r="1223">
          <cell r="A1223" t="str">
            <v>NE OFF PEAK</v>
          </cell>
          <cell r="C1223">
            <v>201005</v>
          </cell>
          <cell r="D1223">
            <v>0</v>
          </cell>
        </row>
        <row r="1224">
          <cell r="A1224" t="str">
            <v>NE OFF PEAK</v>
          </cell>
          <cell r="C1224">
            <v>201006</v>
          </cell>
          <cell r="D1224">
            <v>0</v>
          </cell>
        </row>
        <row r="1225">
          <cell r="A1225" t="str">
            <v>NE OFF PEAK</v>
          </cell>
          <cell r="C1225">
            <v>201007</v>
          </cell>
          <cell r="D1225">
            <v>0</v>
          </cell>
        </row>
        <row r="1226">
          <cell r="A1226" t="str">
            <v>NE OFF PEAK</v>
          </cell>
          <cell r="C1226">
            <v>201008</v>
          </cell>
          <cell r="D1226">
            <v>0</v>
          </cell>
        </row>
        <row r="1227">
          <cell r="A1227" t="str">
            <v>NE OFF PEAK</v>
          </cell>
          <cell r="C1227">
            <v>201009</v>
          </cell>
          <cell r="D1227">
            <v>0</v>
          </cell>
        </row>
        <row r="1228">
          <cell r="A1228" t="str">
            <v>NE OFF PEAK</v>
          </cell>
          <cell r="C1228">
            <v>201010</v>
          </cell>
          <cell r="D1228">
            <v>0</v>
          </cell>
        </row>
        <row r="1229">
          <cell r="A1229" t="str">
            <v>NE OFF PEAK</v>
          </cell>
          <cell r="C1229">
            <v>201011</v>
          </cell>
          <cell r="D1229">
            <v>0</v>
          </cell>
        </row>
        <row r="1230">
          <cell r="A1230" t="str">
            <v>NE OFF PEAK</v>
          </cell>
          <cell r="C1230">
            <v>201012</v>
          </cell>
          <cell r="D1230">
            <v>0</v>
          </cell>
        </row>
        <row r="1231">
          <cell r="A1231" t="str">
            <v>NE ON PEAK</v>
          </cell>
          <cell r="C1231">
            <v>200803</v>
          </cell>
          <cell r="D1231">
            <v>0</v>
          </cell>
        </row>
        <row r="1232">
          <cell r="A1232" t="str">
            <v>NE ON PEAK</v>
          </cell>
          <cell r="C1232">
            <v>200804</v>
          </cell>
          <cell r="D1232">
            <v>0</v>
          </cell>
        </row>
        <row r="1233">
          <cell r="A1233" t="str">
            <v>NE ON PEAK</v>
          </cell>
          <cell r="C1233">
            <v>200805</v>
          </cell>
          <cell r="D1233">
            <v>0</v>
          </cell>
        </row>
        <row r="1234">
          <cell r="A1234" t="str">
            <v>NE ON PEAK</v>
          </cell>
          <cell r="C1234">
            <v>200806</v>
          </cell>
          <cell r="D1234">
            <v>0</v>
          </cell>
        </row>
        <row r="1235">
          <cell r="A1235" t="str">
            <v>NE ON PEAK</v>
          </cell>
          <cell r="C1235">
            <v>200807</v>
          </cell>
          <cell r="D1235">
            <v>0</v>
          </cell>
        </row>
        <row r="1236">
          <cell r="A1236" t="str">
            <v>NE ON PEAK</v>
          </cell>
          <cell r="C1236">
            <v>200808</v>
          </cell>
          <cell r="D1236">
            <v>0</v>
          </cell>
        </row>
        <row r="1237">
          <cell r="A1237" t="str">
            <v>NE ON PEAK</v>
          </cell>
          <cell r="C1237">
            <v>200809</v>
          </cell>
          <cell r="D1237">
            <v>0</v>
          </cell>
        </row>
        <row r="1238">
          <cell r="A1238" t="str">
            <v>NE ON PEAK</v>
          </cell>
          <cell r="C1238">
            <v>200810</v>
          </cell>
          <cell r="D1238">
            <v>0</v>
          </cell>
        </row>
        <row r="1239">
          <cell r="A1239" t="str">
            <v>NE ON PEAK</v>
          </cell>
          <cell r="C1239">
            <v>200811</v>
          </cell>
          <cell r="D1239">
            <v>0</v>
          </cell>
        </row>
        <row r="1240">
          <cell r="A1240" t="str">
            <v>NE ON PEAK</v>
          </cell>
          <cell r="C1240">
            <v>200812</v>
          </cell>
          <cell r="D1240">
            <v>0</v>
          </cell>
        </row>
        <row r="1241">
          <cell r="A1241" t="str">
            <v>NE ON PEAK</v>
          </cell>
          <cell r="C1241">
            <v>200901</v>
          </cell>
          <cell r="D1241">
            <v>0</v>
          </cell>
        </row>
        <row r="1242">
          <cell r="A1242" t="str">
            <v>NE ON PEAK</v>
          </cell>
          <cell r="C1242">
            <v>200902</v>
          </cell>
          <cell r="D1242">
            <v>0</v>
          </cell>
        </row>
        <row r="1243">
          <cell r="A1243" t="str">
            <v>NE ON PEAK</v>
          </cell>
          <cell r="C1243">
            <v>200903</v>
          </cell>
          <cell r="D1243">
            <v>0</v>
          </cell>
        </row>
        <row r="1244">
          <cell r="A1244" t="str">
            <v>NE ON PEAK</v>
          </cell>
          <cell r="C1244">
            <v>200904</v>
          </cell>
          <cell r="D1244">
            <v>0</v>
          </cell>
        </row>
        <row r="1245">
          <cell r="A1245" t="str">
            <v>NE ON PEAK</v>
          </cell>
          <cell r="C1245">
            <v>200905</v>
          </cell>
          <cell r="D1245">
            <v>0</v>
          </cell>
        </row>
        <row r="1246">
          <cell r="A1246" t="str">
            <v>NE ON PEAK</v>
          </cell>
          <cell r="C1246">
            <v>200906</v>
          </cell>
          <cell r="D1246">
            <v>0</v>
          </cell>
        </row>
        <row r="1247">
          <cell r="A1247" t="str">
            <v>NE ON PEAK</v>
          </cell>
          <cell r="C1247">
            <v>200907</v>
          </cell>
          <cell r="D1247">
            <v>0</v>
          </cell>
        </row>
        <row r="1248">
          <cell r="A1248" t="str">
            <v>NE ON PEAK</v>
          </cell>
          <cell r="C1248">
            <v>200908</v>
          </cell>
          <cell r="D1248">
            <v>0</v>
          </cell>
        </row>
        <row r="1249">
          <cell r="A1249" t="str">
            <v>NE ON PEAK</v>
          </cell>
          <cell r="C1249">
            <v>200909</v>
          </cell>
          <cell r="D1249">
            <v>0</v>
          </cell>
        </row>
        <row r="1250">
          <cell r="A1250" t="str">
            <v>NE ON PEAK</v>
          </cell>
          <cell r="C1250">
            <v>200910</v>
          </cell>
          <cell r="D1250">
            <v>0</v>
          </cell>
        </row>
        <row r="1251">
          <cell r="A1251" t="str">
            <v>NE ON PEAK</v>
          </cell>
          <cell r="C1251">
            <v>200911</v>
          </cell>
          <cell r="D1251">
            <v>0</v>
          </cell>
        </row>
        <row r="1252">
          <cell r="A1252" t="str">
            <v>NE ON PEAK</v>
          </cell>
          <cell r="C1252">
            <v>200912</v>
          </cell>
          <cell r="D1252">
            <v>0</v>
          </cell>
        </row>
        <row r="1253">
          <cell r="A1253" t="str">
            <v>NE ON PEAK</v>
          </cell>
          <cell r="C1253">
            <v>201001</v>
          </cell>
          <cell r="D1253">
            <v>0</v>
          </cell>
        </row>
        <row r="1254">
          <cell r="A1254" t="str">
            <v>NE ON PEAK</v>
          </cell>
          <cell r="C1254">
            <v>201002</v>
          </cell>
          <cell r="D1254">
            <v>0</v>
          </cell>
        </row>
        <row r="1255">
          <cell r="A1255" t="str">
            <v>NE ON PEAK</v>
          </cell>
          <cell r="C1255">
            <v>201003</v>
          </cell>
          <cell r="D1255">
            <v>0</v>
          </cell>
        </row>
        <row r="1256">
          <cell r="A1256" t="str">
            <v>NE ON PEAK</v>
          </cell>
          <cell r="C1256">
            <v>201004</v>
          </cell>
          <cell r="D1256">
            <v>0</v>
          </cell>
        </row>
        <row r="1257">
          <cell r="A1257" t="str">
            <v>NE ON PEAK</v>
          </cell>
          <cell r="C1257">
            <v>201005</v>
          </cell>
          <cell r="D1257">
            <v>0</v>
          </cell>
        </row>
        <row r="1258">
          <cell r="A1258" t="str">
            <v>NE ON PEAK</v>
          </cell>
          <cell r="C1258">
            <v>201006</v>
          </cell>
          <cell r="D1258">
            <v>0</v>
          </cell>
        </row>
        <row r="1259">
          <cell r="A1259" t="str">
            <v>NE ON PEAK</v>
          </cell>
          <cell r="C1259">
            <v>201007</v>
          </cell>
          <cell r="D1259">
            <v>0</v>
          </cell>
        </row>
        <row r="1260">
          <cell r="A1260" t="str">
            <v>NE ON PEAK</v>
          </cell>
          <cell r="C1260">
            <v>201008</v>
          </cell>
          <cell r="D1260">
            <v>0</v>
          </cell>
        </row>
        <row r="1261">
          <cell r="A1261" t="str">
            <v>NE ON PEAK</v>
          </cell>
          <cell r="C1261">
            <v>201009</v>
          </cell>
          <cell r="D1261">
            <v>0</v>
          </cell>
        </row>
        <row r="1262">
          <cell r="A1262" t="str">
            <v>NE ON PEAK</v>
          </cell>
          <cell r="C1262">
            <v>201010</v>
          </cell>
          <cell r="D1262">
            <v>0</v>
          </cell>
        </row>
        <row r="1263">
          <cell r="A1263" t="str">
            <v>NE ON PEAK</v>
          </cell>
          <cell r="C1263">
            <v>201011</v>
          </cell>
          <cell r="D1263">
            <v>0</v>
          </cell>
        </row>
        <row r="1264">
          <cell r="A1264" t="str">
            <v>NE ON PEAK</v>
          </cell>
          <cell r="C1264">
            <v>201012</v>
          </cell>
          <cell r="D1264">
            <v>0</v>
          </cell>
        </row>
        <row r="1265">
          <cell r="A1265" t="str">
            <v>NE ON PEAK</v>
          </cell>
          <cell r="C1265">
            <v>201101</v>
          </cell>
          <cell r="D1265">
            <v>0</v>
          </cell>
        </row>
        <row r="1266">
          <cell r="A1266" t="str">
            <v>NHL RTC</v>
          </cell>
          <cell r="C1266">
            <v>200803</v>
          </cell>
          <cell r="D1266">
            <v>0</v>
          </cell>
        </row>
        <row r="1267">
          <cell r="A1267" t="str">
            <v>NHL RTC</v>
          </cell>
          <cell r="C1267">
            <v>200804</v>
          </cell>
          <cell r="D1267">
            <v>0</v>
          </cell>
        </row>
        <row r="1268">
          <cell r="A1268" t="str">
            <v>NHL RTC</v>
          </cell>
          <cell r="C1268">
            <v>200805</v>
          </cell>
          <cell r="D1268">
            <v>0</v>
          </cell>
        </row>
        <row r="1269">
          <cell r="A1269" t="str">
            <v>NHL RTC</v>
          </cell>
          <cell r="C1269">
            <v>200806</v>
          </cell>
          <cell r="D1269">
            <v>0</v>
          </cell>
        </row>
        <row r="1270">
          <cell r="A1270" t="str">
            <v>NHL RTC</v>
          </cell>
          <cell r="C1270">
            <v>200807</v>
          </cell>
          <cell r="D1270">
            <v>0</v>
          </cell>
        </row>
        <row r="1271">
          <cell r="A1271" t="str">
            <v>NHL RTC</v>
          </cell>
          <cell r="C1271">
            <v>200808</v>
          </cell>
          <cell r="D1271">
            <v>0</v>
          </cell>
        </row>
        <row r="1272">
          <cell r="A1272" t="str">
            <v>NHL RTC</v>
          </cell>
          <cell r="C1272">
            <v>200809</v>
          </cell>
          <cell r="D1272">
            <v>0</v>
          </cell>
        </row>
        <row r="1273">
          <cell r="A1273" t="str">
            <v>NHL RTC</v>
          </cell>
          <cell r="C1273">
            <v>200810</v>
          </cell>
          <cell r="D1273">
            <v>0</v>
          </cell>
        </row>
        <row r="1274">
          <cell r="A1274" t="str">
            <v>NHL RTC</v>
          </cell>
          <cell r="C1274">
            <v>200811</v>
          </cell>
          <cell r="D1274">
            <v>0</v>
          </cell>
        </row>
        <row r="1275">
          <cell r="A1275" t="str">
            <v>NHL RTC</v>
          </cell>
          <cell r="C1275">
            <v>200812</v>
          </cell>
          <cell r="D1275">
            <v>0</v>
          </cell>
        </row>
        <row r="1276">
          <cell r="A1276" t="str">
            <v>NHL RTC</v>
          </cell>
          <cell r="C1276">
            <v>200901</v>
          </cell>
          <cell r="D1276">
            <v>0</v>
          </cell>
        </row>
        <row r="1277">
          <cell r="A1277" t="str">
            <v>NHL RTC</v>
          </cell>
          <cell r="C1277">
            <v>200902</v>
          </cell>
          <cell r="D1277">
            <v>0</v>
          </cell>
        </row>
        <row r="1278">
          <cell r="A1278" t="str">
            <v>NHL RTC</v>
          </cell>
          <cell r="C1278">
            <v>200903</v>
          </cell>
          <cell r="D1278">
            <v>0</v>
          </cell>
        </row>
        <row r="1279">
          <cell r="A1279" t="str">
            <v>NHL RTC</v>
          </cell>
          <cell r="C1279">
            <v>200904</v>
          </cell>
          <cell r="D1279">
            <v>0</v>
          </cell>
        </row>
        <row r="1280">
          <cell r="A1280" t="str">
            <v>NHL RTC</v>
          </cell>
          <cell r="C1280">
            <v>200905</v>
          </cell>
          <cell r="D1280">
            <v>0</v>
          </cell>
        </row>
        <row r="1281">
          <cell r="A1281" t="str">
            <v>NHL RTC</v>
          </cell>
          <cell r="C1281">
            <v>200906</v>
          </cell>
          <cell r="D1281">
            <v>0</v>
          </cell>
        </row>
        <row r="1282">
          <cell r="A1282" t="str">
            <v>NHL RTC</v>
          </cell>
          <cell r="C1282">
            <v>200907</v>
          </cell>
          <cell r="D1282">
            <v>0</v>
          </cell>
        </row>
        <row r="1283">
          <cell r="A1283" t="str">
            <v>NHL RTC</v>
          </cell>
          <cell r="C1283">
            <v>200908</v>
          </cell>
          <cell r="D1283">
            <v>0</v>
          </cell>
        </row>
        <row r="1284">
          <cell r="A1284" t="str">
            <v>NHL RTC</v>
          </cell>
          <cell r="C1284">
            <v>200909</v>
          </cell>
          <cell r="D1284">
            <v>0</v>
          </cell>
        </row>
        <row r="1285">
          <cell r="A1285" t="str">
            <v>NHL RTC</v>
          </cell>
          <cell r="C1285">
            <v>200910</v>
          </cell>
          <cell r="D1285">
            <v>0</v>
          </cell>
        </row>
        <row r="1286">
          <cell r="A1286" t="str">
            <v>NHL RTC</v>
          </cell>
          <cell r="C1286">
            <v>200911</v>
          </cell>
          <cell r="D1286">
            <v>0</v>
          </cell>
        </row>
        <row r="1287">
          <cell r="A1287" t="str">
            <v>NHL RTC</v>
          </cell>
          <cell r="C1287">
            <v>200912</v>
          </cell>
          <cell r="D1287">
            <v>0</v>
          </cell>
        </row>
        <row r="1288">
          <cell r="A1288" t="str">
            <v>NHS RTC</v>
          </cell>
          <cell r="C1288">
            <v>200803</v>
          </cell>
          <cell r="D1288">
            <v>0</v>
          </cell>
        </row>
        <row r="1289">
          <cell r="A1289" t="str">
            <v>NHS RTC</v>
          </cell>
          <cell r="C1289">
            <v>200804</v>
          </cell>
          <cell r="D1289">
            <v>0</v>
          </cell>
        </row>
        <row r="1290">
          <cell r="A1290" t="str">
            <v>NHS RTC</v>
          </cell>
          <cell r="C1290">
            <v>200805</v>
          </cell>
          <cell r="D1290">
            <v>0</v>
          </cell>
        </row>
        <row r="1291">
          <cell r="A1291" t="str">
            <v>NHS RTC</v>
          </cell>
          <cell r="C1291">
            <v>200806</v>
          </cell>
          <cell r="D1291">
            <v>0</v>
          </cell>
        </row>
        <row r="1292">
          <cell r="A1292" t="str">
            <v>NHS RTC</v>
          </cell>
          <cell r="C1292">
            <v>200807</v>
          </cell>
          <cell r="D1292">
            <v>0</v>
          </cell>
        </row>
        <row r="1293">
          <cell r="A1293" t="str">
            <v>NHS RTC</v>
          </cell>
          <cell r="C1293">
            <v>200808</v>
          </cell>
          <cell r="D1293">
            <v>0</v>
          </cell>
        </row>
        <row r="1294">
          <cell r="A1294" t="str">
            <v>NHS RTC</v>
          </cell>
          <cell r="C1294">
            <v>200809</v>
          </cell>
          <cell r="D1294">
            <v>0</v>
          </cell>
        </row>
        <row r="1295">
          <cell r="A1295" t="str">
            <v>NHS RTC</v>
          </cell>
          <cell r="C1295">
            <v>200810</v>
          </cell>
          <cell r="D1295">
            <v>0</v>
          </cell>
        </row>
        <row r="1296">
          <cell r="A1296" t="str">
            <v>NHS RTC</v>
          </cell>
          <cell r="C1296">
            <v>200811</v>
          </cell>
          <cell r="D1296">
            <v>0</v>
          </cell>
        </row>
        <row r="1297">
          <cell r="A1297" t="str">
            <v>NHS RTC</v>
          </cell>
          <cell r="C1297">
            <v>200812</v>
          </cell>
          <cell r="D1297">
            <v>0</v>
          </cell>
        </row>
        <row r="1298">
          <cell r="A1298" t="str">
            <v>NHS RTC</v>
          </cell>
          <cell r="C1298">
            <v>200901</v>
          </cell>
          <cell r="D1298">
            <v>0</v>
          </cell>
        </row>
        <row r="1299">
          <cell r="A1299" t="str">
            <v>NHS RTC</v>
          </cell>
          <cell r="C1299">
            <v>200902</v>
          </cell>
          <cell r="D1299">
            <v>0</v>
          </cell>
        </row>
        <row r="1300">
          <cell r="A1300" t="str">
            <v>NHS RTC</v>
          </cell>
          <cell r="C1300">
            <v>200903</v>
          </cell>
          <cell r="D1300">
            <v>0</v>
          </cell>
        </row>
        <row r="1301">
          <cell r="A1301" t="str">
            <v>NHS RTC</v>
          </cell>
          <cell r="C1301">
            <v>200904</v>
          </cell>
          <cell r="D1301">
            <v>0</v>
          </cell>
        </row>
        <row r="1302">
          <cell r="A1302" t="str">
            <v>NHS RTC</v>
          </cell>
          <cell r="C1302">
            <v>200905</v>
          </cell>
          <cell r="D1302">
            <v>0</v>
          </cell>
        </row>
        <row r="1303">
          <cell r="A1303" t="str">
            <v>NHS RTC</v>
          </cell>
          <cell r="C1303">
            <v>200906</v>
          </cell>
          <cell r="D1303">
            <v>0</v>
          </cell>
        </row>
        <row r="1304">
          <cell r="A1304" t="str">
            <v>NHS RTC</v>
          </cell>
          <cell r="C1304">
            <v>200907</v>
          </cell>
          <cell r="D1304">
            <v>0</v>
          </cell>
        </row>
        <row r="1305">
          <cell r="A1305" t="str">
            <v>NHS RTC</v>
          </cell>
          <cell r="C1305">
            <v>200908</v>
          </cell>
          <cell r="D1305">
            <v>0</v>
          </cell>
        </row>
        <row r="1306">
          <cell r="A1306" t="str">
            <v>NHS RTC</v>
          </cell>
          <cell r="C1306">
            <v>200909</v>
          </cell>
          <cell r="D1306">
            <v>0</v>
          </cell>
        </row>
        <row r="1307">
          <cell r="A1307" t="str">
            <v>NHS RTC</v>
          </cell>
          <cell r="C1307">
            <v>200910</v>
          </cell>
          <cell r="D1307">
            <v>0</v>
          </cell>
        </row>
        <row r="1308">
          <cell r="A1308" t="str">
            <v>NHS RTC</v>
          </cell>
          <cell r="C1308">
            <v>200911</v>
          </cell>
          <cell r="D1308">
            <v>0</v>
          </cell>
        </row>
        <row r="1309">
          <cell r="A1309" t="str">
            <v>NHS RTC</v>
          </cell>
          <cell r="C1309">
            <v>200912</v>
          </cell>
          <cell r="D1309">
            <v>0</v>
          </cell>
        </row>
        <row r="1310">
          <cell r="A1310" t="str">
            <v>NO6 NYH 1%</v>
          </cell>
          <cell r="C1310">
            <v>200803</v>
          </cell>
          <cell r="D1310">
            <v>0</v>
          </cell>
        </row>
        <row r="1311">
          <cell r="A1311" t="str">
            <v>NO6 NYH 1%</v>
          </cell>
          <cell r="C1311">
            <v>200804</v>
          </cell>
          <cell r="D1311">
            <v>0</v>
          </cell>
        </row>
        <row r="1312">
          <cell r="A1312" t="str">
            <v>NO6 NYH 1%</v>
          </cell>
          <cell r="C1312">
            <v>200805</v>
          </cell>
          <cell r="D1312">
            <v>0</v>
          </cell>
        </row>
        <row r="1313">
          <cell r="A1313" t="str">
            <v>NO6 NYH 1%</v>
          </cell>
          <cell r="C1313">
            <v>200806</v>
          </cell>
          <cell r="D1313">
            <v>0</v>
          </cell>
        </row>
        <row r="1314">
          <cell r="A1314" t="str">
            <v>NO6 NYH 1%</v>
          </cell>
          <cell r="C1314">
            <v>200807</v>
          </cell>
          <cell r="D1314">
            <v>0</v>
          </cell>
        </row>
        <row r="1315">
          <cell r="A1315" t="str">
            <v>NO6 NYH 1%</v>
          </cell>
          <cell r="C1315">
            <v>200808</v>
          </cell>
          <cell r="D1315">
            <v>0</v>
          </cell>
        </row>
        <row r="1316">
          <cell r="A1316" t="str">
            <v>NO6 NYH 1%</v>
          </cell>
          <cell r="C1316">
            <v>200809</v>
          </cell>
          <cell r="D1316">
            <v>0</v>
          </cell>
        </row>
        <row r="1317">
          <cell r="A1317" t="str">
            <v>NO6 NYH 1%</v>
          </cell>
          <cell r="C1317">
            <v>200810</v>
          </cell>
          <cell r="D1317">
            <v>0</v>
          </cell>
        </row>
        <row r="1318">
          <cell r="A1318" t="str">
            <v>NO6 NYH 1%</v>
          </cell>
          <cell r="C1318">
            <v>200811</v>
          </cell>
          <cell r="D1318">
            <v>0</v>
          </cell>
        </row>
        <row r="1319">
          <cell r="A1319" t="str">
            <v>NO6 NYH 1%</v>
          </cell>
          <cell r="C1319">
            <v>200812</v>
          </cell>
          <cell r="D1319">
            <v>0</v>
          </cell>
        </row>
        <row r="1320">
          <cell r="A1320" t="str">
            <v>NO6 NYH 1%</v>
          </cell>
          <cell r="C1320">
            <v>200901</v>
          </cell>
          <cell r="D1320">
            <v>0</v>
          </cell>
        </row>
        <row r="1321">
          <cell r="A1321" t="str">
            <v>NO6 NYH 1%</v>
          </cell>
          <cell r="C1321">
            <v>200902</v>
          </cell>
          <cell r="D1321">
            <v>0</v>
          </cell>
        </row>
        <row r="1322">
          <cell r="A1322" t="str">
            <v>NO6 NYH 1%</v>
          </cell>
          <cell r="C1322">
            <v>200903</v>
          </cell>
          <cell r="D1322">
            <v>0</v>
          </cell>
        </row>
        <row r="1323">
          <cell r="A1323" t="str">
            <v>NO6 NYH 1%</v>
          </cell>
          <cell r="C1323">
            <v>200904</v>
          </cell>
          <cell r="D1323">
            <v>0</v>
          </cell>
        </row>
        <row r="1324">
          <cell r="A1324" t="str">
            <v>NO6 NYH 1%</v>
          </cell>
          <cell r="C1324">
            <v>200905</v>
          </cell>
          <cell r="D1324">
            <v>0</v>
          </cell>
        </row>
        <row r="1325">
          <cell r="A1325" t="str">
            <v>NO6 NYH 1%</v>
          </cell>
          <cell r="C1325">
            <v>200906</v>
          </cell>
          <cell r="D1325">
            <v>0</v>
          </cell>
        </row>
        <row r="1326">
          <cell r="A1326" t="str">
            <v>NO6 NYH 1%</v>
          </cell>
          <cell r="C1326">
            <v>200907</v>
          </cell>
          <cell r="D1326">
            <v>0</v>
          </cell>
        </row>
        <row r="1327">
          <cell r="A1327" t="str">
            <v>NO6 NYH 1%</v>
          </cell>
          <cell r="C1327">
            <v>200908</v>
          </cell>
          <cell r="D1327">
            <v>0</v>
          </cell>
        </row>
        <row r="1328">
          <cell r="A1328" t="str">
            <v>NO6 NYH 1%</v>
          </cell>
          <cell r="C1328">
            <v>200909</v>
          </cell>
          <cell r="D1328">
            <v>0</v>
          </cell>
        </row>
        <row r="1329">
          <cell r="A1329" t="str">
            <v>NO6 NYH 1%</v>
          </cell>
          <cell r="C1329">
            <v>200910</v>
          </cell>
          <cell r="D1329">
            <v>0</v>
          </cell>
        </row>
        <row r="1330">
          <cell r="A1330" t="str">
            <v>NO6 NYH 1%</v>
          </cell>
          <cell r="C1330">
            <v>200911</v>
          </cell>
          <cell r="D1330">
            <v>0</v>
          </cell>
        </row>
        <row r="1331">
          <cell r="A1331" t="str">
            <v>NO6 NYH 1%</v>
          </cell>
          <cell r="C1331">
            <v>200912</v>
          </cell>
          <cell r="D1331">
            <v>0</v>
          </cell>
        </row>
        <row r="1332">
          <cell r="A1332" t="str">
            <v>NO6 NYH 1%</v>
          </cell>
          <cell r="C1332">
            <v>201001</v>
          </cell>
          <cell r="D1332">
            <v>0</v>
          </cell>
        </row>
        <row r="1333">
          <cell r="A1333" t="str">
            <v>NO6 NYH 1%</v>
          </cell>
          <cell r="C1333">
            <v>201002</v>
          </cell>
          <cell r="D1333">
            <v>0</v>
          </cell>
        </row>
        <row r="1334">
          <cell r="A1334" t="str">
            <v>NO6 NYH 1%</v>
          </cell>
          <cell r="C1334">
            <v>201003</v>
          </cell>
          <cell r="D1334">
            <v>0</v>
          </cell>
        </row>
        <row r="1335">
          <cell r="A1335" t="str">
            <v>NO6 NYH 1%</v>
          </cell>
          <cell r="C1335">
            <v>201004</v>
          </cell>
          <cell r="D1335">
            <v>0</v>
          </cell>
        </row>
        <row r="1336">
          <cell r="A1336" t="str">
            <v>NO6 NYH 1%</v>
          </cell>
          <cell r="C1336">
            <v>201005</v>
          </cell>
          <cell r="D1336">
            <v>0</v>
          </cell>
        </row>
        <row r="1337">
          <cell r="A1337" t="str">
            <v>NO6 NYH 1%</v>
          </cell>
          <cell r="C1337">
            <v>201006</v>
          </cell>
          <cell r="D1337">
            <v>0</v>
          </cell>
        </row>
        <row r="1338">
          <cell r="A1338" t="str">
            <v>NO6 NYH 1%</v>
          </cell>
          <cell r="C1338">
            <v>201007</v>
          </cell>
          <cell r="D1338">
            <v>0</v>
          </cell>
        </row>
        <row r="1339">
          <cell r="A1339" t="str">
            <v>NO6 NYH 1%</v>
          </cell>
          <cell r="C1339">
            <v>201008</v>
          </cell>
          <cell r="D1339">
            <v>0</v>
          </cell>
        </row>
        <row r="1340">
          <cell r="A1340" t="str">
            <v>NO6 NYH 1%</v>
          </cell>
          <cell r="C1340">
            <v>201009</v>
          </cell>
          <cell r="D1340">
            <v>0</v>
          </cell>
        </row>
        <row r="1341">
          <cell r="A1341" t="str">
            <v>NO6 NYH 1%</v>
          </cell>
          <cell r="C1341">
            <v>201010</v>
          </cell>
          <cell r="D1341">
            <v>0</v>
          </cell>
        </row>
        <row r="1342">
          <cell r="A1342" t="str">
            <v>NO6 NYH 1%</v>
          </cell>
          <cell r="C1342">
            <v>201011</v>
          </cell>
          <cell r="D1342">
            <v>0</v>
          </cell>
        </row>
        <row r="1343">
          <cell r="A1343" t="str">
            <v>NO6 NYH 1%</v>
          </cell>
          <cell r="C1343">
            <v>201012</v>
          </cell>
          <cell r="D1343">
            <v>0</v>
          </cell>
        </row>
        <row r="1344">
          <cell r="A1344" t="str">
            <v>NO6 NYH 1%</v>
          </cell>
          <cell r="C1344">
            <v>201101</v>
          </cell>
          <cell r="D1344">
            <v>0</v>
          </cell>
        </row>
        <row r="1345">
          <cell r="A1345" t="str">
            <v>NO6 NYH 1%</v>
          </cell>
          <cell r="C1345">
            <v>201102</v>
          </cell>
          <cell r="D1345">
            <v>0</v>
          </cell>
        </row>
        <row r="1346">
          <cell r="A1346" t="str">
            <v>NO6 NYH 1%</v>
          </cell>
          <cell r="C1346">
            <v>201103</v>
          </cell>
          <cell r="D1346">
            <v>0</v>
          </cell>
        </row>
        <row r="1347">
          <cell r="A1347" t="str">
            <v>NO6 NYH.3%</v>
          </cell>
          <cell r="C1347">
            <v>200803</v>
          </cell>
          <cell r="D1347">
            <v>0</v>
          </cell>
        </row>
        <row r="1348">
          <cell r="A1348" t="str">
            <v>NO6 NYH.3%</v>
          </cell>
          <cell r="C1348">
            <v>200804</v>
          </cell>
          <cell r="D1348">
            <v>0</v>
          </cell>
        </row>
        <row r="1349">
          <cell r="A1349" t="str">
            <v>NO6 NYH.3%</v>
          </cell>
          <cell r="C1349">
            <v>200805</v>
          </cell>
          <cell r="D1349">
            <v>0</v>
          </cell>
        </row>
        <row r="1350">
          <cell r="A1350" t="str">
            <v>NO6 NYH.3%</v>
          </cell>
          <cell r="C1350">
            <v>200806</v>
          </cell>
          <cell r="D1350">
            <v>0</v>
          </cell>
        </row>
        <row r="1351">
          <cell r="A1351" t="str">
            <v>NO6 NYH.3%</v>
          </cell>
          <cell r="C1351">
            <v>200807</v>
          </cell>
          <cell r="D1351">
            <v>0</v>
          </cell>
        </row>
        <row r="1352">
          <cell r="A1352" t="str">
            <v>NO6 NYH.3%</v>
          </cell>
          <cell r="C1352">
            <v>200808</v>
          </cell>
          <cell r="D1352">
            <v>0</v>
          </cell>
        </row>
        <row r="1353">
          <cell r="A1353" t="str">
            <v>NO6 NYH.3%</v>
          </cell>
          <cell r="C1353">
            <v>200809</v>
          </cell>
          <cell r="D1353">
            <v>0</v>
          </cell>
        </row>
        <row r="1354">
          <cell r="A1354" t="str">
            <v>NO6 NYH.3%</v>
          </cell>
          <cell r="C1354">
            <v>200810</v>
          </cell>
          <cell r="D1354">
            <v>0</v>
          </cell>
        </row>
        <row r="1355">
          <cell r="A1355" t="str">
            <v>NO6 NYH.3%</v>
          </cell>
          <cell r="C1355">
            <v>200811</v>
          </cell>
          <cell r="D1355">
            <v>0</v>
          </cell>
        </row>
        <row r="1356">
          <cell r="A1356" t="str">
            <v>NO6 NYH.3%</v>
          </cell>
          <cell r="C1356">
            <v>200812</v>
          </cell>
          <cell r="D1356">
            <v>0</v>
          </cell>
        </row>
        <row r="1357">
          <cell r="A1357" t="str">
            <v>NY A ON PEAK</v>
          </cell>
          <cell r="C1357">
            <v>200803</v>
          </cell>
          <cell r="D1357">
            <v>0</v>
          </cell>
        </row>
        <row r="1358">
          <cell r="A1358" t="str">
            <v>NY A ON PEAK</v>
          </cell>
          <cell r="C1358">
            <v>200804</v>
          </cell>
          <cell r="D1358">
            <v>0</v>
          </cell>
        </row>
        <row r="1359">
          <cell r="A1359" t="str">
            <v>NY A ON PEAK</v>
          </cell>
          <cell r="C1359">
            <v>200805</v>
          </cell>
          <cell r="D1359">
            <v>0</v>
          </cell>
        </row>
        <row r="1360">
          <cell r="A1360" t="str">
            <v>NY A ON PEAK</v>
          </cell>
          <cell r="C1360">
            <v>200806</v>
          </cell>
          <cell r="D1360">
            <v>0</v>
          </cell>
        </row>
        <row r="1361">
          <cell r="A1361" t="str">
            <v>NY A ON PEAK</v>
          </cell>
          <cell r="C1361">
            <v>200807</v>
          </cell>
          <cell r="D1361">
            <v>0</v>
          </cell>
        </row>
        <row r="1362">
          <cell r="A1362" t="str">
            <v>NY A ON PEAK</v>
          </cell>
          <cell r="C1362">
            <v>200808</v>
          </cell>
          <cell r="D1362">
            <v>0</v>
          </cell>
        </row>
        <row r="1363">
          <cell r="A1363" t="str">
            <v>NY A ON PEAK</v>
          </cell>
          <cell r="C1363">
            <v>200809</v>
          </cell>
          <cell r="D1363">
            <v>0</v>
          </cell>
        </row>
        <row r="1364">
          <cell r="A1364" t="str">
            <v>NY A ON PEAK</v>
          </cell>
          <cell r="C1364">
            <v>200810</v>
          </cell>
          <cell r="D1364">
            <v>0</v>
          </cell>
        </row>
        <row r="1365">
          <cell r="A1365" t="str">
            <v>NY A ON PEAK</v>
          </cell>
          <cell r="C1365">
            <v>200811</v>
          </cell>
          <cell r="D1365">
            <v>0</v>
          </cell>
        </row>
        <row r="1366">
          <cell r="A1366" t="str">
            <v>NY A ON PEAK</v>
          </cell>
          <cell r="C1366">
            <v>200812</v>
          </cell>
          <cell r="D1366">
            <v>0</v>
          </cell>
        </row>
        <row r="1367">
          <cell r="A1367" t="str">
            <v>NY A ON PEAK</v>
          </cell>
          <cell r="C1367">
            <v>200901</v>
          </cell>
          <cell r="D1367">
            <v>0</v>
          </cell>
        </row>
        <row r="1368">
          <cell r="A1368" t="str">
            <v>NY A ON PEAK</v>
          </cell>
          <cell r="C1368">
            <v>200902</v>
          </cell>
          <cell r="D1368">
            <v>0</v>
          </cell>
        </row>
        <row r="1369">
          <cell r="A1369" t="str">
            <v>NY A ON PEAK</v>
          </cell>
          <cell r="C1369">
            <v>200903</v>
          </cell>
          <cell r="D1369">
            <v>0</v>
          </cell>
        </row>
        <row r="1370">
          <cell r="A1370" t="str">
            <v>NY A ON PEAK</v>
          </cell>
          <cell r="C1370">
            <v>200904</v>
          </cell>
          <cell r="D1370">
            <v>0</v>
          </cell>
        </row>
        <row r="1371">
          <cell r="A1371" t="str">
            <v>NY A ON PEAK</v>
          </cell>
          <cell r="C1371">
            <v>200905</v>
          </cell>
          <cell r="D1371">
            <v>0</v>
          </cell>
        </row>
        <row r="1372">
          <cell r="A1372" t="str">
            <v>NY A ON PEAK</v>
          </cell>
          <cell r="C1372">
            <v>200906</v>
          </cell>
          <cell r="D1372">
            <v>0</v>
          </cell>
        </row>
        <row r="1373">
          <cell r="A1373" t="str">
            <v>NY A ON PEAK</v>
          </cell>
          <cell r="C1373">
            <v>200907</v>
          </cell>
          <cell r="D1373">
            <v>0</v>
          </cell>
        </row>
        <row r="1374">
          <cell r="A1374" t="str">
            <v>NY A ON PEAK</v>
          </cell>
          <cell r="C1374">
            <v>200908</v>
          </cell>
          <cell r="D1374">
            <v>0</v>
          </cell>
        </row>
        <row r="1375">
          <cell r="A1375" t="str">
            <v>NY A ON PEAK</v>
          </cell>
          <cell r="C1375">
            <v>200909</v>
          </cell>
          <cell r="D1375">
            <v>0</v>
          </cell>
        </row>
        <row r="1376">
          <cell r="A1376" t="str">
            <v>NY A ON PEAK</v>
          </cell>
          <cell r="C1376">
            <v>200910</v>
          </cell>
          <cell r="D1376">
            <v>0</v>
          </cell>
        </row>
        <row r="1377">
          <cell r="A1377" t="str">
            <v>NY A ON PEAK</v>
          </cell>
          <cell r="C1377">
            <v>200911</v>
          </cell>
          <cell r="D1377">
            <v>0</v>
          </cell>
        </row>
        <row r="1378">
          <cell r="A1378" t="str">
            <v>NY A ON PEAK</v>
          </cell>
          <cell r="C1378">
            <v>200912</v>
          </cell>
          <cell r="D1378">
            <v>0</v>
          </cell>
        </row>
        <row r="1379">
          <cell r="A1379" t="str">
            <v>NY A ON PEAK</v>
          </cell>
          <cell r="C1379">
            <v>201001</v>
          </cell>
          <cell r="D1379">
            <v>0</v>
          </cell>
        </row>
        <row r="1380">
          <cell r="A1380" t="str">
            <v>NY A ON PEAK</v>
          </cell>
          <cell r="C1380">
            <v>201002</v>
          </cell>
          <cell r="D1380">
            <v>0</v>
          </cell>
        </row>
        <row r="1381">
          <cell r="A1381" t="str">
            <v>NY A ON PEAK</v>
          </cell>
          <cell r="C1381">
            <v>201003</v>
          </cell>
          <cell r="D1381">
            <v>0</v>
          </cell>
        </row>
        <row r="1382">
          <cell r="A1382" t="str">
            <v>NY A ON PEAK</v>
          </cell>
          <cell r="C1382">
            <v>201004</v>
          </cell>
          <cell r="D1382">
            <v>0</v>
          </cell>
        </row>
        <row r="1383">
          <cell r="A1383" t="str">
            <v>NY A ON PEAK</v>
          </cell>
          <cell r="C1383">
            <v>201005</v>
          </cell>
          <cell r="D1383">
            <v>0</v>
          </cell>
        </row>
        <row r="1384">
          <cell r="A1384" t="str">
            <v>NY A ON PEAK</v>
          </cell>
          <cell r="C1384">
            <v>201006</v>
          </cell>
          <cell r="D1384">
            <v>0</v>
          </cell>
        </row>
        <row r="1385">
          <cell r="A1385" t="str">
            <v>NY A ON PEAK</v>
          </cell>
          <cell r="C1385">
            <v>201007</v>
          </cell>
          <cell r="D1385">
            <v>0</v>
          </cell>
        </row>
        <row r="1386">
          <cell r="A1386" t="str">
            <v>NY A ON PEAK</v>
          </cell>
          <cell r="C1386">
            <v>201008</v>
          </cell>
          <cell r="D1386">
            <v>0</v>
          </cell>
        </row>
        <row r="1387">
          <cell r="A1387" t="str">
            <v>NY A ON PEAK</v>
          </cell>
          <cell r="C1387">
            <v>201009</v>
          </cell>
          <cell r="D1387">
            <v>0</v>
          </cell>
        </row>
        <row r="1388">
          <cell r="A1388" t="str">
            <v>NY A ON PEAK</v>
          </cell>
          <cell r="C1388">
            <v>201010</v>
          </cell>
          <cell r="D1388">
            <v>0</v>
          </cell>
        </row>
        <row r="1389">
          <cell r="A1389" t="str">
            <v>NY A ON PEAK</v>
          </cell>
          <cell r="C1389">
            <v>201011</v>
          </cell>
          <cell r="D1389">
            <v>0</v>
          </cell>
        </row>
        <row r="1390">
          <cell r="A1390" t="str">
            <v>NY A ON PEAK</v>
          </cell>
          <cell r="C1390">
            <v>201012</v>
          </cell>
          <cell r="D1390">
            <v>0</v>
          </cell>
        </row>
        <row r="1391">
          <cell r="A1391" t="str">
            <v>NY A ON PEAK</v>
          </cell>
          <cell r="C1391">
            <v>201101</v>
          </cell>
          <cell r="D1391">
            <v>0</v>
          </cell>
        </row>
        <row r="1392">
          <cell r="A1392" t="str">
            <v>NY A ON PEAK</v>
          </cell>
          <cell r="C1392">
            <v>201102</v>
          </cell>
          <cell r="D1392">
            <v>0</v>
          </cell>
        </row>
        <row r="1393">
          <cell r="A1393" t="str">
            <v>NY A ON PEAK</v>
          </cell>
          <cell r="C1393">
            <v>201103</v>
          </cell>
          <cell r="D1393">
            <v>0</v>
          </cell>
        </row>
        <row r="1394">
          <cell r="A1394" t="str">
            <v>NY A ON PEAK</v>
          </cell>
          <cell r="C1394">
            <v>201104</v>
          </cell>
          <cell r="D1394">
            <v>0</v>
          </cell>
        </row>
        <row r="1395">
          <cell r="A1395" t="str">
            <v>NY A ON PEAK</v>
          </cell>
          <cell r="C1395">
            <v>201105</v>
          </cell>
          <cell r="D1395">
            <v>0</v>
          </cell>
        </row>
        <row r="1396">
          <cell r="A1396" t="str">
            <v>NY A ON PEAK</v>
          </cell>
          <cell r="C1396">
            <v>201106</v>
          </cell>
          <cell r="D1396">
            <v>0</v>
          </cell>
        </row>
        <row r="1397">
          <cell r="A1397" t="str">
            <v>NY A ON PEAK</v>
          </cell>
          <cell r="C1397">
            <v>201107</v>
          </cell>
          <cell r="D1397">
            <v>0</v>
          </cell>
        </row>
        <row r="1398">
          <cell r="A1398" t="str">
            <v>NY A ON PEAK</v>
          </cell>
          <cell r="C1398">
            <v>201108</v>
          </cell>
          <cell r="D1398">
            <v>0</v>
          </cell>
        </row>
        <row r="1399">
          <cell r="A1399" t="str">
            <v>NY A ON PEAK</v>
          </cell>
          <cell r="C1399">
            <v>201109</v>
          </cell>
          <cell r="D1399">
            <v>0</v>
          </cell>
        </row>
        <row r="1400">
          <cell r="A1400" t="str">
            <v>NY A ON PEAK</v>
          </cell>
          <cell r="C1400">
            <v>201110</v>
          </cell>
          <cell r="D1400">
            <v>0</v>
          </cell>
        </row>
        <row r="1401">
          <cell r="A1401" t="str">
            <v>NY A ON PEAK</v>
          </cell>
          <cell r="C1401">
            <v>201111</v>
          </cell>
          <cell r="D1401">
            <v>0</v>
          </cell>
        </row>
        <row r="1402">
          <cell r="A1402" t="str">
            <v>NY A ON PEAK</v>
          </cell>
          <cell r="C1402">
            <v>201112</v>
          </cell>
          <cell r="D1402">
            <v>0</v>
          </cell>
        </row>
        <row r="1403">
          <cell r="A1403" t="str">
            <v>NY G OFF PEAK</v>
          </cell>
          <cell r="C1403">
            <v>200901</v>
          </cell>
          <cell r="D1403">
            <v>0</v>
          </cell>
        </row>
        <row r="1404">
          <cell r="A1404" t="str">
            <v>NY G OFF PEAK</v>
          </cell>
          <cell r="C1404">
            <v>200902</v>
          </cell>
          <cell r="D1404">
            <v>0</v>
          </cell>
        </row>
        <row r="1405">
          <cell r="A1405" t="str">
            <v>NY G OFF PEAK</v>
          </cell>
          <cell r="C1405">
            <v>200903</v>
          </cell>
          <cell r="D1405">
            <v>0</v>
          </cell>
        </row>
        <row r="1406">
          <cell r="A1406" t="str">
            <v>NY G OFF PEAK</v>
          </cell>
          <cell r="C1406">
            <v>200904</v>
          </cell>
          <cell r="D1406">
            <v>0</v>
          </cell>
        </row>
        <row r="1407">
          <cell r="A1407" t="str">
            <v>NY G OFF PEAK</v>
          </cell>
          <cell r="C1407">
            <v>200905</v>
          </cell>
          <cell r="D1407">
            <v>0</v>
          </cell>
        </row>
        <row r="1408">
          <cell r="A1408" t="str">
            <v>NY G OFF PEAK</v>
          </cell>
          <cell r="C1408">
            <v>200906</v>
          </cell>
          <cell r="D1408">
            <v>0</v>
          </cell>
        </row>
        <row r="1409">
          <cell r="A1409" t="str">
            <v>NY G OFF PEAK</v>
          </cell>
          <cell r="C1409">
            <v>200907</v>
          </cell>
          <cell r="D1409">
            <v>0</v>
          </cell>
        </row>
        <row r="1410">
          <cell r="A1410" t="str">
            <v>NY G OFF PEAK</v>
          </cell>
          <cell r="C1410">
            <v>200908</v>
          </cell>
          <cell r="D1410">
            <v>0</v>
          </cell>
        </row>
        <row r="1411">
          <cell r="A1411" t="str">
            <v>NY G OFF PEAK</v>
          </cell>
          <cell r="C1411">
            <v>200909</v>
          </cell>
          <cell r="D1411">
            <v>0</v>
          </cell>
        </row>
        <row r="1412">
          <cell r="A1412" t="str">
            <v>NY G OFF PEAK</v>
          </cell>
          <cell r="C1412">
            <v>200910</v>
          </cell>
          <cell r="D1412">
            <v>0</v>
          </cell>
        </row>
        <row r="1413">
          <cell r="A1413" t="str">
            <v>NY G OFF PEAK</v>
          </cell>
          <cell r="C1413">
            <v>200911</v>
          </cell>
          <cell r="D1413">
            <v>0</v>
          </cell>
        </row>
        <row r="1414">
          <cell r="A1414" t="str">
            <v>NY G OFF PEAK</v>
          </cell>
          <cell r="C1414">
            <v>200912</v>
          </cell>
          <cell r="D1414">
            <v>0</v>
          </cell>
        </row>
        <row r="1415">
          <cell r="A1415" t="str">
            <v>NY G ON PEAK</v>
          </cell>
          <cell r="C1415">
            <v>200803</v>
          </cell>
          <cell r="D1415">
            <v>0</v>
          </cell>
        </row>
        <row r="1416">
          <cell r="A1416" t="str">
            <v>NY G ON PEAK</v>
          </cell>
          <cell r="C1416">
            <v>200804</v>
          </cell>
          <cell r="D1416">
            <v>0</v>
          </cell>
        </row>
        <row r="1417">
          <cell r="A1417" t="str">
            <v>NY G ON PEAK</v>
          </cell>
          <cell r="C1417">
            <v>200805</v>
          </cell>
          <cell r="D1417">
            <v>0</v>
          </cell>
        </row>
        <row r="1418">
          <cell r="A1418" t="str">
            <v>NY G ON PEAK</v>
          </cell>
          <cell r="C1418">
            <v>200806</v>
          </cell>
          <cell r="D1418">
            <v>0</v>
          </cell>
        </row>
        <row r="1419">
          <cell r="A1419" t="str">
            <v>NY G ON PEAK</v>
          </cell>
          <cell r="C1419">
            <v>200807</v>
          </cell>
          <cell r="D1419">
            <v>0</v>
          </cell>
        </row>
        <row r="1420">
          <cell r="A1420" t="str">
            <v>NY G ON PEAK</v>
          </cell>
          <cell r="C1420">
            <v>200808</v>
          </cell>
          <cell r="D1420">
            <v>0</v>
          </cell>
        </row>
        <row r="1421">
          <cell r="A1421" t="str">
            <v>NY G ON PEAK</v>
          </cell>
          <cell r="C1421">
            <v>200809</v>
          </cell>
          <cell r="D1421">
            <v>0</v>
          </cell>
        </row>
        <row r="1422">
          <cell r="A1422" t="str">
            <v>NY G ON PEAK</v>
          </cell>
          <cell r="C1422">
            <v>200810</v>
          </cell>
          <cell r="D1422">
            <v>0</v>
          </cell>
        </row>
        <row r="1423">
          <cell r="A1423" t="str">
            <v>NY G ON PEAK</v>
          </cell>
          <cell r="C1423">
            <v>200811</v>
          </cell>
          <cell r="D1423">
            <v>0</v>
          </cell>
        </row>
        <row r="1424">
          <cell r="A1424" t="str">
            <v>NY G ON PEAK</v>
          </cell>
          <cell r="C1424">
            <v>200812</v>
          </cell>
          <cell r="D1424">
            <v>0</v>
          </cell>
        </row>
        <row r="1425">
          <cell r="A1425" t="str">
            <v>NY G ON PEAK</v>
          </cell>
          <cell r="C1425">
            <v>200901</v>
          </cell>
          <cell r="D1425">
            <v>0</v>
          </cell>
        </row>
        <row r="1426">
          <cell r="A1426" t="str">
            <v>NY G ON PEAK</v>
          </cell>
          <cell r="C1426">
            <v>200902</v>
          </cell>
          <cell r="D1426">
            <v>0</v>
          </cell>
        </row>
        <row r="1427">
          <cell r="A1427" t="str">
            <v>NY G ON PEAK</v>
          </cell>
          <cell r="C1427">
            <v>200903</v>
          </cell>
          <cell r="D1427">
            <v>0</v>
          </cell>
        </row>
        <row r="1428">
          <cell r="A1428" t="str">
            <v>NY G ON PEAK</v>
          </cell>
          <cell r="C1428">
            <v>200904</v>
          </cell>
          <cell r="D1428">
            <v>0</v>
          </cell>
        </row>
        <row r="1429">
          <cell r="A1429" t="str">
            <v>NY G ON PEAK</v>
          </cell>
          <cell r="C1429">
            <v>200905</v>
          </cell>
          <cell r="D1429">
            <v>0</v>
          </cell>
        </row>
        <row r="1430">
          <cell r="A1430" t="str">
            <v>NY G ON PEAK</v>
          </cell>
          <cell r="C1430">
            <v>200906</v>
          </cell>
          <cell r="D1430">
            <v>0</v>
          </cell>
        </row>
        <row r="1431">
          <cell r="A1431" t="str">
            <v>NY G ON PEAK</v>
          </cell>
          <cell r="C1431">
            <v>200907</v>
          </cell>
          <cell r="D1431">
            <v>0</v>
          </cell>
        </row>
        <row r="1432">
          <cell r="A1432" t="str">
            <v>NY G ON PEAK</v>
          </cell>
          <cell r="C1432">
            <v>200908</v>
          </cell>
          <cell r="D1432">
            <v>0</v>
          </cell>
        </row>
        <row r="1433">
          <cell r="A1433" t="str">
            <v>NY G ON PEAK</v>
          </cell>
          <cell r="C1433">
            <v>200909</v>
          </cell>
          <cell r="D1433">
            <v>0</v>
          </cell>
        </row>
        <row r="1434">
          <cell r="A1434" t="str">
            <v>NY G ON PEAK</v>
          </cell>
          <cell r="C1434">
            <v>200910</v>
          </cell>
          <cell r="D1434">
            <v>0</v>
          </cell>
        </row>
        <row r="1435">
          <cell r="A1435" t="str">
            <v>NY G ON PEAK</v>
          </cell>
          <cell r="C1435">
            <v>200911</v>
          </cell>
          <cell r="D1435">
            <v>0</v>
          </cell>
        </row>
        <row r="1436">
          <cell r="A1436" t="str">
            <v>NY G ON PEAK</v>
          </cell>
          <cell r="C1436">
            <v>200912</v>
          </cell>
          <cell r="D1436">
            <v>0</v>
          </cell>
        </row>
        <row r="1437">
          <cell r="A1437" t="str">
            <v>NY G ON PEAK</v>
          </cell>
          <cell r="C1437">
            <v>201001</v>
          </cell>
          <cell r="D1437">
            <v>0</v>
          </cell>
        </row>
        <row r="1438">
          <cell r="A1438" t="str">
            <v>NY G ON PEAK</v>
          </cell>
          <cell r="C1438">
            <v>201002</v>
          </cell>
          <cell r="D1438">
            <v>0</v>
          </cell>
        </row>
        <row r="1439">
          <cell r="A1439" t="str">
            <v>NY G ON PEAK</v>
          </cell>
          <cell r="C1439">
            <v>201003</v>
          </cell>
          <cell r="D1439">
            <v>0</v>
          </cell>
        </row>
        <row r="1440">
          <cell r="A1440" t="str">
            <v>NY G ON PEAK</v>
          </cell>
          <cell r="C1440">
            <v>201004</v>
          </cell>
          <cell r="D1440">
            <v>0</v>
          </cell>
        </row>
        <row r="1441">
          <cell r="A1441" t="str">
            <v>NY G ON PEAK</v>
          </cell>
          <cell r="C1441">
            <v>201005</v>
          </cell>
          <cell r="D1441">
            <v>0</v>
          </cell>
        </row>
        <row r="1442">
          <cell r="A1442" t="str">
            <v>NY G ON PEAK</v>
          </cell>
          <cell r="C1442">
            <v>201006</v>
          </cell>
          <cell r="D1442">
            <v>0</v>
          </cell>
        </row>
        <row r="1443">
          <cell r="A1443" t="str">
            <v>NY G ON PEAK</v>
          </cell>
          <cell r="C1443">
            <v>201007</v>
          </cell>
          <cell r="D1443">
            <v>0</v>
          </cell>
        </row>
        <row r="1444">
          <cell r="A1444" t="str">
            <v>NY G ON PEAK</v>
          </cell>
          <cell r="C1444">
            <v>201008</v>
          </cell>
          <cell r="D1444">
            <v>0</v>
          </cell>
        </row>
        <row r="1445">
          <cell r="A1445" t="str">
            <v>NY G ON PEAK</v>
          </cell>
          <cell r="C1445">
            <v>201009</v>
          </cell>
          <cell r="D1445">
            <v>0</v>
          </cell>
        </row>
        <row r="1446">
          <cell r="A1446" t="str">
            <v>NY G ON PEAK</v>
          </cell>
          <cell r="C1446">
            <v>201010</v>
          </cell>
          <cell r="D1446">
            <v>0</v>
          </cell>
        </row>
        <row r="1447">
          <cell r="A1447" t="str">
            <v>NY G ON PEAK</v>
          </cell>
          <cell r="C1447">
            <v>201011</v>
          </cell>
          <cell r="D1447">
            <v>0</v>
          </cell>
        </row>
        <row r="1448">
          <cell r="A1448" t="str">
            <v>NY G ON PEAK</v>
          </cell>
          <cell r="C1448">
            <v>201012</v>
          </cell>
          <cell r="D1448">
            <v>0</v>
          </cell>
        </row>
        <row r="1449">
          <cell r="A1449" t="str">
            <v>NY G ON PEAK</v>
          </cell>
          <cell r="C1449">
            <v>201101</v>
          </cell>
          <cell r="D1449">
            <v>0</v>
          </cell>
        </row>
        <row r="1450">
          <cell r="A1450" t="str">
            <v>NY G ON PEAK</v>
          </cell>
          <cell r="C1450">
            <v>201102</v>
          </cell>
          <cell r="D1450">
            <v>0</v>
          </cell>
        </row>
        <row r="1451">
          <cell r="A1451" t="str">
            <v>NY G ON PEAK</v>
          </cell>
          <cell r="C1451">
            <v>201103</v>
          </cell>
          <cell r="D1451">
            <v>0</v>
          </cell>
        </row>
        <row r="1452">
          <cell r="A1452" t="str">
            <v>NY G ON PEAK</v>
          </cell>
          <cell r="C1452">
            <v>201104</v>
          </cell>
          <cell r="D1452">
            <v>0</v>
          </cell>
        </row>
        <row r="1453">
          <cell r="A1453" t="str">
            <v>NY G ON PEAK</v>
          </cell>
          <cell r="C1453">
            <v>201105</v>
          </cell>
          <cell r="D1453">
            <v>0</v>
          </cell>
        </row>
        <row r="1454">
          <cell r="A1454" t="str">
            <v>NY G ON PEAK</v>
          </cell>
          <cell r="C1454">
            <v>201106</v>
          </cell>
          <cell r="D1454">
            <v>0</v>
          </cell>
        </row>
        <row r="1455">
          <cell r="A1455" t="str">
            <v>NY G ON PEAK</v>
          </cell>
          <cell r="C1455">
            <v>201107</v>
          </cell>
          <cell r="D1455">
            <v>0</v>
          </cell>
        </row>
        <row r="1456">
          <cell r="A1456" t="str">
            <v>NY G ON PEAK</v>
          </cell>
          <cell r="C1456">
            <v>201108</v>
          </cell>
          <cell r="D1456">
            <v>0</v>
          </cell>
        </row>
        <row r="1457">
          <cell r="A1457" t="str">
            <v>NY G ON PEAK</v>
          </cell>
          <cell r="C1457">
            <v>201109</v>
          </cell>
          <cell r="D1457">
            <v>0</v>
          </cell>
        </row>
        <row r="1458">
          <cell r="A1458" t="str">
            <v>NY G ON PEAK</v>
          </cell>
          <cell r="C1458">
            <v>201110</v>
          </cell>
          <cell r="D1458">
            <v>0</v>
          </cell>
        </row>
        <row r="1459">
          <cell r="A1459" t="str">
            <v>NY G ON PEAK</v>
          </cell>
          <cell r="C1459">
            <v>201111</v>
          </cell>
          <cell r="D1459">
            <v>0</v>
          </cell>
        </row>
        <row r="1460">
          <cell r="A1460" t="str">
            <v>NY G ON PEAK</v>
          </cell>
          <cell r="C1460">
            <v>201112</v>
          </cell>
          <cell r="D1460">
            <v>0</v>
          </cell>
        </row>
        <row r="1461">
          <cell r="A1461" t="str">
            <v>NY J OFF PEAK</v>
          </cell>
          <cell r="C1461">
            <v>200803</v>
          </cell>
          <cell r="D1461">
            <v>0</v>
          </cell>
        </row>
        <row r="1462">
          <cell r="A1462" t="str">
            <v>NY J OFF PEAK</v>
          </cell>
          <cell r="C1462">
            <v>200804</v>
          </cell>
          <cell r="D1462">
            <v>0</v>
          </cell>
        </row>
        <row r="1463">
          <cell r="A1463" t="str">
            <v>NY J OFF PEAK</v>
          </cell>
          <cell r="C1463">
            <v>200805</v>
          </cell>
          <cell r="D1463">
            <v>0</v>
          </cell>
        </row>
        <row r="1464">
          <cell r="A1464" t="str">
            <v>NY J OFF PEAK</v>
          </cell>
          <cell r="C1464">
            <v>200806</v>
          </cell>
          <cell r="D1464">
            <v>0</v>
          </cell>
        </row>
        <row r="1465">
          <cell r="A1465" t="str">
            <v>NY J OFF PEAK</v>
          </cell>
          <cell r="C1465">
            <v>200807</v>
          </cell>
          <cell r="D1465">
            <v>0</v>
          </cell>
        </row>
        <row r="1466">
          <cell r="A1466" t="str">
            <v>NY J OFF PEAK</v>
          </cell>
          <cell r="C1466">
            <v>200808</v>
          </cell>
          <cell r="D1466">
            <v>0</v>
          </cell>
        </row>
        <row r="1467">
          <cell r="A1467" t="str">
            <v>NY J OFF PEAK</v>
          </cell>
          <cell r="C1467">
            <v>200809</v>
          </cell>
          <cell r="D1467">
            <v>0</v>
          </cell>
        </row>
        <row r="1468">
          <cell r="A1468" t="str">
            <v>NY J OFF PEAK</v>
          </cell>
          <cell r="C1468">
            <v>200810</v>
          </cell>
          <cell r="D1468">
            <v>0</v>
          </cell>
        </row>
        <row r="1469">
          <cell r="A1469" t="str">
            <v>NY J OFF PEAK</v>
          </cell>
          <cell r="C1469">
            <v>200811</v>
          </cell>
          <cell r="D1469">
            <v>0</v>
          </cell>
        </row>
        <row r="1470">
          <cell r="A1470" t="str">
            <v>NY J OFF PEAK</v>
          </cell>
          <cell r="C1470">
            <v>200812</v>
          </cell>
          <cell r="D1470">
            <v>0</v>
          </cell>
        </row>
        <row r="1471">
          <cell r="A1471" t="str">
            <v>NY J OFF PEAK</v>
          </cell>
          <cell r="C1471">
            <v>200906</v>
          </cell>
          <cell r="D1471">
            <v>0</v>
          </cell>
        </row>
        <row r="1472">
          <cell r="A1472" t="str">
            <v>NY J OFF PEAK</v>
          </cell>
          <cell r="C1472">
            <v>200907</v>
          </cell>
          <cell r="D1472">
            <v>0</v>
          </cell>
        </row>
        <row r="1473">
          <cell r="A1473" t="str">
            <v>NY J OFF PEAK</v>
          </cell>
          <cell r="C1473">
            <v>200908</v>
          </cell>
          <cell r="D1473">
            <v>0</v>
          </cell>
        </row>
        <row r="1474">
          <cell r="A1474" t="str">
            <v>NY J ON PEAK</v>
          </cell>
          <cell r="C1474">
            <v>200803</v>
          </cell>
          <cell r="D1474">
            <v>0</v>
          </cell>
        </row>
        <row r="1475">
          <cell r="A1475" t="str">
            <v>NY J ON PEAK</v>
          </cell>
          <cell r="C1475">
            <v>200804</v>
          </cell>
          <cell r="D1475">
            <v>0</v>
          </cell>
        </row>
        <row r="1476">
          <cell r="A1476" t="str">
            <v>NY J ON PEAK</v>
          </cell>
          <cell r="C1476">
            <v>200805</v>
          </cell>
          <cell r="D1476">
            <v>0</v>
          </cell>
        </row>
        <row r="1477">
          <cell r="A1477" t="str">
            <v>NY J ON PEAK</v>
          </cell>
          <cell r="C1477">
            <v>200806</v>
          </cell>
          <cell r="D1477">
            <v>0</v>
          </cell>
        </row>
        <row r="1478">
          <cell r="A1478" t="str">
            <v>NY J ON PEAK</v>
          </cell>
          <cell r="C1478">
            <v>200807</v>
          </cell>
          <cell r="D1478">
            <v>0</v>
          </cell>
        </row>
        <row r="1479">
          <cell r="A1479" t="str">
            <v>NY J ON PEAK</v>
          </cell>
          <cell r="C1479">
            <v>200808</v>
          </cell>
          <cell r="D1479">
            <v>0</v>
          </cell>
        </row>
        <row r="1480">
          <cell r="A1480" t="str">
            <v>NY J ON PEAK</v>
          </cell>
          <cell r="C1480">
            <v>200809</v>
          </cell>
          <cell r="D1480">
            <v>0</v>
          </cell>
        </row>
        <row r="1481">
          <cell r="A1481" t="str">
            <v>NY J ON PEAK</v>
          </cell>
          <cell r="C1481">
            <v>200810</v>
          </cell>
          <cell r="D1481">
            <v>0</v>
          </cell>
        </row>
        <row r="1482">
          <cell r="A1482" t="str">
            <v>NY J ON PEAK</v>
          </cell>
          <cell r="C1482">
            <v>200811</v>
          </cell>
          <cell r="D1482">
            <v>0</v>
          </cell>
        </row>
        <row r="1483">
          <cell r="A1483" t="str">
            <v>NY J ON PEAK</v>
          </cell>
          <cell r="C1483">
            <v>200812</v>
          </cell>
          <cell r="D1483">
            <v>0</v>
          </cell>
        </row>
        <row r="1484">
          <cell r="A1484" t="str">
            <v>NY J ON PEAK</v>
          </cell>
          <cell r="C1484">
            <v>200901</v>
          </cell>
          <cell r="D1484">
            <v>0</v>
          </cell>
        </row>
        <row r="1485">
          <cell r="A1485" t="str">
            <v>NY J ON PEAK</v>
          </cell>
          <cell r="C1485">
            <v>200902</v>
          </cell>
          <cell r="D1485">
            <v>0</v>
          </cell>
        </row>
        <row r="1486">
          <cell r="A1486" t="str">
            <v>NY J ON PEAK</v>
          </cell>
          <cell r="C1486">
            <v>200903</v>
          </cell>
          <cell r="D1486">
            <v>0</v>
          </cell>
        </row>
        <row r="1487">
          <cell r="A1487" t="str">
            <v>NY J ON PEAK</v>
          </cell>
          <cell r="C1487">
            <v>200904</v>
          </cell>
          <cell r="D1487">
            <v>0</v>
          </cell>
        </row>
        <row r="1488">
          <cell r="A1488" t="str">
            <v>NY J ON PEAK</v>
          </cell>
          <cell r="C1488">
            <v>200905</v>
          </cell>
          <cell r="D1488">
            <v>0</v>
          </cell>
        </row>
        <row r="1489">
          <cell r="A1489" t="str">
            <v>NY J ON PEAK</v>
          </cell>
          <cell r="C1489">
            <v>200906</v>
          </cell>
          <cell r="D1489">
            <v>0</v>
          </cell>
        </row>
        <row r="1490">
          <cell r="A1490" t="str">
            <v>NY J ON PEAK</v>
          </cell>
          <cell r="C1490">
            <v>200907</v>
          </cell>
          <cell r="D1490">
            <v>0</v>
          </cell>
        </row>
        <row r="1491">
          <cell r="A1491" t="str">
            <v>NY J ON PEAK</v>
          </cell>
          <cell r="C1491">
            <v>200908</v>
          </cell>
          <cell r="D1491">
            <v>0</v>
          </cell>
        </row>
        <row r="1492">
          <cell r="A1492" t="str">
            <v>NY J ON PEAK</v>
          </cell>
          <cell r="C1492">
            <v>200909</v>
          </cell>
          <cell r="D1492">
            <v>0</v>
          </cell>
        </row>
        <row r="1493">
          <cell r="A1493" t="str">
            <v>NY J ON PEAK</v>
          </cell>
          <cell r="C1493">
            <v>200910</v>
          </cell>
          <cell r="D1493">
            <v>0</v>
          </cell>
        </row>
        <row r="1494">
          <cell r="A1494" t="str">
            <v>NY J ON PEAK</v>
          </cell>
          <cell r="C1494">
            <v>200911</v>
          </cell>
          <cell r="D1494">
            <v>0</v>
          </cell>
        </row>
        <row r="1495">
          <cell r="A1495" t="str">
            <v>NY J ON PEAK</v>
          </cell>
          <cell r="C1495">
            <v>200912</v>
          </cell>
          <cell r="D1495">
            <v>0</v>
          </cell>
        </row>
        <row r="1496">
          <cell r="A1496" t="str">
            <v>NY J ON PEAK</v>
          </cell>
          <cell r="C1496">
            <v>201006</v>
          </cell>
          <cell r="D1496">
            <v>0</v>
          </cell>
        </row>
        <row r="1497">
          <cell r="A1497" t="str">
            <v>NY J ON PEAK</v>
          </cell>
          <cell r="C1497">
            <v>201007</v>
          </cell>
          <cell r="D1497">
            <v>0</v>
          </cell>
        </row>
        <row r="1498">
          <cell r="A1498" t="str">
            <v>NY J ON PEAK</v>
          </cell>
          <cell r="C1498">
            <v>201008</v>
          </cell>
          <cell r="D1498">
            <v>0</v>
          </cell>
        </row>
        <row r="1499">
          <cell r="A1499" t="str">
            <v>NY J ON PEAK</v>
          </cell>
          <cell r="C1499">
            <v>201009</v>
          </cell>
          <cell r="D1499">
            <v>0</v>
          </cell>
        </row>
        <row r="1500">
          <cell r="A1500" t="str">
            <v>NY J ON PEAK</v>
          </cell>
          <cell r="C1500">
            <v>201201</v>
          </cell>
          <cell r="D1500">
            <v>0</v>
          </cell>
        </row>
        <row r="1501">
          <cell r="A1501" t="str">
            <v>NY J ON PEAK</v>
          </cell>
          <cell r="C1501">
            <v>201202</v>
          </cell>
          <cell r="D1501">
            <v>0</v>
          </cell>
        </row>
        <row r="1502">
          <cell r="A1502" t="str">
            <v>NY J ON PEAK</v>
          </cell>
          <cell r="C1502">
            <v>201203</v>
          </cell>
          <cell r="D1502">
            <v>0</v>
          </cell>
        </row>
        <row r="1503">
          <cell r="A1503" t="str">
            <v>NY J ON PEAK</v>
          </cell>
          <cell r="C1503">
            <v>201204</v>
          </cell>
          <cell r="D1503">
            <v>0</v>
          </cell>
        </row>
        <row r="1504">
          <cell r="A1504" t="str">
            <v>NY J ON PEAK</v>
          </cell>
          <cell r="C1504">
            <v>201205</v>
          </cell>
          <cell r="D1504">
            <v>0</v>
          </cell>
        </row>
        <row r="1505">
          <cell r="A1505" t="str">
            <v>NY J ON PEAK</v>
          </cell>
          <cell r="C1505">
            <v>201206</v>
          </cell>
          <cell r="D1505">
            <v>0</v>
          </cell>
        </row>
        <row r="1506">
          <cell r="A1506" t="str">
            <v>NY J ON PEAK</v>
          </cell>
          <cell r="C1506">
            <v>201207</v>
          </cell>
          <cell r="D1506">
            <v>0</v>
          </cell>
        </row>
        <row r="1507">
          <cell r="A1507" t="str">
            <v>NY J ON PEAK</v>
          </cell>
          <cell r="C1507">
            <v>201208</v>
          </cell>
          <cell r="D1507">
            <v>0</v>
          </cell>
        </row>
        <row r="1508">
          <cell r="A1508" t="str">
            <v>NY J ON PEAK</v>
          </cell>
          <cell r="C1508">
            <v>201209</v>
          </cell>
          <cell r="D1508">
            <v>0</v>
          </cell>
        </row>
        <row r="1509">
          <cell r="A1509" t="str">
            <v>NY J ON PEAK</v>
          </cell>
          <cell r="C1509">
            <v>201210</v>
          </cell>
          <cell r="D1509">
            <v>0</v>
          </cell>
        </row>
        <row r="1510">
          <cell r="A1510" t="str">
            <v>NY J ON PEAK</v>
          </cell>
          <cell r="C1510">
            <v>201211</v>
          </cell>
          <cell r="D1510">
            <v>0</v>
          </cell>
        </row>
        <row r="1511">
          <cell r="A1511" t="str">
            <v>NY J ON PEAK</v>
          </cell>
          <cell r="C1511">
            <v>201212</v>
          </cell>
          <cell r="D1511">
            <v>0</v>
          </cell>
        </row>
        <row r="1512">
          <cell r="A1512" t="str">
            <v>NY J RTC</v>
          </cell>
          <cell r="C1512">
            <v>200803</v>
          </cell>
          <cell r="D1512">
            <v>0</v>
          </cell>
        </row>
        <row r="1513">
          <cell r="A1513" t="str">
            <v>NY J RTC</v>
          </cell>
          <cell r="C1513">
            <v>200804</v>
          </cell>
          <cell r="D1513">
            <v>0</v>
          </cell>
        </row>
        <row r="1514">
          <cell r="A1514" t="str">
            <v>NY J RTC</v>
          </cell>
          <cell r="C1514">
            <v>200805</v>
          </cell>
          <cell r="D1514">
            <v>0</v>
          </cell>
        </row>
        <row r="1515">
          <cell r="A1515" t="str">
            <v>NY J RTC</v>
          </cell>
          <cell r="C1515">
            <v>200806</v>
          </cell>
          <cell r="D1515">
            <v>0</v>
          </cell>
        </row>
        <row r="1516">
          <cell r="A1516" t="str">
            <v>NY J RTC</v>
          </cell>
          <cell r="C1516">
            <v>200807</v>
          </cell>
          <cell r="D1516">
            <v>0</v>
          </cell>
        </row>
        <row r="1517">
          <cell r="A1517" t="str">
            <v>NY J RTC</v>
          </cell>
          <cell r="C1517">
            <v>200808</v>
          </cell>
          <cell r="D1517">
            <v>0</v>
          </cell>
        </row>
        <row r="1518">
          <cell r="A1518" t="str">
            <v>NY J RTC</v>
          </cell>
          <cell r="C1518">
            <v>200809</v>
          </cell>
          <cell r="D1518">
            <v>0</v>
          </cell>
        </row>
        <row r="1519">
          <cell r="A1519" t="str">
            <v>NY J RTC</v>
          </cell>
          <cell r="C1519">
            <v>200810</v>
          </cell>
          <cell r="D1519">
            <v>0</v>
          </cell>
        </row>
        <row r="1520">
          <cell r="A1520" t="str">
            <v>NY J RTC</v>
          </cell>
          <cell r="C1520">
            <v>200811</v>
          </cell>
          <cell r="D1520">
            <v>0</v>
          </cell>
        </row>
        <row r="1521">
          <cell r="A1521" t="str">
            <v>NY J RTC</v>
          </cell>
          <cell r="C1521">
            <v>200812</v>
          </cell>
          <cell r="D1521">
            <v>0</v>
          </cell>
        </row>
        <row r="1522">
          <cell r="A1522" t="str">
            <v>NYCAP UCAP</v>
          </cell>
          <cell r="C1522">
            <v>200803</v>
          </cell>
          <cell r="D1522">
            <v>0</v>
          </cell>
        </row>
        <row r="1523">
          <cell r="A1523" t="str">
            <v>NYCAP UCAP</v>
          </cell>
          <cell r="C1523">
            <v>200804</v>
          </cell>
          <cell r="D1523">
            <v>0</v>
          </cell>
        </row>
        <row r="1524">
          <cell r="A1524" t="str">
            <v>NYCAP UCAP</v>
          </cell>
          <cell r="C1524">
            <v>200805</v>
          </cell>
          <cell r="D1524">
            <v>0</v>
          </cell>
        </row>
        <row r="1525">
          <cell r="A1525" t="str">
            <v>NYCAP UCAP</v>
          </cell>
          <cell r="C1525">
            <v>200806</v>
          </cell>
          <cell r="D1525">
            <v>0</v>
          </cell>
        </row>
        <row r="1526">
          <cell r="A1526" t="str">
            <v>NYCAP UCAP</v>
          </cell>
          <cell r="C1526">
            <v>200807</v>
          </cell>
          <cell r="D1526">
            <v>0</v>
          </cell>
        </row>
        <row r="1527">
          <cell r="A1527" t="str">
            <v>NYCAP UCAP</v>
          </cell>
          <cell r="C1527">
            <v>200808</v>
          </cell>
          <cell r="D1527">
            <v>0</v>
          </cell>
        </row>
        <row r="1528">
          <cell r="A1528" t="str">
            <v>NYCAP UCAP</v>
          </cell>
          <cell r="C1528">
            <v>200809</v>
          </cell>
          <cell r="D1528">
            <v>0</v>
          </cell>
        </row>
        <row r="1529">
          <cell r="A1529" t="str">
            <v>NYCAP UCAP</v>
          </cell>
          <cell r="C1529">
            <v>200810</v>
          </cell>
          <cell r="D1529">
            <v>0</v>
          </cell>
        </row>
        <row r="1530">
          <cell r="A1530" t="str">
            <v>NYCAP UCAP</v>
          </cell>
          <cell r="C1530">
            <v>200811</v>
          </cell>
          <cell r="D1530">
            <v>0</v>
          </cell>
        </row>
        <row r="1531">
          <cell r="A1531" t="str">
            <v>NYCAP UCAP</v>
          </cell>
          <cell r="C1531">
            <v>200812</v>
          </cell>
          <cell r="D1531">
            <v>0</v>
          </cell>
        </row>
        <row r="1532">
          <cell r="A1532" t="str">
            <v>NYCAP UCAP</v>
          </cell>
          <cell r="C1532">
            <v>200901</v>
          </cell>
          <cell r="D1532">
            <v>0</v>
          </cell>
        </row>
        <row r="1533">
          <cell r="A1533" t="str">
            <v>NYCAP UCAP</v>
          </cell>
          <cell r="C1533">
            <v>200902</v>
          </cell>
          <cell r="D1533">
            <v>0</v>
          </cell>
        </row>
        <row r="1534">
          <cell r="A1534" t="str">
            <v>NYCAP UCAP</v>
          </cell>
          <cell r="C1534">
            <v>200903</v>
          </cell>
          <cell r="D1534">
            <v>0</v>
          </cell>
        </row>
        <row r="1535">
          <cell r="A1535" t="str">
            <v>NYCAP UCAP</v>
          </cell>
          <cell r="C1535">
            <v>200904</v>
          </cell>
          <cell r="D1535">
            <v>0</v>
          </cell>
        </row>
        <row r="1536">
          <cell r="A1536" t="str">
            <v>Niagara</v>
          </cell>
          <cell r="C1536">
            <v>200803</v>
          </cell>
          <cell r="D1536">
            <v>0.55910000000000004</v>
          </cell>
        </row>
        <row r="1537">
          <cell r="A1537" t="str">
            <v>Niagara</v>
          </cell>
          <cell r="C1537">
            <v>200804</v>
          </cell>
          <cell r="D1537">
            <v>0.48259999999999997</v>
          </cell>
        </row>
        <row r="1538">
          <cell r="A1538" t="str">
            <v>Niagara</v>
          </cell>
          <cell r="C1538">
            <v>200805</v>
          </cell>
          <cell r="D1538">
            <v>0.4375</v>
          </cell>
        </row>
        <row r="1539">
          <cell r="A1539" t="str">
            <v>Niagara</v>
          </cell>
          <cell r="C1539">
            <v>200806</v>
          </cell>
          <cell r="D1539">
            <v>0.3805</v>
          </cell>
        </row>
        <row r="1540">
          <cell r="A1540" t="str">
            <v>Niagara</v>
          </cell>
          <cell r="C1540">
            <v>200807</v>
          </cell>
          <cell r="D1540">
            <v>0.37580000000000002</v>
          </cell>
        </row>
        <row r="1541">
          <cell r="A1541" t="str">
            <v>Niagara</v>
          </cell>
          <cell r="C1541">
            <v>200808</v>
          </cell>
          <cell r="D1541">
            <v>0.38140000000000002</v>
          </cell>
        </row>
        <row r="1542">
          <cell r="A1542" t="str">
            <v>Niagara</v>
          </cell>
          <cell r="C1542">
            <v>200809</v>
          </cell>
          <cell r="D1542">
            <v>0.36430000000000001</v>
          </cell>
        </row>
        <row r="1543">
          <cell r="A1543" t="str">
            <v>Niagara</v>
          </cell>
          <cell r="C1543">
            <v>200810</v>
          </cell>
          <cell r="D1543">
            <v>0.41489999999999999</v>
          </cell>
        </row>
        <row r="1544">
          <cell r="A1544" t="str">
            <v>Niagara</v>
          </cell>
          <cell r="C1544">
            <v>200811</v>
          </cell>
          <cell r="D1544">
            <v>0.47199999999999998</v>
          </cell>
        </row>
        <row r="1545">
          <cell r="A1545" t="str">
            <v>Niagara</v>
          </cell>
          <cell r="C1545">
            <v>200812</v>
          </cell>
          <cell r="D1545">
            <v>0.50519999999999998</v>
          </cell>
        </row>
        <row r="1546">
          <cell r="A1546" t="str">
            <v>Niagara</v>
          </cell>
          <cell r="C1546">
            <v>200901</v>
          </cell>
          <cell r="D1546">
            <v>0.48010000000000003</v>
          </cell>
        </row>
        <row r="1547">
          <cell r="A1547" t="str">
            <v>Niagara</v>
          </cell>
          <cell r="C1547">
            <v>200902</v>
          </cell>
          <cell r="D1547">
            <v>0.46379999999999999</v>
          </cell>
        </row>
        <row r="1548">
          <cell r="A1548" t="str">
            <v>Niagara</v>
          </cell>
          <cell r="C1548">
            <v>200903</v>
          </cell>
          <cell r="D1548">
            <v>0.46710000000000002</v>
          </cell>
        </row>
        <row r="1549">
          <cell r="A1549" t="str">
            <v>Niagara</v>
          </cell>
          <cell r="C1549">
            <v>200904</v>
          </cell>
          <cell r="D1549">
            <v>0.44230000000000003</v>
          </cell>
        </row>
        <row r="1550">
          <cell r="A1550" t="str">
            <v>Niagara</v>
          </cell>
          <cell r="C1550">
            <v>200905</v>
          </cell>
          <cell r="D1550">
            <v>0.44919999999999999</v>
          </cell>
        </row>
        <row r="1551">
          <cell r="A1551" t="str">
            <v>Niagara</v>
          </cell>
          <cell r="C1551">
            <v>200906</v>
          </cell>
          <cell r="D1551">
            <v>0.4365</v>
          </cell>
        </row>
        <row r="1552">
          <cell r="A1552" t="str">
            <v>Niagara</v>
          </cell>
          <cell r="C1552">
            <v>200907</v>
          </cell>
          <cell r="D1552">
            <v>0.4239</v>
          </cell>
        </row>
        <row r="1553">
          <cell r="A1553" t="str">
            <v>Niagara</v>
          </cell>
          <cell r="C1553">
            <v>200908</v>
          </cell>
          <cell r="D1553">
            <v>0.44679999999999997</v>
          </cell>
        </row>
        <row r="1554">
          <cell r="A1554" t="str">
            <v>Niagara</v>
          </cell>
          <cell r="C1554">
            <v>200909</v>
          </cell>
          <cell r="D1554">
            <v>0.42599999999999999</v>
          </cell>
        </row>
        <row r="1555">
          <cell r="A1555" t="str">
            <v>Niagara</v>
          </cell>
          <cell r="C1555">
            <v>200910</v>
          </cell>
          <cell r="D1555">
            <v>0.48749999999999999</v>
          </cell>
        </row>
        <row r="1556">
          <cell r="A1556" t="str">
            <v>Niagara</v>
          </cell>
          <cell r="C1556">
            <v>200911</v>
          </cell>
          <cell r="D1556">
            <v>0.49490000000000001</v>
          </cell>
        </row>
        <row r="1557">
          <cell r="A1557" t="str">
            <v>Niagara</v>
          </cell>
          <cell r="C1557">
            <v>200912</v>
          </cell>
          <cell r="D1557">
            <v>0.53180000000000005</v>
          </cell>
        </row>
        <row r="1558">
          <cell r="A1558" t="str">
            <v>Niagara</v>
          </cell>
          <cell r="C1558">
            <v>201001</v>
          </cell>
          <cell r="D1558">
            <v>0.504</v>
          </cell>
        </row>
        <row r="1559">
          <cell r="A1559" t="str">
            <v>Niagara</v>
          </cell>
          <cell r="C1559">
            <v>201002</v>
          </cell>
          <cell r="D1559">
            <v>0.4859</v>
          </cell>
        </row>
        <row r="1560">
          <cell r="A1560" t="str">
            <v>Niagara</v>
          </cell>
          <cell r="C1560">
            <v>201003</v>
          </cell>
          <cell r="D1560">
            <v>0.48949999999999999</v>
          </cell>
        </row>
        <row r="1561">
          <cell r="A1561" t="str">
            <v>Niagara</v>
          </cell>
          <cell r="C1561">
            <v>201004</v>
          </cell>
          <cell r="D1561">
            <v>0.46829999999999999</v>
          </cell>
        </row>
        <row r="1562">
          <cell r="A1562" t="str">
            <v>Niagara</v>
          </cell>
          <cell r="C1562">
            <v>201005</v>
          </cell>
          <cell r="D1562">
            <v>0.47570000000000001</v>
          </cell>
        </row>
        <row r="1563">
          <cell r="A1563" t="str">
            <v>Niagara</v>
          </cell>
          <cell r="C1563">
            <v>201006</v>
          </cell>
          <cell r="D1563">
            <v>0.46200000000000002</v>
          </cell>
        </row>
        <row r="1564">
          <cell r="A1564" t="str">
            <v>Niagara</v>
          </cell>
          <cell r="C1564">
            <v>201007</v>
          </cell>
          <cell r="D1564">
            <v>0.44850000000000001</v>
          </cell>
        </row>
        <row r="1565">
          <cell r="A1565" t="str">
            <v>Niagara</v>
          </cell>
          <cell r="C1565">
            <v>201008</v>
          </cell>
          <cell r="D1565">
            <v>0.47299999999999998</v>
          </cell>
        </row>
        <row r="1566">
          <cell r="A1566" t="str">
            <v>Niagara</v>
          </cell>
          <cell r="C1566">
            <v>201009</v>
          </cell>
          <cell r="D1566">
            <v>0.45079999999999998</v>
          </cell>
        </row>
        <row r="1567">
          <cell r="A1567" t="str">
            <v>Niagara</v>
          </cell>
          <cell r="C1567">
            <v>201010</v>
          </cell>
          <cell r="D1567">
            <v>0.51670000000000005</v>
          </cell>
        </row>
        <row r="1568">
          <cell r="A1568" t="str">
            <v>Niagara</v>
          </cell>
          <cell r="C1568">
            <v>201011</v>
          </cell>
          <cell r="D1568">
            <v>0.55449999999999999</v>
          </cell>
        </row>
        <row r="1569">
          <cell r="A1569" t="str">
            <v>Niagara</v>
          </cell>
          <cell r="C1569">
            <v>201012</v>
          </cell>
          <cell r="D1569">
            <v>0.60109999999999997</v>
          </cell>
        </row>
        <row r="1570">
          <cell r="A1570" t="str">
            <v>Niagara</v>
          </cell>
          <cell r="C1570">
            <v>201101</v>
          </cell>
          <cell r="D1570">
            <v>0.56599999999999995</v>
          </cell>
        </row>
        <row r="1571">
          <cell r="A1571" t="str">
            <v>Niagara</v>
          </cell>
          <cell r="C1571">
            <v>201102</v>
          </cell>
          <cell r="D1571">
            <v>0.54320000000000002</v>
          </cell>
        </row>
        <row r="1572">
          <cell r="A1572" t="str">
            <v>Niagara</v>
          </cell>
          <cell r="C1572">
            <v>201103</v>
          </cell>
          <cell r="D1572">
            <v>0.54769999999999996</v>
          </cell>
        </row>
        <row r="1573">
          <cell r="A1573" t="str">
            <v>Niagara</v>
          </cell>
          <cell r="C1573">
            <v>201104</v>
          </cell>
          <cell r="D1573">
            <v>0.51229999999999998</v>
          </cell>
        </row>
        <row r="1574">
          <cell r="A1574" t="str">
            <v>Niagara</v>
          </cell>
          <cell r="C1574">
            <v>201105</v>
          </cell>
          <cell r="D1574">
            <v>0</v>
          </cell>
        </row>
        <row r="1575">
          <cell r="A1575" t="str">
            <v>Niagara</v>
          </cell>
          <cell r="C1575">
            <v>201106</v>
          </cell>
          <cell r="D1575">
            <v>0</v>
          </cell>
        </row>
        <row r="1576">
          <cell r="A1576" t="str">
            <v>Niagara</v>
          </cell>
          <cell r="C1576">
            <v>201107</v>
          </cell>
          <cell r="D1576">
            <v>0</v>
          </cell>
        </row>
        <row r="1577">
          <cell r="A1577" t="str">
            <v>Niagara</v>
          </cell>
          <cell r="C1577">
            <v>201108</v>
          </cell>
          <cell r="D1577">
            <v>0</v>
          </cell>
        </row>
        <row r="1578">
          <cell r="A1578" t="str">
            <v>Niagara</v>
          </cell>
          <cell r="C1578">
            <v>201109</v>
          </cell>
          <cell r="D1578">
            <v>0</v>
          </cell>
        </row>
        <row r="1579">
          <cell r="A1579" t="str">
            <v>Niagara</v>
          </cell>
          <cell r="C1579">
            <v>201110</v>
          </cell>
          <cell r="D1579">
            <v>0</v>
          </cell>
        </row>
        <row r="1580">
          <cell r="A1580" t="str">
            <v>Niagara</v>
          </cell>
          <cell r="C1580">
            <v>201111</v>
          </cell>
          <cell r="D1580">
            <v>0</v>
          </cell>
        </row>
        <row r="1581">
          <cell r="A1581" t="str">
            <v>Niagara</v>
          </cell>
          <cell r="C1581">
            <v>201112</v>
          </cell>
          <cell r="D1581">
            <v>0</v>
          </cell>
        </row>
        <row r="1582">
          <cell r="A1582" t="str">
            <v>Niagara</v>
          </cell>
          <cell r="C1582">
            <v>201201</v>
          </cell>
          <cell r="D1582">
            <v>0</v>
          </cell>
        </row>
        <row r="1583">
          <cell r="A1583" t="str">
            <v>Niagara</v>
          </cell>
          <cell r="C1583">
            <v>201202</v>
          </cell>
          <cell r="D1583">
            <v>0</v>
          </cell>
        </row>
        <row r="1584">
          <cell r="A1584" t="str">
            <v>Niagara</v>
          </cell>
          <cell r="C1584">
            <v>201203</v>
          </cell>
          <cell r="D1584">
            <v>0</v>
          </cell>
        </row>
        <row r="1585">
          <cell r="A1585" t="str">
            <v>Niagara</v>
          </cell>
          <cell r="C1585">
            <v>201204</v>
          </cell>
          <cell r="D1585">
            <v>0</v>
          </cell>
        </row>
        <row r="1586">
          <cell r="A1586" t="str">
            <v>Niagara</v>
          </cell>
          <cell r="C1586">
            <v>201205</v>
          </cell>
          <cell r="D1586">
            <v>0</v>
          </cell>
        </row>
        <row r="1587">
          <cell r="A1587" t="str">
            <v>Niagara</v>
          </cell>
          <cell r="C1587">
            <v>201206</v>
          </cell>
          <cell r="D1587">
            <v>0</v>
          </cell>
        </row>
        <row r="1588">
          <cell r="A1588" t="str">
            <v>Niagara</v>
          </cell>
          <cell r="C1588">
            <v>201207</v>
          </cell>
          <cell r="D1588">
            <v>0</v>
          </cell>
        </row>
        <row r="1589">
          <cell r="A1589" t="str">
            <v>Niagara</v>
          </cell>
          <cell r="C1589">
            <v>201208</v>
          </cell>
          <cell r="D1589">
            <v>0</v>
          </cell>
        </row>
        <row r="1590">
          <cell r="A1590" t="str">
            <v>Niagara</v>
          </cell>
          <cell r="C1590">
            <v>201209</v>
          </cell>
          <cell r="D1590">
            <v>0</v>
          </cell>
        </row>
        <row r="1591">
          <cell r="A1591" t="str">
            <v>Niagara</v>
          </cell>
          <cell r="C1591">
            <v>201210</v>
          </cell>
          <cell r="D1591">
            <v>0</v>
          </cell>
        </row>
        <row r="1592">
          <cell r="A1592" t="str">
            <v>Niagara</v>
          </cell>
          <cell r="C1592">
            <v>201211</v>
          </cell>
          <cell r="D1592">
            <v>0</v>
          </cell>
        </row>
        <row r="1593">
          <cell r="A1593" t="str">
            <v>Niagara</v>
          </cell>
          <cell r="C1593">
            <v>201212</v>
          </cell>
          <cell r="D1593">
            <v>0</v>
          </cell>
        </row>
        <row r="1594">
          <cell r="A1594" t="str">
            <v>Niagara</v>
          </cell>
          <cell r="C1594">
            <v>201301</v>
          </cell>
          <cell r="D1594">
            <v>0</v>
          </cell>
        </row>
        <row r="1595">
          <cell r="A1595" t="str">
            <v>Niagara</v>
          </cell>
          <cell r="C1595">
            <v>201302</v>
          </cell>
          <cell r="D1595">
            <v>0</v>
          </cell>
        </row>
        <row r="1596">
          <cell r="A1596" t="str">
            <v>Niagara</v>
          </cell>
          <cell r="C1596">
            <v>201303</v>
          </cell>
          <cell r="D1596">
            <v>0</v>
          </cell>
        </row>
        <row r="1597">
          <cell r="A1597" t="str">
            <v>Niagara</v>
          </cell>
          <cell r="C1597">
            <v>201304</v>
          </cell>
          <cell r="D1597">
            <v>0</v>
          </cell>
        </row>
        <row r="1598">
          <cell r="A1598" t="str">
            <v>Niagara</v>
          </cell>
          <cell r="C1598">
            <v>201305</v>
          </cell>
          <cell r="D1598">
            <v>0</v>
          </cell>
        </row>
        <row r="1599">
          <cell r="A1599" t="str">
            <v>Niagara</v>
          </cell>
          <cell r="C1599">
            <v>201306</v>
          </cell>
          <cell r="D1599">
            <v>0</v>
          </cell>
        </row>
        <row r="1600">
          <cell r="A1600" t="str">
            <v>Niagara</v>
          </cell>
          <cell r="C1600">
            <v>201307</v>
          </cell>
          <cell r="D1600">
            <v>0</v>
          </cell>
        </row>
        <row r="1601">
          <cell r="A1601" t="str">
            <v>Niagara</v>
          </cell>
          <cell r="C1601">
            <v>201308</v>
          </cell>
          <cell r="D1601">
            <v>0</v>
          </cell>
        </row>
        <row r="1602">
          <cell r="A1602" t="str">
            <v>Niagara</v>
          </cell>
          <cell r="C1602">
            <v>201309</v>
          </cell>
          <cell r="D1602">
            <v>0</v>
          </cell>
        </row>
        <row r="1603">
          <cell r="A1603" t="str">
            <v>Niagara</v>
          </cell>
          <cell r="C1603">
            <v>201310</v>
          </cell>
          <cell r="D1603">
            <v>0</v>
          </cell>
        </row>
        <row r="1604">
          <cell r="A1604" t="str">
            <v>Niagara</v>
          </cell>
          <cell r="C1604">
            <v>201311</v>
          </cell>
          <cell r="D1604">
            <v>0</v>
          </cell>
        </row>
        <row r="1605">
          <cell r="A1605" t="str">
            <v>Niagara</v>
          </cell>
          <cell r="C1605">
            <v>201312</v>
          </cell>
          <cell r="D1605">
            <v>0</v>
          </cell>
        </row>
        <row r="1606">
          <cell r="A1606" t="str">
            <v>Niagara</v>
          </cell>
          <cell r="C1606">
            <v>201401</v>
          </cell>
          <cell r="D1606">
            <v>0</v>
          </cell>
        </row>
        <row r="1607">
          <cell r="A1607" t="str">
            <v>Niagara</v>
          </cell>
          <cell r="C1607">
            <v>201402</v>
          </cell>
          <cell r="D1607">
            <v>0</v>
          </cell>
        </row>
        <row r="1608">
          <cell r="A1608" t="str">
            <v>Niagara</v>
          </cell>
          <cell r="C1608">
            <v>201403</v>
          </cell>
          <cell r="D1608">
            <v>0</v>
          </cell>
        </row>
        <row r="1609">
          <cell r="A1609" t="str">
            <v>Niagara</v>
          </cell>
          <cell r="C1609">
            <v>201404</v>
          </cell>
          <cell r="D1609">
            <v>0</v>
          </cell>
        </row>
        <row r="1610">
          <cell r="A1610" t="str">
            <v>Niagara</v>
          </cell>
          <cell r="C1610">
            <v>201405</v>
          </cell>
          <cell r="D1610">
            <v>0</v>
          </cell>
        </row>
        <row r="1611">
          <cell r="A1611" t="str">
            <v>Niagara</v>
          </cell>
          <cell r="C1611">
            <v>201406</v>
          </cell>
          <cell r="D1611">
            <v>0</v>
          </cell>
        </row>
        <row r="1612">
          <cell r="A1612" t="str">
            <v>Niagara</v>
          </cell>
          <cell r="C1612">
            <v>201407</v>
          </cell>
          <cell r="D1612">
            <v>0</v>
          </cell>
        </row>
        <row r="1613">
          <cell r="A1613" t="str">
            <v>Niagara</v>
          </cell>
          <cell r="C1613">
            <v>201408</v>
          </cell>
          <cell r="D1613">
            <v>0</v>
          </cell>
        </row>
        <row r="1614">
          <cell r="A1614" t="str">
            <v>Niagara</v>
          </cell>
          <cell r="C1614">
            <v>201409</v>
          </cell>
          <cell r="D1614">
            <v>0</v>
          </cell>
        </row>
        <row r="1615">
          <cell r="A1615" t="str">
            <v>Niagara</v>
          </cell>
          <cell r="C1615">
            <v>201410</v>
          </cell>
          <cell r="D1615">
            <v>0</v>
          </cell>
        </row>
        <row r="1616">
          <cell r="A1616" t="str">
            <v>Niagara</v>
          </cell>
          <cell r="C1616">
            <v>201411</v>
          </cell>
          <cell r="D1616">
            <v>0</v>
          </cell>
        </row>
        <row r="1617">
          <cell r="A1617" t="str">
            <v>Niagara</v>
          </cell>
          <cell r="C1617">
            <v>201412</v>
          </cell>
          <cell r="D1617">
            <v>0</v>
          </cell>
        </row>
        <row r="1618">
          <cell r="A1618" t="str">
            <v>Niagara</v>
          </cell>
          <cell r="C1618">
            <v>201501</v>
          </cell>
          <cell r="D1618">
            <v>0</v>
          </cell>
        </row>
        <row r="1619">
          <cell r="A1619" t="str">
            <v>Niagara</v>
          </cell>
          <cell r="C1619">
            <v>201502</v>
          </cell>
          <cell r="D1619">
            <v>0</v>
          </cell>
        </row>
        <row r="1620">
          <cell r="A1620" t="str">
            <v>Niagara</v>
          </cell>
          <cell r="C1620">
            <v>201503</v>
          </cell>
          <cell r="D1620">
            <v>0</v>
          </cell>
        </row>
        <row r="1621">
          <cell r="A1621" t="str">
            <v>Niagara</v>
          </cell>
          <cell r="C1621">
            <v>201504</v>
          </cell>
          <cell r="D1621">
            <v>0</v>
          </cell>
        </row>
        <row r="1622">
          <cell r="A1622" t="str">
            <v>Niagara</v>
          </cell>
          <cell r="C1622">
            <v>201505</v>
          </cell>
          <cell r="D1622">
            <v>0</v>
          </cell>
        </row>
        <row r="1623">
          <cell r="A1623" t="str">
            <v>Niagara</v>
          </cell>
          <cell r="C1623">
            <v>201506</v>
          </cell>
          <cell r="D1623">
            <v>0</v>
          </cell>
        </row>
        <row r="1624">
          <cell r="A1624" t="str">
            <v>Niagara</v>
          </cell>
          <cell r="C1624">
            <v>201507</v>
          </cell>
          <cell r="D1624">
            <v>0</v>
          </cell>
        </row>
        <row r="1625">
          <cell r="A1625" t="str">
            <v>Niagara</v>
          </cell>
          <cell r="C1625">
            <v>201508</v>
          </cell>
          <cell r="D1625">
            <v>0</v>
          </cell>
        </row>
        <row r="1626">
          <cell r="A1626" t="str">
            <v>Niagara</v>
          </cell>
          <cell r="C1626">
            <v>201509</v>
          </cell>
          <cell r="D1626">
            <v>0</v>
          </cell>
        </row>
        <row r="1627">
          <cell r="A1627" t="str">
            <v>Niagara</v>
          </cell>
          <cell r="C1627">
            <v>201510</v>
          </cell>
          <cell r="D1627">
            <v>0</v>
          </cell>
        </row>
        <row r="1628">
          <cell r="A1628" t="str">
            <v>Niagara</v>
          </cell>
          <cell r="C1628">
            <v>201511</v>
          </cell>
          <cell r="D1628">
            <v>0</v>
          </cell>
        </row>
        <row r="1629">
          <cell r="A1629" t="str">
            <v>Niagara</v>
          </cell>
          <cell r="C1629">
            <v>201512</v>
          </cell>
          <cell r="D1629">
            <v>0</v>
          </cell>
        </row>
        <row r="1630">
          <cell r="A1630" t="str">
            <v>Niagara</v>
          </cell>
          <cell r="C1630">
            <v>201601</v>
          </cell>
          <cell r="D1630">
            <v>0</v>
          </cell>
        </row>
        <row r="1631">
          <cell r="A1631" t="str">
            <v>Niagara</v>
          </cell>
          <cell r="C1631">
            <v>201602</v>
          </cell>
          <cell r="D1631">
            <v>0</v>
          </cell>
        </row>
        <row r="1632">
          <cell r="A1632" t="str">
            <v>Niagara</v>
          </cell>
          <cell r="C1632">
            <v>201603</v>
          </cell>
          <cell r="D1632">
            <v>0</v>
          </cell>
        </row>
        <row r="1633">
          <cell r="A1633" t="str">
            <v>Niagara</v>
          </cell>
          <cell r="C1633">
            <v>201604</v>
          </cell>
          <cell r="D1633">
            <v>0</v>
          </cell>
        </row>
        <row r="1634">
          <cell r="A1634" t="str">
            <v>Niagara</v>
          </cell>
          <cell r="C1634">
            <v>201605</v>
          </cell>
          <cell r="D1634">
            <v>0</v>
          </cell>
        </row>
        <row r="1635">
          <cell r="A1635" t="str">
            <v>Niagara</v>
          </cell>
          <cell r="C1635">
            <v>201606</v>
          </cell>
          <cell r="D1635">
            <v>0</v>
          </cell>
        </row>
        <row r="1636">
          <cell r="A1636" t="str">
            <v>Niagara</v>
          </cell>
          <cell r="C1636">
            <v>201607</v>
          </cell>
          <cell r="D1636">
            <v>0</v>
          </cell>
        </row>
        <row r="1637">
          <cell r="A1637" t="str">
            <v>Niagara</v>
          </cell>
          <cell r="C1637">
            <v>201608</v>
          </cell>
          <cell r="D1637">
            <v>0</v>
          </cell>
        </row>
        <row r="1638">
          <cell r="A1638" t="str">
            <v>Niagara</v>
          </cell>
          <cell r="C1638">
            <v>201609</v>
          </cell>
          <cell r="D1638">
            <v>0</v>
          </cell>
        </row>
        <row r="1639">
          <cell r="A1639" t="str">
            <v>Niagara</v>
          </cell>
          <cell r="C1639">
            <v>201610</v>
          </cell>
          <cell r="D1639">
            <v>0</v>
          </cell>
        </row>
        <row r="1640">
          <cell r="A1640" t="str">
            <v>Niagara</v>
          </cell>
          <cell r="C1640">
            <v>201611</v>
          </cell>
          <cell r="D1640">
            <v>0</v>
          </cell>
        </row>
        <row r="1641">
          <cell r="A1641" t="str">
            <v>Niagara</v>
          </cell>
          <cell r="C1641">
            <v>201612</v>
          </cell>
          <cell r="D1641">
            <v>0</v>
          </cell>
        </row>
        <row r="1642">
          <cell r="A1642" t="str">
            <v>Niagara</v>
          </cell>
          <cell r="C1642">
            <v>201701</v>
          </cell>
          <cell r="D1642">
            <v>0</v>
          </cell>
        </row>
        <row r="1643">
          <cell r="A1643" t="str">
            <v>Niagara</v>
          </cell>
          <cell r="C1643">
            <v>201702</v>
          </cell>
          <cell r="D1643">
            <v>0</v>
          </cell>
        </row>
        <row r="1644">
          <cell r="A1644" t="str">
            <v>Niagara</v>
          </cell>
          <cell r="C1644">
            <v>201703</v>
          </cell>
          <cell r="D1644">
            <v>0</v>
          </cell>
        </row>
        <row r="1645">
          <cell r="A1645" t="str">
            <v>Niagara</v>
          </cell>
          <cell r="C1645">
            <v>201704</v>
          </cell>
          <cell r="D1645">
            <v>0</v>
          </cell>
        </row>
        <row r="1646">
          <cell r="A1646" t="str">
            <v>Niagara</v>
          </cell>
          <cell r="C1646">
            <v>201705</v>
          </cell>
          <cell r="D1646">
            <v>0</v>
          </cell>
        </row>
        <row r="1647">
          <cell r="A1647" t="str">
            <v>Niagara</v>
          </cell>
          <cell r="C1647">
            <v>201706</v>
          </cell>
          <cell r="D1647">
            <v>0</v>
          </cell>
        </row>
        <row r="1648">
          <cell r="A1648" t="str">
            <v>Niagara</v>
          </cell>
          <cell r="C1648">
            <v>201707</v>
          </cell>
          <cell r="D1648">
            <v>0</v>
          </cell>
        </row>
        <row r="1649">
          <cell r="A1649" t="str">
            <v>Niagara</v>
          </cell>
          <cell r="C1649">
            <v>201708</v>
          </cell>
          <cell r="D1649">
            <v>0</v>
          </cell>
        </row>
        <row r="1650">
          <cell r="A1650" t="str">
            <v>Niagara</v>
          </cell>
          <cell r="C1650">
            <v>201709</v>
          </cell>
          <cell r="D1650">
            <v>0</v>
          </cell>
        </row>
        <row r="1651">
          <cell r="A1651" t="str">
            <v>Niagara</v>
          </cell>
          <cell r="C1651">
            <v>201710</v>
          </cell>
          <cell r="D1651">
            <v>0</v>
          </cell>
        </row>
        <row r="1652">
          <cell r="A1652" t="str">
            <v>Niagara</v>
          </cell>
          <cell r="C1652">
            <v>201711</v>
          </cell>
          <cell r="D1652">
            <v>0</v>
          </cell>
        </row>
        <row r="1653">
          <cell r="A1653" t="str">
            <v>Niagara</v>
          </cell>
          <cell r="C1653">
            <v>201712</v>
          </cell>
          <cell r="D1653">
            <v>0</v>
          </cell>
        </row>
        <row r="1654">
          <cell r="A1654" t="str">
            <v>Niagara</v>
          </cell>
          <cell r="C1654">
            <v>201801</v>
          </cell>
          <cell r="D1654">
            <v>0</v>
          </cell>
        </row>
        <row r="1655">
          <cell r="A1655" t="str">
            <v>Niagara</v>
          </cell>
          <cell r="C1655">
            <v>201802</v>
          </cell>
          <cell r="D1655">
            <v>0</v>
          </cell>
        </row>
        <row r="1656">
          <cell r="A1656" t="str">
            <v>Niagara</v>
          </cell>
          <cell r="C1656">
            <v>201803</v>
          </cell>
          <cell r="D1656">
            <v>0</v>
          </cell>
        </row>
        <row r="1657">
          <cell r="A1657" t="str">
            <v>Niagara</v>
          </cell>
          <cell r="C1657">
            <v>201804</v>
          </cell>
          <cell r="D1657">
            <v>0</v>
          </cell>
        </row>
        <row r="1658">
          <cell r="A1658" t="str">
            <v>Niagara</v>
          </cell>
          <cell r="C1658">
            <v>201805</v>
          </cell>
          <cell r="D1658">
            <v>0</v>
          </cell>
        </row>
        <row r="1659">
          <cell r="A1659" t="str">
            <v>Niagara</v>
          </cell>
          <cell r="C1659">
            <v>201806</v>
          </cell>
          <cell r="D1659">
            <v>0</v>
          </cell>
        </row>
        <row r="1660">
          <cell r="A1660" t="str">
            <v>Niagara</v>
          </cell>
          <cell r="C1660">
            <v>201807</v>
          </cell>
          <cell r="D1660">
            <v>0</v>
          </cell>
        </row>
        <row r="1661">
          <cell r="A1661" t="str">
            <v>Niagara</v>
          </cell>
          <cell r="C1661">
            <v>201808</v>
          </cell>
          <cell r="D1661">
            <v>0</v>
          </cell>
        </row>
        <row r="1662">
          <cell r="A1662" t="str">
            <v>Niagara</v>
          </cell>
          <cell r="C1662">
            <v>201809</v>
          </cell>
          <cell r="D1662">
            <v>0</v>
          </cell>
        </row>
        <row r="1663">
          <cell r="A1663" t="str">
            <v>Niagara</v>
          </cell>
          <cell r="C1663">
            <v>201810</v>
          </cell>
          <cell r="D1663">
            <v>0</v>
          </cell>
        </row>
        <row r="1664">
          <cell r="A1664" t="str">
            <v>Niagara</v>
          </cell>
          <cell r="C1664">
            <v>201811</v>
          </cell>
          <cell r="D1664">
            <v>0</v>
          </cell>
        </row>
        <row r="1665">
          <cell r="A1665" t="str">
            <v>Niagara</v>
          </cell>
          <cell r="C1665">
            <v>201812</v>
          </cell>
          <cell r="D1665">
            <v>0</v>
          </cell>
        </row>
        <row r="1666">
          <cell r="A1666" t="str">
            <v>Niagara</v>
          </cell>
          <cell r="C1666">
            <v>201901</v>
          </cell>
          <cell r="D1666">
            <v>0</v>
          </cell>
        </row>
        <row r="1667">
          <cell r="A1667" t="str">
            <v>Niagara</v>
          </cell>
          <cell r="C1667">
            <v>201902</v>
          </cell>
          <cell r="D1667">
            <v>0</v>
          </cell>
        </row>
        <row r="1668">
          <cell r="A1668" t="str">
            <v>Niagara</v>
          </cell>
          <cell r="C1668">
            <v>201903</v>
          </cell>
          <cell r="D1668">
            <v>0</v>
          </cell>
        </row>
        <row r="1669">
          <cell r="A1669" t="str">
            <v>Niagara</v>
          </cell>
          <cell r="C1669">
            <v>201904</v>
          </cell>
          <cell r="D1669">
            <v>0</v>
          </cell>
        </row>
        <row r="1670">
          <cell r="A1670" t="str">
            <v>Niagara</v>
          </cell>
          <cell r="C1670">
            <v>201905</v>
          </cell>
          <cell r="D1670">
            <v>0</v>
          </cell>
        </row>
        <row r="1671">
          <cell r="A1671" t="str">
            <v>Niagara</v>
          </cell>
          <cell r="C1671">
            <v>201906</v>
          </cell>
          <cell r="D1671">
            <v>0</v>
          </cell>
        </row>
        <row r="1672">
          <cell r="A1672" t="str">
            <v>Niagara</v>
          </cell>
          <cell r="C1672">
            <v>201907</v>
          </cell>
          <cell r="D1672">
            <v>0</v>
          </cell>
        </row>
        <row r="1673">
          <cell r="A1673" t="str">
            <v>Niagara</v>
          </cell>
          <cell r="C1673">
            <v>201908</v>
          </cell>
          <cell r="D1673">
            <v>0</v>
          </cell>
        </row>
        <row r="1674">
          <cell r="A1674" t="str">
            <v>Niagara</v>
          </cell>
          <cell r="C1674">
            <v>201909</v>
          </cell>
          <cell r="D1674">
            <v>0</v>
          </cell>
        </row>
        <row r="1675">
          <cell r="A1675" t="str">
            <v>Niagara</v>
          </cell>
          <cell r="C1675">
            <v>201910</v>
          </cell>
          <cell r="D1675">
            <v>0</v>
          </cell>
        </row>
        <row r="1676">
          <cell r="A1676" t="str">
            <v>Niagara</v>
          </cell>
          <cell r="C1676">
            <v>201911</v>
          </cell>
          <cell r="D1676">
            <v>0</v>
          </cell>
        </row>
        <row r="1677">
          <cell r="A1677" t="str">
            <v>Niagara</v>
          </cell>
          <cell r="C1677">
            <v>201912</v>
          </cell>
          <cell r="D1677">
            <v>0</v>
          </cell>
        </row>
        <row r="1678">
          <cell r="A1678" t="str">
            <v>Niagara</v>
          </cell>
          <cell r="C1678">
            <v>202001</v>
          </cell>
          <cell r="D1678">
            <v>0</v>
          </cell>
        </row>
        <row r="1679">
          <cell r="A1679" t="str">
            <v>Niagara</v>
          </cell>
          <cell r="C1679">
            <v>202002</v>
          </cell>
          <cell r="D1679">
            <v>0</v>
          </cell>
        </row>
        <row r="1680">
          <cell r="A1680" t="str">
            <v>Niagara</v>
          </cell>
          <cell r="C1680">
            <v>202003</v>
          </cell>
          <cell r="D1680">
            <v>0</v>
          </cell>
        </row>
        <row r="1681">
          <cell r="A1681" t="str">
            <v>Niagara</v>
          </cell>
          <cell r="C1681">
            <v>202004</v>
          </cell>
          <cell r="D1681">
            <v>0</v>
          </cell>
        </row>
        <row r="1682">
          <cell r="A1682" t="str">
            <v>Niagara</v>
          </cell>
          <cell r="C1682">
            <v>202005</v>
          </cell>
          <cell r="D1682">
            <v>0</v>
          </cell>
        </row>
        <row r="1683">
          <cell r="A1683" t="str">
            <v>Niagara</v>
          </cell>
          <cell r="C1683">
            <v>202006</v>
          </cell>
          <cell r="D1683">
            <v>0</v>
          </cell>
        </row>
        <row r="1684">
          <cell r="A1684" t="str">
            <v>Niagara</v>
          </cell>
          <cell r="C1684">
            <v>202007</v>
          </cell>
          <cell r="D1684">
            <v>0</v>
          </cell>
        </row>
        <row r="1685">
          <cell r="A1685" t="str">
            <v>Niagara</v>
          </cell>
          <cell r="C1685">
            <v>202008</v>
          </cell>
          <cell r="D1685">
            <v>0</v>
          </cell>
        </row>
        <row r="1686">
          <cell r="A1686" t="str">
            <v>Niagara</v>
          </cell>
          <cell r="C1686">
            <v>202009</v>
          </cell>
          <cell r="D1686">
            <v>0</v>
          </cell>
        </row>
        <row r="1687">
          <cell r="A1687" t="str">
            <v>Niagara</v>
          </cell>
          <cell r="C1687">
            <v>202010</v>
          </cell>
          <cell r="D1687">
            <v>0</v>
          </cell>
        </row>
        <row r="1688">
          <cell r="A1688" t="str">
            <v>Niagara</v>
          </cell>
          <cell r="C1688">
            <v>202011</v>
          </cell>
          <cell r="D1688">
            <v>0</v>
          </cell>
        </row>
        <row r="1689">
          <cell r="A1689" t="str">
            <v>Niagara</v>
          </cell>
          <cell r="C1689">
            <v>202012</v>
          </cell>
          <cell r="D1689">
            <v>0</v>
          </cell>
        </row>
        <row r="1690">
          <cell r="A1690" t="str">
            <v>Niagara</v>
          </cell>
          <cell r="C1690">
            <v>202101</v>
          </cell>
          <cell r="D1690">
            <v>0</v>
          </cell>
        </row>
        <row r="1691">
          <cell r="A1691" t="str">
            <v>Niagara</v>
          </cell>
          <cell r="C1691">
            <v>202102</v>
          </cell>
          <cell r="D1691">
            <v>0</v>
          </cell>
        </row>
        <row r="1692">
          <cell r="A1692" t="str">
            <v>Niagara</v>
          </cell>
          <cell r="C1692">
            <v>202103</v>
          </cell>
          <cell r="D1692">
            <v>0</v>
          </cell>
        </row>
        <row r="1693">
          <cell r="A1693" t="str">
            <v>Niagara</v>
          </cell>
          <cell r="C1693">
            <v>202104</v>
          </cell>
          <cell r="D1693">
            <v>0</v>
          </cell>
        </row>
        <row r="1694">
          <cell r="A1694" t="str">
            <v>Niagara</v>
          </cell>
          <cell r="C1694">
            <v>202105</v>
          </cell>
          <cell r="D1694">
            <v>0</v>
          </cell>
        </row>
        <row r="1695">
          <cell r="A1695" t="str">
            <v>Niagara</v>
          </cell>
          <cell r="C1695">
            <v>202106</v>
          </cell>
          <cell r="D1695">
            <v>0</v>
          </cell>
        </row>
        <row r="1696">
          <cell r="A1696" t="str">
            <v>Niagara</v>
          </cell>
          <cell r="C1696">
            <v>202107</v>
          </cell>
          <cell r="D1696">
            <v>0</v>
          </cell>
        </row>
        <row r="1697">
          <cell r="A1697" t="str">
            <v>Niagara</v>
          </cell>
          <cell r="C1697">
            <v>202108</v>
          </cell>
          <cell r="D1697">
            <v>0</v>
          </cell>
        </row>
        <row r="1698">
          <cell r="A1698" t="str">
            <v>Niagara</v>
          </cell>
          <cell r="C1698">
            <v>202109</v>
          </cell>
          <cell r="D1698">
            <v>0</v>
          </cell>
        </row>
        <row r="1699">
          <cell r="A1699" t="str">
            <v>Niagara</v>
          </cell>
          <cell r="C1699">
            <v>202110</v>
          </cell>
          <cell r="D1699">
            <v>0</v>
          </cell>
        </row>
        <row r="1700">
          <cell r="A1700" t="str">
            <v>Niagara</v>
          </cell>
          <cell r="C1700">
            <v>202111</v>
          </cell>
          <cell r="D1700">
            <v>0</v>
          </cell>
        </row>
        <row r="1701">
          <cell r="A1701" t="str">
            <v>Niagara</v>
          </cell>
          <cell r="C1701">
            <v>202112</v>
          </cell>
          <cell r="D1701">
            <v>0</v>
          </cell>
        </row>
        <row r="1702">
          <cell r="A1702" t="str">
            <v>Niagara</v>
          </cell>
          <cell r="C1702">
            <v>202201</v>
          </cell>
          <cell r="D1702">
            <v>0</v>
          </cell>
        </row>
        <row r="1703">
          <cell r="A1703" t="str">
            <v>Niagara</v>
          </cell>
          <cell r="C1703">
            <v>202202</v>
          </cell>
          <cell r="D1703">
            <v>0</v>
          </cell>
        </row>
        <row r="1704">
          <cell r="A1704" t="str">
            <v>Niagara</v>
          </cell>
          <cell r="C1704">
            <v>202203</v>
          </cell>
          <cell r="D1704">
            <v>0</v>
          </cell>
        </row>
        <row r="1705">
          <cell r="A1705" t="str">
            <v>Niagara</v>
          </cell>
          <cell r="C1705">
            <v>202204</v>
          </cell>
          <cell r="D1705">
            <v>0</v>
          </cell>
        </row>
        <row r="1706">
          <cell r="A1706" t="str">
            <v>Niagara</v>
          </cell>
          <cell r="C1706">
            <v>202205</v>
          </cell>
          <cell r="D1706">
            <v>0</v>
          </cell>
        </row>
        <row r="1707">
          <cell r="A1707" t="str">
            <v>Niagara</v>
          </cell>
          <cell r="C1707">
            <v>202206</v>
          </cell>
          <cell r="D1707">
            <v>0</v>
          </cell>
        </row>
        <row r="1708">
          <cell r="A1708" t="str">
            <v>Niagara</v>
          </cell>
          <cell r="C1708">
            <v>202207</v>
          </cell>
          <cell r="D1708">
            <v>0</v>
          </cell>
        </row>
        <row r="1709">
          <cell r="A1709" t="str">
            <v>Niagara</v>
          </cell>
          <cell r="C1709">
            <v>202208</v>
          </cell>
          <cell r="D1709">
            <v>0</v>
          </cell>
        </row>
        <row r="1710">
          <cell r="A1710" t="str">
            <v>Niagara</v>
          </cell>
          <cell r="C1710">
            <v>202209</v>
          </cell>
          <cell r="D1710">
            <v>0</v>
          </cell>
        </row>
        <row r="1711">
          <cell r="A1711" t="str">
            <v>Niagara</v>
          </cell>
          <cell r="C1711">
            <v>202210</v>
          </cell>
          <cell r="D1711">
            <v>0</v>
          </cell>
        </row>
        <row r="1712">
          <cell r="A1712" t="str">
            <v>Niagara</v>
          </cell>
          <cell r="C1712">
            <v>202211</v>
          </cell>
          <cell r="D1712">
            <v>0</v>
          </cell>
        </row>
        <row r="1713">
          <cell r="A1713" t="str">
            <v>Niagara</v>
          </cell>
          <cell r="C1713">
            <v>202212</v>
          </cell>
          <cell r="D1713">
            <v>0</v>
          </cell>
        </row>
        <row r="1714">
          <cell r="A1714" t="str">
            <v>Niagara</v>
          </cell>
          <cell r="C1714">
            <v>202301</v>
          </cell>
          <cell r="D1714">
            <v>0</v>
          </cell>
        </row>
        <row r="1715">
          <cell r="A1715" t="str">
            <v>Niagara</v>
          </cell>
          <cell r="C1715">
            <v>202302</v>
          </cell>
          <cell r="D1715">
            <v>0</v>
          </cell>
        </row>
        <row r="1716">
          <cell r="A1716" t="str">
            <v>Niagara</v>
          </cell>
          <cell r="C1716">
            <v>202303</v>
          </cell>
          <cell r="D1716">
            <v>0</v>
          </cell>
        </row>
        <row r="1717">
          <cell r="A1717" t="str">
            <v>Niagara</v>
          </cell>
          <cell r="C1717">
            <v>202304</v>
          </cell>
          <cell r="D1717">
            <v>0</v>
          </cell>
        </row>
        <row r="1718">
          <cell r="A1718" t="str">
            <v>Niagara</v>
          </cell>
          <cell r="C1718">
            <v>202305</v>
          </cell>
          <cell r="D1718">
            <v>0</v>
          </cell>
        </row>
        <row r="1719">
          <cell r="A1719" t="str">
            <v>Niagara</v>
          </cell>
          <cell r="C1719">
            <v>202306</v>
          </cell>
          <cell r="D1719">
            <v>0</v>
          </cell>
        </row>
        <row r="1720">
          <cell r="A1720" t="str">
            <v>Niagara</v>
          </cell>
          <cell r="C1720">
            <v>202307</v>
          </cell>
          <cell r="D1720">
            <v>0</v>
          </cell>
        </row>
        <row r="1721">
          <cell r="A1721" t="str">
            <v>Niagara</v>
          </cell>
          <cell r="C1721">
            <v>202308</v>
          </cell>
          <cell r="D1721">
            <v>0</v>
          </cell>
        </row>
        <row r="1722">
          <cell r="A1722" t="str">
            <v>Niagara</v>
          </cell>
          <cell r="C1722">
            <v>202309</v>
          </cell>
          <cell r="D1722">
            <v>0</v>
          </cell>
        </row>
        <row r="1723">
          <cell r="A1723" t="str">
            <v>Niagara</v>
          </cell>
          <cell r="C1723">
            <v>202310</v>
          </cell>
          <cell r="D1723">
            <v>0</v>
          </cell>
        </row>
        <row r="1724">
          <cell r="A1724" t="str">
            <v>Niagara</v>
          </cell>
          <cell r="C1724">
            <v>202311</v>
          </cell>
          <cell r="D1724">
            <v>0</v>
          </cell>
        </row>
        <row r="1725">
          <cell r="A1725" t="str">
            <v>Niagara</v>
          </cell>
          <cell r="C1725">
            <v>202312</v>
          </cell>
          <cell r="D1725">
            <v>0</v>
          </cell>
        </row>
        <row r="1726">
          <cell r="A1726" t="str">
            <v>Niagara</v>
          </cell>
          <cell r="C1726">
            <v>202401</v>
          </cell>
          <cell r="D1726">
            <v>0</v>
          </cell>
        </row>
        <row r="1727">
          <cell r="A1727" t="str">
            <v>Niagara</v>
          </cell>
          <cell r="C1727">
            <v>202402</v>
          </cell>
          <cell r="D1727">
            <v>0</v>
          </cell>
        </row>
        <row r="1728">
          <cell r="A1728" t="str">
            <v>Niagara</v>
          </cell>
          <cell r="C1728">
            <v>202403</v>
          </cell>
          <cell r="D1728">
            <v>0</v>
          </cell>
        </row>
        <row r="1729">
          <cell r="A1729" t="str">
            <v>Niagara</v>
          </cell>
          <cell r="C1729">
            <v>202404</v>
          </cell>
          <cell r="D1729">
            <v>0</v>
          </cell>
        </row>
        <row r="1730">
          <cell r="A1730" t="str">
            <v>Niagara</v>
          </cell>
          <cell r="C1730">
            <v>202405</v>
          </cell>
          <cell r="D1730">
            <v>0</v>
          </cell>
        </row>
        <row r="1731">
          <cell r="A1731" t="str">
            <v>Niagara</v>
          </cell>
          <cell r="C1731">
            <v>202406</v>
          </cell>
          <cell r="D1731">
            <v>0</v>
          </cell>
        </row>
        <row r="1732">
          <cell r="A1732" t="str">
            <v>Niagara</v>
          </cell>
          <cell r="C1732">
            <v>202407</v>
          </cell>
          <cell r="D1732">
            <v>0</v>
          </cell>
        </row>
        <row r="1733">
          <cell r="A1733" t="str">
            <v>Niagara</v>
          </cell>
          <cell r="C1733">
            <v>202408</v>
          </cell>
          <cell r="D1733">
            <v>0</v>
          </cell>
        </row>
        <row r="1734">
          <cell r="A1734" t="str">
            <v>Niagara</v>
          </cell>
          <cell r="C1734">
            <v>202409</v>
          </cell>
          <cell r="D1734">
            <v>0</v>
          </cell>
        </row>
        <row r="1735">
          <cell r="A1735" t="str">
            <v>Niagara</v>
          </cell>
          <cell r="C1735">
            <v>202410</v>
          </cell>
          <cell r="D1735">
            <v>0</v>
          </cell>
        </row>
        <row r="1736">
          <cell r="A1736" t="str">
            <v>Niagara</v>
          </cell>
          <cell r="C1736">
            <v>202411</v>
          </cell>
          <cell r="D1736">
            <v>0</v>
          </cell>
        </row>
        <row r="1737">
          <cell r="A1737" t="str">
            <v>Niagara</v>
          </cell>
          <cell r="C1737">
            <v>202412</v>
          </cell>
          <cell r="D1737">
            <v>0</v>
          </cell>
        </row>
        <row r="1738">
          <cell r="A1738" t="str">
            <v>Niagara</v>
          </cell>
          <cell r="C1738">
            <v>202501</v>
          </cell>
          <cell r="D1738">
            <v>0</v>
          </cell>
        </row>
        <row r="1739">
          <cell r="A1739" t="str">
            <v>Niagara</v>
          </cell>
          <cell r="C1739">
            <v>202502</v>
          </cell>
          <cell r="D1739">
            <v>0</v>
          </cell>
        </row>
        <row r="1740">
          <cell r="A1740" t="str">
            <v>Niagara</v>
          </cell>
          <cell r="C1740">
            <v>202503</v>
          </cell>
          <cell r="D1740">
            <v>0</v>
          </cell>
        </row>
        <row r="1741">
          <cell r="A1741" t="str">
            <v>Niagara</v>
          </cell>
          <cell r="C1741">
            <v>202504</v>
          </cell>
          <cell r="D1741">
            <v>0</v>
          </cell>
        </row>
        <row r="1742">
          <cell r="A1742" t="str">
            <v>Niagara</v>
          </cell>
          <cell r="C1742">
            <v>202505</v>
          </cell>
          <cell r="D1742">
            <v>0</v>
          </cell>
        </row>
        <row r="1743">
          <cell r="A1743" t="str">
            <v>Niagara</v>
          </cell>
          <cell r="C1743">
            <v>202506</v>
          </cell>
          <cell r="D1743">
            <v>0</v>
          </cell>
        </row>
        <row r="1744">
          <cell r="A1744" t="str">
            <v>Niagara</v>
          </cell>
          <cell r="C1744">
            <v>202507</v>
          </cell>
          <cell r="D1744">
            <v>0</v>
          </cell>
        </row>
        <row r="1745">
          <cell r="A1745" t="str">
            <v>Niagara</v>
          </cell>
          <cell r="C1745">
            <v>202508</v>
          </cell>
          <cell r="D1745">
            <v>0</v>
          </cell>
        </row>
        <row r="1746">
          <cell r="A1746" t="str">
            <v>Niagara</v>
          </cell>
          <cell r="C1746">
            <v>202509</v>
          </cell>
          <cell r="D1746">
            <v>0</v>
          </cell>
        </row>
        <row r="1747">
          <cell r="A1747" t="str">
            <v>Niagara</v>
          </cell>
          <cell r="C1747">
            <v>202510</v>
          </cell>
          <cell r="D1747">
            <v>0</v>
          </cell>
        </row>
        <row r="1748">
          <cell r="A1748" t="str">
            <v>Niagara</v>
          </cell>
          <cell r="C1748">
            <v>202511</v>
          </cell>
          <cell r="D1748">
            <v>0</v>
          </cell>
        </row>
        <row r="1749">
          <cell r="A1749" t="str">
            <v>Niagara</v>
          </cell>
          <cell r="C1749">
            <v>202512</v>
          </cell>
          <cell r="D1749">
            <v>0</v>
          </cell>
        </row>
        <row r="1750">
          <cell r="A1750" t="str">
            <v>Niagara</v>
          </cell>
          <cell r="C1750">
            <v>202601</v>
          </cell>
          <cell r="D1750">
            <v>0</v>
          </cell>
        </row>
        <row r="1751">
          <cell r="A1751" t="str">
            <v>Niagara</v>
          </cell>
          <cell r="C1751">
            <v>202602</v>
          </cell>
          <cell r="D1751">
            <v>0</v>
          </cell>
        </row>
        <row r="1752">
          <cell r="A1752" t="str">
            <v>Niagara</v>
          </cell>
          <cell r="C1752">
            <v>202603</v>
          </cell>
          <cell r="D1752">
            <v>0</v>
          </cell>
        </row>
        <row r="1753">
          <cell r="A1753" t="str">
            <v>Niagara</v>
          </cell>
          <cell r="C1753">
            <v>202604</v>
          </cell>
          <cell r="D1753">
            <v>0</v>
          </cell>
        </row>
        <row r="1754">
          <cell r="A1754" t="str">
            <v>Niagara</v>
          </cell>
          <cell r="C1754">
            <v>202605</v>
          </cell>
          <cell r="D1754">
            <v>0</v>
          </cell>
        </row>
        <row r="1755">
          <cell r="A1755" t="str">
            <v>Niagara</v>
          </cell>
          <cell r="C1755">
            <v>202606</v>
          </cell>
          <cell r="D1755">
            <v>0</v>
          </cell>
        </row>
        <row r="1756">
          <cell r="A1756" t="str">
            <v>Niagara</v>
          </cell>
          <cell r="C1756">
            <v>202607</v>
          </cell>
          <cell r="D1756">
            <v>0</v>
          </cell>
        </row>
        <row r="1757">
          <cell r="A1757" t="str">
            <v>Niagara</v>
          </cell>
          <cell r="C1757">
            <v>202608</v>
          </cell>
          <cell r="D1757">
            <v>0</v>
          </cell>
        </row>
        <row r="1758">
          <cell r="A1758" t="str">
            <v>Niagara</v>
          </cell>
          <cell r="C1758">
            <v>202609</v>
          </cell>
          <cell r="D1758">
            <v>0</v>
          </cell>
        </row>
        <row r="1759">
          <cell r="A1759" t="str">
            <v>Niagara</v>
          </cell>
          <cell r="C1759">
            <v>202610</v>
          </cell>
          <cell r="D1759">
            <v>0</v>
          </cell>
        </row>
        <row r="1760">
          <cell r="A1760" t="str">
            <v>Niagara</v>
          </cell>
          <cell r="C1760">
            <v>202611</v>
          </cell>
          <cell r="D1760">
            <v>0</v>
          </cell>
        </row>
        <row r="1761">
          <cell r="A1761" t="str">
            <v>Niagara</v>
          </cell>
          <cell r="C1761">
            <v>202612</v>
          </cell>
          <cell r="D1761">
            <v>0</v>
          </cell>
        </row>
        <row r="1762">
          <cell r="A1762" t="str">
            <v>Niagara</v>
          </cell>
          <cell r="C1762">
            <v>202701</v>
          </cell>
          <cell r="D1762">
            <v>0</v>
          </cell>
        </row>
        <row r="1763">
          <cell r="A1763" t="str">
            <v>Niagara</v>
          </cell>
          <cell r="C1763">
            <v>202702</v>
          </cell>
          <cell r="D1763">
            <v>0</v>
          </cell>
        </row>
        <row r="1764">
          <cell r="A1764" t="str">
            <v>Niagara</v>
          </cell>
          <cell r="C1764">
            <v>202703</v>
          </cell>
          <cell r="D1764">
            <v>0</v>
          </cell>
        </row>
        <row r="1765">
          <cell r="A1765" t="str">
            <v>Niagara</v>
          </cell>
          <cell r="C1765">
            <v>202704</v>
          </cell>
          <cell r="D1765">
            <v>0</v>
          </cell>
        </row>
        <row r="1766">
          <cell r="A1766" t="str">
            <v>Niagara</v>
          </cell>
          <cell r="C1766">
            <v>202705</v>
          </cell>
          <cell r="D1766">
            <v>0</v>
          </cell>
        </row>
        <row r="1767">
          <cell r="A1767" t="str">
            <v>Niagara</v>
          </cell>
          <cell r="C1767">
            <v>202706</v>
          </cell>
          <cell r="D1767">
            <v>0</v>
          </cell>
        </row>
        <row r="1768">
          <cell r="A1768" t="str">
            <v>Niagara</v>
          </cell>
          <cell r="C1768">
            <v>202707</v>
          </cell>
          <cell r="D1768">
            <v>0</v>
          </cell>
        </row>
        <row r="1769">
          <cell r="A1769" t="str">
            <v>Niagara</v>
          </cell>
          <cell r="C1769">
            <v>202708</v>
          </cell>
          <cell r="D1769">
            <v>0</v>
          </cell>
        </row>
        <row r="1770">
          <cell r="A1770" t="str">
            <v>Niagara</v>
          </cell>
          <cell r="C1770">
            <v>202709</v>
          </cell>
          <cell r="D1770">
            <v>0</v>
          </cell>
        </row>
        <row r="1771">
          <cell r="A1771" t="str">
            <v>Niagara</v>
          </cell>
          <cell r="C1771">
            <v>202710</v>
          </cell>
          <cell r="D1771">
            <v>0</v>
          </cell>
        </row>
        <row r="1772">
          <cell r="A1772" t="str">
            <v>PJM OFF PEAK</v>
          </cell>
          <cell r="C1772">
            <v>200803</v>
          </cell>
          <cell r="D1772">
            <v>0</v>
          </cell>
        </row>
        <row r="1773">
          <cell r="A1773" t="str">
            <v>PJM OFF PEAK</v>
          </cell>
          <cell r="C1773">
            <v>200804</v>
          </cell>
          <cell r="D1773">
            <v>0</v>
          </cell>
        </row>
        <row r="1774">
          <cell r="A1774" t="str">
            <v>PJM OFF PEAK</v>
          </cell>
          <cell r="C1774">
            <v>200805</v>
          </cell>
          <cell r="D1774">
            <v>0</v>
          </cell>
        </row>
        <row r="1775">
          <cell r="A1775" t="str">
            <v>PJM OFF PEAK</v>
          </cell>
          <cell r="C1775">
            <v>200806</v>
          </cell>
          <cell r="D1775">
            <v>0</v>
          </cell>
        </row>
        <row r="1776">
          <cell r="A1776" t="str">
            <v>PJM OFF PEAK</v>
          </cell>
          <cell r="C1776">
            <v>200807</v>
          </cell>
          <cell r="D1776">
            <v>0</v>
          </cell>
        </row>
        <row r="1777">
          <cell r="A1777" t="str">
            <v>PJM OFF PEAK</v>
          </cell>
          <cell r="C1777">
            <v>200808</v>
          </cell>
          <cell r="D1777">
            <v>0</v>
          </cell>
        </row>
        <row r="1778">
          <cell r="A1778" t="str">
            <v>PJM OFF PEAK</v>
          </cell>
          <cell r="C1778">
            <v>200809</v>
          </cell>
          <cell r="D1778">
            <v>0</v>
          </cell>
        </row>
        <row r="1779">
          <cell r="A1779" t="str">
            <v>PJM OFF PEAK</v>
          </cell>
          <cell r="C1779">
            <v>200810</v>
          </cell>
          <cell r="D1779">
            <v>0</v>
          </cell>
        </row>
        <row r="1780">
          <cell r="A1780" t="str">
            <v>PJM OFF PEAK</v>
          </cell>
          <cell r="C1780">
            <v>200811</v>
          </cell>
          <cell r="D1780">
            <v>0</v>
          </cell>
        </row>
        <row r="1781">
          <cell r="A1781" t="str">
            <v>PJM OFF PEAK</v>
          </cell>
          <cell r="C1781">
            <v>200812</v>
          </cell>
          <cell r="D1781">
            <v>0</v>
          </cell>
        </row>
        <row r="1782">
          <cell r="A1782" t="str">
            <v>PJM OFF PEAK</v>
          </cell>
          <cell r="C1782">
            <v>200901</v>
          </cell>
          <cell r="D1782">
            <v>0</v>
          </cell>
        </row>
        <row r="1783">
          <cell r="A1783" t="str">
            <v>PJM OFF PEAK</v>
          </cell>
          <cell r="C1783">
            <v>200902</v>
          </cell>
          <cell r="D1783">
            <v>0</v>
          </cell>
        </row>
        <row r="1784">
          <cell r="A1784" t="str">
            <v>PJM OFF PEAK</v>
          </cell>
          <cell r="C1784">
            <v>200903</v>
          </cell>
          <cell r="D1784">
            <v>0</v>
          </cell>
        </row>
        <row r="1785">
          <cell r="A1785" t="str">
            <v>PJM OFF PEAK</v>
          </cell>
          <cell r="C1785">
            <v>200904</v>
          </cell>
          <cell r="D1785">
            <v>0</v>
          </cell>
        </row>
        <row r="1786">
          <cell r="A1786" t="str">
            <v>PJM OFF PEAK</v>
          </cell>
          <cell r="C1786">
            <v>200905</v>
          </cell>
          <cell r="D1786">
            <v>0</v>
          </cell>
        </row>
        <row r="1787">
          <cell r="A1787" t="str">
            <v>PJM OFF PEAK</v>
          </cell>
          <cell r="C1787">
            <v>200906</v>
          </cell>
          <cell r="D1787">
            <v>0</v>
          </cell>
        </row>
        <row r="1788">
          <cell r="A1788" t="str">
            <v>PJM OFF PEAK</v>
          </cell>
          <cell r="C1788">
            <v>200907</v>
          </cell>
          <cell r="D1788">
            <v>0</v>
          </cell>
        </row>
        <row r="1789">
          <cell r="A1789" t="str">
            <v>PJM OFF PEAK</v>
          </cell>
          <cell r="C1789">
            <v>200908</v>
          </cell>
          <cell r="D1789">
            <v>0</v>
          </cell>
        </row>
        <row r="1790">
          <cell r="A1790" t="str">
            <v>PJM OFF PEAK</v>
          </cell>
          <cell r="C1790">
            <v>200909</v>
          </cell>
          <cell r="D1790">
            <v>0</v>
          </cell>
        </row>
        <row r="1791">
          <cell r="A1791" t="str">
            <v>PJM OFF PEAK</v>
          </cell>
          <cell r="C1791">
            <v>200910</v>
          </cell>
          <cell r="D1791">
            <v>0</v>
          </cell>
        </row>
        <row r="1792">
          <cell r="A1792" t="str">
            <v>PJM OFF PEAK</v>
          </cell>
          <cell r="C1792">
            <v>200911</v>
          </cell>
          <cell r="D1792">
            <v>0</v>
          </cell>
        </row>
        <row r="1793">
          <cell r="A1793" t="str">
            <v>PJM OFF PEAK</v>
          </cell>
          <cell r="C1793">
            <v>200912</v>
          </cell>
          <cell r="D1793">
            <v>0</v>
          </cell>
        </row>
        <row r="1794">
          <cell r="A1794" t="str">
            <v>PJM OFF PEAK</v>
          </cell>
          <cell r="C1794">
            <v>201001</v>
          </cell>
          <cell r="D1794">
            <v>0</v>
          </cell>
        </row>
        <row r="1795">
          <cell r="A1795" t="str">
            <v>PJM OFF PEAK</v>
          </cell>
          <cell r="C1795">
            <v>201002</v>
          </cell>
          <cell r="D1795">
            <v>0</v>
          </cell>
        </row>
        <row r="1796">
          <cell r="A1796" t="str">
            <v>PJM OFF PEAK</v>
          </cell>
          <cell r="C1796">
            <v>201003</v>
          </cell>
          <cell r="D1796">
            <v>0</v>
          </cell>
        </row>
        <row r="1797">
          <cell r="A1797" t="str">
            <v>PJM OFF PEAK</v>
          </cell>
          <cell r="C1797">
            <v>201004</v>
          </cell>
          <cell r="D1797">
            <v>0</v>
          </cell>
        </row>
        <row r="1798">
          <cell r="A1798" t="str">
            <v>PJM OFF PEAK</v>
          </cell>
          <cell r="C1798">
            <v>201005</v>
          </cell>
          <cell r="D1798">
            <v>0</v>
          </cell>
        </row>
        <row r="1799">
          <cell r="A1799" t="str">
            <v>PJM OFF PEAK</v>
          </cell>
          <cell r="C1799">
            <v>201006</v>
          </cell>
          <cell r="D1799">
            <v>0</v>
          </cell>
        </row>
        <row r="1800">
          <cell r="A1800" t="str">
            <v>PJM OFF PEAK</v>
          </cell>
          <cell r="C1800">
            <v>201007</v>
          </cell>
          <cell r="D1800">
            <v>0</v>
          </cell>
        </row>
        <row r="1801">
          <cell r="A1801" t="str">
            <v>PJM OFF PEAK</v>
          </cell>
          <cell r="C1801">
            <v>201008</v>
          </cell>
          <cell r="D1801">
            <v>0</v>
          </cell>
        </row>
        <row r="1802">
          <cell r="A1802" t="str">
            <v>PJM OFF PEAK</v>
          </cell>
          <cell r="C1802">
            <v>201009</v>
          </cell>
          <cell r="D1802">
            <v>0</v>
          </cell>
        </row>
        <row r="1803">
          <cell r="A1803" t="str">
            <v>PJM OFF PEAK</v>
          </cell>
          <cell r="C1803">
            <v>201010</v>
          </cell>
          <cell r="D1803">
            <v>0</v>
          </cell>
        </row>
        <row r="1804">
          <cell r="A1804" t="str">
            <v>PJM OFF PEAK</v>
          </cell>
          <cell r="C1804">
            <v>201011</v>
          </cell>
          <cell r="D1804">
            <v>0</v>
          </cell>
        </row>
        <row r="1805">
          <cell r="A1805" t="str">
            <v>PJM OFF PEAK</v>
          </cell>
          <cell r="C1805">
            <v>201012</v>
          </cell>
          <cell r="D1805">
            <v>0</v>
          </cell>
        </row>
        <row r="1806">
          <cell r="A1806" t="str">
            <v>PJM ON PEAK</v>
          </cell>
          <cell r="C1806">
            <v>200803</v>
          </cell>
          <cell r="D1806">
            <v>0</v>
          </cell>
        </row>
        <row r="1807">
          <cell r="A1807" t="str">
            <v>PJM ON PEAK</v>
          </cell>
          <cell r="C1807">
            <v>200804</v>
          </cell>
          <cell r="D1807">
            <v>0</v>
          </cell>
        </row>
        <row r="1808">
          <cell r="A1808" t="str">
            <v>PJM ON PEAK</v>
          </cell>
          <cell r="C1808">
            <v>200805</v>
          </cell>
          <cell r="D1808">
            <v>0</v>
          </cell>
        </row>
        <row r="1809">
          <cell r="A1809" t="str">
            <v>PJM ON PEAK</v>
          </cell>
          <cell r="C1809">
            <v>200806</v>
          </cell>
          <cell r="D1809">
            <v>0</v>
          </cell>
        </row>
        <row r="1810">
          <cell r="A1810" t="str">
            <v>PJM ON PEAK</v>
          </cell>
          <cell r="C1810">
            <v>200807</v>
          </cell>
          <cell r="D1810">
            <v>0</v>
          </cell>
        </row>
        <row r="1811">
          <cell r="A1811" t="str">
            <v>PJM ON PEAK</v>
          </cell>
          <cell r="C1811">
            <v>200808</v>
          </cell>
          <cell r="D1811">
            <v>0</v>
          </cell>
        </row>
        <row r="1812">
          <cell r="A1812" t="str">
            <v>PJM ON PEAK</v>
          </cell>
          <cell r="C1812">
            <v>200809</v>
          </cell>
          <cell r="D1812">
            <v>0</v>
          </cell>
        </row>
        <row r="1813">
          <cell r="A1813" t="str">
            <v>PJM ON PEAK</v>
          </cell>
          <cell r="C1813">
            <v>200810</v>
          </cell>
          <cell r="D1813">
            <v>0</v>
          </cell>
        </row>
        <row r="1814">
          <cell r="A1814" t="str">
            <v>PJM ON PEAK</v>
          </cell>
          <cell r="C1814">
            <v>200811</v>
          </cell>
          <cell r="D1814">
            <v>0</v>
          </cell>
        </row>
        <row r="1815">
          <cell r="A1815" t="str">
            <v>PJM ON PEAK</v>
          </cell>
          <cell r="C1815">
            <v>200812</v>
          </cell>
          <cell r="D1815">
            <v>0</v>
          </cell>
        </row>
        <row r="1816">
          <cell r="A1816" t="str">
            <v>PJM ON PEAK</v>
          </cell>
          <cell r="C1816">
            <v>200901</v>
          </cell>
          <cell r="D1816">
            <v>0</v>
          </cell>
        </row>
        <row r="1817">
          <cell r="A1817" t="str">
            <v>PJM ON PEAK</v>
          </cell>
          <cell r="C1817">
            <v>200902</v>
          </cell>
          <cell r="D1817">
            <v>0</v>
          </cell>
        </row>
        <row r="1818">
          <cell r="A1818" t="str">
            <v>PJM ON PEAK</v>
          </cell>
          <cell r="C1818">
            <v>200903</v>
          </cell>
          <cell r="D1818">
            <v>0</v>
          </cell>
        </row>
        <row r="1819">
          <cell r="A1819" t="str">
            <v>PJM ON PEAK</v>
          </cell>
          <cell r="C1819">
            <v>200904</v>
          </cell>
          <cell r="D1819">
            <v>0</v>
          </cell>
        </row>
        <row r="1820">
          <cell r="A1820" t="str">
            <v>PJM ON PEAK</v>
          </cell>
          <cell r="C1820">
            <v>200905</v>
          </cell>
          <cell r="D1820">
            <v>0</v>
          </cell>
        </row>
        <row r="1821">
          <cell r="A1821" t="str">
            <v>PJM ON PEAK</v>
          </cell>
          <cell r="C1821">
            <v>200906</v>
          </cell>
          <cell r="D1821">
            <v>0</v>
          </cell>
        </row>
        <row r="1822">
          <cell r="A1822" t="str">
            <v>PJM ON PEAK</v>
          </cell>
          <cell r="C1822">
            <v>200907</v>
          </cell>
          <cell r="D1822">
            <v>0</v>
          </cell>
        </row>
        <row r="1823">
          <cell r="A1823" t="str">
            <v>PJM ON PEAK</v>
          </cell>
          <cell r="C1823">
            <v>200908</v>
          </cell>
          <cell r="D1823">
            <v>0</v>
          </cell>
        </row>
        <row r="1824">
          <cell r="A1824" t="str">
            <v>PJM ON PEAK</v>
          </cell>
          <cell r="C1824">
            <v>200909</v>
          </cell>
          <cell r="D1824">
            <v>0</v>
          </cell>
        </row>
        <row r="1825">
          <cell r="A1825" t="str">
            <v>PJM ON PEAK</v>
          </cell>
          <cell r="C1825">
            <v>200910</v>
          </cell>
          <cell r="D1825">
            <v>0</v>
          </cell>
        </row>
        <row r="1826">
          <cell r="A1826" t="str">
            <v>PJM ON PEAK</v>
          </cell>
          <cell r="C1826">
            <v>200911</v>
          </cell>
          <cell r="D1826">
            <v>0</v>
          </cell>
        </row>
        <row r="1827">
          <cell r="A1827" t="str">
            <v>PJM ON PEAK</v>
          </cell>
          <cell r="C1827">
            <v>200912</v>
          </cell>
          <cell r="D1827">
            <v>0</v>
          </cell>
        </row>
        <row r="1828">
          <cell r="A1828" t="str">
            <v>PJM ON PEAK</v>
          </cell>
          <cell r="C1828">
            <v>201001</v>
          </cell>
          <cell r="D1828">
            <v>0</v>
          </cell>
        </row>
        <row r="1829">
          <cell r="A1829" t="str">
            <v>PJM ON PEAK</v>
          </cell>
          <cell r="C1829">
            <v>201002</v>
          </cell>
          <cell r="D1829">
            <v>0</v>
          </cell>
        </row>
        <row r="1830">
          <cell r="A1830" t="str">
            <v>PJM ON PEAK</v>
          </cell>
          <cell r="C1830">
            <v>201003</v>
          </cell>
          <cell r="D1830">
            <v>0</v>
          </cell>
        </row>
        <row r="1831">
          <cell r="A1831" t="str">
            <v>PJM ON PEAK</v>
          </cell>
          <cell r="C1831">
            <v>201004</v>
          </cell>
          <cell r="D1831">
            <v>0</v>
          </cell>
        </row>
        <row r="1832">
          <cell r="A1832" t="str">
            <v>PJM ON PEAK</v>
          </cell>
          <cell r="C1832">
            <v>201005</v>
          </cell>
          <cell r="D1832">
            <v>0</v>
          </cell>
        </row>
        <row r="1833">
          <cell r="A1833" t="str">
            <v>PJM ON PEAK</v>
          </cell>
          <cell r="C1833">
            <v>201006</v>
          </cell>
          <cell r="D1833">
            <v>0</v>
          </cell>
        </row>
        <row r="1834">
          <cell r="A1834" t="str">
            <v>PJM ON PEAK</v>
          </cell>
          <cell r="C1834">
            <v>201007</v>
          </cell>
          <cell r="D1834">
            <v>0</v>
          </cell>
        </row>
        <row r="1835">
          <cell r="A1835" t="str">
            <v>PJM ON PEAK</v>
          </cell>
          <cell r="C1835">
            <v>201008</v>
          </cell>
          <cell r="D1835">
            <v>0</v>
          </cell>
        </row>
        <row r="1836">
          <cell r="A1836" t="str">
            <v>PJM ON PEAK</v>
          </cell>
          <cell r="C1836">
            <v>201009</v>
          </cell>
          <cell r="D1836">
            <v>0</v>
          </cell>
        </row>
        <row r="1837">
          <cell r="A1837" t="str">
            <v>PJM ON PEAK</v>
          </cell>
          <cell r="C1837">
            <v>201010</v>
          </cell>
          <cell r="D1837">
            <v>0</v>
          </cell>
        </row>
        <row r="1838">
          <cell r="A1838" t="str">
            <v>PJM ON PEAK</v>
          </cell>
          <cell r="C1838">
            <v>201011</v>
          </cell>
          <cell r="D1838">
            <v>0</v>
          </cell>
        </row>
        <row r="1839">
          <cell r="A1839" t="str">
            <v>PJM ON PEAK</v>
          </cell>
          <cell r="C1839">
            <v>201012</v>
          </cell>
          <cell r="D1839">
            <v>0</v>
          </cell>
        </row>
        <row r="1840">
          <cell r="A1840" t="str">
            <v>PJM ON PEAK</v>
          </cell>
          <cell r="C1840">
            <v>201101</v>
          </cell>
          <cell r="D1840">
            <v>0</v>
          </cell>
        </row>
        <row r="1841">
          <cell r="A1841" t="str">
            <v>PJM RTC</v>
          </cell>
          <cell r="C1841">
            <v>200803</v>
          </cell>
          <cell r="D1841">
            <v>0</v>
          </cell>
        </row>
        <row r="1842">
          <cell r="A1842" t="str">
            <v>PJM RTC</v>
          </cell>
          <cell r="C1842">
            <v>200804</v>
          </cell>
          <cell r="D1842">
            <v>0</v>
          </cell>
        </row>
        <row r="1843">
          <cell r="A1843" t="str">
            <v>PJM RTC</v>
          </cell>
          <cell r="C1843">
            <v>200805</v>
          </cell>
          <cell r="D1843">
            <v>0</v>
          </cell>
        </row>
        <row r="1844">
          <cell r="A1844" t="str">
            <v>PJM RTC</v>
          </cell>
          <cell r="C1844">
            <v>200806</v>
          </cell>
          <cell r="D1844">
            <v>0</v>
          </cell>
        </row>
        <row r="1845">
          <cell r="A1845" t="str">
            <v>PJM RTC</v>
          </cell>
          <cell r="C1845">
            <v>200807</v>
          </cell>
          <cell r="D1845">
            <v>0</v>
          </cell>
        </row>
        <row r="1846">
          <cell r="A1846" t="str">
            <v>PJM RTC</v>
          </cell>
          <cell r="C1846">
            <v>200808</v>
          </cell>
          <cell r="D1846">
            <v>0</v>
          </cell>
        </row>
        <row r="1847">
          <cell r="A1847" t="str">
            <v>PJM RTC</v>
          </cell>
          <cell r="C1847">
            <v>200809</v>
          </cell>
          <cell r="D1847">
            <v>0</v>
          </cell>
        </row>
        <row r="1848">
          <cell r="A1848" t="str">
            <v>PJM RTC</v>
          </cell>
          <cell r="C1848">
            <v>200810</v>
          </cell>
          <cell r="D1848">
            <v>0</v>
          </cell>
        </row>
        <row r="1849">
          <cell r="A1849" t="str">
            <v>PJM RTC</v>
          </cell>
          <cell r="C1849">
            <v>200811</v>
          </cell>
          <cell r="D1849">
            <v>0</v>
          </cell>
        </row>
        <row r="1850">
          <cell r="A1850" t="str">
            <v>PJM RTC</v>
          </cell>
          <cell r="C1850">
            <v>200812</v>
          </cell>
          <cell r="D1850">
            <v>0</v>
          </cell>
        </row>
        <row r="1851">
          <cell r="A1851" t="str">
            <v>PJM RTC</v>
          </cell>
          <cell r="C1851">
            <v>200901</v>
          </cell>
          <cell r="D1851">
            <v>0</v>
          </cell>
        </row>
        <row r="1852">
          <cell r="A1852" t="str">
            <v>PJM RTC</v>
          </cell>
          <cell r="C1852">
            <v>200902</v>
          </cell>
          <cell r="D1852">
            <v>0</v>
          </cell>
        </row>
        <row r="1853">
          <cell r="A1853" t="str">
            <v>PJM RTC</v>
          </cell>
          <cell r="C1853">
            <v>200903</v>
          </cell>
          <cell r="D1853">
            <v>0</v>
          </cell>
        </row>
        <row r="1854">
          <cell r="A1854" t="str">
            <v>PJM RTC</v>
          </cell>
          <cell r="C1854">
            <v>200904</v>
          </cell>
          <cell r="D1854">
            <v>0</v>
          </cell>
        </row>
        <row r="1855">
          <cell r="A1855" t="str">
            <v>PJM RTC</v>
          </cell>
          <cell r="C1855">
            <v>200905</v>
          </cell>
          <cell r="D1855">
            <v>0</v>
          </cell>
        </row>
        <row r="1856">
          <cell r="A1856" t="str">
            <v>PJM RTC</v>
          </cell>
          <cell r="C1856">
            <v>200906</v>
          </cell>
          <cell r="D1856">
            <v>0</v>
          </cell>
        </row>
        <row r="1857">
          <cell r="A1857" t="str">
            <v>PJM RTC</v>
          </cell>
          <cell r="C1857">
            <v>200907</v>
          </cell>
          <cell r="D1857">
            <v>0</v>
          </cell>
        </row>
        <row r="1858">
          <cell r="A1858" t="str">
            <v>PJM RTC</v>
          </cell>
          <cell r="C1858">
            <v>200908</v>
          </cell>
          <cell r="D1858">
            <v>0</v>
          </cell>
        </row>
        <row r="1859">
          <cell r="A1859" t="str">
            <v>PJM RTC</v>
          </cell>
          <cell r="C1859">
            <v>200909</v>
          </cell>
          <cell r="D1859">
            <v>0</v>
          </cell>
        </row>
        <row r="1860">
          <cell r="A1860" t="str">
            <v>PJM RTC</v>
          </cell>
          <cell r="C1860">
            <v>200910</v>
          </cell>
          <cell r="D1860">
            <v>0</v>
          </cell>
        </row>
        <row r="1861">
          <cell r="A1861" t="str">
            <v>PJM RTC</v>
          </cell>
          <cell r="C1861">
            <v>200911</v>
          </cell>
          <cell r="D1861">
            <v>0</v>
          </cell>
        </row>
        <row r="1862">
          <cell r="A1862" t="str">
            <v>PJM RTC</v>
          </cell>
          <cell r="C1862">
            <v>200912</v>
          </cell>
          <cell r="D1862">
            <v>0</v>
          </cell>
        </row>
        <row r="1863">
          <cell r="A1863" t="str">
            <v>RI AV RTC</v>
          </cell>
          <cell r="C1863">
            <v>200803</v>
          </cell>
          <cell r="D1863">
            <v>0</v>
          </cell>
        </row>
        <row r="1864">
          <cell r="A1864" t="str">
            <v>RI AV RTC</v>
          </cell>
          <cell r="C1864">
            <v>200804</v>
          </cell>
          <cell r="D1864">
            <v>0</v>
          </cell>
        </row>
        <row r="1865">
          <cell r="A1865" t="str">
            <v>RI AV RTC</v>
          </cell>
          <cell r="C1865">
            <v>200805</v>
          </cell>
          <cell r="D1865">
            <v>0</v>
          </cell>
        </row>
        <row r="1866">
          <cell r="A1866" t="str">
            <v>RI AV RTC</v>
          </cell>
          <cell r="C1866">
            <v>200806</v>
          </cell>
          <cell r="D1866">
            <v>0</v>
          </cell>
        </row>
        <row r="1867">
          <cell r="A1867" t="str">
            <v>RI AV RTC</v>
          </cell>
          <cell r="C1867">
            <v>200807</v>
          </cell>
          <cell r="D1867">
            <v>0</v>
          </cell>
        </row>
        <row r="1868">
          <cell r="A1868" t="str">
            <v>RI AV RTC</v>
          </cell>
          <cell r="C1868">
            <v>200808</v>
          </cell>
          <cell r="D1868">
            <v>0</v>
          </cell>
        </row>
        <row r="1869">
          <cell r="A1869" t="str">
            <v>RI AV RTC</v>
          </cell>
          <cell r="C1869">
            <v>200809</v>
          </cell>
          <cell r="D1869">
            <v>0</v>
          </cell>
        </row>
        <row r="1870">
          <cell r="A1870" t="str">
            <v>RI AV RTC</v>
          </cell>
          <cell r="C1870">
            <v>200810</v>
          </cell>
          <cell r="D1870">
            <v>0</v>
          </cell>
        </row>
        <row r="1871">
          <cell r="A1871" t="str">
            <v>RI AV RTC</v>
          </cell>
          <cell r="C1871">
            <v>200811</v>
          </cell>
          <cell r="D1871">
            <v>0</v>
          </cell>
        </row>
        <row r="1872">
          <cell r="A1872" t="str">
            <v>RI AV RTC</v>
          </cell>
          <cell r="C1872">
            <v>200812</v>
          </cell>
          <cell r="D1872">
            <v>0</v>
          </cell>
        </row>
        <row r="1873">
          <cell r="A1873" t="str">
            <v>RI AV RTC</v>
          </cell>
          <cell r="C1873">
            <v>200901</v>
          </cell>
          <cell r="D1873">
            <v>0</v>
          </cell>
        </row>
        <row r="1874">
          <cell r="A1874" t="str">
            <v>RI AV RTC</v>
          </cell>
          <cell r="C1874">
            <v>200902</v>
          </cell>
          <cell r="D1874">
            <v>0</v>
          </cell>
        </row>
        <row r="1875">
          <cell r="A1875" t="str">
            <v>RI AV RTC</v>
          </cell>
          <cell r="C1875">
            <v>200903</v>
          </cell>
          <cell r="D1875">
            <v>0</v>
          </cell>
        </row>
        <row r="1876">
          <cell r="A1876" t="str">
            <v>RI AV RTC</v>
          </cell>
          <cell r="C1876">
            <v>200904</v>
          </cell>
          <cell r="D1876">
            <v>0</v>
          </cell>
        </row>
        <row r="1877">
          <cell r="A1877" t="str">
            <v>RI AV RTC</v>
          </cell>
          <cell r="C1877">
            <v>200905</v>
          </cell>
          <cell r="D1877">
            <v>0</v>
          </cell>
        </row>
        <row r="1878">
          <cell r="A1878" t="str">
            <v>RI AV RTC</v>
          </cell>
          <cell r="C1878">
            <v>200906</v>
          </cell>
          <cell r="D1878">
            <v>0</v>
          </cell>
        </row>
        <row r="1879">
          <cell r="A1879" t="str">
            <v>RI AV RTC</v>
          </cell>
          <cell r="C1879">
            <v>200907</v>
          </cell>
          <cell r="D1879">
            <v>0</v>
          </cell>
        </row>
        <row r="1880">
          <cell r="A1880" t="str">
            <v>RI AV RTC</v>
          </cell>
          <cell r="C1880">
            <v>200908</v>
          </cell>
          <cell r="D1880">
            <v>0</v>
          </cell>
        </row>
        <row r="1881">
          <cell r="A1881" t="str">
            <v>RI AV RTC</v>
          </cell>
          <cell r="C1881">
            <v>200909</v>
          </cell>
          <cell r="D1881">
            <v>0</v>
          </cell>
        </row>
        <row r="1882">
          <cell r="A1882" t="str">
            <v>RI AV RTC</v>
          </cell>
          <cell r="C1882">
            <v>200910</v>
          </cell>
          <cell r="D1882">
            <v>0</v>
          </cell>
        </row>
        <row r="1883">
          <cell r="A1883" t="str">
            <v>RI AV RTC</v>
          </cell>
          <cell r="C1883">
            <v>200911</v>
          </cell>
          <cell r="D1883">
            <v>0</v>
          </cell>
        </row>
        <row r="1884">
          <cell r="A1884" t="str">
            <v>RI AV RTC</v>
          </cell>
          <cell r="C1884">
            <v>200912</v>
          </cell>
          <cell r="D1884">
            <v>0</v>
          </cell>
        </row>
        <row r="1885">
          <cell r="A1885" t="str">
            <v>RI SO RTC</v>
          </cell>
          <cell r="C1885">
            <v>200803</v>
          </cell>
          <cell r="D1885">
            <v>0</v>
          </cell>
        </row>
        <row r="1886">
          <cell r="A1886" t="str">
            <v>RI SO RTC</v>
          </cell>
          <cell r="C1886">
            <v>200804</v>
          </cell>
          <cell r="D1886">
            <v>0</v>
          </cell>
        </row>
        <row r="1887">
          <cell r="A1887" t="str">
            <v>RI SO RTC</v>
          </cell>
          <cell r="C1887">
            <v>200805</v>
          </cell>
          <cell r="D1887">
            <v>0</v>
          </cell>
        </row>
        <row r="1888">
          <cell r="A1888" t="str">
            <v>RI SO RTC</v>
          </cell>
          <cell r="C1888">
            <v>200806</v>
          </cell>
          <cell r="D1888">
            <v>0</v>
          </cell>
        </row>
        <row r="1889">
          <cell r="A1889" t="str">
            <v>RI SO RTC</v>
          </cell>
          <cell r="C1889">
            <v>200807</v>
          </cell>
          <cell r="D1889">
            <v>0</v>
          </cell>
        </row>
        <row r="1890">
          <cell r="A1890" t="str">
            <v>RI SO RTC</v>
          </cell>
          <cell r="C1890">
            <v>200808</v>
          </cell>
          <cell r="D1890">
            <v>0</v>
          </cell>
        </row>
        <row r="1891">
          <cell r="A1891" t="str">
            <v>RI SO RTC</v>
          </cell>
          <cell r="C1891">
            <v>200809</v>
          </cell>
          <cell r="D1891">
            <v>0</v>
          </cell>
        </row>
        <row r="1892">
          <cell r="A1892" t="str">
            <v>RI SO RTC</v>
          </cell>
          <cell r="C1892">
            <v>200810</v>
          </cell>
          <cell r="D1892">
            <v>0</v>
          </cell>
        </row>
        <row r="1893">
          <cell r="A1893" t="str">
            <v>RI SO RTC</v>
          </cell>
          <cell r="C1893">
            <v>200811</v>
          </cell>
          <cell r="D1893">
            <v>0</v>
          </cell>
        </row>
        <row r="1894">
          <cell r="A1894" t="str">
            <v>RI SO RTC</v>
          </cell>
          <cell r="C1894">
            <v>200812</v>
          </cell>
          <cell r="D1894">
            <v>0</v>
          </cell>
        </row>
        <row r="1895">
          <cell r="A1895" t="str">
            <v>RI SO RTC</v>
          </cell>
          <cell r="C1895">
            <v>200901</v>
          </cell>
          <cell r="D1895">
            <v>0</v>
          </cell>
        </row>
        <row r="1896">
          <cell r="A1896" t="str">
            <v>RI SO RTC</v>
          </cell>
          <cell r="C1896">
            <v>200902</v>
          </cell>
          <cell r="D1896">
            <v>0</v>
          </cell>
        </row>
        <row r="1897">
          <cell r="A1897" t="str">
            <v>RI SO RTC</v>
          </cell>
          <cell r="C1897">
            <v>200903</v>
          </cell>
          <cell r="D1897">
            <v>0</v>
          </cell>
        </row>
        <row r="1898">
          <cell r="A1898" t="str">
            <v>RI SO RTC</v>
          </cell>
          <cell r="C1898">
            <v>200904</v>
          </cell>
          <cell r="D1898">
            <v>0</v>
          </cell>
        </row>
        <row r="1899">
          <cell r="A1899" t="str">
            <v>RI SO RTC</v>
          </cell>
          <cell r="C1899">
            <v>200905</v>
          </cell>
          <cell r="D1899">
            <v>0</v>
          </cell>
        </row>
        <row r="1900">
          <cell r="A1900" t="str">
            <v>RI SO RTC</v>
          </cell>
          <cell r="C1900">
            <v>200906</v>
          </cell>
          <cell r="D1900">
            <v>0</v>
          </cell>
        </row>
        <row r="1901">
          <cell r="A1901" t="str">
            <v>RI SO RTC</v>
          </cell>
          <cell r="C1901">
            <v>200907</v>
          </cell>
          <cell r="D1901">
            <v>0</v>
          </cell>
        </row>
        <row r="1902">
          <cell r="A1902" t="str">
            <v>RI SO RTC</v>
          </cell>
          <cell r="C1902">
            <v>200908</v>
          </cell>
          <cell r="D1902">
            <v>0</v>
          </cell>
        </row>
        <row r="1903">
          <cell r="A1903" t="str">
            <v>RI SO RTC</v>
          </cell>
          <cell r="C1903">
            <v>200909</v>
          </cell>
          <cell r="D1903">
            <v>0</v>
          </cell>
        </row>
        <row r="1904">
          <cell r="A1904" t="str">
            <v>RI SO RTC</v>
          </cell>
          <cell r="C1904">
            <v>200910</v>
          </cell>
          <cell r="D1904">
            <v>0</v>
          </cell>
        </row>
        <row r="1905">
          <cell r="A1905" t="str">
            <v>RI SO RTC</v>
          </cell>
          <cell r="C1905">
            <v>200911</v>
          </cell>
          <cell r="D1905">
            <v>0</v>
          </cell>
        </row>
        <row r="1906">
          <cell r="A1906" t="str">
            <v>RI SO RTC</v>
          </cell>
          <cell r="C1906">
            <v>200912</v>
          </cell>
          <cell r="D1906">
            <v>0</v>
          </cell>
        </row>
        <row r="1907">
          <cell r="A1907" t="str">
            <v>RIBAS RTC1</v>
          </cell>
          <cell r="C1907">
            <v>200803</v>
          </cell>
          <cell r="D1907">
            <v>0</v>
          </cell>
        </row>
        <row r="1908">
          <cell r="A1908" t="str">
            <v>RIBAS RTC1</v>
          </cell>
          <cell r="C1908">
            <v>200804</v>
          </cell>
          <cell r="D1908">
            <v>0</v>
          </cell>
        </row>
        <row r="1909">
          <cell r="A1909" t="str">
            <v>RIBAS RTC1</v>
          </cell>
          <cell r="C1909">
            <v>200805</v>
          </cell>
          <cell r="D1909">
            <v>0</v>
          </cell>
        </row>
        <row r="1910">
          <cell r="A1910" t="str">
            <v>RIBAS RTC1</v>
          </cell>
          <cell r="C1910">
            <v>200806</v>
          </cell>
          <cell r="D1910">
            <v>0</v>
          </cell>
        </row>
        <row r="1911">
          <cell r="A1911" t="str">
            <v>RIBAS RTC1</v>
          </cell>
          <cell r="C1911">
            <v>200807</v>
          </cell>
          <cell r="D1911">
            <v>0</v>
          </cell>
        </row>
        <row r="1912">
          <cell r="A1912" t="str">
            <v>RIBAS RTC1</v>
          </cell>
          <cell r="C1912">
            <v>200808</v>
          </cell>
          <cell r="D1912">
            <v>0</v>
          </cell>
        </row>
        <row r="1913">
          <cell r="A1913" t="str">
            <v>RIBAS RTC1</v>
          </cell>
          <cell r="C1913">
            <v>200809</v>
          </cell>
          <cell r="D1913">
            <v>0</v>
          </cell>
        </row>
        <row r="1914">
          <cell r="A1914" t="str">
            <v>RIBAS RTC1</v>
          </cell>
          <cell r="C1914">
            <v>200810</v>
          </cell>
          <cell r="D1914">
            <v>0</v>
          </cell>
        </row>
        <row r="1915">
          <cell r="A1915" t="str">
            <v>RIBAS RTC1</v>
          </cell>
          <cell r="C1915">
            <v>200811</v>
          </cell>
          <cell r="D1915">
            <v>0</v>
          </cell>
        </row>
        <row r="1916">
          <cell r="A1916" t="str">
            <v>RIBAS RTC1</v>
          </cell>
          <cell r="C1916">
            <v>200812</v>
          </cell>
          <cell r="D1916">
            <v>0</v>
          </cell>
        </row>
        <row r="1917">
          <cell r="A1917" t="str">
            <v>RIBAS RTC1</v>
          </cell>
          <cell r="C1917">
            <v>200901</v>
          </cell>
          <cell r="D1917">
            <v>0</v>
          </cell>
        </row>
        <row r="1918">
          <cell r="A1918" t="str">
            <v>RIBAS RTC1</v>
          </cell>
          <cell r="C1918">
            <v>200902</v>
          </cell>
          <cell r="D1918">
            <v>0</v>
          </cell>
        </row>
        <row r="1919">
          <cell r="A1919" t="str">
            <v>RIBAS RTC1</v>
          </cell>
          <cell r="C1919">
            <v>200903</v>
          </cell>
          <cell r="D1919">
            <v>0</v>
          </cell>
        </row>
        <row r="1920">
          <cell r="A1920" t="str">
            <v>RIBAS RTC1</v>
          </cell>
          <cell r="C1920">
            <v>200904</v>
          </cell>
          <cell r="D1920">
            <v>0</v>
          </cell>
        </row>
        <row r="1921">
          <cell r="A1921" t="str">
            <v>RIBAS RTC1</v>
          </cell>
          <cell r="C1921">
            <v>200905</v>
          </cell>
          <cell r="D1921">
            <v>0</v>
          </cell>
        </row>
        <row r="1922">
          <cell r="A1922" t="str">
            <v>RIBAS RTC1</v>
          </cell>
          <cell r="C1922">
            <v>200906</v>
          </cell>
          <cell r="D1922">
            <v>0</v>
          </cell>
        </row>
        <row r="1923">
          <cell r="A1923" t="str">
            <v>RIBAS RTC1</v>
          </cell>
          <cell r="C1923">
            <v>200907</v>
          </cell>
          <cell r="D1923">
            <v>0</v>
          </cell>
        </row>
        <row r="1924">
          <cell r="A1924" t="str">
            <v>RIBAS RTC1</v>
          </cell>
          <cell r="C1924">
            <v>200908</v>
          </cell>
          <cell r="D1924">
            <v>0</v>
          </cell>
        </row>
        <row r="1925">
          <cell r="A1925" t="str">
            <v>RIBAS RTC1</v>
          </cell>
          <cell r="C1925">
            <v>200909</v>
          </cell>
          <cell r="D1925">
            <v>0</v>
          </cell>
        </row>
        <row r="1926">
          <cell r="A1926" t="str">
            <v>RIBAS RTC1</v>
          </cell>
          <cell r="C1926">
            <v>200910</v>
          </cell>
          <cell r="D1926">
            <v>0</v>
          </cell>
        </row>
        <row r="1927">
          <cell r="A1927" t="str">
            <v>RIBAS RTC1</v>
          </cell>
          <cell r="C1927">
            <v>200911</v>
          </cell>
          <cell r="D1927">
            <v>0</v>
          </cell>
        </row>
        <row r="1928">
          <cell r="A1928" t="str">
            <v>RIBAS RTC1</v>
          </cell>
          <cell r="C1928">
            <v>200912</v>
          </cell>
          <cell r="D1928">
            <v>0</v>
          </cell>
        </row>
        <row r="1929">
          <cell r="A1929" t="str">
            <v>RIC RTC</v>
          </cell>
          <cell r="C1929">
            <v>200803</v>
          </cell>
          <cell r="D1929">
            <v>0</v>
          </cell>
        </row>
        <row r="1930">
          <cell r="A1930" t="str">
            <v>RIC RTC</v>
          </cell>
          <cell r="C1930">
            <v>200804</v>
          </cell>
          <cell r="D1930">
            <v>0</v>
          </cell>
        </row>
        <row r="1931">
          <cell r="A1931" t="str">
            <v>RIC RTC</v>
          </cell>
          <cell r="C1931">
            <v>200805</v>
          </cell>
          <cell r="D1931">
            <v>0</v>
          </cell>
        </row>
        <row r="1932">
          <cell r="A1932" t="str">
            <v>RIC RTC</v>
          </cell>
          <cell r="C1932">
            <v>200806</v>
          </cell>
          <cell r="D1932">
            <v>0</v>
          </cell>
        </row>
        <row r="1933">
          <cell r="A1933" t="str">
            <v>RIC RTC</v>
          </cell>
          <cell r="C1933">
            <v>200807</v>
          </cell>
          <cell r="D1933">
            <v>0</v>
          </cell>
        </row>
        <row r="1934">
          <cell r="A1934" t="str">
            <v>RIC RTC</v>
          </cell>
          <cell r="C1934">
            <v>200808</v>
          </cell>
          <cell r="D1934">
            <v>0</v>
          </cell>
        </row>
        <row r="1935">
          <cell r="A1935" t="str">
            <v>RIC RTC</v>
          </cell>
          <cell r="C1935">
            <v>200809</v>
          </cell>
          <cell r="D1935">
            <v>0</v>
          </cell>
        </row>
        <row r="1936">
          <cell r="A1936" t="str">
            <v>RIC RTC</v>
          </cell>
          <cell r="C1936">
            <v>200810</v>
          </cell>
          <cell r="D1936">
            <v>0</v>
          </cell>
        </row>
        <row r="1937">
          <cell r="A1937" t="str">
            <v>RIC RTC</v>
          </cell>
          <cell r="C1937">
            <v>200811</v>
          </cell>
          <cell r="D1937">
            <v>0</v>
          </cell>
        </row>
        <row r="1938">
          <cell r="A1938" t="str">
            <v>RIC RTC</v>
          </cell>
          <cell r="C1938">
            <v>200812</v>
          </cell>
          <cell r="D1938">
            <v>0</v>
          </cell>
        </row>
        <row r="1939">
          <cell r="A1939" t="str">
            <v>RIC RTC</v>
          </cell>
          <cell r="C1939">
            <v>200901</v>
          </cell>
          <cell r="D1939">
            <v>0</v>
          </cell>
        </row>
        <row r="1940">
          <cell r="A1940" t="str">
            <v>RIC RTC</v>
          </cell>
          <cell r="C1940">
            <v>200902</v>
          </cell>
          <cell r="D1940">
            <v>0</v>
          </cell>
        </row>
        <row r="1941">
          <cell r="A1941" t="str">
            <v>RIC RTC</v>
          </cell>
          <cell r="C1941">
            <v>200903</v>
          </cell>
          <cell r="D1941">
            <v>0</v>
          </cell>
        </row>
        <row r="1942">
          <cell r="A1942" t="str">
            <v>RIC RTC</v>
          </cell>
          <cell r="C1942">
            <v>200904</v>
          </cell>
          <cell r="D1942">
            <v>0</v>
          </cell>
        </row>
        <row r="1943">
          <cell r="A1943" t="str">
            <v>RIC RTC</v>
          </cell>
          <cell r="C1943">
            <v>200905</v>
          </cell>
          <cell r="D1943">
            <v>0</v>
          </cell>
        </row>
        <row r="1944">
          <cell r="A1944" t="str">
            <v>RIC RTC</v>
          </cell>
          <cell r="C1944">
            <v>200906</v>
          </cell>
          <cell r="D1944">
            <v>0</v>
          </cell>
        </row>
        <row r="1945">
          <cell r="A1945" t="str">
            <v>RIC RTC</v>
          </cell>
          <cell r="C1945">
            <v>200907</v>
          </cell>
          <cell r="D1945">
            <v>0</v>
          </cell>
        </row>
        <row r="1946">
          <cell r="A1946" t="str">
            <v>RIC RTC</v>
          </cell>
          <cell r="C1946">
            <v>200908</v>
          </cell>
          <cell r="D1946">
            <v>0</v>
          </cell>
        </row>
        <row r="1947">
          <cell r="A1947" t="str">
            <v>RIC RTC</v>
          </cell>
          <cell r="C1947">
            <v>200909</v>
          </cell>
          <cell r="D1947">
            <v>0</v>
          </cell>
        </row>
        <row r="1948">
          <cell r="A1948" t="str">
            <v>RIC RTC</v>
          </cell>
          <cell r="C1948">
            <v>200910</v>
          </cell>
          <cell r="D1948">
            <v>0</v>
          </cell>
        </row>
        <row r="1949">
          <cell r="A1949" t="str">
            <v>RIC RTC</v>
          </cell>
          <cell r="C1949">
            <v>200911</v>
          </cell>
          <cell r="D1949">
            <v>0</v>
          </cell>
        </row>
        <row r="1950">
          <cell r="A1950" t="str">
            <v>RIC RTC</v>
          </cell>
          <cell r="C1950">
            <v>200912</v>
          </cell>
          <cell r="D1950">
            <v>0</v>
          </cell>
        </row>
        <row r="1951">
          <cell r="A1951" t="str">
            <v>RIR RTC</v>
          </cell>
          <cell r="C1951">
            <v>200803</v>
          </cell>
          <cell r="D1951">
            <v>0</v>
          </cell>
        </row>
        <row r="1952">
          <cell r="A1952" t="str">
            <v>RIR RTC</v>
          </cell>
          <cell r="C1952">
            <v>200804</v>
          </cell>
          <cell r="D1952">
            <v>0</v>
          </cell>
        </row>
        <row r="1953">
          <cell r="A1953" t="str">
            <v>RIR RTC</v>
          </cell>
          <cell r="C1953">
            <v>200805</v>
          </cell>
          <cell r="D1953">
            <v>0</v>
          </cell>
        </row>
        <row r="1954">
          <cell r="A1954" t="str">
            <v>RIR RTC</v>
          </cell>
          <cell r="C1954">
            <v>200806</v>
          </cell>
          <cell r="D1954">
            <v>0</v>
          </cell>
        </row>
        <row r="1955">
          <cell r="A1955" t="str">
            <v>RIR RTC</v>
          </cell>
          <cell r="C1955">
            <v>200807</v>
          </cell>
          <cell r="D1955">
            <v>0</v>
          </cell>
        </row>
        <row r="1956">
          <cell r="A1956" t="str">
            <v>RIR RTC</v>
          </cell>
          <cell r="C1956">
            <v>200808</v>
          </cell>
          <cell r="D1956">
            <v>0</v>
          </cell>
        </row>
        <row r="1957">
          <cell r="A1957" t="str">
            <v>RIR RTC</v>
          </cell>
          <cell r="C1957">
            <v>200809</v>
          </cell>
          <cell r="D1957">
            <v>0</v>
          </cell>
        </row>
        <row r="1958">
          <cell r="A1958" t="str">
            <v>RIR RTC</v>
          </cell>
          <cell r="C1958">
            <v>200810</v>
          </cell>
          <cell r="D1958">
            <v>0</v>
          </cell>
        </row>
        <row r="1959">
          <cell r="A1959" t="str">
            <v>RIR RTC</v>
          </cell>
          <cell r="C1959">
            <v>200811</v>
          </cell>
          <cell r="D1959">
            <v>0</v>
          </cell>
        </row>
        <row r="1960">
          <cell r="A1960" t="str">
            <v>RIR RTC</v>
          </cell>
          <cell r="C1960">
            <v>200812</v>
          </cell>
          <cell r="D1960">
            <v>0</v>
          </cell>
        </row>
        <row r="1961">
          <cell r="A1961" t="str">
            <v>RIR RTC</v>
          </cell>
          <cell r="C1961">
            <v>200901</v>
          </cell>
          <cell r="D1961">
            <v>0</v>
          </cell>
        </row>
        <row r="1962">
          <cell r="A1962" t="str">
            <v>RIR RTC</v>
          </cell>
          <cell r="C1962">
            <v>200902</v>
          </cell>
          <cell r="D1962">
            <v>0</v>
          </cell>
        </row>
        <row r="1963">
          <cell r="A1963" t="str">
            <v>RIR RTC</v>
          </cell>
          <cell r="C1963">
            <v>200903</v>
          </cell>
          <cell r="D1963">
            <v>0</v>
          </cell>
        </row>
        <row r="1964">
          <cell r="A1964" t="str">
            <v>RIR RTC</v>
          </cell>
          <cell r="C1964">
            <v>200904</v>
          </cell>
          <cell r="D1964">
            <v>0</v>
          </cell>
        </row>
        <row r="1965">
          <cell r="A1965" t="str">
            <v>RIR RTC</v>
          </cell>
          <cell r="C1965">
            <v>200905</v>
          </cell>
          <cell r="D1965">
            <v>0</v>
          </cell>
        </row>
        <row r="1966">
          <cell r="A1966" t="str">
            <v>RIR RTC</v>
          </cell>
          <cell r="C1966">
            <v>200906</v>
          </cell>
          <cell r="D1966">
            <v>0</v>
          </cell>
        </row>
        <row r="1967">
          <cell r="A1967" t="str">
            <v>RIR RTC</v>
          </cell>
          <cell r="C1967">
            <v>200907</v>
          </cell>
          <cell r="D1967">
            <v>0</v>
          </cell>
        </row>
        <row r="1968">
          <cell r="A1968" t="str">
            <v>RIR RTC</v>
          </cell>
          <cell r="C1968">
            <v>200908</v>
          </cell>
          <cell r="D1968">
            <v>0</v>
          </cell>
        </row>
        <row r="1969">
          <cell r="A1969" t="str">
            <v>RIR RTC</v>
          </cell>
          <cell r="C1969">
            <v>200909</v>
          </cell>
          <cell r="D1969">
            <v>0</v>
          </cell>
        </row>
        <row r="1970">
          <cell r="A1970" t="str">
            <v>RIR RTC</v>
          </cell>
          <cell r="C1970">
            <v>200910</v>
          </cell>
          <cell r="D1970">
            <v>0</v>
          </cell>
        </row>
        <row r="1971">
          <cell r="A1971" t="str">
            <v>RIR RTC</v>
          </cell>
          <cell r="C1971">
            <v>200911</v>
          </cell>
          <cell r="D1971">
            <v>0</v>
          </cell>
        </row>
        <row r="1972">
          <cell r="A1972" t="str">
            <v>RIR RTC</v>
          </cell>
          <cell r="C1972">
            <v>200912</v>
          </cell>
          <cell r="D1972">
            <v>0</v>
          </cell>
        </row>
        <row r="1973">
          <cell r="A1973" t="str">
            <v>RSCAP-CAPACITYM</v>
          </cell>
          <cell r="C1973">
            <v>200803</v>
          </cell>
          <cell r="D1973">
            <v>0</v>
          </cell>
        </row>
        <row r="1974">
          <cell r="A1974" t="str">
            <v>RSCAP-CAPACITYM</v>
          </cell>
          <cell r="C1974">
            <v>200804</v>
          </cell>
          <cell r="D1974">
            <v>0</v>
          </cell>
        </row>
        <row r="1975">
          <cell r="A1975" t="str">
            <v>S. Point</v>
          </cell>
          <cell r="C1975">
            <v>200803</v>
          </cell>
          <cell r="D1975">
            <v>0</v>
          </cell>
        </row>
        <row r="1976">
          <cell r="A1976" t="str">
            <v>S. Point</v>
          </cell>
          <cell r="C1976">
            <v>200804</v>
          </cell>
          <cell r="D1976">
            <v>0</v>
          </cell>
        </row>
        <row r="1977">
          <cell r="A1977" t="str">
            <v>S. Point</v>
          </cell>
          <cell r="C1977">
            <v>200805</v>
          </cell>
          <cell r="D1977">
            <v>0</v>
          </cell>
        </row>
        <row r="1978">
          <cell r="A1978" t="str">
            <v>S. Point</v>
          </cell>
          <cell r="C1978">
            <v>200806</v>
          </cell>
          <cell r="D1978">
            <v>0</v>
          </cell>
        </row>
        <row r="1979">
          <cell r="A1979" t="str">
            <v>S. Point</v>
          </cell>
          <cell r="C1979">
            <v>200807</v>
          </cell>
          <cell r="D1979">
            <v>0</v>
          </cell>
        </row>
        <row r="1980">
          <cell r="A1980" t="str">
            <v>S. Point</v>
          </cell>
          <cell r="C1980">
            <v>200808</v>
          </cell>
          <cell r="D1980">
            <v>0</v>
          </cell>
        </row>
        <row r="1981">
          <cell r="A1981" t="str">
            <v>S. Point</v>
          </cell>
          <cell r="C1981">
            <v>200809</v>
          </cell>
          <cell r="D1981">
            <v>0</v>
          </cell>
        </row>
        <row r="1982">
          <cell r="A1982" t="str">
            <v>S. Point</v>
          </cell>
          <cell r="C1982">
            <v>200810</v>
          </cell>
          <cell r="D1982">
            <v>0</v>
          </cell>
        </row>
        <row r="1983">
          <cell r="A1983" t="str">
            <v>S. Point</v>
          </cell>
          <cell r="C1983">
            <v>200811</v>
          </cell>
          <cell r="D1983">
            <v>0</v>
          </cell>
        </row>
        <row r="1984">
          <cell r="A1984" t="str">
            <v>S. Point</v>
          </cell>
          <cell r="C1984">
            <v>200812</v>
          </cell>
          <cell r="D1984">
            <v>0</v>
          </cell>
        </row>
        <row r="1985">
          <cell r="A1985" t="str">
            <v>S. Point</v>
          </cell>
          <cell r="C1985">
            <v>200901</v>
          </cell>
          <cell r="D1985">
            <v>0</v>
          </cell>
        </row>
        <row r="1986">
          <cell r="A1986" t="str">
            <v>S. Point</v>
          </cell>
          <cell r="C1986">
            <v>200902</v>
          </cell>
          <cell r="D1986">
            <v>0</v>
          </cell>
        </row>
        <row r="1987">
          <cell r="A1987" t="str">
            <v>S. Point</v>
          </cell>
          <cell r="C1987">
            <v>200903</v>
          </cell>
          <cell r="D1987">
            <v>0</v>
          </cell>
        </row>
        <row r="1988">
          <cell r="A1988" t="str">
            <v>S. Point</v>
          </cell>
          <cell r="C1988">
            <v>200904</v>
          </cell>
          <cell r="D1988">
            <v>0</v>
          </cell>
        </row>
        <row r="1989">
          <cell r="A1989" t="str">
            <v>S. Point</v>
          </cell>
          <cell r="C1989">
            <v>200905</v>
          </cell>
          <cell r="D1989">
            <v>0</v>
          </cell>
        </row>
        <row r="1990">
          <cell r="A1990" t="str">
            <v>S. Point</v>
          </cell>
          <cell r="C1990">
            <v>200906</v>
          </cell>
          <cell r="D1990">
            <v>0</v>
          </cell>
        </row>
        <row r="1991">
          <cell r="A1991" t="str">
            <v>S. Point</v>
          </cell>
          <cell r="C1991">
            <v>200907</v>
          </cell>
          <cell r="D1991">
            <v>0</v>
          </cell>
        </row>
        <row r="1992">
          <cell r="A1992" t="str">
            <v>S. Point</v>
          </cell>
          <cell r="C1992">
            <v>200908</v>
          </cell>
          <cell r="D1992">
            <v>0</v>
          </cell>
        </row>
        <row r="1993">
          <cell r="A1993" t="str">
            <v>S. Point</v>
          </cell>
          <cell r="C1993">
            <v>200909</v>
          </cell>
          <cell r="D1993">
            <v>0</v>
          </cell>
        </row>
        <row r="1994">
          <cell r="A1994" t="str">
            <v>S. Point</v>
          </cell>
          <cell r="C1994">
            <v>200910</v>
          </cell>
          <cell r="D1994">
            <v>0</v>
          </cell>
        </row>
        <row r="1995">
          <cell r="A1995" t="str">
            <v>S. Point</v>
          </cell>
          <cell r="C1995">
            <v>200911</v>
          </cell>
          <cell r="D1995">
            <v>0</v>
          </cell>
        </row>
        <row r="1996">
          <cell r="A1996" t="str">
            <v>S. Point</v>
          </cell>
          <cell r="C1996">
            <v>200912</v>
          </cell>
          <cell r="D1996">
            <v>0</v>
          </cell>
        </row>
        <row r="1997">
          <cell r="A1997" t="str">
            <v>S. Point</v>
          </cell>
          <cell r="C1997">
            <v>201001</v>
          </cell>
          <cell r="D1997">
            <v>0</v>
          </cell>
        </row>
        <row r="1998">
          <cell r="A1998" t="str">
            <v>S. Point</v>
          </cell>
          <cell r="C1998">
            <v>201002</v>
          </cell>
          <cell r="D1998">
            <v>0</v>
          </cell>
        </row>
        <row r="1999">
          <cell r="A1999" t="str">
            <v>S. Point</v>
          </cell>
          <cell r="C1999">
            <v>201003</v>
          </cell>
          <cell r="D1999">
            <v>0</v>
          </cell>
        </row>
        <row r="2000">
          <cell r="A2000" t="str">
            <v>S. Point</v>
          </cell>
          <cell r="C2000">
            <v>201004</v>
          </cell>
          <cell r="D2000">
            <v>0</v>
          </cell>
        </row>
        <row r="2001">
          <cell r="A2001" t="str">
            <v>S. Point</v>
          </cell>
          <cell r="C2001">
            <v>201005</v>
          </cell>
          <cell r="D2001">
            <v>0</v>
          </cell>
        </row>
        <row r="2002">
          <cell r="A2002" t="str">
            <v>S. Point</v>
          </cell>
          <cell r="C2002">
            <v>201006</v>
          </cell>
          <cell r="D2002">
            <v>0</v>
          </cell>
        </row>
        <row r="2003">
          <cell r="A2003" t="str">
            <v>S. Point</v>
          </cell>
          <cell r="C2003">
            <v>201007</v>
          </cell>
          <cell r="D2003">
            <v>0</v>
          </cell>
        </row>
        <row r="2004">
          <cell r="A2004" t="str">
            <v>S. Point</v>
          </cell>
          <cell r="C2004">
            <v>201008</v>
          </cell>
          <cell r="D2004">
            <v>0</v>
          </cell>
        </row>
        <row r="2005">
          <cell r="A2005" t="str">
            <v>S. Point</v>
          </cell>
          <cell r="C2005">
            <v>201009</v>
          </cell>
          <cell r="D2005">
            <v>0</v>
          </cell>
        </row>
        <row r="2006">
          <cell r="A2006" t="str">
            <v>S. Point</v>
          </cell>
          <cell r="C2006">
            <v>201010</v>
          </cell>
          <cell r="D2006">
            <v>0</v>
          </cell>
        </row>
        <row r="2007">
          <cell r="A2007" t="str">
            <v>S. Point</v>
          </cell>
          <cell r="C2007">
            <v>201011</v>
          </cell>
          <cell r="D2007">
            <v>0</v>
          </cell>
        </row>
        <row r="2008">
          <cell r="A2008" t="str">
            <v>S. Point</v>
          </cell>
          <cell r="C2008">
            <v>201012</v>
          </cell>
          <cell r="D2008">
            <v>0</v>
          </cell>
        </row>
        <row r="2009">
          <cell r="A2009" t="str">
            <v>S. Point</v>
          </cell>
          <cell r="C2009">
            <v>201101</v>
          </cell>
          <cell r="D2009">
            <v>0</v>
          </cell>
        </row>
        <row r="2010">
          <cell r="A2010" t="str">
            <v>S. Point</v>
          </cell>
          <cell r="C2010">
            <v>201102</v>
          </cell>
          <cell r="D2010">
            <v>0</v>
          </cell>
        </row>
        <row r="2011">
          <cell r="A2011" t="str">
            <v>S. Point</v>
          </cell>
          <cell r="C2011">
            <v>201103</v>
          </cell>
          <cell r="D2011">
            <v>0</v>
          </cell>
        </row>
        <row r="2012">
          <cell r="A2012" t="str">
            <v>S. Point</v>
          </cell>
          <cell r="C2012">
            <v>201104</v>
          </cell>
          <cell r="D2012">
            <v>0</v>
          </cell>
        </row>
        <row r="2013">
          <cell r="A2013" t="str">
            <v>S. Point</v>
          </cell>
          <cell r="C2013">
            <v>201105</v>
          </cell>
          <cell r="D2013">
            <v>0</v>
          </cell>
        </row>
        <row r="2014">
          <cell r="A2014" t="str">
            <v>S. Point</v>
          </cell>
          <cell r="C2014">
            <v>201106</v>
          </cell>
          <cell r="D2014">
            <v>0</v>
          </cell>
        </row>
        <row r="2015">
          <cell r="A2015" t="str">
            <v>S. Point</v>
          </cell>
          <cell r="C2015">
            <v>201107</v>
          </cell>
          <cell r="D2015">
            <v>0</v>
          </cell>
        </row>
        <row r="2016">
          <cell r="A2016" t="str">
            <v>S. Point</v>
          </cell>
          <cell r="C2016">
            <v>201108</v>
          </cell>
          <cell r="D2016">
            <v>0</v>
          </cell>
        </row>
        <row r="2017">
          <cell r="A2017" t="str">
            <v>S. Point</v>
          </cell>
          <cell r="C2017">
            <v>201109</v>
          </cell>
          <cell r="D2017">
            <v>0</v>
          </cell>
        </row>
        <row r="2018">
          <cell r="A2018" t="str">
            <v>S. Point</v>
          </cell>
          <cell r="C2018">
            <v>201110</v>
          </cell>
          <cell r="D2018">
            <v>0</v>
          </cell>
        </row>
        <row r="2019">
          <cell r="A2019" t="str">
            <v>S. Point</v>
          </cell>
          <cell r="C2019">
            <v>201111</v>
          </cell>
          <cell r="D2019">
            <v>0</v>
          </cell>
        </row>
        <row r="2020">
          <cell r="A2020" t="str">
            <v>S. Point</v>
          </cell>
          <cell r="C2020">
            <v>201112</v>
          </cell>
          <cell r="D2020">
            <v>0</v>
          </cell>
        </row>
        <row r="2021">
          <cell r="A2021" t="str">
            <v>S. Point</v>
          </cell>
          <cell r="C2021">
            <v>201201</v>
          </cell>
          <cell r="D2021">
            <v>0</v>
          </cell>
        </row>
        <row r="2022">
          <cell r="A2022" t="str">
            <v>S. Point</v>
          </cell>
          <cell r="C2022">
            <v>201202</v>
          </cell>
          <cell r="D2022">
            <v>0</v>
          </cell>
        </row>
        <row r="2023">
          <cell r="A2023" t="str">
            <v>S. Point</v>
          </cell>
          <cell r="C2023">
            <v>201203</v>
          </cell>
          <cell r="D2023">
            <v>0</v>
          </cell>
        </row>
        <row r="2024">
          <cell r="A2024" t="str">
            <v>S. Point</v>
          </cell>
          <cell r="C2024">
            <v>201204</v>
          </cell>
          <cell r="D2024">
            <v>0</v>
          </cell>
        </row>
        <row r="2025">
          <cell r="A2025" t="str">
            <v>S. Point</v>
          </cell>
          <cell r="C2025">
            <v>201205</v>
          </cell>
          <cell r="D2025">
            <v>0</v>
          </cell>
        </row>
        <row r="2026">
          <cell r="A2026" t="str">
            <v>S. Point</v>
          </cell>
          <cell r="C2026">
            <v>201206</v>
          </cell>
          <cell r="D2026">
            <v>0</v>
          </cell>
        </row>
        <row r="2027">
          <cell r="A2027" t="str">
            <v>S. Point</v>
          </cell>
          <cell r="C2027">
            <v>201207</v>
          </cell>
          <cell r="D2027">
            <v>0</v>
          </cell>
        </row>
        <row r="2028">
          <cell r="A2028" t="str">
            <v>S. Point</v>
          </cell>
          <cell r="C2028">
            <v>201208</v>
          </cell>
          <cell r="D2028">
            <v>0</v>
          </cell>
        </row>
        <row r="2029">
          <cell r="A2029" t="str">
            <v>S. Point</v>
          </cell>
          <cell r="C2029">
            <v>201209</v>
          </cell>
          <cell r="D2029">
            <v>0</v>
          </cell>
        </row>
        <row r="2030">
          <cell r="A2030" t="str">
            <v>S. Point</v>
          </cell>
          <cell r="C2030">
            <v>201210</v>
          </cell>
          <cell r="D2030">
            <v>0</v>
          </cell>
        </row>
        <row r="2031">
          <cell r="A2031" t="str">
            <v>S. Point</v>
          </cell>
          <cell r="C2031">
            <v>201211</v>
          </cell>
          <cell r="D2031">
            <v>0</v>
          </cell>
        </row>
        <row r="2032">
          <cell r="A2032" t="str">
            <v>S. Point</v>
          </cell>
          <cell r="C2032">
            <v>201212</v>
          </cell>
          <cell r="D2032">
            <v>0</v>
          </cell>
        </row>
        <row r="2033">
          <cell r="A2033" t="str">
            <v>S. Point</v>
          </cell>
          <cell r="C2033">
            <v>201301</v>
          </cell>
          <cell r="D2033">
            <v>0</v>
          </cell>
        </row>
        <row r="2034">
          <cell r="A2034" t="str">
            <v>S. Point</v>
          </cell>
          <cell r="C2034">
            <v>201302</v>
          </cell>
          <cell r="D2034">
            <v>0</v>
          </cell>
        </row>
        <row r="2035">
          <cell r="A2035" t="str">
            <v>S. Point</v>
          </cell>
          <cell r="C2035">
            <v>201303</v>
          </cell>
          <cell r="D2035">
            <v>0</v>
          </cell>
        </row>
        <row r="2036">
          <cell r="A2036" t="str">
            <v>S. Point</v>
          </cell>
          <cell r="C2036">
            <v>201304</v>
          </cell>
          <cell r="D2036">
            <v>0</v>
          </cell>
        </row>
        <row r="2037">
          <cell r="A2037" t="str">
            <v>S. Point</v>
          </cell>
          <cell r="C2037">
            <v>201305</v>
          </cell>
          <cell r="D2037">
            <v>0</v>
          </cell>
        </row>
        <row r="2038">
          <cell r="A2038" t="str">
            <v>S. Point</v>
          </cell>
          <cell r="C2038">
            <v>201306</v>
          </cell>
          <cell r="D2038">
            <v>0</v>
          </cell>
        </row>
        <row r="2039">
          <cell r="A2039" t="str">
            <v>S. Point</v>
          </cell>
          <cell r="C2039">
            <v>201307</v>
          </cell>
          <cell r="D2039">
            <v>0</v>
          </cell>
        </row>
        <row r="2040">
          <cell r="A2040" t="str">
            <v>S. Point</v>
          </cell>
          <cell r="C2040">
            <v>201308</v>
          </cell>
          <cell r="D2040">
            <v>0</v>
          </cell>
        </row>
        <row r="2041">
          <cell r="A2041" t="str">
            <v>S. Point</v>
          </cell>
          <cell r="C2041">
            <v>201309</v>
          </cell>
          <cell r="D2041">
            <v>0</v>
          </cell>
        </row>
        <row r="2042">
          <cell r="A2042" t="str">
            <v>S. Point</v>
          </cell>
          <cell r="C2042">
            <v>201310</v>
          </cell>
          <cell r="D2042">
            <v>0</v>
          </cell>
        </row>
        <row r="2043">
          <cell r="A2043" t="str">
            <v>S. Point</v>
          </cell>
          <cell r="C2043">
            <v>201311</v>
          </cell>
          <cell r="D2043">
            <v>0</v>
          </cell>
        </row>
        <row r="2044">
          <cell r="A2044" t="str">
            <v>S. Point</v>
          </cell>
          <cell r="C2044">
            <v>201312</v>
          </cell>
          <cell r="D2044">
            <v>0</v>
          </cell>
        </row>
        <row r="2045">
          <cell r="A2045" t="str">
            <v>S. Point</v>
          </cell>
          <cell r="C2045">
            <v>201401</v>
          </cell>
          <cell r="D2045">
            <v>0</v>
          </cell>
        </row>
        <row r="2046">
          <cell r="A2046" t="str">
            <v>S. Point</v>
          </cell>
          <cell r="C2046">
            <v>201402</v>
          </cell>
          <cell r="D2046">
            <v>0</v>
          </cell>
        </row>
        <row r="2047">
          <cell r="A2047" t="str">
            <v>S. Point</v>
          </cell>
          <cell r="C2047">
            <v>201403</v>
          </cell>
          <cell r="D2047">
            <v>0</v>
          </cell>
        </row>
        <row r="2048">
          <cell r="A2048" t="str">
            <v>S. Point</v>
          </cell>
          <cell r="C2048">
            <v>201404</v>
          </cell>
          <cell r="D2048">
            <v>0</v>
          </cell>
        </row>
        <row r="2049">
          <cell r="A2049" t="str">
            <v>S. Point</v>
          </cell>
          <cell r="C2049">
            <v>201405</v>
          </cell>
          <cell r="D2049">
            <v>0</v>
          </cell>
        </row>
        <row r="2050">
          <cell r="A2050" t="str">
            <v>S. Point</v>
          </cell>
          <cell r="C2050">
            <v>201406</v>
          </cell>
          <cell r="D2050">
            <v>0</v>
          </cell>
        </row>
        <row r="2051">
          <cell r="A2051" t="str">
            <v>S. Point</v>
          </cell>
          <cell r="C2051">
            <v>201407</v>
          </cell>
          <cell r="D2051">
            <v>0</v>
          </cell>
        </row>
        <row r="2052">
          <cell r="A2052" t="str">
            <v>S. Point</v>
          </cell>
          <cell r="C2052">
            <v>201408</v>
          </cell>
          <cell r="D2052">
            <v>0</v>
          </cell>
        </row>
        <row r="2053">
          <cell r="A2053" t="str">
            <v>S. Point</v>
          </cell>
          <cell r="C2053">
            <v>201409</v>
          </cell>
          <cell r="D2053">
            <v>0</v>
          </cell>
        </row>
        <row r="2054">
          <cell r="A2054" t="str">
            <v>S. Point</v>
          </cell>
          <cell r="C2054">
            <v>201410</v>
          </cell>
          <cell r="D2054">
            <v>0</v>
          </cell>
        </row>
        <row r="2055">
          <cell r="A2055" t="str">
            <v>S. Point</v>
          </cell>
          <cell r="C2055">
            <v>201411</v>
          </cell>
          <cell r="D2055">
            <v>0</v>
          </cell>
        </row>
        <row r="2056">
          <cell r="A2056" t="str">
            <v>S. Point</v>
          </cell>
          <cell r="C2056">
            <v>201412</v>
          </cell>
          <cell r="D2056">
            <v>0</v>
          </cell>
        </row>
        <row r="2057">
          <cell r="A2057" t="str">
            <v>S. Point</v>
          </cell>
          <cell r="C2057">
            <v>201501</v>
          </cell>
          <cell r="D2057">
            <v>0</v>
          </cell>
        </row>
        <row r="2058">
          <cell r="A2058" t="str">
            <v>S. Point</v>
          </cell>
          <cell r="C2058">
            <v>201502</v>
          </cell>
          <cell r="D2058">
            <v>0</v>
          </cell>
        </row>
        <row r="2059">
          <cell r="A2059" t="str">
            <v>S. Point</v>
          </cell>
          <cell r="C2059">
            <v>201503</v>
          </cell>
          <cell r="D2059">
            <v>0</v>
          </cell>
        </row>
        <row r="2060">
          <cell r="A2060" t="str">
            <v>S. Point</v>
          </cell>
          <cell r="C2060">
            <v>201504</v>
          </cell>
          <cell r="D2060">
            <v>0</v>
          </cell>
        </row>
        <row r="2061">
          <cell r="A2061" t="str">
            <v>S. Point</v>
          </cell>
          <cell r="C2061">
            <v>201505</v>
          </cell>
          <cell r="D2061">
            <v>0</v>
          </cell>
        </row>
        <row r="2062">
          <cell r="A2062" t="str">
            <v>S. Point</v>
          </cell>
          <cell r="C2062">
            <v>201506</v>
          </cell>
          <cell r="D2062">
            <v>0</v>
          </cell>
        </row>
        <row r="2063">
          <cell r="A2063" t="str">
            <v>S. Point</v>
          </cell>
          <cell r="C2063">
            <v>201507</v>
          </cell>
          <cell r="D2063">
            <v>0</v>
          </cell>
        </row>
        <row r="2064">
          <cell r="A2064" t="str">
            <v>S. Point</v>
          </cell>
          <cell r="C2064">
            <v>201508</v>
          </cell>
          <cell r="D2064">
            <v>0</v>
          </cell>
        </row>
        <row r="2065">
          <cell r="A2065" t="str">
            <v>S. Point</v>
          </cell>
          <cell r="C2065">
            <v>201509</v>
          </cell>
          <cell r="D2065">
            <v>0</v>
          </cell>
        </row>
        <row r="2066">
          <cell r="A2066" t="str">
            <v>S. Point</v>
          </cell>
          <cell r="C2066">
            <v>201510</v>
          </cell>
          <cell r="D2066">
            <v>0</v>
          </cell>
        </row>
        <row r="2067">
          <cell r="A2067" t="str">
            <v>S. Point</v>
          </cell>
          <cell r="C2067">
            <v>201511</v>
          </cell>
          <cell r="D2067">
            <v>0</v>
          </cell>
        </row>
        <row r="2068">
          <cell r="A2068" t="str">
            <v>S. Point</v>
          </cell>
          <cell r="C2068">
            <v>201512</v>
          </cell>
          <cell r="D2068">
            <v>0</v>
          </cell>
        </row>
        <row r="2069">
          <cell r="A2069" t="str">
            <v>S. Point</v>
          </cell>
          <cell r="C2069">
            <v>201601</v>
          </cell>
          <cell r="D2069">
            <v>0</v>
          </cell>
        </row>
        <row r="2070">
          <cell r="A2070" t="str">
            <v>S. Point</v>
          </cell>
          <cell r="C2070">
            <v>201602</v>
          </cell>
          <cell r="D2070">
            <v>0</v>
          </cell>
        </row>
        <row r="2071">
          <cell r="A2071" t="str">
            <v>S. Point</v>
          </cell>
          <cell r="C2071">
            <v>201603</v>
          </cell>
          <cell r="D2071">
            <v>0</v>
          </cell>
        </row>
        <row r="2072">
          <cell r="A2072" t="str">
            <v>S. Point</v>
          </cell>
          <cell r="C2072">
            <v>201604</v>
          </cell>
          <cell r="D2072">
            <v>0</v>
          </cell>
        </row>
        <row r="2073">
          <cell r="A2073" t="str">
            <v>S. Point</v>
          </cell>
          <cell r="C2073">
            <v>201605</v>
          </cell>
          <cell r="D2073">
            <v>0</v>
          </cell>
        </row>
        <row r="2074">
          <cell r="A2074" t="str">
            <v>S. Point</v>
          </cell>
          <cell r="C2074">
            <v>201606</v>
          </cell>
          <cell r="D2074">
            <v>0</v>
          </cell>
        </row>
        <row r="2075">
          <cell r="A2075" t="str">
            <v>S. Point</v>
          </cell>
          <cell r="C2075">
            <v>201607</v>
          </cell>
          <cell r="D2075">
            <v>0</v>
          </cell>
        </row>
        <row r="2076">
          <cell r="A2076" t="str">
            <v>S. Point</v>
          </cell>
          <cell r="C2076">
            <v>201608</v>
          </cell>
          <cell r="D2076">
            <v>0</v>
          </cell>
        </row>
        <row r="2077">
          <cell r="A2077" t="str">
            <v>S. Point</v>
          </cell>
          <cell r="C2077">
            <v>201609</v>
          </cell>
          <cell r="D2077">
            <v>0</v>
          </cell>
        </row>
        <row r="2078">
          <cell r="A2078" t="str">
            <v>S. Point</v>
          </cell>
          <cell r="C2078">
            <v>201610</v>
          </cell>
          <cell r="D2078">
            <v>0</v>
          </cell>
        </row>
        <row r="2079">
          <cell r="A2079" t="str">
            <v>S. Point</v>
          </cell>
          <cell r="C2079">
            <v>201611</v>
          </cell>
          <cell r="D2079">
            <v>0</v>
          </cell>
        </row>
        <row r="2080">
          <cell r="A2080" t="str">
            <v>S. Point</v>
          </cell>
          <cell r="C2080">
            <v>201612</v>
          </cell>
          <cell r="D2080">
            <v>0</v>
          </cell>
        </row>
        <row r="2081">
          <cell r="A2081" t="str">
            <v>S. Point</v>
          </cell>
          <cell r="C2081">
            <v>201701</v>
          </cell>
          <cell r="D2081">
            <v>0</v>
          </cell>
        </row>
        <row r="2082">
          <cell r="A2082" t="str">
            <v>S. Point</v>
          </cell>
          <cell r="C2082">
            <v>201702</v>
          </cell>
          <cell r="D2082">
            <v>0</v>
          </cell>
        </row>
        <row r="2083">
          <cell r="A2083" t="str">
            <v>S. Point</v>
          </cell>
          <cell r="C2083">
            <v>201703</v>
          </cell>
          <cell r="D2083">
            <v>0</v>
          </cell>
        </row>
        <row r="2084">
          <cell r="A2084" t="str">
            <v>S. Point</v>
          </cell>
          <cell r="C2084">
            <v>201704</v>
          </cell>
          <cell r="D2084">
            <v>0</v>
          </cell>
        </row>
        <row r="2085">
          <cell r="A2085" t="str">
            <v>S. Point</v>
          </cell>
          <cell r="C2085">
            <v>201705</v>
          </cell>
          <cell r="D2085">
            <v>0</v>
          </cell>
        </row>
        <row r="2086">
          <cell r="A2086" t="str">
            <v>S. Point</v>
          </cell>
          <cell r="C2086">
            <v>201706</v>
          </cell>
          <cell r="D2086">
            <v>0</v>
          </cell>
        </row>
        <row r="2087">
          <cell r="A2087" t="str">
            <v>S. Point</v>
          </cell>
          <cell r="C2087">
            <v>201707</v>
          </cell>
          <cell r="D2087">
            <v>0</v>
          </cell>
        </row>
        <row r="2088">
          <cell r="A2088" t="str">
            <v>S. Point</v>
          </cell>
          <cell r="C2088">
            <v>201708</v>
          </cell>
          <cell r="D2088">
            <v>0</v>
          </cell>
        </row>
        <row r="2089">
          <cell r="A2089" t="str">
            <v>S. Point</v>
          </cell>
          <cell r="C2089">
            <v>201709</v>
          </cell>
          <cell r="D2089">
            <v>0</v>
          </cell>
        </row>
        <row r="2090">
          <cell r="A2090" t="str">
            <v>S. Point</v>
          </cell>
          <cell r="C2090">
            <v>201710</v>
          </cell>
          <cell r="D2090">
            <v>0</v>
          </cell>
        </row>
        <row r="2091">
          <cell r="A2091" t="str">
            <v>TCO</v>
          </cell>
          <cell r="C2091">
            <v>200803</v>
          </cell>
          <cell r="D2091">
            <v>0.42499999999999999</v>
          </cell>
        </row>
        <row r="2092">
          <cell r="A2092" t="str">
            <v>TCO</v>
          </cell>
          <cell r="C2092">
            <v>200804</v>
          </cell>
          <cell r="D2092">
            <v>0.49</v>
          </cell>
        </row>
        <row r="2093">
          <cell r="A2093" t="str">
            <v>TCO</v>
          </cell>
          <cell r="C2093">
            <v>200805</v>
          </cell>
          <cell r="D2093">
            <v>0.43</v>
          </cell>
        </row>
        <row r="2094">
          <cell r="A2094" t="str">
            <v>TCO</v>
          </cell>
          <cell r="C2094">
            <v>200806</v>
          </cell>
          <cell r="D2094">
            <v>0.44</v>
          </cell>
        </row>
        <row r="2095">
          <cell r="A2095" t="str">
            <v>TCO</v>
          </cell>
          <cell r="C2095">
            <v>200807</v>
          </cell>
          <cell r="D2095">
            <v>0.3775</v>
          </cell>
        </row>
        <row r="2096">
          <cell r="A2096" t="str">
            <v>TCO</v>
          </cell>
          <cell r="C2096">
            <v>200808</v>
          </cell>
          <cell r="D2096">
            <v>0.35099999999999998</v>
          </cell>
        </row>
        <row r="2097">
          <cell r="A2097" t="str">
            <v>TCO</v>
          </cell>
          <cell r="C2097">
            <v>200809</v>
          </cell>
          <cell r="D2097">
            <v>0.33589999999999998</v>
          </cell>
        </row>
        <row r="2098">
          <cell r="A2098" t="str">
            <v>TCO</v>
          </cell>
          <cell r="C2098">
            <v>200810</v>
          </cell>
          <cell r="D2098">
            <v>0.39050000000000001</v>
          </cell>
        </row>
        <row r="2099">
          <cell r="A2099" t="str">
            <v>TCO</v>
          </cell>
          <cell r="C2099">
            <v>200811</v>
          </cell>
          <cell r="D2099">
            <v>0.34239999999999998</v>
          </cell>
        </row>
        <row r="2100">
          <cell r="A2100" t="str">
            <v>TCO</v>
          </cell>
          <cell r="C2100">
            <v>200812</v>
          </cell>
          <cell r="D2100">
            <v>0.3947</v>
          </cell>
        </row>
        <row r="2101">
          <cell r="A2101" t="str">
            <v>TCO</v>
          </cell>
          <cell r="C2101">
            <v>200901</v>
          </cell>
          <cell r="D2101">
            <v>0.35399999999999998</v>
          </cell>
        </row>
        <row r="2102">
          <cell r="A2102" t="str">
            <v>TCO</v>
          </cell>
          <cell r="C2102">
            <v>200902</v>
          </cell>
          <cell r="D2102">
            <v>0.32829999999999998</v>
          </cell>
        </row>
        <row r="2103">
          <cell r="A2103" t="str">
            <v>TCO</v>
          </cell>
          <cell r="C2103">
            <v>200903</v>
          </cell>
          <cell r="D2103">
            <v>0.3306</v>
          </cell>
        </row>
        <row r="2104">
          <cell r="A2104" t="str">
            <v>TCO</v>
          </cell>
          <cell r="C2104">
            <v>200904</v>
          </cell>
          <cell r="D2104">
            <v>0.38219999999999998</v>
          </cell>
        </row>
        <row r="2105">
          <cell r="A2105" t="str">
            <v>TCO</v>
          </cell>
          <cell r="C2105">
            <v>200905</v>
          </cell>
          <cell r="D2105">
            <v>0.38990000000000002</v>
          </cell>
        </row>
        <row r="2106">
          <cell r="A2106" t="str">
            <v>TCO</v>
          </cell>
          <cell r="C2106">
            <v>200906</v>
          </cell>
          <cell r="D2106">
            <v>0.38109999999999999</v>
          </cell>
        </row>
        <row r="2107">
          <cell r="A2107" t="str">
            <v>TCO</v>
          </cell>
          <cell r="C2107">
            <v>200907</v>
          </cell>
          <cell r="D2107">
            <v>0.3669</v>
          </cell>
        </row>
        <row r="2108">
          <cell r="A2108" t="str">
            <v>TCO</v>
          </cell>
          <cell r="C2108">
            <v>200908</v>
          </cell>
          <cell r="D2108">
            <v>0.39419999999999999</v>
          </cell>
        </row>
        <row r="2109">
          <cell r="A2109" t="str">
            <v>TCO</v>
          </cell>
          <cell r="C2109">
            <v>200909</v>
          </cell>
          <cell r="D2109">
            <v>0.37719999999999998</v>
          </cell>
        </row>
        <row r="2110">
          <cell r="A2110" t="str">
            <v>TCO</v>
          </cell>
          <cell r="C2110">
            <v>200910</v>
          </cell>
          <cell r="D2110">
            <v>0.4385</v>
          </cell>
        </row>
        <row r="2111">
          <cell r="A2111" t="str">
            <v>TCO</v>
          </cell>
          <cell r="C2111">
            <v>200911</v>
          </cell>
          <cell r="D2111">
            <v>0.33019999999999999</v>
          </cell>
        </row>
        <row r="2112">
          <cell r="A2112" t="str">
            <v>TCO</v>
          </cell>
          <cell r="C2112">
            <v>200912</v>
          </cell>
          <cell r="D2112">
            <v>0.38059999999999999</v>
          </cell>
        </row>
        <row r="2113">
          <cell r="A2113" t="str">
            <v>TCO</v>
          </cell>
          <cell r="C2113">
            <v>201001</v>
          </cell>
          <cell r="D2113">
            <v>0.34139999999999998</v>
          </cell>
        </row>
        <row r="2114">
          <cell r="A2114" t="str">
            <v>TCO</v>
          </cell>
          <cell r="C2114">
            <v>201002</v>
          </cell>
          <cell r="D2114">
            <v>0.31659999999999999</v>
          </cell>
        </row>
        <row r="2115">
          <cell r="A2115" t="str">
            <v>TCO</v>
          </cell>
          <cell r="C2115">
            <v>201003</v>
          </cell>
          <cell r="D2115">
            <v>0.31879999999999997</v>
          </cell>
        </row>
        <row r="2116">
          <cell r="A2116" t="str">
            <v>TCO</v>
          </cell>
          <cell r="C2116">
            <v>201004</v>
          </cell>
          <cell r="D2116">
            <v>0.35770000000000002</v>
          </cell>
        </row>
        <row r="2117">
          <cell r="A2117" t="str">
            <v>TCO</v>
          </cell>
          <cell r="C2117">
            <v>201005</v>
          </cell>
          <cell r="D2117">
            <v>0.3649</v>
          </cell>
        </row>
        <row r="2118">
          <cell r="A2118" t="str">
            <v>TCO</v>
          </cell>
          <cell r="C2118">
            <v>201006</v>
          </cell>
          <cell r="D2118">
            <v>0.35670000000000002</v>
          </cell>
        </row>
        <row r="2119">
          <cell r="A2119" t="str">
            <v>TCO</v>
          </cell>
          <cell r="C2119">
            <v>201007</v>
          </cell>
          <cell r="D2119">
            <v>0.34339999999999998</v>
          </cell>
        </row>
        <row r="2120">
          <cell r="A2120" t="str">
            <v>TCO</v>
          </cell>
          <cell r="C2120">
            <v>201008</v>
          </cell>
          <cell r="D2120">
            <v>0.36890000000000001</v>
          </cell>
        </row>
        <row r="2121">
          <cell r="A2121" t="str">
            <v>TCO</v>
          </cell>
          <cell r="C2121">
            <v>201009</v>
          </cell>
          <cell r="D2121">
            <v>0.35299999999999998</v>
          </cell>
        </row>
        <row r="2122">
          <cell r="A2122" t="str">
            <v>TCO</v>
          </cell>
          <cell r="C2122">
            <v>201010</v>
          </cell>
          <cell r="D2122">
            <v>0.41039999999999999</v>
          </cell>
        </row>
        <row r="2123">
          <cell r="A2123" t="str">
            <v>TCO</v>
          </cell>
          <cell r="C2123">
            <v>201011</v>
          </cell>
          <cell r="D2123">
            <v>0.30480000000000002</v>
          </cell>
        </row>
        <row r="2124">
          <cell r="A2124" t="str">
            <v>TCO</v>
          </cell>
          <cell r="C2124">
            <v>201012</v>
          </cell>
          <cell r="D2124">
            <v>0.3513</v>
          </cell>
        </row>
        <row r="2125">
          <cell r="A2125" t="str">
            <v>TCO</v>
          </cell>
          <cell r="C2125">
            <v>201101</v>
          </cell>
          <cell r="D2125">
            <v>0.31519999999999998</v>
          </cell>
        </row>
        <row r="2126">
          <cell r="A2126" t="str">
            <v>TCO</v>
          </cell>
          <cell r="C2126">
            <v>201102</v>
          </cell>
          <cell r="D2126">
            <v>0.29220000000000002</v>
          </cell>
        </row>
        <row r="2127">
          <cell r="A2127" t="str">
            <v>TCO</v>
          </cell>
          <cell r="C2127">
            <v>201103</v>
          </cell>
          <cell r="D2127">
            <v>0.29430000000000001</v>
          </cell>
        </row>
        <row r="2128">
          <cell r="A2128" t="str">
            <v>TCO</v>
          </cell>
          <cell r="C2128">
            <v>201104</v>
          </cell>
          <cell r="D2128">
            <v>0.36990000000000001</v>
          </cell>
        </row>
        <row r="2129">
          <cell r="A2129" t="str">
            <v>TCO</v>
          </cell>
          <cell r="C2129">
            <v>201105</v>
          </cell>
          <cell r="D2129">
            <v>0.33040000000000003</v>
          </cell>
        </row>
        <row r="2130">
          <cell r="A2130" t="str">
            <v>TCO</v>
          </cell>
          <cell r="C2130">
            <v>201106</v>
          </cell>
          <cell r="D2130">
            <v>0.30609999999999998</v>
          </cell>
        </row>
        <row r="2131">
          <cell r="A2131" t="str">
            <v>TCO</v>
          </cell>
          <cell r="C2131">
            <v>201107</v>
          </cell>
          <cell r="D2131">
            <v>0.28620000000000001</v>
          </cell>
        </row>
        <row r="2132">
          <cell r="A2132" t="str">
            <v>TCO</v>
          </cell>
          <cell r="C2132">
            <v>201108</v>
          </cell>
          <cell r="D2132">
            <v>0.30930000000000002</v>
          </cell>
        </row>
        <row r="2133">
          <cell r="A2133" t="str">
            <v>Tenn Z0</v>
          </cell>
          <cell r="C2133">
            <v>200803</v>
          </cell>
          <cell r="D2133">
            <v>-0.32250000000000001</v>
          </cell>
        </row>
        <row r="2134">
          <cell r="A2134" t="str">
            <v>Tenn Z0</v>
          </cell>
          <cell r="C2134">
            <v>200804</v>
          </cell>
          <cell r="D2134">
            <v>-0.31</v>
          </cell>
        </row>
        <row r="2135">
          <cell r="A2135" t="str">
            <v>Tenn Z0</v>
          </cell>
          <cell r="C2135">
            <v>200805</v>
          </cell>
          <cell r="D2135">
            <v>-0.21</v>
          </cell>
        </row>
        <row r="2136">
          <cell r="A2136" t="str">
            <v>Tenn Z0</v>
          </cell>
          <cell r="C2136">
            <v>200806</v>
          </cell>
          <cell r="D2136">
            <v>-0.18049999999999999</v>
          </cell>
        </row>
        <row r="2137">
          <cell r="A2137" t="str">
            <v>Tenn Z0</v>
          </cell>
          <cell r="C2137">
            <v>200807</v>
          </cell>
          <cell r="D2137">
            <v>-0.1736</v>
          </cell>
        </row>
        <row r="2138">
          <cell r="A2138" t="str">
            <v>Tenn Z0</v>
          </cell>
          <cell r="C2138">
            <v>200808</v>
          </cell>
          <cell r="D2138">
            <v>-0.18770000000000001</v>
          </cell>
        </row>
        <row r="2139">
          <cell r="A2139" t="str">
            <v>Tenn Z0</v>
          </cell>
          <cell r="C2139">
            <v>200809</v>
          </cell>
          <cell r="D2139">
            <v>-0.1734</v>
          </cell>
        </row>
        <row r="2140">
          <cell r="A2140" t="str">
            <v>Tenn Z0</v>
          </cell>
          <cell r="C2140">
            <v>200810</v>
          </cell>
          <cell r="D2140">
            <v>-0.1973</v>
          </cell>
        </row>
        <row r="2141">
          <cell r="A2141" t="str">
            <v>Tenn Z0</v>
          </cell>
          <cell r="C2141">
            <v>200811</v>
          </cell>
          <cell r="D2141">
            <v>-0.4451</v>
          </cell>
        </row>
        <row r="2142">
          <cell r="A2142" t="str">
            <v>Tenn Z0</v>
          </cell>
          <cell r="C2142">
            <v>200812</v>
          </cell>
          <cell r="D2142">
            <v>-0.54969999999999997</v>
          </cell>
        </row>
        <row r="2143">
          <cell r="A2143" t="str">
            <v>Tenn Z0</v>
          </cell>
          <cell r="C2143">
            <v>200901</v>
          </cell>
          <cell r="D2143">
            <v>-0.498</v>
          </cell>
        </row>
        <row r="2144">
          <cell r="A2144" t="str">
            <v>Tenn Z0</v>
          </cell>
          <cell r="C2144">
            <v>200902</v>
          </cell>
          <cell r="D2144">
            <v>-0.46479999999999999</v>
          </cell>
        </row>
        <row r="2145">
          <cell r="A2145" t="str">
            <v>Tenn Z0</v>
          </cell>
          <cell r="C2145">
            <v>200903</v>
          </cell>
          <cell r="D2145">
            <v>-0.46739999999999998</v>
          </cell>
        </row>
        <row r="2146">
          <cell r="A2146" t="str">
            <v>Tenn Z0</v>
          </cell>
          <cell r="C2146">
            <v>200904</v>
          </cell>
          <cell r="D2146">
            <v>-0.19020000000000001</v>
          </cell>
        </row>
        <row r="2147">
          <cell r="A2147" t="str">
            <v>Tenn Z0</v>
          </cell>
          <cell r="C2147">
            <v>200905</v>
          </cell>
          <cell r="D2147">
            <v>-0.19650000000000001</v>
          </cell>
        </row>
        <row r="2148">
          <cell r="A2148" t="str">
            <v>Tenn Z0</v>
          </cell>
          <cell r="C2148">
            <v>200906</v>
          </cell>
          <cell r="D2148">
            <v>-0.19350000000000001</v>
          </cell>
        </row>
        <row r="2149">
          <cell r="A2149" t="str">
            <v>Tenn Z0</v>
          </cell>
          <cell r="C2149">
            <v>200907</v>
          </cell>
          <cell r="D2149">
            <v>-0.18609999999999999</v>
          </cell>
        </row>
        <row r="2150">
          <cell r="A2150" t="str">
            <v>Tenn Z0</v>
          </cell>
          <cell r="C2150">
            <v>200908</v>
          </cell>
          <cell r="D2150">
            <v>-0.20130000000000001</v>
          </cell>
        </row>
        <row r="2151">
          <cell r="A2151" t="str">
            <v>Tenn Z0</v>
          </cell>
          <cell r="C2151">
            <v>200909</v>
          </cell>
          <cell r="D2151">
            <v>-0.18590000000000001</v>
          </cell>
        </row>
        <row r="2152">
          <cell r="A2152" t="str">
            <v>Tenn Z0</v>
          </cell>
          <cell r="C2152">
            <v>200910</v>
          </cell>
          <cell r="D2152">
            <v>-0.21149999999999999</v>
          </cell>
        </row>
        <row r="2153">
          <cell r="A2153" t="str">
            <v>Tenn Z0</v>
          </cell>
          <cell r="C2153">
            <v>200911</v>
          </cell>
          <cell r="D2153">
            <v>-0.34870000000000001</v>
          </cell>
        </row>
        <row r="2154">
          <cell r="A2154" t="str">
            <v>Tenn Z0</v>
          </cell>
          <cell r="C2154">
            <v>200912</v>
          </cell>
          <cell r="D2154">
            <v>-0.43070000000000003</v>
          </cell>
        </row>
        <row r="2155">
          <cell r="A2155" t="str">
            <v>Tenn Z0</v>
          </cell>
          <cell r="C2155">
            <v>201001</v>
          </cell>
          <cell r="D2155">
            <v>-0.39019999999999999</v>
          </cell>
        </row>
        <row r="2156">
          <cell r="A2156" t="str">
            <v>Tenn Z0</v>
          </cell>
          <cell r="C2156">
            <v>201002</v>
          </cell>
          <cell r="D2156">
            <v>-0.36420000000000002</v>
          </cell>
        </row>
        <row r="2157">
          <cell r="A2157" t="str">
            <v>Tenn Z0</v>
          </cell>
          <cell r="C2157">
            <v>201003</v>
          </cell>
          <cell r="D2157">
            <v>-0.36620000000000003</v>
          </cell>
        </row>
        <row r="2158">
          <cell r="A2158" t="str">
            <v>Tenn Z0</v>
          </cell>
          <cell r="C2158">
            <v>201004</v>
          </cell>
          <cell r="D2158">
            <v>-0.17499999999999999</v>
          </cell>
        </row>
        <row r="2159">
          <cell r="A2159" t="str">
            <v>Tenn Z0</v>
          </cell>
          <cell r="C2159">
            <v>201005</v>
          </cell>
          <cell r="D2159">
            <v>-0.18079999999999999</v>
          </cell>
        </row>
        <row r="2160">
          <cell r="A2160" t="str">
            <v>Tenn Z0</v>
          </cell>
          <cell r="C2160">
            <v>201006</v>
          </cell>
          <cell r="D2160">
            <v>-0.17799999999999999</v>
          </cell>
        </row>
        <row r="2161">
          <cell r="A2161" t="str">
            <v>Tenn Z0</v>
          </cell>
          <cell r="C2161">
            <v>201007</v>
          </cell>
          <cell r="D2161">
            <v>-0.17119999999999999</v>
          </cell>
        </row>
        <row r="2162">
          <cell r="A2162" t="str">
            <v>Tenn Z0</v>
          </cell>
          <cell r="C2162">
            <v>201008</v>
          </cell>
          <cell r="D2162">
            <v>-0.1852</v>
          </cell>
        </row>
        <row r="2163">
          <cell r="A2163" t="str">
            <v>Tenn Z0</v>
          </cell>
          <cell r="C2163">
            <v>201009</v>
          </cell>
          <cell r="D2163">
            <v>-0.17100000000000001</v>
          </cell>
        </row>
        <row r="2164">
          <cell r="A2164" t="str">
            <v>Tenn Z0</v>
          </cell>
          <cell r="C2164">
            <v>201010</v>
          </cell>
          <cell r="D2164">
            <v>-0.1946</v>
          </cell>
        </row>
        <row r="2165">
          <cell r="A2165" t="str">
            <v>Tenn Z0</v>
          </cell>
          <cell r="C2165">
            <v>201011</v>
          </cell>
          <cell r="D2165">
            <v>-0.32079999999999997</v>
          </cell>
        </row>
        <row r="2166">
          <cell r="A2166" t="str">
            <v>Tenn Z0</v>
          </cell>
          <cell r="C2166">
            <v>201012</v>
          </cell>
          <cell r="D2166">
            <v>-0.3962</v>
          </cell>
        </row>
        <row r="2167">
          <cell r="A2167" t="str">
            <v>Tenn Z0</v>
          </cell>
          <cell r="C2167">
            <v>201101</v>
          </cell>
          <cell r="D2167">
            <v>-0.3589</v>
          </cell>
        </row>
        <row r="2168">
          <cell r="A2168" t="str">
            <v>Tenn Z0</v>
          </cell>
          <cell r="C2168">
            <v>201102</v>
          </cell>
          <cell r="D2168">
            <v>-0.33510000000000001</v>
          </cell>
        </row>
        <row r="2169">
          <cell r="A2169" t="str">
            <v>Tenn Z0</v>
          </cell>
          <cell r="C2169">
            <v>201103</v>
          </cell>
          <cell r="D2169">
            <v>-0.33689999999999998</v>
          </cell>
        </row>
        <row r="2170">
          <cell r="A2170" t="str">
            <v>Tenn Z0</v>
          </cell>
          <cell r="C2170">
            <v>201104</v>
          </cell>
          <cell r="D2170">
            <v>-0.161</v>
          </cell>
        </row>
        <row r="2171">
          <cell r="A2171" t="str">
            <v>Tenn Z0</v>
          </cell>
          <cell r="C2171">
            <v>201105</v>
          </cell>
          <cell r="D2171">
            <v>0</v>
          </cell>
        </row>
        <row r="2172">
          <cell r="A2172" t="str">
            <v>Tenn Z0</v>
          </cell>
          <cell r="C2172">
            <v>201106</v>
          </cell>
          <cell r="D2172">
            <v>0</v>
          </cell>
        </row>
        <row r="2173">
          <cell r="A2173" t="str">
            <v>Tenn Z0</v>
          </cell>
          <cell r="C2173">
            <v>201107</v>
          </cell>
          <cell r="D2173">
            <v>0</v>
          </cell>
        </row>
        <row r="2174">
          <cell r="A2174" t="str">
            <v>Tenn Z0</v>
          </cell>
          <cell r="C2174">
            <v>201108</v>
          </cell>
          <cell r="D2174">
            <v>0</v>
          </cell>
        </row>
        <row r="2175">
          <cell r="A2175" t="str">
            <v>Tenn Z0</v>
          </cell>
          <cell r="C2175">
            <v>201109</v>
          </cell>
          <cell r="D2175">
            <v>0</v>
          </cell>
        </row>
        <row r="2176">
          <cell r="A2176" t="str">
            <v>Tenn Z0</v>
          </cell>
          <cell r="C2176">
            <v>201110</v>
          </cell>
          <cell r="D2176">
            <v>0</v>
          </cell>
        </row>
        <row r="2177">
          <cell r="A2177" t="str">
            <v>Tenn Z0</v>
          </cell>
          <cell r="C2177">
            <v>201111</v>
          </cell>
          <cell r="D2177">
            <v>0</v>
          </cell>
        </row>
        <row r="2178">
          <cell r="A2178" t="str">
            <v>Tenn Z0</v>
          </cell>
          <cell r="C2178">
            <v>201112</v>
          </cell>
          <cell r="D2178">
            <v>0</v>
          </cell>
        </row>
        <row r="2179">
          <cell r="A2179" t="str">
            <v>Tenn Z0</v>
          </cell>
          <cell r="C2179">
            <v>201201</v>
          </cell>
          <cell r="D2179">
            <v>0</v>
          </cell>
        </row>
        <row r="2180">
          <cell r="A2180" t="str">
            <v>Tenn Z0</v>
          </cell>
          <cell r="C2180">
            <v>201202</v>
          </cell>
          <cell r="D2180">
            <v>0</v>
          </cell>
        </row>
        <row r="2181">
          <cell r="A2181" t="str">
            <v>Tenn Z0</v>
          </cell>
          <cell r="C2181">
            <v>201203</v>
          </cell>
          <cell r="D2181">
            <v>0</v>
          </cell>
        </row>
        <row r="2182">
          <cell r="A2182" t="str">
            <v>Tenn Z0</v>
          </cell>
          <cell r="C2182">
            <v>201204</v>
          </cell>
          <cell r="D2182">
            <v>0</v>
          </cell>
        </row>
        <row r="2183">
          <cell r="A2183" t="str">
            <v>Tenn Z0</v>
          </cell>
          <cell r="C2183">
            <v>201205</v>
          </cell>
          <cell r="D2183">
            <v>0</v>
          </cell>
        </row>
        <row r="2184">
          <cell r="A2184" t="str">
            <v>Tenn Z0</v>
          </cell>
          <cell r="C2184">
            <v>201206</v>
          </cell>
          <cell r="D2184">
            <v>0</v>
          </cell>
        </row>
        <row r="2185">
          <cell r="A2185" t="str">
            <v>Tenn Z0</v>
          </cell>
          <cell r="C2185">
            <v>201207</v>
          </cell>
          <cell r="D2185">
            <v>0</v>
          </cell>
        </row>
        <row r="2186">
          <cell r="A2186" t="str">
            <v>Tenn Z0</v>
          </cell>
          <cell r="C2186">
            <v>201208</v>
          </cell>
          <cell r="D2186">
            <v>0</v>
          </cell>
        </row>
        <row r="2187">
          <cell r="A2187" t="str">
            <v>Tenn Z0</v>
          </cell>
          <cell r="C2187">
            <v>201209</v>
          </cell>
          <cell r="D2187">
            <v>0</v>
          </cell>
        </row>
        <row r="2188">
          <cell r="A2188" t="str">
            <v>Tenn Z0</v>
          </cell>
          <cell r="C2188">
            <v>201210</v>
          </cell>
          <cell r="D2188">
            <v>0</v>
          </cell>
        </row>
        <row r="2189">
          <cell r="A2189" t="str">
            <v>Tenn Z0</v>
          </cell>
          <cell r="C2189">
            <v>201211</v>
          </cell>
          <cell r="D2189">
            <v>0</v>
          </cell>
        </row>
        <row r="2190">
          <cell r="A2190" t="str">
            <v>Tenn Z0</v>
          </cell>
          <cell r="C2190">
            <v>201212</v>
          </cell>
          <cell r="D2190">
            <v>0</v>
          </cell>
        </row>
        <row r="2191">
          <cell r="A2191" t="str">
            <v>Tenn Z0</v>
          </cell>
          <cell r="C2191">
            <v>201301</v>
          </cell>
          <cell r="D2191">
            <v>0</v>
          </cell>
        </row>
        <row r="2192">
          <cell r="A2192" t="str">
            <v>Tenn Z0</v>
          </cell>
          <cell r="C2192">
            <v>201302</v>
          </cell>
          <cell r="D2192">
            <v>0</v>
          </cell>
        </row>
        <row r="2193">
          <cell r="A2193" t="str">
            <v>Tenn Z0</v>
          </cell>
          <cell r="C2193">
            <v>201303</v>
          </cell>
          <cell r="D2193">
            <v>0</v>
          </cell>
        </row>
        <row r="2194">
          <cell r="A2194" t="str">
            <v>Tenn Z0</v>
          </cell>
          <cell r="C2194">
            <v>201304</v>
          </cell>
          <cell r="D2194">
            <v>0</v>
          </cell>
        </row>
        <row r="2195">
          <cell r="A2195" t="str">
            <v>Tenn Z0</v>
          </cell>
          <cell r="C2195">
            <v>201305</v>
          </cell>
          <cell r="D2195">
            <v>0</v>
          </cell>
        </row>
        <row r="2196">
          <cell r="A2196" t="str">
            <v>Tenn Z0</v>
          </cell>
          <cell r="C2196">
            <v>201306</v>
          </cell>
          <cell r="D2196">
            <v>0</v>
          </cell>
        </row>
        <row r="2197">
          <cell r="A2197" t="str">
            <v>Tenn Z0</v>
          </cell>
          <cell r="C2197">
            <v>201307</v>
          </cell>
          <cell r="D2197">
            <v>0</v>
          </cell>
        </row>
        <row r="2198">
          <cell r="A2198" t="str">
            <v>Tenn Z0</v>
          </cell>
          <cell r="C2198">
            <v>201308</v>
          </cell>
          <cell r="D2198">
            <v>0</v>
          </cell>
        </row>
        <row r="2199">
          <cell r="A2199" t="str">
            <v>Tenn Z0</v>
          </cell>
          <cell r="C2199">
            <v>201309</v>
          </cell>
          <cell r="D2199">
            <v>0</v>
          </cell>
        </row>
        <row r="2200">
          <cell r="A2200" t="str">
            <v>Tenn Z0</v>
          </cell>
          <cell r="C2200">
            <v>201310</v>
          </cell>
          <cell r="D2200">
            <v>0</v>
          </cell>
        </row>
        <row r="2201">
          <cell r="A2201" t="str">
            <v>Tenn Z0</v>
          </cell>
          <cell r="C2201">
            <v>201311</v>
          </cell>
          <cell r="D2201">
            <v>0</v>
          </cell>
        </row>
        <row r="2202">
          <cell r="A2202" t="str">
            <v>Tenn Z0</v>
          </cell>
          <cell r="C2202">
            <v>201312</v>
          </cell>
          <cell r="D2202">
            <v>0</v>
          </cell>
        </row>
        <row r="2203">
          <cell r="A2203" t="str">
            <v>Tenn Z0</v>
          </cell>
          <cell r="C2203">
            <v>201401</v>
          </cell>
          <cell r="D2203">
            <v>0</v>
          </cell>
        </row>
        <row r="2204">
          <cell r="A2204" t="str">
            <v>Tenn Z0</v>
          </cell>
          <cell r="C2204">
            <v>201402</v>
          </cell>
          <cell r="D2204">
            <v>0</v>
          </cell>
        </row>
        <row r="2205">
          <cell r="A2205" t="str">
            <v>Tenn Z0</v>
          </cell>
          <cell r="C2205">
            <v>201403</v>
          </cell>
          <cell r="D2205">
            <v>0</v>
          </cell>
        </row>
        <row r="2206">
          <cell r="A2206" t="str">
            <v>Tenn Z0</v>
          </cell>
          <cell r="C2206">
            <v>201404</v>
          </cell>
          <cell r="D2206">
            <v>0</v>
          </cell>
        </row>
        <row r="2207">
          <cell r="A2207" t="str">
            <v>Tenn Z0</v>
          </cell>
          <cell r="C2207">
            <v>201405</v>
          </cell>
          <cell r="D2207">
            <v>0</v>
          </cell>
        </row>
        <row r="2208">
          <cell r="A2208" t="str">
            <v>Tenn Z0</v>
          </cell>
          <cell r="C2208">
            <v>201406</v>
          </cell>
          <cell r="D2208">
            <v>0</v>
          </cell>
        </row>
        <row r="2209">
          <cell r="A2209" t="str">
            <v>Tenn Z0</v>
          </cell>
          <cell r="C2209">
            <v>201407</v>
          </cell>
          <cell r="D2209">
            <v>0</v>
          </cell>
        </row>
        <row r="2210">
          <cell r="A2210" t="str">
            <v>Tenn Z0</v>
          </cell>
          <cell r="C2210">
            <v>201408</v>
          </cell>
          <cell r="D2210">
            <v>0</v>
          </cell>
        </row>
        <row r="2211">
          <cell r="A2211" t="str">
            <v>Tenn Z0</v>
          </cell>
          <cell r="C2211">
            <v>201409</v>
          </cell>
          <cell r="D2211">
            <v>0</v>
          </cell>
        </row>
        <row r="2212">
          <cell r="A2212" t="str">
            <v>Tenn Z0</v>
          </cell>
          <cell r="C2212">
            <v>201410</v>
          </cell>
          <cell r="D2212">
            <v>0</v>
          </cell>
        </row>
        <row r="2213">
          <cell r="A2213" t="str">
            <v>Tenn Z0</v>
          </cell>
          <cell r="C2213">
            <v>201411</v>
          </cell>
          <cell r="D2213">
            <v>0</v>
          </cell>
        </row>
        <row r="2214">
          <cell r="A2214" t="str">
            <v>Tenn Z0</v>
          </cell>
          <cell r="C2214">
            <v>201412</v>
          </cell>
          <cell r="D2214">
            <v>0</v>
          </cell>
        </row>
        <row r="2215">
          <cell r="A2215" t="str">
            <v>Tenn Z0</v>
          </cell>
          <cell r="C2215">
            <v>201501</v>
          </cell>
          <cell r="D2215">
            <v>0</v>
          </cell>
        </row>
        <row r="2216">
          <cell r="A2216" t="str">
            <v>Tenn Z0</v>
          </cell>
          <cell r="C2216">
            <v>201502</v>
          </cell>
          <cell r="D2216">
            <v>0</v>
          </cell>
        </row>
        <row r="2217">
          <cell r="A2217" t="str">
            <v>Tenn Z0</v>
          </cell>
          <cell r="C2217">
            <v>201503</v>
          </cell>
          <cell r="D2217">
            <v>0</v>
          </cell>
        </row>
        <row r="2218">
          <cell r="A2218" t="str">
            <v>Tenn Z0</v>
          </cell>
          <cell r="C2218">
            <v>201504</v>
          </cell>
          <cell r="D2218">
            <v>0</v>
          </cell>
        </row>
        <row r="2219">
          <cell r="A2219" t="str">
            <v>Tenn Z0</v>
          </cell>
          <cell r="C2219">
            <v>201505</v>
          </cell>
          <cell r="D2219">
            <v>0</v>
          </cell>
        </row>
        <row r="2220">
          <cell r="A2220" t="str">
            <v>Tenn Z0</v>
          </cell>
          <cell r="C2220">
            <v>201506</v>
          </cell>
          <cell r="D2220">
            <v>0</v>
          </cell>
        </row>
        <row r="2221">
          <cell r="A2221" t="str">
            <v>Tenn Z0</v>
          </cell>
          <cell r="C2221">
            <v>201507</v>
          </cell>
          <cell r="D2221">
            <v>0</v>
          </cell>
        </row>
        <row r="2222">
          <cell r="A2222" t="str">
            <v>Tenn Z0</v>
          </cell>
          <cell r="C2222">
            <v>201508</v>
          </cell>
          <cell r="D2222">
            <v>0</v>
          </cell>
        </row>
        <row r="2223">
          <cell r="A2223" t="str">
            <v>Tenn Z0</v>
          </cell>
          <cell r="C2223">
            <v>201509</v>
          </cell>
          <cell r="D2223">
            <v>0</v>
          </cell>
        </row>
        <row r="2224">
          <cell r="A2224" t="str">
            <v>Tenn Z0</v>
          </cell>
          <cell r="C2224">
            <v>201510</v>
          </cell>
          <cell r="D2224">
            <v>0</v>
          </cell>
        </row>
        <row r="2225">
          <cell r="A2225" t="str">
            <v>Tenn Z0</v>
          </cell>
          <cell r="C2225">
            <v>201511</v>
          </cell>
          <cell r="D2225">
            <v>0</v>
          </cell>
        </row>
        <row r="2226">
          <cell r="A2226" t="str">
            <v>Tenn Z0</v>
          </cell>
          <cell r="C2226">
            <v>201512</v>
          </cell>
          <cell r="D2226">
            <v>0</v>
          </cell>
        </row>
        <row r="2227">
          <cell r="A2227" t="str">
            <v>Tenn Z0</v>
          </cell>
          <cell r="C2227">
            <v>201601</v>
          </cell>
          <cell r="D2227">
            <v>0</v>
          </cell>
        </row>
        <row r="2228">
          <cell r="A2228" t="str">
            <v>Tenn Z0</v>
          </cell>
          <cell r="C2228">
            <v>201602</v>
          </cell>
          <cell r="D2228">
            <v>0</v>
          </cell>
        </row>
        <row r="2229">
          <cell r="A2229" t="str">
            <v>Tenn Z0</v>
          </cell>
          <cell r="C2229">
            <v>201603</v>
          </cell>
          <cell r="D2229">
            <v>0</v>
          </cell>
        </row>
        <row r="2230">
          <cell r="A2230" t="str">
            <v>Tenn Z0</v>
          </cell>
          <cell r="C2230">
            <v>201604</v>
          </cell>
          <cell r="D2230">
            <v>0</v>
          </cell>
        </row>
        <row r="2231">
          <cell r="A2231" t="str">
            <v>Tenn Z0</v>
          </cell>
          <cell r="C2231">
            <v>201605</v>
          </cell>
          <cell r="D2231">
            <v>0</v>
          </cell>
        </row>
        <row r="2232">
          <cell r="A2232" t="str">
            <v>Tenn Z0</v>
          </cell>
          <cell r="C2232">
            <v>201606</v>
          </cell>
          <cell r="D2232">
            <v>0</v>
          </cell>
        </row>
        <row r="2233">
          <cell r="A2233" t="str">
            <v>Tenn Z0</v>
          </cell>
          <cell r="C2233">
            <v>201607</v>
          </cell>
          <cell r="D2233">
            <v>0</v>
          </cell>
        </row>
        <row r="2234">
          <cell r="A2234" t="str">
            <v>Tenn Z0</v>
          </cell>
          <cell r="C2234">
            <v>201608</v>
          </cell>
          <cell r="D2234">
            <v>0</v>
          </cell>
        </row>
        <row r="2235">
          <cell r="A2235" t="str">
            <v>Tenn Z0</v>
          </cell>
          <cell r="C2235">
            <v>201609</v>
          </cell>
          <cell r="D2235">
            <v>0</v>
          </cell>
        </row>
        <row r="2236">
          <cell r="A2236" t="str">
            <v>Tenn Z0</v>
          </cell>
          <cell r="C2236">
            <v>201610</v>
          </cell>
          <cell r="D2236">
            <v>0</v>
          </cell>
        </row>
        <row r="2237">
          <cell r="A2237" t="str">
            <v>Tenn Z0</v>
          </cell>
          <cell r="C2237">
            <v>201611</v>
          </cell>
          <cell r="D2237">
            <v>0</v>
          </cell>
        </row>
        <row r="2238">
          <cell r="A2238" t="str">
            <v>Tenn Z0</v>
          </cell>
          <cell r="C2238">
            <v>201612</v>
          </cell>
          <cell r="D2238">
            <v>0</v>
          </cell>
        </row>
        <row r="2239">
          <cell r="A2239" t="str">
            <v>Tenn Z0</v>
          </cell>
          <cell r="C2239">
            <v>201701</v>
          </cell>
          <cell r="D2239">
            <v>0</v>
          </cell>
        </row>
        <row r="2240">
          <cell r="A2240" t="str">
            <v>Tenn Z0</v>
          </cell>
          <cell r="C2240">
            <v>201702</v>
          </cell>
          <cell r="D2240">
            <v>0</v>
          </cell>
        </row>
        <row r="2241">
          <cell r="A2241" t="str">
            <v>Tenn Z0</v>
          </cell>
          <cell r="C2241">
            <v>201703</v>
          </cell>
          <cell r="D2241">
            <v>0</v>
          </cell>
        </row>
        <row r="2242">
          <cell r="A2242" t="str">
            <v>Tenn Z0</v>
          </cell>
          <cell r="C2242">
            <v>201704</v>
          </cell>
          <cell r="D2242">
            <v>0</v>
          </cell>
        </row>
        <row r="2243">
          <cell r="A2243" t="str">
            <v>Tenn Z0</v>
          </cell>
          <cell r="C2243">
            <v>201705</v>
          </cell>
          <cell r="D2243">
            <v>0</v>
          </cell>
        </row>
        <row r="2244">
          <cell r="A2244" t="str">
            <v>Tenn Z0</v>
          </cell>
          <cell r="C2244">
            <v>201706</v>
          </cell>
          <cell r="D2244">
            <v>0</v>
          </cell>
        </row>
        <row r="2245">
          <cell r="A2245" t="str">
            <v>Tenn Z0</v>
          </cell>
          <cell r="C2245">
            <v>201707</v>
          </cell>
          <cell r="D2245">
            <v>0</v>
          </cell>
        </row>
        <row r="2246">
          <cell r="A2246" t="str">
            <v>Tenn Z0</v>
          </cell>
          <cell r="C2246">
            <v>201708</v>
          </cell>
          <cell r="D2246">
            <v>0</v>
          </cell>
        </row>
        <row r="2247">
          <cell r="A2247" t="str">
            <v>Tenn Z0</v>
          </cell>
          <cell r="C2247">
            <v>201709</v>
          </cell>
          <cell r="D2247">
            <v>0</v>
          </cell>
        </row>
        <row r="2248">
          <cell r="A2248" t="str">
            <v>Tenn Z0</v>
          </cell>
          <cell r="C2248">
            <v>201710</v>
          </cell>
          <cell r="D2248">
            <v>0</v>
          </cell>
        </row>
        <row r="2249">
          <cell r="A2249" t="str">
            <v>Tenn Z0</v>
          </cell>
          <cell r="C2249">
            <v>201711</v>
          </cell>
          <cell r="D2249">
            <v>0</v>
          </cell>
        </row>
        <row r="2250">
          <cell r="A2250" t="str">
            <v>Tenn Z0</v>
          </cell>
          <cell r="C2250">
            <v>201712</v>
          </cell>
          <cell r="D2250">
            <v>0</v>
          </cell>
        </row>
        <row r="2251">
          <cell r="A2251" t="str">
            <v>Tenn Z0</v>
          </cell>
          <cell r="C2251">
            <v>201801</v>
          </cell>
          <cell r="D2251">
            <v>0</v>
          </cell>
        </row>
        <row r="2252">
          <cell r="A2252" t="str">
            <v>Tenn Z0</v>
          </cell>
          <cell r="C2252">
            <v>201802</v>
          </cell>
          <cell r="D2252">
            <v>0</v>
          </cell>
        </row>
        <row r="2253">
          <cell r="A2253" t="str">
            <v>Tenn Z0</v>
          </cell>
          <cell r="C2253">
            <v>201803</v>
          </cell>
          <cell r="D2253">
            <v>0</v>
          </cell>
        </row>
        <row r="2254">
          <cell r="A2254" t="str">
            <v>Tenn Z0</v>
          </cell>
          <cell r="C2254">
            <v>201804</v>
          </cell>
          <cell r="D2254">
            <v>0</v>
          </cell>
        </row>
        <row r="2255">
          <cell r="A2255" t="str">
            <v>Tenn Z0</v>
          </cell>
          <cell r="C2255">
            <v>201805</v>
          </cell>
          <cell r="D2255">
            <v>0</v>
          </cell>
        </row>
        <row r="2256">
          <cell r="A2256" t="str">
            <v>Tenn Z0</v>
          </cell>
          <cell r="C2256">
            <v>201806</v>
          </cell>
          <cell r="D2256">
            <v>0</v>
          </cell>
        </row>
        <row r="2257">
          <cell r="A2257" t="str">
            <v>Tenn Z0</v>
          </cell>
          <cell r="C2257">
            <v>201807</v>
          </cell>
          <cell r="D2257">
            <v>0</v>
          </cell>
        </row>
        <row r="2258">
          <cell r="A2258" t="str">
            <v>Tenn Z0</v>
          </cell>
          <cell r="C2258">
            <v>201808</v>
          </cell>
          <cell r="D2258">
            <v>0</v>
          </cell>
        </row>
        <row r="2259">
          <cell r="A2259" t="str">
            <v>Tenn Z0</v>
          </cell>
          <cell r="C2259">
            <v>201809</v>
          </cell>
          <cell r="D2259">
            <v>0</v>
          </cell>
        </row>
        <row r="2260">
          <cell r="A2260" t="str">
            <v>Tenn Z0</v>
          </cell>
          <cell r="C2260">
            <v>201810</v>
          </cell>
          <cell r="D2260">
            <v>0</v>
          </cell>
        </row>
        <row r="2261">
          <cell r="A2261" t="str">
            <v>Tenn Z0</v>
          </cell>
          <cell r="C2261">
            <v>201811</v>
          </cell>
          <cell r="D2261">
            <v>0</v>
          </cell>
        </row>
        <row r="2262">
          <cell r="A2262" t="str">
            <v>Tenn Z0</v>
          </cell>
          <cell r="C2262">
            <v>201812</v>
          </cell>
          <cell r="D2262">
            <v>0</v>
          </cell>
        </row>
        <row r="2263">
          <cell r="A2263" t="str">
            <v>Tenn Z0</v>
          </cell>
          <cell r="C2263">
            <v>201901</v>
          </cell>
          <cell r="D2263">
            <v>0</v>
          </cell>
        </row>
        <row r="2264">
          <cell r="A2264" t="str">
            <v>Tenn Z0</v>
          </cell>
          <cell r="C2264">
            <v>201902</v>
          </cell>
          <cell r="D2264">
            <v>0</v>
          </cell>
        </row>
        <row r="2265">
          <cell r="A2265" t="str">
            <v>Tenn Z0</v>
          </cell>
          <cell r="C2265">
            <v>201903</v>
          </cell>
          <cell r="D2265">
            <v>0</v>
          </cell>
        </row>
        <row r="2266">
          <cell r="A2266" t="str">
            <v>Tenn Z0</v>
          </cell>
          <cell r="C2266">
            <v>201904</v>
          </cell>
          <cell r="D2266">
            <v>0</v>
          </cell>
        </row>
        <row r="2267">
          <cell r="A2267" t="str">
            <v>Tenn Z0</v>
          </cell>
          <cell r="C2267">
            <v>201905</v>
          </cell>
          <cell r="D2267">
            <v>0</v>
          </cell>
        </row>
        <row r="2268">
          <cell r="A2268" t="str">
            <v>Tenn Z0</v>
          </cell>
          <cell r="C2268">
            <v>201906</v>
          </cell>
          <cell r="D2268">
            <v>0</v>
          </cell>
        </row>
        <row r="2269">
          <cell r="A2269" t="str">
            <v>Tenn Z0</v>
          </cell>
          <cell r="C2269">
            <v>201907</v>
          </cell>
          <cell r="D2269">
            <v>0</v>
          </cell>
        </row>
        <row r="2270">
          <cell r="A2270" t="str">
            <v>Tenn Z0</v>
          </cell>
          <cell r="C2270">
            <v>201908</v>
          </cell>
          <cell r="D2270">
            <v>0</v>
          </cell>
        </row>
        <row r="2271">
          <cell r="A2271" t="str">
            <v>Tenn Z0</v>
          </cell>
          <cell r="C2271">
            <v>201909</v>
          </cell>
          <cell r="D2271">
            <v>0</v>
          </cell>
        </row>
        <row r="2272">
          <cell r="A2272" t="str">
            <v>Tenn Z0</v>
          </cell>
          <cell r="C2272">
            <v>201910</v>
          </cell>
          <cell r="D2272">
            <v>0</v>
          </cell>
        </row>
        <row r="2273">
          <cell r="A2273" t="str">
            <v>Tenn Z0</v>
          </cell>
          <cell r="C2273">
            <v>201911</v>
          </cell>
          <cell r="D2273">
            <v>0</v>
          </cell>
        </row>
        <row r="2274">
          <cell r="A2274" t="str">
            <v>Tenn Z0</v>
          </cell>
          <cell r="C2274">
            <v>201912</v>
          </cell>
          <cell r="D2274">
            <v>0</v>
          </cell>
        </row>
        <row r="2275">
          <cell r="A2275" t="str">
            <v>Tenn Z0</v>
          </cell>
          <cell r="C2275">
            <v>202001</v>
          </cell>
          <cell r="D2275">
            <v>0</v>
          </cell>
        </row>
        <row r="2276">
          <cell r="A2276" t="str">
            <v>Tenn Z0</v>
          </cell>
          <cell r="C2276">
            <v>202002</v>
          </cell>
          <cell r="D2276">
            <v>0</v>
          </cell>
        </row>
        <row r="2277">
          <cell r="A2277" t="str">
            <v>Tenn Z0</v>
          </cell>
          <cell r="C2277">
            <v>202003</v>
          </cell>
          <cell r="D2277">
            <v>0</v>
          </cell>
        </row>
        <row r="2278">
          <cell r="A2278" t="str">
            <v>Tenn Z0</v>
          </cell>
          <cell r="C2278">
            <v>202004</v>
          </cell>
          <cell r="D2278">
            <v>0</v>
          </cell>
        </row>
        <row r="2279">
          <cell r="A2279" t="str">
            <v>Tenn Z0</v>
          </cell>
          <cell r="C2279">
            <v>202005</v>
          </cell>
          <cell r="D2279">
            <v>0</v>
          </cell>
        </row>
        <row r="2280">
          <cell r="A2280" t="str">
            <v>Tenn Z0</v>
          </cell>
          <cell r="C2280">
            <v>202006</v>
          </cell>
          <cell r="D2280">
            <v>0</v>
          </cell>
        </row>
        <row r="2281">
          <cell r="A2281" t="str">
            <v>Tenn Z0</v>
          </cell>
          <cell r="C2281">
            <v>202007</v>
          </cell>
          <cell r="D2281">
            <v>0</v>
          </cell>
        </row>
        <row r="2282">
          <cell r="A2282" t="str">
            <v>Tenn Z0</v>
          </cell>
          <cell r="C2282">
            <v>202008</v>
          </cell>
          <cell r="D2282">
            <v>0</v>
          </cell>
        </row>
        <row r="2283">
          <cell r="A2283" t="str">
            <v>Tenn Z0</v>
          </cell>
          <cell r="C2283">
            <v>202009</v>
          </cell>
          <cell r="D2283">
            <v>0</v>
          </cell>
        </row>
        <row r="2284">
          <cell r="A2284" t="str">
            <v>Tenn Z0</v>
          </cell>
          <cell r="C2284">
            <v>202010</v>
          </cell>
          <cell r="D2284">
            <v>0</v>
          </cell>
        </row>
        <row r="2285">
          <cell r="A2285" t="str">
            <v>Tenn Z0</v>
          </cell>
          <cell r="C2285">
            <v>202011</v>
          </cell>
          <cell r="D2285">
            <v>0</v>
          </cell>
        </row>
        <row r="2286">
          <cell r="A2286" t="str">
            <v>Tenn Z0</v>
          </cell>
          <cell r="C2286">
            <v>202012</v>
          </cell>
          <cell r="D2286">
            <v>0</v>
          </cell>
        </row>
        <row r="2287">
          <cell r="A2287" t="str">
            <v>Tenn Z0</v>
          </cell>
          <cell r="C2287">
            <v>202101</v>
          </cell>
          <cell r="D2287">
            <v>0</v>
          </cell>
        </row>
        <row r="2288">
          <cell r="A2288" t="str">
            <v>Tenn Z0</v>
          </cell>
          <cell r="C2288">
            <v>202102</v>
          </cell>
          <cell r="D2288">
            <v>0</v>
          </cell>
        </row>
        <row r="2289">
          <cell r="A2289" t="str">
            <v>Tenn Z0</v>
          </cell>
          <cell r="C2289">
            <v>202103</v>
          </cell>
          <cell r="D2289">
            <v>0</v>
          </cell>
        </row>
        <row r="2290">
          <cell r="A2290" t="str">
            <v>Tenn Z0</v>
          </cell>
          <cell r="C2290">
            <v>202104</v>
          </cell>
          <cell r="D2290">
            <v>0</v>
          </cell>
        </row>
        <row r="2291">
          <cell r="A2291" t="str">
            <v>Tenn Z0</v>
          </cell>
          <cell r="C2291">
            <v>202105</v>
          </cell>
          <cell r="D2291">
            <v>0</v>
          </cell>
        </row>
        <row r="2292">
          <cell r="A2292" t="str">
            <v>Tenn Z0</v>
          </cell>
          <cell r="C2292">
            <v>202106</v>
          </cell>
          <cell r="D2292">
            <v>0</v>
          </cell>
        </row>
        <row r="2293">
          <cell r="A2293" t="str">
            <v>Tenn Z0</v>
          </cell>
          <cell r="C2293">
            <v>202107</v>
          </cell>
          <cell r="D2293">
            <v>0</v>
          </cell>
        </row>
        <row r="2294">
          <cell r="A2294" t="str">
            <v>Tenn Z0</v>
          </cell>
          <cell r="C2294">
            <v>202108</v>
          </cell>
          <cell r="D2294">
            <v>0</v>
          </cell>
        </row>
        <row r="2295">
          <cell r="A2295" t="str">
            <v>Tenn Z0</v>
          </cell>
          <cell r="C2295">
            <v>202109</v>
          </cell>
          <cell r="D2295">
            <v>0</v>
          </cell>
        </row>
        <row r="2296">
          <cell r="A2296" t="str">
            <v>Tenn Z0</v>
          </cell>
          <cell r="C2296">
            <v>202110</v>
          </cell>
          <cell r="D2296">
            <v>0</v>
          </cell>
        </row>
        <row r="2297">
          <cell r="A2297" t="str">
            <v>Tenn Z0</v>
          </cell>
          <cell r="C2297">
            <v>202111</v>
          </cell>
          <cell r="D2297">
            <v>0</v>
          </cell>
        </row>
        <row r="2298">
          <cell r="A2298" t="str">
            <v>Tenn Z0</v>
          </cell>
          <cell r="C2298">
            <v>202112</v>
          </cell>
          <cell r="D2298">
            <v>0</v>
          </cell>
        </row>
        <row r="2299">
          <cell r="A2299" t="str">
            <v>Tenn Z0</v>
          </cell>
          <cell r="C2299">
            <v>202201</v>
          </cell>
          <cell r="D2299">
            <v>0</v>
          </cell>
        </row>
        <row r="2300">
          <cell r="A2300" t="str">
            <v>Tenn Z0</v>
          </cell>
          <cell r="C2300">
            <v>202202</v>
          </cell>
          <cell r="D2300">
            <v>0</v>
          </cell>
        </row>
        <row r="2301">
          <cell r="A2301" t="str">
            <v>Tenn Z0</v>
          </cell>
          <cell r="C2301">
            <v>202203</v>
          </cell>
          <cell r="D2301">
            <v>0</v>
          </cell>
        </row>
        <row r="2302">
          <cell r="A2302" t="str">
            <v>Tenn Z0</v>
          </cell>
          <cell r="C2302">
            <v>202204</v>
          </cell>
          <cell r="D2302">
            <v>0</v>
          </cell>
        </row>
        <row r="2303">
          <cell r="A2303" t="str">
            <v>Tenn Z0</v>
          </cell>
          <cell r="C2303">
            <v>202205</v>
          </cell>
          <cell r="D2303">
            <v>0</v>
          </cell>
        </row>
        <row r="2304">
          <cell r="A2304" t="str">
            <v>Tenn Z0</v>
          </cell>
          <cell r="C2304">
            <v>202206</v>
          </cell>
          <cell r="D2304">
            <v>0</v>
          </cell>
        </row>
        <row r="2305">
          <cell r="A2305" t="str">
            <v>Tenn Z0</v>
          </cell>
          <cell r="C2305">
            <v>202207</v>
          </cell>
          <cell r="D2305">
            <v>0</v>
          </cell>
        </row>
        <row r="2306">
          <cell r="A2306" t="str">
            <v>Tenn Z0</v>
          </cell>
          <cell r="C2306">
            <v>202208</v>
          </cell>
          <cell r="D2306">
            <v>0</v>
          </cell>
        </row>
        <row r="2307">
          <cell r="A2307" t="str">
            <v>Tenn Z0</v>
          </cell>
          <cell r="C2307">
            <v>202209</v>
          </cell>
          <cell r="D2307">
            <v>0</v>
          </cell>
        </row>
        <row r="2308">
          <cell r="A2308" t="str">
            <v>Tenn Z0</v>
          </cell>
          <cell r="C2308">
            <v>202210</v>
          </cell>
          <cell r="D2308">
            <v>0</v>
          </cell>
        </row>
        <row r="2309">
          <cell r="A2309" t="str">
            <v>Tenn Z0</v>
          </cell>
          <cell r="C2309">
            <v>202211</v>
          </cell>
          <cell r="D2309">
            <v>0</v>
          </cell>
        </row>
        <row r="2310">
          <cell r="A2310" t="str">
            <v>Tenn Z0</v>
          </cell>
          <cell r="C2310">
            <v>202212</v>
          </cell>
          <cell r="D2310">
            <v>0</v>
          </cell>
        </row>
        <row r="2311">
          <cell r="A2311" t="str">
            <v>Tenn Z0</v>
          </cell>
          <cell r="C2311">
            <v>202301</v>
          </cell>
          <cell r="D2311">
            <v>0</v>
          </cell>
        </row>
        <row r="2312">
          <cell r="A2312" t="str">
            <v>Tenn Z0</v>
          </cell>
          <cell r="C2312">
            <v>202302</v>
          </cell>
          <cell r="D2312">
            <v>0</v>
          </cell>
        </row>
        <row r="2313">
          <cell r="A2313" t="str">
            <v>Tenn Z0</v>
          </cell>
          <cell r="C2313">
            <v>202303</v>
          </cell>
          <cell r="D2313">
            <v>0</v>
          </cell>
        </row>
        <row r="2314">
          <cell r="A2314" t="str">
            <v>Tenn Z0</v>
          </cell>
          <cell r="C2314">
            <v>202304</v>
          </cell>
          <cell r="D2314">
            <v>0</v>
          </cell>
        </row>
        <row r="2315">
          <cell r="A2315" t="str">
            <v>Tenn Z0</v>
          </cell>
          <cell r="C2315">
            <v>202305</v>
          </cell>
          <cell r="D2315">
            <v>0</v>
          </cell>
        </row>
        <row r="2316">
          <cell r="A2316" t="str">
            <v>Tenn Z0</v>
          </cell>
          <cell r="C2316">
            <v>202306</v>
          </cell>
          <cell r="D2316">
            <v>0</v>
          </cell>
        </row>
        <row r="2317">
          <cell r="A2317" t="str">
            <v>Tenn Z0</v>
          </cell>
          <cell r="C2317">
            <v>202307</v>
          </cell>
          <cell r="D2317">
            <v>0</v>
          </cell>
        </row>
        <row r="2318">
          <cell r="A2318" t="str">
            <v>Tenn Z0</v>
          </cell>
          <cell r="C2318">
            <v>202308</v>
          </cell>
          <cell r="D2318">
            <v>0</v>
          </cell>
        </row>
        <row r="2319">
          <cell r="A2319" t="str">
            <v>Tenn Z0</v>
          </cell>
          <cell r="C2319">
            <v>202309</v>
          </cell>
          <cell r="D2319">
            <v>0</v>
          </cell>
        </row>
        <row r="2320">
          <cell r="A2320" t="str">
            <v>Tenn Z0</v>
          </cell>
          <cell r="C2320">
            <v>202310</v>
          </cell>
          <cell r="D2320">
            <v>0</v>
          </cell>
        </row>
        <row r="2321">
          <cell r="A2321" t="str">
            <v>Tenn Z0</v>
          </cell>
          <cell r="C2321">
            <v>202311</v>
          </cell>
          <cell r="D2321">
            <v>0</v>
          </cell>
        </row>
        <row r="2322">
          <cell r="A2322" t="str">
            <v>Tenn Z0</v>
          </cell>
          <cell r="C2322">
            <v>202312</v>
          </cell>
          <cell r="D2322">
            <v>0</v>
          </cell>
        </row>
        <row r="2323">
          <cell r="A2323" t="str">
            <v>Tenn Z0</v>
          </cell>
          <cell r="C2323">
            <v>202401</v>
          </cell>
          <cell r="D2323">
            <v>0</v>
          </cell>
        </row>
        <row r="2324">
          <cell r="A2324" t="str">
            <v>Tenn Z0</v>
          </cell>
          <cell r="C2324">
            <v>202402</v>
          </cell>
          <cell r="D2324">
            <v>0</v>
          </cell>
        </row>
        <row r="2325">
          <cell r="A2325" t="str">
            <v>Tenn Z0</v>
          </cell>
          <cell r="C2325">
            <v>202403</v>
          </cell>
          <cell r="D2325">
            <v>0</v>
          </cell>
        </row>
        <row r="2326">
          <cell r="A2326" t="str">
            <v>Tenn Z0</v>
          </cell>
          <cell r="C2326">
            <v>202404</v>
          </cell>
          <cell r="D2326">
            <v>0</v>
          </cell>
        </row>
        <row r="2327">
          <cell r="A2327" t="str">
            <v>Tenn Z0</v>
          </cell>
          <cell r="C2327">
            <v>202405</v>
          </cell>
          <cell r="D2327">
            <v>0</v>
          </cell>
        </row>
        <row r="2328">
          <cell r="A2328" t="str">
            <v>Tenn Z0</v>
          </cell>
          <cell r="C2328">
            <v>202406</v>
          </cell>
          <cell r="D2328">
            <v>0</v>
          </cell>
        </row>
        <row r="2329">
          <cell r="A2329" t="str">
            <v>Tenn Z0</v>
          </cell>
          <cell r="C2329">
            <v>202407</v>
          </cell>
          <cell r="D2329">
            <v>0</v>
          </cell>
        </row>
        <row r="2330">
          <cell r="A2330" t="str">
            <v>Tenn Z0</v>
          </cell>
          <cell r="C2330">
            <v>202408</v>
          </cell>
          <cell r="D2330">
            <v>0</v>
          </cell>
        </row>
        <row r="2331">
          <cell r="A2331" t="str">
            <v>Tenn Z0</v>
          </cell>
          <cell r="C2331">
            <v>202409</v>
          </cell>
          <cell r="D2331">
            <v>0</v>
          </cell>
        </row>
        <row r="2332">
          <cell r="A2332" t="str">
            <v>Tenn Z0</v>
          </cell>
          <cell r="C2332">
            <v>202410</v>
          </cell>
          <cell r="D2332">
            <v>0</v>
          </cell>
        </row>
        <row r="2333">
          <cell r="A2333" t="str">
            <v>Tenn Z0</v>
          </cell>
          <cell r="C2333">
            <v>202411</v>
          </cell>
          <cell r="D2333">
            <v>0</v>
          </cell>
        </row>
        <row r="2334">
          <cell r="A2334" t="str">
            <v>Tenn Z0</v>
          </cell>
          <cell r="C2334">
            <v>202412</v>
          </cell>
          <cell r="D2334">
            <v>0</v>
          </cell>
        </row>
        <row r="2335">
          <cell r="A2335" t="str">
            <v>Tenn Z0</v>
          </cell>
          <cell r="C2335">
            <v>202501</v>
          </cell>
          <cell r="D2335">
            <v>0</v>
          </cell>
        </row>
        <row r="2336">
          <cell r="A2336" t="str">
            <v>Tenn Z0</v>
          </cell>
          <cell r="C2336">
            <v>202502</v>
          </cell>
          <cell r="D2336">
            <v>0</v>
          </cell>
        </row>
        <row r="2337">
          <cell r="A2337" t="str">
            <v>Tenn Z0</v>
          </cell>
          <cell r="C2337">
            <v>202503</v>
          </cell>
          <cell r="D2337">
            <v>0</v>
          </cell>
        </row>
        <row r="2338">
          <cell r="A2338" t="str">
            <v>Tenn Z0</v>
          </cell>
          <cell r="C2338">
            <v>202504</v>
          </cell>
          <cell r="D2338">
            <v>0</v>
          </cell>
        </row>
        <row r="2339">
          <cell r="A2339" t="str">
            <v>Tenn Z0</v>
          </cell>
          <cell r="C2339">
            <v>202505</v>
          </cell>
          <cell r="D2339">
            <v>0</v>
          </cell>
        </row>
        <row r="2340">
          <cell r="A2340" t="str">
            <v>Tenn Z0</v>
          </cell>
          <cell r="C2340">
            <v>202506</v>
          </cell>
          <cell r="D2340">
            <v>0</v>
          </cell>
        </row>
        <row r="2341">
          <cell r="A2341" t="str">
            <v>Tenn Z0</v>
          </cell>
          <cell r="C2341">
            <v>202507</v>
          </cell>
          <cell r="D2341">
            <v>0</v>
          </cell>
        </row>
        <row r="2342">
          <cell r="A2342" t="str">
            <v>Tenn Z0</v>
          </cell>
          <cell r="C2342">
            <v>202508</v>
          </cell>
          <cell r="D2342">
            <v>0</v>
          </cell>
        </row>
        <row r="2343">
          <cell r="A2343" t="str">
            <v>Tenn Z0</v>
          </cell>
          <cell r="C2343">
            <v>202509</v>
          </cell>
          <cell r="D2343">
            <v>0</v>
          </cell>
        </row>
        <row r="2344">
          <cell r="A2344" t="str">
            <v>Tenn Z0</v>
          </cell>
          <cell r="C2344">
            <v>202510</v>
          </cell>
          <cell r="D2344">
            <v>0</v>
          </cell>
        </row>
        <row r="2345">
          <cell r="A2345" t="str">
            <v>Tenn Z0</v>
          </cell>
          <cell r="C2345">
            <v>202511</v>
          </cell>
          <cell r="D2345">
            <v>0</v>
          </cell>
        </row>
        <row r="2346">
          <cell r="A2346" t="str">
            <v>Tenn Z0</v>
          </cell>
          <cell r="C2346">
            <v>202512</v>
          </cell>
          <cell r="D2346">
            <v>0</v>
          </cell>
        </row>
        <row r="2347">
          <cell r="A2347" t="str">
            <v>Tenn Z0</v>
          </cell>
          <cell r="C2347">
            <v>202601</v>
          </cell>
          <cell r="D2347">
            <v>0</v>
          </cell>
        </row>
        <row r="2348">
          <cell r="A2348" t="str">
            <v>Tenn Z0</v>
          </cell>
          <cell r="C2348">
            <v>202602</v>
          </cell>
          <cell r="D2348">
            <v>0</v>
          </cell>
        </row>
        <row r="2349">
          <cell r="A2349" t="str">
            <v>Tenn Z0</v>
          </cell>
          <cell r="C2349">
            <v>202603</v>
          </cell>
          <cell r="D2349">
            <v>0</v>
          </cell>
        </row>
        <row r="2350">
          <cell r="A2350" t="str">
            <v>Tenn Z0</v>
          </cell>
          <cell r="C2350">
            <v>202604</v>
          </cell>
          <cell r="D2350">
            <v>0</v>
          </cell>
        </row>
        <row r="2351">
          <cell r="A2351" t="str">
            <v>Tenn Z0</v>
          </cell>
          <cell r="C2351">
            <v>202605</v>
          </cell>
          <cell r="D2351">
            <v>0</v>
          </cell>
        </row>
        <row r="2352">
          <cell r="A2352" t="str">
            <v>Tenn Z0</v>
          </cell>
          <cell r="C2352">
            <v>202606</v>
          </cell>
          <cell r="D2352">
            <v>0</v>
          </cell>
        </row>
        <row r="2353">
          <cell r="A2353" t="str">
            <v>Tenn Z0</v>
          </cell>
          <cell r="C2353">
            <v>202607</v>
          </cell>
          <cell r="D2353">
            <v>0</v>
          </cell>
        </row>
        <row r="2354">
          <cell r="A2354" t="str">
            <v>Tenn Z0</v>
          </cell>
          <cell r="C2354">
            <v>202608</v>
          </cell>
          <cell r="D2354">
            <v>0</v>
          </cell>
        </row>
        <row r="2355">
          <cell r="A2355" t="str">
            <v>Tenn Z0</v>
          </cell>
          <cell r="C2355">
            <v>202609</v>
          </cell>
          <cell r="D2355">
            <v>0</v>
          </cell>
        </row>
        <row r="2356">
          <cell r="A2356" t="str">
            <v>Tenn Z0</v>
          </cell>
          <cell r="C2356">
            <v>202610</v>
          </cell>
          <cell r="D2356">
            <v>0</v>
          </cell>
        </row>
        <row r="2357">
          <cell r="A2357" t="str">
            <v>Tenn Z0</v>
          </cell>
          <cell r="C2357">
            <v>202611</v>
          </cell>
          <cell r="D2357">
            <v>0</v>
          </cell>
        </row>
        <row r="2358">
          <cell r="A2358" t="str">
            <v>Tenn Z0</v>
          </cell>
          <cell r="C2358">
            <v>202612</v>
          </cell>
          <cell r="D2358">
            <v>0</v>
          </cell>
        </row>
        <row r="2359">
          <cell r="A2359" t="str">
            <v>Tenn Z0</v>
          </cell>
          <cell r="C2359">
            <v>202701</v>
          </cell>
          <cell r="D2359">
            <v>0</v>
          </cell>
        </row>
        <row r="2360">
          <cell r="A2360" t="str">
            <v>Tenn Z0</v>
          </cell>
          <cell r="C2360">
            <v>202702</v>
          </cell>
          <cell r="D2360">
            <v>0</v>
          </cell>
        </row>
        <row r="2361">
          <cell r="A2361" t="str">
            <v>Tenn Z0</v>
          </cell>
          <cell r="C2361">
            <v>202703</v>
          </cell>
          <cell r="D2361">
            <v>0</v>
          </cell>
        </row>
        <row r="2362">
          <cell r="A2362" t="str">
            <v>Tenn Z0</v>
          </cell>
          <cell r="C2362">
            <v>202704</v>
          </cell>
          <cell r="D2362">
            <v>0</v>
          </cell>
        </row>
        <row r="2363">
          <cell r="A2363" t="str">
            <v>Tenn Z0</v>
          </cell>
          <cell r="C2363">
            <v>202705</v>
          </cell>
          <cell r="D2363">
            <v>0</v>
          </cell>
        </row>
        <row r="2364">
          <cell r="A2364" t="str">
            <v>Tenn Z0</v>
          </cell>
          <cell r="C2364">
            <v>202706</v>
          </cell>
          <cell r="D2364">
            <v>0</v>
          </cell>
        </row>
        <row r="2365">
          <cell r="A2365" t="str">
            <v>Tenn Z0</v>
          </cell>
          <cell r="C2365">
            <v>202707</v>
          </cell>
          <cell r="D2365">
            <v>0</v>
          </cell>
        </row>
        <row r="2366">
          <cell r="A2366" t="str">
            <v>Tenn Z0</v>
          </cell>
          <cell r="C2366">
            <v>202708</v>
          </cell>
          <cell r="D2366">
            <v>0</v>
          </cell>
        </row>
        <row r="2367">
          <cell r="A2367" t="str">
            <v>Tenn Z0</v>
          </cell>
          <cell r="C2367">
            <v>202709</v>
          </cell>
          <cell r="D2367">
            <v>0</v>
          </cell>
        </row>
        <row r="2368">
          <cell r="A2368" t="str">
            <v>Tenn Z0</v>
          </cell>
          <cell r="C2368">
            <v>202710</v>
          </cell>
          <cell r="D2368">
            <v>0</v>
          </cell>
        </row>
        <row r="2369">
          <cell r="A2369" t="str">
            <v>Tenn Z1</v>
          </cell>
          <cell r="C2369">
            <v>200803</v>
          </cell>
          <cell r="D2369">
            <v>-7.3200000000000001E-2</v>
          </cell>
        </row>
        <row r="2370">
          <cell r="A2370" t="str">
            <v>Tenn Z1</v>
          </cell>
          <cell r="C2370">
            <v>200804</v>
          </cell>
          <cell r="D2370">
            <v>-6.6600000000000006E-2</v>
          </cell>
        </row>
        <row r="2371">
          <cell r="A2371" t="str">
            <v>Tenn Z1</v>
          </cell>
          <cell r="C2371">
            <v>200805</v>
          </cell>
          <cell r="D2371">
            <v>-6.6600000000000006E-2</v>
          </cell>
        </row>
        <row r="2372">
          <cell r="A2372" t="str">
            <v>Tenn Z1</v>
          </cell>
          <cell r="C2372">
            <v>200806</v>
          </cell>
          <cell r="D2372">
            <v>-6.08E-2</v>
          </cell>
        </row>
        <row r="2373">
          <cell r="A2373" t="str">
            <v>Tenn Z1</v>
          </cell>
          <cell r="C2373">
            <v>200807</v>
          </cell>
          <cell r="D2373">
            <v>-6.0199999999999997E-2</v>
          </cell>
        </row>
        <row r="2374">
          <cell r="A2374" t="str">
            <v>Tenn Z1</v>
          </cell>
          <cell r="C2374">
            <v>200808</v>
          </cell>
          <cell r="D2374">
            <v>-6.2199999999999998E-2</v>
          </cell>
        </row>
        <row r="2375">
          <cell r="A2375" t="str">
            <v>Tenn Z1</v>
          </cell>
          <cell r="C2375">
            <v>200809</v>
          </cell>
          <cell r="D2375">
            <v>-6.0400000000000002E-2</v>
          </cell>
        </row>
        <row r="2376">
          <cell r="A2376" t="str">
            <v>Tenn Z1</v>
          </cell>
          <cell r="C2376">
            <v>200810</v>
          </cell>
          <cell r="D2376">
            <v>-6.4399999999999999E-2</v>
          </cell>
        </row>
        <row r="2377">
          <cell r="A2377" t="str">
            <v>Tenn Z1</v>
          </cell>
          <cell r="C2377">
            <v>200811</v>
          </cell>
          <cell r="D2377">
            <v>-8.2400000000000001E-2</v>
          </cell>
        </row>
        <row r="2378">
          <cell r="A2378" t="str">
            <v>Tenn Z1</v>
          </cell>
          <cell r="C2378">
            <v>200812</v>
          </cell>
          <cell r="D2378">
            <v>-8.9200000000000002E-2</v>
          </cell>
        </row>
        <row r="2379">
          <cell r="A2379" t="str">
            <v>Tenn Z1</v>
          </cell>
          <cell r="C2379">
            <v>200901</v>
          </cell>
          <cell r="D2379">
            <v>-8.4699999999999998E-2</v>
          </cell>
        </row>
        <row r="2380">
          <cell r="A2380" t="str">
            <v>Tenn Z1</v>
          </cell>
          <cell r="C2380">
            <v>200902</v>
          </cell>
          <cell r="D2380">
            <v>-8.2100000000000006E-2</v>
          </cell>
        </row>
        <row r="2381">
          <cell r="A2381" t="str">
            <v>Tenn Z1</v>
          </cell>
          <cell r="C2381">
            <v>200903</v>
          </cell>
          <cell r="D2381">
            <v>-8.1299999999999997E-2</v>
          </cell>
        </row>
        <row r="2382">
          <cell r="A2382" t="str">
            <v>Tenn Z1</v>
          </cell>
          <cell r="C2382">
            <v>200904</v>
          </cell>
          <cell r="D2382">
            <v>-6.25E-2</v>
          </cell>
        </row>
        <row r="2383">
          <cell r="A2383" t="str">
            <v>Tenn Z1</v>
          </cell>
          <cell r="C2383">
            <v>200905</v>
          </cell>
          <cell r="D2383">
            <v>-6.3E-2</v>
          </cell>
        </row>
        <row r="2384">
          <cell r="A2384" t="str">
            <v>Tenn Z1</v>
          </cell>
          <cell r="C2384">
            <v>200906</v>
          </cell>
          <cell r="D2384">
            <v>-6.2600000000000003E-2</v>
          </cell>
        </row>
        <row r="2385">
          <cell r="A2385" t="str">
            <v>Tenn Z1</v>
          </cell>
          <cell r="C2385">
            <v>200907</v>
          </cell>
          <cell r="D2385">
            <v>-6.1899999999999997E-2</v>
          </cell>
        </row>
        <row r="2386">
          <cell r="A2386" t="str">
            <v>Tenn Z1</v>
          </cell>
          <cell r="C2386">
            <v>200908</v>
          </cell>
          <cell r="D2386">
            <v>-6.4100000000000004E-2</v>
          </cell>
        </row>
        <row r="2387">
          <cell r="A2387" t="str">
            <v>Tenn Z1</v>
          </cell>
          <cell r="C2387">
            <v>200909</v>
          </cell>
          <cell r="D2387">
            <v>-6.2199999999999998E-2</v>
          </cell>
        </row>
        <row r="2388">
          <cell r="A2388" t="str">
            <v>Tenn Z1</v>
          </cell>
          <cell r="C2388">
            <v>200910</v>
          </cell>
          <cell r="D2388">
            <v>-6.6500000000000004E-2</v>
          </cell>
        </row>
        <row r="2389">
          <cell r="A2389" t="str">
            <v>Tenn Z1</v>
          </cell>
          <cell r="C2389">
            <v>200911</v>
          </cell>
          <cell r="D2389">
            <v>-7.9399999999999998E-2</v>
          </cell>
        </row>
        <row r="2390">
          <cell r="A2390" t="str">
            <v>Tenn Z1</v>
          </cell>
          <cell r="C2390">
            <v>200912</v>
          </cell>
          <cell r="D2390">
            <v>-8.5800000000000001E-2</v>
          </cell>
        </row>
        <row r="2391">
          <cell r="A2391" t="str">
            <v>Tenn Z1</v>
          </cell>
          <cell r="C2391">
            <v>201001</v>
          </cell>
          <cell r="D2391">
            <v>-8.1600000000000006E-2</v>
          </cell>
        </row>
        <row r="2392">
          <cell r="A2392" t="str">
            <v>Tenn Z1</v>
          </cell>
          <cell r="C2392">
            <v>201002</v>
          </cell>
          <cell r="D2392">
            <v>-7.9200000000000007E-2</v>
          </cell>
        </row>
        <row r="2393">
          <cell r="A2393" t="str">
            <v>Tenn Z1</v>
          </cell>
          <cell r="C2393">
            <v>201003</v>
          </cell>
          <cell r="D2393">
            <v>-7.85E-2</v>
          </cell>
        </row>
        <row r="2394">
          <cell r="A2394" t="str">
            <v>Tenn Z1</v>
          </cell>
          <cell r="C2394">
            <v>201004</v>
          </cell>
          <cell r="D2394">
            <v>-6.0600000000000001E-2</v>
          </cell>
        </row>
        <row r="2395">
          <cell r="A2395" t="str">
            <v>Tenn Z1</v>
          </cell>
          <cell r="C2395">
            <v>201005</v>
          </cell>
          <cell r="D2395">
            <v>-6.0999999999999999E-2</v>
          </cell>
        </row>
        <row r="2396">
          <cell r="A2396" t="str">
            <v>Tenn Z1</v>
          </cell>
          <cell r="C2396">
            <v>201006</v>
          </cell>
          <cell r="D2396">
            <v>-6.0699999999999997E-2</v>
          </cell>
        </row>
        <row r="2397">
          <cell r="A2397" t="str">
            <v>Tenn Z1</v>
          </cell>
          <cell r="C2397">
            <v>201007</v>
          </cell>
          <cell r="D2397">
            <v>-0.06</v>
          </cell>
        </row>
        <row r="2398">
          <cell r="A2398" t="str">
            <v>Tenn Z1</v>
          </cell>
          <cell r="C2398">
            <v>201008</v>
          </cell>
          <cell r="D2398">
            <v>-6.2E-2</v>
          </cell>
        </row>
        <row r="2399">
          <cell r="A2399" t="str">
            <v>Tenn Z1</v>
          </cell>
          <cell r="C2399">
            <v>201009</v>
          </cell>
          <cell r="D2399">
            <v>-6.0299999999999999E-2</v>
          </cell>
        </row>
        <row r="2400">
          <cell r="A2400" t="str">
            <v>Tenn Z1</v>
          </cell>
          <cell r="C2400">
            <v>201010</v>
          </cell>
          <cell r="D2400">
            <v>-3.9E-2</v>
          </cell>
        </row>
        <row r="2401">
          <cell r="A2401" t="str">
            <v>Tenn Z1</v>
          </cell>
          <cell r="C2401">
            <v>201011</v>
          </cell>
          <cell r="D2401">
            <v>-4.0599999999999997E-2</v>
          </cell>
        </row>
        <row r="2402">
          <cell r="A2402" t="str">
            <v>Tenn Z1</v>
          </cell>
          <cell r="C2402">
            <v>201012</v>
          </cell>
          <cell r="D2402">
            <v>-4.82E-2</v>
          </cell>
        </row>
        <row r="2403">
          <cell r="A2403" t="str">
            <v>Tenn Z1</v>
          </cell>
          <cell r="C2403">
            <v>201101</v>
          </cell>
          <cell r="D2403">
            <v>-4.3200000000000002E-2</v>
          </cell>
        </row>
        <row r="2404">
          <cell r="A2404" t="str">
            <v>Tenn Z1</v>
          </cell>
          <cell r="C2404">
            <v>201102</v>
          </cell>
          <cell r="D2404">
            <v>-4.0300000000000002E-2</v>
          </cell>
        </row>
        <row r="2405">
          <cell r="A2405" t="str">
            <v>Tenn Z1</v>
          </cell>
          <cell r="C2405">
            <v>201103</v>
          </cell>
          <cell r="D2405">
            <v>-3.9399999999999998E-2</v>
          </cell>
        </row>
        <row r="2406">
          <cell r="A2406" t="str">
            <v>Tenn Z1</v>
          </cell>
          <cell r="C2406">
            <v>201104</v>
          </cell>
          <cell r="D2406">
            <v>-3.0800000000000001E-2</v>
          </cell>
        </row>
        <row r="2407">
          <cell r="A2407" t="str">
            <v>Tenn Z1</v>
          </cell>
          <cell r="C2407">
            <v>201105</v>
          </cell>
          <cell r="D2407">
            <v>0</v>
          </cell>
        </row>
        <row r="2408">
          <cell r="A2408" t="str">
            <v>Tenn Z1</v>
          </cell>
          <cell r="C2408">
            <v>201106</v>
          </cell>
          <cell r="D2408">
            <v>0</v>
          </cell>
        </row>
        <row r="2409">
          <cell r="A2409" t="str">
            <v>Tenn Z1</v>
          </cell>
          <cell r="C2409">
            <v>201107</v>
          </cell>
          <cell r="D2409">
            <v>0</v>
          </cell>
        </row>
        <row r="2410">
          <cell r="A2410" t="str">
            <v>Tenn Z1</v>
          </cell>
          <cell r="C2410">
            <v>201108</v>
          </cell>
          <cell r="D2410">
            <v>0</v>
          </cell>
        </row>
        <row r="2411">
          <cell r="A2411" t="str">
            <v>Tenn Z1</v>
          </cell>
          <cell r="C2411">
            <v>201109</v>
          </cell>
          <cell r="D2411">
            <v>0</v>
          </cell>
        </row>
        <row r="2412">
          <cell r="A2412" t="str">
            <v>Tenn Z1</v>
          </cell>
          <cell r="C2412">
            <v>201110</v>
          </cell>
          <cell r="D2412">
            <v>0</v>
          </cell>
        </row>
        <row r="2413">
          <cell r="A2413" t="str">
            <v>Tenn Z1</v>
          </cell>
          <cell r="C2413">
            <v>201111</v>
          </cell>
          <cell r="D2413">
            <v>0</v>
          </cell>
        </row>
        <row r="2414">
          <cell r="A2414" t="str">
            <v>Tenn Z1</v>
          </cell>
          <cell r="C2414">
            <v>201112</v>
          </cell>
          <cell r="D2414">
            <v>0</v>
          </cell>
        </row>
        <row r="2415">
          <cell r="A2415" t="str">
            <v>Tenn Z1</v>
          </cell>
          <cell r="C2415">
            <v>201201</v>
          </cell>
          <cell r="D2415">
            <v>0</v>
          </cell>
        </row>
        <row r="2416">
          <cell r="A2416" t="str">
            <v>Tenn Z1</v>
          </cell>
          <cell r="C2416">
            <v>201202</v>
          </cell>
          <cell r="D2416">
            <v>0</v>
          </cell>
        </row>
        <row r="2417">
          <cell r="A2417" t="str">
            <v>Tenn Z1</v>
          </cell>
          <cell r="C2417">
            <v>201203</v>
          </cell>
          <cell r="D2417">
            <v>0</v>
          </cell>
        </row>
        <row r="2418">
          <cell r="A2418" t="str">
            <v>Tenn Z1</v>
          </cell>
          <cell r="C2418">
            <v>201204</v>
          </cell>
          <cell r="D2418">
            <v>0</v>
          </cell>
        </row>
        <row r="2419">
          <cell r="A2419" t="str">
            <v>Tenn Z1</v>
          </cell>
          <cell r="C2419">
            <v>201205</v>
          </cell>
          <cell r="D2419">
            <v>0</v>
          </cell>
        </row>
        <row r="2420">
          <cell r="A2420" t="str">
            <v>Tenn Z1</v>
          </cell>
          <cell r="C2420">
            <v>201206</v>
          </cell>
          <cell r="D2420">
            <v>0</v>
          </cell>
        </row>
        <row r="2421">
          <cell r="A2421" t="str">
            <v>Tenn Z1</v>
          </cell>
          <cell r="C2421">
            <v>201207</v>
          </cell>
          <cell r="D2421">
            <v>0</v>
          </cell>
        </row>
        <row r="2422">
          <cell r="A2422" t="str">
            <v>Tenn Z1</v>
          </cell>
          <cell r="C2422">
            <v>201208</v>
          </cell>
          <cell r="D2422">
            <v>0</v>
          </cell>
        </row>
        <row r="2423">
          <cell r="A2423" t="str">
            <v>Tenn Z1</v>
          </cell>
          <cell r="C2423">
            <v>201209</v>
          </cell>
          <cell r="D2423">
            <v>0</v>
          </cell>
        </row>
        <row r="2424">
          <cell r="A2424" t="str">
            <v>Tenn Z1</v>
          </cell>
          <cell r="C2424">
            <v>201210</v>
          </cell>
          <cell r="D2424">
            <v>0</v>
          </cell>
        </row>
        <row r="2425">
          <cell r="A2425" t="str">
            <v>Tenn Z1</v>
          </cell>
          <cell r="C2425">
            <v>201211</v>
          </cell>
          <cell r="D2425">
            <v>0</v>
          </cell>
        </row>
        <row r="2426">
          <cell r="A2426" t="str">
            <v>Tenn Z1</v>
          </cell>
          <cell r="C2426">
            <v>201212</v>
          </cell>
          <cell r="D2426">
            <v>0</v>
          </cell>
        </row>
        <row r="2427">
          <cell r="A2427" t="str">
            <v>Tenn Z1</v>
          </cell>
          <cell r="C2427">
            <v>201301</v>
          </cell>
          <cell r="D2427">
            <v>0</v>
          </cell>
        </row>
        <row r="2428">
          <cell r="A2428" t="str">
            <v>Tenn Z1</v>
          </cell>
          <cell r="C2428">
            <v>201302</v>
          </cell>
          <cell r="D2428">
            <v>0</v>
          </cell>
        </row>
        <row r="2429">
          <cell r="A2429" t="str">
            <v>Tenn Z1</v>
          </cell>
          <cell r="C2429">
            <v>201303</v>
          </cell>
          <cell r="D2429">
            <v>0</v>
          </cell>
        </row>
        <row r="2430">
          <cell r="A2430" t="str">
            <v>Tenn Z1</v>
          </cell>
          <cell r="C2430">
            <v>201304</v>
          </cell>
          <cell r="D2430">
            <v>0</v>
          </cell>
        </row>
        <row r="2431">
          <cell r="A2431" t="str">
            <v>Tenn Z1</v>
          </cell>
          <cell r="C2431">
            <v>201305</v>
          </cell>
          <cell r="D2431">
            <v>0</v>
          </cell>
        </row>
        <row r="2432">
          <cell r="A2432" t="str">
            <v>Tenn Z1</v>
          </cell>
          <cell r="C2432">
            <v>201306</v>
          </cell>
          <cell r="D2432">
            <v>0</v>
          </cell>
        </row>
        <row r="2433">
          <cell r="A2433" t="str">
            <v>Tenn Z1</v>
          </cell>
          <cell r="C2433">
            <v>201307</v>
          </cell>
          <cell r="D2433">
            <v>0</v>
          </cell>
        </row>
        <row r="2434">
          <cell r="A2434" t="str">
            <v>Tenn Z1</v>
          </cell>
          <cell r="C2434">
            <v>201308</v>
          </cell>
          <cell r="D2434">
            <v>0</v>
          </cell>
        </row>
        <row r="2435">
          <cell r="A2435" t="str">
            <v>Tenn Z1</v>
          </cell>
          <cell r="C2435">
            <v>201309</v>
          </cell>
          <cell r="D2435">
            <v>0</v>
          </cell>
        </row>
        <row r="2436">
          <cell r="A2436" t="str">
            <v>Tenn Z1</v>
          </cell>
          <cell r="C2436">
            <v>201310</v>
          </cell>
          <cell r="D2436">
            <v>0</v>
          </cell>
        </row>
        <row r="2437">
          <cell r="A2437" t="str">
            <v>Tenn Z1</v>
          </cell>
          <cell r="C2437">
            <v>201311</v>
          </cell>
          <cell r="D2437">
            <v>0</v>
          </cell>
        </row>
        <row r="2438">
          <cell r="A2438" t="str">
            <v>Tenn Z1</v>
          </cell>
          <cell r="C2438">
            <v>201312</v>
          </cell>
          <cell r="D2438">
            <v>0</v>
          </cell>
        </row>
        <row r="2439">
          <cell r="A2439" t="str">
            <v>Tenn Z1</v>
          </cell>
          <cell r="C2439">
            <v>201401</v>
          </cell>
          <cell r="D2439">
            <v>0</v>
          </cell>
        </row>
        <row r="2440">
          <cell r="A2440" t="str">
            <v>Tenn Z1</v>
          </cell>
          <cell r="C2440">
            <v>201402</v>
          </cell>
          <cell r="D2440">
            <v>0</v>
          </cell>
        </row>
        <row r="2441">
          <cell r="A2441" t="str">
            <v>Tenn Z1</v>
          </cell>
          <cell r="C2441">
            <v>201403</v>
          </cell>
          <cell r="D2441">
            <v>0</v>
          </cell>
        </row>
        <row r="2442">
          <cell r="A2442" t="str">
            <v>Tenn Z1</v>
          </cell>
          <cell r="C2442">
            <v>201404</v>
          </cell>
          <cell r="D2442">
            <v>0</v>
          </cell>
        </row>
        <row r="2443">
          <cell r="A2443" t="str">
            <v>Tenn Z1</v>
          </cell>
          <cell r="C2443">
            <v>201405</v>
          </cell>
          <cell r="D2443">
            <v>0</v>
          </cell>
        </row>
        <row r="2444">
          <cell r="A2444" t="str">
            <v>Tenn Z1</v>
          </cell>
          <cell r="C2444">
            <v>201406</v>
          </cell>
          <cell r="D2444">
            <v>0</v>
          </cell>
        </row>
        <row r="2445">
          <cell r="A2445" t="str">
            <v>Tenn Z1</v>
          </cell>
          <cell r="C2445">
            <v>201407</v>
          </cell>
          <cell r="D2445">
            <v>0</v>
          </cell>
        </row>
        <row r="2446">
          <cell r="A2446" t="str">
            <v>Tenn Z1</v>
          </cell>
          <cell r="C2446">
            <v>201408</v>
          </cell>
          <cell r="D2446">
            <v>0</v>
          </cell>
        </row>
        <row r="2447">
          <cell r="A2447" t="str">
            <v>Tenn Z1</v>
          </cell>
          <cell r="C2447">
            <v>201409</v>
          </cell>
          <cell r="D2447">
            <v>0</v>
          </cell>
        </row>
        <row r="2448">
          <cell r="A2448" t="str">
            <v>Tenn Z1</v>
          </cell>
          <cell r="C2448">
            <v>201410</v>
          </cell>
          <cell r="D2448">
            <v>0</v>
          </cell>
        </row>
        <row r="2449">
          <cell r="A2449" t="str">
            <v>Tenn Z1</v>
          </cell>
          <cell r="C2449">
            <v>201411</v>
          </cell>
          <cell r="D2449">
            <v>0</v>
          </cell>
        </row>
        <row r="2450">
          <cell r="A2450" t="str">
            <v>Tenn Z1</v>
          </cell>
          <cell r="C2450">
            <v>201412</v>
          </cell>
          <cell r="D2450">
            <v>0</v>
          </cell>
        </row>
        <row r="2451">
          <cell r="A2451" t="str">
            <v>Tenn Z1</v>
          </cell>
          <cell r="C2451">
            <v>201501</v>
          </cell>
          <cell r="D2451">
            <v>0</v>
          </cell>
        </row>
        <row r="2452">
          <cell r="A2452" t="str">
            <v>Tenn Z1</v>
          </cell>
          <cell r="C2452">
            <v>201502</v>
          </cell>
          <cell r="D2452">
            <v>0</v>
          </cell>
        </row>
        <row r="2453">
          <cell r="A2453" t="str">
            <v>Tenn Z1</v>
          </cell>
          <cell r="C2453">
            <v>201503</v>
          </cell>
          <cell r="D2453">
            <v>0</v>
          </cell>
        </row>
        <row r="2454">
          <cell r="A2454" t="str">
            <v>Tenn Z1</v>
          </cell>
          <cell r="C2454">
            <v>201504</v>
          </cell>
          <cell r="D2454">
            <v>0</v>
          </cell>
        </row>
        <row r="2455">
          <cell r="A2455" t="str">
            <v>Tenn Z1</v>
          </cell>
          <cell r="C2455">
            <v>201505</v>
          </cell>
          <cell r="D2455">
            <v>0</v>
          </cell>
        </row>
        <row r="2456">
          <cell r="A2456" t="str">
            <v>Tenn Z1</v>
          </cell>
          <cell r="C2456">
            <v>201506</v>
          </cell>
          <cell r="D2456">
            <v>0</v>
          </cell>
        </row>
        <row r="2457">
          <cell r="A2457" t="str">
            <v>Tenn Z1</v>
          </cell>
          <cell r="C2457">
            <v>201507</v>
          </cell>
          <cell r="D2457">
            <v>0</v>
          </cell>
        </row>
        <row r="2458">
          <cell r="A2458" t="str">
            <v>Tenn Z1</v>
          </cell>
          <cell r="C2458">
            <v>201508</v>
          </cell>
          <cell r="D2458">
            <v>0</v>
          </cell>
        </row>
        <row r="2459">
          <cell r="A2459" t="str">
            <v>Tenn Z1</v>
          </cell>
          <cell r="C2459">
            <v>201509</v>
          </cell>
          <cell r="D2459">
            <v>0</v>
          </cell>
        </row>
        <row r="2460">
          <cell r="A2460" t="str">
            <v>Tenn Z1</v>
          </cell>
          <cell r="C2460">
            <v>201510</v>
          </cell>
          <cell r="D2460">
            <v>0</v>
          </cell>
        </row>
        <row r="2461">
          <cell r="A2461" t="str">
            <v>Tenn Z1</v>
          </cell>
          <cell r="C2461">
            <v>201511</v>
          </cell>
          <cell r="D2461">
            <v>0</v>
          </cell>
        </row>
        <row r="2462">
          <cell r="A2462" t="str">
            <v>Tenn Z1</v>
          </cell>
          <cell r="C2462">
            <v>201512</v>
          </cell>
          <cell r="D2462">
            <v>0</v>
          </cell>
        </row>
        <row r="2463">
          <cell r="A2463" t="str">
            <v>Tenn Z1</v>
          </cell>
          <cell r="C2463">
            <v>201601</v>
          </cell>
          <cell r="D2463">
            <v>0</v>
          </cell>
        </row>
        <row r="2464">
          <cell r="A2464" t="str">
            <v>Tenn Z1</v>
          </cell>
          <cell r="C2464">
            <v>201602</v>
          </cell>
          <cell r="D2464">
            <v>0</v>
          </cell>
        </row>
        <row r="2465">
          <cell r="A2465" t="str">
            <v>Tenn Z1</v>
          </cell>
          <cell r="C2465">
            <v>201603</v>
          </cell>
          <cell r="D2465">
            <v>0</v>
          </cell>
        </row>
        <row r="2466">
          <cell r="A2466" t="str">
            <v>Tenn Z1</v>
          </cell>
          <cell r="C2466">
            <v>201604</v>
          </cell>
          <cell r="D2466">
            <v>0</v>
          </cell>
        </row>
        <row r="2467">
          <cell r="A2467" t="str">
            <v>Tenn Z1</v>
          </cell>
          <cell r="C2467">
            <v>201605</v>
          </cell>
          <cell r="D2467">
            <v>0</v>
          </cell>
        </row>
        <row r="2468">
          <cell r="A2468" t="str">
            <v>Tenn Z1</v>
          </cell>
          <cell r="C2468">
            <v>201606</v>
          </cell>
          <cell r="D2468">
            <v>0</v>
          </cell>
        </row>
        <row r="2469">
          <cell r="A2469" t="str">
            <v>Tenn Z1</v>
          </cell>
          <cell r="C2469">
            <v>201607</v>
          </cell>
          <cell r="D2469">
            <v>0</v>
          </cell>
        </row>
        <row r="2470">
          <cell r="A2470" t="str">
            <v>Tenn Z1</v>
          </cell>
          <cell r="C2470">
            <v>201608</v>
          </cell>
          <cell r="D2470">
            <v>0</v>
          </cell>
        </row>
        <row r="2471">
          <cell r="A2471" t="str">
            <v>Tenn Z1</v>
          </cell>
          <cell r="C2471">
            <v>201609</v>
          </cell>
          <cell r="D2471">
            <v>0</v>
          </cell>
        </row>
        <row r="2472">
          <cell r="A2472" t="str">
            <v>Tenn Z1</v>
          </cell>
          <cell r="C2472">
            <v>201610</v>
          </cell>
          <cell r="D2472">
            <v>0</v>
          </cell>
        </row>
        <row r="2473">
          <cell r="A2473" t="str">
            <v>Tenn Z1</v>
          </cell>
          <cell r="C2473">
            <v>201611</v>
          </cell>
          <cell r="D2473">
            <v>0</v>
          </cell>
        </row>
        <row r="2474">
          <cell r="A2474" t="str">
            <v>Tenn Z1</v>
          </cell>
          <cell r="C2474">
            <v>201612</v>
          </cell>
          <cell r="D2474">
            <v>0</v>
          </cell>
        </row>
        <row r="2475">
          <cell r="A2475" t="str">
            <v>Tenn Z1</v>
          </cell>
          <cell r="C2475">
            <v>201701</v>
          </cell>
          <cell r="D2475">
            <v>0</v>
          </cell>
        </row>
        <row r="2476">
          <cell r="A2476" t="str">
            <v>Tenn Z1</v>
          </cell>
          <cell r="C2476">
            <v>201702</v>
          </cell>
          <cell r="D2476">
            <v>0</v>
          </cell>
        </row>
        <row r="2477">
          <cell r="A2477" t="str">
            <v>Tenn Z1</v>
          </cell>
          <cell r="C2477">
            <v>201703</v>
          </cell>
          <cell r="D2477">
            <v>0</v>
          </cell>
        </row>
        <row r="2478">
          <cell r="A2478" t="str">
            <v>Tenn Z1</v>
          </cell>
          <cell r="C2478">
            <v>201704</v>
          </cell>
          <cell r="D2478">
            <v>0</v>
          </cell>
        </row>
        <row r="2479">
          <cell r="A2479" t="str">
            <v>Tenn Z1</v>
          </cell>
          <cell r="C2479">
            <v>201705</v>
          </cell>
          <cell r="D2479">
            <v>0</v>
          </cell>
        </row>
        <row r="2480">
          <cell r="A2480" t="str">
            <v>Tenn Z1</v>
          </cell>
          <cell r="C2480">
            <v>201706</v>
          </cell>
          <cell r="D2480">
            <v>0</v>
          </cell>
        </row>
        <row r="2481">
          <cell r="A2481" t="str">
            <v>Tenn Z1</v>
          </cell>
          <cell r="C2481">
            <v>201707</v>
          </cell>
          <cell r="D2481">
            <v>0</v>
          </cell>
        </row>
        <row r="2482">
          <cell r="A2482" t="str">
            <v>Tenn Z1</v>
          </cell>
          <cell r="C2482">
            <v>201708</v>
          </cell>
          <cell r="D2482">
            <v>0</v>
          </cell>
        </row>
        <row r="2483">
          <cell r="A2483" t="str">
            <v>Tenn Z1</v>
          </cell>
          <cell r="C2483">
            <v>201709</v>
          </cell>
          <cell r="D2483">
            <v>0</v>
          </cell>
        </row>
        <row r="2484">
          <cell r="A2484" t="str">
            <v>Tenn Z1</v>
          </cell>
          <cell r="C2484">
            <v>201710</v>
          </cell>
          <cell r="D2484">
            <v>0</v>
          </cell>
        </row>
        <row r="2485">
          <cell r="A2485" t="str">
            <v>Tenn Z1</v>
          </cell>
          <cell r="C2485">
            <v>201711</v>
          </cell>
          <cell r="D2485">
            <v>0</v>
          </cell>
        </row>
        <row r="2486">
          <cell r="A2486" t="str">
            <v>Tenn Z1</v>
          </cell>
          <cell r="C2486">
            <v>201712</v>
          </cell>
          <cell r="D2486">
            <v>0</v>
          </cell>
        </row>
        <row r="2487">
          <cell r="A2487" t="str">
            <v>Tenn Z1</v>
          </cell>
          <cell r="C2487">
            <v>201801</v>
          </cell>
          <cell r="D2487">
            <v>0</v>
          </cell>
        </row>
        <row r="2488">
          <cell r="A2488" t="str">
            <v>Tenn Z1</v>
          </cell>
          <cell r="C2488">
            <v>201802</v>
          </cell>
          <cell r="D2488">
            <v>0</v>
          </cell>
        </row>
        <row r="2489">
          <cell r="A2489" t="str">
            <v>Tenn Z1</v>
          </cell>
          <cell r="C2489">
            <v>201803</v>
          </cell>
          <cell r="D2489">
            <v>0</v>
          </cell>
        </row>
        <row r="2490">
          <cell r="A2490" t="str">
            <v>Tenn Z1</v>
          </cell>
          <cell r="C2490">
            <v>201804</v>
          </cell>
          <cell r="D2490">
            <v>0</v>
          </cell>
        </row>
        <row r="2491">
          <cell r="A2491" t="str">
            <v>Tenn Z1</v>
          </cell>
          <cell r="C2491">
            <v>201805</v>
          </cell>
          <cell r="D2491">
            <v>0</v>
          </cell>
        </row>
        <row r="2492">
          <cell r="A2492" t="str">
            <v>Tenn Z1</v>
          </cell>
          <cell r="C2492">
            <v>201806</v>
          </cell>
          <cell r="D2492">
            <v>0</v>
          </cell>
        </row>
        <row r="2493">
          <cell r="A2493" t="str">
            <v>Tenn Z1</v>
          </cell>
          <cell r="C2493">
            <v>201807</v>
          </cell>
          <cell r="D2493">
            <v>0</v>
          </cell>
        </row>
        <row r="2494">
          <cell r="A2494" t="str">
            <v>Tenn Z1</v>
          </cell>
          <cell r="C2494">
            <v>201808</v>
          </cell>
          <cell r="D2494">
            <v>0</v>
          </cell>
        </row>
        <row r="2495">
          <cell r="A2495" t="str">
            <v>Tenn Z1</v>
          </cell>
          <cell r="C2495">
            <v>201809</v>
          </cell>
          <cell r="D2495">
            <v>0</v>
          </cell>
        </row>
        <row r="2496">
          <cell r="A2496" t="str">
            <v>Tenn Z1</v>
          </cell>
          <cell r="C2496">
            <v>201810</v>
          </cell>
          <cell r="D2496">
            <v>0</v>
          </cell>
        </row>
        <row r="2497">
          <cell r="A2497" t="str">
            <v>Tenn Z1</v>
          </cell>
          <cell r="C2497">
            <v>201811</v>
          </cell>
          <cell r="D2497">
            <v>0</v>
          </cell>
        </row>
        <row r="2498">
          <cell r="A2498" t="str">
            <v>Tenn Z1</v>
          </cell>
          <cell r="C2498">
            <v>201812</v>
          </cell>
          <cell r="D2498">
            <v>0</v>
          </cell>
        </row>
        <row r="2499">
          <cell r="A2499" t="str">
            <v>Tenn Z1</v>
          </cell>
          <cell r="C2499">
            <v>201901</v>
          </cell>
          <cell r="D2499">
            <v>0</v>
          </cell>
        </row>
        <row r="2500">
          <cell r="A2500" t="str">
            <v>Tenn Z1</v>
          </cell>
          <cell r="C2500">
            <v>201902</v>
          </cell>
          <cell r="D2500">
            <v>0</v>
          </cell>
        </row>
        <row r="2501">
          <cell r="A2501" t="str">
            <v>Tenn Z1</v>
          </cell>
          <cell r="C2501">
            <v>201903</v>
          </cell>
          <cell r="D2501">
            <v>0</v>
          </cell>
        </row>
        <row r="2502">
          <cell r="A2502" t="str">
            <v>Tenn Z1</v>
          </cell>
          <cell r="C2502">
            <v>201904</v>
          </cell>
          <cell r="D2502">
            <v>0</v>
          </cell>
        </row>
        <row r="2503">
          <cell r="A2503" t="str">
            <v>Tenn Z1</v>
          </cell>
          <cell r="C2503">
            <v>201905</v>
          </cell>
          <cell r="D2503">
            <v>0</v>
          </cell>
        </row>
        <row r="2504">
          <cell r="A2504" t="str">
            <v>Tenn Z1</v>
          </cell>
          <cell r="C2504">
            <v>201906</v>
          </cell>
          <cell r="D2504">
            <v>0</v>
          </cell>
        </row>
        <row r="2505">
          <cell r="A2505" t="str">
            <v>Tenn Z1</v>
          </cell>
          <cell r="C2505">
            <v>201907</v>
          </cell>
          <cell r="D2505">
            <v>0</v>
          </cell>
        </row>
        <row r="2506">
          <cell r="A2506" t="str">
            <v>Tenn Z1</v>
          </cell>
          <cell r="C2506">
            <v>201908</v>
          </cell>
          <cell r="D2506">
            <v>0</v>
          </cell>
        </row>
        <row r="2507">
          <cell r="A2507" t="str">
            <v>Tenn Z1</v>
          </cell>
          <cell r="C2507">
            <v>201909</v>
          </cell>
          <cell r="D2507">
            <v>0</v>
          </cell>
        </row>
        <row r="2508">
          <cell r="A2508" t="str">
            <v>Tenn Z1</v>
          </cell>
          <cell r="C2508">
            <v>201910</v>
          </cell>
          <cell r="D2508">
            <v>0</v>
          </cell>
        </row>
        <row r="2509">
          <cell r="A2509" t="str">
            <v>Tenn Z1</v>
          </cell>
          <cell r="C2509">
            <v>201911</v>
          </cell>
          <cell r="D2509">
            <v>0</v>
          </cell>
        </row>
        <row r="2510">
          <cell r="A2510" t="str">
            <v>Tenn Z1</v>
          </cell>
          <cell r="C2510">
            <v>201912</v>
          </cell>
          <cell r="D2510">
            <v>0</v>
          </cell>
        </row>
        <row r="2511">
          <cell r="A2511" t="str">
            <v>Tenn Z1</v>
          </cell>
          <cell r="C2511">
            <v>202001</v>
          </cell>
          <cell r="D2511">
            <v>0</v>
          </cell>
        </row>
        <row r="2512">
          <cell r="A2512" t="str">
            <v>Tenn Z1</v>
          </cell>
          <cell r="C2512">
            <v>202002</v>
          </cell>
          <cell r="D2512">
            <v>0</v>
          </cell>
        </row>
        <row r="2513">
          <cell r="A2513" t="str">
            <v>Tenn Z1</v>
          </cell>
          <cell r="C2513">
            <v>202003</v>
          </cell>
          <cell r="D2513">
            <v>0</v>
          </cell>
        </row>
        <row r="2514">
          <cell r="A2514" t="str">
            <v>Tenn Z1</v>
          </cell>
          <cell r="C2514">
            <v>202004</v>
          </cell>
          <cell r="D2514">
            <v>0</v>
          </cell>
        </row>
        <row r="2515">
          <cell r="A2515" t="str">
            <v>Tenn Z1</v>
          </cell>
          <cell r="C2515">
            <v>202005</v>
          </cell>
          <cell r="D2515">
            <v>0</v>
          </cell>
        </row>
        <row r="2516">
          <cell r="A2516" t="str">
            <v>Tenn Z1</v>
          </cell>
          <cell r="C2516">
            <v>202006</v>
          </cell>
          <cell r="D2516">
            <v>0</v>
          </cell>
        </row>
        <row r="2517">
          <cell r="A2517" t="str">
            <v>Tenn Z1</v>
          </cell>
          <cell r="C2517">
            <v>202007</v>
          </cell>
          <cell r="D2517">
            <v>0</v>
          </cell>
        </row>
        <row r="2518">
          <cell r="A2518" t="str">
            <v>Tenn Z1</v>
          </cell>
          <cell r="C2518">
            <v>202008</v>
          </cell>
          <cell r="D2518">
            <v>0</v>
          </cell>
        </row>
        <row r="2519">
          <cell r="A2519" t="str">
            <v>Tenn Z1</v>
          </cell>
          <cell r="C2519">
            <v>202009</v>
          </cell>
          <cell r="D2519">
            <v>0</v>
          </cell>
        </row>
        <row r="2520">
          <cell r="A2520" t="str">
            <v>Tenn Z1</v>
          </cell>
          <cell r="C2520">
            <v>202010</v>
          </cell>
          <cell r="D2520">
            <v>0</v>
          </cell>
        </row>
        <row r="2521">
          <cell r="A2521" t="str">
            <v>Tenn Z1</v>
          </cell>
          <cell r="C2521">
            <v>202011</v>
          </cell>
          <cell r="D2521">
            <v>0</v>
          </cell>
        </row>
        <row r="2522">
          <cell r="A2522" t="str">
            <v>Tenn Z1</v>
          </cell>
          <cell r="C2522">
            <v>202012</v>
          </cell>
          <cell r="D2522">
            <v>0</v>
          </cell>
        </row>
        <row r="2523">
          <cell r="A2523" t="str">
            <v>Tenn Z1</v>
          </cell>
          <cell r="C2523">
            <v>202101</v>
          </cell>
          <cell r="D2523">
            <v>0</v>
          </cell>
        </row>
        <row r="2524">
          <cell r="A2524" t="str">
            <v>Tenn Z1</v>
          </cell>
          <cell r="C2524">
            <v>202102</v>
          </cell>
          <cell r="D2524">
            <v>0</v>
          </cell>
        </row>
        <row r="2525">
          <cell r="A2525" t="str">
            <v>Tenn Z1</v>
          </cell>
          <cell r="C2525">
            <v>202103</v>
          </cell>
          <cell r="D2525">
            <v>0</v>
          </cell>
        </row>
        <row r="2526">
          <cell r="A2526" t="str">
            <v>Tenn Z1</v>
          </cell>
          <cell r="C2526">
            <v>202104</v>
          </cell>
          <cell r="D2526">
            <v>0</v>
          </cell>
        </row>
        <row r="2527">
          <cell r="A2527" t="str">
            <v>Tenn Z1</v>
          </cell>
          <cell r="C2527">
            <v>202105</v>
          </cell>
          <cell r="D2527">
            <v>0</v>
          </cell>
        </row>
        <row r="2528">
          <cell r="A2528" t="str">
            <v>Tenn Z1</v>
          </cell>
          <cell r="C2528">
            <v>202106</v>
          </cell>
          <cell r="D2528">
            <v>0</v>
          </cell>
        </row>
        <row r="2529">
          <cell r="A2529" t="str">
            <v>Tenn Z1</v>
          </cell>
          <cell r="C2529">
            <v>202107</v>
          </cell>
          <cell r="D2529">
            <v>0</v>
          </cell>
        </row>
        <row r="2530">
          <cell r="A2530" t="str">
            <v>Tenn Z1</v>
          </cell>
          <cell r="C2530">
            <v>202108</v>
          </cell>
          <cell r="D2530">
            <v>0</v>
          </cell>
        </row>
        <row r="2531">
          <cell r="A2531" t="str">
            <v>Tenn Z1</v>
          </cell>
          <cell r="C2531">
            <v>202109</v>
          </cell>
          <cell r="D2531">
            <v>0</v>
          </cell>
        </row>
        <row r="2532">
          <cell r="A2532" t="str">
            <v>Tenn Z1</v>
          </cell>
          <cell r="C2532">
            <v>202110</v>
          </cell>
          <cell r="D2532">
            <v>0</v>
          </cell>
        </row>
        <row r="2533">
          <cell r="A2533" t="str">
            <v>Tenn Z1</v>
          </cell>
          <cell r="C2533">
            <v>202111</v>
          </cell>
          <cell r="D2533">
            <v>0</v>
          </cell>
        </row>
        <row r="2534">
          <cell r="A2534" t="str">
            <v>Tenn Z1</v>
          </cell>
          <cell r="C2534">
            <v>202112</v>
          </cell>
          <cell r="D2534">
            <v>0</v>
          </cell>
        </row>
        <row r="2535">
          <cell r="A2535" t="str">
            <v>Tenn Z1</v>
          </cell>
          <cell r="C2535">
            <v>202201</v>
          </cell>
          <cell r="D2535">
            <v>0</v>
          </cell>
        </row>
        <row r="2536">
          <cell r="A2536" t="str">
            <v>Tenn Z1</v>
          </cell>
          <cell r="C2536">
            <v>202202</v>
          </cell>
          <cell r="D2536">
            <v>0</v>
          </cell>
        </row>
        <row r="2537">
          <cell r="A2537" t="str">
            <v>Tenn Z1</v>
          </cell>
          <cell r="C2537">
            <v>202203</v>
          </cell>
          <cell r="D2537">
            <v>0</v>
          </cell>
        </row>
        <row r="2538">
          <cell r="A2538" t="str">
            <v>Tenn Z1</v>
          </cell>
          <cell r="C2538">
            <v>202204</v>
          </cell>
          <cell r="D2538">
            <v>0</v>
          </cell>
        </row>
        <row r="2539">
          <cell r="A2539" t="str">
            <v>Tenn Z1</v>
          </cell>
          <cell r="C2539">
            <v>202205</v>
          </cell>
          <cell r="D2539">
            <v>0</v>
          </cell>
        </row>
        <row r="2540">
          <cell r="A2540" t="str">
            <v>Tenn Z1</v>
          </cell>
          <cell r="C2540">
            <v>202206</v>
          </cell>
          <cell r="D2540">
            <v>0</v>
          </cell>
        </row>
        <row r="2541">
          <cell r="A2541" t="str">
            <v>Tenn Z1</v>
          </cell>
          <cell r="C2541">
            <v>202207</v>
          </cell>
          <cell r="D2541">
            <v>0</v>
          </cell>
        </row>
        <row r="2542">
          <cell r="A2542" t="str">
            <v>Tenn Z1</v>
          </cell>
          <cell r="C2542">
            <v>202208</v>
          </cell>
          <cell r="D2542">
            <v>0</v>
          </cell>
        </row>
        <row r="2543">
          <cell r="A2543" t="str">
            <v>Tenn Z1</v>
          </cell>
          <cell r="C2543">
            <v>202209</v>
          </cell>
          <cell r="D2543">
            <v>0</v>
          </cell>
        </row>
        <row r="2544">
          <cell r="A2544" t="str">
            <v>Tenn Z1</v>
          </cell>
          <cell r="C2544">
            <v>202210</v>
          </cell>
          <cell r="D2544">
            <v>0</v>
          </cell>
        </row>
        <row r="2545">
          <cell r="A2545" t="str">
            <v>Tenn Z1</v>
          </cell>
          <cell r="C2545">
            <v>202211</v>
          </cell>
          <cell r="D2545">
            <v>0</v>
          </cell>
        </row>
        <row r="2546">
          <cell r="A2546" t="str">
            <v>Tenn Z1</v>
          </cell>
          <cell r="C2546">
            <v>202212</v>
          </cell>
          <cell r="D2546">
            <v>0</v>
          </cell>
        </row>
        <row r="2547">
          <cell r="A2547" t="str">
            <v>Tenn Z1</v>
          </cell>
          <cell r="C2547">
            <v>202301</v>
          </cell>
          <cell r="D2547">
            <v>0</v>
          </cell>
        </row>
        <row r="2548">
          <cell r="A2548" t="str">
            <v>Tenn Z1</v>
          </cell>
          <cell r="C2548">
            <v>202302</v>
          </cell>
          <cell r="D2548">
            <v>0</v>
          </cell>
        </row>
        <row r="2549">
          <cell r="A2549" t="str">
            <v>Tenn Z1</v>
          </cell>
          <cell r="C2549">
            <v>202303</v>
          </cell>
          <cell r="D2549">
            <v>0</v>
          </cell>
        </row>
        <row r="2550">
          <cell r="A2550" t="str">
            <v>Tenn Z1</v>
          </cell>
          <cell r="C2550">
            <v>202304</v>
          </cell>
          <cell r="D2550">
            <v>0</v>
          </cell>
        </row>
        <row r="2551">
          <cell r="A2551" t="str">
            <v>Tenn Z1</v>
          </cell>
          <cell r="C2551">
            <v>202305</v>
          </cell>
          <cell r="D2551">
            <v>0</v>
          </cell>
        </row>
        <row r="2552">
          <cell r="A2552" t="str">
            <v>Tenn Z1</v>
          </cell>
          <cell r="C2552">
            <v>202306</v>
          </cell>
          <cell r="D2552">
            <v>0</v>
          </cell>
        </row>
        <row r="2553">
          <cell r="A2553" t="str">
            <v>Tenn Z1</v>
          </cell>
          <cell r="C2553">
            <v>202307</v>
          </cell>
          <cell r="D2553">
            <v>0</v>
          </cell>
        </row>
        <row r="2554">
          <cell r="A2554" t="str">
            <v>Tenn Z1</v>
          </cell>
          <cell r="C2554">
            <v>202308</v>
          </cell>
          <cell r="D2554">
            <v>0</v>
          </cell>
        </row>
        <row r="2555">
          <cell r="A2555" t="str">
            <v>Tenn Z1</v>
          </cell>
          <cell r="C2555">
            <v>202309</v>
          </cell>
          <cell r="D2555">
            <v>0</v>
          </cell>
        </row>
        <row r="2556">
          <cell r="A2556" t="str">
            <v>Tenn Z1</v>
          </cell>
          <cell r="C2556">
            <v>202310</v>
          </cell>
          <cell r="D2556">
            <v>0</v>
          </cell>
        </row>
        <row r="2557">
          <cell r="A2557" t="str">
            <v>Tenn Z1</v>
          </cell>
          <cell r="C2557">
            <v>202311</v>
          </cell>
          <cell r="D2557">
            <v>0</v>
          </cell>
        </row>
        <row r="2558">
          <cell r="A2558" t="str">
            <v>Tenn Z1</v>
          </cell>
          <cell r="C2558">
            <v>202312</v>
          </cell>
          <cell r="D2558">
            <v>0</v>
          </cell>
        </row>
        <row r="2559">
          <cell r="A2559" t="str">
            <v>Tenn Z1</v>
          </cell>
          <cell r="C2559">
            <v>202401</v>
          </cell>
          <cell r="D2559">
            <v>0</v>
          </cell>
        </row>
        <row r="2560">
          <cell r="A2560" t="str">
            <v>Tenn Z1</v>
          </cell>
          <cell r="C2560">
            <v>202402</v>
          </cell>
          <cell r="D2560">
            <v>0</v>
          </cell>
        </row>
        <row r="2561">
          <cell r="A2561" t="str">
            <v>Tenn Z1</v>
          </cell>
          <cell r="C2561">
            <v>202403</v>
          </cell>
          <cell r="D2561">
            <v>0</v>
          </cell>
        </row>
        <row r="2562">
          <cell r="A2562" t="str">
            <v>Tenn Z1</v>
          </cell>
          <cell r="C2562">
            <v>202404</v>
          </cell>
          <cell r="D2562">
            <v>0</v>
          </cell>
        </row>
        <row r="2563">
          <cell r="A2563" t="str">
            <v>Tenn Z1</v>
          </cell>
          <cell r="C2563">
            <v>202405</v>
          </cell>
          <cell r="D2563">
            <v>0</v>
          </cell>
        </row>
        <row r="2564">
          <cell r="A2564" t="str">
            <v>Tenn Z1</v>
          </cell>
          <cell r="C2564">
            <v>202406</v>
          </cell>
          <cell r="D2564">
            <v>0</v>
          </cell>
        </row>
        <row r="2565">
          <cell r="A2565" t="str">
            <v>Tenn Z1</v>
          </cell>
          <cell r="C2565">
            <v>202407</v>
          </cell>
          <cell r="D2565">
            <v>0</v>
          </cell>
        </row>
        <row r="2566">
          <cell r="A2566" t="str">
            <v>Tenn Z1</v>
          </cell>
          <cell r="C2566">
            <v>202408</v>
          </cell>
          <cell r="D2566">
            <v>0</v>
          </cell>
        </row>
        <row r="2567">
          <cell r="A2567" t="str">
            <v>Tenn Z1</v>
          </cell>
          <cell r="C2567">
            <v>202409</v>
          </cell>
          <cell r="D2567">
            <v>0</v>
          </cell>
        </row>
        <row r="2568">
          <cell r="A2568" t="str">
            <v>Tenn Z1</v>
          </cell>
          <cell r="C2568">
            <v>202410</v>
          </cell>
          <cell r="D2568">
            <v>0</v>
          </cell>
        </row>
        <row r="2569">
          <cell r="A2569" t="str">
            <v>Tenn Z1</v>
          </cell>
          <cell r="C2569">
            <v>202411</v>
          </cell>
          <cell r="D2569">
            <v>0</v>
          </cell>
        </row>
        <row r="2570">
          <cell r="A2570" t="str">
            <v>Tenn Z1</v>
          </cell>
          <cell r="C2570">
            <v>202412</v>
          </cell>
          <cell r="D2570">
            <v>0</v>
          </cell>
        </row>
        <row r="2571">
          <cell r="A2571" t="str">
            <v>Tenn Z1</v>
          </cell>
          <cell r="C2571">
            <v>202501</v>
          </cell>
          <cell r="D2571">
            <v>0</v>
          </cell>
        </row>
        <row r="2572">
          <cell r="A2572" t="str">
            <v>Tenn Z1</v>
          </cell>
          <cell r="C2572">
            <v>202502</v>
          </cell>
          <cell r="D2572">
            <v>0</v>
          </cell>
        </row>
        <row r="2573">
          <cell r="A2573" t="str">
            <v>Tenn Z1</v>
          </cell>
          <cell r="C2573">
            <v>202503</v>
          </cell>
          <cell r="D2573">
            <v>0</v>
          </cell>
        </row>
        <row r="2574">
          <cell r="A2574" t="str">
            <v>Tenn Z1</v>
          </cell>
          <cell r="C2574">
            <v>202504</v>
          </cell>
          <cell r="D2574">
            <v>0</v>
          </cell>
        </row>
        <row r="2575">
          <cell r="A2575" t="str">
            <v>Tenn Z1</v>
          </cell>
          <cell r="C2575">
            <v>202505</v>
          </cell>
          <cell r="D2575">
            <v>0</v>
          </cell>
        </row>
        <row r="2576">
          <cell r="A2576" t="str">
            <v>Tenn Z1</v>
          </cell>
          <cell r="C2576">
            <v>202506</v>
          </cell>
          <cell r="D2576">
            <v>0</v>
          </cell>
        </row>
        <row r="2577">
          <cell r="A2577" t="str">
            <v>Tenn Z1</v>
          </cell>
          <cell r="C2577">
            <v>202507</v>
          </cell>
          <cell r="D2577">
            <v>0</v>
          </cell>
        </row>
        <row r="2578">
          <cell r="A2578" t="str">
            <v>Tenn Z1</v>
          </cell>
          <cell r="C2578">
            <v>202508</v>
          </cell>
          <cell r="D2578">
            <v>0</v>
          </cell>
        </row>
        <row r="2579">
          <cell r="A2579" t="str">
            <v>Tenn Z1</v>
          </cell>
          <cell r="C2579">
            <v>202509</v>
          </cell>
          <cell r="D2579">
            <v>0</v>
          </cell>
        </row>
        <row r="2580">
          <cell r="A2580" t="str">
            <v>Tenn Z1</v>
          </cell>
          <cell r="C2580">
            <v>202510</v>
          </cell>
          <cell r="D2580">
            <v>0</v>
          </cell>
        </row>
        <row r="2581">
          <cell r="A2581" t="str">
            <v>Tenn Z1</v>
          </cell>
          <cell r="C2581">
            <v>202511</v>
          </cell>
          <cell r="D2581">
            <v>0</v>
          </cell>
        </row>
        <row r="2582">
          <cell r="A2582" t="str">
            <v>Tenn Z1</v>
          </cell>
          <cell r="C2582">
            <v>202512</v>
          </cell>
          <cell r="D2582">
            <v>0</v>
          </cell>
        </row>
        <row r="2583">
          <cell r="A2583" t="str">
            <v>Tenn Z1</v>
          </cell>
          <cell r="C2583">
            <v>202601</v>
          </cell>
          <cell r="D2583">
            <v>0</v>
          </cell>
        </row>
        <row r="2584">
          <cell r="A2584" t="str">
            <v>Tenn Z1</v>
          </cell>
          <cell r="C2584">
            <v>202602</v>
          </cell>
          <cell r="D2584">
            <v>0</v>
          </cell>
        </row>
        <row r="2585">
          <cell r="A2585" t="str">
            <v>Tenn Z1</v>
          </cell>
          <cell r="C2585">
            <v>202603</v>
          </cell>
          <cell r="D2585">
            <v>0</v>
          </cell>
        </row>
        <row r="2586">
          <cell r="A2586" t="str">
            <v>Tenn Z1</v>
          </cell>
          <cell r="C2586">
            <v>202604</v>
          </cell>
          <cell r="D2586">
            <v>0</v>
          </cell>
        </row>
        <row r="2587">
          <cell r="A2587" t="str">
            <v>Tenn Z1</v>
          </cell>
          <cell r="C2587">
            <v>202605</v>
          </cell>
          <cell r="D2587">
            <v>0</v>
          </cell>
        </row>
        <row r="2588">
          <cell r="A2588" t="str">
            <v>Tenn Z1</v>
          </cell>
          <cell r="C2588">
            <v>202606</v>
          </cell>
          <cell r="D2588">
            <v>0</v>
          </cell>
        </row>
        <row r="2589">
          <cell r="A2589" t="str">
            <v>Tenn Z1</v>
          </cell>
          <cell r="C2589">
            <v>202607</v>
          </cell>
          <cell r="D2589">
            <v>0</v>
          </cell>
        </row>
        <row r="2590">
          <cell r="A2590" t="str">
            <v>Tenn Z1</v>
          </cell>
          <cell r="C2590">
            <v>202608</v>
          </cell>
          <cell r="D2590">
            <v>0</v>
          </cell>
        </row>
        <row r="2591">
          <cell r="A2591" t="str">
            <v>Tenn Z1</v>
          </cell>
          <cell r="C2591">
            <v>202609</v>
          </cell>
          <cell r="D2591">
            <v>0</v>
          </cell>
        </row>
        <row r="2592">
          <cell r="A2592" t="str">
            <v>Tenn Z1</v>
          </cell>
          <cell r="C2592">
            <v>202610</v>
          </cell>
          <cell r="D2592">
            <v>0</v>
          </cell>
        </row>
        <row r="2593">
          <cell r="A2593" t="str">
            <v>Tenn Z1</v>
          </cell>
          <cell r="C2593">
            <v>202611</v>
          </cell>
          <cell r="D2593">
            <v>0</v>
          </cell>
        </row>
        <row r="2594">
          <cell r="A2594" t="str">
            <v>Tenn Z1</v>
          </cell>
          <cell r="C2594">
            <v>202612</v>
          </cell>
          <cell r="D2594">
            <v>0</v>
          </cell>
        </row>
        <row r="2595">
          <cell r="A2595" t="str">
            <v>Tenn Z1</v>
          </cell>
          <cell r="C2595">
            <v>202701</v>
          </cell>
          <cell r="D2595">
            <v>0</v>
          </cell>
        </row>
        <row r="2596">
          <cell r="A2596" t="str">
            <v>Tenn Z1</v>
          </cell>
          <cell r="C2596">
            <v>202702</v>
          </cell>
          <cell r="D2596">
            <v>0</v>
          </cell>
        </row>
        <row r="2597">
          <cell r="A2597" t="str">
            <v>Tenn Z1</v>
          </cell>
          <cell r="C2597">
            <v>202703</v>
          </cell>
          <cell r="D2597">
            <v>0</v>
          </cell>
        </row>
        <row r="2598">
          <cell r="A2598" t="str">
            <v>Tenn Z1</v>
          </cell>
          <cell r="C2598">
            <v>202704</v>
          </cell>
          <cell r="D2598">
            <v>0</v>
          </cell>
        </row>
        <row r="2599">
          <cell r="A2599" t="str">
            <v>Tenn Z1</v>
          </cell>
          <cell r="C2599">
            <v>202705</v>
          </cell>
          <cell r="D2599">
            <v>0</v>
          </cell>
        </row>
        <row r="2600">
          <cell r="A2600" t="str">
            <v>Tenn Z1</v>
          </cell>
          <cell r="C2600">
            <v>202706</v>
          </cell>
          <cell r="D2600">
            <v>0</v>
          </cell>
        </row>
        <row r="2601">
          <cell r="A2601" t="str">
            <v>Tenn Z1</v>
          </cell>
          <cell r="C2601">
            <v>202707</v>
          </cell>
          <cell r="D2601">
            <v>0</v>
          </cell>
        </row>
        <row r="2602">
          <cell r="A2602" t="str">
            <v>Tenn Z1</v>
          </cell>
          <cell r="C2602">
            <v>202708</v>
          </cell>
          <cell r="D2602">
            <v>0</v>
          </cell>
        </row>
        <row r="2603">
          <cell r="A2603" t="str">
            <v>Tenn Z1</v>
          </cell>
          <cell r="C2603">
            <v>202709</v>
          </cell>
          <cell r="D2603">
            <v>0</v>
          </cell>
        </row>
        <row r="2604">
          <cell r="A2604" t="str">
            <v>Tenn Z1</v>
          </cell>
          <cell r="C2604">
            <v>202710</v>
          </cell>
          <cell r="D2604">
            <v>0</v>
          </cell>
        </row>
        <row r="2605">
          <cell r="A2605" t="str">
            <v>Tenn Z3</v>
          </cell>
          <cell r="C2605">
            <v>200803</v>
          </cell>
          <cell r="D2605">
            <v>0</v>
          </cell>
        </row>
        <row r="2606">
          <cell r="A2606" t="str">
            <v>Tenn Z3</v>
          </cell>
          <cell r="C2606">
            <v>200804</v>
          </cell>
          <cell r="D2606">
            <v>0</v>
          </cell>
        </row>
        <row r="2607">
          <cell r="A2607" t="str">
            <v>Tenn Z3</v>
          </cell>
          <cell r="C2607">
            <v>200805</v>
          </cell>
          <cell r="D2607">
            <v>0</v>
          </cell>
        </row>
        <row r="2608">
          <cell r="A2608" t="str">
            <v>Tenn Z3</v>
          </cell>
          <cell r="C2608">
            <v>200806</v>
          </cell>
          <cell r="D2608">
            <v>0</v>
          </cell>
        </row>
        <row r="2609">
          <cell r="A2609" t="str">
            <v>Tenn Z3</v>
          </cell>
          <cell r="C2609">
            <v>200807</v>
          </cell>
          <cell r="D2609">
            <v>0</v>
          </cell>
        </row>
        <row r="2610">
          <cell r="A2610" t="str">
            <v>Tenn Z3</v>
          </cell>
          <cell r="C2610">
            <v>200808</v>
          </cell>
          <cell r="D2610">
            <v>0</v>
          </cell>
        </row>
        <row r="2611">
          <cell r="A2611" t="str">
            <v>Tenn Z3</v>
          </cell>
          <cell r="C2611">
            <v>200809</v>
          </cell>
          <cell r="D2611">
            <v>0</v>
          </cell>
        </row>
        <row r="2612">
          <cell r="A2612" t="str">
            <v>Tenn Z3</v>
          </cell>
          <cell r="C2612">
            <v>200810</v>
          </cell>
          <cell r="D2612">
            <v>0</v>
          </cell>
        </row>
        <row r="2613">
          <cell r="A2613" t="str">
            <v>Tenn Z3</v>
          </cell>
          <cell r="C2613">
            <v>200811</v>
          </cell>
          <cell r="D2613">
            <v>0</v>
          </cell>
        </row>
        <row r="2614">
          <cell r="A2614" t="str">
            <v>Tenn Z3</v>
          </cell>
          <cell r="C2614">
            <v>200812</v>
          </cell>
          <cell r="D2614">
            <v>0</v>
          </cell>
        </row>
        <row r="2615">
          <cell r="A2615" t="str">
            <v>Tenn Z3</v>
          </cell>
          <cell r="C2615">
            <v>200901</v>
          </cell>
          <cell r="D2615">
            <v>0</v>
          </cell>
        </row>
        <row r="2616">
          <cell r="A2616" t="str">
            <v>Tenn Z3</v>
          </cell>
          <cell r="C2616">
            <v>200902</v>
          </cell>
          <cell r="D2616">
            <v>0</v>
          </cell>
        </row>
        <row r="2617">
          <cell r="A2617" t="str">
            <v>Tenn Z3</v>
          </cell>
          <cell r="C2617">
            <v>200903</v>
          </cell>
          <cell r="D2617">
            <v>0</v>
          </cell>
        </row>
        <row r="2618">
          <cell r="A2618" t="str">
            <v>Tenn Z3</v>
          </cell>
          <cell r="C2618">
            <v>200904</v>
          </cell>
          <cell r="D2618">
            <v>0</v>
          </cell>
        </row>
        <row r="2619">
          <cell r="A2619" t="str">
            <v>Tenn Z3</v>
          </cell>
          <cell r="C2619">
            <v>200905</v>
          </cell>
          <cell r="D2619">
            <v>0</v>
          </cell>
        </row>
        <row r="2620">
          <cell r="A2620" t="str">
            <v>Tenn Z3</v>
          </cell>
          <cell r="C2620">
            <v>200906</v>
          </cell>
          <cell r="D2620">
            <v>0</v>
          </cell>
        </row>
        <row r="2621">
          <cell r="A2621" t="str">
            <v>Tenn Z3</v>
          </cell>
          <cell r="C2621">
            <v>200907</v>
          </cell>
          <cell r="D2621">
            <v>0</v>
          </cell>
        </row>
        <row r="2622">
          <cell r="A2622" t="str">
            <v>Tenn Z3</v>
          </cell>
          <cell r="C2622">
            <v>200908</v>
          </cell>
          <cell r="D2622">
            <v>0</v>
          </cell>
        </row>
        <row r="2623">
          <cell r="A2623" t="str">
            <v>Tenn Z3</v>
          </cell>
          <cell r="C2623">
            <v>200909</v>
          </cell>
          <cell r="D2623">
            <v>0</v>
          </cell>
        </row>
        <row r="2624">
          <cell r="A2624" t="str">
            <v>Tenn Z3</v>
          </cell>
          <cell r="C2624">
            <v>200910</v>
          </cell>
          <cell r="D2624">
            <v>0</v>
          </cell>
        </row>
        <row r="2625">
          <cell r="A2625" t="str">
            <v>Tenn Z3</v>
          </cell>
          <cell r="C2625">
            <v>200911</v>
          </cell>
          <cell r="D2625">
            <v>0</v>
          </cell>
        </row>
        <row r="2626">
          <cell r="A2626" t="str">
            <v>Tenn Z3</v>
          </cell>
          <cell r="C2626">
            <v>200912</v>
          </cell>
          <cell r="D2626">
            <v>0</v>
          </cell>
        </row>
        <row r="2627">
          <cell r="A2627" t="str">
            <v>Tenn Z3</v>
          </cell>
          <cell r="C2627">
            <v>201001</v>
          </cell>
          <cell r="D2627">
            <v>0</v>
          </cell>
        </row>
        <row r="2628">
          <cell r="A2628" t="str">
            <v>Tenn Z3</v>
          </cell>
          <cell r="C2628">
            <v>201002</v>
          </cell>
          <cell r="D2628">
            <v>0</v>
          </cell>
        </row>
        <row r="2629">
          <cell r="A2629" t="str">
            <v>Tenn Z3</v>
          </cell>
          <cell r="C2629">
            <v>201003</v>
          </cell>
          <cell r="D2629">
            <v>0</v>
          </cell>
        </row>
        <row r="2630">
          <cell r="A2630" t="str">
            <v>Tenn Z3</v>
          </cell>
          <cell r="C2630">
            <v>201004</v>
          </cell>
          <cell r="D2630">
            <v>0</v>
          </cell>
        </row>
        <row r="2631">
          <cell r="A2631" t="str">
            <v>Tenn Z3</v>
          </cell>
          <cell r="C2631">
            <v>201005</v>
          </cell>
          <cell r="D2631">
            <v>0</v>
          </cell>
        </row>
        <row r="2632">
          <cell r="A2632" t="str">
            <v>Tenn Z3</v>
          </cell>
          <cell r="C2632">
            <v>201006</v>
          </cell>
          <cell r="D2632">
            <v>0</v>
          </cell>
        </row>
        <row r="2633">
          <cell r="A2633" t="str">
            <v>Tenn Z3</v>
          </cell>
          <cell r="C2633">
            <v>201007</v>
          </cell>
          <cell r="D2633">
            <v>0</v>
          </cell>
        </row>
        <row r="2634">
          <cell r="A2634" t="str">
            <v>Tenn Z3</v>
          </cell>
          <cell r="C2634">
            <v>201008</v>
          </cell>
          <cell r="D2634">
            <v>0</v>
          </cell>
        </row>
        <row r="2635">
          <cell r="A2635" t="str">
            <v>Tenn Z3</v>
          </cell>
          <cell r="C2635">
            <v>201009</v>
          </cell>
          <cell r="D2635">
            <v>0</v>
          </cell>
        </row>
        <row r="2636">
          <cell r="A2636" t="str">
            <v>Tenn Z3</v>
          </cell>
          <cell r="C2636">
            <v>201010</v>
          </cell>
          <cell r="D2636">
            <v>0</v>
          </cell>
        </row>
        <row r="2637">
          <cell r="A2637" t="str">
            <v>Tenn Z3</v>
          </cell>
          <cell r="C2637">
            <v>201011</v>
          </cell>
          <cell r="D2637">
            <v>0</v>
          </cell>
        </row>
        <row r="2638">
          <cell r="A2638" t="str">
            <v>Tenn Z3</v>
          </cell>
          <cell r="C2638">
            <v>201012</v>
          </cell>
          <cell r="D2638">
            <v>0</v>
          </cell>
        </row>
        <row r="2639">
          <cell r="A2639" t="str">
            <v>Tenn Z3</v>
          </cell>
          <cell r="C2639">
            <v>201101</v>
          </cell>
          <cell r="D2639">
            <v>0</v>
          </cell>
        </row>
        <row r="2640">
          <cell r="A2640" t="str">
            <v>Tenn Z3</v>
          </cell>
          <cell r="C2640">
            <v>201102</v>
          </cell>
          <cell r="D2640">
            <v>0</v>
          </cell>
        </row>
        <row r="2641">
          <cell r="A2641" t="str">
            <v>Tenn Z3</v>
          </cell>
          <cell r="C2641">
            <v>201103</v>
          </cell>
          <cell r="D2641">
            <v>0</v>
          </cell>
        </row>
        <row r="2642">
          <cell r="A2642" t="str">
            <v>Tenn Z3</v>
          </cell>
          <cell r="C2642">
            <v>201104</v>
          </cell>
          <cell r="D2642">
            <v>0</v>
          </cell>
        </row>
        <row r="2643">
          <cell r="A2643" t="str">
            <v>Tenn Z3</v>
          </cell>
          <cell r="C2643">
            <v>201105</v>
          </cell>
          <cell r="D2643">
            <v>0</v>
          </cell>
        </row>
        <row r="2644">
          <cell r="A2644" t="str">
            <v>Tenn Z3</v>
          </cell>
          <cell r="C2644">
            <v>201106</v>
          </cell>
          <cell r="D2644">
            <v>0</v>
          </cell>
        </row>
        <row r="2645">
          <cell r="A2645" t="str">
            <v>Tenn Z3</v>
          </cell>
          <cell r="C2645">
            <v>201107</v>
          </cell>
          <cell r="D2645">
            <v>0</v>
          </cell>
        </row>
        <row r="2646">
          <cell r="A2646" t="str">
            <v>Tenn Z3</v>
          </cell>
          <cell r="C2646">
            <v>201108</v>
          </cell>
          <cell r="D2646">
            <v>0</v>
          </cell>
        </row>
        <row r="2647">
          <cell r="A2647" t="str">
            <v>Tenn Z3</v>
          </cell>
          <cell r="C2647">
            <v>201109</v>
          </cell>
          <cell r="D2647">
            <v>0</v>
          </cell>
        </row>
        <row r="2648">
          <cell r="A2648" t="str">
            <v>Tenn Z3</v>
          </cell>
          <cell r="C2648">
            <v>201110</v>
          </cell>
          <cell r="D2648">
            <v>0</v>
          </cell>
        </row>
        <row r="2649">
          <cell r="A2649" t="str">
            <v>Tenn Z3</v>
          </cell>
          <cell r="C2649">
            <v>201111</v>
          </cell>
          <cell r="D2649">
            <v>0</v>
          </cell>
        </row>
        <row r="2650">
          <cell r="A2650" t="str">
            <v>Tenn Z3</v>
          </cell>
          <cell r="C2650">
            <v>201112</v>
          </cell>
          <cell r="D2650">
            <v>0</v>
          </cell>
        </row>
        <row r="2651">
          <cell r="A2651" t="str">
            <v>Tenn Z3</v>
          </cell>
          <cell r="C2651">
            <v>201201</v>
          </cell>
          <cell r="D2651">
            <v>0</v>
          </cell>
        </row>
        <row r="2652">
          <cell r="A2652" t="str">
            <v>Tenn Z3</v>
          </cell>
          <cell r="C2652">
            <v>201202</v>
          </cell>
          <cell r="D2652">
            <v>0</v>
          </cell>
        </row>
        <row r="2653">
          <cell r="A2653" t="str">
            <v>Tenn Z3</v>
          </cell>
          <cell r="C2653">
            <v>201203</v>
          </cell>
          <cell r="D2653">
            <v>0</v>
          </cell>
        </row>
        <row r="2654">
          <cell r="A2654" t="str">
            <v>Tenn Z3</v>
          </cell>
          <cell r="C2654">
            <v>201204</v>
          </cell>
          <cell r="D2654">
            <v>0</v>
          </cell>
        </row>
        <row r="2655">
          <cell r="A2655" t="str">
            <v>Tenn Z3</v>
          </cell>
          <cell r="C2655">
            <v>201205</v>
          </cell>
          <cell r="D2655">
            <v>0</v>
          </cell>
        </row>
        <row r="2656">
          <cell r="A2656" t="str">
            <v>Tenn Z3</v>
          </cell>
          <cell r="C2656">
            <v>201206</v>
          </cell>
          <cell r="D2656">
            <v>0</v>
          </cell>
        </row>
        <row r="2657">
          <cell r="A2657" t="str">
            <v>Tenn Z3</v>
          </cell>
          <cell r="C2657">
            <v>201207</v>
          </cell>
          <cell r="D2657">
            <v>0</v>
          </cell>
        </row>
        <row r="2658">
          <cell r="A2658" t="str">
            <v>Tenn Z3</v>
          </cell>
          <cell r="C2658">
            <v>201208</v>
          </cell>
          <cell r="D2658">
            <v>0</v>
          </cell>
        </row>
        <row r="2659">
          <cell r="A2659" t="str">
            <v>Tenn Z3</v>
          </cell>
          <cell r="C2659">
            <v>201209</v>
          </cell>
          <cell r="D2659">
            <v>0</v>
          </cell>
        </row>
        <row r="2660">
          <cell r="A2660" t="str">
            <v>Tenn Z3</v>
          </cell>
          <cell r="C2660">
            <v>201210</v>
          </cell>
          <cell r="D2660">
            <v>0</v>
          </cell>
        </row>
        <row r="2661">
          <cell r="A2661" t="str">
            <v>Tenn Z3</v>
          </cell>
          <cell r="C2661">
            <v>201211</v>
          </cell>
          <cell r="D2661">
            <v>0</v>
          </cell>
        </row>
        <row r="2662">
          <cell r="A2662" t="str">
            <v>Tenn Z3</v>
          </cell>
          <cell r="C2662">
            <v>201212</v>
          </cell>
          <cell r="D2662">
            <v>0</v>
          </cell>
        </row>
        <row r="2663">
          <cell r="A2663" t="str">
            <v>Tenn Z3</v>
          </cell>
          <cell r="C2663">
            <v>201301</v>
          </cell>
          <cell r="D2663">
            <v>0</v>
          </cell>
        </row>
        <row r="2664">
          <cell r="A2664" t="str">
            <v>Tenn Z3</v>
          </cell>
          <cell r="C2664">
            <v>201302</v>
          </cell>
          <cell r="D2664">
            <v>0</v>
          </cell>
        </row>
        <row r="2665">
          <cell r="A2665" t="str">
            <v>Tenn Z3</v>
          </cell>
          <cell r="C2665">
            <v>201303</v>
          </cell>
          <cell r="D2665">
            <v>0</v>
          </cell>
        </row>
        <row r="2666">
          <cell r="A2666" t="str">
            <v>Tenn Z3</v>
          </cell>
          <cell r="C2666">
            <v>201304</v>
          </cell>
          <cell r="D2666">
            <v>0</v>
          </cell>
        </row>
        <row r="2667">
          <cell r="A2667" t="str">
            <v>Tenn Z3</v>
          </cell>
          <cell r="C2667">
            <v>201305</v>
          </cell>
          <cell r="D2667">
            <v>0</v>
          </cell>
        </row>
        <row r="2668">
          <cell r="A2668" t="str">
            <v>Tenn Z3</v>
          </cell>
          <cell r="C2668">
            <v>201306</v>
          </cell>
          <cell r="D2668">
            <v>0</v>
          </cell>
        </row>
        <row r="2669">
          <cell r="A2669" t="str">
            <v>Tenn Z3</v>
          </cell>
          <cell r="C2669">
            <v>201307</v>
          </cell>
          <cell r="D2669">
            <v>0</v>
          </cell>
        </row>
        <row r="2670">
          <cell r="A2670" t="str">
            <v>Tenn Z3</v>
          </cell>
          <cell r="C2670">
            <v>201308</v>
          </cell>
          <cell r="D2670">
            <v>0</v>
          </cell>
        </row>
        <row r="2671">
          <cell r="A2671" t="str">
            <v>Tenn Z3</v>
          </cell>
          <cell r="C2671">
            <v>201309</v>
          </cell>
          <cell r="D2671">
            <v>0</v>
          </cell>
        </row>
        <row r="2672">
          <cell r="A2672" t="str">
            <v>Tenn Z3</v>
          </cell>
          <cell r="C2672">
            <v>201310</v>
          </cell>
          <cell r="D2672">
            <v>0</v>
          </cell>
        </row>
        <row r="2673">
          <cell r="A2673" t="str">
            <v>Tenn Z3</v>
          </cell>
          <cell r="C2673">
            <v>201311</v>
          </cell>
          <cell r="D2673">
            <v>0</v>
          </cell>
        </row>
        <row r="2674">
          <cell r="A2674" t="str">
            <v>Tenn Z3</v>
          </cell>
          <cell r="C2674">
            <v>201312</v>
          </cell>
          <cell r="D2674">
            <v>0</v>
          </cell>
        </row>
        <row r="2675">
          <cell r="A2675" t="str">
            <v>Tenn Z3</v>
          </cell>
          <cell r="C2675">
            <v>201401</v>
          </cell>
          <cell r="D2675">
            <v>0</v>
          </cell>
        </row>
        <row r="2676">
          <cell r="A2676" t="str">
            <v>Tenn Z3</v>
          </cell>
          <cell r="C2676">
            <v>201402</v>
          </cell>
          <cell r="D2676">
            <v>0</v>
          </cell>
        </row>
        <row r="2677">
          <cell r="A2677" t="str">
            <v>Tenn Z3</v>
          </cell>
          <cell r="C2677">
            <v>201403</v>
          </cell>
          <cell r="D2677">
            <v>0</v>
          </cell>
        </row>
        <row r="2678">
          <cell r="A2678" t="str">
            <v>Tenn Z3</v>
          </cell>
          <cell r="C2678">
            <v>201404</v>
          </cell>
          <cell r="D2678">
            <v>0</v>
          </cell>
        </row>
        <row r="2679">
          <cell r="A2679" t="str">
            <v>Tenn Z3</v>
          </cell>
          <cell r="C2679">
            <v>201405</v>
          </cell>
          <cell r="D2679">
            <v>0</v>
          </cell>
        </row>
        <row r="2680">
          <cell r="A2680" t="str">
            <v>Tenn Z3</v>
          </cell>
          <cell r="C2680">
            <v>201406</v>
          </cell>
          <cell r="D2680">
            <v>0</v>
          </cell>
        </row>
        <row r="2681">
          <cell r="A2681" t="str">
            <v>Tenn Z3</v>
          </cell>
          <cell r="C2681">
            <v>201407</v>
          </cell>
          <cell r="D2681">
            <v>0</v>
          </cell>
        </row>
        <row r="2682">
          <cell r="A2682" t="str">
            <v>Tenn Z3</v>
          </cell>
          <cell r="C2682">
            <v>201408</v>
          </cell>
          <cell r="D2682">
            <v>0</v>
          </cell>
        </row>
        <row r="2683">
          <cell r="A2683" t="str">
            <v>Tenn Z3</v>
          </cell>
          <cell r="C2683">
            <v>201409</v>
          </cell>
          <cell r="D2683">
            <v>0</v>
          </cell>
        </row>
        <row r="2684">
          <cell r="A2684" t="str">
            <v>Tenn Z3</v>
          </cell>
          <cell r="C2684">
            <v>201410</v>
          </cell>
          <cell r="D2684">
            <v>0</v>
          </cell>
        </row>
        <row r="2685">
          <cell r="A2685" t="str">
            <v>Tenn Z3</v>
          </cell>
          <cell r="C2685">
            <v>201411</v>
          </cell>
          <cell r="D2685">
            <v>0</v>
          </cell>
        </row>
        <row r="2686">
          <cell r="A2686" t="str">
            <v>Tenn Z3</v>
          </cell>
          <cell r="C2686">
            <v>201412</v>
          </cell>
          <cell r="D2686">
            <v>0</v>
          </cell>
        </row>
        <row r="2687">
          <cell r="A2687" t="str">
            <v>Tenn Z3</v>
          </cell>
          <cell r="C2687">
            <v>201501</v>
          </cell>
          <cell r="D2687">
            <v>0</v>
          </cell>
        </row>
        <row r="2688">
          <cell r="A2688" t="str">
            <v>Tenn Z3</v>
          </cell>
          <cell r="C2688">
            <v>201502</v>
          </cell>
          <cell r="D2688">
            <v>0</v>
          </cell>
        </row>
        <row r="2689">
          <cell r="A2689" t="str">
            <v>Tenn Z3</v>
          </cell>
          <cell r="C2689">
            <v>201503</v>
          </cell>
          <cell r="D2689">
            <v>0</v>
          </cell>
        </row>
        <row r="2690">
          <cell r="A2690" t="str">
            <v>Tenn Z3</v>
          </cell>
          <cell r="C2690">
            <v>201504</v>
          </cell>
          <cell r="D2690">
            <v>0</v>
          </cell>
        </row>
        <row r="2691">
          <cell r="A2691" t="str">
            <v>Tenn Z3</v>
          </cell>
          <cell r="C2691">
            <v>201505</v>
          </cell>
          <cell r="D2691">
            <v>0</v>
          </cell>
        </row>
        <row r="2692">
          <cell r="A2692" t="str">
            <v>Tenn Z3</v>
          </cell>
          <cell r="C2692">
            <v>201506</v>
          </cell>
          <cell r="D2692">
            <v>0</v>
          </cell>
        </row>
        <row r="2693">
          <cell r="A2693" t="str">
            <v>Tenn Z3</v>
          </cell>
          <cell r="C2693">
            <v>201507</v>
          </cell>
          <cell r="D2693">
            <v>0</v>
          </cell>
        </row>
        <row r="2694">
          <cell r="A2694" t="str">
            <v>Tenn Z3</v>
          </cell>
          <cell r="C2694">
            <v>201508</v>
          </cell>
          <cell r="D2694">
            <v>0</v>
          </cell>
        </row>
        <row r="2695">
          <cell r="A2695" t="str">
            <v>Tenn Z3</v>
          </cell>
          <cell r="C2695">
            <v>201509</v>
          </cell>
          <cell r="D2695">
            <v>0</v>
          </cell>
        </row>
        <row r="2696">
          <cell r="A2696" t="str">
            <v>Tenn Z3</v>
          </cell>
          <cell r="C2696">
            <v>201510</v>
          </cell>
          <cell r="D2696">
            <v>0</v>
          </cell>
        </row>
        <row r="2697">
          <cell r="A2697" t="str">
            <v>Tenn Z3</v>
          </cell>
          <cell r="C2697">
            <v>201511</v>
          </cell>
          <cell r="D2697">
            <v>0</v>
          </cell>
        </row>
        <row r="2698">
          <cell r="A2698" t="str">
            <v>Tenn Z3</v>
          </cell>
          <cell r="C2698">
            <v>201512</v>
          </cell>
          <cell r="D2698">
            <v>0</v>
          </cell>
        </row>
        <row r="2699">
          <cell r="A2699" t="str">
            <v>Tenn Z3</v>
          </cell>
          <cell r="C2699">
            <v>201601</v>
          </cell>
          <cell r="D2699">
            <v>0</v>
          </cell>
        </row>
        <row r="2700">
          <cell r="A2700" t="str">
            <v>Tenn Z3</v>
          </cell>
          <cell r="C2700">
            <v>201602</v>
          </cell>
          <cell r="D2700">
            <v>0</v>
          </cell>
        </row>
        <row r="2701">
          <cell r="A2701" t="str">
            <v>Tenn Z3</v>
          </cell>
          <cell r="C2701">
            <v>201603</v>
          </cell>
          <cell r="D2701">
            <v>0</v>
          </cell>
        </row>
        <row r="2702">
          <cell r="A2702" t="str">
            <v>Tenn Z3</v>
          </cell>
          <cell r="C2702">
            <v>201604</v>
          </cell>
          <cell r="D2702">
            <v>0</v>
          </cell>
        </row>
        <row r="2703">
          <cell r="A2703" t="str">
            <v>Tenn Z3</v>
          </cell>
          <cell r="C2703">
            <v>201605</v>
          </cell>
          <cell r="D2703">
            <v>0</v>
          </cell>
        </row>
        <row r="2704">
          <cell r="A2704" t="str">
            <v>Tenn Z3</v>
          </cell>
          <cell r="C2704">
            <v>201606</v>
          </cell>
          <cell r="D2704">
            <v>0</v>
          </cell>
        </row>
        <row r="2705">
          <cell r="A2705" t="str">
            <v>Tenn Z3</v>
          </cell>
          <cell r="C2705">
            <v>201607</v>
          </cell>
          <cell r="D2705">
            <v>0</v>
          </cell>
        </row>
        <row r="2706">
          <cell r="A2706" t="str">
            <v>Tenn Z3</v>
          </cell>
          <cell r="C2706">
            <v>201608</v>
          </cell>
          <cell r="D2706">
            <v>0</v>
          </cell>
        </row>
        <row r="2707">
          <cell r="A2707" t="str">
            <v>Tenn Z3</v>
          </cell>
          <cell r="C2707">
            <v>201609</v>
          </cell>
          <cell r="D2707">
            <v>0</v>
          </cell>
        </row>
        <row r="2708">
          <cell r="A2708" t="str">
            <v>Tenn Z3</v>
          </cell>
          <cell r="C2708">
            <v>201610</v>
          </cell>
          <cell r="D2708">
            <v>0</v>
          </cell>
        </row>
        <row r="2709">
          <cell r="A2709" t="str">
            <v>Tenn Z3</v>
          </cell>
          <cell r="C2709">
            <v>201611</v>
          </cell>
          <cell r="D2709">
            <v>0</v>
          </cell>
        </row>
        <row r="2710">
          <cell r="A2710" t="str">
            <v>Tenn Z3</v>
          </cell>
          <cell r="C2710">
            <v>201612</v>
          </cell>
          <cell r="D2710">
            <v>0</v>
          </cell>
        </row>
        <row r="2711">
          <cell r="A2711" t="str">
            <v>Tenn Z3</v>
          </cell>
          <cell r="C2711">
            <v>201701</v>
          </cell>
          <cell r="D2711">
            <v>0</v>
          </cell>
        </row>
        <row r="2712">
          <cell r="A2712" t="str">
            <v>Tenn Z3</v>
          </cell>
          <cell r="C2712">
            <v>201702</v>
          </cell>
          <cell r="D2712">
            <v>0</v>
          </cell>
        </row>
        <row r="2713">
          <cell r="A2713" t="str">
            <v>Tenn Z3</v>
          </cell>
          <cell r="C2713">
            <v>201703</v>
          </cell>
          <cell r="D2713">
            <v>0</v>
          </cell>
        </row>
        <row r="2714">
          <cell r="A2714" t="str">
            <v>Tenn Z3</v>
          </cell>
          <cell r="C2714">
            <v>201704</v>
          </cell>
          <cell r="D2714">
            <v>0</v>
          </cell>
        </row>
        <row r="2715">
          <cell r="A2715" t="str">
            <v>Tenn Z3</v>
          </cell>
          <cell r="C2715">
            <v>201705</v>
          </cell>
          <cell r="D2715">
            <v>0</v>
          </cell>
        </row>
        <row r="2716">
          <cell r="A2716" t="str">
            <v>Tenn Z3</v>
          </cell>
          <cell r="C2716">
            <v>201706</v>
          </cell>
          <cell r="D2716">
            <v>0</v>
          </cell>
        </row>
        <row r="2717">
          <cell r="A2717" t="str">
            <v>Tenn Z3</v>
          </cell>
          <cell r="C2717">
            <v>201707</v>
          </cell>
          <cell r="D2717">
            <v>0</v>
          </cell>
        </row>
        <row r="2718">
          <cell r="A2718" t="str">
            <v>Tenn Z3</v>
          </cell>
          <cell r="C2718">
            <v>201708</v>
          </cell>
          <cell r="D2718">
            <v>0</v>
          </cell>
        </row>
        <row r="2719">
          <cell r="A2719" t="str">
            <v>Tenn Z3</v>
          </cell>
          <cell r="C2719">
            <v>201709</v>
          </cell>
          <cell r="D2719">
            <v>0</v>
          </cell>
        </row>
        <row r="2720">
          <cell r="A2720" t="str">
            <v>Tenn Z3</v>
          </cell>
          <cell r="C2720">
            <v>201710</v>
          </cell>
          <cell r="D2720">
            <v>0</v>
          </cell>
        </row>
        <row r="2721">
          <cell r="A2721" t="str">
            <v>Tenn Z3</v>
          </cell>
          <cell r="C2721">
            <v>201711</v>
          </cell>
          <cell r="D2721">
            <v>0</v>
          </cell>
        </row>
        <row r="2722">
          <cell r="A2722" t="str">
            <v>Tenn Z3</v>
          </cell>
          <cell r="C2722">
            <v>201712</v>
          </cell>
          <cell r="D2722">
            <v>0</v>
          </cell>
        </row>
        <row r="2723">
          <cell r="A2723" t="str">
            <v>Tenn Z3</v>
          </cell>
          <cell r="C2723">
            <v>201801</v>
          </cell>
          <cell r="D2723">
            <v>0</v>
          </cell>
        </row>
        <row r="2724">
          <cell r="A2724" t="str">
            <v>Tenn Z3</v>
          </cell>
          <cell r="C2724">
            <v>201802</v>
          </cell>
          <cell r="D2724">
            <v>0</v>
          </cell>
        </row>
        <row r="2725">
          <cell r="A2725" t="str">
            <v>Tenn Z3</v>
          </cell>
          <cell r="C2725">
            <v>201803</v>
          </cell>
          <cell r="D2725">
            <v>0</v>
          </cell>
        </row>
        <row r="2726">
          <cell r="A2726" t="str">
            <v>Tenn Z3</v>
          </cell>
          <cell r="C2726">
            <v>201804</v>
          </cell>
          <cell r="D2726">
            <v>0</v>
          </cell>
        </row>
        <row r="2727">
          <cell r="A2727" t="str">
            <v>Tenn Z3</v>
          </cell>
          <cell r="C2727">
            <v>201805</v>
          </cell>
          <cell r="D2727">
            <v>0</v>
          </cell>
        </row>
        <row r="2728">
          <cell r="A2728" t="str">
            <v>Tenn Z3</v>
          </cell>
          <cell r="C2728">
            <v>201806</v>
          </cell>
          <cell r="D2728">
            <v>0</v>
          </cell>
        </row>
        <row r="2729">
          <cell r="A2729" t="str">
            <v>Tenn Z3</v>
          </cell>
          <cell r="C2729">
            <v>201807</v>
          </cell>
          <cell r="D2729">
            <v>0</v>
          </cell>
        </row>
        <row r="2730">
          <cell r="A2730" t="str">
            <v>Tenn Z3</v>
          </cell>
          <cell r="C2730">
            <v>201808</v>
          </cell>
          <cell r="D2730">
            <v>0</v>
          </cell>
        </row>
        <row r="2731">
          <cell r="A2731" t="str">
            <v>Tenn Z3</v>
          </cell>
          <cell r="C2731">
            <v>201809</v>
          </cell>
          <cell r="D2731">
            <v>0</v>
          </cell>
        </row>
        <row r="2732">
          <cell r="A2732" t="str">
            <v>Tenn Z3</v>
          </cell>
          <cell r="C2732">
            <v>201810</v>
          </cell>
          <cell r="D2732">
            <v>0</v>
          </cell>
        </row>
        <row r="2733">
          <cell r="A2733" t="str">
            <v>Tenn Z3</v>
          </cell>
          <cell r="C2733">
            <v>201811</v>
          </cell>
          <cell r="D2733">
            <v>0</v>
          </cell>
        </row>
        <row r="2734">
          <cell r="A2734" t="str">
            <v>Tenn Z3</v>
          </cell>
          <cell r="C2734">
            <v>201812</v>
          </cell>
          <cell r="D2734">
            <v>0</v>
          </cell>
        </row>
        <row r="2735">
          <cell r="A2735" t="str">
            <v>Tenn Z3</v>
          </cell>
          <cell r="C2735">
            <v>201901</v>
          </cell>
          <cell r="D2735">
            <v>0</v>
          </cell>
        </row>
        <row r="2736">
          <cell r="A2736" t="str">
            <v>Tenn Z3</v>
          </cell>
          <cell r="C2736">
            <v>201902</v>
          </cell>
          <cell r="D2736">
            <v>0</v>
          </cell>
        </row>
        <row r="2737">
          <cell r="A2737" t="str">
            <v>Tenn Z3</v>
          </cell>
          <cell r="C2737">
            <v>201903</v>
          </cell>
          <cell r="D2737">
            <v>0</v>
          </cell>
        </row>
        <row r="2738">
          <cell r="A2738" t="str">
            <v>Tenn Z3</v>
          </cell>
          <cell r="C2738">
            <v>201904</v>
          </cell>
          <cell r="D2738">
            <v>0</v>
          </cell>
        </row>
        <row r="2739">
          <cell r="A2739" t="str">
            <v>Tenn Z3</v>
          </cell>
          <cell r="C2739">
            <v>201905</v>
          </cell>
          <cell r="D2739">
            <v>0</v>
          </cell>
        </row>
        <row r="2740">
          <cell r="A2740" t="str">
            <v>Tenn Z3</v>
          </cell>
          <cell r="C2740">
            <v>201906</v>
          </cell>
          <cell r="D2740">
            <v>0</v>
          </cell>
        </row>
        <row r="2741">
          <cell r="A2741" t="str">
            <v>Tenn Z3</v>
          </cell>
          <cell r="C2741">
            <v>201907</v>
          </cell>
          <cell r="D2741">
            <v>0</v>
          </cell>
        </row>
        <row r="2742">
          <cell r="A2742" t="str">
            <v>Tenn Z3</v>
          </cell>
          <cell r="C2742">
            <v>201908</v>
          </cell>
          <cell r="D2742">
            <v>0</v>
          </cell>
        </row>
        <row r="2743">
          <cell r="A2743" t="str">
            <v>Tenn Z3</v>
          </cell>
          <cell r="C2743">
            <v>201909</v>
          </cell>
          <cell r="D2743">
            <v>0</v>
          </cell>
        </row>
        <row r="2744">
          <cell r="A2744" t="str">
            <v>Tenn Z3</v>
          </cell>
          <cell r="C2744">
            <v>201910</v>
          </cell>
          <cell r="D2744">
            <v>0</v>
          </cell>
        </row>
        <row r="2745">
          <cell r="A2745" t="str">
            <v>Tenn Z3</v>
          </cell>
          <cell r="C2745">
            <v>201911</v>
          </cell>
          <cell r="D2745">
            <v>0</v>
          </cell>
        </row>
        <row r="2746">
          <cell r="A2746" t="str">
            <v>Tenn Z3</v>
          </cell>
          <cell r="C2746">
            <v>201912</v>
          </cell>
          <cell r="D2746">
            <v>0</v>
          </cell>
        </row>
        <row r="2747">
          <cell r="A2747" t="str">
            <v>Tenn Z3</v>
          </cell>
          <cell r="C2747">
            <v>202001</v>
          </cell>
          <cell r="D2747">
            <v>0</v>
          </cell>
        </row>
        <row r="2748">
          <cell r="A2748" t="str">
            <v>Tenn Z3</v>
          </cell>
          <cell r="C2748">
            <v>202002</v>
          </cell>
          <cell r="D2748">
            <v>0</v>
          </cell>
        </row>
        <row r="2749">
          <cell r="A2749" t="str">
            <v>Tenn Z3</v>
          </cell>
          <cell r="C2749">
            <v>202003</v>
          </cell>
          <cell r="D2749">
            <v>0</v>
          </cell>
        </row>
        <row r="2750">
          <cell r="A2750" t="str">
            <v>Tenn Z3</v>
          </cell>
          <cell r="C2750">
            <v>202004</v>
          </cell>
          <cell r="D2750">
            <v>0</v>
          </cell>
        </row>
        <row r="2751">
          <cell r="A2751" t="str">
            <v>Tenn Z3</v>
          </cell>
          <cell r="C2751">
            <v>202005</v>
          </cell>
          <cell r="D2751">
            <v>0</v>
          </cell>
        </row>
        <row r="2752">
          <cell r="A2752" t="str">
            <v>Tenn Z3</v>
          </cell>
          <cell r="C2752">
            <v>202006</v>
          </cell>
          <cell r="D2752">
            <v>0</v>
          </cell>
        </row>
        <row r="2753">
          <cell r="A2753" t="str">
            <v>Tenn Z3</v>
          </cell>
          <cell r="C2753">
            <v>202007</v>
          </cell>
          <cell r="D2753">
            <v>0</v>
          </cell>
        </row>
        <row r="2754">
          <cell r="A2754" t="str">
            <v>Tenn Z3</v>
          </cell>
          <cell r="C2754">
            <v>202008</v>
          </cell>
          <cell r="D2754">
            <v>0</v>
          </cell>
        </row>
        <row r="2755">
          <cell r="A2755" t="str">
            <v>Tenn Z3</v>
          </cell>
          <cell r="C2755">
            <v>202009</v>
          </cell>
          <cell r="D2755">
            <v>0</v>
          </cell>
        </row>
        <row r="2756">
          <cell r="A2756" t="str">
            <v>Tenn Z3</v>
          </cell>
          <cell r="C2756">
            <v>202010</v>
          </cell>
          <cell r="D2756">
            <v>0</v>
          </cell>
        </row>
        <row r="2757">
          <cell r="A2757" t="str">
            <v>Tenn Z3</v>
          </cell>
          <cell r="C2757">
            <v>202011</v>
          </cell>
          <cell r="D2757">
            <v>0</v>
          </cell>
        </row>
        <row r="2758">
          <cell r="A2758" t="str">
            <v>Tenn Z3</v>
          </cell>
          <cell r="C2758">
            <v>202012</v>
          </cell>
          <cell r="D2758">
            <v>0</v>
          </cell>
        </row>
        <row r="2759">
          <cell r="A2759" t="str">
            <v>Tenn Z3</v>
          </cell>
          <cell r="C2759">
            <v>202101</v>
          </cell>
          <cell r="D2759">
            <v>0</v>
          </cell>
        </row>
        <row r="2760">
          <cell r="A2760" t="str">
            <v>Tenn Z3</v>
          </cell>
          <cell r="C2760">
            <v>202102</v>
          </cell>
          <cell r="D2760">
            <v>0</v>
          </cell>
        </row>
        <row r="2761">
          <cell r="A2761" t="str">
            <v>Tenn Z3</v>
          </cell>
          <cell r="C2761">
            <v>202103</v>
          </cell>
          <cell r="D2761">
            <v>0</v>
          </cell>
        </row>
        <row r="2762">
          <cell r="A2762" t="str">
            <v>Tenn Z3</v>
          </cell>
          <cell r="C2762">
            <v>202104</v>
          </cell>
          <cell r="D2762">
            <v>0</v>
          </cell>
        </row>
        <row r="2763">
          <cell r="A2763" t="str">
            <v>Tenn Z3</v>
          </cell>
          <cell r="C2763">
            <v>202105</v>
          </cell>
          <cell r="D2763">
            <v>0</v>
          </cell>
        </row>
        <row r="2764">
          <cell r="A2764" t="str">
            <v>Tenn Z3</v>
          </cell>
          <cell r="C2764">
            <v>202106</v>
          </cell>
          <cell r="D2764">
            <v>0</v>
          </cell>
        </row>
        <row r="2765">
          <cell r="A2765" t="str">
            <v>Tenn Z3</v>
          </cell>
          <cell r="C2765">
            <v>202107</v>
          </cell>
          <cell r="D2765">
            <v>0</v>
          </cell>
        </row>
        <row r="2766">
          <cell r="A2766" t="str">
            <v>Tenn Z3</v>
          </cell>
          <cell r="C2766">
            <v>202108</v>
          </cell>
          <cell r="D2766">
            <v>0</v>
          </cell>
        </row>
        <row r="2767">
          <cell r="A2767" t="str">
            <v>Tenn Z3</v>
          </cell>
          <cell r="C2767">
            <v>202109</v>
          </cell>
          <cell r="D2767">
            <v>0</v>
          </cell>
        </row>
        <row r="2768">
          <cell r="A2768" t="str">
            <v>Tenn Z3</v>
          </cell>
          <cell r="C2768">
            <v>202110</v>
          </cell>
          <cell r="D2768">
            <v>0</v>
          </cell>
        </row>
        <row r="2769">
          <cell r="A2769" t="str">
            <v>Tenn Z3</v>
          </cell>
          <cell r="C2769">
            <v>202111</v>
          </cell>
          <cell r="D2769">
            <v>0</v>
          </cell>
        </row>
        <row r="2770">
          <cell r="A2770" t="str">
            <v>Tenn Z3</v>
          </cell>
          <cell r="C2770">
            <v>202112</v>
          </cell>
          <cell r="D2770">
            <v>0</v>
          </cell>
        </row>
        <row r="2771">
          <cell r="A2771" t="str">
            <v>Tenn Z3</v>
          </cell>
          <cell r="C2771">
            <v>202201</v>
          </cell>
          <cell r="D2771">
            <v>0</v>
          </cell>
        </row>
        <row r="2772">
          <cell r="A2772" t="str">
            <v>Tenn Z3</v>
          </cell>
          <cell r="C2772">
            <v>202202</v>
          </cell>
          <cell r="D2772">
            <v>0</v>
          </cell>
        </row>
        <row r="2773">
          <cell r="A2773" t="str">
            <v>Tenn Z3</v>
          </cell>
          <cell r="C2773">
            <v>202203</v>
          </cell>
          <cell r="D2773">
            <v>0</v>
          </cell>
        </row>
        <row r="2774">
          <cell r="A2774" t="str">
            <v>Tenn Z3</v>
          </cell>
          <cell r="C2774">
            <v>202204</v>
          </cell>
          <cell r="D2774">
            <v>0</v>
          </cell>
        </row>
        <row r="2775">
          <cell r="A2775" t="str">
            <v>Tenn Z3</v>
          </cell>
          <cell r="C2775">
            <v>202205</v>
          </cell>
          <cell r="D2775">
            <v>0</v>
          </cell>
        </row>
        <row r="2776">
          <cell r="A2776" t="str">
            <v>Tenn Z3</v>
          </cell>
          <cell r="C2776">
            <v>202206</v>
          </cell>
          <cell r="D2776">
            <v>0</v>
          </cell>
        </row>
        <row r="2777">
          <cell r="A2777" t="str">
            <v>Tenn Z3</v>
          </cell>
          <cell r="C2777">
            <v>202207</v>
          </cell>
          <cell r="D2777">
            <v>0</v>
          </cell>
        </row>
        <row r="2778">
          <cell r="A2778" t="str">
            <v>Tenn Z3</v>
          </cell>
          <cell r="C2778">
            <v>202208</v>
          </cell>
          <cell r="D2778">
            <v>0</v>
          </cell>
        </row>
        <row r="2779">
          <cell r="A2779" t="str">
            <v>Tenn Z3</v>
          </cell>
          <cell r="C2779">
            <v>202209</v>
          </cell>
          <cell r="D2779">
            <v>0</v>
          </cell>
        </row>
        <row r="2780">
          <cell r="A2780" t="str">
            <v>Tenn Z3</v>
          </cell>
          <cell r="C2780">
            <v>202210</v>
          </cell>
          <cell r="D2780">
            <v>0</v>
          </cell>
        </row>
        <row r="2781">
          <cell r="A2781" t="str">
            <v>Tenn Z3</v>
          </cell>
          <cell r="C2781">
            <v>202211</v>
          </cell>
          <cell r="D2781">
            <v>0</v>
          </cell>
        </row>
        <row r="2782">
          <cell r="A2782" t="str">
            <v>Tenn Z3</v>
          </cell>
          <cell r="C2782">
            <v>202212</v>
          </cell>
          <cell r="D2782">
            <v>0</v>
          </cell>
        </row>
        <row r="2783">
          <cell r="A2783" t="str">
            <v>Tenn Z3</v>
          </cell>
          <cell r="C2783">
            <v>202301</v>
          </cell>
          <cell r="D2783">
            <v>0</v>
          </cell>
        </row>
        <row r="2784">
          <cell r="A2784" t="str">
            <v>Tenn Z3</v>
          </cell>
          <cell r="C2784">
            <v>202302</v>
          </cell>
          <cell r="D2784">
            <v>0</v>
          </cell>
        </row>
        <row r="2785">
          <cell r="A2785" t="str">
            <v>Tenn Z3</v>
          </cell>
          <cell r="C2785">
            <v>202303</v>
          </cell>
          <cell r="D2785">
            <v>0</v>
          </cell>
        </row>
        <row r="2786">
          <cell r="A2786" t="str">
            <v>Tenn Z3</v>
          </cell>
          <cell r="C2786">
            <v>202304</v>
          </cell>
          <cell r="D2786">
            <v>0</v>
          </cell>
        </row>
        <row r="2787">
          <cell r="A2787" t="str">
            <v>Tenn Z3</v>
          </cell>
          <cell r="C2787">
            <v>202305</v>
          </cell>
          <cell r="D2787">
            <v>0</v>
          </cell>
        </row>
        <row r="2788">
          <cell r="A2788" t="str">
            <v>Tenn Z3</v>
          </cell>
          <cell r="C2788">
            <v>202306</v>
          </cell>
          <cell r="D2788">
            <v>0</v>
          </cell>
        </row>
        <row r="2789">
          <cell r="A2789" t="str">
            <v>Tenn Z3</v>
          </cell>
          <cell r="C2789">
            <v>202307</v>
          </cell>
          <cell r="D2789">
            <v>0</v>
          </cell>
        </row>
        <row r="2790">
          <cell r="A2790" t="str">
            <v>Tenn Z3</v>
          </cell>
          <cell r="C2790">
            <v>202308</v>
          </cell>
          <cell r="D2790">
            <v>0</v>
          </cell>
        </row>
        <row r="2791">
          <cell r="A2791" t="str">
            <v>Tenn Z3</v>
          </cell>
          <cell r="C2791">
            <v>202309</v>
          </cell>
          <cell r="D2791">
            <v>0</v>
          </cell>
        </row>
        <row r="2792">
          <cell r="A2792" t="str">
            <v>Tenn Z3</v>
          </cell>
          <cell r="C2792">
            <v>202310</v>
          </cell>
          <cell r="D2792">
            <v>0</v>
          </cell>
        </row>
        <row r="2793">
          <cell r="A2793" t="str">
            <v>Tenn Z3</v>
          </cell>
          <cell r="C2793">
            <v>202311</v>
          </cell>
          <cell r="D2793">
            <v>0</v>
          </cell>
        </row>
        <row r="2794">
          <cell r="A2794" t="str">
            <v>Tenn Z3</v>
          </cell>
          <cell r="C2794">
            <v>202312</v>
          </cell>
          <cell r="D2794">
            <v>0</v>
          </cell>
        </row>
        <row r="2795">
          <cell r="A2795" t="str">
            <v>Tenn Z3</v>
          </cell>
          <cell r="C2795">
            <v>202401</v>
          </cell>
          <cell r="D2795">
            <v>0</v>
          </cell>
        </row>
        <row r="2796">
          <cell r="A2796" t="str">
            <v>Tenn Z3</v>
          </cell>
          <cell r="C2796">
            <v>202402</v>
          </cell>
          <cell r="D2796">
            <v>0</v>
          </cell>
        </row>
        <row r="2797">
          <cell r="A2797" t="str">
            <v>Tenn Z3</v>
          </cell>
          <cell r="C2797">
            <v>202403</v>
          </cell>
          <cell r="D2797">
            <v>0</v>
          </cell>
        </row>
        <row r="2798">
          <cell r="A2798" t="str">
            <v>Tenn Z3</v>
          </cell>
          <cell r="C2798">
            <v>202404</v>
          </cell>
          <cell r="D2798">
            <v>0</v>
          </cell>
        </row>
        <row r="2799">
          <cell r="A2799" t="str">
            <v>Tenn Z3</v>
          </cell>
          <cell r="C2799">
            <v>202405</v>
          </cell>
          <cell r="D2799">
            <v>0</v>
          </cell>
        </row>
        <row r="2800">
          <cell r="A2800" t="str">
            <v>Tenn Z3</v>
          </cell>
          <cell r="C2800">
            <v>202406</v>
          </cell>
          <cell r="D2800">
            <v>0</v>
          </cell>
        </row>
        <row r="2801">
          <cell r="A2801" t="str">
            <v>Tenn Z3</v>
          </cell>
          <cell r="C2801">
            <v>202407</v>
          </cell>
          <cell r="D2801">
            <v>0</v>
          </cell>
        </row>
        <row r="2802">
          <cell r="A2802" t="str">
            <v>Tenn Z3</v>
          </cell>
          <cell r="C2802">
            <v>202408</v>
          </cell>
          <cell r="D2802">
            <v>0</v>
          </cell>
        </row>
        <row r="2803">
          <cell r="A2803" t="str">
            <v>Tenn Z3</v>
          </cell>
          <cell r="C2803">
            <v>202409</v>
          </cell>
          <cell r="D2803">
            <v>0</v>
          </cell>
        </row>
        <row r="2804">
          <cell r="A2804" t="str">
            <v>Tenn Z3</v>
          </cell>
          <cell r="C2804">
            <v>202410</v>
          </cell>
          <cell r="D2804">
            <v>0</v>
          </cell>
        </row>
        <row r="2805">
          <cell r="A2805" t="str">
            <v>Tenn Z3</v>
          </cell>
          <cell r="C2805">
            <v>202411</v>
          </cell>
          <cell r="D2805">
            <v>0</v>
          </cell>
        </row>
        <row r="2806">
          <cell r="A2806" t="str">
            <v>Tenn Z3</v>
          </cell>
          <cell r="C2806">
            <v>202412</v>
          </cell>
          <cell r="D2806">
            <v>0</v>
          </cell>
        </row>
        <row r="2807">
          <cell r="A2807" t="str">
            <v>Tenn Z3</v>
          </cell>
          <cell r="C2807">
            <v>202501</v>
          </cell>
          <cell r="D2807">
            <v>0</v>
          </cell>
        </row>
        <row r="2808">
          <cell r="A2808" t="str">
            <v>Tenn Z3</v>
          </cell>
          <cell r="C2808">
            <v>202502</v>
          </cell>
          <cell r="D2808">
            <v>0</v>
          </cell>
        </row>
        <row r="2809">
          <cell r="A2809" t="str">
            <v>Tenn Z3</v>
          </cell>
          <cell r="C2809">
            <v>202503</v>
          </cell>
          <cell r="D2809">
            <v>0</v>
          </cell>
        </row>
        <row r="2810">
          <cell r="A2810" t="str">
            <v>Tenn Z3</v>
          </cell>
          <cell r="C2810">
            <v>202504</v>
          </cell>
          <cell r="D2810">
            <v>0</v>
          </cell>
        </row>
        <row r="2811">
          <cell r="A2811" t="str">
            <v>Tenn Z3</v>
          </cell>
          <cell r="C2811">
            <v>202505</v>
          </cell>
          <cell r="D2811">
            <v>0</v>
          </cell>
        </row>
        <row r="2812">
          <cell r="A2812" t="str">
            <v>Tenn Z3</v>
          </cell>
          <cell r="C2812">
            <v>202506</v>
          </cell>
          <cell r="D2812">
            <v>0</v>
          </cell>
        </row>
        <row r="2813">
          <cell r="A2813" t="str">
            <v>Tenn Z3</v>
          </cell>
          <cell r="C2813">
            <v>202507</v>
          </cell>
          <cell r="D2813">
            <v>0</v>
          </cell>
        </row>
        <row r="2814">
          <cell r="A2814" t="str">
            <v>Tenn Z3</v>
          </cell>
          <cell r="C2814">
            <v>202508</v>
          </cell>
          <cell r="D2814">
            <v>0</v>
          </cell>
        </row>
        <row r="2815">
          <cell r="A2815" t="str">
            <v>Tenn Z3</v>
          </cell>
          <cell r="C2815">
            <v>202509</v>
          </cell>
          <cell r="D2815">
            <v>0</v>
          </cell>
        </row>
        <row r="2816">
          <cell r="A2816" t="str">
            <v>Tenn Z3</v>
          </cell>
          <cell r="C2816">
            <v>202510</v>
          </cell>
          <cell r="D2816">
            <v>0</v>
          </cell>
        </row>
        <row r="2817">
          <cell r="A2817" t="str">
            <v>Tenn Z3</v>
          </cell>
          <cell r="C2817">
            <v>202511</v>
          </cell>
          <cell r="D2817">
            <v>0</v>
          </cell>
        </row>
        <row r="2818">
          <cell r="A2818" t="str">
            <v>Tenn Z3</v>
          </cell>
          <cell r="C2818">
            <v>202512</v>
          </cell>
          <cell r="D2818">
            <v>0</v>
          </cell>
        </row>
        <row r="2819">
          <cell r="A2819" t="str">
            <v>Tenn Z3</v>
          </cell>
          <cell r="C2819">
            <v>202601</v>
          </cell>
          <cell r="D2819">
            <v>0</v>
          </cell>
        </row>
        <row r="2820">
          <cell r="A2820" t="str">
            <v>Tenn Z3</v>
          </cell>
          <cell r="C2820">
            <v>202602</v>
          </cell>
          <cell r="D2820">
            <v>0</v>
          </cell>
        </row>
        <row r="2821">
          <cell r="A2821" t="str">
            <v>Tenn Z3</v>
          </cell>
          <cell r="C2821">
            <v>202603</v>
          </cell>
          <cell r="D2821">
            <v>0</v>
          </cell>
        </row>
        <row r="2822">
          <cell r="A2822" t="str">
            <v>Tenn Z3</v>
          </cell>
          <cell r="C2822">
            <v>202604</v>
          </cell>
          <cell r="D2822">
            <v>0</v>
          </cell>
        </row>
        <row r="2823">
          <cell r="A2823" t="str">
            <v>Tenn Z3</v>
          </cell>
          <cell r="C2823">
            <v>202605</v>
          </cell>
          <cell r="D2823">
            <v>0</v>
          </cell>
        </row>
        <row r="2824">
          <cell r="A2824" t="str">
            <v>Tenn Z3</v>
          </cell>
          <cell r="C2824">
            <v>202606</v>
          </cell>
          <cell r="D2824">
            <v>0</v>
          </cell>
        </row>
        <row r="2825">
          <cell r="A2825" t="str">
            <v>Tenn Z3</v>
          </cell>
          <cell r="C2825">
            <v>202607</v>
          </cell>
          <cell r="D2825">
            <v>0</v>
          </cell>
        </row>
        <row r="2826">
          <cell r="A2826" t="str">
            <v>Tenn Z3</v>
          </cell>
          <cell r="C2826">
            <v>202608</v>
          </cell>
          <cell r="D2826">
            <v>0</v>
          </cell>
        </row>
        <row r="2827">
          <cell r="A2827" t="str">
            <v>Tenn Z3</v>
          </cell>
          <cell r="C2827">
            <v>202609</v>
          </cell>
          <cell r="D2827">
            <v>0</v>
          </cell>
        </row>
        <row r="2828">
          <cell r="A2828" t="str">
            <v>Tenn Z3</v>
          </cell>
          <cell r="C2828">
            <v>202610</v>
          </cell>
          <cell r="D2828">
            <v>0</v>
          </cell>
        </row>
        <row r="2829">
          <cell r="A2829" t="str">
            <v>Tenn Z3</v>
          </cell>
          <cell r="C2829">
            <v>202611</v>
          </cell>
          <cell r="D2829">
            <v>0</v>
          </cell>
        </row>
        <row r="2830">
          <cell r="A2830" t="str">
            <v>Tenn Z3</v>
          </cell>
          <cell r="C2830">
            <v>202612</v>
          </cell>
          <cell r="D2830">
            <v>0</v>
          </cell>
        </row>
        <row r="2831">
          <cell r="A2831" t="str">
            <v>Tenn Z3</v>
          </cell>
          <cell r="C2831">
            <v>202701</v>
          </cell>
          <cell r="D2831">
            <v>0</v>
          </cell>
        </row>
        <row r="2832">
          <cell r="A2832" t="str">
            <v>Tenn Z3</v>
          </cell>
          <cell r="C2832">
            <v>202702</v>
          </cell>
          <cell r="D2832">
            <v>0</v>
          </cell>
        </row>
        <row r="2833">
          <cell r="A2833" t="str">
            <v>Tenn Z3</v>
          </cell>
          <cell r="C2833">
            <v>202703</v>
          </cell>
          <cell r="D2833">
            <v>0</v>
          </cell>
        </row>
        <row r="2834">
          <cell r="A2834" t="str">
            <v>Tenn Z3</v>
          </cell>
          <cell r="C2834">
            <v>202704</v>
          </cell>
          <cell r="D2834">
            <v>0</v>
          </cell>
        </row>
        <row r="2835">
          <cell r="A2835" t="str">
            <v>Tenn Z3</v>
          </cell>
          <cell r="C2835">
            <v>202705</v>
          </cell>
          <cell r="D2835">
            <v>0</v>
          </cell>
        </row>
        <row r="2836">
          <cell r="A2836" t="str">
            <v>Tenn Z3</v>
          </cell>
          <cell r="C2836">
            <v>202706</v>
          </cell>
          <cell r="D2836">
            <v>0</v>
          </cell>
        </row>
        <row r="2837">
          <cell r="A2837" t="str">
            <v>Tenn Z3</v>
          </cell>
          <cell r="C2837">
            <v>202707</v>
          </cell>
          <cell r="D2837">
            <v>0</v>
          </cell>
        </row>
        <row r="2838">
          <cell r="A2838" t="str">
            <v>Tenn Z3</v>
          </cell>
          <cell r="C2838">
            <v>202708</v>
          </cell>
          <cell r="D2838">
            <v>0</v>
          </cell>
        </row>
        <row r="2839">
          <cell r="A2839" t="str">
            <v>Tenn Z3</v>
          </cell>
          <cell r="C2839">
            <v>202709</v>
          </cell>
          <cell r="D2839">
            <v>0</v>
          </cell>
        </row>
        <row r="2840">
          <cell r="A2840" t="str">
            <v>Tenn Z3</v>
          </cell>
          <cell r="C2840">
            <v>202710</v>
          </cell>
          <cell r="D2840">
            <v>0</v>
          </cell>
        </row>
        <row r="2841">
          <cell r="A2841" t="str">
            <v>Tenn Z4</v>
          </cell>
          <cell r="C2841">
            <v>200803</v>
          </cell>
          <cell r="D2841">
            <v>1.0123</v>
          </cell>
        </row>
        <row r="2842">
          <cell r="A2842" t="str">
            <v>Tenn Z4</v>
          </cell>
          <cell r="C2842">
            <v>200804</v>
          </cell>
          <cell r="D2842">
            <v>1.0533999999999999</v>
          </cell>
        </row>
        <row r="2843">
          <cell r="A2843" t="str">
            <v>Tenn Z4</v>
          </cell>
          <cell r="C2843">
            <v>200805</v>
          </cell>
          <cell r="D2843">
            <v>1.0862000000000001</v>
          </cell>
        </row>
        <row r="2844">
          <cell r="A2844" t="str">
            <v>Tenn Z4</v>
          </cell>
          <cell r="C2844">
            <v>200806</v>
          </cell>
          <cell r="D2844">
            <v>1.0912999999999999</v>
          </cell>
        </row>
        <row r="2845">
          <cell r="A2845" t="str">
            <v>Tenn Z4</v>
          </cell>
          <cell r="C2845">
            <v>200807</v>
          </cell>
          <cell r="D2845">
            <v>1.0964</v>
          </cell>
        </row>
        <row r="2846">
          <cell r="A2846" t="str">
            <v>Tenn Z4</v>
          </cell>
          <cell r="C2846">
            <v>200808</v>
          </cell>
          <cell r="D2846">
            <v>1.0991</v>
          </cell>
        </row>
        <row r="2847">
          <cell r="A2847" t="str">
            <v>Tenn Z4</v>
          </cell>
          <cell r="C2847">
            <v>200809</v>
          </cell>
          <cell r="D2847">
            <v>1.0998000000000001</v>
          </cell>
        </row>
        <row r="2848">
          <cell r="A2848" t="str">
            <v>Tenn Z4</v>
          </cell>
          <cell r="C2848">
            <v>200810</v>
          </cell>
          <cell r="D2848">
            <v>1.1040000000000001</v>
          </cell>
        </row>
        <row r="2849">
          <cell r="A2849" t="str">
            <v>Tenn Z4</v>
          </cell>
          <cell r="C2849">
            <v>200811</v>
          </cell>
          <cell r="D2849">
            <v>1.1185</v>
          </cell>
        </row>
        <row r="2850">
          <cell r="A2850" t="str">
            <v>Tenn Z4</v>
          </cell>
          <cell r="C2850">
            <v>200812</v>
          </cell>
          <cell r="D2850">
            <v>1.1394</v>
          </cell>
        </row>
        <row r="2851">
          <cell r="A2851" t="str">
            <v>Tenn Z4</v>
          </cell>
          <cell r="C2851">
            <v>200901</v>
          </cell>
          <cell r="D2851">
            <v>1.1529</v>
          </cell>
        </row>
        <row r="2852">
          <cell r="A2852" t="str">
            <v>Tenn Z4</v>
          </cell>
          <cell r="C2852">
            <v>200902</v>
          </cell>
          <cell r="D2852">
            <v>1.1511</v>
          </cell>
        </row>
        <row r="2853">
          <cell r="A2853" t="str">
            <v>Tenn Z4</v>
          </cell>
          <cell r="C2853">
            <v>200903</v>
          </cell>
          <cell r="D2853">
            <v>1.1361000000000001</v>
          </cell>
        </row>
        <row r="2854">
          <cell r="A2854" t="str">
            <v>Tenn Z4</v>
          </cell>
          <cell r="C2854">
            <v>200904</v>
          </cell>
          <cell r="D2854">
            <v>1.0309999999999999</v>
          </cell>
        </row>
        <row r="2855">
          <cell r="A2855" t="str">
            <v>Tenn Z4</v>
          </cell>
          <cell r="C2855">
            <v>200905</v>
          </cell>
          <cell r="D2855">
            <v>1.0204</v>
          </cell>
        </row>
        <row r="2856">
          <cell r="A2856" t="str">
            <v>Tenn Z4</v>
          </cell>
          <cell r="C2856">
            <v>200906</v>
          </cell>
          <cell r="D2856">
            <v>1.0235000000000001</v>
          </cell>
        </row>
        <row r="2857">
          <cell r="A2857" t="str">
            <v>Tenn Z4</v>
          </cell>
          <cell r="C2857">
            <v>200907</v>
          </cell>
          <cell r="D2857">
            <v>1.0277000000000001</v>
          </cell>
        </row>
        <row r="2858">
          <cell r="A2858" t="str">
            <v>Tenn Z4</v>
          </cell>
          <cell r="C2858">
            <v>200908</v>
          </cell>
          <cell r="D2858">
            <v>1.0308999999999999</v>
          </cell>
        </row>
        <row r="2859">
          <cell r="A2859" t="str">
            <v>Tenn Z4</v>
          </cell>
          <cell r="C2859">
            <v>200909</v>
          </cell>
          <cell r="D2859">
            <v>1.0318000000000001</v>
          </cell>
        </row>
        <row r="2860">
          <cell r="A2860" t="str">
            <v>Tenn Z4</v>
          </cell>
          <cell r="C2860">
            <v>200910</v>
          </cell>
          <cell r="D2860">
            <v>1.0361</v>
          </cell>
        </row>
        <row r="2861">
          <cell r="A2861" t="str">
            <v>Tenn Z4</v>
          </cell>
          <cell r="C2861">
            <v>200911</v>
          </cell>
          <cell r="D2861">
            <v>1.0497000000000001</v>
          </cell>
        </row>
        <row r="2862">
          <cell r="A2862" t="str">
            <v>Tenn Z4</v>
          </cell>
          <cell r="C2862">
            <v>200912</v>
          </cell>
          <cell r="D2862">
            <v>1.071</v>
          </cell>
        </row>
        <row r="2863">
          <cell r="A2863" t="str">
            <v>Tenn Z4</v>
          </cell>
          <cell r="C2863">
            <v>201001</v>
          </cell>
          <cell r="D2863">
            <v>1.0844</v>
          </cell>
        </row>
        <row r="2864">
          <cell r="A2864" t="str">
            <v>Tenn Z4</v>
          </cell>
          <cell r="C2864">
            <v>201002</v>
          </cell>
          <cell r="D2864">
            <v>1.0832999999999999</v>
          </cell>
        </row>
        <row r="2865">
          <cell r="A2865" t="str">
            <v>Tenn Z4</v>
          </cell>
          <cell r="C2865">
            <v>201003</v>
          </cell>
          <cell r="D2865">
            <v>1.0677000000000001</v>
          </cell>
        </row>
        <row r="2866">
          <cell r="A2866" t="str">
            <v>Tenn Z4</v>
          </cell>
          <cell r="C2866">
            <v>201004</v>
          </cell>
          <cell r="D2866">
            <v>0.99139999999999995</v>
          </cell>
        </row>
        <row r="2867">
          <cell r="A2867" t="str">
            <v>Tenn Z4</v>
          </cell>
          <cell r="C2867">
            <v>201005</v>
          </cell>
          <cell r="D2867">
            <v>0.98350000000000004</v>
          </cell>
        </row>
        <row r="2868">
          <cell r="A2868" t="str">
            <v>Tenn Z4</v>
          </cell>
          <cell r="C2868">
            <v>201006</v>
          </cell>
          <cell r="D2868">
            <v>0.98629999999999995</v>
          </cell>
        </row>
        <row r="2869">
          <cell r="A2869" t="str">
            <v>Tenn Z4</v>
          </cell>
          <cell r="C2869">
            <v>201007</v>
          </cell>
          <cell r="D2869">
            <v>0.99109999999999998</v>
          </cell>
        </row>
        <row r="2870">
          <cell r="A2870" t="str">
            <v>Tenn Z4</v>
          </cell>
          <cell r="C2870">
            <v>201008</v>
          </cell>
          <cell r="D2870">
            <v>0.99470000000000003</v>
          </cell>
        </row>
        <row r="2871">
          <cell r="A2871" t="str">
            <v>Tenn Z4</v>
          </cell>
          <cell r="C2871">
            <v>201009</v>
          </cell>
          <cell r="D2871">
            <v>0.99580000000000002</v>
          </cell>
        </row>
        <row r="2872">
          <cell r="A2872" t="str">
            <v>Tenn Z4</v>
          </cell>
          <cell r="C2872">
            <v>201010</v>
          </cell>
          <cell r="D2872">
            <v>1.0004999999999999</v>
          </cell>
        </row>
        <row r="2873">
          <cell r="A2873" t="str">
            <v>Tenn Z4</v>
          </cell>
          <cell r="C2873">
            <v>201011</v>
          </cell>
          <cell r="D2873">
            <v>1.0164</v>
          </cell>
        </row>
        <row r="2874">
          <cell r="A2874" t="str">
            <v>Tenn Z4</v>
          </cell>
          <cell r="C2874">
            <v>201012</v>
          </cell>
          <cell r="D2874">
            <v>1.0383</v>
          </cell>
        </row>
        <row r="2875">
          <cell r="A2875" t="str">
            <v>Tenn Z4</v>
          </cell>
          <cell r="C2875">
            <v>201101</v>
          </cell>
          <cell r="D2875">
            <v>1.0523</v>
          </cell>
        </row>
        <row r="2876">
          <cell r="A2876" t="str">
            <v>Tenn Z4</v>
          </cell>
          <cell r="C2876">
            <v>201102</v>
          </cell>
          <cell r="D2876">
            <v>1.0518000000000001</v>
          </cell>
        </row>
        <row r="2877">
          <cell r="A2877" t="str">
            <v>Tenn Z4</v>
          </cell>
          <cell r="C2877">
            <v>201103</v>
          </cell>
          <cell r="D2877">
            <v>1.0367999999999999</v>
          </cell>
        </row>
        <row r="2878">
          <cell r="A2878" t="str">
            <v>Tenn Z4</v>
          </cell>
          <cell r="C2878">
            <v>201104</v>
          </cell>
          <cell r="D2878">
            <v>0.97519999999999996</v>
          </cell>
        </row>
        <row r="2879">
          <cell r="A2879" t="str">
            <v>Tenn Z4</v>
          </cell>
          <cell r="C2879">
            <v>201105</v>
          </cell>
          <cell r="D2879">
            <v>0</v>
          </cell>
        </row>
        <row r="2880">
          <cell r="A2880" t="str">
            <v>Tenn Z4</v>
          </cell>
          <cell r="C2880">
            <v>201106</v>
          </cell>
          <cell r="D2880">
            <v>0</v>
          </cell>
        </row>
        <row r="2881">
          <cell r="A2881" t="str">
            <v>Tenn Z4</v>
          </cell>
          <cell r="C2881">
            <v>201107</v>
          </cell>
          <cell r="D2881">
            <v>0</v>
          </cell>
        </row>
        <row r="2882">
          <cell r="A2882" t="str">
            <v>Tenn Z4</v>
          </cell>
          <cell r="C2882">
            <v>201108</v>
          </cell>
          <cell r="D2882">
            <v>0</v>
          </cell>
        </row>
        <row r="2883">
          <cell r="A2883" t="str">
            <v>Tenn Z4</v>
          </cell>
          <cell r="C2883">
            <v>201109</v>
          </cell>
          <cell r="D2883">
            <v>0</v>
          </cell>
        </row>
        <row r="2884">
          <cell r="A2884" t="str">
            <v>Tenn Z4</v>
          </cell>
          <cell r="C2884">
            <v>201110</v>
          </cell>
          <cell r="D2884">
            <v>0</v>
          </cell>
        </row>
        <row r="2885">
          <cell r="A2885" t="str">
            <v>Tenn Z4</v>
          </cell>
          <cell r="C2885">
            <v>201111</v>
          </cell>
          <cell r="D2885">
            <v>0</v>
          </cell>
        </row>
        <row r="2886">
          <cell r="A2886" t="str">
            <v>Tenn Z4</v>
          </cell>
          <cell r="C2886">
            <v>201112</v>
          </cell>
          <cell r="D2886">
            <v>0</v>
          </cell>
        </row>
        <row r="2887">
          <cell r="A2887" t="str">
            <v>Tenn Z4</v>
          </cell>
          <cell r="C2887">
            <v>201201</v>
          </cell>
          <cell r="D2887">
            <v>0</v>
          </cell>
        </row>
        <row r="2888">
          <cell r="A2888" t="str">
            <v>Tenn Z4</v>
          </cell>
          <cell r="C2888">
            <v>201202</v>
          </cell>
          <cell r="D2888">
            <v>0</v>
          </cell>
        </row>
        <row r="2889">
          <cell r="A2889" t="str">
            <v>Tenn Z4</v>
          </cell>
          <cell r="C2889">
            <v>201203</v>
          </cell>
          <cell r="D2889">
            <v>0</v>
          </cell>
        </row>
        <row r="2890">
          <cell r="A2890" t="str">
            <v>Tenn Z4</v>
          </cell>
          <cell r="C2890">
            <v>201204</v>
          </cell>
          <cell r="D2890">
            <v>0</v>
          </cell>
        </row>
        <row r="2891">
          <cell r="A2891" t="str">
            <v>Tenn Z4</v>
          </cell>
          <cell r="C2891">
            <v>201205</v>
          </cell>
          <cell r="D2891">
            <v>0</v>
          </cell>
        </row>
        <row r="2892">
          <cell r="A2892" t="str">
            <v>Tenn Z4</v>
          </cell>
          <cell r="C2892">
            <v>201206</v>
          </cell>
          <cell r="D2892">
            <v>0</v>
          </cell>
        </row>
        <row r="2893">
          <cell r="A2893" t="str">
            <v>Tenn Z4</v>
          </cell>
          <cell r="C2893">
            <v>201207</v>
          </cell>
          <cell r="D2893">
            <v>0</v>
          </cell>
        </row>
        <row r="2894">
          <cell r="A2894" t="str">
            <v>Tenn Z4</v>
          </cell>
          <cell r="C2894">
            <v>201208</v>
          </cell>
          <cell r="D2894">
            <v>0</v>
          </cell>
        </row>
        <row r="2895">
          <cell r="A2895" t="str">
            <v>Tenn Z4</v>
          </cell>
          <cell r="C2895">
            <v>201209</v>
          </cell>
          <cell r="D2895">
            <v>0</v>
          </cell>
        </row>
        <row r="2896">
          <cell r="A2896" t="str">
            <v>Tenn Z4</v>
          </cell>
          <cell r="C2896">
            <v>201210</v>
          </cell>
          <cell r="D2896">
            <v>0</v>
          </cell>
        </row>
        <row r="2897">
          <cell r="A2897" t="str">
            <v>Tenn Z4</v>
          </cell>
          <cell r="C2897">
            <v>201211</v>
          </cell>
          <cell r="D2897">
            <v>0</v>
          </cell>
        </row>
        <row r="2898">
          <cell r="A2898" t="str">
            <v>Tenn Z4</v>
          </cell>
          <cell r="C2898">
            <v>201212</v>
          </cell>
          <cell r="D2898">
            <v>0</v>
          </cell>
        </row>
        <row r="2899">
          <cell r="A2899" t="str">
            <v>Tenn Z4</v>
          </cell>
          <cell r="C2899">
            <v>201301</v>
          </cell>
          <cell r="D2899">
            <v>0</v>
          </cell>
        </row>
        <row r="2900">
          <cell r="A2900" t="str">
            <v>Tenn Z4</v>
          </cell>
          <cell r="C2900">
            <v>201302</v>
          </cell>
          <cell r="D2900">
            <v>0</v>
          </cell>
        </row>
        <row r="2901">
          <cell r="A2901" t="str">
            <v>Tenn Z4</v>
          </cell>
          <cell r="C2901">
            <v>201303</v>
          </cell>
          <cell r="D2901">
            <v>0</v>
          </cell>
        </row>
        <row r="2902">
          <cell r="A2902" t="str">
            <v>Tenn Z4</v>
          </cell>
          <cell r="C2902">
            <v>201304</v>
          </cell>
          <cell r="D2902">
            <v>0</v>
          </cell>
        </row>
        <row r="2903">
          <cell r="A2903" t="str">
            <v>Tenn Z4</v>
          </cell>
          <cell r="C2903">
            <v>201305</v>
          </cell>
          <cell r="D2903">
            <v>0</v>
          </cell>
        </row>
        <row r="2904">
          <cell r="A2904" t="str">
            <v>Tenn Z4</v>
          </cell>
          <cell r="C2904">
            <v>201306</v>
          </cell>
          <cell r="D2904">
            <v>0</v>
          </cell>
        </row>
        <row r="2905">
          <cell r="A2905" t="str">
            <v>Tenn Z4</v>
          </cell>
          <cell r="C2905">
            <v>201307</v>
          </cell>
          <cell r="D2905">
            <v>0</v>
          </cell>
        </row>
        <row r="2906">
          <cell r="A2906" t="str">
            <v>Tenn Z4</v>
          </cell>
          <cell r="C2906">
            <v>201308</v>
          </cell>
          <cell r="D2906">
            <v>0</v>
          </cell>
        </row>
        <row r="2907">
          <cell r="A2907" t="str">
            <v>Tenn Z4</v>
          </cell>
          <cell r="C2907">
            <v>201309</v>
          </cell>
          <cell r="D2907">
            <v>0</v>
          </cell>
        </row>
        <row r="2908">
          <cell r="A2908" t="str">
            <v>Tenn Z4</v>
          </cell>
          <cell r="C2908">
            <v>201310</v>
          </cell>
          <cell r="D2908">
            <v>0</v>
          </cell>
        </row>
        <row r="2909">
          <cell r="A2909" t="str">
            <v>Tenn Z4</v>
          </cell>
          <cell r="C2909">
            <v>201311</v>
          </cell>
          <cell r="D2909">
            <v>0</v>
          </cell>
        </row>
        <row r="2910">
          <cell r="A2910" t="str">
            <v>Tenn Z4</v>
          </cell>
          <cell r="C2910">
            <v>201312</v>
          </cell>
          <cell r="D2910">
            <v>0</v>
          </cell>
        </row>
        <row r="2911">
          <cell r="A2911" t="str">
            <v>Tenn Z4</v>
          </cell>
          <cell r="C2911">
            <v>201401</v>
          </cell>
          <cell r="D2911">
            <v>0</v>
          </cell>
        </row>
        <row r="2912">
          <cell r="A2912" t="str">
            <v>Tenn Z4</v>
          </cell>
          <cell r="C2912">
            <v>201402</v>
          </cell>
          <cell r="D2912">
            <v>0</v>
          </cell>
        </row>
        <row r="2913">
          <cell r="A2913" t="str">
            <v>Tenn Z4</v>
          </cell>
          <cell r="C2913">
            <v>201403</v>
          </cell>
          <cell r="D2913">
            <v>0</v>
          </cell>
        </row>
        <row r="2914">
          <cell r="A2914" t="str">
            <v>Tenn Z4</v>
          </cell>
          <cell r="C2914">
            <v>201404</v>
          </cell>
          <cell r="D2914">
            <v>0</v>
          </cell>
        </row>
        <row r="2915">
          <cell r="A2915" t="str">
            <v>Tenn Z4</v>
          </cell>
          <cell r="C2915">
            <v>201405</v>
          </cell>
          <cell r="D2915">
            <v>0</v>
          </cell>
        </row>
        <row r="2916">
          <cell r="A2916" t="str">
            <v>Tenn Z4</v>
          </cell>
          <cell r="C2916">
            <v>201406</v>
          </cell>
          <cell r="D2916">
            <v>0</v>
          </cell>
        </row>
        <row r="2917">
          <cell r="A2917" t="str">
            <v>Tenn Z4</v>
          </cell>
          <cell r="C2917">
            <v>201407</v>
          </cell>
          <cell r="D2917">
            <v>0</v>
          </cell>
        </row>
        <row r="2918">
          <cell r="A2918" t="str">
            <v>Tenn Z4</v>
          </cell>
          <cell r="C2918">
            <v>201408</v>
          </cell>
          <cell r="D2918">
            <v>0</v>
          </cell>
        </row>
        <row r="2919">
          <cell r="A2919" t="str">
            <v>Tenn Z4</v>
          </cell>
          <cell r="C2919">
            <v>201409</v>
          </cell>
          <cell r="D2919">
            <v>0</v>
          </cell>
        </row>
        <row r="2920">
          <cell r="A2920" t="str">
            <v>Tenn Z4</v>
          </cell>
          <cell r="C2920">
            <v>201410</v>
          </cell>
          <cell r="D2920">
            <v>0</v>
          </cell>
        </row>
        <row r="2921">
          <cell r="A2921" t="str">
            <v>Tenn Z4</v>
          </cell>
          <cell r="C2921">
            <v>201411</v>
          </cell>
          <cell r="D2921">
            <v>0</v>
          </cell>
        </row>
        <row r="2922">
          <cell r="A2922" t="str">
            <v>Tenn Z4</v>
          </cell>
          <cell r="C2922">
            <v>201412</v>
          </cell>
          <cell r="D2922">
            <v>0</v>
          </cell>
        </row>
        <row r="2923">
          <cell r="A2923" t="str">
            <v>Tenn Z4</v>
          </cell>
          <cell r="C2923">
            <v>201501</v>
          </cell>
          <cell r="D2923">
            <v>0</v>
          </cell>
        </row>
        <row r="2924">
          <cell r="A2924" t="str">
            <v>Tenn Z4</v>
          </cell>
          <cell r="C2924">
            <v>201502</v>
          </cell>
          <cell r="D2924">
            <v>0</v>
          </cell>
        </row>
        <row r="2925">
          <cell r="A2925" t="str">
            <v>Tenn Z4</v>
          </cell>
          <cell r="C2925">
            <v>201503</v>
          </cell>
          <cell r="D2925">
            <v>0</v>
          </cell>
        </row>
        <row r="2926">
          <cell r="A2926" t="str">
            <v>Tenn Z4</v>
          </cell>
          <cell r="C2926">
            <v>201504</v>
          </cell>
          <cell r="D2926">
            <v>0</v>
          </cell>
        </row>
        <row r="2927">
          <cell r="A2927" t="str">
            <v>Tenn Z4</v>
          </cell>
          <cell r="C2927">
            <v>201505</v>
          </cell>
          <cell r="D2927">
            <v>0</v>
          </cell>
        </row>
        <row r="2928">
          <cell r="A2928" t="str">
            <v>Tenn Z4</v>
          </cell>
          <cell r="C2928">
            <v>201506</v>
          </cell>
          <cell r="D2928">
            <v>0</v>
          </cell>
        </row>
        <row r="2929">
          <cell r="A2929" t="str">
            <v>Tenn Z4</v>
          </cell>
          <cell r="C2929">
            <v>201507</v>
          </cell>
          <cell r="D2929">
            <v>0</v>
          </cell>
        </row>
        <row r="2930">
          <cell r="A2930" t="str">
            <v>Tenn Z4</v>
          </cell>
          <cell r="C2930">
            <v>201508</v>
          </cell>
          <cell r="D2930">
            <v>0</v>
          </cell>
        </row>
        <row r="2931">
          <cell r="A2931" t="str">
            <v>Tenn Z4</v>
          </cell>
          <cell r="C2931">
            <v>201509</v>
          </cell>
          <cell r="D2931">
            <v>0</v>
          </cell>
        </row>
        <row r="2932">
          <cell r="A2932" t="str">
            <v>Tenn Z4</v>
          </cell>
          <cell r="C2932">
            <v>201510</v>
          </cell>
          <cell r="D2932">
            <v>0</v>
          </cell>
        </row>
        <row r="2933">
          <cell r="A2933" t="str">
            <v>Tenn Z4</v>
          </cell>
          <cell r="C2933">
            <v>201511</v>
          </cell>
          <cell r="D2933">
            <v>0</v>
          </cell>
        </row>
        <row r="2934">
          <cell r="A2934" t="str">
            <v>Tenn Z4</v>
          </cell>
          <cell r="C2934">
            <v>201512</v>
          </cell>
          <cell r="D2934">
            <v>0</v>
          </cell>
        </row>
        <row r="2935">
          <cell r="A2935" t="str">
            <v>Tenn Z4</v>
          </cell>
          <cell r="C2935">
            <v>201601</v>
          </cell>
          <cell r="D2935">
            <v>0</v>
          </cell>
        </row>
        <row r="2936">
          <cell r="A2936" t="str">
            <v>Tenn Z4</v>
          </cell>
          <cell r="C2936">
            <v>201602</v>
          </cell>
          <cell r="D2936">
            <v>0</v>
          </cell>
        </row>
        <row r="2937">
          <cell r="A2937" t="str">
            <v>Tenn Z4</v>
          </cell>
          <cell r="C2937">
            <v>201603</v>
          </cell>
          <cell r="D2937">
            <v>0</v>
          </cell>
        </row>
        <row r="2938">
          <cell r="A2938" t="str">
            <v>Tenn Z4</v>
          </cell>
          <cell r="C2938">
            <v>201604</v>
          </cell>
          <cell r="D2938">
            <v>0</v>
          </cell>
        </row>
        <row r="2939">
          <cell r="A2939" t="str">
            <v>Tenn Z4</v>
          </cell>
          <cell r="C2939">
            <v>201605</v>
          </cell>
          <cell r="D2939">
            <v>0</v>
          </cell>
        </row>
        <row r="2940">
          <cell r="A2940" t="str">
            <v>Tenn Z4</v>
          </cell>
          <cell r="C2940">
            <v>201606</v>
          </cell>
          <cell r="D2940">
            <v>0</v>
          </cell>
        </row>
        <row r="2941">
          <cell r="A2941" t="str">
            <v>Tenn Z4</v>
          </cell>
          <cell r="C2941">
            <v>201607</v>
          </cell>
          <cell r="D2941">
            <v>0</v>
          </cell>
        </row>
        <row r="2942">
          <cell r="A2942" t="str">
            <v>Tenn Z4</v>
          </cell>
          <cell r="C2942">
            <v>201608</v>
          </cell>
          <cell r="D2942">
            <v>0</v>
          </cell>
        </row>
        <row r="2943">
          <cell r="A2943" t="str">
            <v>Tenn Z4</v>
          </cell>
          <cell r="C2943">
            <v>201609</v>
          </cell>
          <cell r="D2943">
            <v>0</v>
          </cell>
        </row>
        <row r="2944">
          <cell r="A2944" t="str">
            <v>Tenn Z4</v>
          </cell>
          <cell r="C2944">
            <v>201610</v>
          </cell>
          <cell r="D2944">
            <v>0</v>
          </cell>
        </row>
        <row r="2945">
          <cell r="A2945" t="str">
            <v>Tenn Z4</v>
          </cell>
          <cell r="C2945">
            <v>201611</v>
          </cell>
          <cell r="D2945">
            <v>0</v>
          </cell>
        </row>
        <row r="2946">
          <cell r="A2946" t="str">
            <v>Tenn Z4</v>
          </cell>
          <cell r="C2946">
            <v>201612</v>
          </cell>
          <cell r="D2946">
            <v>0</v>
          </cell>
        </row>
        <row r="2947">
          <cell r="A2947" t="str">
            <v>Tenn Z4</v>
          </cell>
          <cell r="C2947">
            <v>201701</v>
          </cell>
          <cell r="D2947">
            <v>0</v>
          </cell>
        </row>
        <row r="2948">
          <cell r="A2948" t="str">
            <v>Tenn Z4</v>
          </cell>
          <cell r="C2948">
            <v>201702</v>
          </cell>
          <cell r="D2948">
            <v>0</v>
          </cell>
        </row>
        <row r="2949">
          <cell r="A2949" t="str">
            <v>Tenn Z4</v>
          </cell>
          <cell r="C2949">
            <v>201703</v>
          </cell>
          <cell r="D2949">
            <v>0</v>
          </cell>
        </row>
        <row r="2950">
          <cell r="A2950" t="str">
            <v>Tenn Z4</v>
          </cell>
          <cell r="C2950">
            <v>201704</v>
          </cell>
          <cell r="D2950">
            <v>0</v>
          </cell>
        </row>
        <row r="2951">
          <cell r="A2951" t="str">
            <v>Tenn Z4</v>
          </cell>
          <cell r="C2951">
            <v>201705</v>
          </cell>
          <cell r="D2951">
            <v>0</v>
          </cell>
        </row>
        <row r="2952">
          <cell r="A2952" t="str">
            <v>Tenn Z4</v>
          </cell>
          <cell r="C2952">
            <v>201706</v>
          </cell>
          <cell r="D2952">
            <v>0</v>
          </cell>
        </row>
        <row r="2953">
          <cell r="A2953" t="str">
            <v>Tenn Z4</v>
          </cell>
          <cell r="C2953">
            <v>201707</v>
          </cell>
          <cell r="D2953">
            <v>0</v>
          </cell>
        </row>
        <row r="2954">
          <cell r="A2954" t="str">
            <v>Tenn Z4</v>
          </cell>
          <cell r="C2954">
            <v>201708</v>
          </cell>
          <cell r="D2954">
            <v>0</v>
          </cell>
        </row>
        <row r="2955">
          <cell r="A2955" t="str">
            <v>Tenn Z4</v>
          </cell>
          <cell r="C2955">
            <v>201709</v>
          </cell>
          <cell r="D2955">
            <v>0</v>
          </cell>
        </row>
        <row r="2956">
          <cell r="A2956" t="str">
            <v>Tenn Z4</v>
          </cell>
          <cell r="C2956">
            <v>201710</v>
          </cell>
          <cell r="D2956">
            <v>0</v>
          </cell>
        </row>
        <row r="2957">
          <cell r="A2957" t="str">
            <v>Tenn Z4</v>
          </cell>
          <cell r="C2957">
            <v>201711</v>
          </cell>
          <cell r="D2957">
            <v>0</v>
          </cell>
        </row>
        <row r="2958">
          <cell r="A2958" t="str">
            <v>Tenn Z4</v>
          </cell>
          <cell r="C2958">
            <v>201712</v>
          </cell>
          <cell r="D2958">
            <v>0</v>
          </cell>
        </row>
        <row r="2959">
          <cell r="A2959" t="str">
            <v>Tenn Z4</v>
          </cell>
          <cell r="C2959">
            <v>201801</v>
          </cell>
          <cell r="D2959">
            <v>0</v>
          </cell>
        </row>
        <row r="2960">
          <cell r="A2960" t="str">
            <v>Tenn Z4</v>
          </cell>
          <cell r="C2960">
            <v>201802</v>
          </cell>
          <cell r="D2960">
            <v>0</v>
          </cell>
        </row>
        <row r="2961">
          <cell r="A2961" t="str">
            <v>Tenn Z4</v>
          </cell>
          <cell r="C2961">
            <v>201803</v>
          </cell>
          <cell r="D2961">
            <v>0</v>
          </cell>
        </row>
        <row r="2962">
          <cell r="A2962" t="str">
            <v>Tenn Z4</v>
          </cell>
          <cell r="C2962">
            <v>201804</v>
          </cell>
          <cell r="D2962">
            <v>0</v>
          </cell>
        </row>
        <row r="2963">
          <cell r="A2963" t="str">
            <v>Tenn Z4</v>
          </cell>
          <cell r="C2963">
            <v>201805</v>
          </cell>
          <cell r="D2963">
            <v>0</v>
          </cell>
        </row>
        <row r="2964">
          <cell r="A2964" t="str">
            <v>Tenn Z4</v>
          </cell>
          <cell r="C2964">
            <v>201806</v>
          </cell>
          <cell r="D2964">
            <v>0</v>
          </cell>
        </row>
        <row r="2965">
          <cell r="A2965" t="str">
            <v>Tenn Z4</v>
          </cell>
          <cell r="C2965">
            <v>201807</v>
          </cell>
          <cell r="D2965">
            <v>0</v>
          </cell>
        </row>
        <row r="2966">
          <cell r="A2966" t="str">
            <v>Tenn Z4</v>
          </cell>
          <cell r="C2966">
            <v>201808</v>
          </cell>
          <cell r="D2966">
            <v>0</v>
          </cell>
        </row>
        <row r="2967">
          <cell r="A2967" t="str">
            <v>Tenn Z4</v>
          </cell>
          <cell r="C2967">
            <v>201809</v>
          </cell>
          <cell r="D2967">
            <v>0</v>
          </cell>
        </row>
        <row r="2968">
          <cell r="A2968" t="str">
            <v>Tenn Z4</v>
          </cell>
          <cell r="C2968">
            <v>201810</v>
          </cell>
          <cell r="D2968">
            <v>0</v>
          </cell>
        </row>
        <row r="2969">
          <cell r="A2969" t="str">
            <v>Tenn Z4</v>
          </cell>
          <cell r="C2969">
            <v>201811</v>
          </cell>
          <cell r="D2969">
            <v>0</v>
          </cell>
        </row>
        <row r="2970">
          <cell r="A2970" t="str">
            <v>Tenn Z4</v>
          </cell>
          <cell r="C2970">
            <v>201812</v>
          </cell>
          <cell r="D2970">
            <v>0</v>
          </cell>
        </row>
        <row r="2971">
          <cell r="A2971" t="str">
            <v>Tenn Z4</v>
          </cell>
          <cell r="C2971">
            <v>201901</v>
          </cell>
          <cell r="D2971">
            <v>0</v>
          </cell>
        </row>
        <row r="2972">
          <cell r="A2972" t="str">
            <v>Tenn Z4</v>
          </cell>
          <cell r="C2972">
            <v>201902</v>
          </cell>
          <cell r="D2972">
            <v>0</v>
          </cell>
        </row>
        <row r="2973">
          <cell r="A2973" t="str">
            <v>Tenn Z4</v>
          </cell>
          <cell r="C2973">
            <v>201903</v>
          </cell>
          <cell r="D2973">
            <v>0</v>
          </cell>
        </row>
        <row r="2974">
          <cell r="A2974" t="str">
            <v>Tenn Z4</v>
          </cell>
          <cell r="C2974">
            <v>201904</v>
          </cell>
          <cell r="D2974">
            <v>0</v>
          </cell>
        </row>
        <row r="2975">
          <cell r="A2975" t="str">
            <v>Tenn Z4</v>
          </cell>
          <cell r="C2975">
            <v>201905</v>
          </cell>
          <cell r="D2975">
            <v>0</v>
          </cell>
        </row>
        <row r="2976">
          <cell r="A2976" t="str">
            <v>Tenn Z4</v>
          </cell>
          <cell r="C2976">
            <v>201906</v>
          </cell>
          <cell r="D2976">
            <v>0</v>
          </cell>
        </row>
        <row r="2977">
          <cell r="A2977" t="str">
            <v>Tenn Z4</v>
          </cell>
          <cell r="C2977">
            <v>201907</v>
          </cell>
          <cell r="D2977">
            <v>0</v>
          </cell>
        </row>
        <row r="2978">
          <cell r="A2978" t="str">
            <v>Tenn Z4</v>
          </cell>
          <cell r="C2978">
            <v>201908</v>
          </cell>
          <cell r="D2978">
            <v>0</v>
          </cell>
        </row>
        <row r="2979">
          <cell r="A2979" t="str">
            <v>Tenn Z4</v>
          </cell>
          <cell r="C2979">
            <v>201909</v>
          </cell>
          <cell r="D2979">
            <v>0</v>
          </cell>
        </row>
        <row r="2980">
          <cell r="A2980" t="str">
            <v>Tenn Z4</v>
          </cell>
          <cell r="C2980">
            <v>201910</v>
          </cell>
          <cell r="D2980">
            <v>0</v>
          </cell>
        </row>
        <row r="2981">
          <cell r="A2981" t="str">
            <v>Tenn Z4</v>
          </cell>
          <cell r="C2981">
            <v>201911</v>
          </cell>
          <cell r="D2981">
            <v>0</v>
          </cell>
        </row>
        <row r="2982">
          <cell r="A2982" t="str">
            <v>Tenn Z4</v>
          </cell>
          <cell r="C2982">
            <v>201912</v>
          </cell>
          <cell r="D2982">
            <v>0</v>
          </cell>
        </row>
        <row r="2983">
          <cell r="A2983" t="str">
            <v>Tenn Z4</v>
          </cell>
          <cell r="C2983">
            <v>202001</v>
          </cell>
          <cell r="D2983">
            <v>0</v>
          </cell>
        </row>
        <row r="2984">
          <cell r="A2984" t="str">
            <v>Tenn Z4</v>
          </cell>
          <cell r="C2984">
            <v>202002</v>
          </cell>
          <cell r="D2984">
            <v>0</v>
          </cell>
        </row>
        <row r="2985">
          <cell r="A2985" t="str">
            <v>Tenn Z4</v>
          </cell>
          <cell r="C2985">
            <v>202003</v>
          </cell>
          <cell r="D2985">
            <v>0</v>
          </cell>
        </row>
        <row r="2986">
          <cell r="A2986" t="str">
            <v>Tenn Z4</v>
          </cell>
          <cell r="C2986">
            <v>202004</v>
          </cell>
          <cell r="D2986">
            <v>0</v>
          </cell>
        </row>
        <row r="2987">
          <cell r="A2987" t="str">
            <v>Tenn Z4</v>
          </cell>
          <cell r="C2987">
            <v>202005</v>
          </cell>
          <cell r="D2987">
            <v>0</v>
          </cell>
        </row>
        <row r="2988">
          <cell r="A2988" t="str">
            <v>Tenn Z4</v>
          </cell>
          <cell r="C2988">
            <v>202006</v>
          </cell>
          <cell r="D2988">
            <v>0</v>
          </cell>
        </row>
        <row r="2989">
          <cell r="A2989" t="str">
            <v>Tenn Z4</v>
          </cell>
          <cell r="C2989">
            <v>202007</v>
          </cell>
          <cell r="D2989">
            <v>0</v>
          </cell>
        </row>
        <row r="2990">
          <cell r="A2990" t="str">
            <v>Tenn Z4</v>
          </cell>
          <cell r="C2990">
            <v>202008</v>
          </cell>
          <cell r="D2990">
            <v>0</v>
          </cell>
        </row>
        <row r="2991">
          <cell r="A2991" t="str">
            <v>Tenn Z4</v>
          </cell>
          <cell r="C2991">
            <v>202009</v>
          </cell>
          <cell r="D2991">
            <v>0</v>
          </cell>
        </row>
        <row r="2992">
          <cell r="A2992" t="str">
            <v>Tenn Z4</v>
          </cell>
          <cell r="C2992">
            <v>202010</v>
          </cell>
          <cell r="D2992">
            <v>0</v>
          </cell>
        </row>
        <row r="2993">
          <cell r="A2993" t="str">
            <v>Tenn Z4</v>
          </cell>
          <cell r="C2993">
            <v>202011</v>
          </cell>
          <cell r="D2993">
            <v>0</v>
          </cell>
        </row>
        <row r="2994">
          <cell r="A2994" t="str">
            <v>Tenn Z4</v>
          </cell>
          <cell r="C2994">
            <v>202012</v>
          </cell>
          <cell r="D2994">
            <v>0</v>
          </cell>
        </row>
        <row r="2995">
          <cell r="A2995" t="str">
            <v>Tenn Z4</v>
          </cell>
          <cell r="C2995">
            <v>202101</v>
          </cell>
          <cell r="D2995">
            <v>0</v>
          </cell>
        </row>
        <row r="2996">
          <cell r="A2996" t="str">
            <v>Tenn Z4</v>
          </cell>
          <cell r="C2996">
            <v>202102</v>
          </cell>
          <cell r="D2996">
            <v>0</v>
          </cell>
        </row>
        <row r="2997">
          <cell r="A2997" t="str">
            <v>Tenn Z4</v>
          </cell>
          <cell r="C2997">
            <v>202103</v>
          </cell>
          <cell r="D2997">
            <v>0</v>
          </cell>
        </row>
        <row r="2998">
          <cell r="A2998" t="str">
            <v>Tenn Z4</v>
          </cell>
          <cell r="C2998">
            <v>202104</v>
          </cell>
          <cell r="D2998">
            <v>0</v>
          </cell>
        </row>
        <row r="2999">
          <cell r="A2999" t="str">
            <v>Tenn Z4</v>
          </cell>
          <cell r="C2999">
            <v>202105</v>
          </cell>
          <cell r="D2999">
            <v>0</v>
          </cell>
        </row>
        <row r="3000">
          <cell r="A3000" t="str">
            <v>Tenn Z4</v>
          </cell>
          <cell r="C3000">
            <v>202106</v>
          </cell>
          <cell r="D3000">
            <v>0</v>
          </cell>
        </row>
        <row r="3001">
          <cell r="A3001" t="str">
            <v>Tenn Z4</v>
          </cell>
          <cell r="C3001">
            <v>202107</v>
          </cell>
          <cell r="D3001">
            <v>0</v>
          </cell>
        </row>
        <row r="3002">
          <cell r="A3002" t="str">
            <v>Tenn Z4</v>
          </cell>
          <cell r="C3002">
            <v>202108</v>
          </cell>
          <cell r="D3002">
            <v>0</v>
          </cell>
        </row>
        <row r="3003">
          <cell r="A3003" t="str">
            <v>Tenn Z4</v>
          </cell>
          <cell r="C3003">
            <v>202109</v>
          </cell>
          <cell r="D3003">
            <v>0</v>
          </cell>
        </row>
        <row r="3004">
          <cell r="A3004" t="str">
            <v>Tenn Z4</v>
          </cell>
          <cell r="C3004">
            <v>202110</v>
          </cell>
          <cell r="D3004">
            <v>0</v>
          </cell>
        </row>
        <row r="3005">
          <cell r="A3005" t="str">
            <v>Tenn Z4</v>
          </cell>
          <cell r="C3005">
            <v>202111</v>
          </cell>
          <cell r="D3005">
            <v>0</v>
          </cell>
        </row>
        <row r="3006">
          <cell r="A3006" t="str">
            <v>Tenn Z4</v>
          </cell>
          <cell r="C3006">
            <v>202112</v>
          </cell>
          <cell r="D3006">
            <v>0</v>
          </cell>
        </row>
        <row r="3007">
          <cell r="A3007" t="str">
            <v>Tenn Z4</v>
          </cell>
          <cell r="C3007">
            <v>202201</v>
          </cell>
          <cell r="D3007">
            <v>0</v>
          </cell>
        </row>
        <row r="3008">
          <cell r="A3008" t="str">
            <v>Tenn Z4</v>
          </cell>
          <cell r="C3008">
            <v>202202</v>
          </cell>
          <cell r="D3008">
            <v>0</v>
          </cell>
        </row>
        <row r="3009">
          <cell r="A3009" t="str">
            <v>Tenn Z4</v>
          </cell>
          <cell r="C3009">
            <v>202203</v>
          </cell>
          <cell r="D3009">
            <v>0</v>
          </cell>
        </row>
        <row r="3010">
          <cell r="A3010" t="str">
            <v>Tenn Z4</v>
          </cell>
          <cell r="C3010">
            <v>202204</v>
          </cell>
          <cell r="D3010">
            <v>0</v>
          </cell>
        </row>
        <row r="3011">
          <cell r="A3011" t="str">
            <v>Tenn Z4</v>
          </cell>
          <cell r="C3011">
            <v>202205</v>
          </cell>
          <cell r="D3011">
            <v>0</v>
          </cell>
        </row>
        <row r="3012">
          <cell r="A3012" t="str">
            <v>Tenn Z4</v>
          </cell>
          <cell r="C3012">
            <v>202206</v>
          </cell>
          <cell r="D3012">
            <v>0</v>
          </cell>
        </row>
        <row r="3013">
          <cell r="A3013" t="str">
            <v>Tenn Z4</v>
          </cell>
          <cell r="C3013">
            <v>202207</v>
          </cell>
          <cell r="D3013">
            <v>0</v>
          </cell>
        </row>
        <row r="3014">
          <cell r="A3014" t="str">
            <v>Tenn Z4</v>
          </cell>
          <cell r="C3014">
            <v>202208</v>
          </cell>
          <cell r="D3014">
            <v>0</v>
          </cell>
        </row>
        <row r="3015">
          <cell r="A3015" t="str">
            <v>Tenn Z4</v>
          </cell>
          <cell r="C3015">
            <v>202209</v>
          </cell>
          <cell r="D3015">
            <v>0</v>
          </cell>
        </row>
        <row r="3016">
          <cell r="A3016" t="str">
            <v>Tenn Z4</v>
          </cell>
          <cell r="C3016">
            <v>202210</v>
          </cell>
          <cell r="D3016">
            <v>0</v>
          </cell>
        </row>
        <row r="3017">
          <cell r="A3017" t="str">
            <v>Tenn Z4</v>
          </cell>
          <cell r="C3017">
            <v>202211</v>
          </cell>
          <cell r="D3017">
            <v>0</v>
          </cell>
        </row>
        <row r="3018">
          <cell r="A3018" t="str">
            <v>Tenn Z4</v>
          </cell>
          <cell r="C3018">
            <v>202212</v>
          </cell>
          <cell r="D3018">
            <v>0</v>
          </cell>
        </row>
        <row r="3019">
          <cell r="A3019" t="str">
            <v>Tenn Z4</v>
          </cell>
          <cell r="C3019">
            <v>202301</v>
          </cell>
          <cell r="D3019">
            <v>0</v>
          </cell>
        </row>
        <row r="3020">
          <cell r="A3020" t="str">
            <v>Tenn Z4</v>
          </cell>
          <cell r="C3020">
            <v>202302</v>
          </cell>
          <cell r="D3020">
            <v>0</v>
          </cell>
        </row>
        <row r="3021">
          <cell r="A3021" t="str">
            <v>Tenn Z4</v>
          </cell>
          <cell r="C3021">
            <v>202303</v>
          </cell>
          <cell r="D3021">
            <v>0</v>
          </cell>
        </row>
        <row r="3022">
          <cell r="A3022" t="str">
            <v>Tenn Z4</v>
          </cell>
          <cell r="C3022">
            <v>202304</v>
          </cell>
          <cell r="D3022">
            <v>0</v>
          </cell>
        </row>
        <row r="3023">
          <cell r="A3023" t="str">
            <v>Tenn Z4</v>
          </cell>
          <cell r="C3023">
            <v>202305</v>
          </cell>
          <cell r="D3023">
            <v>0</v>
          </cell>
        </row>
        <row r="3024">
          <cell r="A3024" t="str">
            <v>Tenn Z4</v>
          </cell>
          <cell r="C3024">
            <v>202306</v>
          </cell>
          <cell r="D3024">
            <v>0</v>
          </cell>
        </row>
        <row r="3025">
          <cell r="A3025" t="str">
            <v>Tenn Z4</v>
          </cell>
          <cell r="C3025">
            <v>202307</v>
          </cell>
          <cell r="D3025">
            <v>0</v>
          </cell>
        </row>
        <row r="3026">
          <cell r="A3026" t="str">
            <v>Tenn Z4</v>
          </cell>
          <cell r="C3026">
            <v>202308</v>
          </cell>
          <cell r="D3026">
            <v>0</v>
          </cell>
        </row>
        <row r="3027">
          <cell r="A3027" t="str">
            <v>Tenn Z4</v>
          </cell>
          <cell r="C3027">
            <v>202309</v>
          </cell>
          <cell r="D3027">
            <v>0</v>
          </cell>
        </row>
        <row r="3028">
          <cell r="A3028" t="str">
            <v>Tenn Z4</v>
          </cell>
          <cell r="C3028">
            <v>202310</v>
          </cell>
          <cell r="D3028">
            <v>0</v>
          </cell>
        </row>
        <row r="3029">
          <cell r="A3029" t="str">
            <v>Tenn Z4</v>
          </cell>
          <cell r="C3029">
            <v>202311</v>
          </cell>
          <cell r="D3029">
            <v>0</v>
          </cell>
        </row>
        <row r="3030">
          <cell r="A3030" t="str">
            <v>Tenn Z4</v>
          </cell>
          <cell r="C3030">
            <v>202312</v>
          </cell>
          <cell r="D3030">
            <v>0</v>
          </cell>
        </row>
        <row r="3031">
          <cell r="A3031" t="str">
            <v>Tenn Z4</v>
          </cell>
          <cell r="C3031">
            <v>202401</v>
          </cell>
          <cell r="D3031">
            <v>0</v>
          </cell>
        </row>
        <row r="3032">
          <cell r="A3032" t="str">
            <v>Tenn Z4</v>
          </cell>
          <cell r="C3032">
            <v>202402</v>
          </cell>
          <cell r="D3032">
            <v>0</v>
          </cell>
        </row>
        <row r="3033">
          <cell r="A3033" t="str">
            <v>Tenn Z4</v>
          </cell>
          <cell r="C3033">
            <v>202403</v>
          </cell>
          <cell r="D3033">
            <v>0</v>
          </cell>
        </row>
        <row r="3034">
          <cell r="A3034" t="str">
            <v>Tenn Z4</v>
          </cell>
          <cell r="C3034">
            <v>202404</v>
          </cell>
          <cell r="D3034">
            <v>0</v>
          </cell>
        </row>
        <row r="3035">
          <cell r="A3035" t="str">
            <v>Tenn Z4</v>
          </cell>
          <cell r="C3035">
            <v>202405</v>
          </cell>
          <cell r="D3035">
            <v>0</v>
          </cell>
        </row>
        <row r="3036">
          <cell r="A3036" t="str">
            <v>Tenn Z4</v>
          </cell>
          <cell r="C3036">
            <v>202406</v>
          </cell>
          <cell r="D3036">
            <v>0</v>
          </cell>
        </row>
        <row r="3037">
          <cell r="A3037" t="str">
            <v>Tenn Z4</v>
          </cell>
          <cell r="C3037">
            <v>202407</v>
          </cell>
          <cell r="D3037">
            <v>0</v>
          </cell>
        </row>
        <row r="3038">
          <cell r="A3038" t="str">
            <v>Tenn Z4</v>
          </cell>
          <cell r="C3038">
            <v>202408</v>
          </cell>
          <cell r="D3038">
            <v>0</v>
          </cell>
        </row>
        <row r="3039">
          <cell r="A3039" t="str">
            <v>Tenn Z4</v>
          </cell>
          <cell r="C3039">
            <v>202409</v>
          </cell>
          <cell r="D3039">
            <v>0</v>
          </cell>
        </row>
        <row r="3040">
          <cell r="A3040" t="str">
            <v>Tenn Z4</v>
          </cell>
          <cell r="C3040">
            <v>202410</v>
          </cell>
          <cell r="D3040">
            <v>0</v>
          </cell>
        </row>
        <row r="3041">
          <cell r="A3041" t="str">
            <v>Tenn Z4</v>
          </cell>
          <cell r="C3041">
            <v>202411</v>
          </cell>
          <cell r="D3041">
            <v>0</v>
          </cell>
        </row>
        <row r="3042">
          <cell r="A3042" t="str">
            <v>Tenn Z4</v>
          </cell>
          <cell r="C3042">
            <v>202412</v>
          </cell>
          <cell r="D3042">
            <v>0</v>
          </cell>
        </row>
        <row r="3043">
          <cell r="A3043" t="str">
            <v>Tenn Z4</v>
          </cell>
          <cell r="C3043">
            <v>202501</v>
          </cell>
          <cell r="D3043">
            <v>0</v>
          </cell>
        </row>
        <row r="3044">
          <cell r="A3044" t="str">
            <v>Tenn Z4</v>
          </cell>
          <cell r="C3044">
            <v>202502</v>
          </cell>
          <cell r="D3044">
            <v>0</v>
          </cell>
        </row>
        <row r="3045">
          <cell r="A3045" t="str">
            <v>Tenn Z4</v>
          </cell>
          <cell r="C3045">
            <v>202503</v>
          </cell>
          <cell r="D3045">
            <v>0</v>
          </cell>
        </row>
        <row r="3046">
          <cell r="A3046" t="str">
            <v>Tenn Z4</v>
          </cell>
          <cell r="C3046">
            <v>202504</v>
          </cell>
          <cell r="D3046">
            <v>0</v>
          </cell>
        </row>
        <row r="3047">
          <cell r="A3047" t="str">
            <v>Tenn Z4</v>
          </cell>
          <cell r="C3047">
            <v>202505</v>
          </cell>
          <cell r="D3047">
            <v>0</v>
          </cell>
        </row>
        <row r="3048">
          <cell r="A3048" t="str">
            <v>Tenn Z4</v>
          </cell>
          <cell r="C3048">
            <v>202506</v>
          </cell>
          <cell r="D3048">
            <v>0</v>
          </cell>
        </row>
        <row r="3049">
          <cell r="A3049" t="str">
            <v>Tenn Z4</v>
          </cell>
          <cell r="C3049">
            <v>202507</v>
          </cell>
          <cell r="D3049">
            <v>0</v>
          </cell>
        </row>
        <row r="3050">
          <cell r="A3050" t="str">
            <v>Tenn Z4</v>
          </cell>
          <cell r="C3050">
            <v>202508</v>
          </cell>
          <cell r="D3050">
            <v>0</v>
          </cell>
        </row>
        <row r="3051">
          <cell r="A3051" t="str">
            <v>Tenn Z4</v>
          </cell>
          <cell r="C3051">
            <v>202509</v>
          </cell>
          <cell r="D3051">
            <v>0</v>
          </cell>
        </row>
        <row r="3052">
          <cell r="A3052" t="str">
            <v>Tenn Z4</v>
          </cell>
          <cell r="C3052">
            <v>202510</v>
          </cell>
          <cell r="D3052">
            <v>0</v>
          </cell>
        </row>
        <row r="3053">
          <cell r="A3053" t="str">
            <v>Tenn Z4</v>
          </cell>
          <cell r="C3053">
            <v>202511</v>
          </cell>
          <cell r="D3053">
            <v>0</v>
          </cell>
        </row>
        <row r="3054">
          <cell r="A3054" t="str">
            <v>Tenn Z4</v>
          </cell>
          <cell r="C3054">
            <v>202512</v>
          </cell>
          <cell r="D3054">
            <v>0</v>
          </cell>
        </row>
        <row r="3055">
          <cell r="A3055" t="str">
            <v>Tenn Z4</v>
          </cell>
          <cell r="C3055">
            <v>202601</v>
          </cell>
          <cell r="D3055">
            <v>0</v>
          </cell>
        </row>
        <row r="3056">
          <cell r="A3056" t="str">
            <v>Tenn Z4</v>
          </cell>
          <cell r="C3056">
            <v>202602</v>
          </cell>
          <cell r="D3056">
            <v>0</v>
          </cell>
        </row>
        <row r="3057">
          <cell r="A3057" t="str">
            <v>Tenn Z4</v>
          </cell>
          <cell r="C3057">
            <v>202603</v>
          </cell>
          <cell r="D3057">
            <v>0</v>
          </cell>
        </row>
        <row r="3058">
          <cell r="A3058" t="str">
            <v>Tenn Z4</v>
          </cell>
          <cell r="C3058">
            <v>202604</v>
          </cell>
          <cell r="D3058">
            <v>0</v>
          </cell>
        </row>
        <row r="3059">
          <cell r="A3059" t="str">
            <v>Tenn Z4</v>
          </cell>
          <cell r="C3059">
            <v>202605</v>
          </cell>
          <cell r="D3059">
            <v>0</v>
          </cell>
        </row>
        <row r="3060">
          <cell r="A3060" t="str">
            <v>Tenn Z4</v>
          </cell>
          <cell r="C3060">
            <v>202606</v>
          </cell>
          <cell r="D3060">
            <v>0</v>
          </cell>
        </row>
        <row r="3061">
          <cell r="A3061" t="str">
            <v>Tenn Z4</v>
          </cell>
          <cell r="C3061">
            <v>202607</v>
          </cell>
          <cell r="D3061">
            <v>0</v>
          </cell>
        </row>
        <row r="3062">
          <cell r="A3062" t="str">
            <v>Tenn Z4</v>
          </cell>
          <cell r="C3062">
            <v>202608</v>
          </cell>
          <cell r="D3062">
            <v>0</v>
          </cell>
        </row>
        <row r="3063">
          <cell r="A3063" t="str">
            <v>Tenn Z4</v>
          </cell>
          <cell r="C3063">
            <v>202609</v>
          </cell>
          <cell r="D3063">
            <v>0</v>
          </cell>
        </row>
        <row r="3064">
          <cell r="A3064" t="str">
            <v>Tenn Z4</v>
          </cell>
          <cell r="C3064">
            <v>202610</v>
          </cell>
          <cell r="D3064">
            <v>0</v>
          </cell>
        </row>
        <row r="3065">
          <cell r="A3065" t="str">
            <v>Tenn Z4</v>
          </cell>
          <cell r="C3065">
            <v>202611</v>
          </cell>
          <cell r="D3065">
            <v>0</v>
          </cell>
        </row>
        <row r="3066">
          <cell r="A3066" t="str">
            <v>Tenn Z4</v>
          </cell>
          <cell r="C3066">
            <v>202612</v>
          </cell>
          <cell r="D3066">
            <v>0</v>
          </cell>
        </row>
        <row r="3067">
          <cell r="A3067" t="str">
            <v>Tenn Z4</v>
          </cell>
          <cell r="C3067">
            <v>202701</v>
          </cell>
          <cell r="D3067">
            <v>0</v>
          </cell>
        </row>
        <row r="3068">
          <cell r="A3068" t="str">
            <v>Tenn Z4</v>
          </cell>
          <cell r="C3068">
            <v>202702</v>
          </cell>
          <cell r="D3068">
            <v>0</v>
          </cell>
        </row>
        <row r="3069">
          <cell r="A3069" t="str">
            <v>Tenn Z4</v>
          </cell>
          <cell r="C3069">
            <v>202703</v>
          </cell>
          <cell r="D3069">
            <v>0</v>
          </cell>
        </row>
        <row r="3070">
          <cell r="A3070" t="str">
            <v>Tenn Z4</v>
          </cell>
          <cell r="C3070">
            <v>202704</v>
          </cell>
          <cell r="D3070">
            <v>0</v>
          </cell>
        </row>
        <row r="3071">
          <cell r="A3071" t="str">
            <v>Tenn Z4</v>
          </cell>
          <cell r="C3071">
            <v>202705</v>
          </cell>
          <cell r="D3071">
            <v>0</v>
          </cell>
        </row>
        <row r="3072">
          <cell r="A3072" t="str">
            <v>Tenn Z4</v>
          </cell>
          <cell r="C3072">
            <v>202706</v>
          </cell>
          <cell r="D3072">
            <v>0</v>
          </cell>
        </row>
        <row r="3073">
          <cell r="A3073" t="str">
            <v>Tenn Z4</v>
          </cell>
          <cell r="C3073">
            <v>202707</v>
          </cell>
          <cell r="D3073">
            <v>0</v>
          </cell>
        </row>
        <row r="3074">
          <cell r="A3074" t="str">
            <v>Tenn Z4</v>
          </cell>
          <cell r="C3074">
            <v>202708</v>
          </cell>
          <cell r="D3074">
            <v>0</v>
          </cell>
        </row>
        <row r="3075">
          <cell r="A3075" t="str">
            <v>Tenn Z4</v>
          </cell>
          <cell r="C3075">
            <v>202709</v>
          </cell>
          <cell r="D3075">
            <v>0</v>
          </cell>
        </row>
        <row r="3076">
          <cell r="A3076" t="str">
            <v>Tenn Z4</v>
          </cell>
          <cell r="C3076">
            <v>202710</v>
          </cell>
          <cell r="D3076">
            <v>0</v>
          </cell>
        </row>
        <row r="3077">
          <cell r="A3077" t="str">
            <v>Tenn Z5</v>
          </cell>
          <cell r="C3077">
            <v>200803</v>
          </cell>
          <cell r="D3077">
            <v>0.55910000000000004</v>
          </cell>
        </row>
        <row r="3078">
          <cell r="A3078" t="str">
            <v>Tenn Z5</v>
          </cell>
          <cell r="C3078">
            <v>200804</v>
          </cell>
          <cell r="D3078">
            <v>0.48259999999999997</v>
          </cell>
        </row>
        <row r="3079">
          <cell r="A3079" t="str">
            <v>Tenn Z5</v>
          </cell>
          <cell r="C3079">
            <v>200805</v>
          </cell>
          <cell r="D3079">
            <v>0.4375</v>
          </cell>
        </row>
        <row r="3080">
          <cell r="A3080" t="str">
            <v>Tenn Z5</v>
          </cell>
          <cell r="C3080">
            <v>200806</v>
          </cell>
          <cell r="D3080">
            <v>0.3805</v>
          </cell>
        </row>
        <row r="3081">
          <cell r="A3081" t="str">
            <v>Tenn Z5</v>
          </cell>
          <cell r="C3081">
            <v>200807</v>
          </cell>
          <cell r="D3081">
            <v>0.37580000000000002</v>
          </cell>
        </row>
        <row r="3082">
          <cell r="A3082" t="str">
            <v>Tenn Z5</v>
          </cell>
          <cell r="C3082">
            <v>200808</v>
          </cell>
          <cell r="D3082">
            <v>0.38140000000000002</v>
          </cell>
        </row>
        <row r="3083">
          <cell r="A3083" t="str">
            <v>Tenn Z5</v>
          </cell>
          <cell r="C3083">
            <v>200809</v>
          </cell>
          <cell r="D3083">
            <v>0.36430000000000001</v>
          </cell>
        </row>
        <row r="3084">
          <cell r="A3084" t="str">
            <v>Tenn Z5</v>
          </cell>
          <cell r="C3084">
            <v>200810</v>
          </cell>
          <cell r="D3084">
            <v>0.41489999999999999</v>
          </cell>
        </row>
        <row r="3085">
          <cell r="A3085" t="str">
            <v>Tenn Z5</v>
          </cell>
          <cell r="C3085">
            <v>200811</v>
          </cell>
          <cell r="D3085">
            <v>0.47199999999999998</v>
          </cell>
        </row>
        <row r="3086">
          <cell r="A3086" t="str">
            <v>Tenn Z5</v>
          </cell>
          <cell r="C3086">
            <v>200812</v>
          </cell>
          <cell r="D3086">
            <v>0.50519999999999998</v>
          </cell>
        </row>
        <row r="3087">
          <cell r="A3087" t="str">
            <v>Tenn Z5</v>
          </cell>
          <cell r="C3087">
            <v>200901</v>
          </cell>
          <cell r="D3087">
            <v>0.48010000000000003</v>
          </cell>
        </row>
        <row r="3088">
          <cell r="A3088" t="str">
            <v>Tenn Z5</v>
          </cell>
          <cell r="C3088">
            <v>200902</v>
          </cell>
          <cell r="D3088">
            <v>0.46379999999999999</v>
          </cell>
        </row>
        <row r="3089">
          <cell r="A3089" t="str">
            <v>Tenn Z5</v>
          </cell>
          <cell r="C3089">
            <v>200903</v>
          </cell>
          <cell r="D3089">
            <v>0.46710000000000002</v>
          </cell>
        </row>
        <row r="3090">
          <cell r="A3090" t="str">
            <v>Tenn Z5</v>
          </cell>
          <cell r="C3090">
            <v>200904</v>
          </cell>
          <cell r="D3090">
            <v>0.44230000000000003</v>
          </cell>
        </row>
        <row r="3091">
          <cell r="A3091" t="str">
            <v>Tenn Z5</v>
          </cell>
          <cell r="C3091">
            <v>200905</v>
          </cell>
          <cell r="D3091">
            <v>0.44919999999999999</v>
          </cell>
        </row>
        <row r="3092">
          <cell r="A3092" t="str">
            <v>Tenn Z5</v>
          </cell>
          <cell r="C3092">
            <v>200906</v>
          </cell>
          <cell r="D3092">
            <v>0.4365</v>
          </cell>
        </row>
        <row r="3093">
          <cell r="A3093" t="str">
            <v>Tenn Z5</v>
          </cell>
          <cell r="C3093">
            <v>200907</v>
          </cell>
          <cell r="D3093">
            <v>0.4239</v>
          </cell>
        </row>
        <row r="3094">
          <cell r="A3094" t="str">
            <v>Tenn Z5</v>
          </cell>
          <cell r="C3094">
            <v>200908</v>
          </cell>
          <cell r="D3094">
            <v>0.44679999999999997</v>
          </cell>
        </row>
        <row r="3095">
          <cell r="A3095" t="str">
            <v>Tenn Z5</v>
          </cell>
          <cell r="C3095">
            <v>200909</v>
          </cell>
          <cell r="D3095">
            <v>0.42599999999999999</v>
          </cell>
        </row>
        <row r="3096">
          <cell r="A3096" t="str">
            <v>Tenn Z5</v>
          </cell>
          <cell r="C3096">
            <v>200910</v>
          </cell>
          <cell r="D3096">
            <v>0.48749999999999999</v>
          </cell>
        </row>
        <row r="3097">
          <cell r="A3097" t="str">
            <v>Tenn Z5</v>
          </cell>
          <cell r="C3097">
            <v>200911</v>
          </cell>
          <cell r="D3097">
            <v>0.49490000000000001</v>
          </cell>
        </row>
        <row r="3098">
          <cell r="A3098" t="str">
            <v>Tenn Z5</v>
          </cell>
          <cell r="C3098">
            <v>200912</v>
          </cell>
          <cell r="D3098">
            <v>0.53180000000000005</v>
          </cell>
        </row>
        <row r="3099">
          <cell r="A3099" t="str">
            <v>Tenn Z5</v>
          </cell>
          <cell r="C3099">
            <v>201001</v>
          </cell>
          <cell r="D3099">
            <v>0.504</v>
          </cell>
        </row>
        <row r="3100">
          <cell r="A3100" t="str">
            <v>Tenn Z5</v>
          </cell>
          <cell r="C3100">
            <v>201002</v>
          </cell>
          <cell r="D3100">
            <v>0.4859</v>
          </cell>
        </row>
        <row r="3101">
          <cell r="A3101" t="str">
            <v>Tenn Z5</v>
          </cell>
          <cell r="C3101">
            <v>201003</v>
          </cell>
          <cell r="D3101">
            <v>0.48949999999999999</v>
          </cell>
        </row>
        <row r="3102">
          <cell r="A3102" t="str">
            <v>Tenn Z5</v>
          </cell>
          <cell r="C3102">
            <v>201004</v>
          </cell>
          <cell r="D3102">
            <v>0.46829999999999999</v>
          </cell>
        </row>
        <row r="3103">
          <cell r="A3103" t="str">
            <v>Tenn Z5</v>
          </cell>
          <cell r="C3103">
            <v>201005</v>
          </cell>
          <cell r="D3103">
            <v>0.47570000000000001</v>
          </cell>
        </row>
        <row r="3104">
          <cell r="A3104" t="str">
            <v>Tenn Z5</v>
          </cell>
          <cell r="C3104">
            <v>201006</v>
          </cell>
          <cell r="D3104">
            <v>0.46200000000000002</v>
          </cell>
        </row>
        <row r="3105">
          <cell r="A3105" t="str">
            <v>Tenn Z5</v>
          </cell>
          <cell r="C3105">
            <v>201007</v>
          </cell>
          <cell r="D3105">
            <v>0.44850000000000001</v>
          </cell>
        </row>
        <row r="3106">
          <cell r="A3106" t="str">
            <v>Tenn Z5</v>
          </cell>
          <cell r="C3106">
            <v>201008</v>
          </cell>
          <cell r="D3106">
            <v>0.47299999999999998</v>
          </cell>
        </row>
        <row r="3107">
          <cell r="A3107" t="str">
            <v>Tenn Z5</v>
          </cell>
          <cell r="C3107">
            <v>201009</v>
          </cell>
          <cell r="D3107">
            <v>0.45079999999999998</v>
          </cell>
        </row>
        <row r="3108">
          <cell r="A3108" t="str">
            <v>Tenn Z5</v>
          </cell>
          <cell r="C3108">
            <v>201010</v>
          </cell>
          <cell r="D3108">
            <v>0.51670000000000005</v>
          </cell>
        </row>
        <row r="3109">
          <cell r="A3109" t="str">
            <v>Tenn Z5</v>
          </cell>
          <cell r="C3109">
            <v>201011</v>
          </cell>
          <cell r="D3109">
            <v>0.55449999999999999</v>
          </cell>
        </row>
        <row r="3110">
          <cell r="A3110" t="str">
            <v>Tenn Z5</v>
          </cell>
          <cell r="C3110">
            <v>201012</v>
          </cell>
          <cell r="D3110">
            <v>0.60109999999999997</v>
          </cell>
        </row>
        <row r="3111">
          <cell r="A3111" t="str">
            <v>Tenn Z5</v>
          </cell>
          <cell r="C3111">
            <v>201101</v>
          </cell>
          <cell r="D3111">
            <v>0.56599999999999995</v>
          </cell>
        </row>
        <row r="3112">
          <cell r="A3112" t="str">
            <v>Tenn Z5</v>
          </cell>
          <cell r="C3112">
            <v>201102</v>
          </cell>
          <cell r="D3112">
            <v>0.54320000000000002</v>
          </cell>
        </row>
        <row r="3113">
          <cell r="A3113" t="str">
            <v>Tenn Z5</v>
          </cell>
          <cell r="C3113">
            <v>201103</v>
          </cell>
          <cell r="D3113">
            <v>0.54769999999999996</v>
          </cell>
        </row>
        <row r="3114">
          <cell r="A3114" t="str">
            <v>Tenn Z5</v>
          </cell>
          <cell r="C3114">
            <v>201104</v>
          </cell>
          <cell r="D3114">
            <v>0.51229999999999998</v>
          </cell>
        </row>
        <row r="3115">
          <cell r="A3115" t="str">
            <v>Tenn Z5</v>
          </cell>
          <cell r="C3115">
            <v>201105</v>
          </cell>
          <cell r="D3115">
            <v>0</v>
          </cell>
        </row>
        <row r="3116">
          <cell r="A3116" t="str">
            <v>Tenn Z5</v>
          </cell>
          <cell r="C3116">
            <v>201106</v>
          </cell>
          <cell r="D3116">
            <v>0</v>
          </cell>
        </row>
        <row r="3117">
          <cell r="A3117" t="str">
            <v>Tenn Z5</v>
          </cell>
          <cell r="C3117">
            <v>201107</v>
          </cell>
          <cell r="D3117">
            <v>0</v>
          </cell>
        </row>
        <row r="3118">
          <cell r="A3118" t="str">
            <v>Tenn Z5</v>
          </cell>
          <cell r="C3118">
            <v>201108</v>
          </cell>
          <cell r="D3118">
            <v>0</v>
          </cell>
        </row>
        <row r="3119">
          <cell r="A3119" t="str">
            <v>Tenn Z5</v>
          </cell>
          <cell r="C3119">
            <v>201109</v>
          </cell>
          <cell r="D3119">
            <v>0</v>
          </cell>
        </row>
        <row r="3120">
          <cell r="A3120" t="str">
            <v>Tenn Z5</v>
          </cell>
          <cell r="C3120">
            <v>201110</v>
          </cell>
          <cell r="D3120">
            <v>0</v>
          </cell>
        </row>
        <row r="3121">
          <cell r="A3121" t="str">
            <v>Tenn Z5</v>
          </cell>
          <cell r="C3121">
            <v>201111</v>
          </cell>
          <cell r="D3121">
            <v>0</v>
          </cell>
        </row>
        <row r="3122">
          <cell r="A3122" t="str">
            <v>Tenn Z5</v>
          </cell>
          <cell r="C3122">
            <v>201112</v>
          </cell>
          <cell r="D3122">
            <v>0</v>
          </cell>
        </row>
        <row r="3123">
          <cell r="A3123" t="str">
            <v>Tenn Z5</v>
          </cell>
          <cell r="C3123">
            <v>201201</v>
          </cell>
          <cell r="D3123">
            <v>0</v>
          </cell>
        </row>
        <row r="3124">
          <cell r="A3124" t="str">
            <v>Tenn Z5</v>
          </cell>
          <cell r="C3124">
            <v>201202</v>
          </cell>
          <cell r="D3124">
            <v>0</v>
          </cell>
        </row>
        <row r="3125">
          <cell r="A3125" t="str">
            <v>Tenn Z5</v>
          </cell>
          <cell r="C3125">
            <v>201203</v>
          </cell>
          <cell r="D3125">
            <v>0</v>
          </cell>
        </row>
        <row r="3126">
          <cell r="A3126" t="str">
            <v>Tenn Z5</v>
          </cell>
          <cell r="C3126">
            <v>201204</v>
          </cell>
          <cell r="D3126">
            <v>0</v>
          </cell>
        </row>
        <row r="3127">
          <cell r="A3127" t="str">
            <v>Tenn Z5</v>
          </cell>
          <cell r="C3127">
            <v>201205</v>
          </cell>
          <cell r="D3127">
            <v>0</v>
          </cell>
        </row>
        <row r="3128">
          <cell r="A3128" t="str">
            <v>Tenn Z5</v>
          </cell>
          <cell r="C3128">
            <v>201206</v>
          </cell>
          <cell r="D3128">
            <v>0</v>
          </cell>
        </row>
        <row r="3129">
          <cell r="A3129" t="str">
            <v>Tenn Z5</v>
          </cell>
          <cell r="C3129">
            <v>201207</v>
          </cell>
          <cell r="D3129">
            <v>0</v>
          </cell>
        </row>
        <row r="3130">
          <cell r="A3130" t="str">
            <v>Tenn Z5</v>
          </cell>
          <cell r="C3130">
            <v>201208</v>
          </cell>
          <cell r="D3130">
            <v>0</v>
          </cell>
        </row>
        <row r="3131">
          <cell r="A3131" t="str">
            <v>Tenn Z5</v>
          </cell>
          <cell r="C3131">
            <v>201209</v>
          </cell>
          <cell r="D3131">
            <v>0</v>
          </cell>
        </row>
        <row r="3132">
          <cell r="A3132" t="str">
            <v>Tenn Z5</v>
          </cell>
          <cell r="C3132">
            <v>201210</v>
          </cell>
          <cell r="D3132">
            <v>0</v>
          </cell>
        </row>
        <row r="3133">
          <cell r="A3133" t="str">
            <v>Tenn Z5</v>
          </cell>
          <cell r="C3133">
            <v>201211</v>
          </cell>
          <cell r="D3133">
            <v>0</v>
          </cell>
        </row>
        <row r="3134">
          <cell r="A3134" t="str">
            <v>Tenn Z6</v>
          </cell>
          <cell r="C3134">
            <v>200803</v>
          </cell>
          <cell r="D3134">
            <v>1.0987</v>
          </cell>
        </row>
        <row r="3135">
          <cell r="A3135" t="str">
            <v>Tenn Z6</v>
          </cell>
          <cell r="C3135">
            <v>200804</v>
          </cell>
          <cell r="D3135">
            <v>0.85609999999999997</v>
          </cell>
        </row>
        <row r="3136">
          <cell r="A3136" t="str">
            <v>Tenn Z6</v>
          </cell>
          <cell r="C3136">
            <v>200805</v>
          </cell>
          <cell r="D3136">
            <v>0.8589</v>
          </cell>
        </row>
        <row r="3137">
          <cell r="A3137" t="str">
            <v>Tenn Z6</v>
          </cell>
          <cell r="C3137">
            <v>200806</v>
          </cell>
          <cell r="D3137">
            <v>0.89670000000000005</v>
          </cell>
        </row>
        <row r="3138">
          <cell r="A3138" t="str">
            <v>Tenn Z6</v>
          </cell>
          <cell r="C3138">
            <v>200807</v>
          </cell>
          <cell r="D3138">
            <v>1.0831999999999999</v>
          </cell>
        </row>
        <row r="3139">
          <cell r="A3139" t="str">
            <v>Tenn Z6</v>
          </cell>
          <cell r="C3139">
            <v>200808</v>
          </cell>
          <cell r="D3139">
            <v>0.92390000000000005</v>
          </cell>
        </row>
        <row r="3140">
          <cell r="A3140" t="str">
            <v>Tenn Z6</v>
          </cell>
          <cell r="C3140">
            <v>200809</v>
          </cell>
          <cell r="D3140">
            <v>0.87849999999999995</v>
          </cell>
        </row>
        <row r="3141">
          <cell r="A3141" t="str">
            <v>Tenn Z6</v>
          </cell>
          <cell r="C3141">
            <v>200810</v>
          </cell>
          <cell r="D3141">
            <v>0.99670000000000003</v>
          </cell>
        </row>
        <row r="3142">
          <cell r="A3142" t="str">
            <v>Tenn Z6</v>
          </cell>
          <cell r="C3142">
            <v>200811</v>
          </cell>
          <cell r="D3142">
            <v>1.0857000000000001</v>
          </cell>
        </row>
        <row r="3143">
          <cell r="A3143" t="str">
            <v>Tenn Z6</v>
          </cell>
          <cell r="C3143">
            <v>200812</v>
          </cell>
          <cell r="D3143">
            <v>1.7574000000000001</v>
          </cell>
        </row>
        <row r="3144">
          <cell r="A3144" t="str">
            <v>Tenn Z6</v>
          </cell>
          <cell r="C3144">
            <v>200901</v>
          </cell>
          <cell r="D3144">
            <v>2.9666000000000001</v>
          </cell>
        </row>
        <row r="3145">
          <cell r="A3145" t="str">
            <v>Tenn Z6</v>
          </cell>
          <cell r="C3145">
            <v>200902</v>
          </cell>
          <cell r="D3145">
            <v>2.7924000000000002</v>
          </cell>
        </row>
        <row r="3146">
          <cell r="A3146" t="str">
            <v>Tenn Z6</v>
          </cell>
          <cell r="C3146">
            <v>200903</v>
          </cell>
          <cell r="D3146">
            <v>1.6947000000000001</v>
          </cell>
        </row>
        <row r="3147">
          <cell r="A3147" t="str">
            <v>Tenn Z6</v>
          </cell>
          <cell r="C3147">
            <v>200904</v>
          </cell>
          <cell r="D3147">
            <v>0.85399999999999998</v>
          </cell>
        </row>
        <row r="3148">
          <cell r="A3148" t="str">
            <v>Tenn Z6</v>
          </cell>
          <cell r="C3148">
            <v>200905</v>
          </cell>
          <cell r="D3148">
            <v>0.85299999999999998</v>
          </cell>
        </row>
        <row r="3149">
          <cell r="A3149" t="str">
            <v>Tenn Z6</v>
          </cell>
          <cell r="C3149">
            <v>200906</v>
          </cell>
          <cell r="D3149">
            <v>0.84189999999999998</v>
          </cell>
        </row>
        <row r="3150">
          <cell r="A3150" t="str">
            <v>Tenn Z6</v>
          </cell>
          <cell r="C3150">
            <v>200907</v>
          </cell>
          <cell r="D3150">
            <v>0.82569999999999999</v>
          </cell>
        </row>
        <row r="3151">
          <cell r="A3151" t="str">
            <v>Tenn Z6</v>
          </cell>
          <cell r="C3151">
            <v>200908</v>
          </cell>
          <cell r="D3151">
            <v>0.88239999999999996</v>
          </cell>
        </row>
        <row r="3152">
          <cell r="A3152" t="str">
            <v>Tenn Z6</v>
          </cell>
          <cell r="C3152">
            <v>200909</v>
          </cell>
          <cell r="D3152">
            <v>0.83789999999999998</v>
          </cell>
        </row>
        <row r="3153">
          <cell r="A3153" t="str">
            <v>Tenn Z6</v>
          </cell>
          <cell r="C3153">
            <v>200910</v>
          </cell>
          <cell r="D3153">
            <v>0.95399999999999996</v>
          </cell>
        </row>
        <row r="3154">
          <cell r="A3154" t="str">
            <v>Tenn Z6</v>
          </cell>
          <cell r="C3154">
            <v>200911</v>
          </cell>
          <cell r="D3154">
            <v>1.0121</v>
          </cell>
        </row>
        <row r="3155">
          <cell r="A3155" t="str">
            <v>Tenn Z6</v>
          </cell>
          <cell r="C3155">
            <v>200912</v>
          </cell>
          <cell r="D3155">
            <v>1.6598999999999999</v>
          </cell>
        </row>
        <row r="3156">
          <cell r="A3156" t="str">
            <v>Tenn Z6</v>
          </cell>
          <cell r="C3156">
            <v>201001</v>
          </cell>
          <cell r="D3156">
            <v>2.8433000000000002</v>
          </cell>
        </row>
        <row r="3157">
          <cell r="A3157" t="str">
            <v>Tenn Z6</v>
          </cell>
          <cell r="C3157">
            <v>201002</v>
          </cell>
          <cell r="D3157">
            <v>2.6722999999999999</v>
          </cell>
        </row>
        <row r="3158">
          <cell r="A3158" t="str">
            <v>Tenn Z6</v>
          </cell>
          <cell r="C3158">
            <v>201003</v>
          </cell>
          <cell r="D3158">
            <v>1.5882000000000001</v>
          </cell>
        </row>
        <row r="3159">
          <cell r="A3159" t="str">
            <v>Tenn Z6</v>
          </cell>
          <cell r="C3159">
            <v>201004</v>
          </cell>
          <cell r="D3159">
            <v>0.79010000000000002</v>
          </cell>
        </row>
        <row r="3160">
          <cell r="A3160" t="str">
            <v>Tenn Z6</v>
          </cell>
          <cell r="C3160">
            <v>201005</v>
          </cell>
          <cell r="D3160">
            <v>0.79010000000000002</v>
          </cell>
        </row>
        <row r="3161">
          <cell r="A3161" t="str">
            <v>Tenn Z6</v>
          </cell>
          <cell r="C3161">
            <v>201006</v>
          </cell>
          <cell r="D3161">
            <v>0.77959999999999996</v>
          </cell>
        </row>
        <row r="3162">
          <cell r="A3162" t="str">
            <v>Tenn Z6</v>
          </cell>
          <cell r="C3162">
            <v>201007</v>
          </cell>
          <cell r="D3162">
            <v>0.76480000000000004</v>
          </cell>
        </row>
        <row r="3163">
          <cell r="A3163" t="str">
            <v>Tenn Z6</v>
          </cell>
          <cell r="C3163">
            <v>201008</v>
          </cell>
          <cell r="D3163">
            <v>0.81810000000000005</v>
          </cell>
        </row>
        <row r="3164">
          <cell r="A3164" t="str">
            <v>Tenn Z6</v>
          </cell>
          <cell r="C3164">
            <v>201009</v>
          </cell>
          <cell r="D3164">
            <v>0.77659999999999996</v>
          </cell>
        </row>
        <row r="3165">
          <cell r="A3165" t="str">
            <v>Tenn Z6</v>
          </cell>
          <cell r="C3165">
            <v>201010</v>
          </cell>
          <cell r="D3165">
            <v>0.88529999999999998</v>
          </cell>
        </row>
        <row r="3166">
          <cell r="A3166" t="str">
            <v>Tenn Z6</v>
          </cell>
          <cell r="C3166">
            <v>201011</v>
          </cell>
          <cell r="D3166">
            <v>0.87460000000000004</v>
          </cell>
        </row>
        <row r="3167">
          <cell r="A3167" t="str">
            <v>Tenn Z6</v>
          </cell>
          <cell r="C3167">
            <v>201012</v>
          </cell>
          <cell r="D3167">
            <v>1.5548999999999999</v>
          </cell>
        </row>
        <row r="3168">
          <cell r="A3168" t="str">
            <v>Tenn Z6</v>
          </cell>
          <cell r="C3168">
            <v>201101</v>
          </cell>
          <cell r="D3168">
            <v>2.5346000000000002</v>
          </cell>
        </row>
        <row r="3169">
          <cell r="A3169" t="str">
            <v>Tenn Z6</v>
          </cell>
          <cell r="C3169">
            <v>201102</v>
          </cell>
          <cell r="D3169">
            <v>2.6185999999999998</v>
          </cell>
        </row>
        <row r="3170">
          <cell r="A3170" t="str">
            <v>Tenn Z6</v>
          </cell>
          <cell r="C3170">
            <v>201103</v>
          </cell>
          <cell r="D3170">
            <v>1.4831000000000001</v>
          </cell>
        </row>
        <row r="3171">
          <cell r="A3171" t="str">
            <v>Tenn Z6</v>
          </cell>
          <cell r="C3171">
            <v>201104</v>
          </cell>
          <cell r="D3171">
            <v>0.73150000000000004</v>
          </cell>
        </row>
        <row r="3172">
          <cell r="A3172" t="str">
            <v>Tenn Z6</v>
          </cell>
          <cell r="C3172">
            <v>201105</v>
          </cell>
          <cell r="D3172">
            <v>0.51559999999999995</v>
          </cell>
        </row>
        <row r="3173">
          <cell r="A3173" t="str">
            <v>Tenn Z6</v>
          </cell>
          <cell r="C3173">
            <v>201106</v>
          </cell>
          <cell r="D3173">
            <v>0.55289999999999995</v>
          </cell>
        </row>
        <row r="3174">
          <cell r="A3174" t="str">
            <v>Tenn Z6</v>
          </cell>
          <cell r="C3174">
            <v>201107</v>
          </cell>
          <cell r="D3174">
            <v>0.74229999999999996</v>
          </cell>
        </row>
        <row r="3175">
          <cell r="A3175" t="str">
            <v>Tenn Z6</v>
          </cell>
          <cell r="C3175">
            <v>201108</v>
          </cell>
          <cell r="D3175">
            <v>0.67500000000000004</v>
          </cell>
        </row>
        <row r="3176">
          <cell r="A3176" t="str">
            <v>Tenn Z6</v>
          </cell>
          <cell r="C3176">
            <v>201109</v>
          </cell>
          <cell r="D3176">
            <v>0.56279999999999997</v>
          </cell>
        </row>
        <row r="3177">
          <cell r="A3177" t="str">
            <v>Tenn Z6</v>
          </cell>
          <cell r="C3177">
            <v>201110</v>
          </cell>
          <cell r="D3177">
            <v>0.66649999999999998</v>
          </cell>
        </row>
        <row r="3178">
          <cell r="A3178" t="str">
            <v>Tenn Z6</v>
          </cell>
          <cell r="C3178">
            <v>201111</v>
          </cell>
          <cell r="D3178">
            <v>0.56359999999999999</v>
          </cell>
        </row>
        <row r="3179">
          <cell r="A3179" t="str">
            <v>Tenn Z6</v>
          </cell>
          <cell r="C3179">
            <v>201112</v>
          </cell>
          <cell r="D3179">
            <v>1.214</v>
          </cell>
        </row>
        <row r="3180">
          <cell r="A3180" t="str">
            <v>Tenn Z6</v>
          </cell>
          <cell r="C3180">
            <v>201201</v>
          </cell>
          <cell r="D3180">
            <v>2.7766000000000002</v>
          </cell>
        </row>
        <row r="3181">
          <cell r="A3181" t="str">
            <v>Tenn Z6</v>
          </cell>
          <cell r="C3181">
            <v>201202</v>
          </cell>
          <cell r="D3181">
            <v>2.4500999999999999</v>
          </cell>
        </row>
        <row r="3182">
          <cell r="A3182" t="str">
            <v>Tenn Z6</v>
          </cell>
          <cell r="C3182">
            <v>201203</v>
          </cell>
          <cell r="D3182">
            <v>1.2043999999999999</v>
          </cell>
        </row>
        <row r="3183">
          <cell r="A3183" t="str">
            <v>Tenn Z6</v>
          </cell>
          <cell r="C3183">
            <v>201204</v>
          </cell>
          <cell r="D3183">
            <v>0</v>
          </cell>
        </row>
        <row r="3184">
          <cell r="A3184" t="str">
            <v>Tenn Z6</v>
          </cell>
          <cell r="C3184">
            <v>201205</v>
          </cell>
          <cell r="D3184">
            <v>0</v>
          </cell>
        </row>
        <row r="3185">
          <cell r="A3185" t="str">
            <v>Tenn Z6</v>
          </cell>
          <cell r="C3185">
            <v>201206</v>
          </cell>
          <cell r="D3185">
            <v>0</v>
          </cell>
        </row>
        <row r="3186">
          <cell r="A3186" t="str">
            <v>Tenn Z6</v>
          </cell>
          <cell r="C3186">
            <v>201207</v>
          </cell>
          <cell r="D3186">
            <v>0</v>
          </cell>
        </row>
        <row r="3187">
          <cell r="A3187" t="str">
            <v>Tenn Z6</v>
          </cell>
          <cell r="C3187">
            <v>201208</v>
          </cell>
          <cell r="D3187">
            <v>0</v>
          </cell>
        </row>
        <row r="3188">
          <cell r="A3188" t="str">
            <v>Tenn Z6</v>
          </cell>
          <cell r="C3188">
            <v>201209</v>
          </cell>
          <cell r="D3188">
            <v>0</v>
          </cell>
        </row>
        <row r="3189">
          <cell r="A3189" t="str">
            <v>Tenn Z6</v>
          </cell>
          <cell r="C3189">
            <v>201210</v>
          </cell>
          <cell r="D3189">
            <v>0</v>
          </cell>
        </row>
        <row r="3190">
          <cell r="A3190" t="str">
            <v>Tenn Z6</v>
          </cell>
          <cell r="C3190">
            <v>201211</v>
          </cell>
          <cell r="D3190">
            <v>0</v>
          </cell>
        </row>
        <row r="3191">
          <cell r="A3191" t="str">
            <v>Tenn Z6</v>
          </cell>
          <cell r="C3191">
            <v>201212</v>
          </cell>
          <cell r="D3191">
            <v>0</v>
          </cell>
        </row>
        <row r="3192">
          <cell r="A3192" t="str">
            <v>Tenn Z6</v>
          </cell>
          <cell r="C3192">
            <v>201301</v>
          </cell>
          <cell r="D3192">
            <v>0</v>
          </cell>
        </row>
        <row r="3193">
          <cell r="A3193" t="str">
            <v>Tenn Z6</v>
          </cell>
          <cell r="C3193">
            <v>201302</v>
          </cell>
          <cell r="D3193">
            <v>0</v>
          </cell>
        </row>
        <row r="3194">
          <cell r="A3194" t="str">
            <v>Tenn Z6</v>
          </cell>
          <cell r="C3194">
            <v>201303</v>
          </cell>
          <cell r="D3194">
            <v>0</v>
          </cell>
        </row>
        <row r="3195">
          <cell r="A3195" t="str">
            <v>Tenn Z6</v>
          </cell>
          <cell r="C3195">
            <v>201304</v>
          </cell>
          <cell r="D3195">
            <v>0</v>
          </cell>
        </row>
        <row r="3196">
          <cell r="A3196" t="str">
            <v>Tenn Z6</v>
          </cell>
          <cell r="C3196">
            <v>201305</v>
          </cell>
          <cell r="D3196">
            <v>0</v>
          </cell>
        </row>
        <row r="3197">
          <cell r="A3197" t="str">
            <v>Tenn Z6</v>
          </cell>
          <cell r="C3197">
            <v>201306</v>
          </cell>
          <cell r="D3197">
            <v>0</v>
          </cell>
        </row>
        <row r="3198">
          <cell r="A3198" t="str">
            <v>Tenn Z6</v>
          </cell>
          <cell r="C3198">
            <v>201307</v>
          </cell>
          <cell r="D3198">
            <v>0</v>
          </cell>
        </row>
        <row r="3199">
          <cell r="A3199" t="str">
            <v>Tenn Z6</v>
          </cell>
          <cell r="C3199">
            <v>201308</v>
          </cell>
          <cell r="D3199">
            <v>0</v>
          </cell>
        </row>
        <row r="3200">
          <cell r="A3200" t="str">
            <v>Tenn Z6</v>
          </cell>
          <cell r="C3200">
            <v>201309</v>
          </cell>
          <cell r="D3200">
            <v>0</v>
          </cell>
        </row>
        <row r="3201">
          <cell r="A3201" t="str">
            <v>Tenn Z6</v>
          </cell>
          <cell r="C3201">
            <v>201310</v>
          </cell>
          <cell r="D3201">
            <v>0</v>
          </cell>
        </row>
        <row r="3202">
          <cell r="A3202" t="str">
            <v>Tenn Z6</v>
          </cell>
          <cell r="C3202">
            <v>201311</v>
          </cell>
          <cell r="D3202">
            <v>0</v>
          </cell>
        </row>
        <row r="3203">
          <cell r="A3203" t="str">
            <v>Tenn Z6</v>
          </cell>
          <cell r="C3203">
            <v>201312</v>
          </cell>
          <cell r="D3203">
            <v>0</v>
          </cell>
        </row>
        <row r="3204">
          <cell r="A3204" t="str">
            <v>Tenn Z6</v>
          </cell>
          <cell r="C3204">
            <v>201401</v>
          </cell>
          <cell r="D3204">
            <v>0</v>
          </cell>
        </row>
        <row r="3205">
          <cell r="A3205" t="str">
            <v>Tenn Z6</v>
          </cell>
          <cell r="C3205">
            <v>201402</v>
          </cell>
          <cell r="D3205">
            <v>0</v>
          </cell>
        </row>
        <row r="3206">
          <cell r="A3206" t="str">
            <v>Tenn Z6</v>
          </cell>
          <cell r="C3206">
            <v>201403</v>
          </cell>
          <cell r="D3206">
            <v>0</v>
          </cell>
        </row>
        <row r="3207">
          <cell r="A3207" t="str">
            <v>Tenn Z6</v>
          </cell>
          <cell r="C3207">
            <v>201404</v>
          </cell>
          <cell r="D3207">
            <v>0</v>
          </cell>
        </row>
        <row r="3208">
          <cell r="A3208" t="str">
            <v>Tenn Z6</v>
          </cell>
          <cell r="C3208">
            <v>201405</v>
          </cell>
          <cell r="D3208">
            <v>0</v>
          </cell>
        </row>
        <row r="3209">
          <cell r="A3209" t="str">
            <v>Tenn Z6</v>
          </cell>
          <cell r="C3209">
            <v>201406</v>
          </cell>
          <cell r="D3209">
            <v>0</v>
          </cell>
        </row>
        <row r="3210">
          <cell r="A3210" t="str">
            <v>Tenn Z6</v>
          </cell>
          <cell r="C3210">
            <v>201407</v>
          </cell>
          <cell r="D3210">
            <v>0</v>
          </cell>
        </row>
        <row r="3211">
          <cell r="A3211" t="str">
            <v>Tenn Z6</v>
          </cell>
          <cell r="C3211">
            <v>201408</v>
          </cell>
          <cell r="D3211">
            <v>0</v>
          </cell>
        </row>
        <row r="3212">
          <cell r="A3212" t="str">
            <v>Tenn Z6</v>
          </cell>
          <cell r="C3212">
            <v>201409</v>
          </cell>
          <cell r="D3212">
            <v>0</v>
          </cell>
        </row>
        <row r="3213">
          <cell r="A3213" t="str">
            <v>Tenn Z6</v>
          </cell>
          <cell r="C3213">
            <v>201410</v>
          </cell>
          <cell r="D3213">
            <v>0</v>
          </cell>
        </row>
        <row r="3214">
          <cell r="A3214" t="str">
            <v>Tenn Z6</v>
          </cell>
          <cell r="C3214">
            <v>201411</v>
          </cell>
          <cell r="D3214">
            <v>0</v>
          </cell>
        </row>
        <row r="3215">
          <cell r="A3215" t="str">
            <v>Tenn Z6</v>
          </cell>
          <cell r="C3215">
            <v>201412</v>
          </cell>
          <cell r="D3215">
            <v>0</v>
          </cell>
        </row>
        <row r="3216">
          <cell r="A3216" t="str">
            <v>Tenn Z6</v>
          </cell>
          <cell r="C3216">
            <v>201501</v>
          </cell>
          <cell r="D3216">
            <v>0</v>
          </cell>
        </row>
        <row r="3217">
          <cell r="A3217" t="str">
            <v>Tenn Z6</v>
          </cell>
          <cell r="C3217">
            <v>201502</v>
          </cell>
          <cell r="D3217">
            <v>0</v>
          </cell>
        </row>
        <row r="3218">
          <cell r="A3218" t="str">
            <v>Tenn Z6</v>
          </cell>
          <cell r="C3218">
            <v>201503</v>
          </cell>
          <cell r="D3218">
            <v>0</v>
          </cell>
        </row>
        <row r="3219">
          <cell r="A3219" t="str">
            <v>Tenn Z6</v>
          </cell>
          <cell r="C3219">
            <v>201504</v>
          </cell>
          <cell r="D3219">
            <v>0</v>
          </cell>
        </row>
        <row r="3220">
          <cell r="A3220" t="str">
            <v>Tenn Z6</v>
          </cell>
          <cell r="C3220">
            <v>201505</v>
          </cell>
          <cell r="D3220">
            <v>0</v>
          </cell>
        </row>
        <row r="3221">
          <cell r="A3221" t="str">
            <v>Tenn Z6</v>
          </cell>
          <cell r="C3221">
            <v>201506</v>
          </cell>
          <cell r="D3221">
            <v>0</v>
          </cell>
        </row>
        <row r="3222">
          <cell r="A3222" t="str">
            <v>Tenn Z6</v>
          </cell>
          <cell r="C3222">
            <v>201507</v>
          </cell>
          <cell r="D3222">
            <v>0</v>
          </cell>
        </row>
        <row r="3223">
          <cell r="A3223" t="str">
            <v>Tenn Z6</v>
          </cell>
          <cell r="C3223">
            <v>201508</v>
          </cell>
          <cell r="D3223">
            <v>0</v>
          </cell>
        </row>
        <row r="3224">
          <cell r="A3224" t="str">
            <v>Tenn Z6</v>
          </cell>
          <cell r="C3224">
            <v>201509</v>
          </cell>
          <cell r="D3224">
            <v>0</v>
          </cell>
        </row>
        <row r="3225">
          <cell r="A3225" t="str">
            <v>Tenn Z6</v>
          </cell>
          <cell r="C3225">
            <v>201510</v>
          </cell>
          <cell r="D3225">
            <v>0</v>
          </cell>
        </row>
        <row r="3226">
          <cell r="A3226" t="str">
            <v>Tenn Z6</v>
          </cell>
          <cell r="C3226">
            <v>201511</v>
          </cell>
          <cell r="D3226">
            <v>0</v>
          </cell>
        </row>
        <row r="3227">
          <cell r="A3227" t="str">
            <v>Tenn Z6</v>
          </cell>
          <cell r="C3227">
            <v>201512</v>
          </cell>
          <cell r="D3227">
            <v>0</v>
          </cell>
        </row>
        <row r="3228">
          <cell r="A3228" t="str">
            <v>Tenn Z6</v>
          </cell>
          <cell r="C3228">
            <v>201601</v>
          </cell>
          <cell r="D3228">
            <v>0</v>
          </cell>
        </row>
        <row r="3229">
          <cell r="A3229" t="str">
            <v>Tenn Z6</v>
          </cell>
          <cell r="C3229">
            <v>201602</v>
          </cell>
          <cell r="D3229">
            <v>0</v>
          </cell>
        </row>
        <row r="3230">
          <cell r="A3230" t="str">
            <v>Tenn Z6</v>
          </cell>
          <cell r="C3230">
            <v>201603</v>
          </cell>
          <cell r="D3230">
            <v>0</v>
          </cell>
        </row>
        <row r="3231">
          <cell r="A3231" t="str">
            <v>Tenn Z6</v>
          </cell>
          <cell r="C3231">
            <v>201604</v>
          </cell>
          <cell r="D3231">
            <v>0</v>
          </cell>
        </row>
        <row r="3232">
          <cell r="A3232" t="str">
            <v>Tenn Z6</v>
          </cell>
          <cell r="C3232">
            <v>201605</v>
          </cell>
          <cell r="D3232">
            <v>0</v>
          </cell>
        </row>
        <row r="3233">
          <cell r="A3233" t="str">
            <v>Tenn Z6</v>
          </cell>
          <cell r="C3233">
            <v>201606</v>
          </cell>
          <cell r="D3233">
            <v>0</v>
          </cell>
        </row>
        <row r="3234">
          <cell r="A3234" t="str">
            <v>Tenn Z6</v>
          </cell>
          <cell r="C3234">
            <v>201607</v>
          </cell>
          <cell r="D3234">
            <v>0</v>
          </cell>
        </row>
        <row r="3235">
          <cell r="A3235" t="str">
            <v>Tenn Z6</v>
          </cell>
          <cell r="C3235">
            <v>201608</v>
          </cell>
          <cell r="D3235">
            <v>0</v>
          </cell>
        </row>
        <row r="3236">
          <cell r="A3236" t="str">
            <v>Tenn Z6</v>
          </cell>
          <cell r="C3236">
            <v>201609</v>
          </cell>
          <cell r="D3236">
            <v>0</v>
          </cell>
        </row>
        <row r="3237">
          <cell r="A3237" t="str">
            <v>Tenn Z6</v>
          </cell>
          <cell r="C3237">
            <v>201610</v>
          </cell>
          <cell r="D3237">
            <v>0</v>
          </cell>
        </row>
        <row r="3238">
          <cell r="A3238" t="str">
            <v>Tenn Z6</v>
          </cell>
          <cell r="C3238">
            <v>201611</v>
          </cell>
          <cell r="D3238">
            <v>0</v>
          </cell>
        </row>
        <row r="3239">
          <cell r="A3239" t="str">
            <v>Tenn Z6</v>
          </cell>
          <cell r="C3239">
            <v>201612</v>
          </cell>
          <cell r="D3239">
            <v>0</v>
          </cell>
        </row>
        <row r="3240">
          <cell r="A3240" t="str">
            <v>Tenn Z6</v>
          </cell>
          <cell r="C3240">
            <v>201701</v>
          </cell>
          <cell r="D3240">
            <v>0</v>
          </cell>
        </row>
        <row r="3241">
          <cell r="A3241" t="str">
            <v>Tenn Z6</v>
          </cell>
          <cell r="C3241">
            <v>201702</v>
          </cell>
          <cell r="D3241">
            <v>0</v>
          </cell>
        </row>
        <row r="3242">
          <cell r="A3242" t="str">
            <v>Tenn Z6</v>
          </cell>
          <cell r="C3242">
            <v>201703</v>
          </cell>
          <cell r="D3242">
            <v>0</v>
          </cell>
        </row>
        <row r="3243">
          <cell r="A3243" t="str">
            <v>Tenn Z6</v>
          </cell>
          <cell r="C3243">
            <v>201704</v>
          </cell>
          <cell r="D3243">
            <v>0</v>
          </cell>
        </row>
        <row r="3244">
          <cell r="A3244" t="str">
            <v>Tenn Z6</v>
          </cell>
          <cell r="C3244">
            <v>201705</v>
          </cell>
          <cell r="D3244">
            <v>0</v>
          </cell>
        </row>
        <row r="3245">
          <cell r="A3245" t="str">
            <v>Tenn Z6</v>
          </cell>
          <cell r="C3245">
            <v>201706</v>
          </cell>
          <cell r="D3245">
            <v>0</v>
          </cell>
        </row>
        <row r="3246">
          <cell r="A3246" t="str">
            <v>Tenn Z6</v>
          </cell>
          <cell r="C3246">
            <v>201707</v>
          </cell>
          <cell r="D3246">
            <v>0</v>
          </cell>
        </row>
        <row r="3247">
          <cell r="A3247" t="str">
            <v>Tenn Z6</v>
          </cell>
          <cell r="C3247">
            <v>201708</v>
          </cell>
          <cell r="D3247">
            <v>0</v>
          </cell>
        </row>
        <row r="3248">
          <cell r="A3248" t="str">
            <v>Tenn Z6</v>
          </cell>
          <cell r="C3248">
            <v>201709</v>
          </cell>
          <cell r="D3248">
            <v>0</v>
          </cell>
        </row>
        <row r="3249">
          <cell r="A3249" t="str">
            <v>Tenn Z6</v>
          </cell>
          <cell r="C3249">
            <v>201710</v>
          </cell>
          <cell r="D3249">
            <v>0</v>
          </cell>
        </row>
        <row r="3250">
          <cell r="A3250" t="str">
            <v>Tenn Z6</v>
          </cell>
          <cell r="C3250">
            <v>201711</v>
          </cell>
          <cell r="D3250">
            <v>0</v>
          </cell>
        </row>
        <row r="3251">
          <cell r="A3251" t="str">
            <v>Tenn Z6</v>
          </cell>
          <cell r="C3251">
            <v>201712</v>
          </cell>
          <cell r="D3251">
            <v>0</v>
          </cell>
        </row>
        <row r="3252">
          <cell r="A3252" t="str">
            <v>Tenn Z6</v>
          </cell>
          <cell r="C3252">
            <v>201801</v>
          </cell>
          <cell r="D3252">
            <v>0</v>
          </cell>
        </row>
        <row r="3253">
          <cell r="A3253" t="str">
            <v>Tenn Z6</v>
          </cell>
          <cell r="C3253">
            <v>201802</v>
          </cell>
          <cell r="D3253">
            <v>0</v>
          </cell>
        </row>
        <row r="3254">
          <cell r="A3254" t="str">
            <v>Tenn Z6</v>
          </cell>
          <cell r="C3254">
            <v>201803</v>
          </cell>
          <cell r="D3254">
            <v>0</v>
          </cell>
        </row>
        <row r="3255">
          <cell r="A3255" t="str">
            <v>Tenn Z6</v>
          </cell>
          <cell r="C3255">
            <v>201804</v>
          </cell>
          <cell r="D3255">
            <v>0</v>
          </cell>
        </row>
        <row r="3256">
          <cell r="A3256" t="str">
            <v>Tenn Z6</v>
          </cell>
          <cell r="C3256">
            <v>201805</v>
          </cell>
          <cell r="D3256">
            <v>0</v>
          </cell>
        </row>
        <row r="3257">
          <cell r="A3257" t="str">
            <v>Tenn Z6</v>
          </cell>
          <cell r="C3257">
            <v>201806</v>
          </cell>
          <cell r="D3257">
            <v>0</v>
          </cell>
        </row>
        <row r="3258">
          <cell r="A3258" t="str">
            <v>Tenn Z6</v>
          </cell>
          <cell r="C3258">
            <v>201807</v>
          </cell>
          <cell r="D3258">
            <v>0</v>
          </cell>
        </row>
        <row r="3259">
          <cell r="A3259" t="str">
            <v>Tenn Z6</v>
          </cell>
          <cell r="C3259">
            <v>201808</v>
          </cell>
          <cell r="D3259">
            <v>0</v>
          </cell>
        </row>
        <row r="3260">
          <cell r="A3260" t="str">
            <v>Tenn Z6</v>
          </cell>
          <cell r="C3260">
            <v>201809</v>
          </cell>
          <cell r="D3260">
            <v>0</v>
          </cell>
        </row>
        <row r="3261">
          <cell r="A3261" t="str">
            <v>Tenn Z6</v>
          </cell>
          <cell r="C3261">
            <v>201810</v>
          </cell>
          <cell r="D3261">
            <v>0</v>
          </cell>
        </row>
        <row r="3262">
          <cell r="A3262" t="str">
            <v>Tenn Z6</v>
          </cell>
          <cell r="C3262">
            <v>201811</v>
          </cell>
          <cell r="D3262">
            <v>0</v>
          </cell>
        </row>
        <row r="3263">
          <cell r="A3263" t="str">
            <v>Tenn Z6</v>
          </cell>
          <cell r="C3263">
            <v>201812</v>
          </cell>
          <cell r="D3263">
            <v>0</v>
          </cell>
        </row>
        <row r="3264">
          <cell r="A3264" t="str">
            <v>Tenn Z6</v>
          </cell>
          <cell r="C3264">
            <v>201901</v>
          </cell>
          <cell r="D3264">
            <v>0</v>
          </cell>
        </row>
        <row r="3265">
          <cell r="A3265" t="str">
            <v>Tenn Z6</v>
          </cell>
          <cell r="C3265">
            <v>201902</v>
          </cell>
          <cell r="D3265">
            <v>0</v>
          </cell>
        </row>
        <row r="3266">
          <cell r="A3266" t="str">
            <v>Tenn Z6</v>
          </cell>
          <cell r="C3266">
            <v>201903</v>
          </cell>
          <cell r="D3266">
            <v>0</v>
          </cell>
        </row>
        <row r="3267">
          <cell r="A3267" t="str">
            <v>Tenn Z6</v>
          </cell>
          <cell r="C3267">
            <v>201904</v>
          </cell>
          <cell r="D3267">
            <v>0</v>
          </cell>
        </row>
        <row r="3268">
          <cell r="A3268" t="str">
            <v>Tenn Z6</v>
          </cell>
          <cell r="C3268">
            <v>201905</v>
          </cell>
          <cell r="D3268">
            <v>0</v>
          </cell>
        </row>
        <row r="3269">
          <cell r="A3269" t="str">
            <v>Tenn Z6</v>
          </cell>
          <cell r="C3269">
            <v>201906</v>
          </cell>
          <cell r="D3269">
            <v>0</v>
          </cell>
        </row>
        <row r="3270">
          <cell r="A3270" t="str">
            <v>Tenn Z6</v>
          </cell>
          <cell r="C3270">
            <v>201907</v>
          </cell>
          <cell r="D3270">
            <v>0</v>
          </cell>
        </row>
        <row r="3271">
          <cell r="A3271" t="str">
            <v>Tenn Z6</v>
          </cell>
          <cell r="C3271">
            <v>201908</v>
          </cell>
          <cell r="D3271">
            <v>0</v>
          </cell>
        </row>
        <row r="3272">
          <cell r="A3272" t="str">
            <v>Tenn Z6</v>
          </cell>
          <cell r="C3272">
            <v>201909</v>
          </cell>
          <cell r="D3272">
            <v>0</v>
          </cell>
        </row>
        <row r="3273">
          <cell r="A3273" t="str">
            <v>Tenn Z6</v>
          </cell>
          <cell r="C3273">
            <v>201910</v>
          </cell>
          <cell r="D3273">
            <v>0</v>
          </cell>
        </row>
        <row r="3274">
          <cell r="A3274" t="str">
            <v>Tenn Z6</v>
          </cell>
          <cell r="C3274">
            <v>201911</v>
          </cell>
          <cell r="D3274">
            <v>0</v>
          </cell>
        </row>
        <row r="3275">
          <cell r="A3275" t="str">
            <v>Tenn Z6</v>
          </cell>
          <cell r="C3275">
            <v>201912</v>
          </cell>
          <cell r="D3275">
            <v>0</v>
          </cell>
        </row>
        <row r="3276">
          <cell r="A3276" t="str">
            <v>Tenn Z6</v>
          </cell>
          <cell r="C3276">
            <v>202001</v>
          </cell>
          <cell r="D3276">
            <v>0</v>
          </cell>
        </row>
        <row r="3277">
          <cell r="A3277" t="str">
            <v>Tenn Z6</v>
          </cell>
          <cell r="C3277">
            <v>202002</v>
          </cell>
          <cell r="D3277">
            <v>0</v>
          </cell>
        </row>
        <row r="3278">
          <cell r="A3278" t="str">
            <v>Tenn Z6</v>
          </cell>
          <cell r="C3278">
            <v>202003</v>
          </cell>
          <cell r="D3278">
            <v>0</v>
          </cell>
        </row>
        <row r="3279">
          <cell r="A3279" t="str">
            <v>Tenn Z6</v>
          </cell>
          <cell r="C3279">
            <v>202004</v>
          </cell>
          <cell r="D3279">
            <v>0</v>
          </cell>
        </row>
        <row r="3280">
          <cell r="A3280" t="str">
            <v>Tenn Z6</v>
          </cell>
          <cell r="C3280">
            <v>202005</v>
          </cell>
          <cell r="D3280">
            <v>0</v>
          </cell>
        </row>
        <row r="3281">
          <cell r="A3281" t="str">
            <v>Tenn Z6</v>
          </cell>
          <cell r="C3281">
            <v>202006</v>
          </cell>
          <cell r="D3281">
            <v>0</v>
          </cell>
        </row>
        <row r="3282">
          <cell r="A3282" t="str">
            <v>Tenn Z6</v>
          </cell>
          <cell r="C3282">
            <v>202007</v>
          </cell>
          <cell r="D3282">
            <v>0</v>
          </cell>
        </row>
        <row r="3283">
          <cell r="A3283" t="str">
            <v>Tenn Z6</v>
          </cell>
          <cell r="C3283">
            <v>202008</v>
          </cell>
          <cell r="D3283">
            <v>0</v>
          </cell>
        </row>
        <row r="3284">
          <cell r="A3284" t="str">
            <v>Tenn Z6</v>
          </cell>
          <cell r="C3284">
            <v>202009</v>
          </cell>
          <cell r="D3284">
            <v>0</v>
          </cell>
        </row>
        <row r="3285">
          <cell r="A3285" t="str">
            <v>Tenn Z6</v>
          </cell>
          <cell r="C3285">
            <v>202010</v>
          </cell>
          <cell r="D3285">
            <v>0</v>
          </cell>
        </row>
        <row r="3286">
          <cell r="A3286" t="str">
            <v>Tenn Z6</v>
          </cell>
          <cell r="C3286">
            <v>202011</v>
          </cell>
          <cell r="D3286">
            <v>0</v>
          </cell>
        </row>
        <row r="3287">
          <cell r="A3287" t="str">
            <v>Tenn Z6</v>
          </cell>
          <cell r="C3287">
            <v>202012</v>
          </cell>
          <cell r="D3287">
            <v>0</v>
          </cell>
        </row>
        <row r="3288">
          <cell r="A3288" t="str">
            <v>Tenn Z6</v>
          </cell>
          <cell r="C3288">
            <v>202101</v>
          </cell>
          <cell r="D3288">
            <v>0</v>
          </cell>
        </row>
        <row r="3289">
          <cell r="A3289" t="str">
            <v>Tenn Z6</v>
          </cell>
          <cell r="C3289">
            <v>202102</v>
          </cell>
          <cell r="D3289">
            <v>0</v>
          </cell>
        </row>
        <row r="3290">
          <cell r="A3290" t="str">
            <v>Tenn Z6</v>
          </cell>
          <cell r="C3290">
            <v>202103</v>
          </cell>
          <cell r="D3290">
            <v>0</v>
          </cell>
        </row>
        <row r="3291">
          <cell r="A3291" t="str">
            <v>Tenn Z6</v>
          </cell>
          <cell r="C3291">
            <v>202104</v>
          </cell>
          <cell r="D3291">
            <v>0</v>
          </cell>
        </row>
        <row r="3292">
          <cell r="A3292" t="str">
            <v>Tenn Z6</v>
          </cell>
          <cell r="C3292">
            <v>202105</v>
          </cell>
          <cell r="D3292">
            <v>0</v>
          </cell>
        </row>
        <row r="3293">
          <cell r="A3293" t="str">
            <v>Tenn Z6</v>
          </cell>
          <cell r="C3293">
            <v>202106</v>
          </cell>
          <cell r="D3293">
            <v>0</v>
          </cell>
        </row>
        <row r="3294">
          <cell r="A3294" t="str">
            <v>Tenn Z6</v>
          </cell>
          <cell r="C3294">
            <v>202107</v>
          </cell>
          <cell r="D3294">
            <v>0</v>
          </cell>
        </row>
        <row r="3295">
          <cell r="A3295" t="str">
            <v>Tenn Z6</v>
          </cell>
          <cell r="C3295">
            <v>202108</v>
          </cell>
          <cell r="D3295">
            <v>0</v>
          </cell>
        </row>
        <row r="3296">
          <cell r="A3296" t="str">
            <v>Tenn Z6</v>
          </cell>
          <cell r="C3296">
            <v>202109</v>
          </cell>
          <cell r="D3296">
            <v>0</v>
          </cell>
        </row>
        <row r="3297">
          <cell r="A3297" t="str">
            <v>Tenn Z6</v>
          </cell>
          <cell r="C3297">
            <v>202110</v>
          </cell>
          <cell r="D3297">
            <v>0</v>
          </cell>
        </row>
        <row r="3298">
          <cell r="A3298" t="str">
            <v>Tenn Z6</v>
          </cell>
          <cell r="C3298">
            <v>202111</v>
          </cell>
          <cell r="D3298">
            <v>0</v>
          </cell>
        </row>
        <row r="3299">
          <cell r="A3299" t="str">
            <v>Tenn Z6</v>
          </cell>
          <cell r="C3299">
            <v>202112</v>
          </cell>
          <cell r="D3299">
            <v>0</v>
          </cell>
        </row>
        <row r="3300">
          <cell r="A3300" t="str">
            <v>Tenn Z6</v>
          </cell>
          <cell r="C3300">
            <v>202201</v>
          </cell>
          <cell r="D3300">
            <v>0</v>
          </cell>
        </row>
        <row r="3301">
          <cell r="A3301" t="str">
            <v>Tenn Z6</v>
          </cell>
          <cell r="C3301">
            <v>202202</v>
          </cell>
          <cell r="D3301">
            <v>0</v>
          </cell>
        </row>
        <row r="3302">
          <cell r="A3302" t="str">
            <v>Tenn Z6</v>
          </cell>
          <cell r="C3302">
            <v>202203</v>
          </cell>
          <cell r="D3302">
            <v>0</v>
          </cell>
        </row>
        <row r="3303">
          <cell r="A3303" t="str">
            <v>Tenn Z6</v>
          </cell>
          <cell r="C3303">
            <v>202204</v>
          </cell>
          <cell r="D3303">
            <v>0</v>
          </cell>
        </row>
        <row r="3304">
          <cell r="A3304" t="str">
            <v>Tenn Z6</v>
          </cell>
          <cell r="C3304">
            <v>202205</v>
          </cell>
          <cell r="D3304">
            <v>0</v>
          </cell>
        </row>
        <row r="3305">
          <cell r="A3305" t="str">
            <v>Tenn Z6</v>
          </cell>
          <cell r="C3305">
            <v>202206</v>
          </cell>
          <cell r="D3305">
            <v>0</v>
          </cell>
        </row>
        <row r="3306">
          <cell r="A3306" t="str">
            <v>Tenn Z6</v>
          </cell>
          <cell r="C3306">
            <v>202207</v>
          </cell>
          <cell r="D3306">
            <v>0</v>
          </cell>
        </row>
        <row r="3307">
          <cell r="A3307" t="str">
            <v>Tenn Z6</v>
          </cell>
          <cell r="C3307">
            <v>202208</v>
          </cell>
          <cell r="D3307">
            <v>0</v>
          </cell>
        </row>
        <row r="3308">
          <cell r="A3308" t="str">
            <v>Tenn Z6</v>
          </cell>
          <cell r="C3308">
            <v>202209</v>
          </cell>
          <cell r="D3308">
            <v>0</v>
          </cell>
        </row>
        <row r="3309">
          <cell r="A3309" t="str">
            <v>Tenn Z6</v>
          </cell>
          <cell r="C3309">
            <v>202210</v>
          </cell>
          <cell r="D3309">
            <v>0</v>
          </cell>
        </row>
        <row r="3310">
          <cell r="A3310" t="str">
            <v>Tenn Z6</v>
          </cell>
          <cell r="C3310">
            <v>202211</v>
          </cell>
          <cell r="D3310">
            <v>0</v>
          </cell>
        </row>
        <row r="3311">
          <cell r="A3311" t="str">
            <v>Tenn Z6</v>
          </cell>
          <cell r="C3311">
            <v>202212</v>
          </cell>
          <cell r="D3311">
            <v>0</v>
          </cell>
        </row>
        <row r="3312">
          <cell r="A3312" t="str">
            <v>Tenn Z6</v>
          </cell>
          <cell r="C3312">
            <v>202301</v>
          </cell>
          <cell r="D3312">
            <v>0</v>
          </cell>
        </row>
        <row r="3313">
          <cell r="A3313" t="str">
            <v>Tenn Z6</v>
          </cell>
          <cell r="C3313">
            <v>202302</v>
          </cell>
          <cell r="D3313">
            <v>0</v>
          </cell>
        </row>
        <row r="3314">
          <cell r="A3314" t="str">
            <v>Tenn Z6</v>
          </cell>
          <cell r="C3314">
            <v>202303</v>
          </cell>
          <cell r="D3314">
            <v>0</v>
          </cell>
        </row>
        <row r="3315">
          <cell r="A3315" t="str">
            <v>Tenn Z6</v>
          </cell>
          <cell r="C3315">
            <v>202304</v>
          </cell>
          <cell r="D3315">
            <v>0</v>
          </cell>
        </row>
        <row r="3316">
          <cell r="A3316" t="str">
            <v>Tenn Z6</v>
          </cell>
          <cell r="C3316">
            <v>202305</v>
          </cell>
          <cell r="D3316">
            <v>0</v>
          </cell>
        </row>
        <row r="3317">
          <cell r="A3317" t="str">
            <v>Tenn Z6</v>
          </cell>
          <cell r="C3317">
            <v>202306</v>
          </cell>
          <cell r="D3317">
            <v>0</v>
          </cell>
        </row>
        <row r="3318">
          <cell r="A3318" t="str">
            <v>Tenn Z6</v>
          </cell>
          <cell r="C3318">
            <v>202307</v>
          </cell>
          <cell r="D3318">
            <v>0</v>
          </cell>
        </row>
        <row r="3319">
          <cell r="A3319" t="str">
            <v>Tenn Z6</v>
          </cell>
          <cell r="C3319">
            <v>202308</v>
          </cell>
          <cell r="D3319">
            <v>0</v>
          </cell>
        </row>
        <row r="3320">
          <cell r="A3320" t="str">
            <v>Tenn Z6</v>
          </cell>
          <cell r="C3320">
            <v>202309</v>
          </cell>
          <cell r="D3320">
            <v>0</v>
          </cell>
        </row>
        <row r="3321">
          <cell r="A3321" t="str">
            <v>Tenn Z6</v>
          </cell>
          <cell r="C3321">
            <v>202310</v>
          </cell>
          <cell r="D3321">
            <v>0</v>
          </cell>
        </row>
        <row r="3322">
          <cell r="A3322" t="str">
            <v>Tenn Z6</v>
          </cell>
          <cell r="C3322">
            <v>202311</v>
          </cell>
          <cell r="D3322">
            <v>0</v>
          </cell>
        </row>
        <row r="3323">
          <cell r="A3323" t="str">
            <v>Tenn Z6</v>
          </cell>
          <cell r="C3323">
            <v>202312</v>
          </cell>
          <cell r="D3323">
            <v>0</v>
          </cell>
        </row>
        <row r="3324">
          <cell r="A3324" t="str">
            <v>Tenn Z6</v>
          </cell>
          <cell r="C3324">
            <v>202401</v>
          </cell>
          <cell r="D3324">
            <v>0</v>
          </cell>
        </row>
        <row r="3325">
          <cell r="A3325" t="str">
            <v>Tenn Z6</v>
          </cell>
          <cell r="C3325">
            <v>202402</v>
          </cell>
          <cell r="D3325">
            <v>0</v>
          </cell>
        </row>
        <row r="3326">
          <cell r="A3326" t="str">
            <v>Tenn Z6</v>
          </cell>
          <cell r="C3326">
            <v>202403</v>
          </cell>
          <cell r="D3326">
            <v>0</v>
          </cell>
        </row>
        <row r="3327">
          <cell r="A3327" t="str">
            <v>Tenn Z6</v>
          </cell>
          <cell r="C3327">
            <v>202404</v>
          </cell>
          <cell r="D3327">
            <v>0</v>
          </cell>
        </row>
        <row r="3328">
          <cell r="A3328" t="str">
            <v>Tenn Z6</v>
          </cell>
          <cell r="C3328">
            <v>202405</v>
          </cell>
          <cell r="D3328">
            <v>0</v>
          </cell>
        </row>
        <row r="3329">
          <cell r="A3329" t="str">
            <v>Tenn Z6</v>
          </cell>
          <cell r="C3329">
            <v>202406</v>
          </cell>
          <cell r="D3329">
            <v>0</v>
          </cell>
        </row>
        <row r="3330">
          <cell r="A3330" t="str">
            <v>Tenn Z6</v>
          </cell>
          <cell r="C3330">
            <v>202407</v>
          </cell>
          <cell r="D3330">
            <v>0</v>
          </cell>
        </row>
        <row r="3331">
          <cell r="A3331" t="str">
            <v>Tenn Z6</v>
          </cell>
          <cell r="C3331">
            <v>202408</v>
          </cell>
          <cell r="D3331">
            <v>0</v>
          </cell>
        </row>
        <row r="3332">
          <cell r="A3332" t="str">
            <v>Tenn Z6</v>
          </cell>
          <cell r="C3332">
            <v>202409</v>
          </cell>
          <cell r="D3332">
            <v>0</v>
          </cell>
        </row>
        <row r="3333">
          <cell r="A3333" t="str">
            <v>Tenn Z6</v>
          </cell>
          <cell r="C3333">
            <v>202410</v>
          </cell>
          <cell r="D3333">
            <v>0</v>
          </cell>
        </row>
        <row r="3334">
          <cell r="A3334" t="str">
            <v>Tenn Z6</v>
          </cell>
          <cell r="C3334">
            <v>202411</v>
          </cell>
          <cell r="D3334">
            <v>0</v>
          </cell>
        </row>
        <row r="3335">
          <cell r="A3335" t="str">
            <v>Tenn Z6</v>
          </cell>
          <cell r="C3335">
            <v>202412</v>
          </cell>
          <cell r="D3335">
            <v>0</v>
          </cell>
        </row>
        <row r="3336">
          <cell r="A3336" t="str">
            <v>Tenn Z6</v>
          </cell>
          <cell r="C3336">
            <v>202501</v>
          </cell>
          <cell r="D3336">
            <v>0</v>
          </cell>
        </row>
        <row r="3337">
          <cell r="A3337" t="str">
            <v>Tenn Z6</v>
          </cell>
          <cell r="C3337">
            <v>202502</v>
          </cell>
          <cell r="D3337">
            <v>0</v>
          </cell>
        </row>
        <row r="3338">
          <cell r="A3338" t="str">
            <v>Tenn Z6</v>
          </cell>
          <cell r="C3338">
            <v>202503</v>
          </cell>
          <cell r="D3338">
            <v>0</v>
          </cell>
        </row>
        <row r="3339">
          <cell r="A3339" t="str">
            <v>Tenn Z6</v>
          </cell>
          <cell r="C3339">
            <v>202504</v>
          </cell>
          <cell r="D3339">
            <v>0</v>
          </cell>
        </row>
        <row r="3340">
          <cell r="A3340" t="str">
            <v>Tenn Z6</v>
          </cell>
          <cell r="C3340">
            <v>202505</v>
          </cell>
          <cell r="D3340">
            <v>0</v>
          </cell>
        </row>
        <row r="3341">
          <cell r="A3341" t="str">
            <v>Tenn Z6</v>
          </cell>
          <cell r="C3341">
            <v>202506</v>
          </cell>
          <cell r="D3341">
            <v>0</v>
          </cell>
        </row>
        <row r="3342">
          <cell r="A3342" t="str">
            <v>Tenn Z6</v>
          </cell>
          <cell r="C3342">
            <v>202507</v>
          </cell>
          <cell r="D3342">
            <v>0</v>
          </cell>
        </row>
        <row r="3343">
          <cell r="A3343" t="str">
            <v>Tenn Z6</v>
          </cell>
          <cell r="C3343">
            <v>202508</v>
          </cell>
          <cell r="D3343">
            <v>0</v>
          </cell>
        </row>
        <row r="3344">
          <cell r="A3344" t="str">
            <v>Tenn Z6</v>
          </cell>
          <cell r="C3344">
            <v>202509</v>
          </cell>
          <cell r="D3344">
            <v>0</v>
          </cell>
        </row>
        <row r="3345">
          <cell r="A3345" t="str">
            <v>Tenn Z6</v>
          </cell>
          <cell r="C3345">
            <v>202510</v>
          </cell>
          <cell r="D3345">
            <v>0</v>
          </cell>
        </row>
        <row r="3346">
          <cell r="A3346" t="str">
            <v>Tenn Z6</v>
          </cell>
          <cell r="C3346">
            <v>202511</v>
          </cell>
          <cell r="D3346">
            <v>0</v>
          </cell>
        </row>
        <row r="3347">
          <cell r="A3347" t="str">
            <v>Tenn Z6</v>
          </cell>
          <cell r="C3347">
            <v>202512</v>
          </cell>
          <cell r="D3347">
            <v>0</v>
          </cell>
        </row>
        <row r="3348">
          <cell r="A3348" t="str">
            <v>Tenn Z6</v>
          </cell>
          <cell r="C3348">
            <v>202601</v>
          </cell>
          <cell r="D3348">
            <v>0</v>
          </cell>
        </row>
        <row r="3349">
          <cell r="A3349" t="str">
            <v>Tenn Z6</v>
          </cell>
          <cell r="C3349">
            <v>202602</v>
          </cell>
          <cell r="D3349">
            <v>0</v>
          </cell>
        </row>
        <row r="3350">
          <cell r="A3350" t="str">
            <v>Tenn Z6</v>
          </cell>
          <cell r="C3350">
            <v>202603</v>
          </cell>
          <cell r="D3350">
            <v>0</v>
          </cell>
        </row>
        <row r="3351">
          <cell r="A3351" t="str">
            <v>Tenn Z6</v>
          </cell>
          <cell r="C3351">
            <v>202604</v>
          </cell>
          <cell r="D3351">
            <v>0</v>
          </cell>
        </row>
        <row r="3352">
          <cell r="A3352" t="str">
            <v>Tenn Z6</v>
          </cell>
          <cell r="C3352">
            <v>202605</v>
          </cell>
          <cell r="D3352">
            <v>0</v>
          </cell>
        </row>
        <row r="3353">
          <cell r="A3353" t="str">
            <v>Tenn Z6</v>
          </cell>
          <cell r="C3353">
            <v>202606</v>
          </cell>
          <cell r="D3353">
            <v>0</v>
          </cell>
        </row>
        <row r="3354">
          <cell r="A3354" t="str">
            <v>Tenn Z6</v>
          </cell>
          <cell r="C3354">
            <v>202607</v>
          </cell>
          <cell r="D3354">
            <v>0</v>
          </cell>
        </row>
        <row r="3355">
          <cell r="A3355" t="str">
            <v>Tenn Z6</v>
          </cell>
          <cell r="C3355">
            <v>202608</v>
          </cell>
          <cell r="D3355">
            <v>0</v>
          </cell>
        </row>
        <row r="3356">
          <cell r="A3356" t="str">
            <v>Tenn Z6</v>
          </cell>
          <cell r="C3356">
            <v>202609</v>
          </cell>
          <cell r="D3356">
            <v>0</v>
          </cell>
        </row>
        <row r="3357">
          <cell r="A3357" t="str">
            <v>Tenn Z6</v>
          </cell>
          <cell r="C3357">
            <v>202610</v>
          </cell>
          <cell r="D3357">
            <v>0</v>
          </cell>
        </row>
        <row r="3358">
          <cell r="A3358" t="str">
            <v>Tenn Z6</v>
          </cell>
          <cell r="C3358">
            <v>202611</v>
          </cell>
          <cell r="D3358">
            <v>0</v>
          </cell>
        </row>
        <row r="3359">
          <cell r="A3359" t="str">
            <v>Tenn Z6</v>
          </cell>
          <cell r="C3359">
            <v>202612</v>
          </cell>
          <cell r="D3359">
            <v>0</v>
          </cell>
        </row>
        <row r="3360">
          <cell r="A3360" t="str">
            <v>Tenn Z6</v>
          </cell>
          <cell r="C3360">
            <v>202701</v>
          </cell>
          <cell r="D3360">
            <v>0</v>
          </cell>
        </row>
        <row r="3361">
          <cell r="A3361" t="str">
            <v>Tenn Z6</v>
          </cell>
          <cell r="C3361">
            <v>202702</v>
          </cell>
          <cell r="D3361">
            <v>0</v>
          </cell>
        </row>
        <row r="3362">
          <cell r="A3362" t="str">
            <v>Tenn Z6</v>
          </cell>
          <cell r="C3362">
            <v>202703</v>
          </cell>
          <cell r="D3362">
            <v>0</v>
          </cell>
        </row>
        <row r="3363">
          <cell r="A3363" t="str">
            <v>Tenn Z6</v>
          </cell>
          <cell r="C3363">
            <v>202704</v>
          </cell>
          <cell r="D3363">
            <v>0</v>
          </cell>
        </row>
        <row r="3364">
          <cell r="A3364" t="str">
            <v>Tenn Z6</v>
          </cell>
          <cell r="C3364">
            <v>202705</v>
          </cell>
          <cell r="D3364">
            <v>0</v>
          </cell>
        </row>
        <row r="3365">
          <cell r="A3365" t="str">
            <v>Tenn Z6</v>
          </cell>
          <cell r="C3365">
            <v>202706</v>
          </cell>
          <cell r="D3365">
            <v>0</v>
          </cell>
        </row>
        <row r="3366">
          <cell r="A3366" t="str">
            <v>Tenn Z6</v>
          </cell>
          <cell r="C3366">
            <v>202707</v>
          </cell>
          <cell r="D3366">
            <v>0</v>
          </cell>
        </row>
        <row r="3367">
          <cell r="A3367" t="str">
            <v>Tenn Z6</v>
          </cell>
          <cell r="C3367">
            <v>202708</v>
          </cell>
          <cell r="D3367">
            <v>0</v>
          </cell>
        </row>
        <row r="3368">
          <cell r="A3368" t="str">
            <v>Tenn Z6</v>
          </cell>
          <cell r="C3368">
            <v>202709</v>
          </cell>
          <cell r="D3368">
            <v>0</v>
          </cell>
        </row>
        <row r="3369">
          <cell r="A3369" t="str">
            <v>Tenn Z6</v>
          </cell>
          <cell r="C3369">
            <v>202710</v>
          </cell>
          <cell r="D3369">
            <v>0</v>
          </cell>
        </row>
        <row r="3370">
          <cell r="A3370" t="str">
            <v>Tenn ZL</v>
          </cell>
          <cell r="C3370">
            <v>200803</v>
          </cell>
          <cell r="D3370">
            <v>0</v>
          </cell>
        </row>
        <row r="3371">
          <cell r="A3371" t="str">
            <v>Tenn ZL</v>
          </cell>
          <cell r="C3371">
            <v>200804</v>
          </cell>
          <cell r="D3371">
            <v>0</v>
          </cell>
        </row>
        <row r="3372">
          <cell r="A3372" t="str">
            <v>Tenn ZL</v>
          </cell>
          <cell r="C3372">
            <v>200805</v>
          </cell>
          <cell r="D3372">
            <v>0</v>
          </cell>
        </row>
        <row r="3373">
          <cell r="A3373" t="str">
            <v>Tenn ZL</v>
          </cell>
          <cell r="C3373">
            <v>200806</v>
          </cell>
          <cell r="D3373">
            <v>0</v>
          </cell>
        </row>
        <row r="3374">
          <cell r="A3374" t="str">
            <v>Tenn ZL</v>
          </cell>
          <cell r="C3374">
            <v>200807</v>
          </cell>
          <cell r="D3374">
            <v>0</v>
          </cell>
        </row>
        <row r="3375">
          <cell r="A3375" t="str">
            <v>Tenn ZL</v>
          </cell>
          <cell r="C3375">
            <v>200808</v>
          </cell>
          <cell r="D3375">
            <v>0</v>
          </cell>
        </row>
        <row r="3376">
          <cell r="A3376" t="str">
            <v>Tenn ZL</v>
          </cell>
          <cell r="C3376">
            <v>200809</v>
          </cell>
          <cell r="D3376">
            <v>0</v>
          </cell>
        </row>
        <row r="3377">
          <cell r="A3377" t="str">
            <v>Tenn ZL</v>
          </cell>
          <cell r="C3377">
            <v>200810</v>
          </cell>
          <cell r="D3377">
            <v>0</v>
          </cell>
        </row>
        <row r="3378">
          <cell r="A3378" t="str">
            <v>Tenn ZL</v>
          </cell>
          <cell r="C3378">
            <v>200811</v>
          </cell>
          <cell r="D3378">
            <v>0</v>
          </cell>
        </row>
        <row r="3379">
          <cell r="A3379" t="str">
            <v>Tenn ZL</v>
          </cell>
          <cell r="C3379">
            <v>200812</v>
          </cell>
          <cell r="D3379">
            <v>0</v>
          </cell>
        </row>
        <row r="3380">
          <cell r="A3380" t="str">
            <v>Tenn ZL</v>
          </cell>
          <cell r="C3380">
            <v>200901</v>
          </cell>
          <cell r="D3380">
            <v>0</v>
          </cell>
        </row>
        <row r="3381">
          <cell r="A3381" t="str">
            <v>Tenn ZL</v>
          </cell>
          <cell r="C3381">
            <v>200902</v>
          </cell>
          <cell r="D3381">
            <v>0</v>
          </cell>
        </row>
        <row r="3382">
          <cell r="A3382" t="str">
            <v>Tenn ZL</v>
          </cell>
          <cell r="C3382">
            <v>200903</v>
          </cell>
          <cell r="D3382">
            <v>0</v>
          </cell>
        </row>
        <row r="3383">
          <cell r="A3383" t="str">
            <v>Tenn ZL</v>
          </cell>
          <cell r="C3383">
            <v>200904</v>
          </cell>
          <cell r="D3383">
            <v>0</v>
          </cell>
        </row>
        <row r="3384">
          <cell r="A3384" t="str">
            <v>Tenn ZL</v>
          </cell>
          <cell r="C3384">
            <v>200905</v>
          </cell>
          <cell r="D3384">
            <v>0</v>
          </cell>
        </row>
        <row r="3385">
          <cell r="A3385" t="str">
            <v>Tenn ZL</v>
          </cell>
          <cell r="C3385">
            <v>200906</v>
          </cell>
          <cell r="D3385">
            <v>0</v>
          </cell>
        </row>
        <row r="3386">
          <cell r="A3386" t="str">
            <v>Tenn ZL</v>
          </cell>
          <cell r="C3386">
            <v>200907</v>
          </cell>
          <cell r="D3386">
            <v>0</v>
          </cell>
        </row>
        <row r="3387">
          <cell r="A3387" t="str">
            <v>Tenn ZL</v>
          </cell>
          <cell r="C3387">
            <v>200908</v>
          </cell>
          <cell r="D3387">
            <v>0</v>
          </cell>
        </row>
        <row r="3388">
          <cell r="A3388" t="str">
            <v>Tenn ZL</v>
          </cell>
          <cell r="C3388">
            <v>200909</v>
          </cell>
          <cell r="D3388">
            <v>0</v>
          </cell>
        </row>
        <row r="3389">
          <cell r="A3389" t="str">
            <v>Tenn ZL</v>
          </cell>
          <cell r="C3389">
            <v>200910</v>
          </cell>
          <cell r="D3389">
            <v>0</v>
          </cell>
        </row>
        <row r="3390">
          <cell r="A3390" t="str">
            <v>Tenn ZL</v>
          </cell>
          <cell r="C3390">
            <v>200911</v>
          </cell>
          <cell r="D3390">
            <v>0</v>
          </cell>
        </row>
        <row r="3391">
          <cell r="A3391" t="str">
            <v>Tenn ZL</v>
          </cell>
          <cell r="C3391">
            <v>200912</v>
          </cell>
          <cell r="D3391">
            <v>0</v>
          </cell>
        </row>
        <row r="3392">
          <cell r="A3392" t="str">
            <v>Tenn ZL</v>
          </cell>
          <cell r="C3392">
            <v>201001</v>
          </cell>
          <cell r="D3392">
            <v>0</v>
          </cell>
        </row>
        <row r="3393">
          <cell r="A3393" t="str">
            <v>Tenn ZL</v>
          </cell>
          <cell r="C3393">
            <v>201002</v>
          </cell>
          <cell r="D3393">
            <v>0</v>
          </cell>
        </row>
        <row r="3394">
          <cell r="A3394" t="str">
            <v>Tenn ZL</v>
          </cell>
          <cell r="C3394">
            <v>201003</v>
          </cell>
          <cell r="D3394">
            <v>0</v>
          </cell>
        </row>
        <row r="3395">
          <cell r="A3395" t="str">
            <v>Tenn ZL</v>
          </cell>
          <cell r="C3395">
            <v>201004</v>
          </cell>
          <cell r="D3395">
            <v>0</v>
          </cell>
        </row>
        <row r="3396">
          <cell r="A3396" t="str">
            <v>Tenn ZL</v>
          </cell>
          <cell r="C3396">
            <v>201005</v>
          </cell>
          <cell r="D3396">
            <v>0</v>
          </cell>
        </row>
        <row r="3397">
          <cell r="A3397" t="str">
            <v>Tenn ZL</v>
          </cell>
          <cell r="C3397">
            <v>201006</v>
          </cell>
          <cell r="D3397">
            <v>0</v>
          </cell>
        </row>
        <row r="3398">
          <cell r="A3398" t="str">
            <v>Tenn ZL</v>
          </cell>
          <cell r="C3398">
            <v>201007</v>
          </cell>
          <cell r="D3398">
            <v>0</v>
          </cell>
        </row>
        <row r="3399">
          <cell r="A3399" t="str">
            <v>Tenn ZL</v>
          </cell>
          <cell r="C3399">
            <v>201008</v>
          </cell>
          <cell r="D3399">
            <v>0</v>
          </cell>
        </row>
        <row r="3400">
          <cell r="A3400" t="str">
            <v>Tenn ZL</v>
          </cell>
          <cell r="C3400">
            <v>201009</v>
          </cell>
          <cell r="D3400">
            <v>0</v>
          </cell>
        </row>
        <row r="3401">
          <cell r="A3401" t="str">
            <v>Tenn ZL</v>
          </cell>
          <cell r="C3401">
            <v>201010</v>
          </cell>
          <cell r="D3401">
            <v>0</v>
          </cell>
        </row>
        <row r="3402">
          <cell r="A3402" t="str">
            <v>Tenn ZL</v>
          </cell>
          <cell r="C3402">
            <v>201011</v>
          </cell>
          <cell r="D3402">
            <v>0</v>
          </cell>
        </row>
        <row r="3403">
          <cell r="A3403" t="str">
            <v>Tenn ZL</v>
          </cell>
          <cell r="C3403">
            <v>201012</v>
          </cell>
          <cell r="D3403">
            <v>0</v>
          </cell>
        </row>
        <row r="3404">
          <cell r="A3404" t="str">
            <v>Tenn ZL</v>
          </cell>
          <cell r="C3404">
            <v>201101</v>
          </cell>
          <cell r="D3404">
            <v>0</v>
          </cell>
        </row>
        <row r="3405">
          <cell r="A3405" t="str">
            <v>Tenn ZL</v>
          </cell>
          <cell r="C3405">
            <v>201102</v>
          </cell>
          <cell r="D3405">
            <v>0</v>
          </cell>
        </row>
        <row r="3406">
          <cell r="A3406" t="str">
            <v>Tenn ZL</v>
          </cell>
          <cell r="C3406">
            <v>201103</v>
          </cell>
          <cell r="D3406">
            <v>0</v>
          </cell>
        </row>
        <row r="3407">
          <cell r="A3407" t="str">
            <v>Tenn ZL</v>
          </cell>
          <cell r="C3407">
            <v>201104</v>
          </cell>
          <cell r="D3407">
            <v>0</v>
          </cell>
        </row>
        <row r="3408">
          <cell r="A3408" t="str">
            <v>Tenn ZL</v>
          </cell>
          <cell r="C3408">
            <v>201105</v>
          </cell>
          <cell r="D3408">
            <v>0</v>
          </cell>
        </row>
        <row r="3409">
          <cell r="A3409" t="str">
            <v>Tenn ZL</v>
          </cell>
          <cell r="C3409">
            <v>201106</v>
          </cell>
          <cell r="D3409">
            <v>0</v>
          </cell>
        </row>
        <row r="3410">
          <cell r="A3410" t="str">
            <v>Tenn ZL</v>
          </cell>
          <cell r="C3410">
            <v>201107</v>
          </cell>
          <cell r="D3410">
            <v>0</v>
          </cell>
        </row>
        <row r="3411">
          <cell r="A3411" t="str">
            <v>Tenn ZL</v>
          </cell>
          <cell r="C3411">
            <v>201108</v>
          </cell>
          <cell r="D3411">
            <v>0</v>
          </cell>
        </row>
        <row r="3412">
          <cell r="A3412" t="str">
            <v>Tenn ZL</v>
          </cell>
          <cell r="C3412">
            <v>201109</v>
          </cell>
          <cell r="D3412">
            <v>0</v>
          </cell>
        </row>
        <row r="3413">
          <cell r="A3413" t="str">
            <v>Tenn ZL</v>
          </cell>
          <cell r="C3413">
            <v>201110</v>
          </cell>
          <cell r="D3413">
            <v>0</v>
          </cell>
        </row>
        <row r="3414">
          <cell r="A3414" t="str">
            <v>Tenn ZL</v>
          </cell>
          <cell r="C3414">
            <v>201111</v>
          </cell>
          <cell r="D3414">
            <v>0</v>
          </cell>
        </row>
        <row r="3415">
          <cell r="A3415" t="str">
            <v>Tenn ZL</v>
          </cell>
          <cell r="C3415">
            <v>201112</v>
          </cell>
          <cell r="D3415">
            <v>0</v>
          </cell>
        </row>
        <row r="3416">
          <cell r="A3416" t="str">
            <v>Tenn ZL</v>
          </cell>
          <cell r="C3416">
            <v>201201</v>
          </cell>
          <cell r="D3416">
            <v>0</v>
          </cell>
        </row>
        <row r="3417">
          <cell r="A3417" t="str">
            <v>Tenn ZL</v>
          </cell>
          <cell r="C3417">
            <v>201202</v>
          </cell>
          <cell r="D3417">
            <v>0</v>
          </cell>
        </row>
        <row r="3418">
          <cell r="A3418" t="str">
            <v>Tenn ZL</v>
          </cell>
          <cell r="C3418">
            <v>201203</v>
          </cell>
          <cell r="D3418">
            <v>0</v>
          </cell>
        </row>
        <row r="3419">
          <cell r="A3419" t="str">
            <v>Tenn ZL</v>
          </cell>
          <cell r="C3419">
            <v>201204</v>
          </cell>
          <cell r="D3419">
            <v>0</v>
          </cell>
        </row>
        <row r="3420">
          <cell r="A3420" t="str">
            <v>Tenn ZL</v>
          </cell>
          <cell r="C3420">
            <v>201205</v>
          </cell>
          <cell r="D3420">
            <v>0</v>
          </cell>
        </row>
        <row r="3421">
          <cell r="A3421" t="str">
            <v>Tenn ZL</v>
          </cell>
          <cell r="C3421">
            <v>201206</v>
          </cell>
          <cell r="D3421">
            <v>0</v>
          </cell>
        </row>
        <row r="3422">
          <cell r="A3422" t="str">
            <v>Tenn ZL</v>
          </cell>
          <cell r="C3422">
            <v>201207</v>
          </cell>
          <cell r="D3422">
            <v>0</v>
          </cell>
        </row>
        <row r="3423">
          <cell r="A3423" t="str">
            <v>Tenn ZL</v>
          </cell>
          <cell r="C3423">
            <v>201208</v>
          </cell>
          <cell r="D3423">
            <v>0</v>
          </cell>
        </row>
        <row r="3424">
          <cell r="A3424" t="str">
            <v>Tenn ZL</v>
          </cell>
          <cell r="C3424">
            <v>201209</v>
          </cell>
          <cell r="D3424">
            <v>0</v>
          </cell>
        </row>
        <row r="3425">
          <cell r="A3425" t="str">
            <v>Tenn ZL</v>
          </cell>
          <cell r="C3425">
            <v>201210</v>
          </cell>
          <cell r="D3425">
            <v>0</v>
          </cell>
        </row>
        <row r="3426">
          <cell r="A3426" t="str">
            <v>Tenn ZL 500</v>
          </cell>
          <cell r="C3426">
            <v>200803</v>
          </cell>
          <cell r="D3426">
            <v>-3.5000000000000003E-2</v>
          </cell>
        </row>
        <row r="3427">
          <cell r="A3427" t="str">
            <v>Tenn ZL 500</v>
          </cell>
          <cell r="C3427">
            <v>200804</v>
          </cell>
          <cell r="D3427">
            <v>-4.2500000000000003E-2</v>
          </cell>
        </row>
        <row r="3428">
          <cell r="A3428" t="str">
            <v>Tenn ZL 500</v>
          </cell>
          <cell r="C3428">
            <v>200805</v>
          </cell>
          <cell r="D3428">
            <v>-4.2500000000000003E-2</v>
          </cell>
        </row>
        <row r="3429">
          <cell r="A3429" t="str">
            <v>Tenn ZL 500</v>
          </cell>
          <cell r="C3429">
            <v>200806</v>
          </cell>
          <cell r="D3429">
            <v>-3.3799999999999997E-2</v>
          </cell>
        </row>
        <row r="3430">
          <cell r="A3430" t="str">
            <v>Tenn ZL 500</v>
          </cell>
          <cell r="C3430">
            <v>200807</v>
          </cell>
          <cell r="D3430">
            <v>-3.2899999999999999E-2</v>
          </cell>
        </row>
        <row r="3431">
          <cell r="A3431" t="str">
            <v>Tenn ZL 500</v>
          </cell>
          <cell r="C3431">
            <v>200808</v>
          </cell>
          <cell r="D3431">
            <v>-3.5900000000000001E-2</v>
          </cell>
        </row>
        <row r="3432">
          <cell r="A3432" t="str">
            <v>Tenn ZL 500</v>
          </cell>
          <cell r="C3432">
            <v>200809</v>
          </cell>
          <cell r="D3432">
            <v>-3.32E-2</v>
          </cell>
        </row>
        <row r="3433">
          <cell r="A3433" t="str">
            <v>Tenn ZL 500</v>
          </cell>
          <cell r="C3433">
            <v>200810</v>
          </cell>
          <cell r="D3433">
            <v>-3.9199999999999999E-2</v>
          </cell>
        </row>
        <row r="3434">
          <cell r="A3434" t="str">
            <v>Tenn ZL 500</v>
          </cell>
          <cell r="C3434">
            <v>200811</v>
          </cell>
          <cell r="D3434">
            <v>-4.7899999999999998E-2</v>
          </cell>
        </row>
        <row r="3435">
          <cell r="A3435" t="str">
            <v>Tenn ZL 500</v>
          </cell>
          <cell r="C3435">
            <v>200812</v>
          </cell>
          <cell r="D3435">
            <v>-5.6899999999999999E-2</v>
          </cell>
        </row>
        <row r="3436">
          <cell r="A3436" t="str">
            <v>Tenn ZL 500</v>
          </cell>
          <cell r="C3436">
            <v>200901</v>
          </cell>
          <cell r="D3436">
            <v>-5.0999999999999997E-2</v>
          </cell>
        </row>
        <row r="3437">
          <cell r="A3437" t="str">
            <v>Tenn ZL 500</v>
          </cell>
          <cell r="C3437">
            <v>200902</v>
          </cell>
          <cell r="D3437">
            <v>-4.7600000000000003E-2</v>
          </cell>
        </row>
        <row r="3438">
          <cell r="A3438" t="str">
            <v>Tenn ZL 500</v>
          </cell>
          <cell r="C3438">
            <v>200903</v>
          </cell>
          <cell r="D3438">
            <v>-4.6600000000000003E-2</v>
          </cell>
        </row>
        <row r="3439">
          <cell r="A3439" t="str">
            <v>Tenn ZL 500</v>
          </cell>
          <cell r="C3439">
            <v>200904</v>
          </cell>
          <cell r="D3439">
            <v>-3.6400000000000002E-2</v>
          </cell>
        </row>
        <row r="3440">
          <cell r="A3440" t="str">
            <v>Tenn ZL 500</v>
          </cell>
          <cell r="C3440">
            <v>200905</v>
          </cell>
          <cell r="D3440">
            <v>-3.7100000000000001E-2</v>
          </cell>
        </row>
        <row r="3441">
          <cell r="A3441" t="str">
            <v>Tenn ZL 500</v>
          </cell>
          <cell r="C3441">
            <v>200906</v>
          </cell>
          <cell r="D3441">
            <v>-3.6499999999999998E-2</v>
          </cell>
        </row>
        <row r="3442">
          <cell r="A3442" t="str">
            <v>Tenn ZL 500</v>
          </cell>
          <cell r="C3442">
            <v>200907</v>
          </cell>
          <cell r="D3442">
            <v>-3.5499999999999997E-2</v>
          </cell>
        </row>
        <row r="3443">
          <cell r="A3443" t="str">
            <v>Tenn ZL 500</v>
          </cell>
          <cell r="C3443">
            <v>200908</v>
          </cell>
          <cell r="D3443">
            <v>-3.8699999999999998E-2</v>
          </cell>
        </row>
        <row r="3444">
          <cell r="A3444" t="str">
            <v>Tenn ZL 500</v>
          </cell>
          <cell r="C3444">
            <v>200909</v>
          </cell>
          <cell r="D3444">
            <v>-3.5900000000000001E-2</v>
          </cell>
        </row>
        <row r="3445">
          <cell r="A3445" t="str">
            <v>Tenn ZL 500</v>
          </cell>
          <cell r="C3445">
            <v>200910</v>
          </cell>
          <cell r="D3445">
            <v>-4.24E-2</v>
          </cell>
        </row>
        <row r="3446">
          <cell r="A3446" t="str">
            <v>Tenn ZL 500</v>
          </cell>
          <cell r="C3446">
            <v>200911</v>
          </cell>
          <cell r="D3446">
            <v>-4.41E-2</v>
          </cell>
        </row>
        <row r="3447">
          <cell r="A3447" t="str">
            <v>Tenn ZL 500</v>
          </cell>
          <cell r="C3447">
            <v>200912</v>
          </cell>
          <cell r="D3447">
            <v>-5.2400000000000002E-2</v>
          </cell>
        </row>
        <row r="3448">
          <cell r="A3448" t="str">
            <v>Tenn ZL 500</v>
          </cell>
          <cell r="C3448">
            <v>201001</v>
          </cell>
          <cell r="D3448">
            <v>-4.6899999999999997E-2</v>
          </cell>
        </row>
        <row r="3449">
          <cell r="A3449" t="str">
            <v>Tenn ZL 500</v>
          </cell>
          <cell r="C3449">
            <v>201002</v>
          </cell>
          <cell r="D3449">
            <v>-4.3799999999999999E-2</v>
          </cell>
        </row>
        <row r="3450">
          <cell r="A3450" t="str">
            <v>Tenn ZL 500</v>
          </cell>
          <cell r="C3450">
            <v>201003</v>
          </cell>
          <cell r="D3450">
            <v>-4.2799999999999998E-2</v>
          </cell>
        </row>
        <row r="3451">
          <cell r="A3451" t="str">
            <v>Tenn ZL 500</v>
          </cell>
          <cell r="C3451">
            <v>201004</v>
          </cell>
          <cell r="D3451">
            <v>-3.3500000000000002E-2</v>
          </cell>
        </row>
        <row r="3452">
          <cell r="A3452" t="str">
            <v>Tenn ZL 500</v>
          </cell>
          <cell r="C3452">
            <v>201005</v>
          </cell>
          <cell r="D3452">
            <v>-3.4200000000000001E-2</v>
          </cell>
        </row>
        <row r="3453">
          <cell r="A3453" t="str">
            <v>Tenn ZL 500</v>
          </cell>
          <cell r="C3453">
            <v>201006</v>
          </cell>
          <cell r="D3453">
            <v>-3.3599999999999998E-2</v>
          </cell>
        </row>
        <row r="3454">
          <cell r="A3454" t="str">
            <v>Tenn ZL 500</v>
          </cell>
          <cell r="C3454">
            <v>201007</v>
          </cell>
          <cell r="D3454">
            <v>-3.2599999999999997E-2</v>
          </cell>
        </row>
        <row r="3455">
          <cell r="A3455" t="str">
            <v>Tenn ZL 500</v>
          </cell>
          <cell r="C3455">
            <v>201008</v>
          </cell>
          <cell r="D3455">
            <v>-3.56E-2</v>
          </cell>
        </row>
        <row r="3456">
          <cell r="A3456" t="str">
            <v>Tenn ZL 500</v>
          </cell>
          <cell r="C3456">
            <v>201009</v>
          </cell>
          <cell r="D3456">
            <v>-3.3000000000000002E-2</v>
          </cell>
        </row>
        <row r="3457">
          <cell r="A3457" t="str">
            <v>Tenn ZL 500</v>
          </cell>
          <cell r="C3457">
            <v>201010</v>
          </cell>
          <cell r="D3457">
            <v>-3.9E-2</v>
          </cell>
        </row>
        <row r="3458">
          <cell r="A3458" t="str">
            <v>Tenn ZL 500</v>
          </cell>
          <cell r="C3458">
            <v>201011</v>
          </cell>
          <cell r="D3458">
            <v>-4.0599999999999997E-2</v>
          </cell>
        </row>
        <row r="3459">
          <cell r="A3459" t="str">
            <v>Tenn ZL 500</v>
          </cell>
          <cell r="C3459">
            <v>201012</v>
          </cell>
          <cell r="D3459">
            <v>-4.82E-2</v>
          </cell>
        </row>
        <row r="3460">
          <cell r="A3460" t="str">
            <v>Tenn ZL 500</v>
          </cell>
          <cell r="C3460">
            <v>201101</v>
          </cell>
          <cell r="D3460">
            <v>-4.3200000000000002E-2</v>
          </cell>
        </row>
        <row r="3461">
          <cell r="A3461" t="str">
            <v>Tenn ZL 500</v>
          </cell>
          <cell r="C3461">
            <v>201102</v>
          </cell>
          <cell r="D3461">
            <v>-4.0300000000000002E-2</v>
          </cell>
        </row>
        <row r="3462">
          <cell r="A3462" t="str">
            <v>Tenn ZL 500</v>
          </cell>
          <cell r="C3462">
            <v>201103</v>
          </cell>
          <cell r="D3462">
            <v>-3.9399999999999998E-2</v>
          </cell>
        </row>
        <row r="3463">
          <cell r="A3463" t="str">
            <v>Tenn ZL 500</v>
          </cell>
          <cell r="C3463">
            <v>201104</v>
          </cell>
          <cell r="D3463">
            <v>-3.0800000000000001E-2</v>
          </cell>
        </row>
        <row r="3464">
          <cell r="A3464" t="str">
            <v>Tenn ZL 800</v>
          </cell>
          <cell r="C3464">
            <v>200803</v>
          </cell>
          <cell r="D3464">
            <v>-0.1114</v>
          </cell>
        </row>
        <row r="3465">
          <cell r="A3465" t="str">
            <v>Tenn ZL 800</v>
          </cell>
          <cell r="C3465">
            <v>200804</v>
          </cell>
          <cell r="D3465">
            <v>-9.06E-2</v>
          </cell>
        </row>
        <row r="3466">
          <cell r="A3466" t="str">
            <v>Tenn ZL 800</v>
          </cell>
          <cell r="C3466">
            <v>200805</v>
          </cell>
          <cell r="D3466">
            <v>-9.06E-2</v>
          </cell>
        </row>
        <row r="3467">
          <cell r="A3467" t="str">
            <v>Tenn ZL 800</v>
          </cell>
          <cell r="C3467">
            <v>200806</v>
          </cell>
          <cell r="D3467">
            <v>-8.7800000000000003E-2</v>
          </cell>
        </row>
        <row r="3468">
          <cell r="A3468" t="str">
            <v>Tenn ZL 800</v>
          </cell>
          <cell r="C3468">
            <v>200807</v>
          </cell>
          <cell r="D3468">
            <v>-8.7499999999999994E-2</v>
          </cell>
        </row>
        <row r="3469">
          <cell r="A3469" t="str">
            <v>Tenn ZL 800</v>
          </cell>
          <cell r="C3469">
            <v>200808</v>
          </cell>
          <cell r="D3469">
            <v>-8.8499999999999995E-2</v>
          </cell>
        </row>
        <row r="3470">
          <cell r="A3470" t="str">
            <v>Tenn ZL 800</v>
          </cell>
          <cell r="C3470">
            <v>200809</v>
          </cell>
          <cell r="D3470">
            <v>-8.7599999999999997E-2</v>
          </cell>
        </row>
        <row r="3471">
          <cell r="A3471" t="str">
            <v>Tenn ZL 800</v>
          </cell>
          <cell r="C3471">
            <v>200810</v>
          </cell>
          <cell r="D3471">
            <v>-8.9599999999999999E-2</v>
          </cell>
        </row>
        <row r="3472">
          <cell r="A3472" t="str">
            <v>Tenn ZL 800</v>
          </cell>
          <cell r="C3472">
            <v>200811</v>
          </cell>
          <cell r="D3472">
            <v>-0.1168</v>
          </cell>
        </row>
        <row r="3473">
          <cell r="A3473" t="str">
            <v>Tenn ZL 800</v>
          </cell>
          <cell r="C3473">
            <v>200812</v>
          </cell>
          <cell r="D3473">
            <v>-0.1216</v>
          </cell>
        </row>
        <row r="3474">
          <cell r="A3474" t="str">
            <v>Tenn ZL 800</v>
          </cell>
          <cell r="C3474">
            <v>200901</v>
          </cell>
          <cell r="D3474">
            <v>-0.11840000000000001</v>
          </cell>
        </row>
        <row r="3475">
          <cell r="A3475" t="str">
            <v>Tenn ZL 800</v>
          </cell>
          <cell r="C3475">
            <v>200902</v>
          </cell>
          <cell r="D3475">
            <v>-0.1166</v>
          </cell>
        </row>
        <row r="3476">
          <cell r="A3476" t="str">
            <v>Tenn ZL 800</v>
          </cell>
          <cell r="C3476">
            <v>200903</v>
          </cell>
          <cell r="D3476">
            <v>-0.11609999999999999</v>
          </cell>
        </row>
        <row r="3477">
          <cell r="A3477" t="str">
            <v>Tenn ZL 800</v>
          </cell>
          <cell r="C3477">
            <v>200904</v>
          </cell>
          <cell r="D3477">
            <v>-8.8599999999999998E-2</v>
          </cell>
        </row>
        <row r="3478">
          <cell r="A3478" t="str">
            <v>Tenn ZL 800</v>
          </cell>
          <cell r="C3478">
            <v>200905</v>
          </cell>
          <cell r="D3478">
            <v>-8.8900000000000007E-2</v>
          </cell>
        </row>
        <row r="3479">
          <cell r="A3479" t="str">
            <v>Tenn ZL 800</v>
          </cell>
          <cell r="C3479">
            <v>200906</v>
          </cell>
          <cell r="D3479">
            <v>-8.8700000000000001E-2</v>
          </cell>
        </row>
        <row r="3480">
          <cell r="A3480" t="str">
            <v>Tenn ZL 800</v>
          </cell>
          <cell r="C3480">
            <v>200907</v>
          </cell>
          <cell r="D3480">
            <v>-8.8300000000000003E-2</v>
          </cell>
        </row>
        <row r="3481">
          <cell r="A3481" t="str">
            <v>Tenn ZL 800</v>
          </cell>
          <cell r="C3481">
            <v>200908</v>
          </cell>
          <cell r="D3481">
            <v>-8.9399999999999993E-2</v>
          </cell>
        </row>
        <row r="3482">
          <cell r="A3482" t="str">
            <v>Tenn ZL 800</v>
          </cell>
          <cell r="C3482">
            <v>200909</v>
          </cell>
          <cell r="D3482">
            <v>-8.8499999999999995E-2</v>
          </cell>
        </row>
        <row r="3483">
          <cell r="A3483" t="str">
            <v>Tenn ZL 800</v>
          </cell>
          <cell r="C3483">
            <v>200910</v>
          </cell>
          <cell r="D3483">
            <v>-9.06E-2</v>
          </cell>
        </row>
        <row r="3484">
          <cell r="A3484" t="str">
            <v>Tenn ZL 800</v>
          </cell>
          <cell r="C3484">
            <v>200911</v>
          </cell>
          <cell r="D3484">
            <v>-0.1148</v>
          </cell>
        </row>
        <row r="3485">
          <cell r="A3485" t="str">
            <v>Tenn ZL 800</v>
          </cell>
          <cell r="C3485">
            <v>200912</v>
          </cell>
          <cell r="D3485">
            <v>-0.1191</v>
          </cell>
        </row>
        <row r="3486">
          <cell r="A3486" t="str">
            <v>Tenn ZL 800</v>
          </cell>
          <cell r="C3486">
            <v>201001</v>
          </cell>
          <cell r="D3486">
            <v>-0.1163</v>
          </cell>
        </row>
        <row r="3487">
          <cell r="A3487" t="str">
            <v>Tenn ZL 800</v>
          </cell>
          <cell r="C3487">
            <v>201002</v>
          </cell>
          <cell r="D3487">
            <v>-0.11459999999999999</v>
          </cell>
        </row>
        <row r="3488">
          <cell r="A3488" t="str">
            <v>Tenn ZL 800</v>
          </cell>
          <cell r="C3488">
            <v>201003</v>
          </cell>
          <cell r="D3488">
            <v>-0.11409999999999999</v>
          </cell>
        </row>
        <row r="3489">
          <cell r="A3489" t="str">
            <v>Tenn ZL 800</v>
          </cell>
          <cell r="C3489">
            <v>201004</v>
          </cell>
          <cell r="D3489">
            <v>-8.77E-2</v>
          </cell>
        </row>
        <row r="3490">
          <cell r="A3490" t="str">
            <v>Tenn ZL 800</v>
          </cell>
          <cell r="C3490">
            <v>201005</v>
          </cell>
          <cell r="D3490">
            <v>-8.7900000000000006E-2</v>
          </cell>
        </row>
        <row r="3491">
          <cell r="A3491" t="str">
            <v>Tenn ZL 800</v>
          </cell>
          <cell r="C3491">
            <v>201006</v>
          </cell>
          <cell r="D3491">
            <v>-8.77E-2</v>
          </cell>
        </row>
        <row r="3492">
          <cell r="A3492" t="str">
            <v>Tenn ZL 800</v>
          </cell>
          <cell r="C3492">
            <v>201007</v>
          </cell>
          <cell r="D3492">
            <v>-8.7400000000000005E-2</v>
          </cell>
        </row>
        <row r="3493">
          <cell r="A3493" t="str">
            <v>Tenn ZL 800</v>
          </cell>
          <cell r="C3493">
            <v>201008</v>
          </cell>
          <cell r="D3493">
            <v>-8.8400000000000006E-2</v>
          </cell>
        </row>
        <row r="3494">
          <cell r="A3494" t="str">
            <v>Tenn ZL 800</v>
          </cell>
          <cell r="C3494">
            <v>201009</v>
          </cell>
          <cell r="D3494">
            <v>-8.7499999999999994E-2</v>
          </cell>
        </row>
        <row r="3495">
          <cell r="A3495" t="str">
            <v>Tenn ZL 800</v>
          </cell>
          <cell r="C3495">
            <v>201010</v>
          </cell>
          <cell r="D3495">
            <v>-8.9499999999999996E-2</v>
          </cell>
        </row>
        <row r="3496">
          <cell r="A3496" t="str">
            <v>Tenn ZL 800</v>
          </cell>
          <cell r="C3496">
            <v>201011</v>
          </cell>
          <cell r="D3496">
            <v>-0.1129</v>
          </cell>
        </row>
        <row r="3497">
          <cell r="A3497" t="str">
            <v>Tenn ZL 800</v>
          </cell>
          <cell r="C3497">
            <v>201012</v>
          </cell>
          <cell r="D3497">
            <v>-0.1169</v>
          </cell>
        </row>
        <row r="3498">
          <cell r="A3498" t="str">
            <v>Tenn ZL 800</v>
          </cell>
          <cell r="C3498">
            <v>201101</v>
          </cell>
          <cell r="D3498">
            <v>-0.1143</v>
          </cell>
        </row>
        <row r="3499">
          <cell r="A3499" t="str">
            <v>Tenn ZL 800</v>
          </cell>
          <cell r="C3499">
            <v>201102</v>
          </cell>
          <cell r="D3499">
            <v>-0.1128</v>
          </cell>
        </row>
        <row r="3500">
          <cell r="A3500" t="str">
            <v>Tenn ZL 800</v>
          </cell>
          <cell r="C3500">
            <v>201103</v>
          </cell>
          <cell r="D3500">
            <v>-0.1123</v>
          </cell>
        </row>
        <row r="3501">
          <cell r="A3501" t="str">
            <v>Tenn ZL 800</v>
          </cell>
          <cell r="C3501">
            <v>201104</v>
          </cell>
          <cell r="D3501">
            <v>-8.6800000000000002E-2</v>
          </cell>
        </row>
        <row r="3502">
          <cell r="A3502" t="str">
            <v>Tetco ELA</v>
          </cell>
          <cell r="C3502">
            <v>200803</v>
          </cell>
          <cell r="D3502">
            <v>-2.75E-2</v>
          </cell>
        </row>
        <row r="3503">
          <cell r="A3503" t="str">
            <v>Tetco ELA</v>
          </cell>
          <cell r="C3503">
            <v>200804</v>
          </cell>
          <cell r="D3503">
            <v>-5.33E-2</v>
          </cell>
        </row>
        <row r="3504">
          <cell r="A3504" t="str">
            <v>Tetco ELA</v>
          </cell>
          <cell r="C3504">
            <v>200805</v>
          </cell>
          <cell r="D3504">
            <v>-4.4999999999999998E-2</v>
          </cell>
        </row>
        <row r="3505">
          <cell r="A3505" t="str">
            <v>Tetco ELA</v>
          </cell>
          <cell r="C3505">
            <v>200806</v>
          </cell>
          <cell r="D3505">
            <v>-3.6200000000000003E-2</v>
          </cell>
        </row>
        <row r="3506">
          <cell r="A3506" t="str">
            <v>Tetco ELA</v>
          </cell>
          <cell r="C3506">
            <v>200807</v>
          </cell>
          <cell r="D3506">
            <v>-3.5000000000000003E-2</v>
          </cell>
        </row>
        <row r="3507">
          <cell r="A3507" t="str">
            <v>Tetco ELA</v>
          </cell>
          <cell r="C3507">
            <v>200808</v>
          </cell>
          <cell r="D3507">
            <v>-3.7999999999999999E-2</v>
          </cell>
        </row>
        <row r="3508">
          <cell r="A3508" t="str">
            <v>Tetco ELA</v>
          </cell>
          <cell r="C3508">
            <v>200809</v>
          </cell>
          <cell r="D3508">
            <v>-3.6400000000000002E-2</v>
          </cell>
        </row>
        <row r="3509">
          <cell r="A3509" t="str">
            <v>Tetco ELA</v>
          </cell>
          <cell r="C3509">
            <v>200810</v>
          </cell>
          <cell r="D3509">
            <v>-4.19E-2</v>
          </cell>
        </row>
        <row r="3510">
          <cell r="A3510" t="str">
            <v>Tetco ELA</v>
          </cell>
          <cell r="C3510">
            <v>200811</v>
          </cell>
          <cell r="D3510">
            <v>-4.8000000000000001E-2</v>
          </cell>
        </row>
        <row r="3511">
          <cell r="A3511" t="str">
            <v>Tetco ELA</v>
          </cell>
          <cell r="C3511">
            <v>200812</v>
          </cell>
          <cell r="D3511">
            <v>-5.7000000000000002E-2</v>
          </cell>
        </row>
        <row r="3512">
          <cell r="A3512" t="str">
            <v>Tetco ELA</v>
          </cell>
          <cell r="C3512">
            <v>200901</v>
          </cell>
          <cell r="D3512">
            <v>-5.0999999999999997E-2</v>
          </cell>
        </row>
        <row r="3513">
          <cell r="A3513" t="str">
            <v>Tetco ELA</v>
          </cell>
          <cell r="C3513">
            <v>200902</v>
          </cell>
          <cell r="D3513">
            <v>-4.7199999999999999E-2</v>
          </cell>
        </row>
        <row r="3514">
          <cell r="A3514" t="str">
            <v>Tetco ELA</v>
          </cell>
          <cell r="C3514">
            <v>200903</v>
          </cell>
          <cell r="D3514">
            <v>-4.6800000000000001E-2</v>
          </cell>
        </row>
        <row r="3515">
          <cell r="A3515" t="str">
            <v>Tetco ELA</v>
          </cell>
          <cell r="C3515">
            <v>200904</v>
          </cell>
          <cell r="D3515">
            <v>-3.9E-2</v>
          </cell>
        </row>
        <row r="3516">
          <cell r="A3516" t="str">
            <v>Tetco ELA</v>
          </cell>
          <cell r="C3516">
            <v>200905</v>
          </cell>
          <cell r="D3516">
            <v>-3.9800000000000002E-2</v>
          </cell>
        </row>
        <row r="3517">
          <cell r="A3517" t="str">
            <v>Tetco ELA</v>
          </cell>
          <cell r="C3517">
            <v>200906</v>
          </cell>
          <cell r="D3517">
            <v>-3.9199999999999999E-2</v>
          </cell>
        </row>
        <row r="3518">
          <cell r="A3518" t="str">
            <v>Tetco ELA</v>
          </cell>
          <cell r="C3518">
            <v>200907</v>
          </cell>
          <cell r="D3518">
            <v>-3.7900000000000003E-2</v>
          </cell>
        </row>
        <row r="3519">
          <cell r="A3519" t="str">
            <v>Tetco ELA</v>
          </cell>
          <cell r="C3519">
            <v>200908</v>
          </cell>
          <cell r="D3519">
            <v>-4.1099999999999998E-2</v>
          </cell>
        </row>
        <row r="3520">
          <cell r="A3520" t="str">
            <v>Tetco ELA</v>
          </cell>
          <cell r="C3520">
            <v>200909</v>
          </cell>
          <cell r="D3520">
            <v>-3.9399999999999998E-2</v>
          </cell>
        </row>
        <row r="3521">
          <cell r="A3521" t="str">
            <v>Tetco ELA</v>
          </cell>
          <cell r="C3521">
            <v>200910</v>
          </cell>
          <cell r="D3521">
            <v>-4.53E-2</v>
          </cell>
        </row>
        <row r="3522">
          <cell r="A3522" t="str">
            <v>Tetco ELA</v>
          </cell>
          <cell r="C3522">
            <v>200911</v>
          </cell>
          <cell r="D3522">
            <v>-4.5600000000000002E-2</v>
          </cell>
        </row>
        <row r="3523">
          <cell r="A3523" t="str">
            <v>Tetco ELA</v>
          </cell>
          <cell r="C3523">
            <v>200912</v>
          </cell>
          <cell r="D3523">
            <v>-5.4199999999999998E-2</v>
          </cell>
        </row>
        <row r="3524">
          <cell r="A3524" t="str">
            <v>Tetco ELA</v>
          </cell>
          <cell r="C3524">
            <v>201001</v>
          </cell>
          <cell r="D3524">
            <v>-4.8500000000000001E-2</v>
          </cell>
        </row>
        <row r="3525">
          <cell r="A3525" t="str">
            <v>Tetco ELA</v>
          </cell>
          <cell r="C3525">
            <v>201002</v>
          </cell>
          <cell r="D3525">
            <v>-4.48E-2</v>
          </cell>
        </row>
        <row r="3526">
          <cell r="A3526" t="str">
            <v>Tetco ELA</v>
          </cell>
          <cell r="C3526">
            <v>201003</v>
          </cell>
          <cell r="D3526">
            <v>-4.4499999999999998E-2</v>
          </cell>
        </row>
        <row r="3527">
          <cell r="A3527" t="str">
            <v>Tetco ELA</v>
          </cell>
          <cell r="C3527">
            <v>201004</v>
          </cell>
          <cell r="D3527">
            <v>-3.8199999999999998E-2</v>
          </cell>
        </row>
        <row r="3528">
          <cell r="A3528" t="str">
            <v>Tetco ELA</v>
          </cell>
          <cell r="C3528">
            <v>201005</v>
          </cell>
          <cell r="D3528">
            <v>-3.9E-2</v>
          </cell>
        </row>
        <row r="3529">
          <cell r="A3529" t="str">
            <v>Tetco ELA</v>
          </cell>
          <cell r="C3529">
            <v>201006</v>
          </cell>
          <cell r="D3529">
            <v>-3.8399999999999997E-2</v>
          </cell>
        </row>
        <row r="3530">
          <cell r="A3530" t="str">
            <v>Tetco ELA</v>
          </cell>
          <cell r="C3530">
            <v>201007</v>
          </cell>
          <cell r="D3530">
            <v>-3.7100000000000001E-2</v>
          </cell>
        </row>
        <row r="3531">
          <cell r="A3531" t="str">
            <v>Tetco ELA</v>
          </cell>
          <cell r="C3531">
            <v>201008</v>
          </cell>
          <cell r="D3531">
            <v>-4.0300000000000002E-2</v>
          </cell>
        </row>
        <row r="3532">
          <cell r="A3532" t="str">
            <v>Tetco ELA</v>
          </cell>
          <cell r="C3532">
            <v>201009</v>
          </cell>
          <cell r="D3532">
            <v>-3.8600000000000002E-2</v>
          </cell>
        </row>
        <row r="3533">
          <cell r="A3533" t="str">
            <v>Tetco ELA</v>
          </cell>
          <cell r="C3533">
            <v>201010</v>
          </cell>
          <cell r="D3533">
            <v>-4.4400000000000002E-2</v>
          </cell>
        </row>
        <row r="3534">
          <cell r="A3534" t="str">
            <v>Tetco ELA</v>
          </cell>
          <cell r="C3534">
            <v>201011</v>
          </cell>
          <cell r="D3534">
            <v>-4.3299999999999998E-2</v>
          </cell>
        </row>
        <row r="3535">
          <cell r="A3535" t="str">
            <v>Tetco ELA</v>
          </cell>
          <cell r="C3535">
            <v>201012</v>
          </cell>
          <cell r="D3535">
            <v>-5.1400000000000001E-2</v>
          </cell>
        </row>
        <row r="3536">
          <cell r="A3536" t="str">
            <v>Tetco ELA</v>
          </cell>
          <cell r="C3536">
            <v>201101</v>
          </cell>
          <cell r="D3536">
            <v>-4.5999999999999999E-2</v>
          </cell>
        </row>
        <row r="3537">
          <cell r="A3537" t="str">
            <v>Tetco ELA</v>
          </cell>
          <cell r="C3537">
            <v>201102</v>
          </cell>
          <cell r="D3537">
            <v>-4.2599999999999999E-2</v>
          </cell>
        </row>
        <row r="3538">
          <cell r="A3538" t="str">
            <v>Tetco ELA</v>
          </cell>
          <cell r="C3538">
            <v>201103</v>
          </cell>
          <cell r="D3538">
            <v>-4.2299999999999997E-2</v>
          </cell>
        </row>
        <row r="3539">
          <cell r="A3539" t="str">
            <v>Tetco ELA</v>
          </cell>
          <cell r="C3539">
            <v>201104</v>
          </cell>
          <cell r="D3539">
            <v>-3.7499999999999999E-2</v>
          </cell>
        </row>
        <row r="3540">
          <cell r="A3540" t="str">
            <v>Tetco ELA</v>
          </cell>
          <cell r="C3540">
            <v>201105</v>
          </cell>
          <cell r="D3540">
            <v>0</v>
          </cell>
        </row>
        <row r="3541">
          <cell r="A3541" t="str">
            <v>Tetco ELA</v>
          </cell>
          <cell r="C3541">
            <v>201106</v>
          </cell>
          <cell r="D3541">
            <v>0</v>
          </cell>
        </row>
        <row r="3542">
          <cell r="A3542" t="str">
            <v>Tetco ELA</v>
          </cell>
          <cell r="C3542">
            <v>201107</v>
          </cell>
          <cell r="D3542">
            <v>0</v>
          </cell>
        </row>
        <row r="3543">
          <cell r="A3543" t="str">
            <v>Tetco ELA</v>
          </cell>
          <cell r="C3543">
            <v>201108</v>
          </cell>
          <cell r="D3543">
            <v>0</v>
          </cell>
        </row>
        <row r="3544">
          <cell r="A3544" t="str">
            <v>Tetco ELA</v>
          </cell>
          <cell r="C3544">
            <v>201109</v>
          </cell>
          <cell r="D3544">
            <v>0</v>
          </cell>
        </row>
        <row r="3545">
          <cell r="A3545" t="str">
            <v>Tetco ELA</v>
          </cell>
          <cell r="C3545">
            <v>201110</v>
          </cell>
          <cell r="D3545">
            <v>0</v>
          </cell>
        </row>
        <row r="3546">
          <cell r="A3546" t="str">
            <v>Tetco ELA</v>
          </cell>
          <cell r="C3546">
            <v>201111</v>
          </cell>
          <cell r="D3546">
            <v>0</v>
          </cell>
        </row>
        <row r="3547">
          <cell r="A3547" t="str">
            <v>Tetco ELA</v>
          </cell>
          <cell r="C3547">
            <v>201112</v>
          </cell>
          <cell r="D3547">
            <v>0</v>
          </cell>
        </row>
        <row r="3548">
          <cell r="A3548" t="str">
            <v>Tetco ELA</v>
          </cell>
          <cell r="C3548">
            <v>201201</v>
          </cell>
          <cell r="D3548">
            <v>0</v>
          </cell>
        </row>
        <row r="3549">
          <cell r="A3549" t="str">
            <v>Tetco ELA</v>
          </cell>
          <cell r="C3549">
            <v>201202</v>
          </cell>
          <cell r="D3549">
            <v>0</v>
          </cell>
        </row>
        <row r="3550">
          <cell r="A3550" t="str">
            <v>Tetco ELA</v>
          </cell>
          <cell r="C3550">
            <v>201203</v>
          </cell>
          <cell r="D3550">
            <v>0</v>
          </cell>
        </row>
        <row r="3551">
          <cell r="A3551" t="str">
            <v>Tetco ELA</v>
          </cell>
          <cell r="C3551">
            <v>201204</v>
          </cell>
          <cell r="D3551">
            <v>0</v>
          </cell>
        </row>
        <row r="3552">
          <cell r="A3552" t="str">
            <v>Tetco ELA</v>
          </cell>
          <cell r="C3552">
            <v>201205</v>
          </cell>
          <cell r="D3552">
            <v>0</v>
          </cell>
        </row>
        <row r="3553">
          <cell r="A3553" t="str">
            <v>Tetco ELA</v>
          </cell>
          <cell r="C3553">
            <v>201206</v>
          </cell>
          <cell r="D3553">
            <v>0</v>
          </cell>
        </row>
        <row r="3554">
          <cell r="A3554" t="str">
            <v>Tetco ELA</v>
          </cell>
          <cell r="C3554">
            <v>201207</v>
          </cell>
          <cell r="D3554">
            <v>0</v>
          </cell>
        </row>
        <row r="3555">
          <cell r="A3555" t="str">
            <v>Tetco ELA</v>
          </cell>
          <cell r="C3555">
            <v>201208</v>
          </cell>
          <cell r="D3555">
            <v>0</v>
          </cell>
        </row>
        <row r="3556">
          <cell r="A3556" t="str">
            <v>Tetco ELA</v>
          </cell>
          <cell r="C3556">
            <v>201209</v>
          </cell>
          <cell r="D3556">
            <v>0</v>
          </cell>
        </row>
        <row r="3557">
          <cell r="A3557" t="str">
            <v>Tetco ELA</v>
          </cell>
          <cell r="C3557">
            <v>201210</v>
          </cell>
          <cell r="D3557">
            <v>0</v>
          </cell>
        </row>
        <row r="3558">
          <cell r="A3558" t="str">
            <v>Tetco ETX</v>
          </cell>
          <cell r="C3558">
            <v>200803</v>
          </cell>
          <cell r="D3558">
            <v>-0.44450000000000001</v>
          </cell>
        </row>
        <row r="3559">
          <cell r="A3559" t="str">
            <v>Tetco ETX</v>
          </cell>
          <cell r="C3559">
            <v>200804</v>
          </cell>
          <cell r="D3559">
            <v>-0.4098</v>
          </cell>
        </row>
        <row r="3560">
          <cell r="A3560" t="str">
            <v>Tetco ETX</v>
          </cell>
          <cell r="C3560">
            <v>200805</v>
          </cell>
          <cell r="D3560">
            <v>-0.31819999999999998</v>
          </cell>
        </row>
        <row r="3561">
          <cell r="A3561" t="str">
            <v>Tetco ETX</v>
          </cell>
          <cell r="C3561">
            <v>200806</v>
          </cell>
          <cell r="D3561">
            <v>-0.28079999999999999</v>
          </cell>
        </row>
        <row r="3562">
          <cell r="A3562" t="str">
            <v>Tetco ETX</v>
          </cell>
          <cell r="C3562">
            <v>200807</v>
          </cell>
          <cell r="D3562">
            <v>-0.27279999999999999</v>
          </cell>
        </row>
        <row r="3563">
          <cell r="A3563" t="str">
            <v>Tetco ETX</v>
          </cell>
          <cell r="C3563">
            <v>200808</v>
          </cell>
          <cell r="D3563">
            <v>-0.29139999999999999</v>
          </cell>
        </row>
        <row r="3564">
          <cell r="A3564" t="str">
            <v>Tetco ETX</v>
          </cell>
          <cell r="C3564">
            <v>200809</v>
          </cell>
          <cell r="D3564">
            <v>-0.27050000000000002</v>
          </cell>
        </row>
        <row r="3565">
          <cell r="A3565" t="str">
            <v>Tetco ETX</v>
          </cell>
          <cell r="C3565">
            <v>200810</v>
          </cell>
          <cell r="D3565">
            <v>-0.30370000000000003</v>
          </cell>
        </row>
        <row r="3566">
          <cell r="A3566" t="str">
            <v>Tetco ETX</v>
          </cell>
          <cell r="C3566">
            <v>200811</v>
          </cell>
          <cell r="D3566">
            <v>-0.52259999999999995</v>
          </cell>
        </row>
        <row r="3567">
          <cell r="A3567" t="str">
            <v>Tetco ETX</v>
          </cell>
          <cell r="C3567">
            <v>200812</v>
          </cell>
          <cell r="D3567">
            <v>-0.62470000000000003</v>
          </cell>
        </row>
        <row r="3568">
          <cell r="A3568" t="str">
            <v>Tetco ETX</v>
          </cell>
          <cell r="C3568">
            <v>200901</v>
          </cell>
          <cell r="D3568">
            <v>-0.5736</v>
          </cell>
        </row>
        <row r="3569">
          <cell r="A3569" t="str">
            <v>Tetco ETX</v>
          </cell>
          <cell r="C3569">
            <v>200902</v>
          </cell>
          <cell r="D3569">
            <v>-0.54249999999999998</v>
          </cell>
        </row>
        <row r="3570">
          <cell r="A3570" t="str">
            <v>Tetco ETX</v>
          </cell>
          <cell r="C3570">
            <v>200903</v>
          </cell>
          <cell r="D3570">
            <v>-0.54310000000000003</v>
          </cell>
        </row>
        <row r="3571">
          <cell r="A3571" t="str">
            <v>Tetco ETX</v>
          </cell>
          <cell r="C3571">
            <v>200904</v>
          </cell>
          <cell r="D3571">
            <v>-0.28910000000000002</v>
          </cell>
        </row>
        <row r="3572">
          <cell r="A3572" t="str">
            <v>Tetco ETX</v>
          </cell>
          <cell r="C3572">
            <v>200905</v>
          </cell>
          <cell r="D3572">
            <v>-0.29570000000000002</v>
          </cell>
        </row>
        <row r="3573">
          <cell r="A3573" t="str">
            <v>Tetco ETX</v>
          </cell>
          <cell r="C3573">
            <v>200906</v>
          </cell>
          <cell r="D3573">
            <v>-0.29089999999999999</v>
          </cell>
        </row>
        <row r="3574">
          <cell r="A3574" t="str">
            <v>Tetco ETX</v>
          </cell>
          <cell r="C3574">
            <v>200907</v>
          </cell>
          <cell r="D3574">
            <v>-0.28260000000000002</v>
          </cell>
        </row>
        <row r="3575">
          <cell r="A3575" t="str">
            <v>Tetco ETX</v>
          </cell>
          <cell r="C3575">
            <v>200908</v>
          </cell>
          <cell r="D3575">
            <v>-0.3019</v>
          </cell>
        </row>
        <row r="3576">
          <cell r="A3576" t="str">
            <v>Tetco ETX</v>
          </cell>
          <cell r="C3576">
            <v>200909</v>
          </cell>
          <cell r="D3576">
            <v>-0.28010000000000002</v>
          </cell>
        </row>
        <row r="3577">
          <cell r="A3577" t="str">
            <v>Tetco ETX</v>
          </cell>
          <cell r="C3577">
            <v>200910</v>
          </cell>
          <cell r="D3577">
            <v>-0.31469999999999998</v>
          </cell>
        </row>
        <row r="3578">
          <cell r="A3578" t="str">
            <v>Tetco ETX</v>
          </cell>
          <cell r="C3578">
            <v>200911</v>
          </cell>
          <cell r="D3578">
            <v>-0.50060000000000004</v>
          </cell>
        </row>
        <row r="3579">
          <cell r="A3579" t="str">
            <v>Tetco ETX</v>
          </cell>
          <cell r="C3579">
            <v>200912</v>
          </cell>
          <cell r="D3579">
            <v>-0.59760000000000002</v>
          </cell>
        </row>
        <row r="3580">
          <cell r="A3580" t="str">
            <v>Tetco ETX</v>
          </cell>
          <cell r="C3580">
            <v>201001</v>
          </cell>
          <cell r="D3580">
            <v>-0.54910000000000003</v>
          </cell>
        </row>
        <row r="3581">
          <cell r="A3581" t="str">
            <v>Tetco ETX</v>
          </cell>
          <cell r="C3581">
            <v>201002</v>
          </cell>
          <cell r="D3581">
            <v>-0.51949999999999996</v>
          </cell>
        </row>
        <row r="3582">
          <cell r="A3582" t="str">
            <v>Tetco ETX</v>
          </cell>
          <cell r="C3582">
            <v>201003</v>
          </cell>
          <cell r="D3582">
            <v>-0.52010000000000001</v>
          </cell>
        </row>
        <row r="3583">
          <cell r="A3583" t="str">
            <v>Tetco ETX</v>
          </cell>
          <cell r="C3583">
            <v>201004</v>
          </cell>
          <cell r="D3583">
            <v>-0.27679999999999999</v>
          </cell>
        </row>
        <row r="3584">
          <cell r="A3584" t="str">
            <v>Tetco ETX</v>
          </cell>
          <cell r="C3584">
            <v>201005</v>
          </cell>
          <cell r="D3584">
            <v>-0.28299999999999997</v>
          </cell>
        </row>
        <row r="3585">
          <cell r="A3585" t="str">
            <v>Tetco ETX</v>
          </cell>
          <cell r="C3585">
            <v>201006</v>
          </cell>
          <cell r="D3585">
            <v>-0.27850000000000003</v>
          </cell>
        </row>
        <row r="3586">
          <cell r="A3586" t="str">
            <v>Tetco ETX</v>
          </cell>
          <cell r="C3586">
            <v>201007</v>
          </cell>
          <cell r="D3586">
            <v>-0.27060000000000001</v>
          </cell>
        </row>
        <row r="3587">
          <cell r="A3587" t="str">
            <v>Tetco ETX</v>
          </cell>
          <cell r="C3587">
            <v>201008</v>
          </cell>
          <cell r="D3587">
            <v>-0.28899999999999998</v>
          </cell>
        </row>
        <row r="3588">
          <cell r="A3588" t="str">
            <v>Tetco ETX</v>
          </cell>
          <cell r="C3588">
            <v>201009</v>
          </cell>
          <cell r="D3588">
            <v>-0.26829999999999998</v>
          </cell>
        </row>
        <row r="3589">
          <cell r="A3589" t="str">
            <v>Tetco ETX</v>
          </cell>
          <cell r="C3589">
            <v>201010</v>
          </cell>
          <cell r="D3589">
            <v>-0.30120000000000002</v>
          </cell>
        </row>
        <row r="3590">
          <cell r="A3590" t="str">
            <v>Tetco ETX</v>
          </cell>
          <cell r="C3590">
            <v>201011</v>
          </cell>
          <cell r="D3590">
            <v>-0.47970000000000002</v>
          </cell>
        </row>
        <row r="3591">
          <cell r="A3591" t="str">
            <v>Tetco ETX</v>
          </cell>
          <cell r="C3591">
            <v>201012</v>
          </cell>
          <cell r="D3591">
            <v>-0.57189999999999996</v>
          </cell>
        </row>
        <row r="3592">
          <cell r="A3592" t="str">
            <v>Tetco ETX</v>
          </cell>
          <cell r="C3592">
            <v>201101</v>
          </cell>
          <cell r="D3592">
            <v>-0.52580000000000005</v>
          </cell>
        </row>
        <row r="3593">
          <cell r="A3593" t="str">
            <v>Tetco ETX</v>
          </cell>
          <cell r="C3593">
            <v>201102</v>
          </cell>
          <cell r="D3593">
            <v>-0.49769999999999998</v>
          </cell>
        </row>
        <row r="3594">
          <cell r="A3594" t="str">
            <v>Tetco ETX</v>
          </cell>
          <cell r="C3594">
            <v>201103</v>
          </cell>
          <cell r="D3594">
            <v>-0.49830000000000002</v>
          </cell>
        </row>
        <row r="3595">
          <cell r="A3595" t="str">
            <v>Tetco ETX</v>
          </cell>
          <cell r="C3595">
            <v>201104</v>
          </cell>
          <cell r="D3595">
            <v>-0.2651</v>
          </cell>
        </row>
        <row r="3596">
          <cell r="A3596" t="str">
            <v>Tetco ETX</v>
          </cell>
          <cell r="C3596">
            <v>201105</v>
          </cell>
          <cell r="D3596">
            <v>0</v>
          </cell>
        </row>
        <row r="3597">
          <cell r="A3597" t="str">
            <v>Tetco ETX</v>
          </cell>
          <cell r="C3597">
            <v>201106</v>
          </cell>
          <cell r="D3597">
            <v>0</v>
          </cell>
        </row>
        <row r="3598">
          <cell r="A3598" t="str">
            <v>Tetco ETX</v>
          </cell>
          <cell r="C3598">
            <v>201107</v>
          </cell>
          <cell r="D3598">
            <v>0</v>
          </cell>
        </row>
        <row r="3599">
          <cell r="A3599" t="str">
            <v>Tetco ETX</v>
          </cell>
          <cell r="C3599">
            <v>201108</v>
          </cell>
          <cell r="D3599">
            <v>0</v>
          </cell>
        </row>
        <row r="3600">
          <cell r="A3600" t="str">
            <v>Tetco ETX</v>
          </cell>
          <cell r="C3600">
            <v>201109</v>
          </cell>
          <cell r="D3600">
            <v>0</v>
          </cell>
        </row>
        <row r="3601">
          <cell r="A3601" t="str">
            <v>Tetco ETX</v>
          </cell>
          <cell r="C3601">
            <v>201110</v>
          </cell>
          <cell r="D3601">
            <v>0</v>
          </cell>
        </row>
        <row r="3602">
          <cell r="A3602" t="str">
            <v>Tetco ETX</v>
          </cell>
          <cell r="C3602">
            <v>201111</v>
          </cell>
          <cell r="D3602">
            <v>0</v>
          </cell>
        </row>
        <row r="3603">
          <cell r="A3603" t="str">
            <v>Tetco ETX</v>
          </cell>
          <cell r="C3603">
            <v>201112</v>
          </cell>
          <cell r="D3603">
            <v>0</v>
          </cell>
        </row>
        <row r="3604">
          <cell r="A3604" t="str">
            <v>Tetco ETX</v>
          </cell>
          <cell r="C3604">
            <v>201201</v>
          </cell>
          <cell r="D3604">
            <v>0</v>
          </cell>
        </row>
        <row r="3605">
          <cell r="A3605" t="str">
            <v>Tetco ETX</v>
          </cell>
          <cell r="C3605">
            <v>201202</v>
          </cell>
          <cell r="D3605">
            <v>0</v>
          </cell>
        </row>
        <row r="3606">
          <cell r="A3606" t="str">
            <v>Tetco ETX</v>
          </cell>
          <cell r="C3606">
            <v>201203</v>
          </cell>
          <cell r="D3606">
            <v>0</v>
          </cell>
        </row>
        <row r="3607">
          <cell r="A3607" t="str">
            <v>Tetco ETX</v>
          </cell>
          <cell r="C3607">
            <v>201204</v>
          </cell>
          <cell r="D3607">
            <v>0</v>
          </cell>
        </row>
        <row r="3608">
          <cell r="A3608" t="str">
            <v>Tetco ETX</v>
          </cell>
          <cell r="C3608">
            <v>201205</v>
          </cell>
          <cell r="D3608">
            <v>0</v>
          </cell>
        </row>
        <row r="3609">
          <cell r="A3609" t="str">
            <v>Tetco ETX</v>
          </cell>
          <cell r="C3609">
            <v>201206</v>
          </cell>
          <cell r="D3609">
            <v>0</v>
          </cell>
        </row>
        <row r="3610">
          <cell r="A3610" t="str">
            <v>Tetco ETX</v>
          </cell>
          <cell r="C3610">
            <v>201207</v>
          </cell>
          <cell r="D3610">
            <v>0</v>
          </cell>
        </row>
        <row r="3611">
          <cell r="A3611" t="str">
            <v>Tetco ETX</v>
          </cell>
          <cell r="C3611">
            <v>201208</v>
          </cell>
          <cell r="D3611">
            <v>0</v>
          </cell>
        </row>
        <row r="3612">
          <cell r="A3612" t="str">
            <v>Tetco ETX</v>
          </cell>
          <cell r="C3612">
            <v>201209</v>
          </cell>
          <cell r="D3612">
            <v>0</v>
          </cell>
        </row>
        <row r="3613">
          <cell r="A3613" t="str">
            <v>Tetco ETX</v>
          </cell>
          <cell r="C3613">
            <v>201210</v>
          </cell>
          <cell r="D3613">
            <v>0</v>
          </cell>
        </row>
        <row r="3614">
          <cell r="A3614" t="str">
            <v>Tetco M1</v>
          </cell>
          <cell r="C3614">
            <v>200803</v>
          </cell>
          <cell r="D3614">
            <v>0</v>
          </cell>
        </row>
        <row r="3615">
          <cell r="A3615" t="str">
            <v>Tetco M1</v>
          </cell>
          <cell r="C3615">
            <v>200804</v>
          </cell>
          <cell r="D3615">
            <v>0</v>
          </cell>
        </row>
        <row r="3616">
          <cell r="A3616" t="str">
            <v>Tetco M1</v>
          </cell>
          <cell r="C3616">
            <v>200805</v>
          </cell>
          <cell r="D3616">
            <v>0</v>
          </cell>
        </row>
        <row r="3617">
          <cell r="A3617" t="str">
            <v>Tetco M1</v>
          </cell>
          <cell r="C3617">
            <v>200806</v>
          </cell>
          <cell r="D3617">
            <v>0</v>
          </cell>
        </row>
        <row r="3618">
          <cell r="A3618" t="str">
            <v>Tetco M1</v>
          </cell>
          <cell r="C3618">
            <v>200807</v>
          </cell>
          <cell r="D3618">
            <v>0</v>
          </cell>
        </row>
        <row r="3619">
          <cell r="A3619" t="str">
            <v>Tetco M1</v>
          </cell>
          <cell r="C3619">
            <v>200808</v>
          </cell>
          <cell r="D3619">
            <v>0</v>
          </cell>
        </row>
        <row r="3620">
          <cell r="A3620" t="str">
            <v>Tetco M1</v>
          </cell>
          <cell r="C3620">
            <v>200809</v>
          </cell>
          <cell r="D3620">
            <v>0</v>
          </cell>
        </row>
        <row r="3621">
          <cell r="A3621" t="str">
            <v>Tetco M1</v>
          </cell>
          <cell r="C3621">
            <v>200810</v>
          </cell>
          <cell r="D3621">
            <v>0</v>
          </cell>
        </row>
        <row r="3622">
          <cell r="A3622" t="str">
            <v>Tetco M1</v>
          </cell>
          <cell r="C3622">
            <v>200811</v>
          </cell>
          <cell r="D3622">
            <v>0</v>
          </cell>
        </row>
        <row r="3623">
          <cell r="A3623" t="str">
            <v>Tetco M1</v>
          </cell>
          <cell r="C3623">
            <v>200812</v>
          </cell>
          <cell r="D3623">
            <v>0</v>
          </cell>
        </row>
        <row r="3624">
          <cell r="A3624" t="str">
            <v>Tetco M1</v>
          </cell>
          <cell r="C3624">
            <v>200901</v>
          </cell>
          <cell r="D3624">
            <v>0</v>
          </cell>
        </row>
        <row r="3625">
          <cell r="A3625" t="str">
            <v>Tetco M1</v>
          </cell>
          <cell r="C3625">
            <v>200902</v>
          </cell>
          <cell r="D3625">
            <v>0</v>
          </cell>
        </row>
        <row r="3626">
          <cell r="A3626" t="str">
            <v>Tetco M1</v>
          </cell>
          <cell r="C3626">
            <v>200903</v>
          </cell>
          <cell r="D3626">
            <v>0</v>
          </cell>
        </row>
        <row r="3627">
          <cell r="A3627" t="str">
            <v>Tetco M1</v>
          </cell>
          <cell r="C3627">
            <v>200904</v>
          </cell>
          <cell r="D3627">
            <v>0</v>
          </cell>
        </row>
        <row r="3628">
          <cell r="A3628" t="str">
            <v>Tetco M1</v>
          </cell>
          <cell r="C3628">
            <v>200905</v>
          </cell>
          <cell r="D3628">
            <v>0</v>
          </cell>
        </row>
        <row r="3629">
          <cell r="A3629" t="str">
            <v>Tetco M1</v>
          </cell>
          <cell r="C3629">
            <v>200906</v>
          </cell>
          <cell r="D3629">
            <v>0</v>
          </cell>
        </row>
        <row r="3630">
          <cell r="A3630" t="str">
            <v>Tetco M1</v>
          </cell>
          <cell r="C3630">
            <v>200907</v>
          </cell>
          <cell r="D3630">
            <v>0</v>
          </cell>
        </row>
        <row r="3631">
          <cell r="A3631" t="str">
            <v>Tetco M1</v>
          </cell>
          <cell r="C3631">
            <v>200908</v>
          </cell>
          <cell r="D3631">
            <v>0</v>
          </cell>
        </row>
        <row r="3632">
          <cell r="A3632" t="str">
            <v>Tetco M1</v>
          </cell>
          <cell r="C3632">
            <v>200909</v>
          </cell>
          <cell r="D3632">
            <v>0</v>
          </cell>
        </row>
        <row r="3633">
          <cell r="A3633" t="str">
            <v>Tetco M1</v>
          </cell>
          <cell r="C3633">
            <v>200910</v>
          </cell>
          <cell r="D3633">
            <v>0</v>
          </cell>
        </row>
        <row r="3634">
          <cell r="A3634" t="str">
            <v>Tetco M1</v>
          </cell>
          <cell r="C3634">
            <v>200911</v>
          </cell>
          <cell r="D3634">
            <v>0</v>
          </cell>
        </row>
        <row r="3635">
          <cell r="A3635" t="str">
            <v>Tetco M1</v>
          </cell>
          <cell r="C3635">
            <v>200912</v>
          </cell>
          <cell r="D3635">
            <v>0</v>
          </cell>
        </row>
        <row r="3636">
          <cell r="A3636" t="str">
            <v>Tetco M1</v>
          </cell>
          <cell r="C3636">
            <v>201001</v>
          </cell>
          <cell r="D3636">
            <v>0</v>
          </cell>
        </row>
        <row r="3637">
          <cell r="A3637" t="str">
            <v>Tetco M1</v>
          </cell>
          <cell r="C3637">
            <v>201002</v>
          </cell>
          <cell r="D3637">
            <v>0</v>
          </cell>
        </row>
        <row r="3638">
          <cell r="A3638" t="str">
            <v>Tetco M1</v>
          </cell>
          <cell r="C3638">
            <v>201003</v>
          </cell>
          <cell r="D3638">
            <v>0</v>
          </cell>
        </row>
        <row r="3639">
          <cell r="A3639" t="str">
            <v>Tetco M1</v>
          </cell>
          <cell r="C3639">
            <v>201004</v>
          </cell>
          <cell r="D3639">
            <v>0</v>
          </cell>
        </row>
        <row r="3640">
          <cell r="A3640" t="str">
            <v>Tetco M1</v>
          </cell>
          <cell r="C3640">
            <v>201005</v>
          </cell>
          <cell r="D3640">
            <v>0</v>
          </cell>
        </row>
        <row r="3641">
          <cell r="A3641" t="str">
            <v>Tetco M1</v>
          </cell>
          <cell r="C3641">
            <v>201006</v>
          </cell>
          <cell r="D3641">
            <v>0</v>
          </cell>
        </row>
        <row r="3642">
          <cell r="A3642" t="str">
            <v>Tetco M1</v>
          </cell>
          <cell r="C3642">
            <v>201007</v>
          </cell>
          <cell r="D3642">
            <v>0</v>
          </cell>
        </row>
        <row r="3643">
          <cell r="A3643" t="str">
            <v>Tetco M1</v>
          </cell>
          <cell r="C3643">
            <v>201008</v>
          </cell>
          <cell r="D3643">
            <v>0</v>
          </cell>
        </row>
        <row r="3644">
          <cell r="A3644" t="str">
            <v>Tetco M1</v>
          </cell>
          <cell r="C3644">
            <v>201009</v>
          </cell>
          <cell r="D3644">
            <v>0</v>
          </cell>
        </row>
        <row r="3645">
          <cell r="A3645" t="str">
            <v>Tetco M1</v>
          </cell>
          <cell r="C3645">
            <v>201010</v>
          </cell>
          <cell r="D3645">
            <v>0</v>
          </cell>
        </row>
        <row r="3646">
          <cell r="A3646" t="str">
            <v>Tetco M1</v>
          </cell>
          <cell r="C3646">
            <v>201011</v>
          </cell>
          <cell r="D3646">
            <v>0</v>
          </cell>
        </row>
        <row r="3647">
          <cell r="A3647" t="str">
            <v>Tetco M1</v>
          </cell>
          <cell r="C3647">
            <v>201012</v>
          </cell>
          <cell r="D3647">
            <v>0</v>
          </cell>
        </row>
        <row r="3648">
          <cell r="A3648" t="str">
            <v>Tetco M1</v>
          </cell>
          <cell r="C3648">
            <v>201101</v>
          </cell>
          <cell r="D3648">
            <v>0</v>
          </cell>
        </row>
        <row r="3649">
          <cell r="A3649" t="str">
            <v>Tetco M1</v>
          </cell>
          <cell r="C3649">
            <v>201102</v>
          </cell>
          <cell r="D3649">
            <v>0</v>
          </cell>
        </row>
        <row r="3650">
          <cell r="A3650" t="str">
            <v>Tetco M1</v>
          </cell>
          <cell r="C3650">
            <v>201103</v>
          </cell>
          <cell r="D3650">
            <v>0</v>
          </cell>
        </row>
        <row r="3651">
          <cell r="A3651" t="str">
            <v>Tetco M1</v>
          </cell>
          <cell r="C3651">
            <v>201104</v>
          </cell>
          <cell r="D3651">
            <v>0</v>
          </cell>
        </row>
        <row r="3652">
          <cell r="A3652" t="str">
            <v>Tetco M1</v>
          </cell>
          <cell r="C3652">
            <v>201105</v>
          </cell>
          <cell r="D3652">
            <v>0</v>
          </cell>
        </row>
        <row r="3653">
          <cell r="A3653" t="str">
            <v>Tetco M1</v>
          </cell>
          <cell r="C3653">
            <v>201106</v>
          </cell>
          <cell r="D3653">
            <v>0</v>
          </cell>
        </row>
        <row r="3654">
          <cell r="A3654" t="str">
            <v>Tetco M1</v>
          </cell>
          <cell r="C3654">
            <v>201107</v>
          </cell>
          <cell r="D3654">
            <v>0</v>
          </cell>
        </row>
        <row r="3655">
          <cell r="A3655" t="str">
            <v>Tetco M1</v>
          </cell>
          <cell r="C3655">
            <v>201108</v>
          </cell>
          <cell r="D3655">
            <v>0</v>
          </cell>
        </row>
        <row r="3656">
          <cell r="A3656" t="str">
            <v>Tetco M1</v>
          </cell>
          <cell r="C3656">
            <v>201109</v>
          </cell>
          <cell r="D3656">
            <v>0</v>
          </cell>
        </row>
        <row r="3657">
          <cell r="A3657" t="str">
            <v>Tetco M1</v>
          </cell>
          <cell r="C3657">
            <v>201110</v>
          </cell>
          <cell r="D3657">
            <v>0</v>
          </cell>
        </row>
        <row r="3658">
          <cell r="A3658" t="str">
            <v>Tetco M1</v>
          </cell>
          <cell r="C3658">
            <v>201111</v>
          </cell>
          <cell r="D3658">
            <v>0</v>
          </cell>
        </row>
        <row r="3659">
          <cell r="A3659" t="str">
            <v>Tetco M1</v>
          </cell>
          <cell r="C3659">
            <v>201112</v>
          </cell>
          <cell r="D3659">
            <v>0</v>
          </cell>
        </row>
        <row r="3660">
          <cell r="A3660" t="str">
            <v>Tetco M1</v>
          </cell>
          <cell r="C3660">
            <v>201201</v>
          </cell>
          <cell r="D3660">
            <v>0</v>
          </cell>
        </row>
        <row r="3661">
          <cell r="A3661" t="str">
            <v>Tetco M1</v>
          </cell>
          <cell r="C3661">
            <v>201202</v>
          </cell>
          <cell r="D3661">
            <v>0</v>
          </cell>
        </row>
        <row r="3662">
          <cell r="A3662" t="str">
            <v>Tetco M1</v>
          </cell>
          <cell r="C3662">
            <v>201203</v>
          </cell>
          <cell r="D3662">
            <v>0</v>
          </cell>
        </row>
        <row r="3663">
          <cell r="A3663" t="str">
            <v>Tetco M1</v>
          </cell>
          <cell r="C3663">
            <v>201204</v>
          </cell>
          <cell r="D3663">
            <v>0</v>
          </cell>
        </row>
        <row r="3664">
          <cell r="A3664" t="str">
            <v>Tetco M1</v>
          </cell>
          <cell r="C3664">
            <v>201205</v>
          </cell>
          <cell r="D3664">
            <v>0</v>
          </cell>
        </row>
        <row r="3665">
          <cell r="A3665" t="str">
            <v>Tetco M1</v>
          </cell>
          <cell r="C3665">
            <v>201206</v>
          </cell>
          <cell r="D3665">
            <v>0</v>
          </cell>
        </row>
        <row r="3666">
          <cell r="A3666" t="str">
            <v>Tetco M1</v>
          </cell>
          <cell r="C3666">
            <v>201207</v>
          </cell>
          <cell r="D3666">
            <v>0</v>
          </cell>
        </row>
        <row r="3667">
          <cell r="A3667" t="str">
            <v>Tetco M1</v>
          </cell>
          <cell r="C3667">
            <v>201208</v>
          </cell>
          <cell r="D3667">
            <v>0</v>
          </cell>
        </row>
        <row r="3668">
          <cell r="A3668" t="str">
            <v>Tetco M1</v>
          </cell>
          <cell r="C3668">
            <v>201209</v>
          </cell>
          <cell r="D3668">
            <v>0</v>
          </cell>
        </row>
        <row r="3669">
          <cell r="A3669" t="str">
            <v>Tetco M1</v>
          </cell>
          <cell r="C3669">
            <v>201210</v>
          </cell>
          <cell r="D3669">
            <v>0</v>
          </cell>
        </row>
        <row r="3670">
          <cell r="A3670" t="str">
            <v>Tetco M2</v>
          </cell>
          <cell r="C3670">
            <v>200803</v>
          </cell>
          <cell r="D3670">
            <v>0</v>
          </cell>
        </row>
        <row r="3671">
          <cell r="A3671" t="str">
            <v>Tetco M2</v>
          </cell>
          <cell r="C3671">
            <v>200804</v>
          </cell>
          <cell r="D3671">
            <v>0</v>
          </cell>
        </row>
        <row r="3672">
          <cell r="A3672" t="str">
            <v>Tetco M2</v>
          </cell>
          <cell r="C3672">
            <v>200805</v>
          </cell>
          <cell r="D3672">
            <v>0</v>
          </cell>
        </row>
        <row r="3673">
          <cell r="A3673" t="str">
            <v>Tetco M2</v>
          </cell>
          <cell r="C3673">
            <v>200806</v>
          </cell>
          <cell r="D3673">
            <v>0</v>
          </cell>
        </row>
        <row r="3674">
          <cell r="A3674" t="str">
            <v>Tetco M2</v>
          </cell>
          <cell r="C3674">
            <v>200807</v>
          </cell>
          <cell r="D3674">
            <v>0</v>
          </cell>
        </row>
        <row r="3675">
          <cell r="A3675" t="str">
            <v>Tetco M2</v>
          </cell>
          <cell r="C3675">
            <v>200808</v>
          </cell>
          <cell r="D3675">
            <v>0</v>
          </cell>
        </row>
        <row r="3676">
          <cell r="A3676" t="str">
            <v>Tetco M2</v>
          </cell>
          <cell r="C3676">
            <v>200809</v>
          </cell>
          <cell r="D3676">
            <v>0</v>
          </cell>
        </row>
        <row r="3677">
          <cell r="A3677" t="str">
            <v>Tetco M2</v>
          </cell>
          <cell r="C3677">
            <v>200810</v>
          </cell>
          <cell r="D3677">
            <v>0</v>
          </cell>
        </row>
        <row r="3678">
          <cell r="A3678" t="str">
            <v>Tetco M2</v>
          </cell>
          <cell r="C3678">
            <v>200811</v>
          </cell>
          <cell r="D3678">
            <v>0</v>
          </cell>
        </row>
        <row r="3679">
          <cell r="A3679" t="str">
            <v>Tetco M2</v>
          </cell>
          <cell r="C3679">
            <v>200812</v>
          </cell>
          <cell r="D3679">
            <v>0</v>
          </cell>
        </row>
        <row r="3680">
          <cell r="A3680" t="str">
            <v>Tetco M2</v>
          </cell>
          <cell r="C3680">
            <v>200901</v>
          </cell>
          <cell r="D3680">
            <v>0</v>
          </cell>
        </row>
        <row r="3681">
          <cell r="A3681" t="str">
            <v>Tetco M2</v>
          </cell>
          <cell r="C3681">
            <v>200902</v>
          </cell>
          <cell r="D3681">
            <v>0</v>
          </cell>
        </row>
        <row r="3682">
          <cell r="A3682" t="str">
            <v>Tetco M2</v>
          </cell>
          <cell r="C3682">
            <v>200903</v>
          </cell>
          <cell r="D3682">
            <v>0</v>
          </cell>
        </row>
        <row r="3683">
          <cell r="A3683" t="str">
            <v>Tetco M2</v>
          </cell>
          <cell r="C3683">
            <v>200904</v>
          </cell>
          <cell r="D3683">
            <v>0</v>
          </cell>
        </row>
        <row r="3684">
          <cell r="A3684" t="str">
            <v>Tetco M2</v>
          </cell>
          <cell r="C3684">
            <v>200905</v>
          </cell>
          <cell r="D3684">
            <v>0</v>
          </cell>
        </row>
        <row r="3685">
          <cell r="A3685" t="str">
            <v>Tetco M2</v>
          </cell>
          <cell r="C3685">
            <v>200906</v>
          </cell>
          <cell r="D3685">
            <v>0</v>
          </cell>
        </row>
        <row r="3686">
          <cell r="A3686" t="str">
            <v>Tetco M2</v>
          </cell>
          <cell r="C3686">
            <v>200907</v>
          </cell>
          <cell r="D3686">
            <v>0</v>
          </cell>
        </row>
        <row r="3687">
          <cell r="A3687" t="str">
            <v>Tetco M2</v>
          </cell>
          <cell r="C3687">
            <v>200908</v>
          </cell>
          <cell r="D3687">
            <v>0</v>
          </cell>
        </row>
        <row r="3688">
          <cell r="A3688" t="str">
            <v>Tetco M2</v>
          </cell>
          <cell r="C3688">
            <v>200909</v>
          </cell>
          <cell r="D3688">
            <v>0</v>
          </cell>
        </row>
        <row r="3689">
          <cell r="A3689" t="str">
            <v>Tetco M2</v>
          </cell>
          <cell r="C3689">
            <v>200910</v>
          </cell>
          <cell r="D3689">
            <v>0</v>
          </cell>
        </row>
        <row r="3690">
          <cell r="A3690" t="str">
            <v>Tetco M2</v>
          </cell>
          <cell r="C3690">
            <v>200911</v>
          </cell>
          <cell r="D3690">
            <v>0</v>
          </cell>
        </row>
        <row r="3691">
          <cell r="A3691" t="str">
            <v>Tetco M2</v>
          </cell>
          <cell r="C3691">
            <v>200912</v>
          </cell>
          <cell r="D3691">
            <v>0</v>
          </cell>
        </row>
        <row r="3692">
          <cell r="A3692" t="str">
            <v>Tetco M2</v>
          </cell>
          <cell r="C3692">
            <v>201001</v>
          </cell>
          <cell r="D3692">
            <v>0</v>
          </cell>
        </row>
        <row r="3693">
          <cell r="A3693" t="str">
            <v>Tetco M2</v>
          </cell>
          <cell r="C3693">
            <v>201002</v>
          </cell>
          <cell r="D3693">
            <v>0</v>
          </cell>
        </row>
        <row r="3694">
          <cell r="A3694" t="str">
            <v>Tetco M2</v>
          </cell>
          <cell r="C3694">
            <v>201003</v>
          </cell>
          <cell r="D3694">
            <v>0</v>
          </cell>
        </row>
        <row r="3695">
          <cell r="A3695" t="str">
            <v>Tetco M2</v>
          </cell>
          <cell r="C3695">
            <v>201004</v>
          </cell>
          <cell r="D3695">
            <v>0</v>
          </cell>
        </row>
        <row r="3696">
          <cell r="A3696" t="str">
            <v>Tetco M2</v>
          </cell>
          <cell r="C3696">
            <v>201005</v>
          </cell>
          <cell r="D3696">
            <v>0</v>
          </cell>
        </row>
        <row r="3697">
          <cell r="A3697" t="str">
            <v>Tetco M2</v>
          </cell>
          <cell r="C3697">
            <v>201006</v>
          </cell>
          <cell r="D3697">
            <v>0</v>
          </cell>
        </row>
        <row r="3698">
          <cell r="A3698" t="str">
            <v>Tetco M2</v>
          </cell>
          <cell r="C3698">
            <v>201007</v>
          </cell>
          <cell r="D3698">
            <v>0</v>
          </cell>
        </row>
        <row r="3699">
          <cell r="A3699" t="str">
            <v>Tetco M2</v>
          </cell>
          <cell r="C3699">
            <v>201008</v>
          </cell>
          <cell r="D3699">
            <v>0</v>
          </cell>
        </row>
        <row r="3700">
          <cell r="A3700" t="str">
            <v>Tetco M2</v>
          </cell>
          <cell r="C3700">
            <v>201009</v>
          </cell>
          <cell r="D3700">
            <v>0</v>
          </cell>
        </row>
        <row r="3701">
          <cell r="A3701" t="str">
            <v>Tetco M2</v>
          </cell>
          <cell r="C3701">
            <v>201010</v>
          </cell>
          <cell r="D3701">
            <v>0</v>
          </cell>
        </row>
        <row r="3702">
          <cell r="A3702" t="str">
            <v>Tetco M2</v>
          </cell>
          <cell r="C3702">
            <v>201011</v>
          </cell>
          <cell r="D3702">
            <v>0</v>
          </cell>
        </row>
        <row r="3703">
          <cell r="A3703" t="str">
            <v>Tetco M2</v>
          </cell>
          <cell r="C3703">
            <v>201012</v>
          </cell>
          <cell r="D3703">
            <v>0</v>
          </cell>
        </row>
        <row r="3704">
          <cell r="A3704" t="str">
            <v>Tetco M2</v>
          </cell>
          <cell r="C3704">
            <v>201101</v>
          </cell>
          <cell r="D3704">
            <v>0</v>
          </cell>
        </row>
        <row r="3705">
          <cell r="A3705" t="str">
            <v>Tetco M2</v>
          </cell>
          <cell r="C3705">
            <v>201102</v>
          </cell>
          <cell r="D3705">
            <v>0</v>
          </cell>
        </row>
        <row r="3706">
          <cell r="A3706" t="str">
            <v>Tetco M2</v>
          </cell>
          <cell r="C3706">
            <v>201103</v>
          </cell>
          <cell r="D3706">
            <v>0</v>
          </cell>
        </row>
        <row r="3707">
          <cell r="A3707" t="str">
            <v>Tetco M2</v>
          </cell>
          <cell r="C3707">
            <v>201104</v>
          </cell>
          <cell r="D3707">
            <v>0</v>
          </cell>
        </row>
        <row r="3708">
          <cell r="A3708" t="str">
            <v>Tetco M2</v>
          </cell>
          <cell r="C3708">
            <v>201105</v>
          </cell>
          <cell r="D3708">
            <v>0</v>
          </cell>
        </row>
        <row r="3709">
          <cell r="A3709" t="str">
            <v>Tetco M2</v>
          </cell>
          <cell r="C3709">
            <v>201106</v>
          </cell>
          <cell r="D3709">
            <v>0</v>
          </cell>
        </row>
        <row r="3710">
          <cell r="A3710" t="str">
            <v>Tetco M2</v>
          </cell>
          <cell r="C3710">
            <v>201107</v>
          </cell>
          <cell r="D3710">
            <v>0</v>
          </cell>
        </row>
        <row r="3711">
          <cell r="A3711" t="str">
            <v>Tetco M2</v>
          </cell>
          <cell r="C3711">
            <v>201108</v>
          </cell>
          <cell r="D3711">
            <v>0</v>
          </cell>
        </row>
        <row r="3712">
          <cell r="A3712" t="str">
            <v>Tetco M2</v>
          </cell>
          <cell r="C3712">
            <v>201109</v>
          </cell>
          <cell r="D3712">
            <v>0</v>
          </cell>
        </row>
        <row r="3713">
          <cell r="A3713" t="str">
            <v>Tetco M2</v>
          </cell>
          <cell r="C3713">
            <v>201110</v>
          </cell>
          <cell r="D3713">
            <v>0</v>
          </cell>
        </row>
        <row r="3714">
          <cell r="A3714" t="str">
            <v>Tetco M2</v>
          </cell>
          <cell r="C3714">
            <v>201111</v>
          </cell>
          <cell r="D3714">
            <v>0</v>
          </cell>
        </row>
        <row r="3715">
          <cell r="A3715" t="str">
            <v>Tetco M2</v>
          </cell>
          <cell r="C3715">
            <v>201112</v>
          </cell>
          <cell r="D3715">
            <v>0</v>
          </cell>
        </row>
        <row r="3716">
          <cell r="A3716" t="str">
            <v>Tetco M2</v>
          </cell>
          <cell r="C3716">
            <v>201201</v>
          </cell>
          <cell r="D3716">
            <v>0</v>
          </cell>
        </row>
        <row r="3717">
          <cell r="A3717" t="str">
            <v>Tetco M2</v>
          </cell>
          <cell r="C3717">
            <v>201202</v>
          </cell>
          <cell r="D3717">
            <v>0</v>
          </cell>
        </row>
        <row r="3718">
          <cell r="A3718" t="str">
            <v>Tetco M2</v>
          </cell>
          <cell r="C3718">
            <v>201203</v>
          </cell>
          <cell r="D3718">
            <v>0</v>
          </cell>
        </row>
        <row r="3719">
          <cell r="A3719" t="str">
            <v>Tetco M2</v>
          </cell>
          <cell r="C3719">
            <v>201204</v>
          </cell>
          <cell r="D3719">
            <v>0</v>
          </cell>
        </row>
        <row r="3720">
          <cell r="A3720" t="str">
            <v>Tetco M2</v>
          </cell>
          <cell r="C3720">
            <v>201205</v>
          </cell>
          <cell r="D3720">
            <v>0</v>
          </cell>
        </row>
        <row r="3721">
          <cell r="A3721" t="str">
            <v>Tetco M2</v>
          </cell>
          <cell r="C3721">
            <v>201206</v>
          </cell>
          <cell r="D3721">
            <v>0</v>
          </cell>
        </row>
        <row r="3722">
          <cell r="A3722" t="str">
            <v>Tetco M2</v>
          </cell>
          <cell r="C3722">
            <v>201207</v>
          </cell>
          <cell r="D3722">
            <v>0</v>
          </cell>
        </row>
        <row r="3723">
          <cell r="A3723" t="str">
            <v>Tetco M2</v>
          </cell>
          <cell r="C3723">
            <v>201208</v>
          </cell>
          <cell r="D3723">
            <v>0</v>
          </cell>
        </row>
        <row r="3724">
          <cell r="A3724" t="str">
            <v>Tetco M2</v>
          </cell>
          <cell r="C3724">
            <v>201209</v>
          </cell>
          <cell r="D3724">
            <v>0</v>
          </cell>
        </row>
        <row r="3725">
          <cell r="A3725" t="str">
            <v>Tetco M2</v>
          </cell>
          <cell r="C3725">
            <v>201210</v>
          </cell>
          <cell r="D3725">
            <v>0</v>
          </cell>
        </row>
        <row r="3726">
          <cell r="A3726" t="str">
            <v>Tetco M3</v>
          </cell>
          <cell r="C3726">
            <v>200803</v>
          </cell>
          <cell r="D3726">
            <v>0.95750000000000002</v>
          </cell>
        </row>
        <row r="3727">
          <cell r="A3727" t="str">
            <v>Tetco M3</v>
          </cell>
          <cell r="C3727">
            <v>200804</v>
          </cell>
          <cell r="D3727">
            <v>0.70499999999999996</v>
          </cell>
        </row>
        <row r="3728">
          <cell r="A3728" t="str">
            <v>Tetco M3</v>
          </cell>
          <cell r="C3728">
            <v>200805</v>
          </cell>
          <cell r="D3728">
            <v>0.69499999999999995</v>
          </cell>
        </row>
        <row r="3729">
          <cell r="A3729" t="str">
            <v>Tetco M3</v>
          </cell>
          <cell r="C3729">
            <v>200806</v>
          </cell>
          <cell r="D3729">
            <v>0.73</v>
          </cell>
        </row>
        <row r="3730">
          <cell r="A3730" t="str">
            <v>Tetco M3</v>
          </cell>
          <cell r="C3730">
            <v>200807</v>
          </cell>
          <cell r="D3730">
            <v>0.91</v>
          </cell>
        </row>
        <row r="3731">
          <cell r="A3731" t="str">
            <v>Tetco M3</v>
          </cell>
          <cell r="C3731">
            <v>200808</v>
          </cell>
          <cell r="D3731">
            <v>0.75349999999999995</v>
          </cell>
        </row>
        <row r="3732">
          <cell r="A3732" t="str">
            <v>Tetco M3</v>
          </cell>
          <cell r="C3732">
            <v>200809</v>
          </cell>
          <cell r="D3732">
            <v>0.70899999999999996</v>
          </cell>
        </row>
        <row r="3733">
          <cell r="A3733" t="str">
            <v>Tetco M3</v>
          </cell>
          <cell r="C3733">
            <v>200810</v>
          </cell>
          <cell r="D3733">
            <v>0.82250000000000001</v>
          </cell>
        </row>
        <row r="3734">
          <cell r="A3734" t="str">
            <v>Tetco M3</v>
          </cell>
          <cell r="C3734">
            <v>200811</v>
          </cell>
          <cell r="D3734">
            <v>0.90329999999999999</v>
          </cell>
        </row>
        <row r="3735">
          <cell r="A3735" t="str">
            <v>Tetco M3</v>
          </cell>
          <cell r="C3735">
            <v>200812</v>
          </cell>
          <cell r="D3735">
            <v>1.5504</v>
          </cell>
        </row>
        <row r="3736">
          <cell r="A3736" t="str">
            <v>Tetco M3</v>
          </cell>
          <cell r="C3736">
            <v>200901</v>
          </cell>
          <cell r="D3736">
            <v>2.7248999999999999</v>
          </cell>
        </row>
        <row r="3737">
          <cell r="A3737" t="str">
            <v>Tetco M3</v>
          </cell>
          <cell r="C3737">
            <v>200902</v>
          </cell>
          <cell r="D3737">
            <v>2.5556999999999999</v>
          </cell>
        </row>
        <row r="3738">
          <cell r="A3738" t="str">
            <v>Tetco M3</v>
          </cell>
          <cell r="C3738">
            <v>200903</v>
          </cell>
          <cell r="D3738">
            <v>1.4905999999999999</v>
          </cell>
        </row>
        <row r="3739">
          <cell r="A3739" t="str">
            <v>Tetco M3</v>
          </cell>
          <cell r="C3739">
            <v>200904</v>
          </cell>
          <cell r="D3739">
            <v>0.7117</v>
          </cell>
        </row>
        <row r="3740">
          <cell r="A3740" t="str">
            <v>Tetco M3</v>
          </cell>
          <cell r="C3740">
            <v>200905</v>
          </cell>
          <cell r="D3740">
            <v>0.71499999999999997</v>
          </cell>
        </row>
        <row r="3741">
          <cell r="A3741" t="str">
            <v>Tetco M3</v>
          </cell>
          <cell r="C3741">
            <v>200906</v>
          </cell>
          <cell r="D3741">
            <v>0.70289999999999997</v>
          </cell>
        </row>
        <row r="3742">
          <cell r="A3742" t="str">
            <v>Tetco M3</v>
          </cell>
          <cell r="C3742">
            <v>200907</v>
          </cell>
          <cell r="D3742">
            <v>0.68540000000000001</v>
          </cell>
        </row>
        <row r="3743">
          <cell r="A3743" t="str">
            <v>Tetco M3</v>
          </cell>
          <cell r="C3743">
            <v>200908</v>
          </cell>
          <cell r="D3743">
            <v>0.73950000000000005</v>
          </cell>
        </row>
        <row r="3744">
          <cell r="A3744" t="str">
            <v>Tetco M3</v>
          </cell>
          <cell r="C3744">
            <v>200909</v>
          </cell>
          <cell r="D3744">
            <v>0.69579999999999997</v>
          </cell>
        </row>
        <row r="3745">
          <cell r="A3745" t="str">
            <v>Tetco M3</v>
          </cell>
          <cell r="C3745">
            <v>200910</v>
          </cell>
          <cell r="D3745">
            <v>0.80720000000000003</v>
          </cell>
        </row>
        <row r="3746">
          <cell r="A3746" t="str">
            <v>Tetco M3</v>
          </cell>
          <cell r="C3746">
            <v>200911</v>
          </cell>
          <cell r="D3746">
            <v>0.85829999999999995</v>
          </cell>
        </row>
        <row r="3747">
          <cell r="A3747" t="str">
            <v>Tetco M3</v>
          </cell>
          <cell r="C3747">
            <v>200912</v>
          </cell>
          <cell r="D3747">
            <v>1.4819</v>
          </cell>
        </row>
        <row r="3748">
          <cell r="A3748" t="str">
            <v>Tetco M3</v>
          </cell>
          <cell r="C3748">
            <v>201001</v>
          </cell>
          <cell r="D3748">
            <v>2.6313</v>
          </cell>
        </row>
        <row r="3749">
          <cell r="A3749" t="str">
            <v>Tetco M3</v>
          </cell>
          <cell r="C3749">
            <v>201002</v>
          </cell>
          <cell r="D3749">
            <v>2.4649999999999999</v>
          </cell>
        </row>
        <row r="3750">
          <cell r="A3750" t="str">
            <v>Tetco M3</v>
          </cell>
          <cell r="C3750">
            <v>201003</v>
          </cell>
          <cell r="D3750">
            <v>1.4135</v>
          </cell>
        </row>
        <row r="3751">
          <cell r="A3751" t="str">
            <v>Tetco M3</v>
          </cell>
          <cell r="C3751">
            <v>201004</v>
          </cell>
          <cell r="D3751">
            <v>0.66490000000000005</v>
          </cell>
        </row>
        <row r="3752">
          <cell r="A3752" t="str">
            <v>Tetco M3</v>
          </cell>
          <cell r="C3752">
            <v>201005</v>
          </cell>
          <cell r="D3752">
            <v>0.66800000000000004</v>
          </cell>
        </row>
        <row r="3753">
          <cell r="A3753" t="str">
            <v>Tetco M3</v>
          </cell>
          <cell r="C3753">
            <v>201006</v>
          </cell>
          <cell r="D3753">
            <v>0.65669999999999995</v>
          </cell>
        </row>
        <row r="3754">
          <cell r="A3754" t="str">
            <v>Tetco M3</v>
          </cell>
          <cell r="C3754">
            <v>201007</v>
          </cell>
          <cell r="D3754">
            <v>0.64039999999999997</v>
          </cell>
        </row>
        <row r="3755">
          <cell r="A3755" t="str">
            <v>Tetco M3</v>
          </cell>
          <cell r="C3755">
            <v>201008</v>
          </cell>
          <cell r="D3755">
            <v>0.69089999999999996</v>
          </cell>
        </row>
        <row r="3756">
          <cell r="A3756" t="str">
            <v>Tetco M3</v>
          </cell>
          <cell r="C3756">
            <v>201009</v>
          </cell>
          <cell r="D3756">
            <v>0.65</v>
          </cell>
        </row>
        <row r="3757">
          <cell r="A3757" t="str">
            <v>Tetco M3</v>
          </cell>
          <cell r="C3757">
            <v>201010</v>
          </cell>
          <cell r="D3757">
            <v>0.75419999999999998</v>
          </cell>
        </row>
        <row r="3758">
          <cell r="A3758" t="str">
            <v>Tetco M3</v>
          </cell>
          <cell r="C3758">
            <v>201011</v>
          </cell>
          <cell r="D3758">
            <v>0.73719999999999997</v>
          </cell>
        </row>
        <row r="3759">
          <cell r="A3759" t="str">
            <v>Tetco M3</v>
          </cell>
          <cell r="C3759">
            <v>201012</v>
          </cell>
          <cell r="D3759">
            <v>1.3923000000000001</v>
          </cell>
        </row>
        <row r="3760">
          <cell r="A3760" t="str">
            <v>Tetco M3</v>
          </cell>
          <cell r="C3760">
            <v>201101</v>
          </cell>
          <cell r="D3760">
            <v>2.3426999999999998</v>
          </cell>
        </row>
        <row r="3761">
          <cell r="A3761" t="str">
            <v>Tetco M3</v>
          </cell>
          <cell r="C3761">
            <v>201102</v>
          </cell>
          <cell r="D3761">
            <v>2.4249000000000001</v>
          </cell>
        </row>
        <row r="3762">
          <cell r="A3762" t="str">
            <v>Tetco M3</v>
          </cell>
          <cell r="C3762">
            <v>201103</v>
          </cell>
          <cell r="D3762">
            <v>1.3229</v>
          </cell>
        </row>
        <row r="3763">
          <cell r="A3763" t="str">
            <v>Tetco M3</v>
          </cell>
          <cell r="C3763">
            <v>201104</v>
          </cell>
          <cell r="D3763">
            <v>0.61399999999999999</v>
          </cell>
        </row>
        <row r="3764">
          <cell r="A3764" t="str">
            <v>Tetco M3</v>
          </cell>
          <cell r="C3764">
            <v>201105</v>
          </cell>
          <cell r="D3764">
            <v>0</v>
          </cell>
        </row>
        <row r="3765">
          <cell r="A3765" t="str">
            <v>Tetco M3</v>
          </cell>
          <cell r="C3765">
            <v>201106</v>
          </cell>
          <cell r="D3765">
            <v>0</v>
          </cell>
        </row>
        <row r="3766">
          <cell r="A3766" t="str">
            <v>Tetco M3</v>
          </cell>
          <cell r="C3766">
            <v>201107</v>
          </cell>
          <cell r="D3766">
            <v>0</v>
          </cell>
        </row>
        <row r="3767">
          <cell r="A3767" t="str">
            <v>Tetco M3</v>
          </cell>
          <cell r="C3767">
            <v>201108</v>
          </cell>
          <cell r="D3767">
            <v>0</v>
          </cell>
        </row>
        <row r="3768">
          <cell r="A3768" t="str">
            <v>Tetco M3</v>
          </cell>
          <cell r="C3768">
            <v>201109</v>
          </cell>
          <cell r="D3768">
            <v>0</v>
          </cell>
        </row>
        <row r="3769">
          <cell r="A3769" t="str">
            <v>Tetco M3</v>
          </cell>
          <cell r="C3769">
            <v>201110</v>
          </cell>
          <cell r="D3769">
            <v>0</v>
          </cell>
        </row>
        <row r="3770">
          <cell r="A3770" t="str">
            <v>Tetco M3</v>
          </cell>
          <cell r="C3770">
            <v>201111</v>
          </cell>
          <cell r="D3770">
            <v>0</v>
          </cell>
        </row>
        <row r="3771">
          <cell r="A3771" t="str">
            <v>Tetco M3</v>
          </cell>
          <cell r="C3771">
            <v>201112</v>
          </cell>
          <cell r="D3771">
            <v>0</v>
          </cell>
        </row>
        <row r="3772">
          <cell r="A3772" t="str">
            <v>Tetco M3</v>
          </cell>
          <cell r="C3772">
            <v>201201</v>
          </cell>
          <cell r="D3772">
            <v>0</v>
          </cell>
        </row>
        <row r="3773">
          <cell r="A3773" t="str">
            <v>Tetco M3</v>
          </cell>
          <cell r="C3773">
            <v>201202</v>
          </cell>
          <cell r="D3773">
            <v>0</v>
          </cell>
        </row>
        <row r="3774">
          <cell r="A3774" t="str">
            <v>Tetco M3</v>
          </cell>
          <cell r="C3774">
            <v>201203</v>
          </cell>
          <cell r="D3774">
            <v>0</v>
          </cell>
        </row>
        <row r="3775">
          <cell r="A3775" t="str">
            <v>Tetco M3</v>
          </cell>
          <cell r="C3775">
            <v>201204</v>
          </cell>
          <cell r="D3775">
            <v>0</v>
          </cell>
        </row>
        <row r="3776">
          <cell r="A3776" t="str">
            <v>Tetco M3</v>
          </cell>
          <cell r="C3776">
            <v>201205</v>
          </cell>
          <cell r="D3776">
            <v>0</v>
          </cell>
        </row>
        <row r="3777">
          <cell r="A3777" t="str">
            <v>Tetco M3</v>
          </cell>
          <cell r="C3777">
            <v>201206</v>
          </cell>
          <cell r="D3777">
            <v>0</v>
          </cell>
        </row>
        <row r="3778">
          <cell r="A3778" t="str">
            <v>Tetco M3</v>
          </cell>
          <cell r="C3778">
            <v>201207</v>
          </cell>
          <cell r="D3778">
            <v>0</v>
          </cell>
        </row>
        <row r="3779">
          <cell r="A3779" t="str">
            <v>Tetco M3</v>
          </cell>
          <cell r="C3779">
            <v>201208</v>
          </cell>
          <cell r="D3779">
            <v>0</v>
          </cell>
        </row>
        <row r="3780">
          <cell r="A3780" t="str">
            <v>Tetco M3</v>
          </cell>
          <cell r="C3780">
            <v>201209</v>
          </cell>
          <cell r="D3780">
            <v>0</v>
          </cell>
        </row>
        <row r="3781">
          <cell r="A3781" t="str">
            <v>Tetco M3</v>
          </cell>
          <cell r="C3781">
            <v>201210</v>
          </cell>
          <cell r="D3781">
            <v>0</v>
          </cell>
        </row>
        <row r="3782">
          <cell r="A3782" t="str">
            <v>Tetco M3</v>
          </cell>
          <cell r="C3782">
            <v>201211</v>
          </cell>
          <cell r="D3782">
            <v>0</v>
          </cell>
        </row>
        <row r="3783">
          <cell r="A3783" t="str">
            <v>Tetco M3</v>
          </cell>
          <cell r="C3783">
            <v>201212</v>
          </cell>
          <cell r="D3783">
            <v>0</v>
          </cell>
        </row>
        <row r="3784">
          <cell r="A3784" t="str">
            <v>Tetco M3</v>
          </cell>
          <cell r="C3784">
            <v>201301</v>
          </cell>
          <cell r="D3784">
            <v>0</v>
          </cell>
        </row>
        <row r="3785">
          <cell r="A3785" t="str">
            <v>Tetco M3</v>
          </cell>
          <cell r="C3785">
            <v>201302</v>
          </cell>
          <cell r="D3785">
            <v>0</v>
          </cell>
        </row>
        <row r="3786">
          <cell r="A3786" t="str">
            <v>Tetco M3</v>
          </cell>
          <cell r="C3786">
            <v>201303</v>
          </cell>
          <cell r="D3786">
            <v>0</v>
          </cell>
        </row>
        <row r="3787">
          <cell r="A3787" t="str">
            <v>Tetco M3</v>
          </cell>
          <cell r="C3787">
            <v>201304</v>
          </cell>
          <cell r="D3787">
            <v>0</v>
          </cell>
        </row>
        <row r="3788">
          <cell r="A3788" t="str">
            <v>Tetco STX</v>
          </cell>
          <cell r="C3788">
            <v>200803</v>
          </cell>
          <cell r="D3788">
            <v>-0.38750000000000001</v>
          </cell>
        </row>
        <row r="3789">
          <cell r="A3789" t="str">
            <v>Tetco STX</v>
          </cell>
          <cell r="C3789">
            <v>200804</v>
          </cell>
          <cell r="D3789">
            <v>-0.32</v>
          </cell>
        </row>
        <row r="3790">
          <cell r="A3790" t="str">
            <v>Tetco STX</v>
          </cell>
          <cell r="C3790">
            <v>200805</v>
          </cell>
          <cell r="D3790">
            <v>-0.24</v>
          </cell>
        </row>
        <row r="3791">
          <cell r="A3791" t="str">
            <v>Tetco STX</v>
          </cell>
          <cell r="C3791">
            <v>200806</v>
          </cell>
          <cell r="D3791">
            <v>-0.20730000000000001</v>
          </cell>
        </row>
        <row r="3792">
          <cell r="A3792" t="str">
            <v>Tetco STX</v>
          </cell>
          <cell r="C3792">
            <v>200807</v>
          </cell>
          <cell r="D3792">
            <v>-0.20039999999999999</v>
          </cell>
        </row>
        <row r="3793">
          <cell r="A3793" t="str">
            <v>Tetco STX</v>
          </cell>
          <cell r="C3793">
            <v>200808</v>
          </cell>
          <cell r="D3793">
            <v>-0.21659999999999999</v>
          </cell>
        </row>
        <row r="3794">
          <cell r="A3794" t="str">
            <v>Tetco STX</v>
          </cell>
          <cell r="C3794">
            <v>200809</v>
          </cell>
          <cell r="D3794">
            <v>-0.19839999999999999</v>
          </cell>
        </row>
        <row r="3795">
          <cell r="A3795" t="str">
            <v>Tetco STX</v>
          </cell>
          <cell r="C3795">
            <v>200810</v>
          </cell>
          <cell r="D3795">
            <v>-0.2273</v>
          </cell>
        </row>
        <row r="3796">
          <cell r="A3796" t="str">
            <v>Tetco STX</v>
          </cell>
          <cell r="C3796">
            <v>200811</v>
          </cell>
          <cell r="D3796">
            <v>-0.4733</v>
          </cell>
        </row>
        <row r="3797">
          <cell r="A3797" t="str">
            <v>Tetco STX</v>
          </cell>
          <cell r="C3797">
            <v>200812</v>
          </cell>
          <cell r="D3797">
            <v>-0.58330000000000004</v>
          </cell>
        </row>
        <row r="3798">
          <cell r="A3798" t="str">
            <v>Tetco STX</v>
          </cell>
          <cell r="C3798">
            <v>200901</v>
          </cell>
          <cell r="D3798">
            <v>-0.52829999999999999</v>
          </cell>
        </row>
        <row r="3799">
          <cell r="A3799" t="str">
            <v>Tetco STX</v>
          </cell>
          <cell r="C3799">
            <v>200902</v>
          </cell>
          <cell r="D3799">
            <v>-0.49469999999999997</v>
          </cell>
        </row>
        <row r="3800">
          <cell r="A3800" t="str">
            <v>Tetco STX</v>
          </cell>
          <cell r="C3800">
            <v>200903</v>
          </cell>
          <cell r="D3800">
            <v>-0.49540000000000001</v>
          </cell>
        </row>
        <row r="3801">
          <cell r="A3801" t="str">
            <v>Tetco STX</v>
          </cell>
          <cell r="C3801">
            <v>200904</v>
          </cell>
          <cell r="D3801">
            <v>-0.21460000000000001</v>
          </cell>
        </row>
        <row r="3802">
          <cell r="A3802" t="str">
            <v>Tetco STX</v>
          </cell>
          <cell r="C3802">
            <v>200905</v>
          </cell>
          <cell r="D3802">
            <v>-0.2203</v>
          </cell>
        </row>
        <row r="3803">
          <cell r="A3803" t="str">
            <v>Tetco STX</v>
          </cell>
          <cell r="C3803">
            <v>200906</v>
          </cell>
          <cell r="D3803">
            <v>-0.21609999999999999</v>
          </cell>
        </row>
        <row r="3804">
          <cell r="A3804" t="str">
            <v>Tetco STX</v>
          </cell>
          <cell r="C3804">
            <v>200907</v>
          </cell>
          <cell r="D3804">
            <v>-0.2089</v>
          </cell>
        </row>
        <row r="3805">
          <cell r="A3805" t="str">
            <v>Tetco STX</v>
          </cell>
          <cell r="C3805">
            <v>200908</v>
          </cell>
          <cell r="D3805">
            <v>-0.2258</v>
          </cell>
        </row>
        <row r="3806">
          <cell r="A3806" t="str">
            <v>Tetco STX</v>
          </cell>
          <cell r="C3806">
            <v>200909</v>
          </cell>
          <cell r="D3806">
            <v>-0.20680000000000001</v>
          </cell>
        </row>
        <row r="3807">
          <cell r="A3807" t="str">
            <v>Tetco STX</v>
          </cell>
          <cell r="C3807">
            <v>200910</v>
          </cell>
          <cell r="D3807">
            <v>-0.23699999999999999</v>
          </cell>
        </row>
        <row r="3808">
          <cell r="A3808" t="str">
            <v>Tetco STX</v>
          </cell>
          <cell r="C3808">
            <v>200911</v>
          </cell>
          <cell r="D3808">
            <v>-0.4496</v>
          </cell>
        </row>
        <row r="3809">
          <cell r="A3809" t="str">
            <v>Tetco STX</v>
          </cell>
          <cell r="C3809">
            <v>200912</v>
          </cell>
          <cell r="D3809">
            <v>-0.55410000000000004</v>
          </cell>
        </row>
        <row r="3810">
          <cell r="A3810" t="str">
            <v>Tetco STX</v>
          </cell>
          <cell r="C3810">
            <v>201001</v>
          </cell>
          <cell r="D3810">
            <v>-0.50190000000000001</v>
          </cell>
        </row>
        <row r="3811">
          <cell r="A3811" t="str">
            <v>Tetco STX</v>
          </cell>
          <cell r="C3811">
            <v>201002</v>
          </cell>
          <cell r="D3811">
            <v>-0.47</v>
          </cell>
        </row>
        <row r="3812">
          <cell r="A3812" t="str">
            <v>Tetco STX</v>
          </cell>
          <cell r="C3812">
            <v>201003</v>
          </cell>
          <cell r="D3812">
            <v>-0.47060000000000002</v>
          </cell>
        </row>
        <row r="3813">
          <cell r="A3813" t="str">
            <v>Tetco STX</v>
          </cell>
          <cell r="C3813">
            <v>201004</v>
          </cell>
          <cell r="D3813">
            <v>-0.2039</v>
          </cell>
        </row>
        <row r="3814">
          <cell r="A3814" t="str">
            <v>Tetco STX</v>
          </cell>
          <cell r="C3814">
            <v>201005</v>
          </cell>
          <cell r="D3814">
            <v>-0.20930000000000001</v>
          </cell>
        </row>
        <row r="3815">
          <cell r="A3815" t="str">
            <v>Tetco STX</v>
          </cell>
          <cell r="C3815">
            <v>201006</v>
          </cell>
          <cell r="D3815">
            <v>-0.20530000000000001</v>
          </cell>
        </row>
        <row r="3816">
          <cell r="A3816" t="str">
            <v>Tetco STX</v>
          </cell>
          <cell r="C3816">
            <v>201007</v>
          </cell>
          <cell r="D3816">
            <v>-0.19850000000000001</v>
          </cell>
        </row>
        <row r="3817">
          <cell r="A3817" t="str">
            <v>Tetco STX</v>
          </cell>
          <cell r="C3817">
            <v>201008</v>
          </cell>
          <cell r="D3817">
            <v>-0.2145</v>
          </cell>
        </row>
        <row r="3818">
          <cell r="A3818" t="str">
            <v>Tetco STX</v>
          </cell>
          <cell r="C3818">
            <v>201009</v>
          </cell>
          <cell r="D3818">
            <v>-0.19639999999999999</v>
          </cell>
        </row>
        <row r="3819">
          <cell r="A3819" t="str">
            <v>Tetco STX</v>
          </cell>
          <cell r="C3819">
            <v>201010</v>
          </cell>
          <cell r="D3819">
            <v>-0.22509999999999999</v>
          </cell>
        </row>
        <row r="3820">
          <cell r="A3820" t="str">
            <v>Tetco STX</v>
          </cell>
          <cell r="C3820">
            <v>201011</v>
          </cell>
          <cell r="D3820">
            <v>-0.42709999999999998</v>
          </cell>
        </row>
        <row r="3821">
          <cell r="A3821" t="str">
            <v>Tetco STX</v>
          </cell>
          <cell r="C3821">
            <v>201012</v>
          </cell>
          <cell r="D3821">
            <v>-0.52639999999999998</v>
          </cell>
        </row>
        <row r="3822">
          <cell r="A3822" t="str">
            <v>Tetco STX</v>
          </cell>
          <cell r="C3822">
            <v>201101</v>
          </cell>
          <cell r="D3822">
            <v>-0.4768</v>
          </cell>
        </row>
        <row r="3823">
          <cell r="A3823" t="str">
            <v>Tetco STX</v>
          </cell>
          <cell r="C3823">
            <v>201102</v>
          </cell>
          <cell r="D3823">
            <v>-0.44650000000000001</v>
          </cell>
        </row>
        <row r="3824">
          <cell r="A3824" t="str">
            <v>Tetco STX</v>
          </cell>
          <cell r="C3824">
            <v>201103</v>
          </cell>
          <cell r="D3824">
            <v>-0.4471</v>
          </cell>
        </row>
        <row r="3825">
          <cell r="A3825" t="str">
            <v>Tetco STX</v>
          </cell>
          <cell r="C3825">
            <v>201104</v>
          </cell>
          <cell r="D3825">
            <v>-0.19370000000000001</v>
          </cell>
        </row>
        <row r="3826">
          <cell r="A3826" t="str">
            <v>Tetco STX</v>
          </cell>
          <cell r="C3826">
            <v>201105</v>
          </cell>
          <cell r="D3826">
            <v>0</v>
          </cell>
        </row>
        <row r="3827">
          <cell r="A3827" t="str">
            <v>Tetco STX</v>
          </cell>
          <cell r="C3827">
            <v>201106</v>
          </cell>
          <cell r="D3827">
            <v>0</v>
          </cell>
        </row>
        <row r="3828">
          <cell r="A3828" t="str">
            <v>Tetco STX</v>
          </cell>
          <cell r="C3828">
            <v>201107</v>
          </cell>
          <cell r="D3828">
            <v>0</v>
          </cell>
        </row>
        <row r="3829">
          <cell r="A3829" t="str">
            <v>Tetco STX</v>
          </cell>
          <cell r="C3829">
            <v>201108</v>
          </cell>
          <cell r="D3829">
            <v>0</v>
          </cell>
        </row>
        <row r="3830">
          <cell r="A3830" t="str">
            <v>Tetco STX</v>
          </cell>
          <cell r="C3830">
            <v>201109</v>
          </cell>
          <cell r="D3830">
            <v>0</v>
          </cell>
        </row>
        <row r="3831">
          <cell r="A3831" t="str">
            <v>Tetco STX</v>
          </cell>
          <cell r="C3831">
            <v>201110</v>
          </cell>
          <cell r="D3831">
            <v>0</v>
          </cell>
        </row>
        <row r="3832">
          <cell r="A3832" t="str">
            <v>Tetco STX</v>
          </cell>
          <cell r="C3832">
            <v>201111</v>
          </cell>
          <cell r="D3832">
            <v>0</v>
          </cell>
        </row>
        <row r="3833">
          <cell r="A3833" t="str">
            <v>Tetco STX</v>
          </cell>
          <cell r="C3833">
            <v>201112</v>
          </cell>
          <cell r="D3833">
            <v>0</v>
          </cell>
        </row>
        <row r="3834">
          <cell r="A3834" t="str">
            <v>Tetco STX</v>
          </cell>
          <cell r="C3834">
            <v>201201</v>
          </cell>
          <cell r="D3834">
            <v>0</v>
          </cell>
        </row>
        <row r="3835">
          <cell r="A3835" t="str">
            <v>Tetco STX</v>
          </cell>
          <cell r="C3835">
            <v>201202</v>
          </cell>
          <cell r="D3835">
            <v>0</v>
          </cell>
        </row>
        <row r="3836">
          <cell r="A3836" t="str">
            <v>Tetco STX</v>
          </cell>
          <cell r="C3836">
            <v>201203</v>
          </cell>
          <cell r="D3836">
            <v>0</v>
          </cell>
        </row>
        <row r="3837">
          <cell r="A3837" t="str">
            <v>Tetco STX</v>
          </cell>
          <cell r="C3837">
            <v>201204</v>
          </cell>
          <cell r="D3837">
            <v>0</v>
          </cell>
        </row>
        <row r="3838">
          <cell r="A3838" t="str">
            <v>Tetco STX</v>
          </cell>
          <cell r="C3838">
            <v>201205</v>
          </cell>
          <cell r="D3838">
            <v>0</v>
          </cell>
        </row>
        <row r="3839">
          <cell r="A3839" t="str">
            <v>Tetco STX</v>
          </cell>
          <cell r="C3839">
            <v>201206</v>
          </cell>
          <cell r="D3839">
            <v>0</v>
          </cell>
        </row>
        <row r="3840">
          <cell r="A3840" t="str">
            <v>Tetco STX</v>
          </cell>
          <cell r="C3840">
            <v>201207</v>
          </cell>
          <cell r="D3840">
            <v>0</v>
          </cell>
        </row>
        <row r="3841">
          <cell r="A3841" t="str">
            <v>Tetco STX</v>
          </cell>
          <cell r="C3841">
            <v>201208</v>
          </cell>
          <cell r="D3841">
            <v>0</v>
          </cell>
        </row>
        <row r="3842">
          <cell r="A3842" t="str">
            <v>Tetco STX</v>
          </cell>
          <cell r="C3842">
            <v>201209</v>
          </cell>
          <cell r="D3842">
            <v>0</v>
          </cell>
        </row>
        <row r="3843">
          <cell r="A3843" t="str">
            <v>Tetco STX</v>
          </cell>
          <cell r="C3843">
            <v>201210</v>
          </cell>
          <cell r="D3843">
            <v>0</v>
          </cell>
        </row>
        <row r="3844">
          <cell r="A3844" t="str">
            <v>Tetco WLA</v>
          </cell>
          <cell r="C3844">
            <v>200803</v>
          </cell>
          <cell r="D3844">
            <v>-0.12</v>
          </cell>
        </row>
        <row r="3845">
          <cell r="A3845" t="str">
            <v>Tetco WLA</v>
          </cell>
          <cell r="C3845">
            <v>200804</v>
          </cell>
          <cell r="D3845">
            <v>-0.1235</v>
          </cell>
        </row>
        <row r="3846">
          <cell r="A3846" t="str">
            <v>Tetco WLA</v>
          </cell>
          <cell r="C3846">
            <v>200805</v>
          </cell>
          <cell r="D3846">
            <v>-0.11650000000000001</v>
          </cell>
        </row>
        <row r="3847">
          <cell r="A3847" t="str">
            <v>Tetco WLA</v>
          </cell>
          <cell r="C3847">
            <v>200806</v>
          </cell>
          <cell r="D3847">
            <v>-0.109</v>
          </cell>
        </row>
        <row r="3848">
          <cell r="A3848" t="str">
            <v>Tetco WLA</v>
          </cell>
          <cell r="C3848">
            <v>200807</v>
          </cell>
          <cell r="D3848">
            <v>-0.108</v>
          </cell>
        </row>
        <row r="3849">
          <cell r="A3849" t="str">
            <v>Tetco WLA</v>
          </cell>
          <cell r="C3849">
            <v>200808</v>
          </cell>
          <cell r="D3849">
            <v>-0.1105</v>
          </cell>
        </row>
        <row r="3850">
          <cell r="A3850" t="str">
            <v>Tetco WLA</v>
          </cell>
          <cell r="C3850">
            <v>200809</v>
          </cell>
          <cell r="D3850">
            <v>-0.10920000000000001</v>
          </cell>
        </row>
        <row r="3851">
          <cell r="A3851" t="str">
            <v>Tetco WLA</v>
          </cell>
          <cell r="C3851">
            <v>200810</v>
          </cell>
          <cell r="D3851">
            <v>-0.1138</v>
          </cell>
        </row>
        <row r="3852">
          <cell r="A3852" t="str">
            <v>Tetco WLA</v>
          </cell>
          <cell r="C3852">
            <v>200811</v>
          </cell>
          <cell r="D3852">
            <v>-0.14580000000000001</v>
          </cell>
        </row>
        <row r="3853">
          <cell r="A3853" t="str">
            <v>Tetco WLA</v>
          </cell>
          <cell r="C3853">
            <v>200812</v>
          </cell>
          <cell r="D3853">
            <v>-0.15509999999999999</v>
          </cell>
        </row>
        <row r="3854">
          <cell r="A3854" t="str">
            <v>Tetco WLA</v>
          </cell>
          <cell r="C3854">
            <v>200901</v>
          </cell>
          <cell r="D3854">
            <v>-0.14899999999999999</v>
          </cell>
        </row>
        <row r="3855">
          <cell r="A3855" t="str">
            <v>Tetco WLA</v>
          </cell>
          <cell r="C3855">
            <v>200902</v>
          </cell>
          <cell r="D3855">
            <v>-0.14499999999999999</v>
          </cell>
        </row>
        <row r="3856">
          <cell r="A3856" t="str">
            <v>Tetco WLA</v>
          </cell>
          <cell r="C3856">
            <v>200903</v>
          </cell>
          <cell r="D3856">
            <v>-0.1447</v>
          </cell>
        </row>
        <row r="3857">
          <cell r="A3857" t="str">
            <v>Tetco WLA</v>
          </cell>
          <cell r="C3857">
            <v>200904</v>
          </cell>
          <cell r="D3857">
            <v>-0.1114</v>
          </cell>
        </row>
        <row r="3858">
          <cell r="A3858" t="str">
            <v>Tetco WLA</v>
          </cell>
          <cell r="C3858">
            <v>200905</v>
          </cell>
          <cell r="D3858">
            <v>-0.11210000000000001</v>
          </cell>
        </row>
        <row r="3859">
          <cell r="A3859" t="str">
            <v>Tetco WLA</v>
          </cell>
          <cell r="C3859">
            <v>200906</v>
          </cell>
          <cell r="D3859">
            <v>-0.1115</v>
          </cell>
        </row>
        <row r="3860">
          <cell r="A3860" t="str">
            <v>Tetco WLA</v>
          </cell>
          <cell r="C3860">
            <v>200907</v>
          </cell>
          <cell r="D3860">
            <v>-0.1105</v>
          </cell>
        </row>
        <row r="3861">
          <cell r="A3861" t="str">
            <v>Tetco WLA</v>
          </cell>
          <cell r="C3861">
            <v>200908</v>
          </cell>
          <cell r="D3861">
            <v>-0.1132</v>
          </cell>
        </row>
        <row r="3862">
          <cell r="A3862" t="str">
            <v>Tetco WLA</v>
          </cell>
          <cell r="C3862">
            <v>200909</v>
          </cell>
          <cell r="D3862">
            <v>-0.11169999999999999</v>
          </cell>
        </row>
        <row r="3863">
          <cell r="A3863" t="str">
            <v>Tetco WLA</v>
          </cell>
          <cell r="C3863">
            <v>200910</v>
          </cell>
          <cell r="D3863">
            <v>-0.1167</v>
          </cell>
        </row>
        <row r="3864">
          <cell r="A3864" t="str">
            <v>Tetco WLA</v>
          </cell>
          <cell r="C3864">
            <v>200911</v>
          </cell>
          <cell r="D3864">
            <v>-0.1434</v>
          </cell>
        </row>
        <row r="3865">
          <cell r="A3865" t="str">
            <v>Tetco WLA</v>
          </cell>
          <cell r="C3865">
            <v>200912</v>
          </cell>
          <cell r="D3865">
            <v>-0.1522</v>
          </cell>
        </row>
        <row r="3866">
          <cell r="A3866" t="str">
            <v>Tetco WLA</v>
          </cell>
          <cell r="C3866">
            <v>201001</v>
          </cell>
          <cell r="D3866">
            <v>-0.14630000000000001</v>
          </cell>
        </row>
        <row r="3867">
          <cell r="A3867" t="str">
            <v>Tetco WLA</v>
          </cell>
          <cell r="C3867">
            <v>201002</v>
          </cell>
          <cell r="D3867">
            <v>-0.1426</v>
          </cell>
        </row>
        <row r="3868">
          <cell r="A3868" t="str">
            <v>Tetco WLA</v>
          </cell>
          <cell r="C3868">
            <v>201003</v>
          </cell>
          <cell r="D3868">
            <v>-0.14230000000000001</v>
          </cell>
        </row>
        <row r="3869">
          <cell r="A3869" t="str">
            <v>Tetco WLA</v>
          </cell>
          <cell r="C3869">
            <v>201004</v>
          </cell>
          <cell r="D3869">
            <v>-0.1108</v>
          </cell>
        </row>
        <row r="3870">
          <cell r="A3870" t="str">
            <v>Tetco WLA</v>
          </cell>
          <cell r="C3870">
            <v>201005</v>
          </cell>
          <cell r="D3870">
            <v>-0.1114</v>
          </cell>
        </row>
        <row r="3871">
          <cell r="A3871" t="str">
            <v>Tetco WLA</v>
          </cell>
          <cell r="C3871">
            <v>201006</v>
          </cell>
          <cell r="D3871">
            <v>-0.1109</v>
          </cell>
        </row>
        <row r="3872">
          <cell r="A3872" t="str">
            <v>Tetco WLA</v>
          </cell>
          <cell r="C3872">
            <v>201007</v>
          </cell>
          <cell r="D3872">
            <v>-0.10979999999999999</v>
          </cell>
        </row>
        <row r="3873">
          <cell r="A3873" t="str">
            <v>Tetco WLA</v>
          </cell>
          <cell r="C3873">
            <v>201008</v>
          </cell>
          <cell r="D3873">
            <v>-0.1125</v>
          </cell>
        </row>
        <row r="3874">
          <cell r="A3874" t="str">
            <v>Tetco WLA</v>
          </cell>
          <cell r="C3874">
            <v>201009</v>
          </cell>
          <cell r="D3874">
            <v>-0.1111</v>
          </cell>
        </row>
        <row r="3875">
          <cell r="A3875" t="str">
            <v>Tetco WLA</v>
          </cell>
          <cell r="C3875">
            <v>201010</v>
          </cell>
          <cell r="D3875">
            <v>-0.11600000000000001</v>
          </cell>
        </row>
        <row r="3876">
          <cell r="A3876" t="str">
            <v>Tetco WLA</v>
          </cell>
          <cell r="C3876">
            <v>201011</v>
          </cell>
          <cell r="D3876">
            <v>-0.14099999999999999</v>
          </cell>
        </row>
        <row r="3877">
          <cell r="A3877" t="str">
            <v>Tetco WLA</v>
          </cell>
          <cell r="C3877">
            <v>201012</v>
          </cell>
          <cell r="D3877">
            <v>-0.14940000000000001</v>
          </cell>
        </row>
        <row r="3878">
          <cell r="A3878" t="str">
            <v>Tetco WLA</v>
          </cell>
          <cell r="C3878">
            <v>201101</v>
          </cell>
          <cell r="D3878">
            <v>-0.14380000000000001</v>
          </cell>
        </row>
        <row r="3879">
          <cell r="A3879" t="str">
            <v>Tetco WLA</v>
          </cell>
          <cell r="C3879">
            <v>201102</v>
          </cell>
          <cell r="D3879">
            <v>-0.14030000000000001</v>
          </cell>
        </row>
        <row r="3880">
          <cell r="A3880" t="str">
            <v>Tetco WLA</v>
          </cell>
          <cell r="C3880">
            <v>201103</v>
          </cell>
          <cell r="D3880">
            <v>-0.14000000000000001</v>
          </cell>
        </row>
        <row r="3881">
          <cell r="A3881" t="str">
            <v>Tetco WLA</v>
          </cell>
          <cell r="C3881">
            <v>201104</v>
          </cell>
          <cell r="D3881">
            <v>-0.1101</v>
          </cell>
        </row>
        <row r="3882">
          <cell r="A3882" t="str">
            <v>Tetco WLA</v>
          </cell>
          <cell r="C3882">
            <v>201105</v>
          </cell>
          <cell r="D3882">
            <v>0</v>
          </cell>
        </row>
        <row r="3883">
          <cell r="A3883" t="str">
            <v>Tetco WLA</v>
          </cell>
          <cell r="C3883">
            <v>201106</v>
          </cell>
          <cell r="D3883">
            <v>0</v>
          </cell>
        </row>
        <row r="3884">
          <cell r="A3884" t="str">
            <v>Tetco WLA</v>
          </cell>
          <cell r="C3884">
            <v>201107</v>
          </cell>
          <cell r="D3884">
            <v>0</v>
          </cell>
        </row>
        <row r="3885">
          <cell r="A3885" t="str">
            <v>Tetco WLA</v>
          </cell>
          <cell r="C3885">
            <v>201108</v>
          </cell>
          <cell r="D3885">
            <v>0</v>
          </cell>
        </row>
        <row r="3886">
          <cell r="A3886" t="str">
            <v>Tetco WLA</v>
          </cell>
          <cell r="C3886">
            <v>201109</v>
          </cell>
          <cell r="D3886">
            <v>0</v>
          </cell>
        </row>
        <row r="3887">
          <cell r="A3887" t="str">
            <v>Tetco WLA</v>
          </cell>
          <cell r="C3887">
            <v>201110</v>
          </cell>
          <cell r="D3887">
            <v>0</v>
          </cell>
        </row>
        <row r="3888">
          <cell r="A3888" t="str">
            <v>Tetco WLA</v>
          </cell>
          <cell r="C3888">
            <v>201111</v>
          </cell>
          <cell r="D3888">
            <v>0</v>
          </cell>
        </row>
        <row r="3889">
          <cell r="A3889" t="str">
            <v>Tetco WLA</v>
          </cell>
          <cell r="C3889">
            <v>201112</v>
          </cell>
          <cell r="D3889">
            <v>0</v>
          </cell>
        </row>
        <row r="3890">
          <cell r="A3890" t="str">
            <v>Tetco WLA</v>
          </cell>
          <cell r="C3890">
            <v>201201</v>
          </cell>
          <cell r="D3890">
            <v>0</v>
          </cell>
        </row>
        <row r="3891">
          <cell r="A3891" t="str">
            <v>Tetco WLA</v>
          </cell>
          <cell r="C3891">
            <v>201202</v>
          </cell>
          <cell r="D3891">
            <v>0</v>
          </cell>
        </row>
        <row r="3892">
          <cell r="A3892" t="str">
            <v>Tetco WLA</v>
          </cell>
          <cell r="C3892">
            <v>201203</v>
          </cell>
          <cell r="D3892">
            <v>0</v>
          </cell>
        </row>
        <row r="3893">
          <cell r="A3893" t="str">
            <v>Tetco WLA</v>
          </cell>
          <cell r="C3893">
            <v>201204</v>
          </cell>
          <cell r="D3893">
            <v>0</v>
          </cell>
        </row>
        <row r="3894">
          <cell r="A3894" t="str">
            <v>Tetco WLA</v>
          </cell>
          <cell r="C3894">
            <v>201205</v>
          </cell>
          <cell r="D3894">
            <v>0</v>
          </cell>
        </row>
        <row r="3895">
          <cell r="A3895" t="str">
            <v>Tetco WLA</v>
          </cell>
          <cell r="C3895">
            <v>201206</v>
          </cell>
          <cell r="D3895">
            <v>0</v>
          </cell>
        </row>
        <row r="3896">
          <cell r="A3896" t="str">
            <v>Tetco WLA</v>
          </cell>
          <cell r="C3896">
            <v>201207</v>
          </cell>
          <cell r="D3896">
            <v>0</v>
          </cell>
        </row>
        <row r="3897">
          <cell r="A3897" t="str">
            <v>Tetco WLA</v>
          </cell>
          <cell r="C3897">
            <v>201208</v>
          </cell>
          <cell r="D3897">
            <v>0</v>
          </cell>
        </row>
        <row r="3898">
          <cell r="A3898" t="str">
            <v>Tetco WLA</v>
          </cell>
          <cell r="C3898">
            <v>201209</v>
          </cell>
          <cell r="D3898">
            <v>0</v>
          </cell>
        </row>
        <row r="3899">
          <cell r="A3899" t="str">
            <v>Tetco WLA</v>
          </cell>
          <cell r="C3899">
            <v>201210</v>
          </cell>
          <cell r="D3899">
            <v>0</v>
          </cell>
        </row>
        <row r="3900">
          <cell r="A3900" t="str">
            <v>Transco Z1</v>
          </cell>
          <cell r="C3900">
            <v>200803</v>
          </cell>
          <cell r="D3900">
            <v>-0.56330000000000002</v>
          </cell>
        </row>
        <row r="3901">
          <cell r="A3901" t="str">
            <v>Transco Z1</v>
          </cell>
          <cell r="C3901">
            <v>200804</v>
          </cell>
          <cell r="D3901">
            <v>-0.2843</v>
          </cell>
        </row>
        <row r="3902">
          <cell r="A3902" t="str">
            <v>Transco Z1</v>
          </cell>
          <cell r="C3902">
            <v>200805</v>
          </cell>
          <cell r="D3902">
            <v>-0.28620000000000001</v>
          </cell>
        </row>
        <row r="3903">
          <cell r="A3903" t="str">
            <v>Transco Z1</v>
          </cell>
          <cell r="C3903">
            <v>200806</v>
          </cell>
          <cell r="D3903">
            <v>-0.2843</v>
          </cell>
        </row>
        <row r="3904">
          <cell r="A3904" t="str">
            <v>Transco Z1</v>
          </cell>
          <cell r="C3904">
            <v>200807</v>
          </cell>
          <cell r="D3904">
            <v>-0.28139999999999998</v>
          </cell>
        </row>
        <row r="3905">
          <cell r="A3905" t="str">
            <v>Transco Z1</v>
          </cell>
          <cell r="C3905">
            <v>200808</v>
          </cell>
          <cell r="D3905">
            <v>-0.27339999999999998</v>
          </cell>
        </row>
        <row r="3906">
          <cell r="A3906" t="str">
            <v>Transco Z1</v>
          </cell>
          <cell r="C3906">
            <v>200809</v>
          </cell>
          <cell r="D3906">
            <v>-0.2747</v>
          </cell>
        </row>
        <row r="3907">
          <cell r="A3907" t="str">
            <v>Transco Z1</v>
          </cell>
          <cell r="C3907">
            <v>200810</v>
          </cell>
          <cell r="D3907">
            <v>-0.27089999999999997</v>
          </cell>
        </row>
        <row r="3908">
          <cell r="A3908" t="str">
            <v>Transco Z1</v>
          </cell>
          <cell r="C3908">
            <v>200811</v>
          </cell>
          <cell r="D3908">
            <v>-0.57530000000000003</v>
          </cell>
        </row>
        <row r="3909">
          <cell r="A3909" t="str">
            <v>Transco Z1</v>
          </cell>
          <cell r="C3909">
            <v>200812</v>
          </cell>
          <cell r="D3909">
            <v>-0.56269999999999998</v>
          </cell>
        </row>
        <row r="3910">
          <cell r="A3910" t="str">
            <v>Transco Z1</v>
          </cell>
          <cell r="C3910">
            <v>200901</v>
          </cell>
          <cell r="D3910">
            <v>-0.57079999999999997</v>
          </cell>
        </row>
        <row r="3911">
          <cell r="A3911" t="str">
            <v>Transco Z1</v>
          </cell>
          <cell r="C3911">
            <v>200902</v>
          </cell>
          <cell r="D3911">
            <v>-0.57589999999999997</v>
          </cell>
        </row>
        <row r="3912">
          <cell r="A3912" t="str">
            <v>Transco Z1</v>
          </cell>
          <cell r="C3912">
            <v>200903</v>
          </cell>
          <cell r="D3912">
            <v>-0.57720000000000005</v>
          </cell>
        </row>
        <row r="3913">
          <cell r="A3913" t="str">
            <v>Transco Z1</v>
          </cell>
          <cell r="C3913">
            <v>200904</v>
          </cell>
          <cell r="D3913">
            <v>-0.28949999999999998</v>
          </cell>
        </row>
        <row r="3914">
          <cell r="A3914" t="str">
            <v>Transco Z1</v>
          </cell>
          <cell r="C3914">
            <v>200905</v>
          </cell>
          <cell r="D3914">
            <v>-0.2893</v>
          </cell>
        </row>
        <row r="3915">
          <cell r="A3915" t="str">
            <v>Transco Z1</v>
          </cell>
          <cell r="C3915">
            <v>200906</v>
          </cell>
          <cell r="D3915">
            <v>-0.28949999999999998</v>
          </cell>
        </row>
        <row r="3916">
          <cell r="A3916" t="str">
            <v>Transco Z1</v>
          </cell>
          <cell r="C3916">
            <v>200907</v>
          </cell>
          <cell r="D3916">
            <v>-0.28970000000000001</v>
          </cell>
        </row>
        <row r="3917">
          <cell r="A3917" t="str">
            <v>Transco Z1</v>
          </cell>
          <cell r="C3917">
            <v>200908</v>
          </cell>
          <cell r="D3917">
            <v>-0.2888</v>
          </cell>
        </row>
        <row r="3918">
          <cell r="A3918" t="str">
            <v>Transco Z1</v>
          </cell>
          <cell r="C3918">
            <v>200909</v>
          </cell>
          <cell r="D3918">
            <v>-0.2893</v>
          </cell>
        </row>
        <row r="3919">
          <cell r="A3919" t="str">
            <v>Transco Z1</v>
          </cell>
          <cell r="C3919">
            <v>200910</v>
          </cell>
          <cell r="D3919">
            <v>-0.28770000000000001</v>
          </cell>
        </row>
        <row r="3920">
          <cell r="A3920" t="str">
            <v>Transco Z1</v>
          </cell>
          <cell r="C3920">
            <v>200911</v>
          </cell>
          <cell r="D3920">
            <v>-0.59830000000000005</v>
          </cell>
        </row>
        <row r="3921">
          <cell r="A3921" t="str">
            <v>Transco Z1</v>
          </cell>
          <cell r="C3921">
            <v>200912</v>
          </cell>
          <cell r="D3921">
            <v>-0.59030000000000005</v>
          </cell>
        </row>
        <row r="3922">
          <cell r="A3922" t="str">
            <v>Transco Z1</v>
          </cell>
          <cell r="C3922">
            <v>201001</v>
          </cell>
          <cell r="D3922">
            <v>-0.59540000000000004</v>
          </cell>
        </row>
        <row r="3923">
          <cell r="A3923" t="str">
            <v>Transco Z1</v>
          </cell>
          <cell r="C3923">
            <v>201002</v>
          </cell>
          <cell r="D3923">
            <v>-0.59870000000000001</v>
          </cell>
        </row>
        <row r="3924">
          <cell r="A3924" t="str">
            <v>Transco Z1</v>
          </cell>
          <cell r="C3924">
            <v>201003</v>
          </cell>
          <cell r="D3924">
            <v>-0.59950000000000003</v>
          </cell>
        </row>
        <row r="3925">
          <cell r="A3925" t="str">
            <v>Transco Z1</v>
          </cell>
          <cell r="C3925">
            <v>201004</v>
          </cell>
          <cell r="D3925">
            <v>-0.29139999999999999</v>
          </cell>
        </row>
        <row r="3926">
          <cell r="A3926" t="str">
            <v>Transco Z1</v>
          </cell>
          <cell r="C3926">
            <v>201005</v>
          </cell>
          <cell r="D3926">
            <v>-0.29120000000000001</v>
          </cell>
        </row>
        <row r="3927">
          <cell r="A3927" t="str">
            <v>Transco Z1</v>
          </cell>
          <cell r="C3927">
            <v>201006</v>
          </cell>
          <cell r="D3927">
            <v>-0.2913</v>
          </cell>
        </row>
        <row r="3928">
          <cell r="A3928" t="str">
            <v>Transco Z1</v>
          </cell>
          <cell r="C3928">
            <v>201007</v>
          </cell>
          <cell r="D3928">
            <v>-0.29160000000000003</v>
          </cell>
        </row>
        <row r="3929">
          <cell r="A3929" t="str">
            <v>Transco Z1</v>
          </cell>
          <cell r="C3929">
            <v>201008</v>
          </cell>
          <cell r="D3929">
            <v>-0.29070000000000001</v>
          </cell>
        </row>
        <row r="3930">
          <cell r="A3930" t="str">
            <v>Transco Z1</v>
          </cell>
          <cell r="C3930">
            <v>201009</v>
          </cell>
          <cell r="D3930">
            <v>-0.29120000000000001</v>
          </cell>
        </row>
        <row r="3931">
          <cell r="A3931" t="str">
            <v>Transco Z1</v>
          </cell>
          <cell r="C3931">
            <v>201010</v>
          </cell>
          <cell r="D3931">
            <v>-0.2898</v>
          </cell>
        </row>
        <row r="3932">
          <cell r="A3932" t="str">
            <v>Transco Z1</v>
          </cell>
          <cell r="C3932">
            <v>201011</v>
          </cell>
          <cell r="D3932">
            <v>-0.60089999999999999</v>
          </cell>
        </row>
        <row r="3933">
          <cell r="A3933" t="str">
            <v>Transco Z1</v>
          </cell>
          <cell r="C3933">
            <v>201012</v>
          </cell>
          <cell r="D3933">
            <v>-0.59340000000000004</v>
          </cell>
        </row>
        <row r="3934">
          <cell r="A3934" t="str">
            <v>Transco Z1</v>
          </cell>
          <cell r="C3934">
            <v>201101</v>
          </cell>
          <cell r="D3934">
            <v>-0.59819999999999995</v>
          </cell>
        </row>
        <row r="3935">
          <cell r="A3935" t="str">
            <v>Transco Z1</v>
          </cell>
          <cell r="C3935">
            <v>201102</v>
          </cell>
          <cell r="D3935">
            <v>-0.60129999999999995</v>
          </cell>
        </row>
        <row r="3936">
          <cell r="A3936" t="str">
            <v>Transco Z1</v>
          </cell>
          <cell r="C3936">
            <v>201103</v>
          </cell>
          <cell r="D3936">
            <v>-0.60199999999999998</v>
          </cell>
        </row>
        <row r="3937">
          <cell r="A3937" t="str">
            <v>Transco Z1</v>
          </cell>
          <cell r="C3937">
            <v>201104</v>
          </cell>
          <cell r="D3937">
            <v>-0.29049999999999998</v>
          </cell>
        </row>
        <row r="3938">
          <cell r="A3938" t="str">
            <v>Transco Z1</v>
          </cell>
          <cell r="C3938">
            <v>201105</v>
          </cell>
          <cell r="D3938">
            <v>-0.29120000000000001</v>
          </cell>
        </row>
        <row r="3939">
          <cell r="A3939" t="str">
            <v>Transco Z1</v>
          </cell>
          <cell r="C3939">
            <v>201106</v>
          </cell>
          <cell r="D3939">
            <v>-0.2913</v>
          </cell>
        </row>
        <row r="3940">
          <cell r="A3940" t="str">
            <v>Transco Z1</v>
          </cell>
          <cell r="C3940">
            <v>201107</v>
          </cell>
          <cell r="D3940">
            <v>-0.29160000000000003</v>
          </cell>
        </row>
        <row r="3941">
          <cell r="A3941" t="str">
            <v>Transco Z1</v>
          </cell>
          <cell r="C3941">
            <v>201108</v>
          </cell>
          <cell r="D3941">
            <v>-0.29070000000000001</v>
          </cell>
        </row>
        <row r="3942">
          <cell r="A3942" t="str">
            <v>Transco Z1</v>
          </cell>
          <cell r="C3942">
            <v>201109</v>
          </cell>
          <cell r="D3942">
            <v>-0.29120000000000001</v>
          </cell>
        </row>
        <row r="3943">
          <cell r="A3943" t="str">
            <v>Transco Z1</v>
          </cell>
          <cell r="C3943">
            <v>201110</v>
          </cell>
          <cell r="D3943">
            <v>-0.2898</v>
          </cell>
        </row>
        <row r="3944">
          <cell r="A3944" t="str">
            <v>Transco Z1</v>
          </cell>
          <cell r="C3944">
            <v>201111</v>
          </cell>
          <cell r="D3944">
            <v>-0.60089999999999999</v>
          </cell>
        </row>
        <row r="3945">
          <cell r="A3945" t="str">
            <v>Transco Z1</v>
          </cell>
          <cell r="C3945">
            <v>201112</v>
          </cell>
          <cell r="D3945">
            <v>-0.59340000000000004</v>
          </cell>
        </row>
        <row r="3946">
          <cell r="A3946" t="str">
            <v>Transco Z1</v>
          </cell>
          <cell r="C3946">
            <v>201201</v>
          </cell>
          <cell r="D3946">
            <v>-0.59819999999999995</v>
          </cell>
        </row>
        <row r="3947">
          <cell r="A3947" t="str">
            <v>Transco Z1</v>
          </cell>
          <cell r="C3947">
            <v>201202</v>
          </cell>
          <cell r="D3947">
            <v>-0.60129999999999995</v>
          </cell>
        </row>
        <row r="3948">
          <cell r="A3948" t="str">
            <v>Transco Z1</v>
          </cell>
          <cell r="C3948">
            <v>201203</v>
          </cell>
          <cell r="D3948">
            <v>-0.60199999999999998</v>
          </cell>
        </row>
        <row r="3949">
          <cell r="A3949" t="str">
            <v>Transco Z1</v>
          </cell>
          <cell r="C3949">
            <v>201204</v>
          </cell>
          <cell r="D3949">
            <v>-0.29049999999999998</v>
          </cell>
        </row>
        <row r="3950">
          <cell r="A3950" t="str">
            <v>Transco Z1</v>
          </cell>
          <cell r="C3950">
            <v>201205</v>
          </cell>
          <cell r="D3950">
            <v>-0.29120000000000001</v>
          </cell>
        </row>
        <row r="3951">
          <cell r="A3951" t="str">
            <v>Transco Z1</v>
          </cell>
          <cell r="C3951">
            <v>201206</v>
          </cell>
          <cell r="D3951">
            <v>-0.2913</v>
          </cell>
        </row>
        <row r="3952">
          <cell r="A3952" t="str">
            <v>Transco Z1</v>
          </cell>
          <cell r="C3952">
            <v>201207</v>
          </cell>
          <cell r="D3952">
            <v>-0.29160000000000003</v>
          </cell>
        </row>
        <row r="3953">
          <cell r="A3953" t="str">
            <v>Transco Z1</v>
          </cell>
          <cell r="C3953">
            <v>201208</v>
          </cell>
          <cell r="D3953">
            <v>-0.29070000000000001</v>
          </cell>
        </row>
        <row r="3954">
          <cell r="A3954" t="str">
            <v>Transco Z1</v>
          </cell>
          <cell r="C3954">
            <v>201209</v>
          </cell>
          <cell r="D3954">
            <v>-0.29120000000000001</v>
          </cell>
        </row>
        <row r="3955">
          <cell r="A3955" t="str">
            <v>Transco Z1</v>
          </cell>
          <cell r="C3955">
            <v>201210</v>
          </cell>
          <cell r="D3955">
            <v>-0.2898</v>
          </cell>
        </row>
        <row r="3956">
          <cell r="A3956" t="str">
            <v>Transco Z2</v>
          </cell>
          <cell r="C3956">
            <v>200803</v>
          </cell>
          <cell r="D3956">
            <v>-7.9399999999999998E-2</v>
          </cell>
        </row>
        <row r="3957">
          <cell r="A3957" t="str">
            <v>Transco Z2</v>
          </cell>
          <cell r="C3957">
            <v>200804</v>
          </cell>
          <cell r="D3957">
            <v>-4.9000000000000002E-2</v>
          </cell>
        </row>
        <row r="3958">
          <cell r="A3958" t="str">
            <v>Transco Z2</v>
          </cell>
          <cell r="C3958">
            <v>200805</v>
          </cell>
          <cell r="D3958">
            <v>-5.11E-2</v>
          </cell>
        </row>
        <row r="3959">
          <cell r="A3959" t="str">
            <v>Transco Z2</v>
          </cell>
          <cell r="C3959">
            <v>200806</v>
          </cell>
          <cell r="D3959">
            <v>-4.9000000000000002E-2</v>
          </cell>
        </row>
        <row r="3960">
          <cell r="A3960" t="str">
            <v>Transco Z2</v>
          </cell>
          <cell r="C3960">
            <v>200807</v>
          </cell>
          <cell r="D3960">
            <v>-4.5999999999999999E-2</v>
          </cell>
        </row>
        <row r="3961">
          <cell r="A3961" t="str">
            <v>Transco Z2</v>
          </cell>
          <cell r="C3961">
            <v>200808</v>
          </cell>
          <cell r="D3961">
            <v>-3.7699999999999997E-2</v>
          </cell>
        </row>
        <row r="3962">
          <cell r="A3962" t="str">
            <v>Transco Z2</v>
          </cell>
          <cell r="C3962">
            <v>200809</v>
          </cell>
          <cell r="D3962">
            <v>-3.9E-2</v>
          </cell>
        </row>
        <row r="3963">
          <cell r="A3963" t="str">
            <v>Transco Z2</v>
          </cell>
          <cell r="C3963">
            <v>200810</v>
          </cell>
          <cell r="D3963">
            <v>-3.5099999999999999E-2</v>
          </cell>
        </row>
        <row r="3964">
          <cell r="A3964" t="str">
            <v>Transco Z2</v>
          </cell>
          <cell r="C3964">
            <v>200811</v>
          </cell>
          <cell r="D3964">
            <v>-9.1700000000000004E-2</v>
          </cell>
        </row>
        <row r="3965">
          <cell r="A3965" t="str">
            <v>Transco Z2</v>
          </cell>
          <cell r="C3965">
            <v>200812</v>
          </cell>
          <cell r="D3965">
            <v>-8.4000000000000005E-2</v>
          </cell>
        </row>
        <row r="3966">
          <cell r="A3966" t="str">
            <v>Transco Z2</v>
          </cell>
          <cell r="C3966">
            <v>200901</v>
          </cell>
          <cell r="D3966">
            <v>-8.8900000000000007E-2</v>
          </cell>
        </row>
        <row r="3967">
          <cell r="A3967" t="str">
            <v>Transco Z2</v>
          </cell>
          <cell r="C3967">
            <v>200902</v>
          </cell>
          <cell r="D3967">
            <v>-9.1999999999999998E-2</v>
          </cell>
        </row>
        <row r="3968">
          <cell r="A3968" t="str">
            <v>Transco Z2</v>
          </cell>
          <cell r="C3968">
            <v>200903</v>
          </cell>
          <cell r="D3968">
            <v>-9.2799999999999994E-2</v>
          </cell>
        </row>
        <row r="3969">
          <cell r="A3969" t="str">
            <v>Transco Z2</v>
          </cell>
          <cell r="C3969">
            <v>200904</v>
          </cell>
          <cell r="D3969">
            <v>-5.45E-2</v>
          </cell>
        </row>
        <row r="3970">
          <cell r="A3970" t="str">
            <v>Transco Z2</v>
          </cell>
          <cell r="C3970">
            <v>200905</v>
          </cell>
          <cell r="D3970">
            <v>-5.4300000000000001E-2</v>
          </cell>
        </row>
        <row r="3971">
          <cell r="A3971" t="str">
            <v>Transco Z2</v>
          </cell>
          <cell r="C3971">
            <v>200906</v>
          </cell>
          <cell r="D3971">
            <v>-5.45E-2</v>
          </cell>
        </row>
        <row r="3972">
          <cell r="A3972" t="str">
            <v>Transco Z2</v>
          </cell>
          <cell r="C3972">
            <v>200907</v>
          </cell>
          <cell r="D3972">
            <v>-5.4699999999999999E-2</v>
          </cell>
        </row>
        <row r="3973">
          <cell r="A3973" t="str">
            <v>Transco Z2</v>
          </cell>
          <cell r="C3973">
            <v>200908</v>
          </cell>
          <cell r="D3973">
            <v>-5.3699999999999998E-2</v>
          </cell>
        </row>
        <row r="3974">
          <cell r="A3974" t="str">
            <v>Transco Z2</v>
          </cell>
          <cell r="C3974">
            <v>200909</v>
          </cell>
          <cell r="D3974">
            <v>-5.4300000000000001E-2</v>
          </cell>
        </row>
        <row r="3975">
          <cell r="A3975" t="str">
            <v>Transco Z2</v>
          </cell>
          <cell r="C3975">
            <v>200910</v>
          </cell>
          <cell r="D3975">
            <v>-5.2600000000000001E-2</v>
          </cell>
        </row>
        <row r="3976">
          <cell r="A3976" t="str">
            <v>Transco Z2</v>
          </cell>
          <cell r="C3976">
            <v>200911</v>
          </cell>
          <cell r="D3976">
            <v>-0.1057</v>
          </cell>
        </row>
        <row r="3977">
          <cell r="A3977" t="str">
            <v>Transco Z2</v>
          </cell>
          <cell r="C3977">
            <v>200912</v>
          </cell>
          <cell r="D3977">
            <v>-0.1008</v>
          </cell>
        </row>
        <row r="3978">
          <cell r="A3978" t="str">
            <v>Transco Z2</v>
          </cell>
          <cell r="C3978">
            <v>201001</v>
          </cell>
          <cell r="D3978">
            <v>-0.104</v>
          </cell>
        </row>
        <row r="3979">
          <cell r="A3979" t="str">
            <v>Transco Z2</v>
          </cell>
          <cell r="C3979">
            <v>201002</v>
          </cell>
          <cell r="D3979">
            <v>-0.106</v>
          </cell>
        </row>
        <row r="3980">
          <cell r="A3980" t="str">
            <v>Transco Z2</v>
          </cell>
          <cell r="C3980">
            <v>201003</v>
          </cell>
          <cell r="D3980">
            <v>-0.1065</v>
          </cell>
        </row>
        <row r="3981">
          <cell r="A3981" t="str">
            <v>Transco Z2</v>
          </cell>
          <cell r="C3981">
            <v>201004</v>
          </cell>
          <cell r="D3981">
            <v>-5.6500000000000002E-2</v>
          </cell>
        </row>
        <row r="3982">
          <cell r="A3982" t="str">
            <v>Transco Z2</v>
          </cell>
          <cell r="C3982">
            <v>201005</v>
          </cell>
          <cell r="D3982">
            <v>-5.6300000000000003E-2</v>
          </cell>
        </row>
        <row r="3983">
          <cell r="A3983" t="str">
            <v>Transco Z2</v>
          </cell>
          <cell r="C3983">
            <v>201006</v>
          </cell>
          <cell r="D3983">
            <v>-5.6399999999999999E-2</v>
          </cell>
        </row>
        <row r="3984">
          <cell r="A3984" t="str">
            <v>Transco Z2</v>
          </cell>
          <cell r="C3984">
            <v>201007</v>
          </cell>
          <cell r="D3984">
            <v>-5.67E-2</v>
          </cell>
        </row>
        <row r="3985">
          <cell r="A3985" t="str">
            <v>Transco Z2</v>
          </cell>
          <cell r="C3985">
            <v>201008</v>
          </cell>
          <cell r="D3985">
            <v>-5.5800000000000002E-2</v>
          </cell>
        </row>
        <row r="3986">
          <cell r="A3986" t="str">
            <v>Transco Z2</v>
          </cell>
          <cell r="C3986">
            <v>201009</v>
          </cell>
          <cell r="D3986">
            <v>-5.6300000000000003E-2</v>
          </cell>
        </row>
        <row r="3987">
          <cell r="A3987" t="str">
            <v>Transco Z2</v>
          </cell>
          <cell r="C3987">
            <v>201010</v>
          </cell>
          <cell r="D3987">
            <v>-5.4800000000000001E-2</v>
          </cell>
        </row>
        <row r="3988">
          <cell r="A3988" t="str">
            <v>Transco Z2</v>
          </cell>
          <cell r="C3988">
            <v>201011</v>
          </cell>
          <cell r="D3988">
            <v>-0.10730000000000001</v>
          </cell>
        </row>
        <row r="3989">
          <cell r="A3989" t="str">
            <v>Transco Z2</v>
          </cell>
          <cell r="C3989">
            <v>201012</v>
          </cell>
          <cell r="D3989">
            <v>-0.1027</v>
          </cell>
        </row>
        <row r="3990">
          <cell r="A3990" t="str">
            <v>Transco Z2</v>
          </cell>
          <cell r="C3990">
            <v>201101</v>
          </cell>
          <cell r="D3990">
            <v>-0.1057</v>
          </cell>
        </row>
        <row r="3991">
          <cell r="A3991" t="str">
            <v>Transco Z2</v>
          </cell>
          <cell r="C3991">
            <v>201102</v>
          </cell>
          <cell r="D3991">
            <v>-0.1075</v>
          </cell>
        </row>
        <row r="3992">
          <cell r="A3992" t="str">
            <v>Transco Z2</v>
          </cell>
          <cell r="C3992">
            <v>201103</v>
          </cell>
          <cell r="D3992">
            <v>-0.108</v>
          </cell>
        </row>
        <row r="3993">
          <cell r="A3993" t="str">
            <v>Transco Z2</v>
          </cell>
          <cell r="C3993">
            <v>201104</v>
          </cell>
          <cell r="D3993">
            <v>-5.5599999999999997E-2</v>
          </cell>
        </row>
        <row r="3994">
          <cell r="A3994" t="str">
            <v>Transco Z2</v>
          </cell>
          <cell r="C3994">
            <v>201105</v>
          </cell>
          <cell r="D3994">
            <v>-5.6300000000000003E-2</v>
          </cell>
        </row>
        <row r="3995">
          <cell r="A3995" t="str">
            <v>Transco Z2</v>
          </cell>
          <cell r="C3995">
            <v>201106</v>
          </cell>
          <cell r="D3995">
            <v>-5.6399999999999999E-2</v>
          </cell>
        </row>
        <row r="3996">
          <cell r="A3996" t="str">
            <v>Transco Z2</v>
          </cell>
          <cell r="C3996">
            <v>201107</v>
          </cell>
          <cell r="D3996">
            <v>-5.67E-2</v>
          </cell>
        </row>
        <row r="3997">
          <cell r="A3997" t="str">
            <v>Transco Z2</v>
          </cell>
          <cell r="C3997">
            <v>201108</v>
          </cell>
          <cell r="D3997">
            <v>-5.5800000000000002E-2</v>
          </cell>
        </row>
        <row r="3998">
          <cell r="A3998" t="str">
            <v>Transco Z2</v>
          </cell>
          <cell r="C3998">
            <v>201109</v>
          </cell>
          <cell r="D3998">
            <v>-5.6300000000000003E-2</v>
          </cell>
        </row>
        <row r="3999">
          <cell r="A3999" t="str">
            <v>Transco Z2</v>
          </cell>
          <cell r="C3999">
            <v>201110</v>
          </cell>
          <cell r="D3999">
            <v>-5.4800000000000001E-2</v>
          </cell>
        </row>
        <row r="4000">
          <cell r="A4000" t="str">
            <v>Transco Z2</v>
          </cell>
          <cell r="C4000">
            <v>201111</v>
          </cell>
          <cell r="D4000">
            <v>-0.10730000000000001</v>
          </cell>
        </row>
        <row r="4001">
          <cell r="A4001" t="str">
            <v>Transco Z2</v>
          </cell>
          <cell r="C4001">
            <v>201112</v>
          </cell>
          <cell r="D4001">
            <v>-0.1027</v>
          </cell>
        </row>
        <row r="4002">
          <cell r="A4002" t="str">
            <v>Transco Z2</v>
          </cell>
          <cell r="C4002">
            <v>201201</v>
          </cell>
          <cell r="D4002">
            <v>-0.1057</v>
          </cell>
        </row>
        <row r="4003">
          <cell r="A4003" t="str">
            <v>Transco Z2</v>
          </cell>
          <cell r="C4003">
            <v>201202</v>
          </cell>
          <cell r="D4003">
            <v>-0.1075</v>
          </cell>
        </row>
        <row r="4004">
          <cell r="A4004" t="str">
            <v>Transco Z2</v>
          </cell>
          <cell r="C4004">
            <v>201203</v>
          </cell>
          <cell r="D4004">
            <v>-0.108</v>
          </cell>
        </row>
        <row r="4005">
          <cell r="A4005" t="str">
            <v>Transco Z2</v>
          </cell>
          <cell r="C4005">
            <v>201204</v>
          </cell>
          <cell r="D4005">
            <v>-5.5599999999999997E-2</v>
          </cell>
        </row>
        <row r="4006">
          <cell r="A4006" t="str">
            <v>Transco Z2</v>
          </cell>
          <cell r="C4006">
            <v>201205</v>
          </cell>
          <cell r="D4006">
            <v>-5.6300000000000003E-2</v>
          </cell>
        </row>
        <row r="4007">
          <cell r="A4007" t="str">
            <v>Transco Z2</v>
          </cell>
          <cell r="C4007">
            <v>201206</v>
          </cell>
          <cell r="D4007">
            <v>-5.6399999999999999E-2</v>
          </cell>
        </row>
        <row r="4008">
          <cell r="A4008" t="str">
            <v>Transco Z2</v>
          </cell>
          <cell r="C4008">
            <v>201207</v>
          </cell>
          <cell r="D4008">
            <v>-5.67E-2</v>
          </cell>
        </row>
        <row r="4009">
          <cell r="A4009" t="str">
            <v>Transco Z2</v>
          </cell>
          <cell r="C4009">
            <v>201208</v>
          </cell>
          <cell r="D4009">
            <v>-5.5800000000000002E-2</v>
          </cell>
        </row>
        <row r="4010">
          <cell r="A4010" t="str">
            <v>Transco Z2</v>
          </cell>
          <cell r="C4010">
            <v>201209</v>
          </cell>
          <cell r="D4010">
            <v>-5.6300000000000003E-2</v>
          </cell>
        </row>
        <row r="4011">
          <cell r="A4011" t="str">
            <v>Transco Z2</v>
          </cell>
          <cell r="C4011">
            <v>201210</v>
          </cell>
          <cell r="D4011">
            <v>-5.4800000000000001E-2</v>
          </cell>
        </row>
        <row r="4012">
          <cell r="A4012" t="str">
            <v>Transco Z3</v>
          </cell>
          <cell r="C4012">
            <v>200803</v>
          </cell>
          <cell r="D4012">
            <v>0.13750000000000001</v>
          </cell>
        </row>
        <row r="4013">
          <cell r="A4013" t="str">
            <v>Transco Z3</v>
          </cell>
          <cell r="C4013">
            <v>200804</v>
          </cell>
          <cell r="D4013">
            <v>8.5000000000000006E-2</v>
          </cell>
        </row>
        <row r="4014">
          <cell r="A4014" t="str">
            <v>Transco Z3</v>
          </cell>
          <cell r="C4014">
            <v>200805</v>
          </cell>
          <cell r="D4014">
            <v>7.4999999999999997E-2</v>
          </cell>
        </row>
        <row r="4015">
          <cell r="A4015" t="str">
            <v>Transco Z3</v>
          </cell>
          <cell r="C4015">
            <v>200806</v>
          </cell>
          <cell r="D4015">
            <v>8.5000000000000006E-2</v>
          </cell>
        </row>
        <row r="4016">
          <cell r="A4016" t="str">
            <v>Transco Z3</v>
          </cell>
          <cell r="C4016">
            <v>200807</v>
          </cell>
          <cell r="D4016">
            <v>0.1</v>
          </cell>
        </row>
        <row r="4017">
          <cell r="A4017" t="str">
            <v>Transco Z3</v>
          </cell>
          <cell r="C4017">
            <v>200808</v>
          </cell>
          <cell r="D4017">
            <v>0.14119999999999999</v>
          </cell>
        </row>
        <row r="4018">
          <cell r="A4018" t="str">
            <v>Transco Z3</v>
          </cell>
          <cell r="C4018">
            <v>200809</v>
          </cell>
          <cell r="D4018">
            <v>0.13450000000000001</v>
          </cell>
        </row>
        <row r="4019">
          <cell r="A4019" t="str">
            <v>Transco Z3</v>
          </cell>
          <cell r="C4019">
            <v>200810</v>
          </cell>
          <cell r="D4019">
            <v>0.1542</v>
          </cell>
        </row>
        <row r="4020">
          <cell r="A4020" t="str">
            <v>Transco Z3</v>
          </cell>
          <cell r="C4020">
            <v>200811</v>
          </cell>
          <cell r="D4020">
            <v>0.1124</v>
          </cell>
        </row>
        <row r="4021">
          <cell r="A4021" t="str">
            <v>Transco Z3</v>
          </cell>
          <cell r="C4021">
            <v>200812</v>
          </cell>
          <cell r="D4021">
            <v>0.13450000000000001</v>
          </cell>
        </row>
        <row r="4022">
          <cell r="A4022" t="str">
            <v>Transco Z3</v>
          </cell>
          <cell r="C4022">
            <v>200901</v>
          </cell>
          <cell r="D4022">
            <v>0.1203</v>
          </cell>
        </row>
        <row r="4023">
          <cell r="A4023" t="str">
            <v>Transco Z3</v>
          </cell>
          <cell r="C4023">
            <v>200902</v>
          </cell>
          <cell r="D4023">
            <v>0.1113</v>
          </cell>
        </row>
        <row r="4024">
          <cell r="A4024" t="str">
            <v>Transco Z3</v>
          </cell>
          <cell r="C4024">
            <v>200903</v>
          </cell>
          <cell r="D4024">
            <v>0.109</v>
          </cell>
        </row>
        <row r="4025">
          <cell r="A4025" t="str">
            <v>Transco Z3</v>
          </cell>
          <cell r="C4025">
            <v>200904</v>
          </cell>
          <cell r="D4025">
            <v>5.79E-2</v>
          </cell>
        </row>
        <row r="4026">
          <cell r="A4026" t="str">
            <v>Transco Z3</v>
          </cell>
          <cell r="C4026">
            <v>200905</v>
          </cell>
          <cell r="D4026">
            <v>5.8999999999999997E-2</v>
          </cell>
        </row>
        <row r="4027">
          <cell r="A4027" t="str">
            <v>Transco Z3</v>
          </cell>
          <cell r="C4027">
            <v>200906</v>
          </cell>
          <cell r="D4027">
            <v>5.8200000000000002E-2</v>
          </cell>
        </row>
        <row r="4028">
          <cell r="A4028" t="str">
            <v>Transco Z3</v>
          </cell>
          <cell r="C4028">
            <v>200907</v>
          </cell>
          <cell r="D4028">
            <v>5.67E-2</v>
          </cell>
        </row>
        <row r="4029">
          <cell r="A4029" t="str">
            <v>Transco Z3</v>
          </cell>
          <cell r="C4029">
            <v>200908</v>
          </cell>
          <cell r="D4029">
            <v>6.1800000000000001E-2</v>
          </cell>
        </row>
        <row r="4030">
          <cell r="A4030" t="str">
            <v>Transco Z3</v>
          </cell>
          <cell r="C4030">
            <v>200909</v>
          </cell>
          <cell r="D4030">
            <v>5.8900000000000001E-2</v>
          </cell>
        </row>
        <row r="4031">
          <cell r="A4031" t="str">
            <v>Transco Z3</v>
          </cell>
          <cell r="C4031">
            <v>200910</v>
          </cell>
          <cell r="D4031">
            <v>6.7500000000000004E-2</v>
          </cell>
        </row>
        <row r="4032">
          <cell r="A4032" t="str">
            <v>Transco Z3</v>
          </cell>
          <cell r="C4032">
            <v>200911</v>
          </cell>
          <cell r="D4032">
            <v>7.17E-2</v>
          </cell>
        </row>
        <row r="4033">
          <cell r="A4033" t="str">
            <v>Transco Z3</v>
          </cell>
          <cell r="C4033">
            <v>200912</v>
          </cell>
          <cell r="D4033">
            <v>8.5900000000000004E-2</v>
          </cell>
        </row>
        <row r="4034">
          <cell r="A4034" t="str">
            <v>Transco Z3</v>
          </cell>
          <cell r="C4034">
            <v>201001</v>
          </cell>
          <cell r="D4034">
            <v>7.6799999999999993E-2</v>
          </cell>
        </row>
        <row r="4035">
          <cell r="A4035" t="str">
            <v>Transco Z3</v>
          </cell>
          <cell r="C4035">
            <v>201002</v>
          </cell>
          <cell r="D4035">
            <v>7.0999999999999994E-2</v>
          </cell>
        </row>
        <row r="4036">
          <cell r="A4036" t="str">
            <v>Transco Z3</v>
          </cell>
          <cell r="C4036">
            <v>201003</v>
          </cell>
          <cell r="D4036">
            <v>6.9599999999999995E-2</v>
          </cell>
        </row>
        <row r="4037">
          <cell r="A4037" t="str">
            <v>Transco Z3</v>
          </cell>
          <cell r="C4037">
            <v>201004</v>
          </cell>
          <cell r="D4037">
            <v>4.82E-2</v>
          </cell>
        </row>
        <row r="4038">
          <cell r="A4038" t="str">
            <v>Transco Z3</v>
          </cell>
          <cell r="C4038">
            <v>201005</v>
          </cell>
          <cell r="D4038">
            <v>4.9200000000000001E-2</v>
          </cell>
        </row>
        <row r="4039">
          <cell r="A4039" t="str">
            <v>Transco Z3</v>
          </cell>
          <cell r="C4039">
            <v>201006</v>
          </cell>
          <cell r="D4039">
            <v>4.8500000000000001E-2</v>
          </cell>
        </row>
        <row r="4040">
          <cell r="A4040" t="str">
            <v>Transco Z3</v>
          </cell>
          <cell r="C4040">
            <v>201007</v>
          </cell>
          <cell r="D4040">
            <v>4.7199999999999999E-2</v>
          </cell>
        </row>
        <row r="4041">
          <cell r="A4041" t="str">
            <v>Transco Z3</v>
          </cell>
          <cell r="C4041">
            <v>201008</v>
          </cell>
          <cell r="D4041">
            <v>5.1499999999999997E-2</v>
          </cell>
        </row>
        <row r="4042">
          <cell r="A4042" t="str">
            <v>Transco Z3</v>
          </cell>
          <cell r="C4042">
            <v>201009</v>
          </cell>
          <cell r="D4042">
            <v>4.9099999999999998E-2</v>
          </cell>
        </row>
        <row r="4043">
          <cell r="A4043" t="str">
            <v>Transco Z3</v>
          </cell>
          <cell r="C4043">
            <v>201010</v>
          </cell>
          <cell r="D4043">
            <v>5.6300000000000003E-2</v>
          </cell>
        </row>
        <row r="4044">
          <cell r="A4044" t="str">
            <v>Transco Z3</v>
          </cell>
          <cell r="C4044">
            <v>201011</v>
          </cell>
          <cell r="D4044">
            <v>6.7100000000000007E-2</v>
          </cell>
        </row>
        <row r="4045">
          <cell r="A4045" t="str">
            <v>Transco Z3</v>
          </cell>
          <cell r="C4045">
            <v>201012</v>
          </cell>
          <cell r="D4045">
            <v>8.0399999999999999E-2</v>
          </cell>
        </row>
        <row r="4046">
          <cell r="A4046" t="str">
            <v>Transco Z3</v>
          </cell>
          <cell r="C4046">
            <v>201101</v>
          </cell>
          <cell r="D4046">
            <v>7.1900000000000006E-2</v>
          </cell>
        </row>
        <row r="4047">
          <cell r="A4047" t="str">
            <v>Transco Z3</v>
          </cell>
          <cell r="C4047">
            <v>201102</v>
          </cell>
          <cell r="D4047">
            <v>6.6500000000000004E-2</v>
          </cell>
        </row>
        <row r="4048">
          <cell r="A4048" t="str">
            <v>Transco Z3</v>
          </cell>
          <cell r="C4048">
            <v>201103</v>
          </cell>
          <cell r="D4048">
            <v>6.5100000000000005E-2</v>
          </cell>
        </row>
        <row r="4049">
          <cell r="A4049" t="str">
            <v>Transco Z3</v>
          </cell>
          <cell r="C4049">
            <v>201104</v>
          </cell>
          <cell r="D4049">
            <v>5.2600000000000001E-2</v>
          </cell>
        </row>
        <row r="4050">
          <cell r="A4050" t="str">
            <v>Transco Z3</v>
          </cell>
          <cell r="C4050">
            <v>201105</v>
          </cell>
          <cell r="D4050">
            <v>0</v>
          </cell>
        </row>
        <row r="4051">
          <cell r="A4051" t="str">
            <v>Transco Z3</v>
          </cell>
          <cell r="C4051">
            <v>201106</v>
          </cell>
          <cell r="D4051">
            <v>0</v>
          </cell>
        </row>
        <row r="4052">
          <cell r="A4052" t="str">
            <v>Transco Z3</v>
          </cell>
          <cell r="C4052">
            <v>201107</v>
          </cell>
          <cell r="D4052">
            <v>0</v>
          </cell>
        </row>
        <row r="4053">
          <cell r="A4053" t="str">
            <v>Transco Z3</v>
          </cell>
          <cell r="C4053">
            <v>201108</v>
          </cell>
          <cell r="D4053">
            <v>0</v>
          </cell>
        </row>
        <row r="4054">
          <cell r="A4054" t="str">
            <v>Transco Z3</v>
          </cell>
          <cell r="C4054">
            <v>201109</v>
          </cell>
          <cell r="D4054">
            <v>0</v>
          </cell>
        </row>
        <row r="4055">
          <cell r="A4055" t="str">
            <v>Transco Z3</v>
          </cell>
          <cell r="C4055">
            <v>201110</v>
          </cell>
          <cell r="D4055">
            <v>0</v>
          </cell>
        </row>
        <row r="4056">
          <cell r="A4056" t="str">
            <v>Transco Z3</v>
          </cell>
          <cell r="C4056">
            <v>201111</v>
          </cell>
          <cell r="D4056">
            <v>0</v>
          </cell>
        </row>
        <row r="4057">
          <cell r="A4057" t="str">
            <v>Transco Z3</v>
          </cell>
          <cell r="C4057">
            <v>201112</v>
          </cell>
          <cell r="D4057">
            <v>0</v>
          </cell>
        </row>
        <row r="4058">
          <cell r="A4058" t="str">
            <v>Transco Z3</v>
          </cell>
          <cell r="C4058">
            <v>201201</v>
          </cell>
          <cell r="D4058">
            <v>0</v>
          </cell>
        </row>
        <row r="4059">
          <cell r="A4059" t="str">
            <v>Transco Z3</v>
          </cell>
          <cell r="C4059">
            <v>201202</v>
          </cell>
          <cell r="D4059">
            <v>0</v>
          </cell>
        </row>
        <row r="4060">
          <cell r="A4060" t="str">
            <v>Transco Z3</v>
          </cell>
          <cell r="C4060">
            <v>201203</v>
          </cell>
          <cell r="D4060">
            <v>0</v>
          </cell>
        </row>
        <row r="4061">
          <cell r="A4061" t="str">
            <v>Transco Z3</v>
          </cell>
          <cell r="C4061">
            <v>201204</v>
          </cell>
          <cell r="D4061">
            <v>0</v>
          </cell>
        </row>
        <row r="4062">
          <cell r="A4062" t="str">
            <v>Transco Z3</v>
          </cell>
          <cell r="C4062">
            <v>201205</v>
          </cell>
          <cell r="D4062">
            <v>0</v>
          </cell>
        </row>
        <row r="4063">
          <cell r="A4063" t="str">
            <v>Transco Z3</v>
          </cell>
          <cell r="C4063">
            <v>201206</v>
          </cell>
          <cell r="D4063">
            <v>0</v>
          </cell>
        </row>
        <row r="4064">
          <cell r="A4064" t="str">
            <v>Transco Z3</v>
          </cell>
          <cell r="C4064">
            <v>201207</v>
          </cell>
          <cell r="D4064">
            <v>0</v>
          </cell>
        </row>
        <row r="4065">
          <cell r="A4065" t="str">
            <v>Transco Z3</v>
          </cell>
          <cell r="C4065">
            <v>201208</v>
          </cell>
          <cell r="D4065">
            <v>0</v>
          </cell>
        </row>
        <row r="4066">
          <cell r="A4066" t="str">
            <v>Transco Z3</v>
          </cell>
          <cell r="C4066">
            <v>201209</v>
          </cell>
          <cell r="D4066">
            <v>0</v>
          </cell>
        </row>
        <row r="4067">
          <cell r="A4067" t="str">
            <v>Transco Z3</v>
          </cell>
          <cell r="C4067">
            <v>201210</v>
          </cell>
          <cell r="D4067">
            <v>0</v>
          </cell>
        </row>
        <row r="4068">
          <cell r="A4068" t="str">
            <v>Transco Z4</v>
          </cell>
          <cell r="C4068">
            <v>200803</v>
          </cell>
          <cell r="D4068">
            <v>0.22750000000000001</v>
          </cell>
        </row>
        <row r="4069">
          <cell r="A4069" t="str">
            <v>Transco Z4</v>
          </cell>
          <cell r="C4069">
            <v>200804</v>
          </cell>
          <cell r="D4069">
            <v>0.14349999999999999</v>
          </cell>
        </row>
        <row r="4070">
          <cell r="A4070" t="str">
            <v>Transco Z4</v>
          </cell>
          <cell r="C4070">
            <v>200805</v>
          </cell>
          <cell r="D4070">
            <v>0.36749999999999999</v>
          </cell>
        </row>
        <row r="4071">
          <cell r="A4071" t="str">
            <v>Transco Z4</v>
          </cell>
          <cell r="C4071">
            <v>200806</v>
          </cell>
          <cell r="D4071">
            <v>0.1472</v>
          </cell>
        </row>
        <row r="4072">
          <cell r="A4072" t="str">
            <v>Transco Z4</v>
          </cell>
          <cell r="C4072">
            <v>200807</v>
          </cell>
          <cell r="D4072">
            <v>0.1444</v>
          </cell>
        </row>
        <row r="4073">
          <cell r="A4073" t="str">
            <v>Transco Z4</v>
          </cell>
          <cell r="C4073">
            <v>200808</v>
          </cell>
          <cell r="D4073">
            <v>0.1585</v>
          </cell>
        </row>
        <row r="4074">
          <cell r="A4074" t="str">
            <v>Transco Z4</v>
          </cell>
          <cell r="C4074">
            <v>200809</v>
          </cell>
          <cell r="D4074">
            <v>0.1535</v>
          </cell>
        </row>
        <row r="4075">
          <cell r="A4075" t="str">
            <v>Transco Z4</v>
          </cell>
          <cell r="C4075">
            <v>200810</v>
          </cell>
          <cell r="D4075">
            <v>0.17150000000000001</v>
          </cell>
        </row>
        <row r="4076">
          <cell r="A4076" t="str">
            <v>Transco Z4</v>
          </cell>
          <cell r="C4076">
            <v>200811</v>
          </cell>
          <cell r="D4076">
            <v>0.16470000000000001</v>
          </cell>
        </row>
        <row r="4077">
          <cell r="A4077" t="str">
            <v>Transco Z4</v>
          </cell>
          <cell r="C4077">
            <v>200812</v>
          </cell>
          <cell r="D4077">
            <v>0.1976</v>
          </cell>
        </row>
        <row r="4078">
          <cell r="A4078" t="str">
            <v>Transco Z4</v>
          </cell>
          <cell r="C4078">
            <v>200901</v>
          </cell>
          <cell r="D4078">
            <v>0.17780000000000001</v>
          </cell>
        </row>
        <row r="4079">
          <cell r="A4079" t="str">
            <v>Transco Z4</v>
          </cell>
          <cell r="C4079">
            <v>200902</v>
          </cell>
          <cell r="D4079">
            <v>0.16350000000000001</v>
          </cell>
        </row>
        <row r="4080">
          <cell r="A4080" t="str">
            <v>Transco Z4</v>
          </cell>
          <cell r="C4080">
            <v>200903</v>
          </cell>
          <cell r="D4080">
            <v>0.15890000000000001</v>
          </cell>
        </row>
        <row r="4081">
          <cell r="A4081" t="str">
            <v>Transco Z4</v>
          </cell>
          <cell r="C4081">
            <v>200904</v>
          </cell>
          <cell r="D4081">
            <v>0.14130000000000001</v>
          </cell>
        </row>
        <row r="4082">
          <cell r="A4082" t="str">
            <v>Transco Z4</v>
          </cell>
          <cell r="C4082">
            <v>200905</v>
          </cell>
          <cell r="D4082">
            <v>0.14399999999999999</v>
          </cell>
        </row>
        <row r="4083">
          <cell r="A4083" t="str">
            <v>Transco Z4</v>
          </cell>
          <cell r="C4083">
            <v>200906</v>
          </cell>
          <cell r="D4083">
            <v>0.14219999999999999</v>
          </cell>
        </row>
        <row r="4084">
          <cell r="A4084" t="str">
            <v>Transco Z4</v>
          </cell>
          <cell r="C4084">
            <v>200907</v>
          </cell>
          <cell r="D4084">
            <v>0.13950000000000001</v>
          </cell>
        </row>
        <row r="4085">
          <cell r="A4085" t="str">
            <v>Transco Z4</v>
          </cell>
          <cell r="C4085">
            <v>200908</v>
          </cell>
          <cell r="D4085">
            <v>0.15310000000000001</v>
          </cell>
        </row>
        <row r="4086">
          <cell r="A4086" t="str">
            <v>Transco Z4</v>
          </cell>
          <cell r="C4086">
            <v>200909</v>
          </cell>
          <cell r="D4086">
            <v>0.1482</v>
          </cell>
        </row>
        <row r="4087">
          <cell r="A4087" t="str">
            <v>Transco Z4</v>
          </cell>
          <cell r="C4087">
            <v>200910</v>
          </cell>
          <cell r="D4087">
            <v>0.1656</v>
          </cell>
        </row>
        <row r="4088">
          <cell r="A4088" t="str">
            <v>Transco Z4</v>
          </cell>
          <cell r="C4088">
            <v>200911</v>
          </cell>
          <cell r="D4088">
            <v>0.14000000000000001</v>
          </cell>
        </row>
        <row r="4089">
          <cell r="A4089" t="str">
            <v>Transco Z4</v>
          </cell>
          <cell r="C4089">
            <v>200912</v>
          </cell>
          <cell r="D4089">
            <v>0.16789999999999999</v>
          </cell>
        </row>
        <row r="4090">
          <cell r="A4090" t="str">
            <v>Transco Z4</v>
          </cell>
          <cell r="C4090">
            <v>201001</v>
          </cell>
          <cell r="D4090">
            <v>0.1512</v>
          </cell>
        </row>
        <row r="4091">
          <cell r="A4091" t="str">
            <v>Transco Z4</v>
          </cell>
          <cell r="C4091">
            <v>201002</v>
          </cell>
          <cell r="D4091">
            <v>0.13900000000000001</v>
          </cell>
        </row>
        <row r="4092">
          <cell r="A4092" t="str">
            <v>Transco Z4</v>
          </cell>
          <cell r="C4092">
            <v>201003</v>
          </cell>
          <cell r="D4092">
            <v>0.1351</v>
          </cell>
        </row>
        <row r="4093">
          <cell r="A4093" t="str">
            <v>Transco Z4</v>
          </cell>
          <cell r="C4093">
            <v>201004</v>
          </cell>
          <cell r="D4093">
            <v>0.12720000000000001</v>
          </cell>
        </row>
        <row r="4094">
          <cell r="A4094" t="str">
            <v>Transco Z4</v>
          </cell>
          <cell r="C4094">
            <v>201005</v>
          </cell>
          <cell r="D4094">
            <v>0.12959999999999999</v>
          </cell>
        </row>
        <row r="4095">
          <cell r="A4095" t="str">
            <v>Transco Z4</v>
          </cell>
          <cell r="C4095">
            <v>201006</v>
          </cell>
          <cell r="D4095">
            <v>0.128</v>
          </cell>
        </row>
        <row r="4096">
          <cell r="A4096" t="str">
            <v>Transco Z4</v>
          </cell>
          <cell r="C4096">
            <v>201007</v>
          </cell>
          <cell r="D4096">
            <v>0.1255</v>
          </cell>
        </row>
        <row r="4097">
          <cell r="A4097" t="str">
            <v>Transco Z4</v>
          </cell>
          <cell r="C4097">
            <v>201008</v>
          </cell>
          <cell r="D4097">
            <v>0.13780000000000001</v>
          </cell>
        </row>
        <row r="4098">
          <cell r="A4098" t="str">
            <v>Transco Z4</v>
          </cell>
          <cell r="C4098">
            <v>201009</v>
          </cell>
          <cell r="D4098">
            <v>0.13339999999999999</v>
          </cell>
        </row>
        <row r="4099">
          <cell r="A4099" t="str">
            <v>Transco Z4</v>
          </cell>
          <cell r="C4099">
            <v>201010</v>
          </cell>
          <cell r="D4099">
            <v>0.14910000000000001</v>
          </cell>
        </row>
        <row r="4100">
          <cell r="A4100" t="str">
            <v>Transco Z4</v>
          </cell>
          <cell r="C4100">
            <v>201011</v>
          </cell>
          <cell r="D4100">
            <v>0.11899999999999999</v>
          </cell>
        </row>
        <row r="4101">
          <cell r="A4101" t="str">
            <v>Transco Z4</v>
          </cell>
          <cell r="C4101">
            <v>201012</v>
          </cell>
          <cell r="D4101">
            <v>0.14280000000000001</v>
          </cell>
        </row>
        <row r="4102">
          <cell r="A4102" t="str">
            <v>Transco Z4</v>
          </cell>
          <cell r="C4102">
            <v>201101</v>
          </cell>
          <cell r="D4102">
            <v>0.1285</v>
          </cell>
        </row>
        <row r="4103">
          <cell r="A4103" t="str">
            <v>Transco Z4</v>
          </cell>
          <cell r="C4103">
            <v>201102</v>
          </cell>
          <cell r="D4103">
            <v>0.1182</v>
          </cell>
        </row>
        <row r="4104">
          <cell r="A4104" t="str">
            <v>Transco Z4</v>
          </cell>
          <cell r="C4104">
            <v>201103</v>
          </cell>
          <cell r="D4104">
            <v>0.1148</v>
          </cell>
        </row>
        <row r="4105">
          <cell r="A4105" t="str">
            <v>Transco Z4</v>
          </cell>
          <cell r="C4105">
            <v>201104</v>
          </cell>
          <cell r="D4105">
            <v>0.1144</v>
          </cell>
        </row>
        <row r="4106">
          <cell r="A4106" t="str">
            <v>Transco Z4</v>
          </cell>
          <cell r="C4106">
            <v>201105</v>
          </cell>
          <cell r="D4106">
            <v>0</v>
          </cell>
        </row>
        <row r="4107">
          <cell r="A4107" t="str">
            <v>Transco Z4</v>
          </cell>
          <cell r="C4107">
            <v>201106</v>
          </cell>
          <cell r="D4107">
            <v>0</v>
          </cell>
        </row>
        <row r="4108">
          <cell r="A4108" t="str">
            <v>Transco Z4</v>
          </cell>
          <cell r="C4108">
            <v>201107</v>
          </cell>
          <cell r="D4108">
            <v>0</v>
          </cell>
        </row>
        <row r="4109">
          <cell r="A4109" t="str">
            <v>Transco Z4</v>
          </cell>
          <cell r="C4109">
            <v>201108</v>
          </cell>
          <cell r="D4109">
            <v>0</v>
          </cell>
        </row>
        <row r="4110">
          <cell r="A4110" t="str">
            <v>Transco Z4</v>
          </cell>
          <cell r="C4110">
            <v>201109</v>
          </cell>
          <cell r="D4110">
            <v>0</v>
          </cell>
        </row>
        <row r="4111">
          <cell r="A4111" t="str">
            <v>Transco Z4</v>
          </cell>
          <cell r="C4111">
            <v>201110</v>
          </cell>
          <cell r="D4111">
            <v>0</v>
          </cell>
        </row>
        <row r="4112">
          <cell r="A4112" t="str">
            <v>Transco Z4</v>
          </cell>
          <cell r="C4112">
            <v>201111</v>
          </cell>
          <cell r="D4112">
            <v>0</v>
          </cell>
        </row>
        <row r="4113">
          <cell r="A4113" t="str">
            <v>Transco Z4</v>
          </cell>
          <cell r="C4113">
            <v>201112</v>
          </cell>
          <cell r="D4113">
            <v>0</v>
          </cell>
        </row>
        <row r="4114">
          <cell r="A4114" t="str">
            <v>Transco Z4</v>
          </cell>
          <cell r="C4114">
            <v>201201</v>
          </cell>
          <cell r="D4114">
            <v>0</v>
          </cell>
        </row>
        <row r="4115">
          <cell r="A4115" t="str">
            <v>Transco Z4</v>
          </cell>
          <cell r="C4115">
            <v>201202</v>
          </cell>
          <cell r="D4115">
            <v>0</v>
          </cell>
        </row>
        <row r="4116">
          <cell r="A4116" t="str">
            <v>Transco Z4</v>
          </cell>
          <cell r="C4116">
            <v>201203</v>
          </cell>
          <cell r="D4116">
            <v>0</v>
          </cell>
        </row>
        <row r="4117">
          <cell r="A4117" t="str">
            <v>Transco Z4</v>
          </cell>
          <cell r="C4117">
            <v>201204</v>
          </cell>
          <cell r="D4117">
            <v>0</v>
          </cell>
        </row>
        <row r="4118">
          <cell r="A4118" t="str">
            <v>Transco Z4</v>
          </cell>
          <cell r="C4118">
            <v>201205</v>
          </cell>
          <cell r="D4118">
            <v>0</v>
          </cell>
        </row>
        <row r="4119">
          <cell r="A4119" t="str">
            <v>Transco Z4</v>
          </cell>
          <cell r="C4119">
            <v>201206</v>
          </cell>
          <cell r="D4119">
            <v>0</v>
          </cell>
        </row>
        <row r="4120">
          <cell r="A4120" t="str">
            <v>Transco Z4</v>
          </cell>
          <cell r="C4120">
            <v>201207</v>
          </cell>
          <cell r="D4120">
            <v>0</v>
          </cell>
        </row>
        <row r="4121">
          <cell r="A4121" t="str">
            <v>Transco Z4</v>
          </cell>
          <cell r="C4121">
            <v>201208</v>
          </cell>
          <cell r="D4121">
            <v>0</v>
          </cell>
        </row>
        <row r="4122">
          <cell r="A4122" t="str">
            <v>Transco Z4</v>
          </cell>
          <cell r="C4122">
            <v>201209</v>
          </cell>
          <cell r="D4122">
            <v>0</v>
          </cell>
        </row>
        <row r="4123">
          <cell r="A4123" t="str">
            <v>Transco Z4</v>
          </cell>
          <cell r="C4123">
            <v>201210</v>
          </cell>
          <cell r="D4123">
            <v>0</v>
          </cell>
        </row>
        <row r="4124">
          <cell r="A4124" t="str">
            <v>Transco Z4</v>
          </cell>
          <cell r="C4124">
            <v>201211</v>
          </cell>
          <cell r="D4124">
            <v>0</v>
          </cell>
        </row>
        <row r="4125">
          <cell r="A4125" t="str">
            <v>Transco Z4</v>
          </cell>
          <cell r="C4125">
            <v>201212</v>
          </cell>
          <cell r="D4125">
            <v>0</v>
          </cell>
        </row>
        <row r="4126">
          <cell r="A4126" t="str">
            <v>Transco Z4</v>
          </cell>
          <cell r="C4126">
            <v>201301</v>
          </cell>
          <cell r="D4126">
            <v>0</v>
          </cell>
        </row>
        <row r="4127">
          <cell r="A4127" t="str">
            <v>Transco Z4</v>
          </cell>
          <cell r="C4127">
            <v>201302</v>
          </cell>
          <cell r="D4127">
            <v>0</v>
          </cell>
        </row>
        <row r="4128">
          <cell r="A4128" t="str">
            <v>Transco Z4</v>
          </cell>
          <cell r="C4128">
            <v>201303</v>
          </cell>
          <cell r="D4128">
            <v>0</v>
          </cell>
        </row>
        <row r="4129">
          <cell r="A4129" t="str">
            <v>Transco Z4</v>
          </cell>
          <cell r="C4129">
            <v>201304</v>
          </cell>
          <cell r="D4129">
            <v>0</v>
          </cell>
        </row>
        <row r="4130">
          <cell r="A4130" t="str">
            <v>Transco Z4</v>
          </cell>
          <cell r="C4130">
            <v>201305</v>
          </cell>
          <cell r="D4130">
            <v>0</v>
          </cell>
        </row>
        <row r="4131">
          <cell r="A4131" t="str">
            <v>Transco Z4</v>
          </cell>
          <cell r="C4131">
            <v>201306</v>
          </cell>
          <cell r="D4131">
            <v>0</v>
          </cell>
        </row>
        <row r="4132">
          <cell r="A4132" t="str">
            <v>Transco Z4</v>
          </cell>
          <cell r="C4132">
            <v>201307</v>
          </cell>
          <cell r="D4132">
            <v>0</v>
          </cell>
        </row>
        <row r="4133">
          <cell r="A4133" t="str">
            <v>Transco Z4</v>
          </cell>
          <cell r="C4133">
            <v>201308</v>
          </cell>
          <cell r="D4133">
            <v>0</v>
          </cell>
        </row>
        <row r="4134">
          <cell r="A4134" t="str">
            <v>Transco Z4</v>
          </cell>
          <cell r="C4134">
            <v>201309</v>
          </cell>
          <cell r="D4134">
            <v>0</v>
          </cell>
        </row>
        <row r="4135">
          <cell r="A4135" t="str">
            <v>Transco Z4</v>
          </cell>
          <cell r="C4135">
            <v>201310</v>
          </cell>
          <cell r="D4135">
            <v>0</v>
          </cell>
        </row>
        <row r="4136">
          <cell r="A4136" t="str">
            <v>Transco Z4</v>
          </cell>
          <cell r="C4136">
            <v>201311</v>
          </cell>
          <cell r="D4136">
            <v>0</v>
          </cell>
        </row>
        <row r="4137">
          <cell r="A4137" t="str">
            <v>Transco Z4</v>
          </cell>
          <cell r="C4137">
            <v>201312</v>
          </cell>
          <cell r="D4137">
            <v>0</v>
          </cell>
        </row>
        <row r="4138">
          <cell r="A4138" t="str">
            <v>Transco Z4</v>
          </cell>
          <cell r="C4138">
            <v>201401</v>
          </cell>
          <cell r="D4138">
            <v>0</v>
          </cell>
        </row>
        <row r="4139">
          <cell r="A4139" t="str">
            <v>Transco Z4</v>
          </cell>
          <cell r="C4139">
            <v>201402</v>
          </cell>
          <cell r="D4139">
            <v>0</v>
          </cell>
        </row>
        <row r="4140">
          <cell r="A4140" t="str">
            <v>Transco Z4</v>
          </cell>
          <cell r="C4140">
            <v>201403</v>
          </cell>
          <cell r="D4140">
            <v>0</v>
          </cell>
        </row>
        <row r="4141">
          <cell r="A4141" t="str">
            <v>Transco Z4</v>
          </cell>
          <cell r="C4141">
            <v>201404</v>
          </cell>
          <cell r="D4141">
            <v>0</v>
          </cell>
        </row>
        <row r="4142">
          <cell r="A4142" t="str">
            <v>Transco Z4</v>
          </cell>
          <cell r="C4142">
            <v>201405</v>
          </cell>
          <cell r="D4142">
            <v>0</v>
          </cell>
        </row>
        <row r="4143">
          <cell r="A4143" t="str">
            <v>Transco Z4</v>
          </cell>
          <cell r="C4143">
            <v>201406</v>
          </cell>
          <cell r="D4143">
            <v>0</v>
          </cell>
        </row>
        <row r="4144">
          <cell r="A4144" t="str">
            <v>Transco Z4</v>
          </cell>
          <cell r="C4144">
            <v>201407</v>
          </cell>
          <cell r="D4144">
            <v>0</v>
          </cell>
        </row>
        <row r="4145">
          <cell r="A4145" t="str">
            <v>Transco Z4</v>
          </cell>
          <cell r="C4145">
            <v>201408</v>
          </cell>
          <cell r="D4145">
            <v>0</v>
          </cell>
        </row>
        <row r="4146">
          <cell r="A4146" t="str">
            <v>Transco Z4</v>
          </cell>
          <cell r="C4146">
            <v>201409</v>
          </cell>
          <cell r="D4146">
            <v>0</v>
          </cell>
        </row>
        <row r="4147">
          <cell r="A4147" t="str">
            <v>Transco Z4</v>
          </cell>
          <cell r="C4147">
            <v>201410</v>
          </cell>
          <cell r="D4147">
            <v>0</v>
          </cell>
        </row>
        <row r="4148">
          <cell r="A4148" t="str">
            <v>Transco Z4</v>
          </cell>
          <cell r="C4148">
            <v>201411</v>
          </cell>
          <cell r="D4148">
            <v>0</v>
          </cell>
        </row>
        <row r="4149">
          <cell r="A4149" t="str">
            <v>Transco Z4</v>
          </cell>
          <cell r="C4149">
            <v>201412</v>
          </cell>
          <cell r="D4149">
            <v>0</v>
          </cell>
        </row>
        <row r="4150">
          <cell r="A4150" t="str">
            <v>Transco Z4</v>
          </cell>
          <cell r="C4150">
            <v>201501</v>
          </cell>
          <cell r="D4150">
            <v>0</v>
          </cell>
        </row>
        <row r="4151">
          <cell r="A4151" t="str">
            <v>Transco Z4</v>
          </cell>
          <cell r="C4151">
            <v>201502</v>
          </cell>
          <cell r="D4151">
            <v>0</v>
          </cell>
        </row>
        <row r="4152">
          <cell r="A4152" t="str">
            <v>Transco Z4</v>
          </cell>
          <cell r="C4152">
            <v>201503</v>
          </cell>
          <cell r="D4152">
            <v>0</v>
          </cell>
        </row>
        <row r="4153">
          <cell r="A4153" t="str">
            <v>Transco Z5</v>
          </cell>
          <cell r="C4153">
            <v>200803</v>
          </cell>
          <cell r="D4153">
            <v>0</v>
          </cell>
        </row>
        <row r="4154">
          <cell r="A4154" t="str">
            <v>Transco Z5</v>
          </cell>
          <cell r="C4154">
            <v>200804</v>
          </cell>
          <cell r="D4154">
            <v>0</v>
          </cell>
        </row>
        <row r="4155">
          <cell r="A4155" t="str">
            <v>Transco Z5</v>
          </cell>
          <cell r="C4155">
            <v>200805</v>
          </cell>
          <cell r="D4155">
            <v>0</v>
          </cell>
        </row>
        <row r="4156">
          <cell r="A4156" t="str">
            <v>Transco Z5</v>
          </cell>
          <cell r="C4156">
            <v>200806</v>
          </cell>
          <cell r="D4156">
            <v>0</v>
          </cell>
        </row>
        <row r="4157">
          <cell r="A4157" t="str">
            <v>Transco Z5</v>
          </cell>
          <cell r="C4157">
            <v>200807</v>
          </cell>
          <cell r="D4157">
            <v>0</v>
          </cell>
        </row>
        <row r="4158">
          <cell r="A4158" t="str">
            <v>Transco Z5</v>
          </cell>
          <cell r="C4158">
            <v>200808</v>
          </cell>
          <cell r="D4158">
            <v>0</v>
          </cell>
        </row>
        <row r="4159">
          <cell r="A4159" t="str">
            <v>Transco Z5</v>
          </cell>
          <cell r="C4159">
            <v>200809</v>
          </cell>
          <cell r="D4159">
            <v>0</v>
          </cell>
        </row>
        <row r="4160">
          <cell r="A4160" t="str">
            <v>Transco Z5</v>
          </cell>
          <cell r="C4160">
            <v>200810</v>
          </cell>
          <cell r="D4160">
            <v>0</v>
          </cell>
        </row>
        <row r="4161">
          <cell r="A4161" t="str">
            <v>Transco Z5</v>
          </cell>
          <cell r="C4161">
            <v>200811</v>
          </cell>
          <cell r="D4161">
            <v>0</v>
          </cell>
        </row>
        <row r="4162">
          <cell r="A4162" t="str">
            <v>Transco Z5</v>
          </cell>
          <cell r="C4162">
            <v>200812</v>
          </cell>
          <cell r="D4162">
            <v>0</v>
          </cell>
        </row>
        <row r="4163">
          <cell r="A4163" t="str">
            <v>Transco Z5</v>
          </cell>
          <cell r="C4163">
            <v>200901</v>
          </cell>
          <cell r="D4163">
            <v>0</v>
          </cell>
        </row>
        <row r="4164">
          <cell r="A4164" t="str">
            <v>Transco Z5</v>
          </cell>
          <cell r="C4164">
            <v>200902</v>
          </cell>
          <cell r="D4164">
            <v>0</v>
          </cell>
        </row>
        <row r="4165">
          <cell r="A4165" t="str">
            <v>Transco Z5</v>
          </cell>
          <cell r="C4165">
            <v>200903</v>
          </cell>
          <cell r="D4165">
            <v>0</v>
          </cell>
        </row>
        <row r="4166">
          <cell r="A4166" t="str">
            <v>Transco Z5</v>
          </cell>
          <cell r="C4166">
            <v>200904</v>
          </cell>
          <cell r="D4166">
            <v>0</v>
          </cell>
        </row>
        <row r="4167">
          <cell r="A4167" t="str">
            <v>Transco Z5</v>
          </cell>
          <cell r="C4167">
            <v>200905</v>
          </cell>
          <cell r="D4167">
            <v>0</v>
          </cell>
        </row>
        <row r="4168">
          <cell r="A4168" t="str">
            <v>Transco Z5</v>
          </cell>
          <cell r="C4168">
            <v>200906</v>
          </cell>
          <cell r="D4168">
            <v>0</v>
          </cell>
        </row>
        <row r="4169">
          <cell r="A4169" t="str">
            <v>Transco Z5</v>
          </cell>
          <cell r="C4169">
            <v>200907</v>
          </cell>
          <cell r="D4169">
            <v>0</v>
          </cell>
        </row>
        <row r="4170">
          <cell r="A4170" t="str">
            <v>Transco Z5</v>
          </cell>
          <cell r="C4170">
            <v>200908</v>
          </cell>
          <cell r="D4170">
            <v>0</v>
          </cell>
        </row>
        <row r="4171">
          <cell r="A4171" t="str">
            <v>Transco Z5</v>
          </cell>
          <cell r="C4171">
            <v>200909</v>
          </cell>
          <cell r="D4171">
            <v>0</v>
          </cell>
        </row>
        <row r="4172">
          <cell r="A4172" t="str">
            <v>Transco Z5</v>
          </cell>
          <cell r="C4172">
            <v>200910</v>
          </cell>
          <cell r="D4172">
            <v>0</v>
          </cell>
        </row>
        <row r="4173">
          <cell r="A4173" t="str">
            <v>Transco Z5</v>
          </cell>
          <cell r="C4173">
            <v>200911</v>
          </cell>
          <cell r="D4173">
            <v>0</v>
          </cell>
        </row>
        <row r="4174">
          <cell r="A4174" t="str">
            <v>Transco Z5</v>
          </cell>
          <cell r="C4174">
            <v>200912</v>
          </cell>
          <cell r="D4174">
            <v>0</v>
          </cell>
        </row>
        <row r="4175">
          <cell r="A4175" t="str">
            <v>Transco Z5</v>
          </cell>
          <cell r="C4175">
            <v>201001</v>
          </cell>
          <cell r="D4175">
            <v>0</v>
          </cell>
        </row>
        <row r="4176">
          <cell r="A4176" t="str">
            <v>Transco Z5</v>
          </cell>
          <cell r="C4176">
            <v>201002</v>
          </cell>
          <cell r="D4176">
            <v>0</v>
          </cell>
        </row>
        <row r="4177">
          <cell r="A4177" t="str">
            <v>Transco Z5</v>
          </cell>
          <cell r="C4177">
            <v>201003</v>
          </cell>
          <cell r="D4177">
            <v>0</v>
          </cell>
        </row>
        <row r="4178">
          <cell r="A4178" t="str">
            <v>Transco Z5</v>
          </cell>
          <cell r="C4178">
            <v>201004</v>
          </cell>
          <cell r="D4178">
            <v>0</v>
          </cell>
        </row>
        <row r="4179">
          <cell r="A4179" t="str">
            <v>Transco Z5</v>
          </cell>
          <cell r="C4179">
            <v>201005</v>
          </cell>
          <cell r="D4179">
            <v>0</v>
          </cell>
        </row>
        <row r="4180">
          <cell r="A4180" t="str">
            <v>Transco Z5</v>
          </cell>
          <cell r="C4180">
            <v>201006</v>
          </cell>
          <cell r="D4180">
            <v>0</v>
          </cell>
        </row>
        <row r="4181">
          <cell r="A4181" t="str">
            <v>Transco Z5</v>
          </cell>
          <cell r="C4181">
            <v>201007</v>
          </cell>
          <cell r="D4181">
            <v>0</v>
          </cell>
        </row>
        <row r="4182">
          <cell r="A4182" t="str">
            <v>Transco Z5</v>
          </cell>
          <cell r="C4182">
            <v>201008</v>
          </cell>
          <cell r="D4182">
            <v>0</v>
          </cell>
        </row>
        <row r="4183">
          <cell r="A4183" t="str">
            <v>Transco Z5</v>
          </cell>
          <cell r="C4183">
            <v>201009</v>
          </cell>
          <cell r="D4183">
            <v>0</v>
          </cell>
        </row>
        <row r="4184">
          <cell r="A4184" t="str">
            <v>Transco Z5</v>
          </cell>
          <cell r="C4184">
            <v>201010</v>
          </cell>
          <cell r="D4184">
            <v>0</v>
          </cell>
        </row>
        <row r="4185">
          <cell r="A4185" t="str">
            <v>Transco Z5</v>
          </cell>
          <cell r="C4185">
            <v>201011</v>
          </cell>
          <cell r="D4185">
            <v>0</v>
          </cell>
        </row>
        <row r="4186">
          <cell r="A4186" t="str">
            <v>Transco Z5</v>
          </cell>
          <cell r="C4186">
            <v>201012</v>
          </cell>
          <cell r="D4186">
            <v>0</v>
          </cell>
        </row>
        <row r="4187">
          <cell r="A4187" t="str">
            <v>Transco Z5</v>
          </cell>
          <cell r="C4187">
            <v>201101</v>
          </cell>
          <cell r="D4187">
            <v>0</v>
          </cell>
        </row>
        <row r="4188">
          <cell r="A4188" t="str">
            <v>Transco Z5</v>
          </cell>
          <cell r="C4188">
            <v>201102</v>
          </cell>
          <cell r="D4188">
            <v>0</v>
          </cell>
        </row>
        <row r="4189">
          <cell r="A4189" t="str">
            <v>Transco Z5</v>
          </cell>
          <cell r="C4189">
            <v>201103</v>
          </cell>
          <cell r="D4189">
            <v>0</v>
          </cell>
        </row>
        <row r="4190">
          <cell r="A4190" t="str">
            <v>Transco Z5</v>
          </cell>
          <cell r="C4190">
            <v>201104</v>
          </cell>
          <cell r="D4190">
            <v>0</v>
          </cell>
        </row>
        <row r="4191">
          <cell r="A4191" t="str">
            <v>Transco Z5</v>
          </cell>
          <cell r="C4191">
            <v>201105</v>
          </cell>
          <cell r="D4191">
            <v>0</v>
          </cell>
        </row>
        <row r="4192">
          <cell r="A4192" t="str">
            <v>Transco Z5</v>
          </cell>
          <cell r="C4192">
            <v>201106</v>
          </cell>
          <cell r="D4192">
            <v>0</v>
          </cell>
        </row>
        <row r="4193">
          <cell r="A4193" t="str">
            <v>Transco Z5</v>
          </cell>
          <cell r="C4193">
            <v>201107</v>
          </cell>
          <cell r="D4193">
            <v>0</v>
          </cell>
        </row>
        <row r="4194">
          <cell r="A4194" t="str">
            <v>Transco Z5</v>
          </cell>
          <cell r="C4194">
            <v>201108</v>
          </cell>
          <cell r="D4194">
            <v>0</v>
          </cell>
        </row>
        <row r="4195">
          <cell r="A4195" t="str">
            <v>Transco Z5</v>
          </cell>
          <cell r="C4195">
            <v>201109</v>
          </cell>
          <cell r="D4195">
            <v>0</v>
          </cell>
        </row>
        <row r="4196">
          <cell r="A4196" t="str">
            <v>Transco Z5</v>
          </cell>
          <cell r="C4196">
            <v>201110</v>
          </cell>
          <cell r="D4196">
            <v>0</v>
          </cell>
        </row>
        <row r="4197">
          <cell r="A4197" t="str">
            <v>Transco Z5</v>
          </cell>
          <cell r="C4197">
            <v>201111</v>
          </cell>
          <cell r="D4197">
            <v>0</v>
          </cell>
        </row>
        <row r="4198">
          <cell r="A4198" t="str">
            <v>Transco Z5</v>
          </cell>
          <cell r="C4198">
            <v>201112</v>
          </cell>
          <cell r="D4198">
            <v>0</v>
          </cell>
        </row>
        <row r="4199">
          <cell r="A4199" t="str">
            <v>Transco Z5</v>
          </cell>
          <cell r="C4199">
            <v>201201</v>
          </cell>
          <cell r="D4199">
            <v>0</v>
          </cell>
        </row>
        <row r="4200">
          <cell r="A4200" t="str">
            <v>Transco Z5</v>
          </cell>
          <cell r="C4200">
            <v>201202</v>
          </cell>
          <cell r="D4200">
            <v>0</v>
          </cell>
        </row>
        <row r="4201">
          <cell r="A4201" t="str">
            <v>Transco Z5</v>
          </cell>
          <cell r="C4201">
            <v>201203</v>
          </cell>
          <cell r="D4201">
            <v>0</v>
          </cell>
        </row>
        <row r="4202">
          <cell r="A4202" t="str">
            <v>Transco Z5</v>
          </cell>
          <cell r="C4202">
            <v>201204</v>
          </cell>
          <cell r="D4202">
            <v>0</v>
          </cell>
        </row>
        <row r="4203">
          <cell r="A4203" t="str">
            <v>Transco Z5</v>
          </cell>
          <cell r="C4203">
            <v>201205</v>
          </cell>
          <cell r="D4203">
            <v>0</v>
          </cell>
        </row>
        <row r="4204">
          <cell r="A4204" t="str">
            <v>Transco Z5</v>
          </cell>
          <cell r="C4204">
            <v>201206</v>
          </cell>
          <cell r="D4204">
            <v>0</v>
          </cell>
        </row>
        <row r="4205">
          <cell r="A4205" t="str">
            <v>Transco Z5</v>
          </cell>
          <cell r="C4205">
            <v>201207</v>
          </cell>
          <cell r="D4205">
            <v>0</v>
          </cell>
        </row>
        <row r="4206">
          <cell r="A4206" t="str">
            <v>Transco Z5</v>
          </cell>
          <cell r="C4206">
            <v>201208</v>
          </cell>
          <cell r="D4206">
            <v>0</v>
          </cell>
        </row>
        <row r="4207">
          <cell r="A4207" t="str">
            <v>Transco Z5</v>
          </cell>
          <cell r="C4207">
            <v>201209</v>
          </cell>
          <cell r="D4207">
            <v>0</v>
          </cell>
        </row>
        <row r="4208">
          <cell r="A4208" t="str">
            <v>Transco Z5</v>
          </cell>
          <cell r="C4208">
            <v>201210</v>
          </cell>
          <cell r="D4208">
            <v>0</v>
          </cell>
        </row>
        <row r="4209">
          <cell r="A4209" t="str">
            <v>Transco Z6</v>
          </cell>
          <cell r="C4209">
            <v>200803</v>
          </cell>
          <cell r="D4209">
            <v>0.91220000000000001</v>
          </cell>
        </row>
        <row r="4210">
          <cell r="A4210" t="str">
            <v>Transco Z6</v>
          </cell>
          <cell r="C4210">
            <v>200804</v>
          </cell>
          <cell r="D4210">
            <v>0.7107</v>
          </cell>
        </row>
        <row r="4211">
          <cell r="A4211" t="str">
            <v>Transco Z6</v>
          </cell>
          <cell r="C4211">
            <v>200805</v>
          </cell>
          <cell r="D4211">
            <v>0.69969999999999999</v>
          </cell>
        </row>
        <row r="4212">
          <cell r="A4212" t="str">
            <v>Transco Z6</v>
          </cell>
          <cell r="C4212">
            <v>200806</v>
          </cell>
          <cell r="D4212">
            <v>0.7379</v>
          </cell>
        </row>
        <row r="4213">
          <cell r="A4213" t="str">
            <v>Transco Z6</v>
          </cell>
          <cell r="C4213">
            <v>200807</v>
          </cell>
          <cell r="D4213">
            <v>0.93440000000000001</v>
          </cell>
        </row>
        <row r="4214">
          <cell r="A4214" t="str">
            <v>Transco Z6</v>
          </cell>
          <cell r="C4214">
            <v>200808</v>
          </cell>
          <cell r="D4214">
            <v>0.76359999999999995</v>
          </cell>
        </row>
        <row r="4215">
          <cell r="A4215" t="str">
            <v>Transco Z6</v>
          </cell>
          <cell r="C4215">
            <v>200809</v>
          </cell>
          <cell r="D4215">
            <v>0.71499999999999997</v>
          </cell>
        </row>
        <row r="4216">
          <cell r="A4216" t="str">
            <v>Transco Z6</v>
          </cell>
          <cell r="C4216">
            <v>200810</v>
          </cell>
          <cell r="D4216">
            <v>0.83889999999999998</v>
          </cell>
        </row>
        <row r="4217">
          <cell r="A4217" t="str">
            <v>Transco Z6</v>
          </cell>
          <cell r="C4217">
            <v>200811</v>
          </cell>
          <cell r="D4217">
            <v>0.87929999999999997</v>
          </cell>
        </row>
        <row r="4218">
          <cell r="A4218" t="str">
            <v>Transco Z6</v>
          </cell>
          <cell r="C4218">
            <v>200812</v>
          </cell>
          <cell r="D4218">
            <v>1.4237</v>
          </cell>
        </row>
        <row r="4219">
          <cell r="A4219" t="str">
            <v>Transco Z6</v>
          </cell>
          <cell r="C4219">
            <v>200901</v>
          </cell>
          <cell r="D4219">
            <v>2.4001999999999999</v>
          </cell>
        </row>
        <row r="4220">
          <cell r="A4220" t="str">
            <v>Transco Z6</v>
          </cell>
          <cell r="C4220">
            <v>200902</v>
          </cell>
          <cell r="D4220">
            <v>2.2696000000000001</v>
          </cell>
        </row>
        <row r="4221">
          <cell r="A4221" t="str">
            <v>Transco Z6</v>
          </cell>
          <cell r="C4221">
            <v>200903</v>
          </cell>
          <cell r="D4221">
            <v>1.3734</v>
          </cell>
        </row>
        <row r="4222">
          <cell r="A4222" t="str">
            <v>Transco Z6</v>
          </cell>
          <cell r="C4222">
            <v>200904</v>
          </cell>
          <cell r="D4222">
            <v>0.71799999999999997</v>
          </cell>
        </row>
        <row r="4223">
          <cell r="A4223" t="str">
            <v>Transco Z6</v>
          </cell>
          <cell r="C4223">
            <v>200905</v>
          </cell>
          <cell r="D4223">
            <v>0.72150000000000003</v>
          </cell>
        </row>
        <row r="4224">
          <cell r="A4224" t="str">
            <v>Transco Z6</v>
          </cell>
          <cell r="C4224">
            <v>200906</v>
          </cell>
          <cell r="D4224">
            <v>0.70830000000000004</v>
          </cell>
        </row>
        <row r="4225">
          <cell r="A4225" t="str">
            <v>Transco Z6</v>
          </cell>
          <cell r="C4225">
            <v>200907</v>
          </cell>
          <cell r="D4225">
            <v>0.68930000000000002</v>
          </cell>
        </row>
        <row r="4226">
          <cell r="A4226" t="str">
            <v>Transco Z6</v>
          </cell>
          <cell r="C4226">
            <v>200908</v>
          </cell>
          <cell r="D4226">
            <v>0.74829999999999997</v>
          </cell>
        </row>
        <row r="4227">
          <cell r="A4227" t="str">
            <v>Transco Z6</v>
          </cell>
          <cell r="C4227">
            <v>200909</v>
          </cell>
          <cell r="D4227">
            <v>0.7006</v>
          </cell>
        </row>
        <row r="4228">
          <cell r="A4228" t="str">
            <v>Transco Z6</v>
          </cell>
          <cell r="C4228">
            <v>200910</v>
          </cell>
          <cell r="D4228">
            <v>0.82220000000000004</v>
          </cell>
        </row>
        <row r="4229">
          <cell r="A4229" t="str">
            <v>Transco Z6</v>
          </cell>
          <cell r="C4229">
            <v>200911</v>
          </cell>
          <cell r="D4229">
            <v>0.84140000000000004</v>
          </cell>
        </row>
        <row r="4230">
          <cell r="A4230" t="str">
            <v>Transco Z6</v>
          </cell>
          <cell r="C4230">
            <v>200912</v>
          </cell>
          <cell r="D4230">
            <v>1.3661000000000001</v>
          </cell>
        </row>
        <row r="4231">
          <cell r="A4231" t="str">
            <v>Transco Z6</v>
          </cell>
          <cell r="C4231">
            <v>201001</v>
          </cell>
          <cell r="D4231">
            <v>2.3332000000000002</v>
          </cell>
        </row>
        <row r="4232">
          <cell r="A4232" t="str">
            <v>Transco Z6</v>
          </cell>
          <cell r="C4232">
            <v>201002</v>
          </cell>
          <cell r="D4232">
            <v>2.1932</v>
          </cell>
        </row>
        <row r="4233">
          <cell r="A4233" t="str">
            <v>Transco Z6</v>
          </cell>
          <cell r="C4233">
            <v>201003</v>
          </cell>
          <cell r="D4233">
            <v>1.3085</v>
          </cell>
        </row>
        <row r="4234">
          <cell r="A4234" t="str">
            <v>Transco Z6</v>
          </cell>
          <cell r="C4234">
            <v>201004</v>
          </cell>
          <cell r="D4234">
            <v>0.66690000000000005</v>
          </cell>
        </row>
        <row r="4235">
          <cell r="A4235" t="str">
            <v>Transco Z6</v>
          </cell>
          <cell r="C4235">
            <v>201005</v>
          </cell>
          <cell r="D4235">
            <v>0.67020000000000002</v>
          </cell>
        </row>
        <row r="4236">
          <cell r="A4236" t="str">
            <v>Transco Z6</v>
          </cell>
          <cell r="C4236">
            <v>201006</v>
          </cell>
          <cell r="D4236">
            <v>0.65790000000000004</v>
          </cell>
        </row>
        <row r="4237">
          <cell r="A4237" t="str">
            <v>Transco Z6</v>
          </cell>
          <cell r="C4237">
            <v>201007</v>
          </cell>
          <cell r="D4237">
            <v>0.6401</v>
          </cell>
        </row>
        <row r="4238">
          <cell r="A4238" t="str">
            <v>Transco Z6</v>
          </cell>
          <cell r="C4238">
            <v>201008</v>
          </cell>
          <cell r="D4238">
            <v>0.69520000000000004</v>
          </cell>
        </row>
        <row r="4239">
          <cell r="A4239" t="str">
            <v>Transco Z6</v>
          </cell>
          <cell r="C4239">
            <v>201009</v>
          </cell>
          <cell r="D4239">
            <v>0.65069999999999995</v>
          </cell>
        </row>
        <row r="4240">
          <cell r="A4240" t="str">
            <v>Transco Z6</v>
          </cell>
          <cell r="C4240">
            <v>201010</v>
          </cell>
          <cell r="D4240">
            <v>0.76429999999999998</v>
          </cell>
        </row>
        <row r="4241">
          <cell r="A4241" t="str">
            <v>Transco Z6</v>
          </cell>
          <cell r="C4241">
            <v>201011</v>
          </cell>
          <cell r="D4241">
            <v>0.73950000000000005</v>
          </cell>
        </row>
        <row r="4242">
          <cell r="A4242" t="str">
            <v>Transco Z6</v>
          </cell>
          <cell r="C4242">
            <v>201012</v>
          </cell>
          <cell r="D4242">
            <v>1.2906</v>
          </cell>
        </row>
        <row r="4243">
          <cell r="A4243" t="str">
            <v>Transco Z6</v>
          </cell>
          <cell r="C4243">
            <v>201101</v>
          </cell>
          <cell r="D4243">
            <v>2.0903</v>
          </cell>
        </row>
        <row r="4244">
          <cell r="A4244" t="str">
            <v>Transco Z6</v>
          </cell>
          <cell r="C4244">
            <v>201102</v>
          </cell>
          <cell r="D4244">
            <v>2.1595</v>
          </cell>
        </row>
        <row r="4245">
          <cell r="A4245" t="str">
            <v>Transco Z6</v>
          </cell>
          <cell r="C4245">
            <v>201103</v>
          </cell>
          <cell r="D4245">
            <v>1.2323</v>
          </cell>
        </row>
        <row r="4246">
          <cell r="A4246" t="str">
            <v>Transco Z6</v>
          </cell>
          <cell r="C4246">
            <v>201104</v>
          </cell>
          <cell r="D4246">
            <v>0.61140000000000005</v>
          </cell>
        </row>
        <row r="4247">
          <cell r="A4247" t="str">
            <v>Transco Z6</v>
          </cell>
          <cell r="C4247">
            <v>201105</v>
          </cell>
          <cell r="D4247">
            <v>0</v>
          </cell>
        </row>
        <row r="4248">
          <cell r="A4248" t="str">
            <v>Transco Z6</v>
          </cell>
          <cell r="C4248">
            <v>201106</v>
          </cell>
          <cell r="D4248">
            <v>0</v>
          </cell>
        </row>
        <row r="4249">
          <cell r="A4249" t="str">
            <v>Transco Z6</v>
          </cell>
          <cell r="C4249">
            <v>201107</v>
          </cell>
          <cell r="D4249">
            <v>0</v>
          </cell>
        </row>
        <row r="4250">
          <cell r="A4250" t="str">
            <v>Transco Z6</v>
          </cell>
          <cell r="C4250">
            <v>201108</v>
          </cell>
          <cell r="D4250">
            <v>0</v>
          </cell>
        </row>
        <row r="4251">
          <cell r="A4251" t="str">
            <v>Transco Z6</v>
          </cell>
          <cell r="C4251">
            <v>201109</v>
          </cell>
          <cell r="D4251">
            <v>0</v>
          </cell>
        </row>
        <row r="4252">
          <cell r="A4252" t="str">
            <v>Transco Z6</v>
          </cell>
          <cell r="C4252">
            <v>201110</v>
          </cell>
          <cell r="D4252">
            <v>0</v>
          </cell>
        </row>
        <row r="4253">
          <cell r="A4253" t="str">
            <v>Transco Z6</v>
          </cell>
          <cell r="C4253">
            <v>201111</v>
          </cell>
          <cell r="D4253">
            <v>0</v>
          </cell>
        </row>
        <row r="4254">
          <cell r="A4254" t="str">
            <v>Transco Z6</v>
          </cell>
          <cell r="C4254">
            <v>201112</v>
          </cell>
          <cell r="D4254">
            <v>0</v>
          </cell>
        </row>
        <row r="4255">
          <cell r="A4255" t="str">
            <v>Transco Z6</v>
          </cell>
          <cell r="C4255">
            <v>201201</v>
          </cell>
          <cell r="D4255">
            <v>0</v>
          </cell>
        </row>
        <row r="4256">
          <cell r="A4256" t="str">
            <v>Transco Z6</v>
          </cell>
          <cell r="C4256">
            <v>201202</v>
          </cell>
          <cell r="D4256">
            <v>0</v>
          </cell>
        </row>
        <row r="4257">
          <cell r="A4257" t="str">
            <v>Transco Z6</v>
          </cell>
          <cell r="C4257">
            <v>201203</v>
          </cell>
          <cell r="D4257">
            <v>0</v>
          </cell>
        </row>
        <row r="4258">
          <cell r="A4258" t="str">
            <v>Transco Z6</v>
          </cell>
          <cell r="C4258">
            <v>201204</v>
          </cell>
          <cell r="D4258">
            <v>0</v>
          </cell>
        </row>
        <row r="4259">
          <cell r="A4259" t="str">
            <v>Transco Z6</v>
          </cell>
          <cell r="C4259">
            <v>201205</v>
          </cell>
          <cell r="D4259">
            <v>0</v>
          </cell>
        </row>
        <row r="4260">
          <cell r="A4260" t="str">
            <v>Transco Z6</v>
          </cell>
          <cell r="C4260">
            <v>201206</v>
          </cell>
          <cell r="D4260">
            <v>0</v>
          </cell>
        </row>
        <row r="4261">
          <cell r="A4261" t="str">
            <v>Transco Z6</v>
          </cell>
          <cell r="C4261">
            <v>201207</v>
          </cell>
          <cell r="D4261">
            <v>0</v>
          </cell>
        </row>
        <row r="4262">
          <cell r="A4262" t="str">
            <v>Transco Z6</v>
          </cell>
          <cell r="C4262">
            <v>201208</v>
          </cell>
          <cell r="D4262">
            <v>0</v>
          </cell>
        </row>
        <row r="4263">
          <cell r="A4263" t="str">
            <v>Transco Z6</v>
          </cell>
          <cell r="C4263">
            <v>201209</v>
          </cell>
          <cell r="D4263">
            <v>0</v>
          </cell>
        </row>
        <row r="4264">
          <cell r="A4264" t="str">
            <v>Transco Z6</v>
          </cell>
          <cell r="C4264">
            <v>201210</v>
          </cell>
          <cell r="D4264">
            <v>0</v>
          </cell>
        </row>
        <row r="4265">
          <cell r="A4265" t="str">
            <v>Transco Z6</v>
          </cell>
          <cell r="C4265">
            <v>201211</v>
          </cell>
          <cell r="D4265">
            <v>0</v>
          </cell>
        </row>
        <row r="4266">
          <cell r="A4266" t="str">
            <v>Transco Z6</v>
          </cell>
          <cell r="C4266">
            <v>201212</v>
          </cell>
          <cell r="D4266">
            <v>0</v>
          </cell>
        </row>
        <row r="4267">
          <cell r="A4267" t="str">
            <v>Transco Z6</v>
          </cell>
          <cell r="C4267">
            <v>201301</v>
          </cell>
          <cell r="D4267">
            <v>0</v>
          </cell>
        </row>
        <row r="4268">
          <cell r="A4268" t="str">
            <v>Transco Z6</v>
          </cell>
          <cell r="C4268">
            <v>201302</v>
          </cell>
          <cell r="D4268">
            <v>0</v>
          </cell>
        </row>
        <row r="4269">
          <cell r="A4269" t="str">
            <v>Transco Z6</v>
          </cell>
          <cell r="C4269">
            <v>201303</v>
          </cell>
          <cell r="D4269">
            <v>0</v>
          </cell>
        </row>
        <row r="4270">
          <cell r="A4270" t="str">
            <v>Transco Z6</v>
          </cell>
          <cell r="C4270">
            <v>201304</v>
          </cell>
          <cell r="D4270">
            <v>0</v>
          </cell>
        </row>
        <row r="4271">
          <cell r="A4271" t="str">
            <v>Transco Z6</v>
          </cell>
          <cell r="C4271">
            <v>201305</v>
          </cell>
          <cell r="D4271">
            <v>0</v>
          </cell>
        </row>
        <row r="4272">
          <cell r="A4272" t="str">
            <v>Transco Z6</v>
          </cell>
          <cell r="C4272">
            <v>201306</v>
          </cell>
          <cell r="D4272">
            <v>0</v>
          </cell>
        </row>
        <row r="4273">
          <cell r="A4273" t="str">
            <v>Transco Z6</v>
          </cell>
          <cell r="C4273">
            <v>201307</v>
          </cell>
          <cell r="D4273">
            <v>0</v>
          </cell>
        </row>
        <row r="4274">
          <cell r="A4274" t="str">
            <v>Transco Z6</v>
          </cell>
          <cell r="C4274">
            <v>201308</v>
          </cell>
          <cell r="D4274">
            <v>0</v>
          </cell>
        </row>
        <row r="4275">
          <cell r="A4275" t="str">
            <v>Transco Z6</v>
          </cell>
          <cell r="C4275">
            <v>201309</v>
          </cell>
          <cell r="D4275">
            <v>0</v>
          </cell>
        </row>
        <row r="4276">
          <cell r="A4276" t="str">
            <v>Transco Z6</v>
          </cell>
          <cell r="C4276">
            <v>201310</v>
          </cell>
          <cell r="D4276">
            <v>0</v>
          </cell>
        </row>
        <row r="4277">
          <cell r="A4277" t="str">
            <v>Transco Z6</v>
          </cell>
          <cell r="C4277">
            <v>201311</v>
          </cell>
          <cell r="D4277">
            <v>0</v>
          </cell>
        </row>
        <row r="4278">
          <cell r="A4278" t="str">
            <v>Transco Z6</v>
          </cell>
          <cell r="C4278">
            <v>201312</v>
          </cell>
          <cell r="D4278">
            <v>0</v>
          </cell>
        </row>
        <row r="4279">
          <cell r="A4279" t="str">
            <v>Transco Z6</v>
          </cell>
          <cell r="C4279">
            <v>201401</v>
          </cell>
          <cell r="D4279">
            <v>0</v>
          </cell>
        </row>
        <row r="4280">
          <cell r="A4280" t="str">
            <v>Transco Z6</v>
          </cell>
          <cell r="C4280">
            <v>201402</v>
          </cell>
          <cell r="D4280">
            <v>0</v>
          </cell>
        </row>
        <row r="4281">
          <cell r="A4281" t="str">
            <v>Transco Z6</v>
          </cell>
          <cell r="C4281">
            <v>201403</v>
          </cell>
          <cell r="D4281">
            <v>0</v>
          </cell>
        </row>
        <row r="4282">
          <cell r="A4282" t="str">
            <v>Transco Z6</v>
          </cell>
          <cell r="C4282">
            <v>201404</v>
          </cell>
          <cell r="D4282">
            <v>0</v>
          </cell>
        </row>
        <row r="4283">
          <cell r="A4283" t="str">
            <v>Transco Z6</v>
          </cell>
          <cell r="C4283">
            <v>201405</v>
          </cell>
          <cell r="D4283">
            <v>0</v>
          </cell>
        </row>
        <row r="4284">
          <cell r="A4284" t="str">
            <v>Transco Z6</v>
          </cell>
          <cell r="C4284">
            <v>201406</v>
          </cell>
          <cell r="D4284">
            <v>0</v>
          </cell>
        </row>
        <row r="4285">
          <cell r="A4285" t="str">
            <v>Transco Z6</v>
          </cell>
          <cell r="C4285">
            <v>201407</v>
          </cell>
          <cell r="D4285">
            <v>0</v>
          </cell>
        </row>
        <row r="4286">
          <cell r="A4286" t="str">
            <v>Transco Z6</v>
          </cell>
          <cell r="C4286">
            <v>201408</v>
          </cell>
          <cell r="D4286">
            <v>0</v>
          </cell>
        </row>
        <row r="4287">
          <cell r="A4287" t="str">
            <v>Transco Z6</v>
          </cell>
          <cell r="C4287">
            <v>201409</v>
          </cell>
          <cell r="D4287">
            <v>0</v>
          </cell>
        </row>
        <row r="4288">
          <cell r="A4288" t="str">
            <v>Transco Z6</v>
          </cell>
          <cell r="C4288">
            <v>201410</v>
          </cell>
          <cell r="D4288">
            <v>0</v>
          </cell>
        </row>
        <row r="4289">
          <cell r="A4289" t="str">
            <v>Transco Z6</v>
          </cell>
          <cell r="C4289">
            <v>201411</v>
          </cell>
          <cell r="D4289">
            <v>0</v>
          </cell>
        </row>
        <row r="4290">
          <cell r="A4290" t="str">
            <v>Transco Z6</v>
          </cell>
          <cell r="C4290">
            <v>201412</v>
          </cell>
          <cell r="D4290">
            <v>0</v>
          </cell>
        </row>
        <row r="4291">
          <cell r="A4291" t="str">
            <v>Transco Z6</v>
          </cell>
          <cell r="C4291">
            <v>201501</v>
          </cell>
          <cell r="D4291">
            <v>0</v>
          </cell>
        </row>
        <row r="4292">
          <cell r="A4292" t="str">
            <v>Transco Z6</v>
          </cell>
          <cell r="C4292">
            <v>201502</v>
          </cell>
          <cell r="D4292">
            <v>0</v>
          </cell>
        </row>
        <row r="4293">
          <cell r="A4293" t="str">
            <v>Transco Z6</v>
          </cell>
          <cell r="C4293">
            <v>201503</v>
          </cell>
          <cell r="D4293">
            <v>0</v>
          </cell>
        </row>
        <row r="4294">
          <cell r="A4294" t="str">
            <v>Transco Z6</v>
          </cell>
          <cell r="C4294">
            <v>201504</v>
          </cell>
          <cell r="D4294">
            <v>0</v>
          </cell>
        </row>
        <row r="4295">
          <cell r="A4295" t="str">
            <v>Transco Z6</v>
          </cell>
          <cell r="C4295">
            <v>201505</v>
          </cell>
          <cell r="D4295">
            <v>0</v>
          </cell>
        </row>
        <row r="4296">
          <cell r="A4296" t="str">
            <v>Transco Z6</v>
          </cell>
          <cell r="C4296">
            <v>201506</v>
          </cell>
          <cell r="D4296">
            <v>0</v>
          </cell>
        </row>
        <row r="4297">
          <cell r="A4297" t="str">
            <v>Transco Z6</v>
          </cell>
          <cell r="C4297">
            <v>201507</v>
          </cell>
          <cell r="D4297">
            <v>0</v>
          </cell>
        </row>
        <row r="4298">
          <cell r="A4298" t="str">
            <v>Transco Z6</v>
          </cell>
          <cell r="C4298">
            <v>201508</v>
          </cell>
          <cell r="D4298">
            <v>0</v>
          </cell>
        </row>
        <row r="4299">
          <cell r="A4299" t="str">
            <v>Transco Z6</v>
          </cell>
          <cell r="C4299">
            <v>201509</v>
          </cell>
          <cell r="D4299">
            <v>0</v>
          </cell>
        </row>
        <row r="4300">
          <cell r="A4300" t="str">
            <v>Transco Z6</v>
          </cell>
          <cell r="C4300">
            <v>201510</v>
          </cell>
          <cell r="D4300">
            <v>0</v>
          </cell>
        </row>
        <row r="4301">
          <cell r="A4301" t="str">
            <v>Transco Z6</v>
          </cell>
          <cell r="C4301">
            <v>201511</v>
          </cell>
          <cell r="D4301">
            <v>0</v>
          </cell>
        </row>
        <row r="4302">
          <cell r="A4302" t="str">
            <v>Transco Z6</v>
          </cell>
          <cell r="C4302">
            <v>201512</v>
          </cell>
          <cell r="D4302">
            <v>0</v>
          </cell>
        </row>
        <row r="4303">
          <cell r="A4303" t="str">
            <v>Transco Z6</v>
          </cell>
          <cell r="C4303">
            <v>201601</v>
          </cell>
          <cell r="D4303">
            <v>0</v>
          </cell>
        </row>
        <row r="4304">
          <cell r="A4304" t="str">
            <v>Transco Z6</v>
          </cell>
          <cell r="C4304">
            <v>201602</v>
          </cell>
          <cell r="D4304">
            <v>0</v>
          </cell>
        </row>
        <row r="4305">
          <cell r="A4305" t="str">
            <v>Transco Z6</v>
          </cell>
          <cell r="C4305">
            <v>201603</v>
          </cell>
          <cell r="D4305">
            <v>0</v>
          </cell>
        </row>
        <row r="4306">
          <cell r="A4306" t="str">
            <v>Transco Z6</v>
          </cell>
          <cell r="C4306">
            <v>201604</v>
          </cell>
          <cell r="D4306">
            <v>0</v>
          </cell>
        </row>
        <row r="4307">
          <cell r="A4307" t="str">
            <v>Transco Z6</v>
          </cell>
          <cell r="C4307">
            <v>201605</v>
          </cell>
          <cell r="D4307">
            <v>0</v>
          </cell>
        </row>
        <row r="4308">
          <cell r="A4308" t="str">
            <v>Transco Z6</v>
          </cell>
          <cell r="C4308">
            <v>201606</v>
          </cell>
          <cell r="D4308">
            <v>0</v>
          </cell>
        </row>
        <row r="4309">
          <cell r="A4309" t="str">
            <v>Transco Z6</v>
          </cell>
          <cell r="C4309">
            <v>201607</v>
          </cell>
          <cell r="D4309">
            <v>0</v>
          </cell>
        </row>
        <row r="4310">
          <cell r="A4310" t="str">
            <v>Transco Z6</v>
          </cell>
          <cell r="C4310">
            <v>201608</v>
          </cell>
          <cell r="D4310">
            <v>0</v>
          </cell>
        </row>
        <row r="4311">
          <cell r="A4311" t="str">
            <v>Transco Z6</v>
          </cell>
          <cell r="C4311">
            <v>201609</v>
          </cell>
          <cell r="D4311">
            <v>0</v>
          </cell>
        </row>
        <row r="4312">
          <cell r="A4312" t="str">
            <v>Transco Z6</v>
          </cell>
          <cell r="C4312">
            <v>201610</v>
          </cell>
          <cell r="D4312">
            <v>0</v>
          </cell>
        </row>
        <row r="4313">
          <cell r="A4313" t="str">
            <v>Transco Z6</v>
          </cell>
          <cell r="C4313">
            <v>201611</v>
          </cell>
          <cell r="D4313">
            <v>0</v>
          </cell>
        </row>
        <row r="4314">
          <cell r="A4314" t="str">
            <v>Transco Z6</v>
          </cell>
          <cell r="C4314">
            <v>201612</v>
          </cell>
          <cell r="D4314">
            <v>0</v>
          </cell>
        </row>
        <row r="4315">
          <cell r="A4315" t="str">
            <v>Transco Z6</v>
          </cell>
          <cell r="C4315">
            <v>201701</v>
          </cell>
          <cell r="D4315">
            <v>0</v>
          </cell>
        </row>
        <row r="4316">
          <cell r="A4316" t="str">
            <v>Transco Z6</v>
          </cell>
          <cell r="C4316">
            <v>201702</v>
          </cell>
          <cell r="D4316">
            <v>0</v>
          </cell>
        </row>
        <row r="4317">
          <cell r="A4317" t="str">
            <v>Transco Z6</v>
          </cell>
          <cell r="C4317">
            <v>201703</v>
          </cell>
          <cell r="D4317">
            <v>0</v>
          </cell>
        </row>
        <row r="4318">
          <cell r="A4318" t="str">
            <v>Transco Z6</v>
          </cell>
          <cell r="C4318">
            <v>201704</v>
          </cell>
          <cell r="D4318">
            <v>0</v>
          </cell>
        </row>
        <row r="4319">
          <cell r="A4319" t="str">
            <v>Transco Z6</v>
          </cell>
          <cell r="C4319">
            <v>201705</v>
          </cell>
          <cell r="D4319">
            <v>0</v>
          </cell>
        </row>
        <row r="4320">
          <cell r="A4320" t="str">
            <v>Transco Z6</v>
          </cell>
          <cell r="C4320">
            <v>201706</v>
          </cell>
          <cell r="D4320">
            <v>0</v>
          </cell>
        </row>
        <row r="4321">
          <cell r="A4321" t="str">
            <v>Transco Z6</v>
          </cell>
          <cell r="C4321">
            <v>201707</v>
          </cell>
          <cell r="D4321">
            <v>0</v>
          </cell>
        </row>
        <row r="4322">
          <cell r="A4322" t="str">
            <v>Transco Z6</v>
          </cell>
          <cell r="C4322">
            <v>201708</v>
          </cell>
          <cell r="D4322">
            <v>0</v>
          </cell>
        </row>
        <row r="4323">
          <cell r="A4323" t="str">
            <v>Transco Z6</v>
          </cell>
          <cell r="C4323">
            <v>201709</v>
          </cell>
          <cell r="D4323">
            <v>0</v>
          </cell>
        </row>
        <row r="4324">
          <cell r="A4324" t="str">
            <v>Transco Z6</v>
          </cell>
          <cell r="C4324">
            <v>201710</v>
          </cell>
          <cell r="D4324">
            <v>0</v>
          </cell>
        </row>
        <row r="4325">
          <cell r="A4325" t="str">
            <v>Transco Z6</v>
          </cell>
          <cell r="C4325">
            <v>201711</v>
          </cell>
          <cell r="D4325">
            <v>0</v>
          </cell>
        </row>
        <row r="4326">
          <cell r="A4326" t="str">
            <v>Transco Z6</v>
          </cell>
          <cell r="C4326">
            <v>201712</v>
          </cell>
          <cell r="D4326">
            <v>0</v>
          </cell>
        </row>
        <row r="4327">
          <cell r="A4327" t="str">
            <v>Transco Z6</v>
          </cell>
          <cell r="C4327">
            <v>201801</v>
          </cell>
          <cell r="D4327">
            <v>0</v>
          </cell>
        </row>
        <row r="4328">
          <cell r="A4328" t="str">
            <v>Transco Z6</v>
          </cell>
          <cell r="C4328">
            <v>201802</v>
          </cell>
          <cell r="D4328">
            <v>0</v>
          </cell>
        </row>
        <row r="4329">
          <cell r="A4329" t="str">
            <v>Transco Z6</v>
          </cell>
          <cell r="C4329">
            <v>201803</v>
          </cell>
          <cell r="D4329">
            <v>0</v>
          </cell>
        </row>
        <row r="4330">
          <cell r="A4330" t="str">
            <v>Transco Z6</v>
          </cell>
          <cell r="C4330">
            <v>201804</v>
          </cell>
          <cell r="D4330">
            <v>0</v>
          </cell>
        </row>
        <row r="4331">
          <cell r="A4331" t="str">
            <v>Transco Z6</v>
          </cell>
          <cell r="C4331">
            <v>201805</v>
          </cell>
          <cell r="D4331">
            <v>0</v>
          </cell>
        </row>
        <row r="4332">
          <cell r="A4332" t="str">
            <v>Transco Z6</v>
          </cell>
          <cell r="C4332">
            <v>201806</v>
          </cell>
          <cell r="D4332">
            <v>0</v>
          </cell>
        </row>
        <row r="4333">
          <cell r="A4333" t="str">
            <v>Transco Z6</v>
          </cell>
          <cell r="C4333">
            <v>201807</v>
          </cell>
          <cell r="D4333">
            <v>0</v>
          </cell>
        </row>
        <row r="4334">
          <cell r="A4334" t="str">
            <v>Transco Z6</v>
          </cell>
          <cell r="C4334">
            <v>201808</v>
          </cell>
          <cell r="D4334">
            <v>0</v>
          </cell>
        </row>
        <row r="4335">
          <cell r="A4335" t="str">
            <v>Transco Z6</v>
          </cell>
          <cell r="C4335">
            <v>201809</v>
          </cell>
          <cell r="D4335">
            <v>0</v>
          </cell>
        </row>
        <row r="4336">
          <cell r="A4336" t="str">
            <v>Transco Z6</v>
          </cell>
          <cell r="C4336">
            <v>201810</v>
          </cell>
          <cell r="D4336">
            <v>0</v>
          </cell>
        </row>
        <row r="4337">
          <cell r="A4337" t="str">
            <v>Transco Z6</v>
          </cell>
          <cell r="C4337">
            <v>201811</v>
          </cell>
          <cell r="D4337">
            <v>0</v>
          </cell>
        </row>
        <row r="4338">
          <cell r="A4338" t="str">
            <v>Transco Z6</v>
          </cell>
          <cell r="C4338">
            <v>201812</v>
          </cell>
          <cell r="D4338">
            <v>0</v>
          </cell>
        </row>
        <row r="4339">
          <cell r="A4339" t="str">
            <v>Transco Z6</v>
          </cell>
          <cell r="C4339">
            <v>201901</v>
          </cell>
          <cell r="D4339">
            <v>0</v>
          </cell>
        </row>
        <row r="4340">
          <cell r="A4340" t="str">
            <v>Transco Z6</v>
          </cell>
          <cell r="C4340">
            <v>201902</v>
          </cell>
          <cell r="D4340">
            <v>0</v>
          </cell>
        </row>
        <row r="4341">
          <cell r="A4341" t="str">
            <v>Transco Z6</v>
          </cell>
          <cell r="C4341">
            <v>201903</v>
          </cell>
          <cell r="D4341">
            <v>0</v>
          </cell>
        </row>
        <row r="4342">
          <cell r="A4342" t="str">
            <v>Transco Z6</v>
          </cell>
          <cell r="C4342">
            <v>201904</v>
          </cell>
          <cell r="D4342">
            <v>0</v>
          </cell>
        </row>
        <row r="4343">
          <cell r="A4343" t="str">
            <v>Transco Z6</v>
          </cell>
          <cell r="C4343">
            <v>201905</v>
          </cell>
          <cell r="D4343">
            <v>0</v>
          </cell>
        </row>
        <row r="4344">
          <cell r="A4344" t="str">
            <v>Transco Z6</v>
          </cell>
          <cell r="C4344">
            <v>201906</v>
          </cell>
          <cell r="D4344">
            <v>0</v>
          </cell>
        </row>
        <row r="4345">
          <cell r="A4345" t="str">
            <v>Transco Z6</v>
          </cell>
          <cell r="C4345">
            <v>201907</v>
          </cell>
          <cell r="D4345">
            <v>0</v>
          </cell>
        </row>
        <row r="4346">
          <cell r="A4346" t="str">
            <v>Transco Z6</v>
          </cell>
          <cell r="C4346">
            <v>201908</v>
          </cell>
          <cell r="D4346">
            <v>0</v>
          </cell>
        </row>
        <row r="4347">
          <cell r="A4347" t="str">
            <v>Transco Z6</v>
          </cell>
          <cell r="C4347">
            <v>201909</v>
          </cell>
          <cell r="D4347">
            <v>0</v>
          </cell>
        </row>
        <row r="4348">
          <cell r="A4348" t="str">
            <v>Transco Z6</v>
          </cell>
          <cell r="C4348">
            <v>201910</v>
          </cell>
          <cell r="D4348">
            <v>0</v>
          </cell>
        </row>
        <row r="4349">
          <cell r="A4349" t="str">
            <v>Transco Z6</v>
          </cell>
          <cell r="C4349">
            <v>201911</v>
          </cell>
          <cell r="D4349">
            <v>0</v>
          </cell>
        </row>
        <row r="4350">
          <cell r="A4350" t="str">
            <v>Transco Z6</v>
          </cell>
          <cell r="C4350">
            <v>201912</v>
          </cell>
          <cell r="D4350">
            <v>0</v>
          </cell>
        </row>
        <row r="4351">
          <cell r="A4351" t="str">
            <v>Transco Z6</v>
          </cell>
          <cell r="C4351">
            <v>202001</v>
          </cell>
          <cell r="D4351">
            <v>0</v>
          </cell>
        </row>
        <row r="4352">
          <cell r="A4352" t="str">
            <v>Transco Z6</v>
          </cell>
          <cell r="C4352">
            <v>202002</v>
          </cell>
          <cell r="D4352">
            <v>0</v>
          </cell>
        </row>
        <row r="4353">
          <cell r="A4353" t="str">
            <v>Transco Z6</v>
          </cell>
          <cell r="C4353">
            <v>202003</v>
          </cell>
          <cell r="D4353">
            <v>0</v>
          </cell>
        </row>
        <row r="4354">
          <cell r="A4354" t="str">
            <v>Transco Z6</v>
          </cell>
          <cell r="C4354">
            <v>202004</v>
          </cell>
          <cell r="D4354">
            <v>0</v>
          </cell>
        </row>
        <row r="4355">
          <cell r="A4355" t="str">
            <v>Transco Z6</v>
          </cell>
          <cell r="C4355">
            <v>202005</v>
          </cell>
          <cell r="D4355">
            <v>0</v>
          </cell>
        </row>
        <row r="4356">
          <cell r="A4356" t="str">
            <v>Transco Z6</v>
          </cell>
          <cell r="C4356">
            <v>202006</v>
          </cell>
          <cell r="D4356">
            <v>0</v>
          </cell>
        </row>
        <row r="4357">
          <cell r="A4357" t="str">
            <v>Transco Z6</v>
          </cell>
          <cell r="C4357">
            <v>202007</v>
          </cell>
          <cell r="D4357">
            <v>0</v>
          </cell>
        </row>
        <row r="4358">
          <cell r="A4358" t="str">
            <v>Transco Z6</v>
          </cell>
          <cell r="C4358">
            <v>202008</v>
          </cell>
          <cell r="D4358">
            <v>0</v>
          </cell>
        </row>
        <row r="4359">
          <cell r="A4359" t="str">
            <v>Transco Z6</v>
          </cell>
          <cell r="C4359">
            <v>202009</v>
          </cell>
          <cell r="D4359">
            <v>0</v>
          </cell>
        </row>
        <row r="4360">
          <cell r="A4360" t="str">
            <v>Transco Z6</v>
          </cell>
          <cell r="C4360">
            <v>202010</v>
          </cell>
          <cell r="D4360">
            <v>0</v>
          </cell>
        </row>
        <row r="4361">
          <cell r="A4361" t="str">
            <v>Transco Z6</v>
          </cell>
          <cell r="C4361">
            <v>202011</v>
          </cell>
          <cell r="D4361">
            <v>0</v>
          </cell>
        </row>
        <row r="4362">
          <cell r="A4362" t="str">
            <v>Transco Z6</v>
          </cell>
          <cell r="C4362">
            <v>202012</v>
          </cell>
          <cell r="D4362">
            <v>0</v>
          </cell>
        </row>
        <row r="4363">
          <cell r="A4363" t="str">
            <v>Transco Z6</v>
          </cell>
          <cell r="C4363">
            <v>202101</v>
          </cell>
          <cell r="D4363">
            <v>0</v>
          </cell>
        </row>
        <row r="4364">
          <cell r="A4364" t="str">
            <v>Transco Z6</v>
          </cell>
          <cell r="C4364">
            <v>202102</v>
          </cell>
          <cell r="D4364">
            <v>0</v>
          </cell>
        </row>
        <row r="4365">
          <cell r="A4365" t="str">
            <v>Transco Z6</v>
          </cell>
          <cell r="C4365">
            <v>202103</v>
          </cell>
          <cell r="D4365">
            <v>0</v>
          </cell>
        </row>
        <row r="4366">
          <cell r="A4366" t="str">
            <v>Transco Z6</v>
          </cell>
          <cell r="C4366">
            <v>202104</v>
          </cell>
          <cell r="D4366">
            <v>0</v>
          </cell>
        </row>
        <row r="4367">
          <cell r="A4367" t="str">
            <v>Transco Z6</v>
          </cell>
          <cell r="C4367">
            <v>202105</v>
          </cell>
          <cell r="D4367">
            <v>0</v>
          </cell>
        </row>
        <row r="4368">
          <cell r="A4368" t="str">
            <v>Transco Z6</v>
          </cell>
          <cell r="C4368">
            <v>202106</v>
          </cell>
          <cell r="D4368">
            <v>0</v>
          </cell>
        </row>
        <row r="4369">
          <cell r="A4369" t="str">
            <v>Transco Z6</v>
          </cell>
          <cell r="C4369">
            <v>202107</v>
          </cell>
          <cell r="D4369">
            <v>0</v>
          </cell>
        </row>
        <row r="4370">
          <cell r="A4370" t="str">
            <v>Transco Z6</v>
          </cell>
          <cell r="C4370">
            <v>202108</v>
          </cell>
          <cell r="D4370">
            <v>0</v>
          </cell>
        </row>
        <row r="4371">
          <cell r="A4371" t="str">
            <v>Transco Z6</v>
          </cell>
          <cell r="C4371">
            <v>202109</v>
          </cell>
          <cell r="D4371">
            <v>0</v>
          </cell>
        </row>
        <row r="4372">
          <cell r="A4372" t="str">
            <v>Transco Z6</v>
          </cell>
          <cell r="C4372">
            <v>202110</v>
          </cell>
          <cell r="D4372">
            <v>0</v>
          </cell>
        </row>
        <row r="4373">
          <cell r="A4373" t="str">
            <v>Transco Z6</v>
          </cell>
          <cell r="C4373">
            <v>202111</v>
          </cell>
          <cell r="D4373">
            <v>0</v>
          </cell>
        </row>
        <row r="4374">
          <cell r="A4374" t="str">
            <v>Transco Z6</v>
          </cell>
          <cell r="C4374">
            <v>202112</v>
          </cell>
          <cell r="D4374">
            <v>0</v>
          </cell>
        </row>
        <row r="4375">
          <cell r="A4375" t="str">
            <v>Transco Z6</v>
          </cell>
          <cell r="C4375">
            <v>202201</v>
          </cell>
          <cell r="D4375">
            <v>0</v>
          </cell>
        </row>
        <row r="4376">
          <cell r="A4376" t="str">
            <v>Transco Z6</v>
          </cell>
          <cell r="C4376">
            <v>202202</v>
          </cell>
          <cell r="D4376">
            <v>0</v>
          </cell>
        </row>
        <row r="4377">
          <cell r="A4377" t="str">
            <v>Transco Z6</v>
          </cell>
          <cell r="C4377">
            <v>202203</v>
          </cell>
          <cell r="D4377">
            <v>0</v>
          </cell>
        </row>
        <row r="4378">
          <cell r="A4378" t="str">
            <v>Transco Z6</v>
          </cell>
          <cell r="C4378">
            <v>202204</v>
          </cell>
          <cell r="D4378">
            <v>0</v>
          </cell>
        </row>
        <row r="4379">
          <cell r="A4379" t="str">
            <v>Transco Z6</v>
          </cell>
          <cell r="C4379">
            <v>202205</v>
          </cell>
          <cell r="D4379">
            <v>0</v>
          </cell>
        </row>
        <row r="4380">
          <cell r="A4380" t="str">
            <v>Transco Z6</v>
          </cell>
          <cell r="C4380">
            <v>202206</v>
          </cell>
          <cell r="D4380">
            <v>0</v>
          </cell>
        </row>
        <row r="4381">
          <cell r="A4381" t="str">
            <v>Transco Z6</v>
          </cell>
          <cell r="C4381">
            <v>202207</v>
          </cell>
          <cell r="D4381">
            <v>0</v>
          </cell>
        </row>
        <row r="4382">
          <cell r="A4382" t="str">
            <v>Transco Z6</v>
          </cell>
          <cell r="C4382">
            <v>202208</v>
          </cell>
          <cell r="D4382">
            <v>0</v>
          </cell>
        </row>
        <row r="4383">
          <cell r="A4383" t="str">
            <v>Transco Z6</v>
          </cell>
          <cell r="C4383">
            <v>202209</v>
          </cell>
          <cell r="D4383">
            <v>0</v>
          </cell>
        </row>
        <row r="4384">
          <cell r="A4384" t="str">
            <v>Transco Z6</v>
          </cell>
          <cell r="C4384">
            <v>202210</v>
          </cell>
          <cell r="D4384">
            <v>0</v>
          </cell>
        </row>
        <row r="4385">
          <cell r="A4385" t="str">
            <v>Transco Z6</v>
          </cell>
          <cell r="C4385">
            <v>202211</v>
          </cell>
          <cell r="D4385">
            <v>0</v>
          </cell>
        </row>
        <row r="4386">
          <cell r="A4386" t="str">
            <v>Transco Z6</v>
          </cell>
          <cell r="C4386">
            <v>202212</v>
          </cell>
          <cell r="D4386">
            <v>0</v>
          </cell>
        </row>
        <row r="4387">
          <cell r="A4387" t="str">
            <v>Transco Z6</v>
          </cell>
          <cell r="C4387">
            <v>202301</v>
          </cell>
          <cell r="D4387">
            <v>0</v>
          </cell>
        </row>
        <row r="4388">
          <cell r="A4388" t="str">
            <v>Transco Z6</v>
          </cell>
          <cell r="C4388">
            <v>202302</v>
          </cell>
          <cell r="D4388">
            <v>0</v>
          </cell>
        </row>
        <row r="4389">
          <cell r="A4389" t="str">
            <v>Transco Z6</v>
          </cell>
          <cell r="C4389">
            <v>202303</v>
          </cell>
          <cell r="D4389">
            <v>0</v>
          </cell>
        </row>
        <row r="4390">
          <cell r="A4390" t="str">
            <v>Transco Z6</v>
          </cell>
          <cell r="C4390">
            <v>202304</v>
          </cell>
          <cell r="D4390">
            <v>0</v>
          </cell>
        </row>
        <row r="4391">
          <cell r="A4391" t="str">
            <v>Transco Z6</v>
          </cell>
          <cell r="C4391">
            <v>202305</v>
          </cell>
          <cell r="D4391">
            <v>0</v>
          </cell>
        </row>
        <row r="4392">
          <cell r="A4392" t="str">
            <v>Transco Z6</v>
          </cell>
          <cell r="C4392">
            <v>202306</v>
          </cell>
          <cell r="D4392">
            <v>0</v>
          </cell>
        </row>
        <row r="4393">
          <cell r="A4393" t="str">
            <v>Transco Z6</v>
          </cell>
          <cell r="C4393">
            <v>202307</v>
          </cell>
          <cell r="D4393">
            <v>0</v>
          </cell>
        </row>
        <row r="4394">
          <cell r="A4394" t="str">
            <v>Transco Z6</v>
          </cell>
          <cell r="C4394">
            <v>202308</v>
          </cell>
          <cell r="D4394">
            <v>0</v>
          </cell>
        </row>
        <row r="4395">
          <cell r="A4395" t="str">
            <v>Transco Z6</v>
          </cell>
          <cell r="C4395">
            <v>202309</v>
          </cell>
          <cell r="D4395">
            <v>0</v>
          </cell>
        </row>
        <row r="4396">
          <cell r="A4396" t="str">
            <v>Transco Z6</v>
          </cell>
          <cell r="C4396">
            <v>202310</v>
          </cell>
          <cell r="D4396">
            <v>0</v>
          </cell>
        </row>
        <row r="4397">
          <cell r="A4397" t="str">
            <v>Transco Z6</v>
          </cell>
          <cell r="C4397">
            <v>202311</v>
          </cell>
          <cell r="D4397">
            <v>0</v>
          </cell>
        </row>
        <row r="4398">
          <cell r="A4398" t="str">
            <v>Transco Z6</v>
          </cell>
          <cell r="C4398">
            <v>202312</v>
          </cell>
          <cell r="D4398">
            <v>0</v>
          </cell>
        </row>
        <row r="4399">
          <cell r="A4399" t="str">
            <v>Transco Z6</v>
          </cell>
          <cell r="C4399">
            <v>202401</v>
          </cell>
          <cell r="D4399">
            <v>0</v>
          </cell>
        </row>
        <row r="4400">
          <cell r="A4400" t="str">
            <v>Transco Z6</v>
          </cell>
          <cell r="C4400">
            <v>202402</v>
          </cell>
          <cell r="D4400">
            <v>0</v>
          </cell>
        </row>
        <row r="4401">
          <cell r="A4401" t="str">
            <v>Transco Z6</v>
          </cell>
          <cell r="C4401">
            <v>202403</v>
          </cell>
          <cell r="D4401">
            <v>0</v>
          </cell>
        </row>
        <row r="4402">
          <cell r="A4402" t="str">
            <v>Transco Z6</v>
          </cell>
          <cell r="C4402">
            <v>202404</v>
          </cell>
          <cell r="D4402">
            <v>0</v>
          </cell>
        </row>
        <row r="4403">
          <cell r="A4403" t="str">
            <v>Transco Z6</v>
          </cell>
          <cell r="C4403">
            <v>202405</v>
          </cell>
          <cell r="D4403">
            <v>0</v>
          </cell>
        </row>
        <row r="4404">
          <cell r="A4404" t="str">
            <v>Transco Z6</v>
          </cell>
          <cell r="C4404">
            <v>202406</v>
          </cell>
          <cell r="D4404">
            <v>0</v>
          </cell>
        </row>
        <row r="4405">
          <cell r="A4405" t="str">
            <v>Transco Z6</v>
          </cell>
          <cell r="C4405">
            <v>202407</v>
          </cell>
          <cell r="D4405">
            <v>0</v>
          </cell>
        </row>
        <row r="4406">
          <cell r="A4406" t="str">
            <v>Transco Z6</v>
          </cell>
          <cell r="C4406">
            <v>202408</v>
          </cell>
          <cell r="D4406">
            <v>0</v>
          </cell>
        </row>
        <row r="4407">
          <cell r="A4407" t="str">
            <v>Transco Z6</v>
          </cell>
          <cell r="C4407">
            <v>202409</v>
          </cell>
          <cell r="D4407">
            <v>0</v>
          </cell>
        </row>
        <row r="4408">
          <cell r="A4408" t="str">
            <v>Transco Z6</v>
          </cell>
          <cell r="C4408">
            <v>202410</v>
          </cell>
          <cell r="D4408">
            <v>0</v>
          </cell>
        </row>
        <row r="4409">
          <cell r="A4409" t="str">
            <v>Transco Z6</v>
          </cell>
          <cell r="C4409">
            <v>202411</v>
          </cell>
          <cell r="D4409">
            <v>0</v>
          </cell>
        </row>
        <row r="4410">
          <cell r="A4410" t="str">
            <v>Transco Z6</v>
          </cell>
          <cell r="C4410">
            <v>202412</v>
          </cell>
          <cell r="D4410">
            <v>0</v>
          </cell>
        </row>
        <row r="4411">
          <cell r="A4411" t="str">
            <v>Transco Z6</v>
          </cell>
          <cell r="C4411">
            <v>202501</v>
          </cell>
          <cell r="D4411">
            <v>0</v>
          </cell>
        </row>
        <row r="4412">
          <cell r="A4412" t="str">
            <v>Transco Z6</v>
          </cell>
          <cell r="C4412">
            <v>202502</v>
          </cell>
          <cell r="D4412">
            <v>0</v>
          </cell>
        </row>
        <row r="4413">
          <cell r="A4413" t="str">
            <v>Transco Z6</v>
          </cell>
          <cell r="C4413">
            <v>202503</v>
          </cell>
          <cell r="D4413">
            <v>0</v>
          </cell>
        </row>
        <row r="4414">
          <cell r="A4414" t="str">
            <v>Transco Z6</v>
          </cell>
          <cell r="C4414">
            <v>202504</v>
          </cell>
          <cell r="D4414">
            <v>0</v>
          </cell>
        </row>
        <row r="4415">
          <cell r="A4415" t="str">
            <v>Transco Z6</v>
          </cell>
          <cell r="C4415">
            <v>202505</v>
          </cell>
          <cell r="D4415">
            <v>0</v>
          </cell>
        </row>
        <row r="4416">
          <cell r="A4416" t="str">
            <v>Transco Z6</v>
          </cell>
          <cell r="C4416">
            <v>202506</v>
          </cell>
          <cell r="D4416">
            <v>0</v>
          </cell>
        </row>
        <row r="4417">
          <cell r="A4417" t="str">
            <v>Transco Z6</v>
          </cell>
          <cell r="C4417">
            <v>202507</v>
          </cell>
          <cell r="D4417">
            <v>0</v>
          </cell>
        </row>
        <row r="4418">
          <cell r="A4418" t="str">
            <v>Transco Z6</v>
          </cell>
          <cell r="C4418">
            <v>202508</v>
          </cell>
          <cell r="D4418">
            <v>0</v>
          </cell>
        </row>
        <row r="4419">
          <cell r="A4419" t="str">
            <v>Transco Z6</v>
          </cell>
          <cell r="C4419">
            <v>202509</v>
          </cell>
          <cell r="D4419">
            <v>0</v>
          </cell>
        </row>
        <row r="4420">
          <cell r="A4420" t="str">
            <v>Transco Z6</v>
          </cell>
          <cell r="C4420">
            <v>202510</v>
          </cell>
          <cell r="D4420">
            <v>0</v>
          </cell>
        </row>
        <row r="4421">
          <cell r="A4421" t="str">
            <v>Transco Z6</v>
          </cell>
          <cell r="C4421">
            <v>202511</v>
          </cell>
          <cell r="D4421">
            <v>0</v>
          </cell>
        </row>
        <row r="4422">
          <cell r="A4422" t="str">
            <v>Transco Z6</v>
          </cell>
          <cell r="C4422">
            <v>202512</v>
          </cell>
          <cell r="D4422">
            <v>0</v>
          </cell>
        </row>
        <row r="4423">
          <cell r="A4423" t="str">
            <v>Transco Z6</v>
          </cell>
          <cell r="C4423">
            <v>202601</v>
          </cell>
          <cell r="D4423">
            <v>0</v>
          </cell>
        </row>
        <row r="4424">
          <cell r="A4424" t="str">
            <v>Transco Z6</v>
          </cell>
          <cell r="C4424">
            <v>202602</v>
          </cell>
          <cell r="D4424">
            <v>0</v>
          </cell>
        </row>
        <row r="4425">
          <cell r="A4425" t="str">
            <v>Transco Z6</v>
          </cell>
          <cell r="C4425">
            <v>202603</v>
          </cell>
          <cell r="D4425">
            <v>0</v>
          </cell>
        </row>
        <row r="4426">
          <cell r="A4426" t="str">
            <v>Transco Z6</v>
          </cell>
          <cell r="C4426">
            <v>202604</v>
          </cell>
          <cell r="D4426">
            <v>0</v>
          </cell>
        </row>
        <row r="4427">
          <cell r="A4427" t="str">
            <v>Transco Z6</v>
          </cell>
          <cell r="C4427">
            <v>202605</v>
          </cell>
          <cell r="D4427">
            <v>0</v>
          </cell>
        </row>
        <row r="4428">
          <cell r="A4428" t="str">
            <v>Transco Z6</v>
          </cell>
          <cell r="C4428">
            <v>202606</v>
          </cell>
          <cell r="D4428">
            <v>0</v>
          </cell>
        </row>
        <row r="4429">
          <cell r="A4429" t="str">
            <v>Transco Z6</v>
          </cell>
          <cell r="C4429">
            <v>202607</v>
          </cell>
          <cell r="D4429">
            <v>0</v>
          </cell>
        </row>
        <row r="4430">
          <cell r="A4430" t="str">
            <v>Transco Z6</v>
          </cell>
          <cell r="C4430">
            <v>202608</v>
          </cell>
          <cell r="D4430">
            <v>0</v>
          </cell>
        </row>
        <row r="4431">
          <cell r="A4431" t="str">
            <v>Transco Z6</v>
          </cell>
          <cell r="C4431">
            <v>202609</v>
          </cell>
          <cell r="D4431">
            <v>0</v>
          </cell>
        </row>
        <row r="4432">
          <cell r="A4432" t="str">
            <v>Transco Z6</v>
          </cell>
          <cell r="C4432">
            <v>202610</v>
          </cell>
          <cell r="D4432">
            <v>0</v>
          </cell>
        </row>
        <row r="4433">
          <cell r="A4433" t="str">
            <v>Transco Z6</v>
          </cell>
          <cell r="C4433">
            <v>202611</v>
          </cell>
          <cell r="D4433">
            <v>0</v>
          </cell>
        </row>
        <row r="4434">
          <cell r="A4434" t="str">
            <v>Transco Z6</v>
          </cell>
          <cell r="C4434">
            <v>202612</v>
          </cell>
          <cell r="D4434">
            <v>0</v>
          </cell>
        </row>
        <row r="4435">
          <cell r="A4435" t="str">
            <v>Transco Z6</v>
          </cell>
          <cell r="C4435">
            <v>202701</v>
          </cell>
          <cell r="D4435">
            <v>0</v>
          </cell>
        </row>
        <row r="4436">
          <cell r="A4436" t="str">
            <v>Transco Z6</v>
          </cell>
          <cell r="C4436">
            <v>202702</v>
          </cell>
          <cell r="D4436">
            <v>0</v>
          </cell>
        </row>
        <row r="4437">
          <cell r="A4437" t="str">
            <v>Transco Z6</v>
          </cell>
          <cell r="C4437">
            <v>202703</v>
          </cell>
          <cell r="D4437">
            <v>0</v>
          </cell>
        </row>
        <row r="4438">
          <cell r="A4438" t="str">
            <v>Transco Z6</v>
          </cell>
          <cell r="C4438">
            <v>202704</v>
          </cell>
          <cell r="D4438">
            <v>0</v>
          </cell>
        </row>
        <row r="4439">
          <cell r="A4439" t="str">
            <v>Transco Z6</v>
          </cell>
          <cell r="C4439">
            <v>202705</v>
          </cell>
          <cell r="D4439">
            <v>0</v>
          </cell>
        </row>
        <row r="4440">
          <cell r="A4440" t="str">
            <v>Transco Z6</v>
          </cell>
          <cell r="C4440">
            <v>202706</v>
          </cell>
          <cell r="D4440">
            <v>0</v>
          </cell>
        </row>
        <row r="4441">
          <cell r="A4441" t="str">
            <v>Transco Z6</v>
          </cell>
          <cell r="C4441">
            <v>202707</v>
          </cell>
          <cell r="D4441">
            <v>0</v>
          </cell>
        </row>
        <row r="4442">
          <cell r="A4442" t="str">
            <v>Transco Z6</v>
          </cell>
          <cell r="C4442">
            <v>202708</v>
          </cell>
          <cell r="D4442">
            <v>0</v>
          </cell>
        </row>
        <row r="4443">
          <cell r="A4443" t="str">
            <v>Transco Z6</v>
          </cell>
          <cell r="C4443">
            <v>202709</v>
          </cell>
          <cell r="D4443">
            <v>0</v>
          </cell>
        </row>
        <row r="4444">
          <cell r="A4444" t="str">
            <v>Transco Z6</v>
          </cell>
          <cell r="C4444">
            <v>202710</v>
          </cell>
          <cell r="D4444">
            <v>0</v>
          </cell>
        </row>
        <row r="4445">
          <cell r="A4445" t="str">
            <v>Transco Z6</v>
          </cell>
          <cell r="C4445">
            <v>202711</v>
          </cell>
          <cell r="D4445">
            <v>0</v>
          </cell>
        </row>
        <row r="4446">
          <cell r="A4446" t="str">
            <v>Transco Z6 NY</v>
          </cell>
          <cell r="C4446">
            <v>200803</v>
          </cell>
          <cell r="D4446">
            <v>1.4</v>
          </cell>
        </row>
        <row r="4447">
          <cell r="A4447" t="str">
            <v>Transco Z6 NY</v>
          </cell>
          <cell r="C4447">
            <v>200804</v>
          </cell>
          <cell r="D4447">
            <v>0.8125</v>
          </cell>
        </row>
        <row r="4448">
          <cell r="A4448" t="str">
            <v>Transco Z6 NY</v>
          </cell>
          <cell r="C4448">
            <v>200805</v>
          </cell>
          <cell r="D4448">
            <v>0.73</v>
          </cell>
        </row>
        <row r="4449">
          <cell r="A4449" t="str">
            <v>Transco Z6 NY</v>
          </cell>
          <cell r="C4449">
            <v>200806</v>
          </cell>
          <cell r="D4449">
            <v>0.78749999999999998</v>
          </cell>
        </row>
        <row r="4450">
          <cell r="A4450" t="str">
            <v>Transco Z6 NY</v>
          </cell>
          <cell r="C4450">
            <v>200807</v>
          </cell>
          <cell r="D4450">
            <v>1.0725</v>
          </cell>
        </row>
        <row r="4451">
          <cell r="A4451" t="str">
            <v>Transco Z6 NY</v>
          </cell>
          <cell r="C4451">
            <v>200808</v>
          </cell>
          <cell r="D4451">
            <v>0.87370000000000003</v>
          </cell>
        </row>
        <row r="4452">
          <cell r="A4452" t="str">
            <v>Transco Z6 NY</v>
          </cell>
          <cell r="C4452">
            <v>200809</v>
          </cell>
          <cell r="D4452">
            <v>0.82299999999999995</v>
          </cell>
        </row>
        <row r="4453">
          <cell r="A4453" t="str">
            <v>Transco Z6 NY</v>
          </cell>
          <cell r="C4453">
            <v>200810</v>
          </cell>
          <cell r="D4453">
            <v>0.94820000000000004</v>
          </cell>
        </row>
        <row r="4454">
          <cell r="A4454" t="str">
            <v>Transco Z6 NY</v>
          </cell>
          <cell r="C4454">
            <v>200811</v>
          </cell>
          <cell r="D4454">
            <v>1.4773000000000001</v>
          </cell>
        </row>
        <row r="4455">
          <cell r="A4455" t="str">
            <v>Transco Z6 NY</v>
          </cell>
          <cell r="C4455">
            <v>200812</v>
          </cell>
          <cell r="D4455">
            <v>2.3146</v>
          </cell>
        </row>
        <row r="4456">
          <cell r="A4456" t="str">
            <v>Transco Z6 NY</v>
          </cell>
          <cell r="C4456">
            <v>200901</v>
          </cell>
          <cell r="D4456">
            <v>5.2516999999999996</v>
          </cell>
        </row>
        <row r="4457">
          <cell r="A4457" t="str">
            <v>Transco Z6 NY</v>
          </cell>
          <cell r="C4457">
            <v>200902</v>
          </cell>
          <cell r="D4457">
            <v>4.9667000000000003</v>
          </cell>
        </row>
        <row r="4458">
          <cell r="A4458" t="str">
            <v>Transco Z6 NY</v>
          </cell>
          <cell r="C4458">
            <v>200903</v>
          </cell>
          <cell r="D4458">
            <v>2.2397</v>
          </cell>
        </row>
        <row r="4459">
          <cell r="A4459" t="str">
            <v>Transco Z6 NY</v>
          </cell>
          <cell r="C4459">
            <v>200904</v>
          </cell>
          <cell r="D4459">
            <v>0.81430000000000002</v>
          </cell>
        </row>
        <row r="4460">
          <cell r="A4460" t="str">
            <v>Transco Z6 NY</v>
          </cell>
          <cell r="C4460">
            <v>200905</v>
          </cell>
          <cell r="D4460">
            <v>0.81089999999999995</v>
          </cell>
        </row>
        <row r="4461">
          <cell r="A4461" t="str">
            <v>Transco Z6 NY</v>
          </cell>
          <cell r="C4461">
            <v>200906</v>
          </cell>
          <cell r="D4461">
            <v>0.79849999999999999</v>
          </cell>
        </row>
        <row r="4462">
          <cell r="A4462" t="str">
            <v>Transco Z6 NY</v>
          </cell>
          <cell r="C4462">
            <v>200907</v>
          </cell>
          <cell r="D4462">
            <v>0.78039999999999998</v>
          </cell>
        </row>
        <row r="4463">
          <cell r="A4463" t="str">
            <v>Transco Z6 NY</v>
          </cell>
          <cell r="C4463">
            <v>200908</v>
          </cell>
          <cell r="D4463">
            <v>0.84350000000000003</v>
          </cell>
        </row>
        <row r="4464">
          <cell r="A4464" t="str">
            <v>Transco Z6 NY</v>
          </cell>
          <cell r="C4464">
            <v>200909</v>
          </cell>
          <cell r="D4464">
            <v>0.79449999999999998</v>
          </cell>
        </row>
        <row r="4465">
          <cell r="A4465" t="str">
            <v>Transco Z6 NY</v>
          </cell>
          <cell r="C4465">
            <v>200910</v>
          </cell>
          <cell r="D4465">
            <v>0.91539999999999999</v>
          </cell>
        </row>
        <row r="4466">
          <cell r="A4466" t="str">
            <v>Transco Z6 NY</v>
          </cell>
          <cell r="C4466">
            <v>200911</v>
          </cell>
          <cell r="D4466">
            <v>1.2623</v>
          </cell>
        </row>
        <row r="4467">
          <cell r="A4467" t="str">
            <v>Transco Z6 NY</v>
          </cell>
          <cell r="C4467">
            <v>200912</v>
          </cell>
          <cell r="D4467">
            <v>2.1509</v>
          </cell>
        </row>
        <row r="4468">
          <cell r="A4468" t="str">
            <v>Transco Z6 NY</v>
          </cell>
          <cell r="C4468">
            <v>201001</v>
          </cell>
          <cell r="D4468">
            <v>5.0997000000000003</v>
          </cell>
        </row>
        <row r="4469">
          <cell r="A4469" t="str">
            <v>Transco Z6 NY</v>
          </cell>
          <cell r="C4469">
            <v>201002</v>
          </cell>
          <cell r="D4469">
            <v>4.7967000000000004</v>
          </cell>
        </row>
        <row r="4470">
          <cell r="A4470" t="str">
            <v>Transco Z6 NY</v>
          </cell>
          <cell r="C4470">
            <v>201003</v>
          </cell>
          <cell r="D4470">
            <v>2.0903999999999998</v>
          </cell>
        </row>
        <row r="4471">
          <cell r="A4471" t="str">
            <v>Transco Z6 NY</v>
          </cell>
          <cell r="C4471">
            <v>201004</v>
          </cell>
          <cell r="D4471">
            <v>0.78210000000000002</v>
          </cell>
        </row>
        <row r="4472">
          <cell r="A4472" t="str">
            <v>Transco Z6 NY</v>
          </cell>
          <cell r="C4472">
            <v>201005</v>
          </cell>
          <cell r="D4472">
            <v>0.77890000000000004</v>
          </cell>
        </row>
        <row r="4473">
          <cell r="A4473" t="str">
            <v>Transco Z6 NY</v>
          </cell>
          <cell r="C4473">
            <v>201006</v>
          </cell>
          <cell r="D4473">
            <v>0.76690000000000003</v>
          </cell>
        </row>
        <row r="4474">
          <cell r="A4474" t="str">
            <v>Transco Z6 NY</v>
          </cell>
          <cell r="C4474">
            <v>201007</v>
          </cell>
          <cell r="D4474">
            <v>0.74960000000000004</v>
          </cell>
        </row>
        <row r="4475">
          <cell r="A4475" t="str">
            <v>Transco Z6 NY</v>
          </cell>
          <cell r="C4475">
            <v>201008</v>
          </cell>
          <cell r="D4475">
            <v>0.81010000000000004</v>
          </cell>
        </row>
        <row r="4476">
          <cell r="A4476" t="str">
            <v>Transco Z6 NY</v>
          </cell>
          <cell r="C4476">
            <v>201009</v>
          </cell>
          <cell r="D4476">
            <v>0.7631</v>
          </cell>
        </row>
        <row r="4477">
          <cell r="A4477" t="str">
            <v>Transco Z6 NY</v>
          </cell>
          <cell r="C4477">
            <v>201010</v>
          </cell>
          <cell r="D4477">
            <v>0.87919999999999998</v>
          </cell>
        </row>
        <row r="4478">
          <cell r="A4478" t="str">
            <v>Transco Z6 NY</v>
          </cell>
          <cell r="C4478">
            <v>201011</v>
          </cell>
          <cell r="D4478">
            <v>0.96</v>
          </cell>
        </row>
        <row r="4479">
          <cell r="A4479" t="str">
            <v>Transco Z6 NY</v>
          </cell>
          <cell r="C4479">
            <v>201012</v>
          </cell>
          <cell r="D4479">
            <v>1.8627</v>
          </cell>
        </row>
        <row r="4480">
          <cell r="A4480" t="str">
            <v>Transco Z6 NY</v>
          </cell>
          <cell r="C4480">
            <v>201101</v>
          </cell>
          <cell r="D4480">
            <v>4.76</v>
          </cell>
        </row>
        <row r="4481">
          <cell r="A4481" t="str">
            <v>Transco Z6 NY</v>
          </cell>
          <cell r="C4481">
            <v>201102</v>
          </cell>
          <cell r="D4481">
            <v>4.5599999999999996</v>
          </cell>
        </row>
        <row r="4482">
          <cell r="A4482" t="str">
            <v>Transco Z6 NY</v>
          </cell>
          <cell r="C4482">
            <v>201103</v>
          </cell>
          <cell r="D4482">
            <v>1.8573</v>
          </cell>
        </row>
        <row r="4483">
          <cell r="A4483" t="str">
            <v>Transco Z6 NY</v>
          </cell>
          <cell r="C4483">
            <v>201104</v>
          </cell>
          <cell r="D4483">
            <v>0.75080000000000002</v>
          </cell>
        </row>
        <row r="4484">
          <cell r="A4484" t="str">
            <v>Transco Z6 NY</v>
          </cell>
          <cell r="C4484">
            <v>201105</v>
          </cell>
          <cell r="D4484">
            <v>0</v>
          </cell>
        </row>
        <row r="4485">
          <cell r="A4485" t="str">
            <v>Transco Z6 NY</v>
          </cell>
          <cell r="C4485">
            <v>201106</v>
          </cell>
          <cell r="D4485">
            <v>0</v>
          </cell>
        </row>
        <row r="4486">
          <cell r="A4486" t="str">
            <v>Transco Z6 NY</v>
          </cell>
          <cell r="C4486">
            <v>201107</v>
          </cell>
          <cell r="D4486">
            <v>0</v>
          </cell>
        </row>
        <row r="4487">
          <cell r="A4487" t="str">
            <v>Transco Z6 NY</v>
          </cell>
          <cell r="C4487">
            <v>201108</v>
          </cell>
          <cell r="D4487">
            <v>0</v>
          </cell>
        </row>
        <row r="4488">
          <cell r="A4488" t="str">
            <v>Transco Z6 NY</v>
          </cell>
          <cell r="C4488">
            <v>201109</v>
          </cell>
          <cell r="D4488">
            <v>0</v>
          </cell>
        </row>
        <row r="4489">
          <cell r="A4489" t="str">
            <v>Transco Z6 NY</v>
          </cell>
          <cell r="C4489">
            <v>201110</v>
          </cell>
          <cell r="D4489">
            <v>0</v>
          </cell>
        </row>
        <row r="4490">
          <cell r="A4490" t="str">
            <v>Transco Z6 NY</v>
          </cell>
          <cell r="C4490">
            <v>201111</v>
          </cell>
          <cell r="D4490">
            <v>0</v>
          </cell>
        </row>
        <row r="4491">
          <cell r="A4491" t="str">
            <v>Transco Z6 NY</v>
          </cell>
          <cell r="C4491">
            <v>201112</v>
          </cell>
          <cell r="D4491">
            <v>0</v>
          </cell>
        </row>
        <row r="4492">
          <cell r="A4492" t="str">
            <v>Transco Z6 NY</v>
          </cell>
          <cell r="C4492">
            <v>201201</v>
          </cell>
          <cell r="D4492">
            <v>0</v>
          </cell>
        </row>
        <row r="4493">
          <cell r="A4493" t="str">
            <v>Transco Z6 NY</v>
          </cell>
          <cell r="C4493">
            <v>201202</v>
          </cell>
          <cell r="D4493">
            <v>0</v>
          </cell>
        </row>
        <row r="4494">
          <cell r="A4494" t="str">
            <v>Transco Z6 NY</v>
          </cell>
          <cell r="C4494">
            <v>201203</v>
          </cell>
          <cell r="D4494">
            <v>0</v>
          </cell>
        </row>
        <row r="4495">
          <cell r="A4495" t="str">
            <v>Transco Z6 NY</v>
          </cell>
          <cell r="C4495">
            <v>201204</v>
          </cell>
          <cell r="D4495">
            <v>0</v>
          </cell>
        </row>
        <row r="4496">
          <cell r="A4496" t="str">
            <v>Transco Z6 NY</v>
          </cell>
          <cell r="C4496">
            <v>201205</v>
          </cell>
          <cell r="D4496">
            <v>0</v>
          </cell>
        </row>
        <row r="4497">
          <cell r="A4497" t="str">
            <v>Transco Z6 NY</v>
          </cell>
          <cell r="C4497">
            <v>201206</v>
          </cell>
          <cell r="D4497">
            <v>0</v>
          </cell>
        </row>
        <row r="4498">
          <cell r="A4498" t="str">
            <v>Transco Z6 NY</v>
          </cell>
          <cell r="C4498">
            <v>201207</v>
          </cell>
          <cell r="D4498">
            <v>0</v>
          </cell>
        </row>
        <row r="4499">
          <cell r="A4499" t="str">
            <v>Transco Z6 NY</v>
          </cell>
          <cell r="C4499">
            <v>201208</v>
          </cell>
          <cell r="D4499">
            <v>0</v>
          </cell>
        </row>
        <row r="4500">
          <cell r="A4500" t="str">
            <v>Transco Z6 NY</v>
          </cell>
          <cell r="C4500">
            <v>201209</v>
          </cell>
          <cell r="D4500">
            <v>0</v>
          </cell>
        </row>
        <row r="4501">
          <cell r="A4501" t="str">
            <v>Transco Z6 NY</v>
          </cell>
          <cell r="C4501">
            <v>201210</v>
          </cell>
          <cell r="D4501">
            <v>0</v>
          </cell>
        </row>
        <row r="4502">
          <cell r="A4502" t="str">
            <v>Transco Z6 NY</v>
          </cell>
          <cell r="C4502">
            <v>201211</v>
          </cell>
          <cell r="D4502">
            <v>0</v>
          </cell>
        </row>
        <row r="4503">
          <cell r="A4503" t="str">
            <v>Transco Z6 NY</v>
          </cell>
          <cell r="C4503">
            <v>201212</v>
          </cell>
          <cell r="D4503">
            <v>0</v>
          </cell>
        </row>
        <row r="4504">
          <cell r="A4504" t="str">
            <v>Transco Z6 NY</v>
          </cell>
          <cell r="C4504">
            <v>201301</v>
          </cell>
          <cell r="D4504">
            <v>0</v>
          </cell>
        </row>
        <row r="4505">
          <cell r="A4505" t="str">
            <v>Transco Z6 NY</v>
          </cell>
          <cell r="C4505">
            <v>201302</v>
          </cell>
          <cell r="D4505">
            <v>0</v>
          </cell>
        </row>
        <row r="4506">
          <cell r="A4506" t="str">
            <v>Transco Z6 NY</v>
          </cell>
          <cell r="C4506">
            <v>201303</v>
          </cell>
          <cell r="D4506">
            <v>0</v>
          </cell>
        </row>
        <row r="4507">
          <cell r="A4507" t="str">
            <v>Transco Z6 NY</v>
          </cell>
          <cell r="C4507">
            <v>201304</v>
          </cell>
          <cell r="D4507">
            <v>0</v>
          </cell>
        </row>
        <row r="4508">
          <cell r="A4508" t="str">
            <v>Transco Z6 NY</v>
          </cell>
          <cell r="C4508">
            <v>201305</v>
          </cell>
          <cell r="D4508">
            <v>0</v>
          </cell>
        </row>
        <row r="4509">
          <cell r="A4509" t="str">
            <v>Transco Z6 NY</v>
          </cell>
          <cell r="C4509">
            <v>201306</v>
          </cell>
          <cell r="D4509">
            <v>0</v>
          </cell>
        </row>
        <row r="4510">
          <cell r="A4510" t="str">
            <v>Transco Z6 NY</v>
          </cell>
          <cell r="C4510">
            <v>201307</v>
          </cell>
          <cell r="D4510">
            <v>0</v>
          </cell>
        </row>
        <row r="4511">
          <cell r="A4511" t="str">
            <v>Transco Z6 NY</v>
          </cell>
          <cell r="C4511">
            <v>201308</v>
          </cell>
          <cell r="D4511">
            <v>0</v>
          </cell>
        </row>
        <row r="4512">
          <cell r="A4512" t="str">
            <v>Transco Z6 NY</v>
          </cell>
          <cell r="C4512">
            <v>201309</v>
          </cell>
          <cell r="D4512">
            <v>0</v>
          </cell>
        </row>
        <row r="4513">
          <cell r="A4513" t="str">
            <v>Transco Z6 NY</v>
          </cell>
          <cell r="C4513">
            <v>201310</v>
          </cell>
          <cell r="D4513">
            <v>0</v>
          </cell>
        </row>
        <row r="4514">
          <cell r="A4514" t="str">
            <v>Transco Z6 NY</v>
          </cell>
          <cell r="C4514">
            <v>201311</v>
          </cell>
          <cell r="D4514">
            <v>0</v>
          </cell>
        </row>
        <row r="4515">
          <cell r="A4515" t="str">
            <v>Transco Z6 NY</v>
          </cell>
          <cell r="C4515">
            <v>201312</v>
          </cell>
          <cell r="D4515">
            <v>0</v>
          </cell>
        </row>
        <row r="4516">
          <cell r="A4516" t="str">
            <v>Transco Z6 NY</v>
          </cell>
          <cell r="C4516">
            <v>201401</v>
          </cell>
          <cell r="D4516">
            <v>0</v>
          </cell>
        </row>
        <row r="4517">
          <cell r="A4517" t="str">
            <v>Transco Z6 NY</v>
          </cell>
          <cell r="C4517">
            <v>201402</v>
          </cell>
          <cell r="D4517">
            <v>0</v>
          </cell>
        </row>
        <row r="4518">
          <cell r="A4518" t="str">
            <v>Transco Z6 NY</v>
          </cell>
          <cell r="C4518">
            <v>201403</v>
          </cell>
          <cell r="D4518">
            <v>0</v>
          </cell>
        </row>
        <row r="4519">
          <cell r="A4519" t="str">
            <v>Transco Z6 NY</v>
          </cell>
          <cell r="C4519">
            <v>201404</v>
          </cell>
          <cell r="D4519">
            <v>0</v>
          </cell>
        </row>
        <row r="4520">
          <cell r="A4520" t="str">
            <v>Transco Z6 NY</v>
          </cell>
          <cell r="C4520">
            <v>201405</v>
          </cell>
          <cell r="D4520">
            <v>0</v>
          </cell>
        </row>
        <row r="4521">
          <cell r="A4521" t="str">
            <v>Transco Z6 NY</v>
          </cell>
          <cell r="C4521">
            <v>201406</v>
          </cell>
          <cell r="D4521">
            <v>0</v>
          </cell>
        </row>
        <row r="4522">
          <cell r="A4522" t="str">
            <v>Transco Z6 NY</v>
          </cell>
          <cell r="C4522">
            <v>201407</v>
          </cell>
          <cell r="D4522">
            <v>0</v>
          </cell>
        </row>
        <row r="4523">
          <cell r="A4523" t="str">
            <v>Transco Z6 NY</v>
          </cell>
          <cell r="C4523">
            <v>201408</v>
          </cell>
          <cell r="D4523">
            <v>0</v>
          </cell>
        </row>
        <row r="4524">
          <cell r="A4524" t="str">
            <v>Transco Z6 NY</v>
          </cell>
          <cell r="C4524">
            <v>201409</v>
          </cell>
          <cell r="D4524">
            <v>0</v>
          </cell>
        </row>
        <row r="4525">
          <cell r="A4525" t="str">
            <v>Transco Z6 NY</v>
          </cell>
          <cell r="C4525">
            <v>201410</v>
          </cell>
          <cell r="D4525">
            <v>0</v>
          </cell>
        </row>
        <row r="4526">
          <cell r="A4526" t="str">
            <v>Transco Z6 NY</v>
          </cell>
          <cell r="C4526">
            <v>201411</v>
          </cell>
          <cell r="D4526">
            <v>0</v>
          </cell>
        </row>
        <row r="4527">
          <cell r="A4527" t="str">
            <v>Transco Z6 NY</v>
          </cell>
          <cell r="C4527">
            <v>201412</v>
          </cell>
          <cell r="D4527">
            <v>0</v>
          </cell>
        </row>
        <row r="4528">
          <cell r="A4528" t="str">
            <v>Transco Z6 NY</v>
          </cell>
          <cell r="C4528">
            <v>201501</v>
          </cell>
          <cell r="D4528">
            <v>0</v>
          </cell>
        </row>
        <row r="4529">
          <cell r="A4529" t="str">
            <v>Transco Z6 NY</v>
          </cell>
          <cell r="C4529">
            <v>201502</v>
          </cell>
          <cell r="D4529">
            <v>0</v>
          </cell>
        </row>
        <row r="4530">
          <cell r="A4530" t="str">
            <v>Transco Z6 NY</v>
          </cell>
          <cell r="C4530">
            <v>201503</v>
          </cell>
          <cell r="D4530">
            <v>0</v>
          </cell>
        </row>
        <row r="4531">
          <cell r="A4531" t="str">
            <v>Transco Z6 NY</v>
          </cell>
          <cell r="C4531">
            <v>201504</v>
          </cell>
          <cell r="D4531">
            <v>0</v>
          </cell>
        </row>
        <row r="4532">
          <cell r="A4532" t="str">
            <v>Transco Z6 NY</v>
          </cell>
          <cell r="C4532">
            <v>201505</v>
          </cell>
          <cell r="D4532">
            <v>0</v>
          </cell>
        </row>
        <row r="4533">
          <cell r="A4533" t="str">
            <v>Transco Z6 NY</v>
          </cell>
          <cell r="C4533">
            <v>201506</v>
          </cell>
          <cell r="D4533">
            <v>0</v>
          </cell>
        </row>
        <row r="4534">
          <cell r="A4534" t="str">
            <v>Transco Z6 NY</v>
          </cell>
          <cell r="C4534">
            <v>201507</v>
          </cell>
          <cell r="D4534">
            <v>0</v>
          </cell>
        </row>
        <row r="4535">
          <cell r="A4535" t="str">
            <v>Transco Z6 NY</v>
          </cell>
          <cell r="C4535">
            <v>201508</v>
          </cell>
          <cell r="D4535">
            <v>0</v>
          </cell>
        </row>
        <row r="4536">
          <cell r="A4536" t="str">
            <v>Transco Z6 NY</v>
          </cell>
          <cell r="C4536">
            <v>201509</v>
          </cell>
          <cell r="D4536">
            <v>0</v>
          </cell>
        </row>
        <row r="4537">
          <cell r="A4537" t="str">
            <v>Transco Z6 NY</v>
          </cell>
          <cell r="C4537">
            <v>201510</v>
          </cell>
          <cell r="D4537">
            <v>0</v>
          </cell>
        </row>
        <row r="4538">
          <cell r="A4538" t="str">
            <v>Transco Z6 NY</v>
          </cell>
          <cell r="C4538">
            <v>201511</v>
          </cell>
          <cell r="D4538">
            <v>0</v>
          </cell>
        </row>
        <row r="4539">
          <cell r="A4539" t="str">
            <v>Transco Z6 NY</v>
          </cell>
          <cell r="C4539">
            <v>201512</v>
          </cell>
          <cell r="D4539">
            <v>0</v>
          </cell>
        </row>
        <row r="4540">
          <cell r="A4540" t="str">
            <v>Transco Z6 NY</v>
          </cell>
          <cell r="C4540">
            <v>201601</v>
          </cell>
          <cell r="D4540">
            <v>0</v>
          </cell>
        </row>
        <row r="4541">
          <cell r="A4541" t="str">
            <v>Transco Z6 NY</v>
          </cell>
          <cell r="C4541">
            <v>201602</v>
          </cell>
          <cell r="D4541">
            <v>0</v>
          </cell>
        </row>
        <row r="4542">
          <cell r="A4542" t="str">
            <v>Transco Z6 NY</v>
          </cell>
          <cell r="C4542">
            <v>201603</v>
          </cell>
          <cell r="D4542">
            <v>0</v>
          </cell>
        </row>
        <row r="4543">
          <cell r="A4543" t="str">
            <v>Transco Z6 NY</v>
          </cell>
          <cell r="C4543">
            <v>201604</v>
          </cell>
          <cell r="D4543">
            <v>0</v>
          </cell>
        </row>
        <row r="4544">
          <cell r="A4544" t="str">
            <v>Transco Z6 NY</v>
          </cell>
          <cell r="C4544">
            <v>201605</v>
          </cell>
          <cell r="D4544">
            <v>0</v>
          </cell>
        </row>
        <row r="4545">
          <cell r="A4545" t="str">
            <v>Transco Z6 NY</v>
          </cell>
          <cell r="C4545">
            <v>201606</v>
          </cell>
          <cell r="D4545">
            <v>0</v>
          </cell>
        </row>
        <row r="4546">
          <cell r="A4546" t="str">
            <v>Transco Z6 NY</v>
          </cell>
          <cell r="C4546">
            <v>201607</v>
          </cell>
          <cell r="D4546">
            <v>0</v>
          </cell>
        </row>
        <row r="4547">
          <cell r="A4547" t="str">
            <v>Transco Z6 NY</v>
          </cell>
          <cell r="C4547">
            <v>201608</v>
          </cell>
          <cell r="D4547">
            <v>0</v>
          </cell>
        </row>
        <row r="4548">
          <cell r="A4548" t="str">
            <v>Transco Z6 NY</v>
          </cell>
          <cell r="C4548">
            <v>201609</v>
          </cell>
          <cell r="D4548">
            <v>0</v>
          </cell>
        </row>
        <row r="4549">
          <cell r="A4549" t="str">
            <v>Transco Z6 NY</v>
          </cell>
          <cell r="C4549">
            <v>201610</v>
          </cell>
          <cell r="D4549">
            <v>0</v>
          </cell>
        </row>
        <row r="4550">
          <cell r="A4550" t="str">
            <v>Transco Z6 NY</v>
          </cell>
          <cell r="C4550">
            <v>201611</v>
          </cell>
          <cell r="D4550">
            <v>0</v>
          </cell>
        </row>
        <row r="4551">
          <cell r="A4551" t="str">
            <v>Transco Z6 NY</v>
          </cell>
          <cell r="C4551">
            <v>201612</v>
          </cell>
          <cell r="D4551">
            <v>0</v>
          </cell>
        </row>
        <row r="4552">
          <cell r="A4552" t="str">
            <v>Transco Z6 NY</v>
          </cell>
          <cell r="C4552">
            <v>201701</v>
          </cell>
          <cell r="D4552">
            <v>0</v>
          </cell>
        </row>
        <row r="4553">
          <cell r="A4553" t="str">
            <v>Transco Z6 NY</v>
          </cell>
          <cell r="C4553">
            <v>201702</v>
          </cell>
          <cell r="D4553">
            <v>0</v>
          </cell>
        </row>
        <row r="4554">
          <cell r="A4554" t="str">
            <v>Transco Z6 NY</v>
          </cell>
          <cell r="C4554">
            <v>201703</v>
          </cell>
          <cell r="D4554">
            <v>0</v>
          </cell>
        </row>
        <row r="4555">
          <cell r="A4555" t="str">
            <v>Transco Z6 NY</v>
          </cell>
          <cell r="C4555">
            <v>201704</v>
          </cell>
          <cell r="D4555">
            <v>0</v>
          </cell>
        </row>
        <row r="4556">
          <cell r="A4556" t="str">
            <v>Transco Z6 NY</v>
          </cell>
          <cell r="C4556">
            <v>201705</v>
          </cell>
          <cell r="D4556">
            <v>0</v>
          </cell>
        </row>
        <row r="4557">
          <cell r="A4557" t="str">
            <v>Transco Z6 NY</v>
          </cell>
          <cell r="C4557">
            <v>201706</v>
          </cell>
          <cell r="D4557">
            <v>0</v>
          </cell>
        </row>
        <row r="4558">
          <cell r="A4558" t="str">
            <v>Transco Z6 NY</v>
          </cell>
          <cell r="C4558">
            <v>201707</v>
          </cell>
          <cell r="D4558">
            <v>0</v>
          </cell>
        </row>
        <row r="4559">
          <cell r="A4559" t="str">
            <v>Transco Z6 NY</v>
          </cell>
          <cell r="C4559">
            <v>201708</v>
          </cell>
          <cell r="D4559">
            <v>0</v>
          </cell>
        </row>
        <row r="4560">
          <cell r="A4560" t="str">
            <v>Transco Z6 NY</v>
          </cell>
          <cell r="C4560">
            <v>201709</v>
          </cell>
          <cell r="D4560">
            <v>0</v>
          </cell>
        </row>
        <row r="4561">
          <cell r="A4561" t="str">
            <v>Transco Z6 NY</v>
          </cell>
          <cell r="C4561">
            <v>201710</v>
          </cell>
          <cell r="D4561">
            <v>0</v>
          </cell>
        </row>
        <row r="4562">
          <cell r="A4562" t="str">
            <v>Transco Z6 NY</v>
          </cell>
          <cell r="C4562">
            <v>201711</v>
          </cell>
          <cell r="D4562">
            <v>0</v>
          </cell>
        </row>
        <row r="4563">
          <cell r="A4563" t="str">
            <v>Transco Z6 NY</v>
          </cell>
          <cell r="C4563">
            <v>201712</v>
          </cell>
          <cell r="D4563">
            <v>0</v>
          </cell>
        </row>
        <row r="4564">
          <cell r="A4564" t="str">
            <v>Transco Z6 NY</v>
          </cell>
          <cell r="C4564">
            <v>201801</v>
          </cell>
          <cell r="D4564">
            <v>0</v>
          </cell>
        </row>
        <row r="4565">
          <cell r="A4565" t="str">
            <v>Transco Z6 NY</v>
          </cell>
          <cell r="C4565">
            <v>201802</v>
          </cell>
          <cell r="D4565">
            <v>0</v>
          </cell>
        </row>
        <row r="4566">
          <cell r="A4566" t="str">
            <v>Transco Z6 NY</v>
          </cell>
          <cell r="C4566">
            <v>201803</v>
          </cell>
          <cell r="D4566">
            <v>0</v>
          </cell>
        </row>
        <row r="4567">
          <cell r="A4567" t="str">
            <v>Transco Z6 NY</v>
          </cell>
          <cell r="C4567">
            <v>201804</v>
          </cell>
          <cell r="D4567">
            <v>0</v>
          </cell>
        </row>
        <row r="4568">
          <cell r="A4568" t="str">
            <v>Transco Z6 NY</v>
          </cell>
          <cell r="C4568">
            <v>201805</v>
          </cell>
          <cell r="D4568">
            <v>0</v>
          </cell>
        </row>
        <row r="4569">
          <cell r="A4569" t="str">
            <v>Transco Z6 NY</v>
          </cell>
          <cell r="C4569">
            <v>201806</v>
          </cell>
          <cell r="D4569">
            <v>0</v>
          </cell>
        </row>
        <row r="4570">
          <cell r="A4570" t="str">
            <v>Transco Z6 NY</v>
          </cell>
          <cell r="C4570">
            <v>201807</v>
          </cell>
          <cell r="D4570">
            <v>0</v>
          </cell>
        </row>
        <row r="4571">
          <cell r="A4571" t="str">
            <v>Transco Z6 NY</v>
          </cell>
          <cell r="C4571">
            <v>201808</v>
          </cell>
          <cell r="D4571">
            <v>0</v>
          </cell>
        </row>
        <row r="4572">
          <cell r="A4572" t="str">
            <v>Transco Z6 NY</v>
          </cell>
          <cell r="C4572">
            <v>201809</v>
          </cell>
          <cell r="D4572">
            <v>0</v>
          </cell>
        </row>
        <row r="4573">
          <cell r="A4573" t="str">
            <v>Transco Z6 NY</v>
          </cell>
          <cell r="C4573">
            <v>201810</v>
          </cell>
          <cell r="D4573">
            <v>0</v>
          </cell>
        </row>
        <row r="4574">
          <cell r="A4574" t="str">
            <v>Transco Z6 NY</v>
          </cell>
          <cell r="C4574">
            <v>201811</v>
          </cell>
          <cell r="D4574">
            <v>0</v>
          </cell>
        </row>
        <row r="4575">
          <cell r="A4575" t="str">
            <v>Transco Z6 NY</v>
          </cell>
          <cell r="C4575">
            <v>201812</v>
          </cell>
          <cell r="D4575">
            <v>0</v>
          </cell>
        </row>
        <row r="4576">
          <cell r="A4576" t="str">
            <v>Transco Z6 NY</v>
          </cell>
          <cell r="C4576">
            <v>201901</v>
          </cell>
          <cell r="D4576">
            <v>0</v>
          </cell>
        </row>
        <row r="4577">
          <cell r="A4577" t="str">
            <v>Transco Z6 NY</v>
          </cell>
          <cell r="C4577">
            <v>201902</v>
          </cell>
          <cell r="D4577">
            <v>0</v>
          </cell>
        </row>
        <row r="4578">
          <cell r="A4578" t="str">
            <v>Transco Z6 NY</v>
          </cell>
          <cell r="C4578">
            <v>201903</v>
          </cell>
          <cell r="D4578">
            <v>0</v>
          </cell>
        </row>
        <row r="4579">
          <cell r="A4579" t="str">
            <v>Transco Z6 NY</v>
          </cell>
          <cell r="C4579">
            <v>201904</v>
          </cell>
          <cell r="D4579">
            <v>0</v>
          </cell>
        </row>
        <row r="4580">
          <cell r="A4580" t="str">
            <v>Transco Z6 NY</v>
          </cell>
          <cell r="C4580">
            <v>201905</v>
          </cell>
          <cell r="D4580">
            <v>0</v>
          </cell>
        </row>
        <row r="4581">
          <cell r="A4581" t="str">
            <v>Transco Z6 NY</v>
          </cell>
          <cell r="C4581">
            <v>201906</v>
          </cell>
          <cell r="D4581">
            <v>0</v>
          </cell>
        </row>
        <row r="4582">
          <cell r="A4582" t="str">
            <v>Transco Z6 NY</v>
          </cell>
          <cell r="C4582">
            <v>201907</v>
          </cell>
          <cell r="D4582">
            <v>0</v>
          </cell>
        </row>
        <row r="4583">
          <cell r="A4583" t="str">
            <v>Transco Z6 NY</v>
          </cell>
          <cell r="C4583">
            <v>201908</v>
          </cell>
          <cell r="D4583">
            <v>0</v>
          </cell>
        </row>
        <row r="4584">
          <cell r="A4584" t="str">
            <v>Transco Z6 NY</v>
          </cell>
          <cell r="C4584">
            <v>201909</v>
          </cell>
          <cell r="D4584">
            <v>0</v>
          </cell>
        </row>
        <row r="4585">
          <cell r="A4585" t="str">
            <v>Transco Z6 NY</v>
          </cell>
          <cell r="C4585">
            <v>201910</v>
          </cell>
          <cell r="D4585">
            <v>0</v>
          </cell>
        </row>
        <row r="4586">
          <cell r="A4586" t="str">
            <v>Transco Z6 NY</v>
          </cell>
          <cell r="C4586">
            <v>201911</v>
          </cell>
          <cell r="D4586">
            <v>0</v>
          </cell>
        </row>
        <row r="4587">
          <cell r="A4587" t="str">
            <v>Transco Z6 NY</v>
          </cell>
          <cell r="C4587">
            <v>201912</v>
          </cell>
          <cell r="D4587">
            <v>0</v>
          </cell>
        </row>
        <row r="4588">
          <cell r="A4588" t="str">
            <v>Transco Z6 NY</v>
          </cell>
          <cell r="C4588">
            <v>202001</v>
          </cell>
          <cell r="D4588">
            <v>0</v>
          </cell>
        </row>
        <row r="4589">
          <cell r="A4589" t="str">
            <v>Transco Z6 NY</v>
          </cell>
          <cell r="C4589">
            <v>202002</v>
          </cell>
          <cell r="D4589">
            <v>0</v>
          </cell>
        </row>
        <row r="4590">
          <cell r="A4590" t="str">
            <v>Transco Z6 NY</v>
          </cell>
          <cell r="C4590">
            <v>202003</v>
          </cell>
          <cell r="D4590">
            <v>0</v>
          </cell>
        </row>
        <row r="4591">
          <cell r="A4591" t="str">
            <v>Transco Z6 NY</v>
          </cell>
          <cell r="C4591">
            <v>202004</v>
          </cell>
          <cell r="D4591">
            <v>0</v>
          </cell>
        </row>
        <row r="4592">
          <cell r="A4592" t="str">
            <v>Transco Z6 NY</v>
          </cell>
          <cell r="C4592">
            <v>202005</v>
          </cell>
          <cell r="D4592">
            <v>0</v>
          </cell>
        </row>
        <row r="4593">
          <cell r="A4593" t="str">
            <v>Transco Z6 NY</v>
          </cell>
          <cell r="C4593">
            <v>202006</v>
          </cell>
          <cell r="D4593">
            <v>0</v>
          </cell>
        </row>
        <row r="4594">
          <cell r="A4594" t="str">
            <v>Transco Z6 NY</v>
          </cell>
          <cell r="C4594">
            <v>202007</v>
          </cell>
          <cell r="D4594">
            <v>0</v>
          </cell>
        </row>
        <row r="4595">
          <cell r="A4595" t="str">
            <v>Transco Z6 NY</v>
          </cell>
          <cell r="C4595">
            <v>202008</v>
          </cell>
          <cell r="D4595">
            <v>0</v>
          </cell>
        </row>
        <row r="4596">
          <cell r="A4596" t="str">
            <v>Transco Z6 NY</v>
          </cell>
          <cell r="C4596">
            <v>202009</v>
          </cell>
          <cell r="D4596">
            <v>0</v>
          </cell>
        </row>
        <row r="4597">
          <cell r="A4597" t="str">
            <v>Transco Z6 NY</v>
          </cell>
          <cell r="C4597">
            <v>202010</v>
          </cell>
          <cell r="D4597">
            <v>0</v>
          </cell>
        </row>
        <row r="4598">
          <cell r="A4598" t="str">
            <v>Transco Z6 NY</v>
          </cell>
          <cell r="C4598">
            <v>202011</v>
          </cell>
          <cell r="D4598">
            <v>0</v>
          </cell>
        </row>
        <row r="4599">
          <cell r="A4599" t="str">
            <v>Transco Z6 NY</v>
          </cell>
          <cell r="C4599">
            <v>202012</v>
          </cell>
          <cell r="D4599">
            <v>0</v>
          </cell>
        </row>
        <row r="4600">
          <cell r="A4600" t="str">
            <v>Transco Z6 NY</v>
          </cell>
          <cell r="C4600">
            <v>202101</v>
          </cell>
          <cell r="D4600">
            <v>0</v>
          </cell>
        </row>
        <row r="4601">
          <cell r="A4601" t="str">
            <v>Transco Z6 NY</v>
          </cell>
          <cell r="C4601">
            <v>202102</v>
          </cell>
          <cell r="D4601">
            <v>0</v>
          </cell>
        </row>
        <row r="4602">
          <cell r="A4602" t="str">
            <v>Transco Z6 NY</v>
          </cell>
          <cell r="C4602">
            <v>202103</v>
          </cell>
          <cell r="D4602">
            <v>0</v>
          </cell>
        </row>
        <row r="4603">
          <cell r="A4603" t="str">
            <v>Transco Z6 NY</v>
          </cell>
          <cell r="C4603">
            <v>202104</v>
          </cell>
          <cell r="D4603">
            <v>0</v>
          </cell>
        </row>
        <row r="4604">
          <cell r="A4604" t="str">
            <v>Transco Z6 NY</v>
          </cell>
          <cell r="C4604">
            <v>202105</v>
          </cell>
          <cell r="D4604">
            <v>0</v>
          </cell>
        </row>
        <row r="4605">
          <cell r="A4605" t="str">
            <v>Transco Z6 NY</v>
          </cell>
          <cell r="C4605">
            <v>202106</v>
          </cell>
          <cell r="D4605">
            <v>0</v>
          </cell>
        </row>
        <row r="4606">
          <cell r="A4606" t="str">
            <v>Transco Z6 NY</v>
          </cell>
          <cell r="C4606">
            <v>202107</v>
          </cell>
          <cell r="D4606">
            <v>0</v>
          </cell>
        </row>
        <row r="4607">
          <cell r="A4607" t="str">
            <v>Transco Z6 NY</v>
          </cell>
          <cell r="C4607">
            <v>202108</v>
          </cell>
          <cell r="D4607">
            <v>0</v>
          </cell>
        </row>
        <row r="4608">
          <cell r="A4608" t="str">
            <v>Transco Z6 NY</v>
          </cell>
          <cell r="C4608">
            <v>202109</v>
          </cell>
          <cell r="D4608">
            <v>0</v>
          </cell>
        </row>
        <row r="4609">
          <cell r="A4609" t="str">
            <v>Transco Z6 NY</v>
          </cell>
          <cell r="C4609">
            <v>202110</v>
          </cell>
          <cell r="D4609">
            <v>0</v>
          </cell>
        </row>
        <row r="4610">
          <cell r="A4610" t="str">
            <v>Transco Z6 NY</v>
          </cell>
          <cell r="C4610">
            <v>202111</v>
          </cell>
          <cell r="D4610">
            <v>0</v>
          </cell>
        </row>
        <row r="4611">
          <cell r="A4611" t="str">
            <v>Transco Z6 NY</v>
          </cell>
          <cell r="C4611">
            <v>202112</v>
          </cell>
          <cell r="D4611">
            <v>0</v>
          </cell>
        </row>
        <row r="4612">
          <cell r="A4612" t="str">
            <v>Transco Z6 NY</v>
          </cell>
          <cell r="C4612">
            <v>202201</v>
          </cell>
          <cell r="D4612">
            <v>0</v>
          </cell>
        </row>
        <row r="4613">
          <cell r="A4613" t="str">
            <v>Transco Z6 NY</v>
          </cell>
          <cell r="C4613">
            <v>202202</v>
          </cell>
          <cell r="D4613">
            <v>0</v>
          </cell>
        </row>
        <row r="4614">
          <cell r="A4614" t="str">
            <v>Transco Z6 NY</v>
          </cell>
          <cell r="C4614">
            <v>202203</v>
          </cell>
          <cell r="D4614">
            <v>0</v>
          </cell>
        </row>
        <row r="4615">
          <cell r="A4615" t="str">
            <v>Transco Z6 NY</v>
          </cell>
          <cell r="C4615">
            <v>202204</v>
          </cell>
          <cell r="D4615">
            <v>0</v>
          </cell>
        </row>
        <row r="4616">
          <cell r="A4616" t="str">
            <v>Transco Z6 NY</v>
          </cell>
          <cell r="C4616">
            <v>202205</v>
          </cell>
          <cell r="D4616">
            <v>0</v>
          </cell>
        </row>
        <row r="4617">
          <cell r="A4617" t="str">
            <v>Transco Z6 NY</v>
          </cell>
          <cell r="C4617">
            <v>202206</v>
          </cell>
          <cell r="D4617">
            <v>0</v>
          </cell>
        </row>
        <row r="4618">
          <cell r="A4618" t="str">
            <v>Transco Z6 NY</v>
          </cell>
          <cell r="C4618">
            <v>202207</v>
          </cell>
          <cell r="D4618">
            <v>0</v>
          </cell>
        </row>
        <row r="4619">
          <cell r="A4619" t="str">
            <v>Transco Z6 NY</v>
          </cell>
          <cell r="C4619">
            <v>202208</v>
          </cell>
          <cell r="D4619">
            <v>0</v>
          </cell>
        </row>
        <row r="4620">
          <cell r="A4620" t="str">
            <v>Transco Z6 NY</v>
          </cell>
          <cell r="C4620">
            <v>202209</v>
          </cell>
          <cell r="D4620">
            <v>0</v>
          </cell>
        </row>
        <row r="4621">
          <cell r="A4621" t="str">
            <v>Transco Z6 NY</v>
          </cell>
          <cell r="C4621">
            <v>202210</v>
          </cell>
          <cell r="D4621">
            <v>0</v>
          </cell>
        </row>
        <row r="4622">
          <cell r="A4622" t="str">
            <v>Transco Z6 NY</v>
          </cell>
          <cell r="C4622">
            <v>202211</v>
          </cell>
          <cell r="D4622">
            <v>0</v>
          </cell>
        </row>
        <row r="4623">
          <cell r="A4623" t="str">
            <v>Transco Z6 NY</v>
          </cell>
          <cell r="C4623">
            <v>202212</v>
          </cell>
          <cell r="D4623">
            <v>0</v>
          </cell>
        </row>
        <row r="4624">
          <cell r="A4624" t="str">
            <v>Transco Z6 NY</v>
          </cell>
          <cell r="C4624">
            <v>202301</v>
          </cell>
          <cell r="D4624">
            <v>0</v>
          </cell>
        </row>
        <row r="4625">
          <cell r="A4625" t="str">
            <v>Transco Z6 NY</v>
          </cell>
          <cell r="C4625">
            <v>202302</v>
          </cell>
          <cell r="D4625">
            <v>0</v>
          </cell>
        </row>
        <row r="4626">
          <cell r="A4626" t="str">
            <v>Transco Z6 NY</v>
          </cell>
          <cell r="C4626">
            <v>202303</v>
          </cell>
          <cell r="D4626">
            <v>0</v>
          </cell>
        </row>
        <row r="4627">
          <cell r="A4627" t="str">
            <v>Transco Z6 NY</v>
          </cell>
          <cell r="C4627">
            <v>202304</v>
          </cell>
          <cell r="D4627">
            <v>0</v>
          </cell>
        </row>
        <row r="4628">
          <cell r="A4628" t="str">
            <v>Transco Z6 NY</v>
          </cell>
          <cell r="C4628">
            <v>202305</v>
          </cell>
          <cell r="D4628">
            <v>0</v>
          </cell>
        </row>
        <row r="4629">
          <cell r="A4629" t="str">
            <v>Transco Z6 NY</v>
          </cell>
          <cell r="C4629">
            <v>202306</v>
          </cell>
          <cell r="D4629">
            <v>0</v>
          </cell>
        </row>
        <row r="4630">
          <cell r="A4630" t="str">
            <v>Transco Z6 NY</v>
          </cell>
          <cell r="C4630">
            <v>202307</v>
          </cell>
          <cell r="D4630">
            <v>0</v>
          </cell>
        </row>
        <row r="4631">
          <cell r="A4631" t="str">
            <v>Transco Z6 NY</v>
          </cell>
          <cell r="C4631">
            <v>202308</v>
          </cell>
          <cell r="D4631">
            <v>0</v>
          </cell>
        </row>
        <row r="4632">
          <cell r="A4632" t="str">
            <v>Transco Z6 NY</v>
          </cell>
          <cell r="C4632">
            <v>202309</v>
          </cell>
          <cell r="D4632">
            <v>0</v>
          </cell>
        </row>
        <row r="4633">
          <cell r="A4633" t="str">
            <v>Transco Z6 NY</v>
          </cell>
          <cell r="C4633">
            <v>202310</v>
          </cell>
          <cell r="D4633">
            <v>0</v>
          </cell>
        </row>
        <row r="4634">
          <cell r="A4634" t="str">
            <v>Transco Z6 NY</v>
          </cell>
          <cell r="C4634">
            <v>202311</v>
          </cell>
          <cell r="D4634">
            <v>0</v>
          </cell>
        </row>
        <row r="4635">
          <cell r="A4635" t="str">
            <v>Transco Z6 NY</v>
          </cell>
          <cell r="C4635">
            <v>202312</v>
          </cell>
          <cell r="D4635">
            <v>0</v>
          </cell>
        </row>
        <row r="4636">
          <cell r="A4636" t="str">
            <v>Transco Z6 NY</v>
          </cell>
          <cell r="C4636">
            <v>202401</v>
          </cell>
          <cell r="D4636">
            <v>0</v>
          </cell>
        </row>
        <row r="4637">
          <cell r="A4637" t="str">
            <v>Transco Z6 NY</v>
          </cell>
          <cell r="C4637">
            <v>202402</v>
          </cell>
          <cell r="D4637">
            <v>0</v>
          </cell>
        </row>
        <row r="4638">
          <cell r="A4638" t="str">
            <v>Transco Z6 NY</v>
          </cell>
          <cell r="C4638">
            <v>202403</v>
          </cell>
          <cell r="D4638">
            <v>0</v>
          </cell>
        </row>
        <row r="4639">
          <cell r="A4639" t="str">
            <v>Transco Z6 NY</v>
          </cell>
          <cell r="C4639">
            <v>202404</v>
          </cell>
          <cell r="D4639">
            <v>0</v>
          </cell>
        </row>
        <row r="4640">
          <cell r="A4640" t="str">
            <v>Transco Z6 NY</v>
          </cell>
          <cell r="C4640">
            <v>202405</v>
          </cell>
          <cell r="D4640">
            <v>0</v>
          </cell>
        </row>
        <row r="4641">
          <cell r="A4641" t="str">
            <v>Transco Z6 NY</v>
          </cell>
          <cell r="C4641">
            <v>202406</v>
          </cell>
          <cell r="D4641">
            <v>0</v>
          </cell>
        </row>
        <row r="4642">
          <cell r="A4642" t="str">
            <v>Transco Z6 NY</v>
          </cell>
          <cell r="C4642">
            <v>202407</v>
          </cell>
          <cell r="D4642">
            <v>0</v>
          </cell>
        </row>
        <row r="4643">
          <cell r="A4643" t="str">
            <v>Transco Z6 NY</v>
          </cell>
          <cell r="C4643">
            <v>202408</v>
          </cell>
          <cell r="D4643">
            <v>0</v>
          </cell>
        </row>
        <row r="4644">
          <cell r="A4644" t="str">
            <v>Transco Z6 NY</v>
          </cell>
          <cell r="C4644">
            <v>202409</v>
          </cell>
          <cell r="D4644">
            <v>0</v>
          </cell>
        </row>
        <row r="4645">
          <cell r="A4645" t="str">
            <v>Transco Z6 NY</v>
          </cell>
          <cell r="C4645">
            <v>202410</v>
          </cell>
          <cell r="D4645">
            <v>0</v>
          </cell>
        </row>
        <row r="4646">
          <cell r="A4646" t="str">
            <v>Transco Z6 NY</v>
          </cell>
          <cell r="C4646">
            <v>202411</v>
          </cell>
          <cell r="D4646">
            <v>0</v>
          </cell>
        </row>
        <row r="4647">
          <cell r="A4647" t="str">
            <v>Transco Z6 NY</v>
          </cell>
          <cell r="C4647">
            <v>202412</v>
          </cell>
          <cell r="D4647">
            <v>0</v>
          </cell>
        </row>
        <row r="4648">
          <cell r="A4648" t="str">
            <v>Transco Z6 NY</v>
          </cell>
          <cell r="C4648">
            <v>202501</v>
          </cell>
          <cell r="D4648">
            <v>0</v>
          </cell>
        </row>
        <row r="4649">
          <cell r="A4649" t="str">
            <v>Transco Z6 NY</v>
          </cell>
          <cell r="C4649">
            <v>202502</v>
          </cell>
          <cell r="D4649">
            <v>0</v>
          </cell>
        </row>
        <row r="4650">
          <cell r="A4650" t="str">
            <v>Transco Z6 NY</v>
          </cell>
          <cell r="C4650">
            <v>202503</v>
          </cell>
          <cell r="D4650">
            <v>0</v>
          </cell>
        </row>
        <row r="4651">
          <cell r="A4651" t="str">
            <v>Transco Z6 NY</v>
          </cell>
          <cell r="C4651">
            <v>202504</v>
          </cell>
          <cell r="D4651">
            <v>0</v>
          </cell>
        </row>
        <row r="4652">
          <cell r="A4652" t="str">
            <v>Transco Z6 NY</v>
          </cell>
          <cell r="C4652">
            <v>202505</v>
          </cell>
          <cell r="D4652">
            <v>0</v>
          </cell>
        </row>
        <row r="4653">
          <cell r="A4653" t="str">
            <v>Transco Z6 NY</v>
          </cell>
          <cell r="C4653">
            <v>202506</v>
          </cell>
          <cell r="D4653">
            <v>0</v>
          </cell>
        </row>
        <row r="4654">
          <cell r="A4654" t="str">
            <v>Transco Z6 NY</v>
          </cell>
          <cell r="C4654">
            <v>202507</v>
          </cell>
          <cell r="D4654">
            <v>0</v>
          </cell>
        </row>
        <row r="4655">
          <cell r="A4655" t="str">
            <v>Transco Z6 NY</v>
          </cell>
          <cell r="C4655">
            <v>202508</v>
          </cell>
          <cell r="D4655">
            <v>0</v>
          </cell>
        </row>
        <row r="4656">
          <cell r="A4656" t="str">
            <v>Transco Z6 NY</v>
          </cell>
          <cell r="C4656">
            <v>202509</v>
          </cell>
          <cell r="D4656">
            <v>0</v>
          </cell>
        </row>
        <row r="4657">
          <cell r="A4657" t="str">
            <v>Transco Z6 NY</v>
          </cell>
          <cell r="C4657">
            <v>202510</v>
          </cell>
          <cell r="D4657">
            <v>0</v>
          </cell>
        </row>
        <row r="4658">
          <cell r="A4658" t="str">
            <v>Transco Z6 NY</v>
          </cell>
          <cell r="C4658">
            <v>202511</v>
          </cell>
          <cell r="D4658">
            <v>0</v>
          </cell>
        </row>
        <row r="4659">
          <cell r="A4659" t="str">
            <v>Transco Z6 NY</v>
          </cell>
          <cell r="C4659">
            <v>202512</v>
          </cell>
          <cell r="D4659">
            <v>0</v>
          </cell>
        </row>
        <row r="4660">
          <cell r="A4660" t="str">
            <v>Transco Z6 NY</v>
          </cell>
          <cell r="C4660">
            <v>202601</v>
          </cell>
          <cell r="D4660">
            <v>0</v>
          </cell>
        </row>
        <row r="4661">
          <cell r="A4661" t="str">
            <v>Transco Z6 NY</v>
          </cell>
          <cell r="C4661">
            <v>202602</v>
          </cell>
          <cell r="D4661">
            <v>0</v>
          </cell>
        </row>
        <row r="4662">
          <cell r="A4662" t="str">
            <v>Transco Z6 NY</v>
          </cell>
          <cell r="C4662">
            <v>202603</v>
          </cell>
          <cell r="D4662">
            <v>0</v>
          </cell>
        </row>
        <row r="4663">
          <cell r="A4663" t="str">
            <v>Transco Z6 NY</v>
          </cell>
          <cell r="C4663">
            <v>202604</v>
          </cell>
          <cell r="D4663">
            <v>0</v>
          </cell>
        </row>
        <row r="4664">
          <cell r="A4664" t="str">
            <v>Transco Z6 NY</v>
          </cell>
          <cell r="C4664">
            <v>202605</v>
          </cell>
          <cell r="D4664">
            <v>0</v>
          </cell>
        </row>
        <row r="4665">
          <cell r="A4665" t="str">
            <v>Transco Z6 NY</v>
          </cell>
          <cell r="C4665">
            <v>202606</v>
          </cell>
          <cell r="D4665">
            <v>0</v>
          </cell>
        </row>
        <row r="4666">
          <cell r="A4666" t="str">
            <v>Transco Z6 NY</v>
          </cell>
          <cell r="C4666">
            <v>202607</v>
          </cell>
          <cell r="D4666">
            <v>0</v>
          </cell>
        </row>
        <row r="4667">
          <cell r="A4667" t="str">
            <v>Transco Z6 NY</v>
          </cell>
          <cell r="C4667">
            <v>202608</v>
          </cell>
          <cell r="D4667">
            <v>0</v>
          </cell>
        </row>
        <row r="4668">
          <cell r="A4668" t="str">
            <v>Transco Z6 NY</v>
          </cell>
          <cell r="C4668">
            <v>202609</v>
          </cell>
          <cell r="D4668">
            <v>0</v>
          </cell>
        </row>
        <row r="4669">
          <cell r="A4669" t="str">
            <v>Transco Z6 NY</v>
          </cell>
          <cell r="C4669">
            <v>202610</v>
          </cell>
          <cell r="D4669">
            <v>0</v>
          </cell>
        </row>
        <row r="4670">
          <cell r="A4670" t="str">
            <v>Transco Z6 NY</v>
          </cell>
          <cell r="C4670">
            <v>202611</v>
          </cell>
          <cell r="D4670">
            <v>0</v>
          </cell>
        </row>
        <row r="4671">
          <cell r="A4671" t="str">
            <v>Transco Z6 NY</v>
          </cell>
          <cell r="C4671">
            <v>202612</v>
          </cell>
          <cell r="D4671">
            <v>0</v>
          </cell>
        </row>
        <row r="4672">
          <cell r="A4672" t="str">
            <v>Transco Z6 NY</v>
          </cell>
          <cell r="C4672">
            <v>202701</v>
          </cell>
          <cell r="D4672">
            <v>0</v>
          </cell>
        </row>
        <row r="4673">
          <cell r="A4673" t="str">
            <v>Transco Z6 NY</v>
          </cell>
          <cell r="C4673">
            <v>202702</v>
          </cell>
          <cell r="D4673">
            <v>0</v>
          </cell>
        </row>
        <row r="4674">
          <cell r="A4674" t="str">
            <v>Transco Z6 NY</v>
          </cell>
          <cell r="C4674">
            <v>202703</v>
          </cell>
          <cell r="D4674">
            <v>0</v>
          </cell>
        </row>
        <row r="4675">
          <cell r="A4675" t="str">
            <v>Transco Z6 NY</v>
          </cell>
          <cell r="C4675">
            <v>202704</v>
          </cell>
          <cell r="D4675">
            <v>0</v>
          </cell>
        </row>
        <row r="4676">
          <cell r="A4676" t="str">
            <v>Transco Z6 NY</v>
          </cell>
          <cell r="C4676">
            <v>202705</v>
          </cell>
          <cell r="D4676">
            <v>0</v>
          </cell>
        </row>
        <row r="4677">
          <cell r="A4677" t="str">
            <v>Transco Z6 NY</v>
          </cell>
          <cell r="C4677">
            <v>202706</v>
          </cell>
          <cell r="D4677">
            <v>0</v>
          </cell>
        </row>
        <row r="4678">
          <cell r="A4678" t="str">
            <v>Transco Z6 NY</v>
          </cell>
          <cell r="C4678">
            <v>202707</v>
          </cell>
          <cell r="D4678">
            <v>0</v>
          </cell>
        </row>
        <row r="4679">
          <cell r="A4679" t="str">
            <v>Transco Z6 NY</v>
          </cell>
          <cell r="C4679">
            <v>202708</v>
          </cell>
          <cell r="D4679">
            <v>0</v>
          </cell>
        </row>
        <row r="4680">
          <cell r="A4680" t="str">
            <v>Transco Z6 NY</v>
          </cell>
          <cell r="C4680">
            <v>202709</v>
          </cell>
          <cell r="D4680">
            <v>0</v>
          </cell>
        </row>
        <row r="4681">
          <cell r="A4681" t="str">
            <v>Transco Z6 NY</v>
          </cell>
          <cell r="C4681">
            <v>202710</v>
          </cell>
          <cell r="D4681">
            <v>0</v>
          </cell>
        </row>
        <row r="4682">
          <cell r="A4682" t="str">
            <v>Transco Z6 NY</v>
          </cell>
          <cell r="C4682">
            <v>202711</v>
          </cell>
          <cell r="D4682">
            <v>0</v>
          </cell>
        </row>
        <row r="4683">
          <cell r="A4683" t="str">
            <v>Transco Z6 non-NY</v>
          </cell>
          <cell r="C4683">
            <v>200803</v>
          </cell>
          <cell r="D4683">
            <v>0.91220000000000001</v>
          </cell>
        </row>
        <row r="4684">
          <cell r="A4684" t="str">
            <v>Transco Z6 non-NY</v>
          </cell>
          <cell r="C4684">
            <v>200804</v>
          </cell>
          <cell r="D4684">
            <v>0.7107</v>
          </cell>
        </row>
        <row r="4685">
          <cell r="A4685" t="str">
            <v>Transco Z6 non-NY</v>
          </cell>
          <cell r="C4685">
            <v>200805</v>
          </cell>
          <cell r="D4685">
            <v>0.69969999999999999</v>
          </cell>
        </row>
        <row r="4686">
          <cell r="A4686" t="str">
            <v>Transco Z6 non-NY</v>
          </cell>
          <cell r="C4686">
            <v>200806</v>
          </cell>
          <cell r="D4686">
            <v>0.7379</v>
          </cell>
        </row>
        <row r="4687">
          <cell r="A4687" t="str">
            <v>Transco Z6 non-NY</v>
          </cell>
          <cell r="C4687">
            <v>200807</v>
          </cell>
          <cell r="D4687">
            <v>0.93440000000000001</v>
          </cell>
        </row>
        <row r="4688">
          <cell r="A4688" t="str">
            <v>Transco Z6 non-NY</v>
          </cell>
          <cell r="C4688">
            <v>200808</v>
          </cell>
          <cell r="D4688">
            <v>0.76359999999999995</v>
          </cell>
        </row>
        <row r="4689">
          <cell r="A4689" t="str">
            <v>Transco Z6 non-NY</v>
          </cell>
          <cell r="C4689">
            <v>200809</v>
          </cell>
          <cell r="D4689">
            <v>0.71499999999999997</v>
          </cell>
        </row>
        <row r="4690">
          <cell r="A4690" t="str">
            <v>Transco Z6 non-NY</v>
          </cell>
          <cell r="C4690">
            <v>200810</v>
          </cell>
          <cell r="D4690">
            <v>0.83889999999999998</v>
          </cell>
        </row>
        <row r="4691">
          <cell r="A4691" t="str">
            <v>Transco Z6 non-NY</v>
          </cell>
          <cell r="C4691">
            <v>200811</v>
          </cell>
          <cell r="D4691">
            <v>0.87929999999999997</v>
          </cell>
        </row>
        <row r="4692">
          <cell r="A4692" t="str">
            <v>Transco Z6 non-NY</v>
          </cell>
          <cell r="C4692">
            <v>200812</v>
          </cell>
          <cell r="D4692">
            <v>1.4237</v>
          </cell>
        </row>
        <row r="4693">
          <cell r="A4693" t="str">
            <v>Transco Z6 non-NY</v>
          </cell>
          <cell r="C4693">
            <v>200901</v>
          </cell>
          <cell r="D4693">
            <v>2.4001999999999999</v>
          </cell>
        </row>
        <row r="4694">
          <cell r="A4694" t="str">
            <v>Transco Z6 non-NY</v>
          </cell>
          <cell r="C4694">
            <v>200902</v>
          </cell>
          <cell r="D4694">
            <v>2.2696000000000001</v>
          </cell>
        </row>
        <row r="4695">
          <cell r="A4695" t="str">
            <v>Transco Z6 non-NY</v>
          </cell>
          <cell r="C4695">
            <v>200903</v>
          </cell>
          <cell r="D4695">
            <v>1.3734</v>
          </cell>
        </row>
        <row r="4696">
          <cell r="A4696" t="str">
            <v>Transco Z6 non-NY</v>
          </cell>
          <cell r="C4696">
            <v>200904</v>
          </cell>
          <cell r="D4696">
            <v>0.71799999999999997</v>
          </cell>
        </row>
        <row r="4697">
          <cell r="A4697" t="str">
            <v>Transco Z6 non-NY</v>
          </cell>
          <cell r="C4697">
            <v>200905</v>
          </cell>
          <cell r="D4697">
            <v>0.72150000000000003</v>
          </cell>
        </row>
        <row r="4698">
          <cell r="A4698" t="str">
            <v>Transco Z6 non-NY</v>
          </cell>
          <cell r="C4698">
            <v>200906</v>
          </cell>
          <cell r="D4698">
            <v>0.70830000000000004</v>
          </cell>
        </row>
        <row r="4699">
          <cell r="A4699" t="str">
            <v>Transco Z6 non-NY</v>
          </cell>
          <cell r="C4699">
            <v>200907</v>
          </cell>
          <cell r="D4699">
            <v>0.68930000000000002</v>
          </cell>
        </row>
        <row r="4700">
          <cell r="A4700" t="str">
            <v>Transco Z6 non-NY</v>
          </cell>
          <cell r="C4700">
            <v>200908</v>
          </cell>
          <cell r="D4700">
            <v>0.74829999999999997</v>
          </cell>
        </row>
        <row r="4701">
          <cell r="A4701" t="str">
            <v>Transco Z6 non-NY</v>
          </cell>
          <cell r="C4701">
            <v>200909</v>
          </cell>
          <cell r="D4701">
            <v>0.7006</v>
          </cell>
        </row>
        <row r="4702">
          <cell r="A4702" t="str">
            <v>Transco Z6 non-NY</v>
          </cell>
          <cell r="C4702">
            <v>200910</v>
          </cell>
          <cell r="D4702">
            <v>0.82220000000000004</v>
          </cell>
        </row>
        <row r="4703">
          <cell r="A4703" t="str">
            <v>Transco Z6 non-NY</v>
          </cell>
          <cell r="C4703">
            <v>200911</v>
          </cell>
          <cell r="D4703">
            <v>0.84140000000000004</v>
          </cell>
        </row>
        <row r="4704">
          <cell r="A4704" t="str">
            <v>Transco Z6 non-NY</v>
          </cell>
          <cell r="C4704">
            <v>200912</v>
          </cell>
          <cell r="D4704">
            <v>1.3661000000000001</v>
          </cell>
        </row>
        <row r="4705">
          <cell r="A4705" t="str">
            <v>Transco Z6 non-NY</v>
          </cell>
          <cell r="C4705">
            <v>201001</v>
          </cell>
          <cell r="D4705">
            <v>2.3332000000000002</v>
          </cell>
        </row>
        <row r="4706">
          <cell r="A4706" t="str">
            <v>Transco Z6 non-NY</v>
          </cell>
          <cell r="C4706">
            <v>201002</v>
          </cell>
          <cell r="D4706">
            <v>2.1932</v>
          </cell>
        </row>
        <row r="4707">
          <cell r="A4707" t="str">
            <v>Transco Z6 non-NY</v>
          </cell>
          <cell r="C4707">
            <v>201003</v>
          </cell>
          <cell r="D4707">
            <v>1.3085</v>
          </cell>
        </row>
        <row r="4708">
          <cell r="A4708" t="str">
            <v>Transco Z6 non-NY</v>
          </cell>
          <cell r="C4708">
            <v>201004</v>
          </cell>
          <cell r="D4708">
            <v>0.66690000000000005</v>
          </cell>
        </row>
        <row r="4709">
          <cell r="A4709" t="str">
            <v>Transco Z6 non-NY</v>
          </cell>
          <cell r="C4709">
            <v>201005</v>
          </cell>
          <cell r="D4709">
            <v>0.67020000000000002</v>
          </cell>
        </row>
        <row r="4710">
          <cell r="A4710" t="str">
            <v>Transco Z6 non-NY</v>
          </cell>
          <cell r="C4710">
            <v>201006</v>
          </cell>
          <cell r="D4710">
            <v>0.65790000000000004</v>
          </cell>
        </row>
        <row r="4711">
          <cell r="A4711" t="str">
            <v>Transco Z6 non-NY</v>
          </cell>
          <cell r="C4711">
            <v>201007</v>
          </cell>
          <cell r="D4711">
            <v>0.6401</v>
          </cell>
        </row>
        <row r="4712">
          <cell r="A4712" t="str">
            <v>Transco Z6 non-NY</v>
          </cell>
          <cell r="C4712">
            <v>201008</v>
          </cell>
          <cell r="D4712">
            <v>0.69520000000000004</v>
          </cell>
        </row>
        <row r="4713">
          <cell r="A4713" t="str">
            <v>Transco Z6 non-NY</v>
          </cell>
          <cell r="C4713">
            <v>201009</v>
          </cell>
          <cell r="D4713">
            <v>0.65069999999999995</v>
          </cell>
        </row>
        <row r="4714">
          <cell r="A4714" t="str">
            <v>Transco Z6 non-NY</v>
          </cell>
          <cell r="C4714">
            <v>201010</v>
          </cell>
          <cell r="D4714">
            <v>0.76429999999999998</v>
          </cell>
        </row>
        <row r="4715">
          <cell r="A4715" t="str">
            <v>Transco Z6 non-NY</v>
          </cell>
          <cell r="C4715">
            <v>201011</v>
          </cell>
          <cell r="D4715">
            <v>0.73950000000000005</v>
          </cell>
        </row>
        <row r="4716">
          <cell r="A4716" t="str">
            <v>Transco Z6 non-NY</v>
          </cell>
          <cell r="C4716">
            <v>201012</v>
          </cell>
          <cell r="D4716">
            <v>1.2906</v>
          </cell>
        </row>
        <row r="4717">
          <cell r="A4717" t="str">
            <v>Transco Z6 non-NY</v>
          </cell>
          <cell r="C4717">
            <v>201101</v>
          </cell>
          <cell r="D4717">
            <v>2.0903</v>
          </cell>
        </row>
        <row r="4718">
          <cell r="A4718" t="str">
            <v>Transco Z6 non-NY</v>
          </cell>
          <cell r="C4718">
            <v>201102</v>
          </cell>
          <cell r="D4718">
            <v>2.1595</v>
          </cell>
        </row>
        <row r="4719">
          <cell r="A4719" t="str">
            <v>Transco Z6 non-NY</v>
          </cell>
          <cell r="C4719">
            <v>201103</v>
          </cell>
          <cell r="D4719">
            <v>1.2323</v>
          </cell>
        </row>
        <row r="4720">
          <cell r="A4720" t="str">
            <v>Transco Z6 non-NY</v>
          </cell>
          <cell r="C4720">
            <v>201104</v>
          </cell>
          <cell r="D4720">
            <v>0.61140000000000005</v>
          </cell>
        </row>
        <row r="4721">
          <cell r="A4721" t="str">
            <v>Transco Z6 non-NY</v>
          </cell>
          <cell r="C4721">
            <v>201105</v>
          </cell>
          <cell r="D4721">
            <v>0</v>
          </cell>
        </row>
        <row r="4722">
          <cell r="A4722" t="str">
            <v>Transco Z6 non-NY</v>
          </cell>
          <cell r="C4722">
            <v>201106</v>
          </cell>
          <cell r="D4722">
            <v>0</v>
          </cell>
        </row>
        <row r="4723">
          <cell r="A4723" t="str">
            <v>Transco Z6 non-NY</v>
          </cell>
          <cell r="C4723">
            <v>201107</v>
          </cell>
          <cell r="D4723">
            <v>0</v>
          </cell>
        </row>
        <row r="4724">
          <cell r="A4724" t="str">
            <v>Transco Z6 non-NY</v>
          </cell>
          <cell r="C4724">
            <v>201108</v>
          </cell>
          <cell r="D4724">
            <v>0</v>
          </cell>
        </row>
        <row r="4725">
          <cell r="A4725" t="str">
            <v>Transco Z6 non-NY</v>
          </cell>
          <cell r="C4725">
            <v>201109</v>
          </cell>
          <cell r="D4725">
            <v>0</v>
          </cell>
        </row>
        <row r="4726">
          <cell r="A4726" t="str">
            <v>Transco Z6 non-NY</v>
          </cell>
          <cell r="C4726">
            <v>201110</v>
          </cell>
          <cell r="D4726">
            <v>0</v>
          </cell>
        </row>
        <row r="4727">
          <cell r="A4727" t="str">
            <v>Transco Z6 non-NY</v>
          </cell>
          <cell r="C4727">
            <v>201111</v>
          </cell>
          <cell r="D4727">
            <v>0</v>
          </cell>
        </row>
        <row r="4728">
          <cell r="A4728" t="str">
            <v>Transco Z6 non-NY</v>
          </cell>
          <cell r="C4728">
            <v>201112</v>
          </cell>
          <cell r="D4728">
            <v>0</v>
          </cell>
        </row>
        <row r="4729">
          <cell r="A4729" t="str">
            <v>Transco Z6 non-NY</v>
          </cell>
          <cell r="C4729">
            <v>201201</v>
          </cell>
          <cell r="D4729">
            <v>0</v>
          </cell>
        </row>
        <row r="4730">
          <cell r="A4730" t="str">
            <v>Transco Z6 non-NY</v>
          </cell>
          <cell r="C4730">
            <v>201202</v>
          </cell>
          <cell r="D4730">
            <v>0</v>
          </cell>
        </row>
        <row r="4731">
          <cell r="A4731" t="str">
            <v>Transco Z6 non-NY</v>
          </cell>
          <cell r="C4731">
            <v>201203</v>
          </cell>
          <cell r="D4731">
            <v>0</v>
          </cell>
        </row>
        <row r="4732">
          <cell r="A4732" t="str">
            <v>Transco Z6 non-NY</v>
          </cell>
          <cell r="C4732">
            <v>201204</v>
          </cell>
          <cell r="D4732">
            <v>0</v>
          </cell>
        </row>
        <row r="4733">
          <cell r="A4733" t="str">
            <v>Transco Z6 non-NY</v>
          </cell>
          <cell r="C4733">
            <v>201205</v>
          </cell>
          <cell r="D4733">
            <v>0</v>
          </cell>
        </row>
        <row r="4734">
          <cell r="A4734" t="str">
            <v>Transco Z6 non-NY</v>
          </cell>
          <cell r="C4734">
            <v>201206</v>
          </cell>
          <cell r="D4734">
            <v>0</v>
          </cell>
        </row>
        <row r="4735">
          <cell r="A4735" t="str">
            <v>Transco Z6 non-NY</v>
          </cell>
          <cell r="C4735">
            <v>201207</v>
          </cell>
          <cell r="D4735">
            <v>0</v>
          </cell>
        </row>
        <row r="4736">
          <cell r="A4736" t="str">
            <v>Transco Z6 non-NY</v>
          </cell>
          <cell r="C4736">
            <v>201208</v>
          </cell>
          <cell r="D4736">
            <v>0</v>
          </cell>
        </row>
        <row r="4737">
          <cell r="A4737" t="str">
            <v>Transco Z6 non-NY</v>
          </cell>
          <cell r="C4737">
            <v>201209</v>
          </cell>
          <cell r="D4737">
            <v>0</v>
          </cell>
        </row>
        <row r="4738">
          <cell r="A4738" t="str">
            <v>Transco Z6 non-NY</v>
          </cell>
          <cell r="C4738">
            <v>201210</v>
          </cell>
          <cell r="D4738">
            <v>0</v>
          </cell>
        </row>
        <row r="4739">
          <cell r="A4739" t="str">
            <v>Transco Z6 non-NY</v>
          </cell>
          <cell r="C4739">
            <v>201211</v>
          </cell>
          <cell r="D4739">
            <v>0</v>
          </cell>
        </row>
        <row r="4740">
          <cell r="A4740" t="str">
            <v>Transco Z6 non-NY</v>
          </cell>
          <cell r="C4740">
            <v>201212</v>
          </cell>
          <cell r="D4740">
            <v>0</v>
          </cell>
        </row>
        <row r="4741">
          <cell r="A4741" t="str">
            <v>Transco Z6 non-NY</v>
          </cell>
          <cell r="C4741">
            <v>201301</v>
          </cell>
          <cell r="D4741">
            <v>0</v>
          </cell>
        </row>
        <row r="4742">
          <cell r="A4742" t="str">
            <v>Transco Z6 non-NY</v>
          </cell>
          <cell r="C4742">
            <v>201302</v>
          </cell>
          <cell r="D4742">
            <v>0</v>
          </cell>
        </row>
        <row r="4743">
          <cell r="A4743" t="str">
            <v>Transco Z6 non-NY</v>
          </cell>
          <cell r="C4743">
            <v>201303</v>
          </cell>
          <cell r="D4743">
            <v>0</v>
          </cell>
        </row>
        <row r="4744">
          <cell r="A4744" t="str">
            <v>Transco Z6 non-NY</v>
          </cell>
          <cell r="C4744">
            <v>201304</v>
          </cell>
          <cell r="D4744">
            <v>0</v>
          </cell>
        </row>
        <row r="4745">
          <cell r="A4745" t="str">
            <v>Transco Z6 non-NY</v>
          </cell>
          <cell r="C4745">
            <v>201305</v>
          </cell>
          <cell r="D4745">
            <v>0</v>
          </cell>
        </row>
        <row r="4746">
          <cell r="A4746" t="str">
            <v>Transco Z6 non-NY</v>
          </cell>
          <cell r="C4746">
            <v>201306</v>
          </cell>
          <cell r="D4746">
            <v>0</v>
          </cell>
        </row>
        <row r="4747">
          <cell r="A4747" t="str">
            <v>Transco Z6 non-NY</v>
          </cell>
          <cell r="C4747">
            <v>201307</v>
          </cell>
          <cell r="D4747">
            <v>0</v>
          </cell>
        </row>
        <row r="4748">
          <cell r="A4748" t="str">
            <v>Transco Z6 non-NY</v>
          </cell>
          <cell r="C4748">
            <v>201308</v>
          </cell>
          <cell r="D4748">
            <v>0</v>
          </cell>
        </row>
        <row r="4749">
          <cell r="A4749" t="str">
            <v>Transco Z6 non-NY</v>
          </cell>
          <cell r="C4749">
            <v>201309</v>
          </cell>
          <cell r="D4749">
            <v>0</v>
          </cell>
        </row>
        <row r="4750">
          <cell r="A4750" t="str">
            <v>Transco Z6 non-NY</v>
          </cell>
          <cell r="C4750">
            <v>201310</v>
          </cell>
          <cell r="D4750">
            <v>0</v>
          </cell>
        </row>
        <row r="4751">
          <cell r="A4751" t="str">
            <v>Transco Z6 non-NY</v>
          </cell>
          <cell r="C4751">
            <v>201311</v>
          </cell>
          <cell r="D4751">
            <v>0</v>
          </cell>
        </row>
        <row r="4752">
          <cell r="A4752" t="str">
            <v>Transco Z6 non-NY</v>
          </cell>
          <cell r="C4752">
            <v>201312</v>
          </cell>
          <cell r="D4752">
            <v>0</v>
          </cell>
        </row>
        <row r="4753">
          <cell r="A4753" t="str">
            <v>Transco Z6 non-NY</v>
          </cell>
          <cell r="C4753">
            <v>201401</v>
          </cell>
          <cell r="D4753">
            <v>0</v>
          </cell>
        </row>
        <row r="4754">
          <cell r="A4754" t="str">
            <v>Transco Z6 non-NY</v>
          </cell>
          <cell r="C4754">
            <v>201402</v>
          </cell>
          <cell r="D4754">
            <v>0</v>
          </cell>
        </row>
        <row r="4755">
          <cell r="A4755" t="str">
            <v>Transco Z6 non-NY</v>
          </cell>
          <cell r="C4755">
            <v>201403</v>
          </cell>
          <cell r="D4755">
            <v>0</v>
          </cell>
        </row>
        <row r="4756">
          <cell r="A4756" t="str">
            <v>TxG Zne 1</v>
          </cell>
          <cell r="C4756">
            <v>200803</v>
          </cell>
          <cell r="D4756">
            <v>0</v>
          </cell>
        </row>
        <row r="4757">
          <cell r="A4757" t="str">
            <v>TxG Zne 1</v>
          </cell>
          <cell r="C4757">
            <v>200804</v>
          </cell>
          <cell r="D4757">
            <v>0</v>
          </cell>
        </row>
        <row r="4758">
          <cell r="A4758" t="str">
            <v>TxG Zne 1</v>
          </cell>
          <cell r="C4758">
            <v>200805</v>
          </cell>
          <cell r="D4758">
            <v>0</v>
          </cell>
        </row>
        <row r="4759">
          <cell r="A4759" t="str">
            <v>TxG Zne 1</v>
          </cell>
          <cell r="C4759">
            <v>200806</v>
          </cell>
          <cell r="D4759">
            <v>0</v>
          </cell>
        </row>
        <row r="4760">
          <cell r="A4760" t="str">
            <v>TxG Zne 1</v>
          </cell>
          <cell r="C4760">
            <v>200807</v>
          </cell>
          <cell r="D4760">
            <v>0</v>
          </cell>
        </row>
        <row r="4761">
          <cell r="A4761" t="str">
            <v>TxG Zne 1</v>
          </cell>
          <cell r="C4761">
            <v>200808</v>
          </cell>
          <cell r="D4761">
            <v>0</v>
          </cell>
        </row>
        <row r="4762">
          <cell r="A4762" t="str">
            <v>TxG Zne 1</v>
          </cell>
          <cell r="C4762">
            <v>200809</v>
          </cell>
          <cell r="D4762">
            <v>0</v>
          </cell>
        </row>
        <row r="4763">
          <cell r="A4763" t="str">
            <v>TxG Zne 1</v>
          </cell>
          <cell r="C4763">
            <v>200810</v>
          </cell>
          <cell r="D4763">
            <v>0</v>
          </cell>
        </row>
        <row r="4764">
          <cell r="A4764" t="str">
            <v>TxG Zone SL</v>
          </cell>
          <cell r="C4764">
            <v>200803</v>
          </cell>
          <cell r="D4764">
            <v>-3.7499999999999999E-2</v>
          </cell>
        </row>
        <row r="4765">
          <cell r="A4765" t="str">
            <v>TxG Zone SL</v>
          </cell>
          <cell r="C4765">
            <v>200804</v>
          </cell>
          <cell r="D4765">
            <v>-6.8099999999999994E-2</v>
          </cell>
        </row>
        <row r="4766">
          <cell r="A4766" t="str">
            <v>TxG Zone SL</v>
          </cell>
          <cell r="C4766">
            <v>200805</v>
          </cell>
          <cell r="D4766">
            <v>-0.05</v>
          </cell>
        </row>
        <row r="4767">
          <cell r="A4767" t="str">
            <v>TxG Zone SL</v>
          </cell>
          <cell r="C4767">
            <v>200806</v>
          </cell>
          <cell r="D4767">
            <v>-5.5800000000000002E-2</v>
          </cell>
        </row>
        <row r="4768">
          <cell r="A4768" t="str">
            <v>TxG Zone SL</v>
          </cell>
          <cell r="C4768">
            <v>200807</v>
          </cell>
          <cell r="D4768">
            <v>-5.3800000000000001E-2</v>
          </cell>
        </row>
        <row r="4769">
          <cell r="A4769" t="str">
            <v>TxG Zone SL</v>
          </cell>
          <cell r="C4769">
            <v>200808</v>
          </cell>
          <cell r="D4769">
            <v>-5.8299999999999998E-2</v>
          </cell>
        </row>
        <row r="4770">
          <cell r="A4770" t="str">
            <v>TxG Zone SL</v>
          </cell>
          <cell r="C4770">
            <v>200809</v>
          </cell>
          <cell r="D4770">
            <v>-5.5199999999999999E-2</v>
          </cell>
        </row>
        <row r="4771">
          <cell r="A4771" t="str">
            <v>TxG Zone SL</v>
          </cell>
          <cell r="C4771">
            <v>200810</v>
          </cell>
          <cell r="D4771">
            <v>-6.4399999999999999E-2</v>
          </cell>
        </row>
        <row r="4772">
          <cell r="A4772" t="str">
            <v>TxG Zone SL</v>
          </cell>
          <cell r="C4772">
            <v>200811</v>
          </cell>
          <cell r="D4772">
            <v>-8.3500000000000005E-2</v>
          </cell>
        </row>
        <row r="4773">
          <cell r="A4773" t="str">
            <v>TxG Zone SL</v>
          </cell>
          <cell r="C4773">
            <v>200812</v>
          </cell>
          <cell r="D4773">
            <v>-9.98E-2</v>
          </cell>
        </row>
        <row r="4774">
          <cell r="A4774" t="str">
            <v>TxG Zone SL</v>
          </cell>
          <cell r="C4774">
            <v>200901</v>
          </cell>
          <cell r="D4774">
            <v>-8.9399999999999993E-2</v>
          </cell>
        </row>
        <row r="4775">
          <cell r="A4775" t="str">
            <v>TxG Zone SL</v>
          </cell>
          <cell r="C4775">
            <v>200902</v>
          </cell>
          <cell r="D4775">
            <v>-8.2900000000000001E-2</v>
          </cell>
        </row>
        <row r="4776">
          <cell r="A4776" t="str">
            <v>TxG Zone SL</v>
          </cell>
          <cell r="C4776">
            <v>200903</v>
          </cell>
          <cell r="D4776">
            <v>-8.1900000000000001E-2</v>
          </cell>
        </row>
        <row r="4777">
          <cell r="A4777" t="str">
            <v>TxG Zone SL</v>
          </cell>
          <cell r="C4777">
            <v>200904</v>
          </cell>
          <cell r="D4777">
            <v>-8.2699999999999996E-2</v>
          </cell>
        </row>
        <row r="4778">
          <cell r="A4778" t="str">
            <v>TxG Zone SL</v>
          </cell>
          <cell r="C4778">
            <v>200905</v>
          </cell>
          <cell r="D4778">
            <v>-8.4400000000000003E-2</v>
          </cell>
        </row>
        <row r="4779">
          <cell r="A4779" t="str">
            <v>TxG Zone SL</v>
          </cell>
          <cell r="C4779">
            <v>200906</v>
          </cell>
          <cell r="D4779">
            <v>-8.3000000000000004E-2</v>
          </cell>
        </row>
        <row r="4780">
          <cell r="A4780" t="str">
            <v>TxG Zone SL</v>
          </cell>
          <cell r="C4780">
            <v>200907</v>
          </cell>
          <cell r="D4780">
            <v>-8.0100000000000005E-2</v>
          </cell>
        </row>
        <row r="4781">
          <cell r="A4781" t="str">
            <v>TxG Zone SL</v>
          </cell>
          <cell r="C4781">
            <v>200908</v>
          </cell>
          <cell r="D4781">
            <v>-8.6800000000000002E-2</v>
          </cell>
        </row>
        <row r="4782">
          <cell r="A4782" t="str">
            <v>TxG Zone SL</v>
          </cell>
          <cell r="C4782">
            <v>200909</v>
          </cell>
          <cell r="D4782">
            <v>-8.2199999999999995E-2</v>
          </cell>
        </row>
        <row r="4783">
          <cell r="A4783" t="str">
            <v>TxG Zone SL</v>
          </cell>
          <cell r="C4783">
            <v>200910</v>
          </cell>
          <cell r="D4783">
            <v>-9.5799999999999996E-2</v>
          </cell>
        </row>
        <row r="4784">
          <cell r="A4784" t="str">
            <v>TxG Zone SL</v>
          </cell>
          <cell r="C4784">
            <v>200911</v>
          </cell>
          <cell r="D4784">
            <v>-9.0700000000000003E-2</v>
          </cell>
        </row>
        <row r="4785">
          <cell r="A4785" t="str">
            <v>TxG Zone SL</v>
          </cell>
          <cell r="C4785">
            <v>200912</v>
          </cell>
          <cell r="D4785">
            <v>-0.10829999999999999</v>
          </cell>
        </row>
        <row r="4786">
          <cell r="A4786" t="str">
            <v>TxG Zone SL</v>
          </cell>
          <cell r="C4786">
            <v>201001</v>
          </cell>
          <cell r="D4786">
            <v>-9.7100000000000006E-2</v>
          </cell>
        </row>
        <row r="4787">
          <cell r="A4787" t="str">
            <v>TxG Zone SL</v>
          </cell>
          <cell r="C4787">
            <v>201002</v>
          </cell>
          <cell r="D4787">
            <v>-0.09</v>
          </cell>
        </row>
        <row r="4788">
          <cell r="A4788" t="str">
            <v>TxG Zone SL</v>
          </cell>
          <cell r="C4788">
            <v>201003</v>
          </cell>
          <cell r="D4788">
            <v>-8.8900000000000007E-2</v>
          </cell>
        </row>
        <row r="4789">
          <cell r="A4789" t="str">
            <v>TxG Zone SL</v>
          </cell>
          <cell r="C4789">
            <v>201004</v>
          </cell>
          <cell r="D4789">
            <v>-5.4199999999999998E-2</v>
          </cell>
        </row>
        <row r="4790">
          <cell r="A4790" t="str">
            <v>TxG Zone SL</v>
          </cell>
          <cell r="C4790">
            <v>201005</v>
          </cell>
          <cell r="D4790">
            <v>-5.5300000000000002E-2</v>
          </cell>
        </row>
        <row r="4791">
          <cell r="A4791" t="str">
            <v>TxG Zone SL</v>
          </cell>
          <cell r="C4791">
            <v>201006</v>
          </cell>
          <cell r="D4791">
            <v>-5.4300000000000001E-2</v>
          </cell>
        </row>
        <row r="4792">
          <cell r="A4792" t="str">
            <v>TxG Zone SL</v>
          </cell>
          <cell r="C4792">
            <v>201007</v>
          </cell>
          <cell r="D4792">
            <v>-5.2499999999999998E-2</v>
          </cell>
        </row>
        <row r="4793">
          <cell r="A4793" t="str">
            <v>TxG Zone SL</v>
          </cell>
          <cell r="C4793">
            <v>201008</v>
          </cell>
          <cell r="D4793">
            <v>-5.6800000000000003E-2</v>
          </cell>
        </row>
        <row r="4794">
          <cell r="A4794" t="str">
            <v>TxG Zone SL</v>
          </cell>
          <cell r="C4794">
            <v>201009</v>
          </cell>
          <cell r="D4794">
            <v>-5.3800000000000001E-2</v>
          </cell>
        </row>
        <row r="4795">
          <cell r="A4795" t="str">
            <v>TxG Zone SL</v>
          </cell>
          <cell r="C4795">
            <v>201010</v>
          </cell>
          <cell r="D4795">
            <v>-6.2799999999999995E-2</v>
          </cell>
        </row>
        <row r="4796">
          <cell r="A4796" t="str">
            <v>TxG Zone SL</v>
          </cell>
          <cell r="C4796">
            <v>201011</v>
          </cell>
          <cell r="D4796">
            <v>-5.9400000000000001E-2</v>
          </cell>
        </row>
        <row r="4797">
          <cell r="A4797" t="str">
            <v>TxG Zone SL</v>
          </cell>
          <cell r="C4797">
            <v>201012</v>
          </cell>
          <cell r="D4797">
            <v>-7.0900000000000005E-2</v>
          </cell>
        </row>
        <row r="4798">
          <cell r="A4798" t="str">
            <v>TxG Zone SL</v>
          </cell>
          <cell r="C4798">
            <v>201101</v>
          </cell>
          <cell r="D4798">
            <v>-6.3600000000000004E-2</v>
          </cell>
        </row>
        <row r="4799">
          <cell r="A4799" t="str">
            <v>TxG Zone SL</v>
          </cell>
          <cell r="C4799">
            <v>201102</v>
          </cell>
          <cell r="D4799">
            <v>-5.8900000000000001E-2</v>
          </cell>
        </row>
        <row r="4800">
          <cell r="A4800" t="str">
            <v>TxG Zone SL</v>
          </cell>
          <cell r="C4800">
            <v>201103</v>
          </cell>
          <cell r="D4800">
            <v>-5.8200000000000002E-2</v>
          </cell>
        </row>
        <row r="4801">
          <cell r="A4801" t="str">
            <v>TxG Zone SL</v>
          </cell>
          <cell r="C4801">
            <v>201104</v>
          </cell>
          <cell r="D4801">
            <v>-3.5499999999999997E-2</v>
          </cell>
        </row>
        <row r="4802">
          <cell r="A4802" t="str">
            <v>USD</v>
          </cell>
          <cell r="C4802">
            <v>200803</v>
          </cell>
          <cell r="D4802">
            <v>0</v>
          </cell>
        </row>
        <row r="4803">
          <cell r="A4803" t="str">
            <v>USD</v>
          </cell>
          <cell r="C4803">
            <v>200811</v>
          </cell>
          <cell r="D4803">
            <v>0</v>
          </cell>
        </row>
        <row r="4804">
          <cell r="A4804" t="str">
            <v>USD</v>
          </cell>
          <cell r="C4804">
            <v>200812</v>
          </cell>
          <cell r="D4804">
            <v>0</v>
          </cell>
        </row>
        <row r="4805">
          <cell r="A4805" t="str">
            <v>USD</v>
          </cell>
          <cell r="C4805">
            <v>200901</v>
          </cell>
          <cell r="D4805">
            <v>0</v>
          </cell>
        </row>
        <row r="4806">
          <cell r="A4806" t="str">
            <v>USD</v>
          </cell>
          <cell r="C4806">
            <v>200902</v>
          </cell>
          <cell r="D4806">
            <v>0</v>
          </cell>
        </row>
        <row r="4807">
          <cell r="A4807" t="str">
            <v>USD</v>
          </cell>
          <cell r="C4807">
            <v>200903</v>
          </cell>
          <cell r="D4807">
            <v>0</v>
          </cell>
        </row>
        <row r="4808">
          <cell r="A4808" t="str">
            <v>Waddington</v>
          </cell>
          <cell r="C4808">
            <v>200803</v>
          </cell>
          <cell r="D4808">
            <v>0.4461</v>
          </cell>
        </row>
        <row r="4809">
          <cell r="A4809" t="str">
            <v>Waddington</v>
          </cell>
          <cell r="C4809">
            <v>200804</v>
          </cell>
          <cell r="D4809">
            <v>0.29880000000000001</v>
          </cell>
        </row>
        <row r="4810">
          <cell r="A4810" t="str">
            <v>Waddington</v>
          </cell>
          <cell r="C4810">
            <v>200805</v>
          </cell>
          <cell r="D4810">
            <v>0.5151</v>
          </cell>
        </row>
        <row r="4811">
          <cell r="A4811" t="str">
            <v>Waddington</v>
          </cell>
          <cell r="C4811">
            <v>200806</v>
          </cell>
          <cell r="D4811">
            <v>0.497</v>
          </cell>
        </row>
        <row r="4812">
          <cell r="A4812" t="str">
            <v>Waddington</v>
          </cell>
          <cell r="C4812">
            <v>200807</v>
          </cell>
          <cell r="D4812">
            <v>0.50280000000000002</v>
          </cell>
        </row>
        <row r="4813">
          <cell r="A4813" t="str">
            <v>Waddington</v>
          </cell>
          <cell r="C4813">
            <v>200808</v>
          </cell>
          <cell r="D4813">
            <v>0.49630000000000002</v>
          </cell>
        </row>
        <row r="4814">
          <cell r="A4814" t="str">
            <v>Waddington</v>
          </cell>
          <cell r="C4814">
            <v>200809</v>
          </cell>
          <cell r="D4814">
            <v>0.49730000000000002</v>
          </cell>
        </row>
        <row r="4815">
          <cell r="A4815" t="str">
            <v>Waddington</v>
          </cell>
          <cell r="C4815">
            <v>200810</v>
          </cell>
          <cell r="D4815">
            <v>0.49419999999999997</v>
          </cell>
        </row>
        <row r="4816">
          <cell r="A4816" t="str">
            <v>Waddington</v>
          </cell>
          <cell r="C4816">
            <v>200811</v>
          </cell>
          <cell r="D4816">
            <v>0.87209999999999999</v>
          </cell>
        </row>
        <row r="4817">
          <cell r="A4817" t="str">
            <v>Waddington</v>
          </cell>
          <cell r="C4817">
            <v>200812</v>
          </cell>
          <cell r="D4817">
            <v>0.88719999999999999</v>
          </cell>
        </row>
        <row r="4818">
          <cell r="A4818" t="str">
            <v>Waddington</v>
          </cell>
          <cell r="C4818">
            <v>200901</v>
          </cell>
          <cell r="D4818">
            <v>0.88970000000000005</v>
          </cell>
        </row>
        <row r="4819">
          <cell r="A4819" t="str">
            <v>Waddington</v>
          </cell>
          <cell r="C4819">
            <v>200902</v>
          </cell>
          <cell r="D4819">
            <v>0.91559999999999997</v>
          </cell>
        </row>
        <row r="4820">
          <cell r="A4820" t="str">
            <v>Waddington</v>
          </cell>
          <cell r="C4820">
            <v>200903</v>
          </cell>
          <cell r="D4820">
            <v>0.94810000000000005</v>
          </cell>
        </row>
        <row r="4821">
          <cell r="A4821" t="str">
            <v>Waddington</v>
          </cell>
          <cell r="C4821">
            <v>200904</v>
          </cell>
          <cell r="D4821">
            <v>0.50990000000000002</v>
          </cell>
        </row>
        <row r="4822">
          <cell r="A4822" t="str">
            <v>Waddington</v>
          </cell>
          <cell r="C4822">
            <v>200905</v>
          </cell>
          <cell r="D4822">
            <v>0.53710000000000002</v>
          </cell>
        </row>
        <row r="4823">
          <cell r="A4823" t="str">
            <v>Waddington</v>
          </cell>
          <cell r="C4823">
            <v>200906</v>
          </cell>
          <cell r="D4823">
            <v>0.5655</v>
          </cell>
        </row>
        <row r="4824">
          <cell r="A4824" t="str">
            <v>Waddington</v>
          </cell>
          <cell r="C4824">
            <v>200907</v>
          </cell>
          <cell r="D4824">
            <v>0.56320000000000003</v>
          </cell>
        </row>
        <row r="4825">
          <cell r="A4825" t="str">
            <v>Waddington</v>
          </cell>
          <cell r="C4825">
            <v>200908</v>
          </cell>
          <cell r="D4825">
            <v>0.5746</v>
          </cell>
        </row>
        <row r="4826">
          <cell r="A4826" t="str">
            <v>Waddington</v>
          </cell>
          <cell r="C4826">
            <v>200909</v>
          </cell>
          <cell r="D4826">
            <v>0.57179999999999997</v>
          </cell>
        </row>
        <row r="4827">
          <cell r="A4827" t="str">
            <v>Waddington</v>
          </cell>
          <cell r="C4827">
            <v>200910</v>
          </cell>
          <cell r="D4827">
            <v>0.57999999999999996</v>
          </cell>
        </row>
        <row r="4828">
          <cell r="A4828" t="str">
            <v>Waddington</v>
          </cell>
          <cell r="C4828">
            <v>200911</v>
          </cell>
          <cell r="D4828">
            <v>0.91610000000000003</v>
          </cell>
        </row>
        <row r="4829">
          <cell r="A4829" t="str">
            <v>Waddington</v>
          </cell>
          <cell r="C4829">
            <v>200912</v>
          </cell>
          <cell r="D4829">
            <v>0.9839</v>
          </cell>
        </row>
        <row r="4830">
          <cell r="A4830" t="str">
            <v>Waddington</v>
          </cell>
          <cell r="C4830">
            <v>201001</v>
          </cell>
          <cell r="D4830">
            <v>1.1160000000000001</v>
          </cell>
        </row>
        <row r="4831">
          <cell r="A4831" t="str">
            <v>Waddington</v>
          </cell>
          <cell r="C4831">
            <v>201002</v>
          </cell>
          <cell r="D4831">
            <v>1.1232</v>
          </cell>
        </row>
        <row r="4832">
          <cell r="A4832" t="str">
            <v>Waddington</v>
          </cell>
          <cell r="C4832">
            <v>201003</v>
          </cell>
          <cell r="D4832">
            <v>1.036</v>
          </cell>
        </row>
        <row r="4833">
          <cell r="A4833" t="str">
            <v>Waddington</v>
          </cell>
          <cell r="C4833">
            <v>201004</v>
          </cell>
          <cell r="D4833">
            <v>0.49230000000000002</v>
          </cell>
        </row>
        <row r="4834">
          <cell r="A4834" t="str">
            <v>Waddington</v>
          </cell>
          <cell r="C4834">
            <v>201005</v>
          </cell>
          <cell r="D4834">
            <v>0.57030000000000003</v>
          </cell>
        </row>
        <row r="4835">
          <cell r="A4835" t="str">
            <v>Waddington</v>
          </cell>
          <cell r="C4835">
            <v>201006</v>
          </cell>
          <cell r="D4835">
            <v>0.59770000000000001</v>
          </cell>
        </row>
        <row r="4836">
          <cell r="A4836" t="str">
            <v>Waddington</v>
          </cell>
          <cell r="C4836">
            <v>201007</v>
          </cell>
          <cell r="D4836">
            <v>0.59430000000000005</v>
          </cell>
        </row>
        <row r="4837">
          <cell r="A4837" t="str">
            <v>Waddington</v>
          </cell>
          <cell r="C4837">
            <v>201008</v>
          </cell>
          <cell r="D4837">
            <v>0.60740000000000005</v>
          </cell>
        </row>
        <row r="4838">
          <cell r="A4838" t="str">
            <v>Waddington</v>
          </cell>
          <cell r="C4838">
            <v>201009</v>
          </cell>
          <cell r="D4838">
            <v>0.60299999999999998</v>
          </cell>
        </row>
        <row r="4839">
          <cell r="A4839" t="str">
            <v>Waddington</v>
          </cell>
          <cell r="C4839">
            <v>201010</v>
          </cell>
          <cell r="D4839">
            <v>0.61580000000000001</v>
          </cell>
        </row>
        <row r="4840">
          <cell r="A4840" t="str">
            <v>Waddington</v>
          </cell>
          <cell r="C4840">
            <v>201011</v>
          </cell>
          <cell r="D4840">
            <v>1.0089999999999999</v>
          </cell>
        </row>
        <row r="4841">
          <cell r="A4841" t="str">
            <v>Waddington</v>
          </cell>
          <cell r="C4841">
            <v>201012</v>
          </cell>
          <cell r="D4841">
            <v>0.95840000000000003</v>
          </cell>
        </row>
        <row r="4842">
          <cell r="A4842" t="str">
            <v>Waddington</v>
          </cell>
          <cell r="C4842">
            <v>201101</v>
          </cell>
          <cell r="D4842">
            <v>1</v>
          </cell>
        </row>
        <row r="4843">
          <cell r="A4843" t="str">
            <v>Waddington</v>
          </cell>
          <cell r="C4843">
            <v>201102</v>
          </cell>
          <cell r="D4843">
            <v>1.2073</v>
          </cell>
        </row>
        <row r="4844">
          <cell r="A4844" t="str">
            <v>Waddington</v>
          </cell>
          <cell r="C4844">
            <v>201103</v>
          </cell>
          <cell r="D4844">
            <v>1.0054000000000001</v>
          </cell>
        </row>
        <row r="4845">
          <cell r="A4845" t="str">
            <v>Waddington</v>
          </cell>
          <cell r="C4845">
            <v>201104</v>
          </cell>
          <cell r="D4845">
            <v>0.43759999999999999</v>
          </cell>
        </row>
        <row r="4846">
          <cell r="A4846" t="str">
            <v>Waddington</v>
          </cell>
          <cell r="C4846">
            <v>201105</v>
          </cell>
          <cell r="D4846">
            <v>0</v>
          </cell>
        </row>
        <row r="4847">
          <cell r="A4847" t="str">
            <v>Waddington</v>
          </cell>
          <cell r="C4847">
            <v>201106</v>
          </cell>
          <cell r="D4847">
            <v>0</v>
          </cell>
        </row>
        <row r="4848">
          <cell r="A4848" t="str">
            <v>Waddington</v>
          </cell>
          <cell r="C4848">
            <v>201107</v>
          </cell>
          <cell r="D4848">
            <v>0</v>
          </cell>
        </row>
        <row r="4849">
          <cell r="A4849" t="str">
            <v>Waddington</v>
          </cell>
          <cell r="C4849">
            <v>201108</v>
          </cell>
          <cell r="D4849">
            <v>0</v>
          </cell>
        </row>
        <row r="4850">
          <cell r="A4850" t="str">
            <v>Waddington</v>
          </cell>
          <cell r="C4850">
            <v>201109</v>
          </cell>
          <cell r="D4850">
            <v>0</v>
          </cell>
        </row>
        <row r="4851">
          <cell r="A4851" t="str">
            <v>Waddington</v>
          </cell>
          <cell r="C4851">
            <v>201110</v>
          </cell>
          <cell r="D4851">
            <v>0</v>
          </cell>
        </row>
        <row r="4852">
          <cell r="A4852" t="str">
            <v>Waddington</v>
          </cell>
          <cell r="C4852">
            <v>201111</v>
          </cell>
          <cell r="D4852">
            <v>0</v>
          </cell>
        </row>
        <row r="4853">
          <cell r="A4853" t="str">
            <v>Waddington</v>
          </cell>
          <cell r="C4853">
            <v>201112</v>
          </cell>
          <cell r="D4853">
            <v>0</v>
          </cell>
        </row>
        <row r="4854">
          <cell r="A4854" t="str">
            <v>Waddington</v>
          </cell>
          <cell r="C4854">
            <v>201201</v>
          </cell>
          <cell r="D4854">
            <v>0</v>
          </cell>
        </row>
        <row r="4855">
          <cell r="A4855" t="str">
            <v>Waddington</v>
          </cell>
          <cell r="C4855">
            <v>201202</v>
          </cell>
          <cell r="D4855">
            <v>0</v>
          </cell>
        </row>
        <row r="4856">
          <cell r="A4856" t="str">
            <v>Waddington</v>
          </cell>
          <cell r="C4856">
            <v>201203</v>
          </cell>
          <cell r="D4856">
            <v>0</v>
          </cell>
        </row>
        <row r="4857">
          <cell r="A4857" t="str">
            <v>Waddington</v>
          </cell>
          <cell r="C4857">
            <v>201204</v>
          </cell>
          <cell r="D4857">
            <v>0</v>
          </cell>
        </row>
        <row r="4858">
          <cell r="A4858" t="str">
            <v>Waddington</v>
          </cell>
          <cell r="C4858">
            <v>201205</v>
          </cell>
          <cell r="D4858">
            <v>0</v>
          </cell>
        </row>
        <row r="4859">
          <cell r="A4859" t="str">
            <v>Waddington</v>
          </cell>
          <cell r="C4859">
            <v>201206</v>
          </cell>
          <cell r="D4859">
            <v>0</v>
          </cell>
        </row>
        <row r="4860">
          <cell r="A4860" t="str">
            <v>Waddington</v>
          </cell>
          <cell r="C4860">
            <v>201207</v>
          </cell>
          <cell r="D4860">
            <v>0</v>
          </cell>
        </row>
        <row r="4861">
          <cell r="A4861" t="str">
            <v>Waddington</v>
          </cell>
          <cell r="C4861">
            <v>201208</v>
          </cell>
          <cell r="D4861">
            <v>0</v>
          </cell>
        </row>
        <row r="4862">
          <cell r="A4862" t="str">
            <v>Waddington</v>
          </cell>
          <cell r="C4862">
            <v>201209</v>
          </cell>
          <cell r="D4862">
            <v>0</v>
          </cell>
        </row>
        <row r="4863">
          <cell r="A4863" t="str">
            <v>Waddington</v>
          </cell>
          <cell r="C4863">
            <v>201210</v>
          </cell>
          <cell r="D4863">
            <v>0</v>
          </cell>
        </row>
        <row r="4864">
          <cell r="A4864" t="str">
            <v>Waddington</v>
          </cell>
          <cell r="C4864">
            <v>201211</v>
          </cell>
          <cell r="D4864">
            <v>0</v>
          </cell>
        </row>
        <row r="4865">
          <cell r="A4865" t="str">
            <v>Waddington</v>
          </cell>
          <cell r="C4865">
            <v>201212</v>
          </cell>
          <cell r="D4865">
            <v>0</v>
          </cell>
        </row>
        <row r="4866">
          <cell r="A4866" t="str">
            <v>Waddington</v>
          </cell>
          <cell r="C4866">
            <v>201301</v>
          </cell>
          <cell r="D4866">
            <v>0</v>
          </cell>
        </row>
        <row r="4867">
          <cell r="A4867" t="str">
            <v>Waddington</v>
          </cell>
          <cell r="C4867">
            <v>201302</v>
          </cell>
          <cell r="D4867">
            <v>0</v>
          </cell>
        </row>
        <row r="4868">
          <cell r="A4868" t="str">
            <v>Waddington</v>
          </cell>
          <cell r="C4868">
            <v>201303</v>
          </cell>
          <cell r="D4868">
            <v>0</v>
          </cell>
        </row>
        <row r="4869">
          <cell r="A4869" t="str">
            <v>Waddington</v>
          </cell>
          <cell r="C4869">
            <v>201304</v>
          </cell>
          <cell r="D4869">
            <v>0</v>
          </cell>
        </row>
        <row r="4870">
          <cell r="A4870" t="str">
            <v>Waddington</v>
          </cell>
          <cell r="C4870">
            <v>201305</v>
          </cell>
          <cell r="D4870">
            <v>0</v>
          </cell>
        </row>
        <row r="4871">
          <cell r="A4871" t="str">
            <v>Waddington</v>
          </cell>
          <cell r="C4871">
            <v>201306</v>
          </cell>
          <cell r="D4871">
            <v>0</v>
          </cell>
        </row>
        <row r="4872">
          <cell r="A4872" t="str">
            <v>Waddington</v>
          </cell>
          <cell r="C4872">
            <v>201307</v>
          </cell>
          <cell r="D4872">
            <v>0</v>
          </cell>
        </row>
        <row r="4873">
          <cell r="A4873" t="str">
            <v>Waddington</v>
          </cell>
          <cell r="C4873">
            <v>201308</v>
          </cell>
          <cell r="D4873">
            <v>0</v>
          </cell>
        </row>
        <row r="4874">
          <cell r="A4874" t="str">
            <v>Waddington</v>
          </cell>
          <cell r="C4874">
            <v>201309</v>
          </cell>
          <cell r="D4874">
            <v>0</v>
          </cell>
        </row>
        <row r="4875">
          <cell r="A4875" t="str">
            <v>Waddington</v>
          </cell>
          <cell r="C4875">
            <v>201310</v>
          </cell>
          <cell r="D4875">
            <v>0</v>
          </cell>
        </row>
        <row r="4876">
          <cell r="A4876" t="str">
            <v>Waddington</v>
          </cell>
          <cell r="C4876">
            <v>201311</v>
          </cell>
          <cell r="D4876">
            <v>0</v>
          </cell>
        </row>
        <row r="4877">
          <cell r="A4877" t="str">
            <v>Waddington</v>
          </cell>
          <cell r="C4877">
            <v>201312</v>
          </cell>
          <cell r="D4877">
            <v>0</v>
          </cell>
        </row>
        <row r="4878">
          <cell r="A4878" t="str">
            <v>Waddington</v>
          </cell>
          <cell r="C4878">
            <v>201401</v>
          </cell>
          <cell r="D4878">
            <v>0</v>
          </cell>
        </row>
        <row r="4879">
          <cell r="A4879" t="str">
            <v>Waddington</v>
          </cell>
          <cell r="C4879">
            <v>201402</v>
          </cell>
          <cell r="D4879">
            <v>0</v>
          </cell>
        </row>
        <row r="4880">
          <cell r="A4880" t="str">
            <v>Waddington</v>
          </cell>
          <cell r="C4880">
            <v>201403</v>
          </cell>
          <cell r="D4880">
            <v>0</v>
          </cell>
        </row>
        <row r="4881">
          <cell r="A4881" t="str">
            <v>Waddington</v>
          </cell>
          <cell r="C4881">
            <v>201404</v>
          </cell>
          <cell r="D4881">
            <v>0</v>
          </cell>
        </row>
        <row r="4882">
          <cell r="A4882" t="str">
            <v>Waddington</v>
          </cell>
          <cell r="C4882">
            <v>201405</v>
          </cell>
          <cell r="D4882">
            <v>0</v>
          </cell>
        </row>
        <row r="4883">
          <cell r="A4883" t="str">
            <v>Waddington</v>
          </cell>
          <cell r="C4883">
            <v>201406</v>
          </cell>
          <cell r="D4883">
            <v>0</v>
          </cell>
        </row>
        <row r="4884">
          <cell r="A4884" t="str">
            <v>Waddington</v>
          </cell>
          <cell r="C4884">
            <v>201407</v>
          </cell>
          <cell r="D4884">
            <v>0</v>
          </cell>
        </row>
        <row r="4885">
          <cell r="A4885" t="str">
            <v>Waddington</v>
          </cell>
          <cell r="C4885">
            <v>201408</v>
          </cell>
          <cell r="D4885">
            <v>0</v>
          </cell>
        </row>
        <row r="4886">
          <cell r="A4886" t="str">
            <v>Waddington</v>
          </cell>
          <cell r="C4886">
            <v>201409</v>
          </cell>
          <cell r="D4886">
            <v>0</v>
          </cell>
        </row>
        <row r="4887">
          <cell r="A4887" t="str">
            <v>Waddington</v>
          </cell>
          <cell r="C4887">
            <v>201410</v>
          </cell>
          <cell r="D4887">
            <v>0</v>
          </cell>
        </row>
        <row r="4888">
          <cell r="A4888" t="str">
            <v>Waddington</v>
          </cell>
          <cell r="C4888">
            <v>201411</v>
          </cell>
          <cell r="D4888">
            <v>0</v>
          </cell>
        </row>
      </sheetData>
      <sheetData sheetId="1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NG Cash flow 3 mos endJune 2012"/>
      <sheetName val="6865 June 2012"/>
      <sheetName val="6865 March 2012"/>
      <sheetName val="6220 June 2012"/>
      <sheetName val="FAS 143 worksheet"/>
      <sheetName val="Sheet3"/>
      <sheetName val="June 2012 FAS 143 entry (2)"/>
      <sheetName val="March 2012 FAS 143 entry"/>
      <sheetName val="Cash flow June  2012 (3)"/>
      <sheetName val="Rpt 6256 as of Jan 11"/>
    </sheetNames>
    <sheetDataSet>
      <sheetData sheetId="0"/>
      <sheetData sheetId="1">
        <row r="32">
          <cell r="AA32">
            <v>215125</v>
          </cell>
        </row>
      </sheetData>
      <sheetData sheetId="2">
        <row r="34">
          <cell r="J34">
            <v>3272846.6599999997</v>
          </cell>
        </row>
      </sheetData>
      <sheetData sheetId="3">
        <row r="449">
          <cell r="F449">
            <v>0</v>
          </cell>
        </row>
      </sheetData>
      <sheetData sheetId="4">
        <row r="3">
          <cell r="AE3">
            <v>-4401.1200000000026</v>
          </cell>
        </row>
      </sheetData>
      <sheetData sheetId="5">
        <row r="3">
          <cell r="E3">
            <v>762291.21</v>
          </cell>
        </row>
      </sheetData>
      <sheetData sheetId="6">
        <row r="14">
          <cell r="K14">
            <v>1205023.71</v>
          </cell>
        </row>
      </sheetData>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GcaSummary"/>
      <sheetName val="MarginSummary"/>
      <sheetName val="Basis Data 03312008"/>
      <sheetName val="Retrieval"/>
      <sheetName val="RI_VOL_NF"/>
    </sheetNames>
    <sheetDataSet>
      <sheetData sheetId="0" refreshError="1">
        <row r="16">
          <cell r="A16" t="str">
            <v>A-1-1.)  Billed Fuel Revenue Summary</v>
          </cell>
          <cell r="DC16" t="str">
            <v>B-1-1.)  Billed Fuel Revenue Summary</v>
          </cell>
        </row>
        <row r="17">
          <cell r="B17" t="str">
            <v>P1</v>
          </cell>
          <cell r="C17" t="str">
            <v>P2</v>
          </cell>
          <cell r="D17" t="str">
            <v>P3</v>
          </cell>
          <cell r="E17" t="str">
            <v>P4</v>
          </cell>
          <cell r="F17" t="str">
            <v>P5</v>
          </cell>
          <cell r="G17" t="str">
            <v>P7</v>
          </cell>
          <cell r="H17" t="str">
            <v>P8</v>
          </cell>
          <cell r="I17" t="str">
            <v>P9</v>
          </cell>
          <cell r="J17" t="str">
            <v>P9a</v>
          </cell>
          <cell r="K17" t="str">
            <v>P9b</v>
          </cell>
          <cell r="L17" t="str">
            <v>P9c</v>
          </cell>
          <cell r="M17" t="str">
            <v>P10</v>
          </cell>
          <cell r="N17" t="str">
            <v>P10a</v>
          </cell>
          <cell r="O17" t="str">
            <v>P10b</v>
          </cell>
          <cell r="P17" t="str">
            <v>P20</v>
          </cell>
          <cell r="Q17" t="str">
            <v>P21</v>
          </cell>
          <cell r="R17" t="str">
            <v>P22</v>
          </cell>
          <cell r="S17" t="str">
            <v>P23</v>
          </cell>
          <cell r="T17" t="str">
            <v>P24</v>
          </cell>
          <cell r="U17" t="str">
            <v>P25</v>
          </cell>
          <cell r="V17" t="str">
            <v>P26</v>
          </cell>
          <cell r="W17" t="str">
            <v>P27</v>
          </cell>
          <cell r="X17" t="str">
            <v>P28</v>
          </cell>
          <cell r="Y17" t="str">
            <v>P29</v>
          </cell>
          <cell r="Z17" t="str">
            <v>P30</v>
          </cell>
          <cell r="AA17" t="str">
            <v>P31</v>
          </cell>
          <cell r="AB17" t="str">
            <v>P32</v>
          </cell>
          <cell r="AC17" t="str">
            <v>P33</v>
          </cell>
          <cell r="AD17" t="str">
            <v>P34</v>
          </cell>
          <cell r="AE17" t="str">
            <v>P35</v>
          </cell>
          <cell r="AF17" t="str">
            <v>P36</v>
          </cell>
          <cell r="AG17" t="str">
            <v>P37</v>
          </cell>
          <cell r="AH17" t="str">
            <v>P38</v>
          </cell>
          <cell r="AI17" t="str">
            <v>P49</v>
          </cell>
          <cell r="AJ17" t="str">
            <v>P50</v>
          </cell>
          <cell r="AK17" t="str">
            <v>P51</v>
          </cell>
          <cell r="AL17" t="str">
            <v>P52</v>
          </cell>
          <cell r="AM17" t="str">
            <v>P62</v>
          </cell>
          <cell r="AN17" t="str">
            <v>P63</v>
          </cell>
          <cell r="AO17" t="str">
            <v>P64</v>
          </cell>
          <cell r="AP17" t="str">
            <v>P65</v>
          </cell>
          <cell r="AQ17" t="str">
            <v>P66</v>
          </cell>
          <cell r="AR17" t="str">
            <v>Spare 1a</v>
          </cell>
          <cell r="AS17" t="str">
            <v>Spare 2a</v>
          </cell>
          <cell r="AT17" t="str">
            <v>Spare 3a</v>
          </cell>
          <cell r="AU17" t="str">
            <v>Spare 4a</v>
          </cell>
          <cell r="AV17" t="str">
            <v>Spare 5a</v>
          </cell>
          <cell r="AW17" t="str">
            <v>Spare 6a</v>
          </cell>
          <cell r="AX17" t="str">
            <v>Spare 7a</v>
          </cell>
          <cell r="AY17" t="str">
            <v>Spare 8a</v>
          </cell>
          <cell r="AZ17" t="str">
            <v>P58</v>
          </cell>
          <cell r="BA17" t="str">
            <v>P61</v>
          </cell>
          <cell r="BD17" t="str">
            <v>P11</v>
          </cell>
          <cell r="BE17" t="str">
            <v>P12</v>
          </cell>
          <cell r="BF17" t="str">
            <v>P13</v>
          </cell>
          <cell r="BG17" t="str">
            <v>P14</v>
          </cell>
          <cell r="BH17" t="str">
            <v>P15</v>
          </cell>
          <cell r="BI17" t="str">
            <v>P17</v>
          </cell>
          <cell r="BJ17" t="str">
            <v>P18</v>
          </cell>
          <cell r="BK17" t="str">
            <v>P19</v>
          </cell>
          <cell r="BL17" t="str">
            <v>P19a</v>
          </cell>
          <cell r="BM17" t="str">
            <v>P19b</v>
          </cell>
          <cell r="BN17" t="str">
            <v>P19c</v>
          </cell>
          <cell r="BP17" t="str">
            <v>P39</v>
          </cell>
          <cell r="BQ17" t="str">
            <v>P40</v>
          </cell>
          <cell r="BR17" t="str">
            <v>P41</v>
          </cell>
          <cell r="BS17" t="str">
            <v>P42</v>
          </cell>
          <cell r="BT17" t="str">
            <v>P43</v>
          </cell>
          <cell r="BU17" t="str">
            <v>P44</v>
          </cell>
          <cell r="CA17" t="str">
            <v>P45</v>
          </cell>
          <cell r="CB17" t="str">
            <v>P46</v>
          </cell>
          <cell r="CC17" t="str">
            <v>P47</v>
          </cell>
          <cell r="CH17" t="str">
            <v>P48</v>
          </cell>
          <cell r="CI17" t="str">
            <v>P53</v>
          </cell>
          <cell r="CJ17" t="str">
            <v>P54</v>
          </cell>
          <cell r="CK17" t="str">
            <v>P55</v>
          </cell>
          <cell r="CL17" t="str">
            <v>P56</v>
          </cell>
          <cell r="CR17" t="str">
            <v>Spare 1b</v>
          </cell>
          <cell r="CS17" t="str">
            <v>Spare 2b</v>
          </cell>
          <cell r="CT17" t="str">
            <v>Spare 3b</v>
          </cell>
          <cell r="CU17" t="str">
            <v>Spare 4b</v>
          </cell>
          <cell r="CV17" t="str">
            <v>Spare 5b</v>
          </cell>
          <cell r="CW17" t="str">
            <v>Spare 6b</v>
          </cell>
          <cell r="CX17" t="str">
            <v>Spare 7b</v>
          </cell>
          <cell r="CY17" t="str">
            <v>Spare 8b</v>
          </cell>
          <cell r="CZ17" t="str">
            <v>p57</v>
          </cell>
          <cell r="DA17" t="str">
            <v>p60</v>
          </cell>
          <cell r="DD17" t="str">
            <v>Total Firm</v>
          </cell>
          <cell r="DE17" t="str">
            <v>Total TC</v>
          </cell>
          <cell r="DF17" t="str">
            <v>Total Interruptible</v>
          </cell>
          <cell r="DG17" t="str">
            <v>Total Firm</v>
          </cell>
          <cell r="DH17" t="str">
            <v>Total TC</v>
          </cell>
          <cell r="DI17" t="str">
            <v>Total Interruptible</v>
          </cell>
          <cell r="DJ17" t="str">
            <v>Others</v>
          </cell>
          <cell r="DK17" t="str">
            <v>Grand</v>
          </cell>
        </row>
        <row r="18">
          <cell r="B18" t="str">
            <v>Resid - Firm</v>
          </cell>
          <cell r="D18" t="str">
            <v>Comm - Firm</v>
          </cell>
          <cell r="P18" t="str">
            <v>TC</v>
          </cell>
          <cell r="AI18" t="str">
            <v>Interruptible</v>
          </cell>
          <cell r="AR18" t="str">
            <v>Resid</v>
          </cell>
          <cell r="AS18" t="str">
            <v>Comm</v>
          </cell>
          <cell r="AT18" t="str">
            <v>Comm</v>
          </cell>
          <cell r="AU18" t="str">
            <v>TC</v>
          </cell>
          <cell r="AV18" t="str">
            <v>TC</v>
          </cell>
          <cell r="AW18" t="str">
            <v>TC</v>
          </cell>
          <cell r="AX18" t="str">
            <v>Interrupt</v>
          </cell>
          <cell r="AY18" t="str">
            <v>Interrupt</v>
          </cell>
          <cell r="AZ18" t="str">
            <v>Edgar</v>
          </cell>
          <cell r="BA18" t="str">
            <v>S. Allowance</v>
          </cell>
          <cell r="BD18" t="str">
            <v>Resid - Firm</v>
          </cell>
          <cell r="BF18" t="str">
            <v>Comm - Firm</v>
          </cell>
          <cell r="BP18" t="str">
            <v>TC</v>
          </cell>
          <cell r="CI18" t="str">
            <v>Interruptible</v>
          </cell>
          <cell r="CR18" t="str">
            <v>Resid</v>
          </cell>
          <cell r="CS18" t="str">
            <v>Comm</v>
          </cell>
          <cell r="CT18" t="str">
            <v>Comm</v>
          </cell>
          <cell r="CU18" t="str">
            <v>TC</v>
          </cell>
          <cell r="CV18" t="str">
            <v>TC</v>
          </cell>
          <cell r="CW18" t="str">
            <v>TC</v>
          </cell>
          <cell r="CX18" t="str">
            <v>Interrupt</v>
          </cell>
          <cell r="CY18" t="str">
            <v>Interrupt</v>
          </cell>
          <cell r="CZ18" t="str">
            <v>Offsys</v>
          </cell>
          <cell r="DA18" t="str">
            <v>Rev Char</v>
          </cell>
          <cell r="DD18" t="str">
            <v>Sales</v>
          </cell>
          <cell r="DE18" t="str">
            <v>Sales</v>
          </cell>
          <cell r="DF18" t="str">
            <v>Sales</v>
          </cell>
          <cell r="DG18" t="str">
            <v>Trans</v>
          </cell>
          <cell r="DH18" t="str">
            <v>Trans</v>
          </cell>
          <cell r="DI18" t="str">
            <v>Trans</v>
          </cell>
          <cell r="DJ18" t="str">
            <v>(Edgar, S.Allow, Choff, Offsys)</v>
          </cell>
          <cell r="DK18" t="str">
            <v>Total</v>
          </cell>
        </row>
        <row r="19">
          <cell r="B19" t="str">
            <v>1A</v>
          </cell>
          <cell r="C19" t="str">
            <v>1B</v>
          </cell>
          <cell r="D19">
            <v>3</v>
          </cell>
          <cell r="E19" t="str">
            <v>2-1</v>
          </cell>
          <cell r="F19" t="str">
            <v>2-2</v>
          </cell>
          <cell r="G19" t="str">
            <v>4A</v>
          </cell>
          <cell r="H19" t="str">
            <v>4B</v>
          </cell>
          <cell r="I19">
            <v>7</v>
          </cell>
          <cell r="J19" t="str">
            <v>SC 21 - R1</v>
          </cell>
          <cell r="K19" t="str">
            <v>SC 21 - R2</v>
          </cell>
          <cell r="L19" t="str">
            <v>SC 21 - R3</v>
          </cell>
          <cell r="M19" t="str">
            <v>NGV</v>
          </cell>
          <cell r="N19" t="str">
            <v>WC Ad</v>
          </cell>
          <cell r="O19" t="str">
            <v>1 Time Adj</v>
          </cell>
          <cell r="P19" t="str">
            <v>6C-1</v>
          </cell>
          <cell r="Q19" t="str">
            <v>6CT-1</v>
          </cell>
          <cell r="R19" t="str">
            <v>6C-2</v>
          </cell>
          <cell r="S19" t="str">
            <v>6CT-2</v>
          </cell>
          <cell r="T19" t="str">
            <v>6G-1</v>
          </cell>
          <cell r="U19" t="str">
            <v>6G-2</v>
          </cell>
          <cell r="V19" t="str">
            <v>NYH1</v>
          </cell>
          <cell r="W19" t="str">
            <v>NYH2</v>
          </cell>
          <cell r="X19" t="str">
            <v>NYSGS</v>
          </cell>
          <cell r="Y19" t="str">
            <v>Kingsboro</v>
          </cell>
          <cell r="Z19" t="str">
            <v>NYCDGS</v>
          </cell>
          <cell r="AA19" t="str">
            <v>6M-1</v>
          </cell>
          <cell r="AB19" t="str">
            <v>6M-2</v>
          </cell>
          <cell r="AC19" t="str">
            <v>6M-3</v>
          </cell>
          <cell r="AD19" t="str">
            <v>LFK-A</v>
          </cell>
          <cell r="AE19" t="str">
            <v>LFK-B</v>
          </cell>
          <cell r="AF19" t="str">
            <v>TRP-A</v>
          </cell>
          <cell r="AG19" t="str">
            <v>TRP-B</v>
          </cell>
          <cell r="AH19" t="str">
            <v>6M-4</v>
          </cell>
          <cell r="AI19" t="str">
            <v>5A1</v>
          </cell>
          <cell r="AJ19" t="str">
            <v>5A2</v>
          </cell>
          <cell r="AK19" t="str">
            <v>5B1</v>
          </cell>
          <cell r="AL19" t="str">
            <v>5B2</v>
          </cell>
          <cell r="AM19" t="str">
            <v>Power Gen</v>
          </cell>
          <cell r="AN19" t="str">
            <v>SC20-Spare 1</v>
          </cell>
          <cell r="AO19" t="str">
            <v>SC20-Spare 2</v>
          </cell>
          <cell r="AP19" t="str">
            <v>SC20-Spare 3</v>
          </cell>
          <cell r="AQ19" t="str">
            <v>PG &lt; 50MW</v>
          </cell>
          <cell r="AR19" t="str">
            <v>Spare 1a</v>
          </cell>
          <cell r="AS19" t="str">
            <v>Spare 2a</v>
          </cell>
          <cell r="AT19" t="str">
            <v>Spare 3a</v>
          </cell>
          <cell r="AU19" t="str">
            <v>Spare 4a</v>
          </cell>
          <cell r="AV19" t="str">
            <v>Spare 5a</v>
          </cell>
          <cell r="AW19" t="str">
            <v>Spare 6a</v>
          </cell>
          <cell r="AX19" t="str">
            <v>Spare 7a</v>
          </cell>
          <cell r="AY19" t="str">
            <v>Spare 8a</v>
          </cell>
          <cell r="BD19" t="str">
            <v>T1A</v>
          </cell>
          <cell r="BE19" t="str">
            <v>T1B</v>
          </cell>
          <cell r="BF19" t="str">
            <v>T3</v>
          </cell>
          <cell r="BG19" t="str">
            <v>T2-1</v>
          </cell>
          <cell r="BH19" t="str">
            <v>T2-2</v>
          </cell>
          <cell r="BI19" t="str">
            <v>T4A</v>
          </cell>
          <cell r="BJ19" t="str">
            <v>T4B</v>
          </cell>
          <cell r="BK19" t="str">
            <v>T7</v>
          </cell>
          <cell r="BL19" t="str">
            <v>T7</v>
          </cell>
          <cell r="BM19" t="str">
            <v>T7</v>
          </cell>
          <cell r="BN19" t="str">
            <v>T7</v>
          </cell>
          <cell r="BP19" t="str">
            <v>T6C-1</v>
          </cell>
          <cell r="BQ19" t="str">
            <v>T6CT-1</v>
          </cell>
          <cell r="BR19" t="str">
            <v>T6C-2</v>
          </cell>
          <cell r="BS19" t="str">
            <v>T6CT-2</v>
          </cell>
          <cell r="BT19" t="str">
            <v>T6G-1</v>
          </cell>
          <cell r="BU19" t="str">
            <v>T6G-2</v>
          </cell>
          <cell r="CA19" t="str">
            <v>T6M-1</v>
          </cell>
          <cell r="CB19" t="str">
            <v>T6M-2</v>
          </cell>
          <cell r="CC19" t="str">
            <v>T6M-3</v>
          </cell>
          <cell r="CH19" t="str">
            <v>T6M-4</v>
          </cell>
          <cell r="CI19" t="str">
            <v>T5A1</v>
          </cell>
          <cell r="CJ19" t="str">
            <v>T5A2</v>
          </cell>
          <cell r="CK19" t="str">
            <v>T5B1</v>
          </cell>
          <cell r="CL19" t="str">
            <v>T5B2</v>
          </cell>
          <cell r="CR19" t="str">
            <v>Spare 1b</v>
          </cell>
          <cell r="CS19" t="str">
            <v>Spare 2b</v>
          </cell>
          <cell r="CT19" t="str">
            <v>Spare 3b</v>
          </cell>
          <cell r="CU19" t="str">
            <v>Spare 4b</v>
          </cell>
          <cell r="CV19" t="str">
            <v>Spare 5b</v>
          </cell>
          <cell r="CW19" t="str">
            <v>Spare 6b</v>
          </cell>
          <cell r="CX19" t="str">
            <v>Spare 7b</v>
          </cell>
          <cell r="CY19" t="str">
            <v>Spare 8b</v>
          </cell>
          <cell r="CZ19" t="str">
            <v>Sales</v>
          </cell>
          <cell r="DA19" t="str">
            <v>Off</v>
          </cell>
        </row>
        <row r="20">
          <cell r="A20">
            <v>38353</v>
          </cell>
          <cell r="B20">
            <v>5159.5914106</v>
          </cell>
          <cell r="C20">
            <v>90536.476777146687</v>
          </cell>
          <cell r="D20">
            <v>8621.3377409926343</v>
          </cell>
          <cell r="E20">
            <v>7883.3883278313788</v>
          </cell>
          <cell r="F20">
            <v>9871.1344544320527</v>
          </cell>
          <cell r="G20">
            <v>2488.2108840218102</v>
          </cell>
          <cell r="H20">
            <v>117.21614977452001</v>
          </cell>
          <cell r="I20">
            <v>20.608885662300001</v>
          </cell>
          <cell r="J20">
            <v>0</v>
          </cell>
          <cell r="K20">
            <v>0</v>
          </cell>
          <cell r="L20">
            <v>0</v>
          </cell>
          <cell r="M20">
            <v>453.54247366158006</v>
          </cell>
          <cell r="N20">
            <v>0</v>
          </cell>
          <cell r="O20">
            <v>0</v>
          </cell>
          <cell r="P20">
            <v>422.512677165718</v>
          </cell>
          <cell r="Q20">
            <v>280.77245342539402</v>
          </cell>
          <cell r="R20">
            <v>2305.6633570410349</v>
          </cell>
          <cell r="S20">
            <v>2253.5677653969051</v>
          </cell>
          <cell r="T20">
            <v>1112.3198632620631</v>
          </cell>
          <cell r="U20">
            <v>4122.3035265660837</v>
          </cell>
          <cell r="V20">
            <v>76.459355420273994</v>
          </cell>
          <cell r="W20">
            <v>6010.5139836461076</v>
          </cell>
          <cell r="X20">
            <v>139.06532191544201</v>
          </cell>
          <cell r="Y20">
            <v>46.629113997186323</v>
          </cell>
          <cell r="Z20">
            <v>834.88489310486284</v>
          </cell>
          <cell r="AA20">
            <v>1573.6126971155527</v>
          </cell>
          <cell r="AB20">
            <v>9783.339624729002</v>
          </cell>
          <cell r="AC20">
            <v>6521.3661640309765</v>
          </cell>
          <cell r="AD20">
            <v>262.05282800552862</v>
          </cell>
          <cell r="AE20">
            <v>503.77845647559093</v>
          </cell>
          <cell r="AF20">
            <v>260.40187691460346</v>
          </cell>
          <cell r="AG20">
            <v>464.92462994462687</v>
          </cell>
          <cell r="AH20">
            <v>2579.5324711123335</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C20">
            <v>38353</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CA20">
            <v>0</v>
          </cell>
          <cell r="CB20">
            <v>0</v>
          </cell>
          <cell r="CC20">
            <v>0</v>
          </cell>
          <cell r="CH20">
            <v>0</v>
          </cell>
          <cell r="CI20">
            <v>0</v>
          </cell>
          <cell r="CJ20">
            <v>0</v>
          </cell>
          <cell r="CK20">
            <v>0</v>
          </cell>
          <cell r="CL20">
            <v>0</v>
          </cell>
          <cell r="CR20">
            <v>0</v>
          </cell>
          <cell r="CS20">
            <v>0</v>
          </cell>
          <cell r="CT20">
            <v>0</v>
          </cell>
          <cell r="CU20">
            <v>0</v>
          </cell>
          <cell r="CV20">
            <v>0</v>
          </cell>
          <cell r="CW20">
            <v>0</v>
          </cell>
          <cell r="CX20">
            <v>0</v>
          </cell>
          <cell r="CY20">
            <v>0</v>
          </cell>
          <cell r="CZ20">
            <v>0</v>
          </cell>
          <cell r="DA20">
            <v>0</v>
          </cell>
          <cell r="DC20">
            <v>38353</v>
          </cell>
          <cell r="DD20">
            <v>125151.50710412297</v>
          </cell>
          <cell r="DE20">
            <v>39553.701059269282</v>
          </cell>
          <cell r="DF20">
            <v>0</v>
          </cell>
          <cell r="DG20">
            <v>0</v>
          </cell>
          <cell r="DH20">
            <v>0</v>
          </cell>
          <cell r="DI20">
            <v>0</v>
          </cell>
          <cell r="DJ20">
            <v>0</v>
          </cell>
          <cell r="DK20">
            <v>164705.20816339226</v>
          </cell>
        </row>
        <row r="21">
          <cell r="A21">
            <v>38384</v>
          </cell>
          <cell r="B21">
            <v>5375.2795096999998</v>
          </cell>
          <cell r="C21">
            <v>97292.10362284779</v>
          </cell>
          <cell r="D21">
            <v>9666.5811204134588</v>
          </cell>
          <cell r="E21">
            <v>7720.7205971725398</v>
          </cell>
          <cell r="F21">
            <v>9877.5784667013031</v>
          </cell>
          <cell r="G21">
            <v>2375.4052501924352</v>
          </cell>
          <cell r="H21">
            <v>115.62132648423</v>
          </cell>
          <cell r="I21">
            <v>19.678692850049998</v>
          </cell>
          <cell r="J21">
            <v>0</v>
          </cell>
          <cell r="K21">
            <v>0</v>
          </cell>
          <cell r="L21">
            <v>0</v>
          </cell>
          <cell r="M21">
            <v>433.07159736272996</v>
          </cell>
          <cell r="N21">
            <v>0</v>
          </cell>
          <cell r="O21">
            <v>0</v>
          </cell>
          <cell r="P21">
            <v>378.48926191992848</v>
          </cell>
          <cell r="Q21">
            <v>250.84392072736426</v>
          </cell>
          <cell r="R21">
            <v>2091.6458516487114</v>
          </cell>
          <cell r="S21">
            <v>2041.9331055637567</v>
          </cell>
          <cell r="T21">
            <v>988.48139880267979</v>
          </cell>
          <cell r="U21">
            <v>3680.5249369251646</v>
          </cell>
          <cell r="V21">
            <v>68.364492998193029</v>
          </cell>
          <cell r="W21">
            <v>5382.945329099316</v>
          </cell>
          <cell r="X21">
            <v>124.01831102966599</v>
          </cell>
          <cell r="Y21">
            <v>41.776132181946771</v>
          </cell>
          <cell r="Z21">
            <v>750.42543826867961</v>
          </cell>
          <cell r="AA21">
            <v>1406.6082639191764</v>
          </cell>
          <cell r="AB21">
            <v>8776.5487679708058</v>
          </cell>
          <cell r="AC21">
            <v>5822.0867314879888</v>
          </cell>
          <cell r="AD21">
            <v>237.45423928473122</v>
          </cell>
          <cell r="AE21">
            <v>457.44853474202887</v>
          </cell>
          <cell r="AF21">
            <v>232.63907303495634</v>
          </cell>
          <cell r="AG21">
            <v>415.03317670946353</v>
          </cell>
          <cell r="AH21">
            <v>2311.7344768875887</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C21">
            <v>38384</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CA21">
            <v>0</v>
          </cell>
          <cell r="CB21">
            <v>0</v>
          </cell>
          <cell r="CC21">
            <v>0</v>
          </cell>
          <cell r="CH21">
            <v>0</v>
          </cell>
          <cell r="CI21">
            <v>0</v>
          </cell>
          <cell r="CJ21">
            <v>0</v>
          </cell>
          <cell r="CK21">
            <v>0</v>
          </cell>
          <cell r="CL21">
            <v>0</v>
          </cell>
          <cell r="CR21">
            <v>0</v>
          </cell>
          <cell r="CS21">
            <v>0</v>
          </cell>
          <cell r="CT21">
            <v>0</v>
          </cell>
          <cell r="CU21">
            <v>0</v>
          </cell>
          <cell r="CV21">
            <v>0</v>
          </cell>
          <cell r="CW21">
            <v>0</v>
          </cell>
          <cell r="CX21">
            <v>0</v>
          </cell>
          <cell r="CY21">
            <v>0</v>
          </cell>
          <cell r="CZ21">
            <v>0</v>
          </cell>
          <cell r="DA21">
            <v>0</v>
          </cell>
          <cell r="DC21">
            <v>38384</v>
          </cell>
          <cell r="DD21">
            <v>132876.04018372452</v>
          </cell>
          <cell r="DE21">
            <v>35459.001443202149</v>
          </cell>
          <cell r="DF21">
            <v>0</v>
          </cell>
          <cell r="DG21">
            <v>0</v>
          </cell>
          <cell r="DH21">
            <v>0</v>
          </cell>
          <cell r="DI21">
            <v>0</v>
          </cell>
          <cell r="DJ21">
            <v>0</v>
          </cell>
          <cell r="DK21">
            <v>168335.04162692666</v>
          </cell>
        </row>
        <row r="22">
          <cell r="A22">
            <v>38412</v>
          </cell>
          <cell r="B22">
            <v>5132.7288934999997</v>
          </cell>
          <cell r="C22">
            <v>82769.852260789092</v>
          </cell>
          <cell r="D22">
            <v>8925.2782901361134</v>
          </cell>
          <cell r="E22">
            <v>7023.5081847412303</v>
          </cell>
          <cell r="F22">
            <v>8504.601786632762</v>
          </cell>
          <cell r="G22">
            <v>2385.0145223992804</v>
          </cell>
          <cell r="H22">
            <v>102.00806142840001</v>
          </cell>
          <cell r="I22">
            <v>19.7635135009</v>
          </cell>
          <cell r="J22">
            <v>0</v>
          </cell>
          <cell r="K22">
            <v>0</v>
          </cell>
          <cell r="L22">
            <v>0</v>
          </cell>
          <cell r="M22">
            <v>434.93825664914004</v>
          </cell>
          <cell r="N22">
            <v>0</v>
          </cell>
          <cell r="O22">
            <v>0</v>
          </cell>
          <cell r="P22">
            <v>327.55260292640668</v>
          </cell>
          <cell r="Q22">
            <v>212.52994643161682</v>
          </cell>
          <cell r="R22">
            <v>1987.4707850227614</v>
          </cell>
          <cell r="S22">
            <v>1923.854222814864</v>
          </cell>
          <cell r="T22">
            <v>801.74909497753413</v>
          </cell>
          <cell r="U22">
            <v>3102.3058109759986</v>
          </cell>
          <cell r="V22">
            <v>58.296867060277442</v>
          </cell>
          <cell r="W22">
            <v>4649.6735016857629</v>
          </cell>
          <cell r="X22">
            <v>103.55987875423087</v>
          </cell>
          <cell r="Y22">
            <v>36.191185580819848</v>
          </cell>
          <cell r="Z22">
            <v>666.54921869201019</v>
          </cell>
          <cell r="AA22">
            <v>1196.7297457723575</v>
          </cell>
          <cell r="AB22">
            <v>7485.8507109836619</v>
          </cell>
          <cell r="AC22">
            <v>4904.7202815534492</v>
          </cell>
          <cell r="AD22">
            <v>223.79677009962771</v>
          </cell>
          <cell r="AE22">
            <v>437.55052312257322</v>
          </cell>
          <cell r="AF22">
            <v>197.06744600907189</v>
          </cell>
          <cell r="AG22">
            <v>349.37954117898676</v>
          </cell>
          <cell r="AH22">
            <v>2007.2148569213</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C22">
            <v>38412</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CA22">
            <v>0</v>
          </cell>
          <cell r="CB22">
            <v>0</v>
          </cell>
          <cell r="CC22">
            <v>0</v>
          </cell>
          <cell r="CH22">
            <v>0</v>
          </cell>
          <cell r="CI22">
            <v>0</v>
          </cell>
          <cell r="CJ22">
            <v>0</v>
          </cell>
          <cell r="CK22">
            <v>0</v>
          </cell>
          <cell r="CL22">
            <v>0</v>
          </cell>
          <cell r="CR22">
            <v>0</v>
          </cell>
          <cell r="CS22">
            <v>0</v>
          </cell>
          <cell r="CT22">
            <v>0</v>
          </cell>
          <cell r="CU22">
            <v>0</v>
          </cell>
          <cell r="CV22">
            <v>0</v>
          </cell>
          <cell r="CW22">
            <v>0</v>
          </cell>
          <cell r="CX22">
            <v>0</v>
          </cell>
          <cell r="CY22">
            <v>0</v>
          </cell>
          <cell r="CZ22">
            <v>0</v>
          </cell>
          <cell r="DA22">
            <v>0</v>
          </cell>
          <cell r="DC22">
            <v>38412</v>
          </cell>
          <cell r="DD22">
            <v>115297.69376977692</v>
          </cell>
          <cell r="DE22">
            <v>30672.04299056331</v>
          </cell>
          <cell r="DF22">
            <v>0</v>
          </cell>
          <cell r="DG22">
            <v>0</v>
          </cell>
          <cell r="DH22">
            <v>0</v>
          </cell>
          <cell r="DI22">
            <v>0</v>
          </cell>
          <cell r="DJ22">
            <v>0</v>
          </cell>
          <cell r="DK22">
            <v>145969.73676034022</v>
          </cell>
        </row>
        <row r="23">
          <cell r="A23">
            <v>38443</v>
          </cell>
          <cell r="B23">
            <v>4628.6498344499996</v>
          </cell>
          <cell r="C23">
            <v>55447.020729518037</v>
          </cell>
          <cell r="D23">
            <v>6984.0249717008091</v>
          </cell>
          <cell r="E23">
            <v>5890.2432801798604</v>
          </cell>
          <cell r="F23">
            <v>6193.5344157712652</v>
          </cell>
          <cell r="G23">
            <v>2380.9729363507645</v>
          </cell>
          <cell r="H23">
            <v>79.485930941710009</v>
          </cell>
          <cell r="I23">
            <v>19.684146665950003</v>
          </cell>
          <cell r="J23">
            <v>0</v>
          </cell>
          <cell r="K23">
            <v>0</v>
          </cell>
          <cell r="L23">
            <v>0</v>
          </cell>
          <cell r="M23">
            <v>433.1916202108701</v>
          </cell>
          <cell r="N23">
            <v>0</v>
          </cell>
          <cell r="O23">
            <v>0</v>
          </cell>
          <cell r="P23">
            <v>215.16948658004469</v>
          </cell>
          <cell r="Q23">
            <v>133.03531207952446</v>
          </cell>
          <cell r="R23">
            <v>1561.5111839093436</v>
          </cell>
          <cell r="S23">
            <v>1489.9956464901479</v>
          </cell>
          <cell r="T23">
            <v>449.15299615115737</v>
          </cell>
          <cell r="U23">
            <v>1918.2500843359592</v>
          </cell>
          <cell r="V23">
            <v>37.043503484703471</v>
          </cell>
          <cell r="W23">
            <v>3041.6117462835446</v>
          </cell>
          <cell r="X23">
            <v>62.589493053096028</v>
          </cell>
          <cell r="Y23">
            <v>23.827760055883786</v>
          </cell>
          <cell r="Z23">
            <v>462.56083193857165</v>
          </cell>
          <cell r="AA23">
            <v>756.42879467687624</v>
          </cell>
          <cell r="AB23">
            <v>4755.9856150644</v>
          </cell>
          <cell r="AC23">
            <v>3028.7321056509413</v>
          </cell>
          <cell r="AD23">
            <v>173.42501763665442</v>
          </cell>
          <cell r="AE23">
            <v>347.56681277064985</v>
          </cell>
          <cell r="AF23">
            <v>123.29998209919113</v>
          </cell>
          <cell r="AG23">
            <v>215.36370597313493</v>
          </cell>
          <cell r="AH23">
            <v>1328.0540913550276</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C23">
            <v>38443</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0</v>
          </cell>
          <cell r="CJ23">
            <v>0</v>
          </cell>
          <cell r="CK23">
            <v>0</v>
          </cell>
          <cell r="CL23">
            <v>0</v>
          </cell>
          <cell r="CR23">
            <v>0</v>
          </cell>
          <cell r="CS23">
            <v>0</v>
          </cell>
          <cell r="CT23">
            <v>0</v>
          </cell>
          <cell r="CU23">
            <v>0</v>
          </cell>
          <cell r="CV23">
            <v>0</v>
          </cell>
          <cell r="CW23">
            <v>0</v>
          </cell>
          <cell r="CX23">
            <v>0</v>
          </cell>
          <cell r="CY23">
            <v>0</v>
          </cell>
          <cell r="CZ23">
            <v>0</v>
          </cell>
          <cell r="DA23">
            <v>0</v>
          </cell>
          <cell r="DC23">
            <v>38443</v>
          </cell>
          <cell r="DD23">
            <v>82056.807865789262</v>
          </cell>
          <cell r="DE23">
            <v>20123.604169588849</v>
          </cell>
          <cell r="DF23">
            <v>0</v>
          </cell>
          <cell r="DG23">
            <v>0</v>
          </cell>
          <cell r="DH23">
            <v>0</v>
          </cell>
          <cell r="DI23">
            <v>0</v>
          </cell>
          <cell r="DJ23">
            <v>0</v>
          </cell>
          <cell r="DK23">
            <v>102180.4120353781</v>
          </cell>
        </row>
        <row r="24">
          <cell r="A24">
            <v>38473</v>
          </cell>
          <cell r="B24">
            <v>4010.5445614499999</v>
          </cell>
          <cell r="C24">
            <v>32525.439560555089</v>
          </cell>
          <cell r="D24">
            <v>4640.5143538466627</v>
          </cell>
          <cell r="E24">
            <v>4513.7976733333653</v>
          </cell>
          <cell r="F24">
            <v>3548.8421338240942</v>
          </cell>
          <cell r="G24">
            <v>2283.3552733826095</v>
          </cell>
          <cell r="H24">
            <v>53.785665934559994</v>
          </cell>
          <cell r="I24">
            <v>18.822479566799998</v>
          </cell>
          <cell r="J24">
            <v>0</v>
          </cell>
          <cell r="K24">
            <v>0</v>
          </cell>
          <cell r="L24">
            <v>0</v>
          </cell>
          <cell r="M24">
            <v>414.22879834727996</v>
          </cell>
          <cell r="N24">
            <v>0</v>
          </cell>
          <cell r="O24">
            <v>0</v>
          </cell>
          <cell r="P24">
            <v>126.03791024897099</v>
          </cell>
          <cell r="Q24">
            <v>69.518244363993404</v>
          </cell>
          <cell r="R24">
            <v>1241.9545340500927</v>
          </cell>
          <cell r="S24">
            <v>1162.0518901896642</v>
          </cell>
          <cell r="T24">
            <v>163.97277926751221</v>
          </cell>
          <cell r="U24">
            <v>970.6265916305689</v>
          </cell>
          <cell r="V24">
            <v>20.097988127978532</v>
          </cell>
          <cell r="W24">
            <v>1765.3392823055767</v>
          </cell>
          <cell r="X24">
            <v>29.707345287070492</v>
          </cell>
          <cell r="Y24">
            <v>14.026107033059823</v>
          </cell>
          <cell r="Z24">
            <v>302.54054805926006</v>
          </cell>
          <cell r="AA24">
            <v>405.10323542944099</v>
          </cell>
          <cell r="AB24">
            <v>2565.2382558159616</v>
          </cell>
          <cell r="AC24">
            <v>1527.0841270319763</v>
          </cell>
          <cell r="AD24">
            <v>135.36079274601167</v>
          </cell>
          <cell r="AE24">
            <v>280.49422196687135</v>
          </cell>
          <cell r="AF24">
            <v>64.355290150208518</v>
          </cell>
          <cell r="AG24">
            <v>108.06525750466541</v>
          </cell>
          <cell r="AH24">
            <v>790.08776230761214</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C24">
            <v>38473</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0</v>
          </cell>
          <cell r="CJ24">
            <v>0</v>
          </cell>
          <cell r="CK24">
            <v>0</v>
          </cell>
          <cell r="CL24">
            <v>0</v>
          </cell>
          <cell r="CR24">
            <v>0</v>
          </cell>
          <cell r="CS24">
            <v>0</v>
          </cell>
          <cell r="CT24">
            <v>0</v>
          </cell>
          <cell r="CU24">
            <v>0</v>
          </cell>
          <cell r="CV24">
            <v>0</v>
          </cell>
          <cell r="CW24">
            <v>0</v>
          </cell>
          <cell r="CX24">
            <v>0</v>
          </cell>
          <cell r="CY24">
            <v>0</v>
          </cell>
          <cell r="CZ24">
            <v>0</v>
          </cell>
          <cell r="DA24">
            <v>0</v>
          </cell>
          <cell r="DC24">
            <v>38473</v>
          </cell>
          <cell r="DD24">
            <v>52009.33050024046</v>
          </cell>
          <cell r="DE24">
            <v>11741.662163516497</v>
          </cell>
          <cell r="DF24">
            <v>0</v>
          </cell>
          <cell r="DG24">
            <v>0</v>
          </cell>
          <cell r="DH24">
            <v>0</v>
          </cell>
          <cell r="DI24">
            <v>0</v>
          </cell>
          <cell r="DJ24">
            <v>0</v>
          </cell>
          <cell r="DK24">
            <v>63750.992663756959</v>
          </cell>
        </row>
        <row r="25">
          <cell r="A25">
            <v>38504</v>
          </cell>
          <cell r="B25">
            <v>3510.648874125</v>
          </cell>
          <cell r="C25">
            <v>16622.946594000579</v>
          </cell>
          <cell r="D25">
            <v>2701.9997716895659</v>
          </cell>
          <cell r="E25">
            <v>3690.8354774864251</v>
          </cell>
          <cell r="F25">
            <v>1866.097774298599</v>
          </cell>
          <cell r="G25">
            <v>2251.4642440463999</v>
          </cell>
          <cell r="H25">
            <v>72.149216354800004</v>
          </cell>
          <cell r="I25">
            <v>18.5409787615</v>
          </cell>
          <cell r="J25">
            <v>0</v>
          </cell>
          <cell r="K25">
            <v>0</v>
          </cell>
          <cell r="L25">
            <v>0</v>
          </cell>
          <cell r="M25">
            <v>408.03377287790005</v>
          </cell>
          <cell r="N25">
            <v>0</v>
          </cell>
          <cell r="O25">
            <v>0</v>
          </cell>
          <cell r="P25">
            <v>78.601599087782503</v>
          </cell>
          <cell r="Q25">
            <v>36.347426537946944</v>
          </cell>
          <cell r="R25">
            <v>1047.2349625976819</v>
          </cell>
          <cell r="S25">
            <v>965.73156215784115</v>
          </cell>
          <cell r="T25">
            <v>19.66396403355138</v>
          </cell>
          <cell r="U25">
            <v>477.82036873008451</v>
          </cell>
          <cell r="V25">
            <v>11.200048292656907</v>
          </cell>
          <cell r="W25">
            <v>1087.3291681444171</v>
          </cell>
          <cell r="X25">
            <v>12.731124782276684</v>
          </cell>
          <cell r="Y25">
            <v>8.8044371137238446</v>
          </cell>
          <cell r="Z25">
            <v>214.99759655144342</v>
          </cell>
          <cell r="AA25">
            <v>220.98663081888517</v>
          </cell>
          <cell r="AB25">
            <v>1421.2599264114285</v>
          </cell>
          <cell r="AC25">
            <v>746.50428973118278</v>
          </cell>
          <cell r="AD25">
            <v>112.55897309166326</v>
          </cell>
          <cell r="AE25">
            <v>239.00574070881544</v>
          </cell>
          <cell r="AF25">
            <v>33.577273057164149</v>
          </cell>
          <cell r="AG25">
            <v>52.322645854990107</v>
          </cell>
          <cell r="AH25">
            <v>502.86289287946624</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C25">
            <v>38504</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0</v>
          </cell>
          <cell r="CJ25">
            <v>0</v>
          </cell>
          <cell r="CK25">
            <v>0</v>
          </cell>
          <cell r="CL25">
            <v>0</v>
          </cell>
          <cell r="CR25">
            <v>0</v>
          </cell>
          <cell r="CS25">
            <v>0</v>
          </cell>
          <cell r="CT25">
            <v>0</v>
          </cell>
          <cell r="CU25">
            <v>0</v>
          </cell>
          <cell r="CV25">
            <v>0</v>
          </cell>
          <cell r="CW25">
            <v>0</v>
          </cell>
          <cell r="CX25">
            <v>0</v>
          </cell>
          <cell r="CY25">
            <v>0</v>
          </cell>
          <cell r="CZ25">
            <v>0</v>
          </cell>
          <cell r="DA25">
            <v>0</v>
          </cell>
          <cell r="DC25">
            <v>38504</v>
          </cell>
          <cell r="DD25">
            <v>31142.71670364077</v>
          </cell>
          <cell r="DE25">
            <v>7289.5406305830029</v>
          </cell>
          <cell r="DF25">
            <v>0</v>
          </cell>
          <cell r="DG25">
            <v>0</v>
          </cell>
          <cell r="DH25">
            <v>0</v>
          </cell>
          <cell r="DI25">
            <v>0</v>
          </cell>
          <cell r="DJ25">
            <v>0</v>
          </cell>
          <cell r="DK25">
            <v>38432.257334223774</v>
          </cell>
        </row>
        <row r="26">
          <cell r="A26">
            <v>38534</v>
          </cell>
          <cell r="B26">
            <v>3248.8970742000001</v>
          </cell>
          <cell r="C26">
            <v>8187.3501123883289</v>
          </cell>
          <cell r="D26">
            <v>1681.7499143451701</v>
          </cell>
          <cell r="E26">
            <v>3411.5637926515501</v>
          </cell>
          <cell r="F26">
            <v>1306.2884401687791</v>
          </cell>
          <cell r="G26">
            <v>2233.2205953352195</v>
          </cell>
          <cell r="H26">
            <v>101.35316962611999</v>
          </cell>
          <cell r="I26">
            <v>18.379942824099999</v>
          </cell>
          <cell r="J26">
            <v>0</v>
          </cell>
          <cell r="K26">
            <v>0</v>
          </cell>
          <cell r="L26">
            <v>0</v>
          </cell>
          <cell r="M26">
            <v>404.48983369586</v>
          </cell>
          <cell r="N26">
            <v>0</v>
          </cell>
          <cell r="O26">
            <v>0</v>
          </cell>
          <cell r="P26">
            <v>75.973741468145789</v>
          </cell>
          <cell r="Q26">
            <v>34.102539390432582</v>
          </cell>
          <cell r="R26">
            <v>1052.3010391082992</v>
          </cell>
          <cell r="S26">
            <v>968.86773207735018</v>
          </cell>
          <cell r="T26">
            <v>6.8681995475055544</v>
          </cell>
          <cell r="U26">
            <v>443.10852120152782</v>
          </cell>
          <cell r="V26">
            <v>10.629590415004849</v>
          </cell>
          <cell r="W26">
            <v>1048.9785932529289</v>
          </cell>
          <cell r="X26">
            <v>11.453785809453873</v>
          </cell>
          <cell r="Y26">
            <v>8.5184984611303065</v>
          </cell>
          <cell r="Z26">
            <v>211.6781218559658</v>
          </cell>
          <cell r="AA26">
            <v>208.94715650337687</v>
          </cell>
          <cell r="AB26">
            <v>1349.8829039257744</v>
          </cell>
          <cell r="AC26">
            <v>691.29630087190026</v>
          </cell>
          <cell r="AD26">
            <v>112.93182767457334</v>
          </cell>
          <cell r="AE26">
            <v>240.43245477493159</v>
          </cell>
          <cell r="AF26">
            <v>31.491079889476573</v>
          </cell>
          <cell r="AG26">
            <v>48.358559011017526</v>
          </cell>
          <cell r="AH26">
            <v>487.54059839369228</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C26">
            <v>38534</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0</v>
          </cell>
          <cell r="CJ26">
            <v>0</v>
          </cell>
          <cell r="CK26">
            <v>0</v>
          </cell>
          <cell r="CL26">
            <v>0</v>
          </cell>
          <cell r="CR26">
            <v>0</v>
          </cell>
          <cell r="CS26">
            <v>0</v>
          </cell>
          <cell r="CT26">
            <v>0</v>
          </cell>
          <cell r="CU26">
            <v>0</v>
          </cell>
          <cell r="CV26">
            <v>0</v>
          </cell>
          <cell r="CW26">
            <v>0</v>
          </cell>
          <cell r="CX26">
            <v>0</v>
          </cell>
          <cell r="CY26">
            <v>0</v>
          </cell>
          <cell r="CZ26">
            <v>0</v>
          </cell>
          <cell r="DA26">
            <v>0</v>
          </cell>
          <cell r="DC26">
            <v>38534</v>
          </cell>
          <cell r="DD26">
            <v>20593.292875235129</v>
          </cell>
          <cell r="DE26">
            <v>7043.3612436324875</v>
          </cell>
          <cell r="DF26">
            <v>0</v>
          </cell>
          <cell r="DG26">
            <v>0</v>
          </cell>
          <cell r="DH26">
            <v>0</v>
          </cell>
          <cell r="DI26">
            <v>0</v>
          </cell>
          <cell r="DJ26">
            <v>0</v>
          </cell>
          <cell r="DK26">
            <v>27636.654118867616</v>
          </cell>
        </row>
        <row r="27">
          <cell r="A27">
            <v>38565</v>
          </cell>
          <cell r="B27">
            <v>3227.1662008499993</v>
          </cell>
          <cell r="C27">
            <v>9395.6605436458394</v>
          </cell>
          <cell r="D27">
            <v>1444.9505860842921</v>
          </cell>
          <cell r="E27">
            <v>3483.0725284190999</v>
          </cell>
          <cell r="F27">
            <v>1351.5401487383649</v>
          </cell>
          <cell r="G27">
            <v>2279.28180905607</v>
          </cell>
          <cell r="H27">
            <v>103.42368294761999</v>
          </cell>
          <cell r="I27">
            <v>18.764677304099997</v>
          </cell>
          <cell r="J27">
            <v>0</v>
          </cell>
          <cell r="K27">
            <v>0</v>
          </cell>
          <cell r="L27">
            <v>0</v>
          </cell>
          <cell r="M27">
            <v>412.95673630386</v>
          </cell>
          <cell r="N27">
            <v>0</v>
          </cell>
          <cell r="O27">
            <v>0</v>
          </cell>
          <cell r="P27">
            <v>76.543789850455653</v>
          </cell>
          <cell r="Q27">
            <v>34.358418553897579</v>
          </cell>
          <cell r="R27">
            <v>1060.1966948105814</v>
          </cell>
          <cell r="S27">
            <v>976.13736856845946</v>
          </cell>
          <cell r="T27">
            <v>6.919733221716907</v>
          </cell>
          <cell r="U27">
            <v>446.43326592012983</v>
          </cell>
          <cell r="V27">
            <v>10.709346666356909</v>
          </cell>
          <cell r="W27">
            <v>1056.849319883027</v>
          </cell>
          <cell r="X27">
            <v>11.539726187613878</v>
          </cell>
          <cell r="Y27">
            <v>8.5824147060543829</v>
          </cell>
          <cell r="Z27">
            <v>213.26639128435744</v>
          </cell>
          <cell r="AA27">
            <v>210.51493487326192</v>
          </cell>
          <cell r="AB27">
            <v>1366.038549931035</v>
          </cell>
          <cell r="AC27">
            <v>696.48325534319042</v>
          </cell>
          <cell r="AD27">
            <v>113.7791810421073</v>
          </cell>
          <cell r="AE27">
            <v>242.23647454874654</v>
          </cell>
          <cell r="AF27">
            <v>31.727364674209916</v>
          </cell>
          <cell r="AG27">
            <v>48.721404354715979</v>
          </cell>
          <cell r="AH27">
            <v>491.19872716363369</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C27">
            <v>38565</v>
          </cell>
          <cell r="BD27">
            <v>0</v>
          </cell>
          <cell r="BE27">
            <v>0</v>
          </cell>
          <cell r="BF27">
            <v>0</v>
          </cell>
          <cell r="BG27">
            <v>0</v>
          </cell>
          <cell r="BH27">
            <v>0</v>
          </cell>
          <cell r="BI27">
            <v>0</v>
          </cell>
          <cell r="BJ27">
            <v>0</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0</v>
          </cell>
          <cell r="CJ27">
            <v>0</v>
          </cell>
          <cell r="CK27">
            <v>0</v>
          </cell>
          <cell r="CL27">
            <v>0</v>
          </cell>
          <cell r="CR27">
            <v>0</v>
          </cell>
          <cell r="CS27">
            <v>0</v>
          </cell>
          <cell r="CT27">
            <v>0</v>
          </cell>
          <cell r="CU27">
            <v>0</v>
          </cell>
          <cell r="CV27">
            <v>0</v>
          </cell>
          <cell r="CW27">
            <v>0</v>
          </cell>
          <cell r="CX27">
            <v>0</v>
          </cell>
          <cell r="CY27">
            <v>0</v>
          </cell>
          <cell r="CZ27">
            <v>0</v>
          </cell>
          <cell r="DA27">
            <v>0</v>
          </cell>
          <cell r="DC27">
            <v>38565</v>
          </cell>
          <cell r="DD27">
            <v>21716.816913349245</v>
          </cell>
          <cell r="DE27">
            <v>7102.2363615835502</v>
          </cell>
          <cell r="DF27">
            <v>0</v>
          </cell>
          <cell r="DG27">
            <v>0</v>
          </cell>
          <cell r="DH27">
            <v>0</v>
          </cell>
          <cell r="DI27">
            <v>0</v>
          </cell>
          <cell r="DJ27">
            <v>0</v>
          </cell>
          <cell r="DK27">
            <v>28819.053274932794</v>
          </cell>
        </row>
        <row r="28">
          <cell r="A28">
            <v>38596</v>
          </cell>
          <cell r="B28">
            <v>3300.3373972017648</v>
          </cell>
          <cell r="C28">
            <v>10301.16711777206</v>
          </cell>
          <cell r="D28">
            <v>1476.5884376120746</v>
          </cell>
          <cell r="E28">
            <v>3506.4342518652602</v>
          </cell>
          <cell r="F28">
            <v>1380.4240350394084</v>
          </cell>
          <cell r="G28">
            <v>2272.9959922345952</v>
          </cell>
          <cell r="H28">
            <v>103.07441707237001</v>
          </cell>
          <cell r="I28">
            <v>18.73103861785</v>
          </cell>
          <cell r="J28">
            <v>0</v>
          </cell>
          <cell r="K28">
            <v>0</v>
          </cell>
          <cell r="L28">
            <v>0</v>
          </cell>
          <cell r="M28">
            <v>412.21644528461002</v>
          </cell>
          <cell r="N28">
            <v>0</v>
          </cell>
          <cell r="O28">
            <v>0</v>
          </cell>
          <cell r="P28">
            <v>75.354081680524445</v>
          </cell>
          <cell r="Q28">
            <v>33.824391020908308</v>
          </cell>
          <cell r="R28">
            <v>1043.7182231799702</v>
          </cell>
          <cell r="S28">
            <v>960.96541791603011</v>
          </cell>
          <cell r="T28">
            <v>6.8121808890756208</v>
          </cell>
          <cell r="U28">
            <v>439.49442339832757</v>
          </cell>
          <cell r="V28">
            <v>10.542892963862135</v>
          </cell>
          <cell r="W28">
            <v>1040.4228759780735</v>
          </cell>
          <cell r="X28">
            <v>11.360366025920873</v>
          </cell>
          <cell r="Y28">
            <v>8.4490195748036427</v>
          </cell>
          <cell r="Z28">
            <v>209.95162507564936</v>
          </cell>
          <cell r="AA28">
            <v>207.24293412178929</v>
          </cell>
          <cell r="AB28">
            <v>1357.2516961739684</v>
          </cell>
          <cell r="AC28">
            <v>685.6579248922036</v>
          </cell>
          <cell r="AD28">
            <v>112.01072900284532</v>
          </cell>
          <cell r="AE28">
            <v>238.47143086082599</v>
          </cell>
          <cell r="AF28">
            <v>31.234231200716653</v>
          </cell>
          <cell r="AG28">
            <v>47.964135176843122</v>
          </cell>
          <cell r="AH28">
            <v>483.56410206983963</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C28">
            <v>38596</v>
          </cell>
          <cell r="BD28">
            <v>0</v>
          </cell>
          <cell r="BE28">
            <v>0</v>
          </cell>
          <cell r="BF28">
            <v>0</v>
          </cell>
          <cell r="BG28">
            <v>0</v>
          </cell>
          <cell r="BH28">
            <v>0</v>
          </cell>
          <cell r="BI28">
            <v>0</v>
          </cell>
          <cell r="BJ28">
            <v>0</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0</v>
          </cell>
          <cell r="CJ28">
            <v>0</v>
          </cell>
          <cell r="CK28">
            <v>0</v>
          </cell>
          <cell r="CL28">
            <v>0</v>
          </cell>
          <cell r="CR28">
            <v>0</v>
          </cell>
          <cell r="CS28">
            <v>0</v>
          </cell>
          <cell r="CT28">
            <v>0</v>
          </cell>
          <cell r="CU28">
            <v>0</v>
          </cell>
          <cell r="CV28">
            <v>0</v>
          </cell>
          <cell r="CW28">
            <v>0</v>
          </cell>
          <cell r="CX28">
            <v>0</v>
          </cell>
          <cell r="CY28">
            <v>0</v>
          </cell>
          <cell r="CZ28">
            <v>0</v>
          </cell>
          <cell r="DA28">
            <v>0</v>
          </cell>
          <cell r="DC28">
            <v>38596</v>
          </cell>
          <cell r="DD28">
            <v>22771.969132699996</v>
          </cell>
          <cell r="DE28">
            <v>7004.2926812021778</v>
          </cell>
          <cell r="DF28">
            <v>0</v>
          </cell>
          <cell r="DG28">
            <v>0</v>
          </cell>
          <cell r="DH28">
            <v>0</v>
          </cell>
          <cell r="DI28">
            <v>0</v>
          </cell>
          <cell r="DJ28">
            <v>0</v>
          </cell>
          <cell r="DK28">
            <v>29776.261813902172</v>
          </cell>
        </row>
        <row r="29">
          <cell r="A29">
            <v>38626</v>
          </cell>
          <cell r="B29">
            <v>3507.8730778723188</v>
          </cell>
          <cell r="C29">
            <v>14317.148341600432</v>
          </cell>
          <cell r="D29">
            <v>1964.2779880622477</v>
          </cell>
          <cell r="E29">
            <v>4168.5517094467477</v>
          </cell>
          <cell r="F29">
            <v>2564.0974408370175</v>
          </cell>
          <cell r="G29">
            <v>2362.5878640061651</v>
          </cell>
          <cell r="H29">
            <v>80.607361030919989</v>
          </cell>
          <cell r="I29">
            <v>19.521862387949998</v>
          </cell>
          <cell r="J29">
            <v>0</v>
          </cell>
          <cell r="K29">
            <v>0</v>
          </cell>
          <cell r="L29">
            <v>0</v>
          </cell>
          <cell r="M29">
            <v>429.62020863206999</v>
          </cell>
          <cell r="N29">
            <v>0</v>
          </cell>
          <cell r="O29">
            <v>0</v>
          </cell>
          <cell r="P29">
            <v>154.77935251724901</v>
          </cell>
          <cell r="Q29">
            <v>89.379934795875428</v>
          </cell>
          <cell r="R29">
            <v>1369.1336431068453</v>
          </cell>
          <cell r="S29">
            <v>1289.1324392813972</v>
          </cell>
          <cell r="T29">
            <v>248.62260734036605</v>
          </cell>
          <cell r="U29">
            <v>1264.9147339372739</v>
          </cell>
          <cell r="V29">
            <v>25.44421681299799</v>
          </cell>
          <cell r="W29">
            <v>2175.6837962731815</v>
          </cell>
          <cell r="X29">
            <v>39.797660160128878</v>
          </cell>
          <cell r="Y29">
            <v>17.191824740629229</v>
          </cell>
          <cell r="Z29">
            <v>356.47037908140095</v>
          </cell>
          <cell r="AA29">
            <v>515.5909823592599</v>
          </cell>
          <cell r="AB29">
            <v>3316.3912218640198</v>
          </cell>
          <cell r="AC29">
            <v>1993.0902225584659</v>
          </cell>
          <cell r="AD29">
            <v>150.12568054768062</v>
          </cell>
          <cell r="AE29">
            <v>307.79353508405319</v>
          </cell>
          <cell r="AF29">
            <v>82.782361662886956</v>
          </cell>
          <cell r="AG29">
            <v>141.33106626416165</v>
          </cell>
          <cell r="AH29">
            <v>964.45793730277637</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C29">
            <v>38626</v>
          </cell>
          <cell r="BD29">
            <v>0</v>
          </cell>
          <cell r="BE29">
            <v>0</v>
          </cell>
          <cell r="BF29">
            <v>0</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0</v>
          </cell>
          <cell r="CJ29">
            <v>0</v>
          </cell>
          <cell r="CK29">
            <v>0</v>
          </cell>
          <cell r="CL29">
            <v>0</v>
          </cell>
          <cell r="CR29">
            <v>0</v>
          </cell>
          <cell r="CS29">
            <v>0</v>
          </cell>
          <cell r="CT29">
            <v>0</v>
          </cell>
          <cell r="CU29">
            <v>0</v>
          </cell>
          <cell r="CV29">
            <v>0</v>
          </cell>
          <cell r="CW29">
            <v>0</v>
          </cell>
          <cell r="CX29">
            <v>0</v>
          </cell>
          <cell r="CY29">
            <v>0</v>
          </cell>
          <cell r="CZ29">
            <v>0</v>
          </cell>
          <cell r="DA29">
            <v>0</v>
          </cell>
          <cell r="DC29">
            <v>38626</v>
          </cell>
          <cell r="DD29">
            <v>29414.285853875866</v>
          </cell>
          <cell r="DE29">
            <v>14502.113595690651</v>
          </cell>
          <cell r="DF29">
            <v>0</v>
          </cell>
          <cell r="DG29">
            <v>0</v>
          </cell>
          <cell r="DH29">
            <v>0</v>
          </cell>
          <cell r="DI29">
            <v>0</v>
          </cell>
          <cell r="DJ29">
            <v>0</v>
          </cell>
          <cell r="DK29">
            <v>43916.399449566517</v>
          </cell>
        </row>
        <row r="30">
          <cell r="A30">
            <v>38657</v>
          </cell>
          <cell r="B30">
            <v>4239.11839344493</v>
          </cell>
          <cell r="C30">
            <v>36192.939194681327</v>
          </cell>
          <cell r="D30">
            <v>3767.6479392105894</v>
          </cell>
          <cell r="E30">
            <v>5771.2296854161514</v>
          </cell>
          <cell r="F30">
            <v>5678.4905725297212</v>
          </cell>
          <cell r="G30">
            <v>2616.5847096284847</v>
          </cell>
          <cell r="H30">
            <v>73.348519469699994</v>
          </cell>
          <cell r="I30">
            <v>21.76388210555</v>
          </cell>
          <cell r="J30">
            <v>0</v>
          </cell>
          <cell r="K30">
            <v>0</v>
          </cell>
          <cell r="L30">
            <v>0</v>
          </cell>
          <cell r="M30">
            <v>478.96063321303006</v>
          </cell>
          <cell r="N30">
            <v>0</v>
          </cell>
          <cell r="O30">
            <v>0</v>
          </cell>
          <cell r="P30">
            <v>267.71831148064973</v>
          </cell>
          <cell r="Q30">
            <v>168.57953411488884</v>
          </cell>
          <cell r="R30">
            <v>1823.9866353348334</v>
          </cell>
          <cell r="S30">
            <v>1748.8123887616728</v>
          </cell>
          <cell r="T30">
            <v>594.84980112622759</v>
          </cell>
          <cell r="U30">
            <v>2442.3035822329202</v>
          </cell>
          <cell r="V30">
            <v>46.671692127210896</v>
          </cell>
          <cell r="W30">
            <v>3790.3633665379207</v>
          </cell>
          <cell r="X30">
            <v>80.401435621808432</v>
          </cell>
          <cell r="Y30">
            <v>29.622024764507291</v>
          </cell>
          <cell r="Z30">
            <v>564.05322265445318</v>
          </cell>
          <cell r="AA30">
            <v>954.96087670877898</v>
          </cell>
          <cell r="AB30">
            <v>6136.208888603157</v>
          </cell>
          <cell r="AC30">
            <v>3858.1386961517019</v>
          </cell>
          <cell r="AD30">
            <v>203.51092013459015</v>
          </cell>
          <cell r="AE30">
            <v>404.51648613649019</v>
          </cell>
          <cell r="AF30">
            <v>156.27062997805049</v>
          </cell>
          <cell r="AG30">
            <v>274.52944408303142</v>
          </cell>
          <cell r="AH30">
            <v>1647.9734884819843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C30">
            <v>38657</v>
          </cell>
          <cell r="BD30">
            <v>0</v>
          </cell>
          <cell r="BE30">
            <v>0</v>
          </cell>
          <cell r="BF30">
            <v>0</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0</v>
          </cell>
          <cell r="CJ30">
            <v>0</v>
          </cell>
          <cell r="CK30">
            <v>0</v>
          </cell>
          <cell r="CL30">
            <v>0</v>
          </cell>
          <cell r="CR30">
            <v>0</v>
          </cell>
          <cell r="CS30">
            <v>0</v>
          </cell>
          <cell r="CT30">
            <v>0</v>
          </cell>
          <cell r="CU30">
            <v>0</v>
          </cell>
          <cell r="CV30">
            <v>0</v>
          </cell>
          <cell r="CW30">
            <v>0</v>
          </cell>
          <cell r="CX30">
            <v>0</v>
          </cell>
          <cell r="CY30">
            <v>0</v>
          </cell>
          <cell r="CZ30">
            <v>0</v>
          </cell>
          <cell r="DA30">
            <v>0</v>
          </cell>
          <cell r="DC30">
            <v>38657</v>
          </cell>
          <cell r="DD30">
            <v>58840.083529699485</v>
          </cell>
          <cell r="DE30">
            <v>25193.471425034881</v>
          </cell>
          <cell r="DF30">
            <v>0</v>
          </cell>
          <cell r="DG30">
            <v>0</v>
          </cell>
          <cell r="DH30">
            <v>0</v>
          </cell>
          <cell r="DI30">
            <v>0</v>
          </cell>
          <cell r="DJ30">
            <v>0</v>
          </cell>
          <cell r="DK30">
            <v>84033.554954734369</v>
          </cell>
        </row>
        <row r="31">
          <cell r="A31">
            <v>38687</v>
          </cell>
          <cell r="B31">
            <v>5032.5175643563334</v>
          </cell>
          <cell r="C31">
            <v>72832.722415089534</v>
          </cell>
          <cell r="D31">
            <v>6643.5402573465262</v>
          </cell>
          <cell r="E31">
            <v>7515.1510921345962</v>
          </cell>
          <cell r="F31">
            <v>10011.317047138642</v>
          </cell>
          <cell r="G31">
            <v>2726.2233814373399</v>
          </cell>
          <cell r="H31">
            <v>105.56577795799998</v>
          </cell>
          <cell r="I31">
            <v>22.731658155699996</v>
          </cell>
          <cell r="J31">
            <v>0</v>
          </cell>
          <cell r="K31">
            <v>0</v>
          </cell>
          <cell r="L31">
            <v>0</v>
          </cell>
          <cell r="M31">
            <v>500.25860880122002</v>
          </cell>
          <cell r="N31">
            <v>0</v>
          </cell>
          <cell r="O31">
            <v>0</v>
          </cell>
          <cell r="P31">
            <v>413.10159659648781</v>
          </cell>
          <cell r="Q31">
            <v>271.13987858692218</v>
          </cell>
          <cell r="R31">
            <v>2385.8097826600947</v>
          </cell>
          <cell r="S31">
            <v>2319.6013826354506</v>
          </cell>
          <cell r="T31">
            <v>1047.7158063400739</v>
          </cell>
          <cell r="U31">
            <v>3969.0032618466012</v>
          </cell>
          <cell r="V31">
            <v>74.113145810610519</v>
          </cell>
          <cell r="W31">
            <v>5870.0785024510724</v>
          </cell>
          <cell r="X31">
            <v>133.17317163101586</v>
          </cell>
          <cell r="Y31">
            <v>45.618110435029593</v>
          </cell>
          <cell r="Z31">
            <v>828.98172937585548</v>
          </cell>
          <cell r="AA31">
            <v>1523.3001118002351</v>
          </cell>
          <cell r="AB31">
            <v>9810.8150013509112</v>
          </cell>
          <cell r="AC31">
            <v>6276.8516173399994</v>
          </cell>
          <cell r="AD31">
            <v>269.78681036296786</v>
          </cell>
          <cell r="AE31">
            <v>523.45716543216804</v>
          </cell>
          <cell r="AF31">
            <v>251.43986016708456</v>
          </cell>
          <cell r="AG31">
            <v>447.30168270344336</v>
          </cell>
          <cell r="AH31">
            <v>2526.9638446050444</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38687</v>
          </cell>
          <cell r="BD31">
            <v>0</v>
          </cell>
          <cell r="BE31">
            <v>0</v>
          </cell>
          <cell r="BF31">
            <v>0</v>
          </cell>
          <cell r="BG31">
            <v>0</v>
          </cell>
          <cell r="BH31">
            <v>0</v>
          </cell>
          <cell r="BI31">
            <v>0</v>
          </cell>
          <cell r="BJ31">
            <v>0</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0</v>
          </cell>
          <cell r="CJ31">
            <v>0</v>
          </cell>
          <cell r="CK31">
            <v>0</v>
          </cell>
          <cell r="CL31">
            <v>0</v>
          </cell>
          <cell r="CR31">
            <v>0</v>
          </cell>
          <cell r="CS31">
            <v>0</v>
          </cell>
          <cell r="CT31">
            <v>0</v>
          </cell>
          <cell r="CU31">
            <v>0</v>
          </cell>
          <cell r="CV31">
            <v>0</v>
          </cell>
          <cell r="CW31">
            <v>0</v>
          </cell>
          <cell r="CX31">
            <v>0</v>
          </cell>
          <cell r="CY31">
            <v>0</v>
          </cell>
          <cell r="CZ31">
            <v>0</v>
          </cell>
          <cell r="DA31">
            <v>0</v>
          </cell>
          <cell r="DC31">
            <v>38687</v>
          </cell>
          <cell r="DD31">
            <v>105390.02780241788</v>
          </cell>
          <cell r="DE31">
            <v>38988.252462131073</v>
          </cell>
          <cell r="DF31">
            <v>0</v>
          </cell>
          <cell r="DG31">
            <v>0</v>
          </cell>
          <cell r="DH31">
            <v>0</v>
          </cell>
          <cell r="DI31">
            <v>0</v>
          </cell>
          <cell r="DJ31">
            <v>0</v>
          </cell>
          <cell r="DK31">
            <v>144378.28026454896</v>
          </cell>
        </row>
        <row r="32">
          <cell r="A32">
            <v>38718</v>
          </cell>
          <cell r="B32">
            <v>5605.5867389465539</v>
          </cell>
          <cell r="C32">
            <v>99542.128133445862</v>
          </cell>
          <cell r="D32">
            <v>9274.708697146234</v>
          </cell>
          <cell r="E32">
            <v>8692.1565120353862</v>
          </cell>
          <cell r="F32">
            <v>13093.578806075066</v>
          </cell>
          <cell r="G32">
            <v>2804.5512085700402</v>
          </cell>
          <cell r="H32">
            <v>131.48384195887999</v>
          </cell>
          <cell r="I32">
            <v>23.401208706199998</v>
          </cell>
          <cell r="J32">
            <v>0</v>
          </cell>
          <cell r="K32">
            <v>0</v>
          </cell>
          <cell r="L32">
            <v>0</v>
          </cell>
          <cell r="M32">
            <v>514.99349635852002</v>
          </cell>
          <cell r="N32">
            <v>0</v>
          </cell>
          <cell r="O32">
            <v>0</v>
          </cell>
          <cell r="P32">
            <v>485.29034276754578</v>
          </cell>
          <cell r="Q32">
            <v>322.49011101044869</v>
          </cell>
          <cell r="R32">
            <v>2648.2428133301974</v>
          </cell>
          <cell r="S32">
            <v>2588.4067684208467</v>
          </cell>
          <cell r="T32">
            <v>1277.5902757063941</v>
          </cell>
          <cell r="U32">
            <v>4734.8025266812901</v>
          </cell>
          <cell r="V32">
            <v>87.819818919035782</v>
          </cell>
          <cell r="W32">
            <v>6903.566564912092</v>
          </cell>
          <cell r="X32">
            <v>159.72788838464646</v>
          </cell>
          <cell r="Y32">
            <v>53.557348542623984</v>
          </cell>
          <cell r="Z32">
            <v>958.93353701051728</v>
          </cell>
          <cell r="AA32">
            <v>1807.4227980313276</v>
          </cell>
          <cell r="AB32">
            <v>11639.021644467202</v>
          </cell>
          <cell r="AC32">
            <v>7490.3220473405754</v>
          </cell>
          <cell r="AD32">
            <v>300.98909121282634</v>
          </cell>
          <cell r="AE32">
            <v>578.6307323651148</v>
          </cell>
          <cell r="AF32">
            <v>299.09283894843969</v>
          </cell>
          <cell r="AG32">
            <v>534.00393697159609</v>
          </cell>
          <cell r="AH32">
            <v>2962.8038748648692</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C32">
            <v>38718</v>
          </cell>
          <cell r="BD32">
            <v>0</v>
          </cell>
          <cell r="BE32">
            <v>0</v>
          </cell>
          <cell r="BF32">
            <v>0</v>
          </cell>
          <cell r="BG32">
            <v>0</v>
          </cell>
          <cell r="BH32">
            <v>0</v>
          </cell>
          <cell r="BI32">
            <v>0</v>
          </cell>
          <cell r="BJ32">
            <v>0</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0</v>
          </cell>
          <cell r="CJ32">
            <v>0</v>
          </cell>
          <cell r="CK32">
            <v>0</v>
          </cell>
          <cell r="CL32">
            <v>0</v>
          </cell>
          <cell r="CR32">
            <v>0</v>
          </cell>
          <cell r="CS32">
            <v>0</v>
          </cell>
          <cell r="CT32">
            <v>0</v>
          </cell>
          <cell r="CU32">
            <v>0</v>
          </cell>
          <cell r="CV32">
            <v>0</v>
          </cell>
          <cell r="CW32">
            <v>0</v>
          </cell>
          <cell r="CX32">
            <v>0</v>
          </cell>
          <cell r="CY32">
            <v>0</v>
          </cell>
          <cell r="CZ32">
            <v>0</v>
          </cell>
          <cell r="DA32">
            <v>0</v>
          </cell>
          <cell r="DC32">
            <v>38718</v>
          </cell>
          <cell r="DD32">
            <v>139682.58864324278</v>
          </cell>
          <cell r="DE32">
            <v>45832.714959887584</v>
          </cell>
          <cell r="DF32">
            <v>0</v>
          </cell>
          <cell r="DG32">
            <v>0</v>
          </cell>
          <cell r="DH32">
            <v>0</v>
          </cell>
          <cell r="DI32">
            <v>0</v>
          </cell>
          <cell r="DJ32">
            <v>0</v>
          </cell>
          <cell r="DK32">
            <v>185515.30360313036</v>
          </cell>
        </row>
        <row r="33">
          <cell r="A33">
            <v>38749</v>
          </cell>
          <cell r="B33">
            <v>5834.3165246956851</v>
          </cell>
          <cell r="C33">
            <v>105105.11122485755</v>
          </cell>
          <cell r="D33">
            <v>10405.519243550947</v>
          </cell>
          <cell r="E33">
            <v>8511.3426791980091</v>
          </cell>
          <cell r="F33">
            <v>13009.766285533096</v>
          </cell>
          <cell r="G33">
            <v>2676.57557163615</v>
          </cell>
          <cell r="H33">
            <v>129.65820147349999</v>
          </cell>
          <cell r="I33">
            <v>22.337110899999999</v>
          </cell>
          <cell r="J33">
            <v>0</v>
          </cell>
          <cell r="K33">
            <v>0</v>
          </cell>
          <cell r="L33">
            <v>0</v>
          </cell>
          <cell r="M33">
            <v>491.57575514000001</v>
          </cell>
          <cell r="N33">
            <v>0</v>
          </cell>
          <cell r="O33">
            <v>0</v>
          </cell>
          <cell r="P33">
            <v>429.67882063534921</v>
          </cell>
          <cell r="Q33">
            <v>284.76982272876967</v>
          </cell>
          <cell r="R33">
            <v>2374.5347970093048</v>
          </cell>
          <cell r="S33">
            <v>2318.0985483295553</v>
          </cell>
          <cell r="T33">
            <v>1122.1705987193097</v>
          </cell>
          <cell r="U33">
            <v>4178.305102223906</v>
          </cell>
          <cell r="V33">
            <v>77.610589467691597</v>
          </cell>
          <cell r="W33">
            <v>6110.9728419224502</v>
          </cell>
          <cell r="X33">
            <v>140.79142258912535</v>
          </cell>
          <cell r="Y33">
            <v>47.42623110518479</v>
          </cell>
          <cell r="Z33">
            <v>851.91827016288164</v>
          </cell>
          <cell r="AA33">
            <v>1596.8478917232524</v>
          </cell>
          <cell r="AB33">
            <v>10366.790786493522</v>
          </cell>
          <cell r="AC33">
            <v>6609.5068265152186</v>
          </cell>
          <cell r="AD33">
            <v>269.56922627916492</v>
          </cell>
          <cell r="AE33">
            <v>519.3171027158653</v>
          </cell>
          <cell r="AF33">
            <v>264.1028229659737</v>
          </cell>
          <cell r="AG33">
            <v>471.16519234511776</v>
          </cell>
          <cell r="AH33">
            <v>2624.3897610529139</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C33">
            <v>38749</v>
          </cell>
          <cell r="BD33">
            <v>0</v>
          </cell>
          <cell r="BE33">
            <v>0</v>
          </cell>
          <cell r="BF33">
            <v>0</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0</v>
          </cell>
          <cell r="CJ33">
            <v>0</v>
          </cell>
          <cell r="CK33">
            <v>0</v>
          </cell>
          <cell r="CL33">
            <v>0</v>
          </cell>
          <cell r="CR33">
            <v>0</v>
          </cell>
          <cell r="CS33">
            <v>0</v>
          </cell>
          <cell r="CT33">
            <v>0</v>
          </cell>
          <cell r="CU33">
            <v>0</v>
          </cell>
          <cell r="CV33">
            <v>0</v>
          </cell>
          <cell r="CW33">
            <v>0</v>
          </cell>
          <cell r="CX33">
            <v>0</v>
          </cell>
          <cell r="CY33">
            <v>0</v>
          </cell>
          <cell r="CZ33">
            <v>0</v>
          </cell>
          <cell r="DA33">
            <v>0</v>
          </cell>
          <cell r="DC33">
            <v>38749</v>
          </cell>
          <cell r="DD33">
            <v>146186.20259698492</v>
          </cell>
          <cell r="DE33">
            <v>40657.966654984564</v>
          </cell>
          <cell r="DF33">
            <v>0</v>
          </cell>
          <cell r="DG33">
            <v>0</v>
          </cell>
          <cell r="DH33">
            <v>0</v>
          </cell>
          <cell r="DI33">
            <v>0</v>
          </cell>
          <cell r="DJ33">
            <v>0</v>
          </cell>
          <cell r="DK33">
            <v>186844.16925196949</v>
          </cell>
        </row>
        <row r="34">
          <cell r="A34">
            <v>38777</v>
          </cell>
          <cell r="B34">
            <v>5468.289322593685</v>
          </cell>
          <cell r="C34">
            <v>87865.434010476849</v>
          </cell>
          <cell r="D34">
            <v>9404.5689186475229</v>
          </cell>
          <cell r="E34">
            <v>7600.1239230799329</v>
          </cell>
          <cell r="F34">
            <v>10972.862530542889</v>
          </cell>
          <cell r="G34">
            <v>2628.5976039984148</v>
          </cell>
          <cell r="H34">
            <v>111.98558836395001</v>
          </cell>
          <cell r="I34">
            <v>21.913611351450001</v>
          </cell>
          <cell r="J34">
            <v>0</v>
          </cell>
          <cell r="K34">
            <v>0</v>
          </cell>
          <cell r="L34">
            <v>0</v>
          </cell>
          <cell r="M34">
            <v>482.25574453917005</v>
          </cell>
          <cell r="N34">
            <v>0</v>
          </cell>
          <cell r="O34">
            <v>0</v>
          </cell>
          <cell r="P34">
            <v>363.87266785375266</v>
          </cell>
          <cell r="Q34">
            <v>236.0959367013873</v>
          </cell>
          <cell r="R34">
            <v>2207.8478093795125</v>
          </cell>
          <cell r="S34">
            <v>2137.1772422600302</v>
          </cell>
          <cell r="T34">
            <v>890.64956142129313</v>
          </cell>
          <cell r="U34">
            <v>3446.2992565247941</v>
          </cell>
          <cell r="V34">
            <v>64.761007408341953</v>
          </cell>
          <cell r="W34">
            <v>5165.2439534648611</v>
          </cell>
          <cell r="X34">
            <v>115.04292448984</v>
          </cell>
          <cell r="Y34">
            <v>40.20417829817076</v>
          </cell>
          <cell r="Z34">
            <v>740.45829675726611</v>
          </cell>
          <cell r="AA34">
            <v>1329.4269115973655</v>
          </cell>
          <cell r="AB34">
            <v>8711.786621140247</v>
          </cell>
          <cell r="AC34">
            <v>5448.5711240897726</v>
          </cell>
          <cell r="AD34">
            <v>248.61206128623155</v>
          </cell>
          <cell r="AE34">
            <v>486.06750411074324</v>
          </cell>
          <cell r="AF34">
            <v>218.91890550037036</v>
          </cell>
          <cell r="AG34">
            <v>388.119845809563</v>
          </cell>
          <cell r="AH34">
            <v>2229.781166195583</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C34">
            <v>38777</v>
          </cell>
          <cell r="BD34">
            <v>0</v>
          </cell>
          <cell r="BE34">
            <v>0</v>
          </cell>
          <cell r="BF34">
            <v>0</v>
          </cell>
          <cell r="BG34">
            <v>0</v>
          </cell>
          <cell r="BH34">
            <v>0</v>
          </cell>
          <cell r="BI34">
            <v>0</v>
          </cell>
          <cell r="BJ34">
            <v>0</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0</v>
          </cell>
          <cell r="CJ34">
            <v>0</v>
          </cell>
          <cell r="CK34">
            <v>0</v>
          </cell>
          <cell r="CL34">
            <v>0</v>
          </cell>
          <cell r="CR34">
            <v>0</v>
          </cell>
          <cell r="CS34">
            <v>0</v>
          </cell>
          <cell r="CT34">
            <v>0</v>
          </cell>
          <cell r="CU34">
            <v>0</v>
          </cell>
          <cell r="CV34">
            <v>0</v>
          </cell>
          <cell r="CW34">
            <v>0</v>
          </cell>
          <cell r="CX34">
            <v>0</v>
          </cell>
          <cell r="CY34">
            <v>0</v>
          </cell>
          <cell r="CZ34">
            <v>0</v>
          </cell>
          <cell r="DA34">
            <v>0</v>
          </cell>
          <cell r="DC34">
            <v>38777</v>
          </cell>
          <cell r="DD34">
            <v>124556.03125359386</v>
          </cell>
          <cell r="DE34">
            <v>34468.936974289129</v>
          </cell>
          <cell r="DF34">
            <v>0</v>
          </cell>
          <cell r="DG34">
            <v>0</v>
          </cell>
          <cell r="DH34">
            <v>0</v>
          </cell>
          <cell r="DI34">
            <v>0</v>
          </cell>
          <cell r="DJ34">
            <v>0</v>
          </cell>
          <cell r="DK34">
            <v>159024.96822788299</v>
          </cell>
        </row>
        <row r="35">
          <cell r="A35">
            <v>38808</v>
          </cell>
          <cell r="B35">
            <v>4510.4790935047622</v>
          </cell>
          <cell r="C35">
            <v>53985.224191522648</v>
          </cell>
          <cell r="D35">
            <v>6728.3565611271661</v>
          </cell>
          <cell r="E35">
            <v>5827.4404951684128</v>
          </cell>
          <cell r="F35">
            <v>7286.2937897800221</v>
          </cell>
          <cell r="G35">
            <v>2359.0876290790197</v>
          </cell>
          <cell r="H35">
            <v>78.787270117079998</v>
          </cell>
          <cell r="I35">
            <v>19.490965958099999</v>
          </cell>
          <cell r="J35">
            <v>0</v>
          </cell>
          <cell r="K35">
            <v>0</v>
          </cell>
          <cell r="L35">
            <v>0</v>
          </cell>
          <cell r="M35">
            <v>428.94026681225995</v>
          </cell>
          <cell r="N35">
            <v>0</v>
          </cell>
          <cell r="O35">
            <v>0</v>
          </cell>
          <cell r="P35">
            <v>212.95098758951423</v>
          </cell>
          <cell r="Q35">
            <v>131.66365520454494</v>
          </cell>
          <cell r="R35">
            <v>1545.4112663965684</v>
          </cell>
          <cell r="S35">
            <v>1474.6330879314391</v>
          </cell>
          <cell r="T35">
            <v>444.52201671075045</v>
          </cell>
          <cell r="U35">
            <v>1898.472020339412</v>
          </cell>
          <cell r="V35">
            <v>36.661567475129203</v>
          </cell>
          <cell r="W35">
            <v>3010.2512932008744</v>
          </cell>
          <cell r="X35">
            <v>61.944165830527908</v>
          </cell>
          <cell r="Y35">
            <v>23.582084600359032</v>
          </cell>
          <cell r="Z35">
            <v>457.79161138120924</v>
          </cell>
          <cell r="AA35">
            <v>748.62965668537231</v>
          </cell>
          <cell r="AB35">
            <v>5049.6120213847789</v>
          </cell>
          <cell r="AC35">
            <v>2997.5044477438141</v>
          </cell>
          <cell r="AD35">
            <v>171.63692382895493</v>
          </cell>
          <cell r="AE35">
            <v>343.98323484085478</v>
          </cell>
          <cell r="AF35">
            <v>122.02870107246561</v>
          </cell>
          <cell r="AG35">
            <v>213.14320448896859</v>
          </cell>
          <cell r="AH35">
            <v>1314.3612266841583</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C35">
            <v>38808</v>
          </cell>
          <cell r="BD35">
            <v>0</v>
          </cell>
          <cell r="BE35">
            <v>0</v>
          </cell>
          <cell r="BF35">
            <v>0</v>
          </cell>
          <cell r="BG35">
            <v>0</v>
          </cell>
          <cell r="BH35">
            <v>0</v>
          </cell>
          <cell r="BI35">
            <v>0</v>
          </cell>
          <cell r="BJ35">
            <v>0</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0</v>
          </cell>
          <cell r="CJ35">
            <v>0</v>
          </cell>
          <cell r="CK35">
            <v>0</v>
          </cell>
          <cell r="CL35">
            <v>0</v>
          </cell>
          <cell r="CR35">
            <v>0</v>
          </cell>
          <cell r="CS35">
            <v>0</v>
          </cell>
          <cell r="CT35">
            <v>0</v>
          </cell>
          <cell r="CU35">
            <v>0</v>
          </cell>
          <cell r="CV35">
            <v>0</v>
          </cell>
          <cell r="CW35">
            <v>0</v>
          </cell>
          <cell r="CX35">
            <v>0</v>
          </cell>
          <cell r="CY35">
            <v>0</v>
          </cell>
          <cell r="CZ35">
            <v>0</v>
          </cell>
          <cell r="DA35">
            <v>0</v>
          </cell>
          <cell r="DC35">
            <v>38808</v>
          </cell>
          <cell r="DD35">
            <v>81224.100263069471</v>
          </cell>
          <cell r="DE35">
            <v>20258.7831733897</v>
          </cell>
          <cell r="DF35">
            <v>0</v>
          </cell>
          <cell r="DG35">
            <v>0</v>
          </cell>
          <cell r="DH35">
            <v>0</v>
          </cell>
          <cell r="DI35">
            <v>0</v>
          </cell>
          <cell r="DJ35">
            <v>0</v>
          </cell>
          <cell r="DK35">
            <v>101482.88343645917</v>
          </cell>
        </row>
        <row r="36">
          <cell r="A36">
            <v>38838</v>
          </cell>
          <cell r="B36">
            <v>3800.0968020160612</v>
          </cell>
          <cell r="C36">
            <v>30981.733193191332</v>
          </cell>
          <cell r="D36">
            <v>4344.1418188625648</v>
          </cell>
          <cell r="E36">
            <v>4339.217598377938</v>
          </cell>
          <cell r="F36">
            <v>4042.5764837898446</v>
          </cell>
          <cell r="G36">
            <v>2185.8083222311648</v>
          </cell>
          <cell r="H36">
            <v>51.592490262639991</v>
          </cell>
          <cell r="I36">
            <v>17.961436637949998</v>
          </cell>
          <cell r="J36">
            <v>0</v>
          </cell>
          <cell r="K36">
            <v>0</v>
          </cell>
          <cell r="L36">
            <v>0</v>
          </cell>
          <cell r="M36">
            <v>395.27971268206994</v>
          </cell>
          <cell r="N36">
            <v>0</v>
          </cell>
          <cell r="O36">
            <v>0</v>
          </cell>
          <cell r="P36">
            <v>120.53374439231487</v>
          </cell>
          <cell r="Q36">
            <v>66.482332817323709</v>
          </cell>
          <cell r="R36">
            <v>1187.7174895899434</v>
          </cell>
          <cell r="S36">
            <v>1111.3042514434335</v>
          </cell>
          <cell r="T36">
            <v>156.81197049749676</v>
          </cell>
          <cell r="U36">
            <v>928.23863284370771</v>
          </cell>
          <cell r="V36">
            <v>19.220294584639234</v>
          </cell>
          <cell r="W36">
            <v>1688.2456508427408</v>
          </cell>
          <cell r="X36">
            <v>28.410004230732866</v>
          </cell>
          <cell r="Y36">
            <v>13.413576888116371</v>
          </cell>
          <cell r="Z36">
            <v>289.32838553139555</v>
          </cell>
          <cell r="AA36">
            <v>387.41208684988209</v>
          </cell>
          <cell r="AB36">
            <v>2770.1651830305859</v>
          </cell>
          <cell r="AC36">
            <v>1460.3952689285111</v>
          </cell>
          <cell r="AD36">
            <v>129.44948993013065</v>
          </cell>
          <cell r="AE36">
            <v>268.24483829738938</v>
          </cell>
          <cell r="AF36">
            <v>61.544848513717909</v>
          </cell>
          <cell r="AG36">
            <v>103.34597027217349</v>
          </cell>
          <cell r="AH36">
            <v>755.58406356756666</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38838</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0</v>
          </cell>
          <cell r="CJ36">
            <v>0</v>
          </cell>
          <cell r="CK36">
            <v>0</v>
          </cell>
          <cell r="CL36">
            <v>0</v>
          </cell>
          <cell r="CR36">
            <v>0</v>
          </cell>
          <cell r="CS36">
            <v>0</v>
          </cell>
          <cell r="CT36">
            <v>0</v>
          </cell>
          <cell r="CU36">
            <v>0</v>
          </cell>
          <cell r="CV36">
            <v>0</v>
          </cell>
          <cell r="CW36">
            <v>0</v>
          </cell>
          <cell r="CX36">
            <v>0</v>
          </cell>
          <cell r="CY36">
            <v>0</v>
          </cell>
          <cell r="CZ36">
            <v>0</v>
          </cell>
          <cell r="DA36">
            <v>0</v>
          </cell>
          <cell r="DC36">
            <v>38838</v>
          </cell>
          <cell r="DD36">
            <v>50158.407858051563</v>
          </cell>
          <cell r="DE36">
            <v>11545.848083051802</v>
          </cell>
          <cell r="DF36">
            <v>0</v>
          </cell>
          <cell r="DG36">
            <v>0</v>
          </cell>
          <cell r="DH36">
            <v>0</v>
          </cell>
          <cell r="DI36">
            <v>0</v>
          </cell>
          <cell r="DJ36">
            <v>0</v>
          </cell>
          <cell r="DK36">
            <v>61704.255941103365</v>
          </cell>
        </row>
        <row r="37">
          <cell r="A37">
            <v>38869</v>
          </cell>
          <cell r="B37">
            <v>3193.8962700525549</v>
          </cell>
          <cell r="C37">
            <v>15429.209172225739</v>
          </cell>
          <cell r="D37">
            <v>2426.6228843582908</v>
          </cell>
          <cell r="E37">
            <v>3403.7936368584105</v>
          </cell>
          <cell r="F37">
            <v>2033.9438200052255</v>
          </cell>
          <cell r="G37">
            <v>2047.6020764714697</v>
          </cell>
          <cell r="H37">
            <v>65.91775467862</v>
          </cell>
          <cell r="I37">
            <v>16.741495786600002</v>
          </cell>
          <cell r="J37">
            <v>0</v>
          </cell>
          <cell r="K37">
            <v>0</v>
          </cell>
          <cell r="L37">
            <v>0</v>
          </cell>
          <cell r="M37">
            <v>368.43231294836005</v>
          </cell>
          <cell r="N37">
            <v>0</v>
          </cell>
          <cell r="O37">
            <v>0</v>
          </cell>
          <cell r="P37">
            <v>71.323546875717753</v>
          </cell>
          <cell r="Q37">
            <v>32.981865643671398</v>
          </cell>
          <cell r="R37">
            <v>950.26707868003405</v>
          </cell>
          <cell r="S37">
            <v>876.31042042796355</v>
          </cell>
          <cell r="T37">
            <v>17.843195008578768</v>
          </cell>
          <cell r="U37">
            <v>433.57697378691313</v>
          </cell>
          <cell r="V37">
            <v>10.162988777359161</v>
          </cell>
          <cell r="W37">
            <v>986.6487933263677</v>
          </cell>
          <cell r="X37">
            <v>11.552296463781019</v>
          </cell>
          <cell r="Y37">
            <v>7.9891972998371212</v>
          </cell>
          <cell r="Z37">
            <v>195.09006602623995</v>
          </cell>
          <cell r="AA37">
            <v>200.5245504549487</v>
          </cell>
          <cell r="AB37">
            <v>1586.102271906746</v>
          </cell>
          <cell r="AC37">
            <v>677.38232198182243</v>
          </cell>
          <cell r="AD37">
            <v>102.13666498845765</v>
          </cell>
          <cell r="AE37">
            <v>216.87519527399178</v>
          </cell>
          <cell r="AF37">
            <v>30.468212309228548</v>
          </cell>
          <cell r="AG37">
            <v>47.47787230298254</v>
          </cell>
          <cell r="AH37">
            <v>456.30070543847881</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v>38869</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0</v>
          </cell>
          <cell r="CJ37">
            <v>0</v>
          </cell>
          <cell r="CK37">
            <v>0</v>
          </cell>
          <cell r="CL37">
            <v>0</v>
          </cell>
          <cell r="CR37">
            <v>0</v>
          </cell>
          <cell r="CS37">
            <v>0</v>
          </cell>
          <cell r="CT37">
            <v>0</v>
          </cell>
          <cell r="CU37">
            <v>0</v>
          </cell>
          <cell r="CV37">
            <v>0</v>
          </cell>
          <cell r="CW37">
            <v>0</v>
          </cell>
          <cell r="CX37">
            <v>0</v>
          </cell>
          <cell r="CY37">
            <v>0</v>
          </cell>
          <cell r="CZ37">
            <v>0</v>
          </cell>
          <cell r="DA37">
            <v>0</v>
          </cell>
          <cell r="DC37">
            <v>38869</v>
          </cell>
          <cell r="DD37">
            <v>28986.15942338527</v>
          </cell>
          <cell r="DE37">
            <v>6911.0142169731216</v>
          </cell>
          <cell r="DF37">
            <v>0</v>
          </cell>
          <cell r="DG37">
            <v>0</v>
          </cell>
          <cell r="DH37">
            <v>0</v>
          </cell>
          <cell r="DI37">
            <v>0</v>
          </cell>
          <cell r="DJ37">
            <v>0</v>
          </cell>
          <cell r="DK37">
            <v>35897.173640358393</v>
          </cell>
        </row>
        <row r="38">
          <cell r="A38">
            <v>38899</v>
          </cell>
          <cell r="B38">
            <v>2932.1425444340221</v>
          </cell>
          <cell r="C38">
            <v>7779.2552648349074</v>
          </cell>
          <cell r="D38">
            <v>1497.4776653311696</v>
          </cell>
          <cell r="E38">
            <v>3119.3525508355892</v>
          </cell>
          <cell r="F38">
            <v>1408.4395970451217</v>
          </cell>
          <cell r="G38">
            <v>2009.453051356425</v>
          </cell>
          <cell r="H38">
            <v>91.669813992950026</v>
          </cell>
          <cell r="I38">
            <v>16.404755909749998</v>
          </cell>
          <cell r="J38">
            <v>0</v>
          </cell>
          <cell r="K38">
            <v>0</v>
          </cell>
          <cell r="L38">
            <v>0</v>
          </cell>
          <cell r="M38">
            <v>361.02163392235002</v>
          </cell>
          <cell r="N38">
            <v>0</v>
          </cell>
          <cell r="O38">
            <v>0</v>
          </cell>
          <cell r="P38">
            <v>68.186514713969146</v>
          </cell>
          <cell r="Q38">
            <v>30.607065796600359</v>
          </cell>
          <cell r="R38">
            <v>944.44131485570551</v>
          </cell>
          <cell r="S38">
            <v>869.55983202276923</v>
          </cell>
          <cell r="T38">
            <v>6.1642164839389935</v>
          </cell>
          <cell r="U38">
            <v>397.69037455475586</v>
          </cell>
          <cell r="V38">
            <v>9.5400688347050124</v>
          </cell>
          <cell r="W38">
            <v>941.45941612562206</v>
          </cell>
          <cell r="X38">
            <v>10.27978508804166</v>
          </cell>
          <cell r="Y38">
            <v>7.6453615346076118</v>
          </cell>
          <cell r="Z38">
            <v>189.98134212738321</v>
          </cell>
          <cell r="AA38">
            <v>187.53029778496759</v>
          </cell>
          <cell r="AB38">
            <v>1502.3010316936204</v>
          </cell>
          <cell r="AC38">
            <v>620.43917385427005</v>
          </cell>
          <cell r="AD38">
            <v>101.35643685043934</v>
          </cell>
          <cell r="AE38">
            <v>215.78838686127312</v>
          </cell>
          <cell r="AF38">
            <v>28.263278084611333</v>
          </cell>
          <cell r="AG38">
            <v>43.401858745282716</v>
          </cell>
          <cell r="AH38">
            <v>437.56821164279785</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C38">
            <v>38899</v>
          </cell>
          <cell r="BD38">
            <v>0</v>
          </cell>
          <cell r="BE38">
            <v>0</v>
          </cell>
          <cell r="BF38">
            <v>0</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0</v>
          </cell>
          <cell r="CJ38">
            <v>0</v>
          </cell>
          <cell r="CK38">
            <v>0</v>
          </cell>
          <cell r="CL38">
            <v>0</v>
          </cell>
          <cell r="CR38">
            <v>0</v>
          </cell>
          <cell r="CS38">
            <v>0</v>
          </cell>
          <cell r="CT38">
            <v>0</v>
          </cell>
          <cell r="CU38">
            <v>0</v>
          </cell>
          <cell r="CV38">
            <v>0</v>
          </cell>
          <cell r="CW38">
            <v>0</v>
          </cell>
          <cell r="CX38">
            <v>0</v>
          </cell>
          <cell r="CY38">
            <v>0</v>
          </cell>
          <cell r="CZ38">
            <v>0</v>
          </cell>
          <cell r="DA38">
            <v>0</v>
          </cell>
          <cell r="DC38">
            <v>38899</v>
          </cell>
          <cell r="DD38">
            <v>19215.216877662282</v>
          </cell>
          <cell r="DE38">
            <v>6612.2039676553613</v>
          </cell>
          <cell r="DF38">
            <v>0</v>
          </cell>
          <cell r="DG38">
            <v>0</v>
          </cell>
          <cell r="DH38">
            <v>0</v>
          </cell>
          <cell r="DI38">
            <v>0</v>
          </cell>
          <cell r="DJ38">
            <v>0</v>
          </cell>
          <cell r="DK38">
            <v>25827.420845317643</v>
          </cell>
        </row>
        <row r="39">
          <cell r="A39">
            <v>38930</v>
          </cell>
          <cell r="B39">
            <v>2909.3542621353554</v>
          </cell>
          <cell r="C39">
            <v>8850.2648028300737</v>
          </cell>
          <cell r="D39">
            <v>1285.1169934914635</v>
          </cell>
          <cell r="E39">
            <v>3180.9438069461753</v>
          </cell>
          <cell r="F39">
            <v>1452.0549243672917</v>
          </cell>
          <cell r="G39">
            <v>2047.8930382090805</v>
          </cell>
          <cell r="H39">
            <v>93.410525016880001</v>
          </cell>
          <cell r="I39">
            <v>16.722218133399998</v>
          </cell>
          <cell r="J39">
            <v>0</v>
          </cell>
          <cell r="K39">
            <v>0</v>
          </cell>
          <cell r="L39">
            <v>0</v>
          </cell>
          <cell r="M39">
            <v>368.00806708364007</v>
          </cell>
          <cell r="N39">
            <v>0</v>
          </cell>
          <cell r="O39">
            <v>0</v>
          </cell>
          <cell r="P39">
            <v>68.596130569492971</v>
          </cell>
          <cell r="Q39">
            <v>30.790931176638331</v>
          </cell>
          <cell r="R39">
            <v>950.11484339429535</v>
          </cell>
          <cell r="S39">
            <v>874.78352612148228</v>
          </cell>
          <cell r="T39">
            <v>6.2012466917343989</v>
          </cell>
          <cell r="U39">
            <v>400.07941414257141</v>
          </cell>
          <cell r="V39">
            <v>9.5973787510994235</v>
          </cell>
          <cell r="W39">
            <v>947.11503154745355</v>
          </cell>
          <cell r="X39">
            <v>10.341538691097965</v>
          </cell>
          <cell r="Y39">
            <v>7.6912894034673727</v>
          </cell>
          <cell r="Z39">
            <v>191.12261427357683</v>
          </cell>
          <cell r="AA39">
            <v>188.65684580822489</v>
          </cell>
          <cell r="AB39">
            <v>1515.7835045749516</v>
          </cell>
          <cell r="AC39">
            <v>624.16632905592394</v>
          </cell>
          <cell r="AD39">
            <v>101.96531389551924</v>
          </cell>
          <cell r="AE39">
            <v>217.08468929097012</v>
          </cell>
          <cell r="AF39">
            <v>28.433063662904932</v>
          </cell>
          <cell r="AG39">
            <v>43.662586098423574</v>
          </cell>
          <cell r="AH39">
            <v>440.19680877984104</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C39">
            <v>38930</v>
          </cell>
          <cell r="BD39">
            <v>0</v>
          </cell>
          <cell r="BE39">
            <v>0</v>
          </cell>
          <cell r="BF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0</v>
          </cell>
          <cell r="CJ39">
            <v>0</v>
          </cell>
          <cell r="CK39">
            <v>0</v>
          </cell>
          <cell r="CL39">
            <v>0</v>
          </cell>
          <cell r="CR39">
            <v>0</v>
          </cell>
          <cell r="CS39">
            <v>0</v>
          </cell>
          <cell r="CT39">
            <v>0</v>
          </cell>
          <cell r="CU39">
            <v>0</v>
          </cell>
          <cell r="CV39">
            <v>0</v>
          </cell>
          <cell r="CW39">
            <v>0</v>
          </cell>
          <cell r="CX39">
            <v>0</v>
          </cell>
          <cell r="CY39">
            <v>0</v>
          </cell>
          <cell r="CZ39">
            <v>0</v>
          </cell>
          <cell r="DA39">
            <v>0</v>
          </cell>
          <cell r="DC39">
            <v>38930</v>
          </cell>
          <cell r="DD39">
            <v>20203.768638213358</v>
          </cell>
          <cell r="DE39">
            <v>6656.3830859296686</v>
          </cell>
          <cell r="DF39">
            <v>0</v>
          </cell>
          <cell r="DG39">
            <v>0</v>
          </cell>
          <cell r="DH39">
            <v>0</v>
          </cell>
          <cell r="DI39">
            <v>0</v>
          </cell>
          <cell r="DJ39">
            <v>0</v>
          </cell>
          <cell r="DK39">
            <v>26860.151724143027</v>
          </cell>
        </row>
        <row r="40">
          <cell r="A40">
            <v>38961</v>
          </cell>
          <cell r="B40">
            <v>3031.7424221088404</v>
          </cell>
          <cell r="C40">
            <v>9856.1675932001981</v>
          </cell>
          <cell r="D40">
            <v>1338.1636866152664</v>
          </cell>
          <cell r="E40">
            <v>3262.9482368869008</v>
          </cell>
          <cell r="F40">
            <v>1507.3486376767637</v>
          </cell>
          <cell r="G40">
            <v>2055.6278676680549</v>
          </cell>
          <cell r="H40">
            <v>93.667991028329993</v>
          </cell>
          <cell r="I40">
            <v>16.812339115649998</v>
          </cell>
          <cell r="J40">
            <v>0</v>
          </cell>
          <cell r="K40">
            <v>0</v>
          </cell>
          <cell r="L40">
            <v>0</v>
          </cell>
          <cell r="M40">
            <v>369.99137146448999</v>
          </cell>
          <cell r="N40">
            <v>0</v>
          </cell>
          <cell r="O40">
            <v>0</v>
          </cell>
          <cell r="P40">
            <v>67.986553293354206</v>
          </cell>
          <cell r="Q40">
            <v>30.517308571389243</v>
          </cell>
          <cell r="R40">
            <v>941.67167883899208</v>
          </cell>
          <cell r="S40">
            <v>867.00979085919982</v>
          </cell>
          <cell r="T40">
            <v>6.1461395153437079</v>
          </cell>
          <cell r="U40">
            <v>396.52412148265745</v>
          </cell>
          <cell r="V40">
            <v>9.5120919579727996</v>
          </cell>
          <cell r="W40">
            <v>938.69852472224875</v>
          </cell>
          <cell r="X40">
            <v>10.249638944945131</v>
          </cell>
          <cell r="Y40">
            <v>7.6229410111362492</v>
          </cell>
          <cell r="Z40">
            <v>189.42420939781812</v>
          </cell>
          <cell r="AA40">
            <v>186.98035290348005</v>
          </cell>
          <cell r="AB40">
            <v>1522.1829611976805</v>
          </cell>
          <cell r="AC40">
            <v>618.61969533818103</v>
          </cell>
          <cell r="AD40">
            <v>101.05920246052951</v>
          </cell>
          <cell r="AE40">
            <v>215.15557328266468</v>
          </cell>
          <cell r="AF40">
            <v>28.18039417038371</v>
          </cell>
          <cell r="AG40">
            <v>43.27457995169074</v>
          </cell>
          <cell r="AH40">
            <v>436.28501420144056</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C40">
            <v>38961</v>
          </cell>
          <cell r="BD40">
            <v>0</v>
          </cell>
          <cell r="BE40">
            <v>0</v>
          </cell>
          <cell r="BF40">
            <v>0</v>
          </cell>
          <cell r="BG40">
            <v>0</v>
          </cell>
          <cell r="BH40">
            <v>0</v>
          </cell>
          <cell r="BI40">
            <v>0</v>
          </cell>
          <cell r="BJ40">
            <v>0</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0</v>
          </cell>
          <cell r="CJ40">
            <v>0</v>
          </cell>
          <cell r="CK40">
            <v>0</v>
          </cell>
          <cell r="CL40">
            <v>0</v>
          </cell>
          <cell r="CR40">
            <v>0</v>
          </cell>
          <cell r="CS40">
            <v>0</v>
          </cell>
          <cell r="CT40">
            <v>0</v>
          </cell>
          <cell r="CU40">
            <v>0</v>
          </cell>
          <cell r="CV40">
            <v>0</v>
          </cell>
          <cell r="CW40">
            <v>0</v>
          </cell>
          <cell r="CX40">
            <v>0</v>
          </cell>
          <cell r="CY40">
            <v>0</v>
          </cell>
          <cell r="CZ40">
            <v>0</v>
          </cell>
          <cell r="DA40">
            <v>0</v>
          </cell>
          <cell r="DC40">
            <v>38961</v>
          </cell>
          <cell r="DD40">
            <v>21532.470145764499</v>
          </cell>
          <cell r="DE40">
            <v>6617.1007721011083</v>
          </cell>
          <cell r="DF40">
            <v>0</v>
          </cell>
          <cell r="DG40">
            <v>0</v>
          </cell>
          <cell r="DH40">
            <v>0</v>
          </cell>
          <cell r="DI40">
            <v>0</v>
          </cell>
          <cell r="DJ40">
            <v>0</v>
          </cell>
          <cell r="DK40">
            <v>28149.570917865607</v>
          </cell>
        </row>
        <row r="41">
          <cell r="A41">
            <v>38991</v>
          </cell>
          <cell r="B41">
            <v>3258.1554219479249</v>
          </cell>
          <cell r="C41">
            <v>13697.584352097443</v>
          </cell>
          <cell r="D41">
            <v>1800.3031483361267</v>
          </cell>
          <cell r="E41">
            <v>3922.9271863418994</v>
          </cell>
          <cell r="F41">
            <v>2872.9925853288028</v>
          </cell>
          <cell r="G41">
            <v>2168.2717916870847</v>
          </cell>
          <cell r="H41">
            <v>74.269749537479996</v>
          </cell>
          <cell r="I41">
            <v>17.806642403550001</v>
          </cell>
          <cell r="J41">
            <v>0</v>
          </cell>
          <cell r="K41">
            <v>0</v>
          </cell>
          <cell r="L41">
            <v>0</v>
          </cell>
          <cell r="M41">
            <v>391.87313548382997</v>
          </cell>
          <cell r="N41">
            <v>0</v>
          </cell>
          <cell r="O41">
            <v>0</v>
          </cell>
          <cell r="P41">
            <v>141.7753435440014</v>
          </cell>
          <cell r="Q41">
            <v>81.8705515660656</v>
          </cell>
          <cell r="R41">
            <v>1254.103919238783</v>
          </cell>
          <cell r="S41">
            <v>1180.8241311286565</v>
          </cell>
          <cell r="T41">
            <v>227.73422291295321</v>
          </cell>
          <cell r="U41">
            <v>1158.6411109830731</v>
          </cell>
          <cell r="V41">
            <v>23.306484496818349</v>
          </cell>
          <cell r="W41">
            <v>1992.8906061638422</v>
          </cell>
          <cell r="X41">
            <v>36.454002744460979</v>
          </cell>
          <cell r="Y41">
            <v>15.747428963300152</v>
          </cell>
          <cell r="Z41">
            <v>326.52100965400967</v>
          </cell>
          <cell r="AA41">
            <v>472.2728675585264</v>
          </cell>
          <cell r="AB41">
            <v>3352.1089463955282</v>
          </cell>
          <cell r="AC41">
            <v>1825.6378930511821</v>
          </cell>
          <cell r="AD41">
            <v>137.51265648984071</v>
          </cell>
          <cell r="AE41">
            <v>281.93382041898127</v>
          </cell>
          <cell r="AF41">
            <v>75.82728298874116</v>
          </cell>
          <cell r="AG41">
            <v>129.45693432080054</v>
          </cell>
          <cell r="AH41">
            <v>883.42762242529614</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C41">
            <v>38991</v>
          </cell>
          <cell r="BD41">
            <v>0</v>
          </cell>
          <cell r="BE41">
            <v>0</v>
          </cell>
          <cell r="BF41">
            <v>0</v>
          </cell>
          <cell r="BG41">
            <v>0</v>
          </cell>
          <cell r="BH41">
            <v>0</v>
          </cell>
          <cell r="BI41">
            <v>0</v>
          </cell>
          <cell r="BJ41">
            <v>0</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0</v>
          </cell>
          <cell r="CJ41">
            <v>0</v>
          </cell>
          <cell r="CK41">
            <v>0</v>
          </cell>
          <cell r="CL41">
            <v>0</v>
          </cell>
          <cell r="CR41">
            <v>0</v>
          </cell>
          <cell r="CS41">
            <v>0</v>
          </cell>
          <cell r="CT41">
            <v>0</v>
          </cell>
          <cell r="CU41">
            <v>0</v>
          </cell>
          <cell r="CV41">
            <v>0</v>
          </cell>
          <cell r="CW41">
            <v>0</v>
          </cell>
          <cell r="CX41">
            <v>0</v>
          </cell>
          <cell r="CY41">
            <v>0</v>
          </cell>
          <cell r="CZ41">
            <v>0</v>
          </cell>
          <cell r="DA41">
            <v>0</v>
          </cell>
          <cell r="DC41">
            <v>38991</v>
          </cell>
          <cell r="DD41">
            <v>28204.184013164144</v>
          </cell>
          <cell r="DE41">
            <v>13598.046835044859</v>
          </cell>
          <cell r="DF41">
            <v>0</v>
          </cell>
          <cell r="DG41">
            <v>0</v>
          </cell>
          <cell r="DH41">
            <v>0</v>
          </cell>
          <cell r="DI41">
            <v>0</v>
          </cell>
          <cell r="DJ41">
            <v>0</v>
          </cell>
          <cell r="DK41">
            <v>41802.230848209001</v>
          </cell>
        </row>
        <row r="42">
          <cell r="A42">
            <v>39022</v>
          </cell>
          <cell r="B42">
            <v>3969.5525198341738</v>
          </cell>
          <cell r="C42">
            <v>34125.743985483678</v>
          </cell>
          <cell r="D42">
            <v>3484.0590521371805</v>
          </cell>
          <cell r="E42">
            <v>5479.6545784956343</v>
          </cell>
          <cell r="F42">
            <v>6370.8611765231972</v>
          </cell>
          <cell r="G42">
            <v>2430.01158123915</v>
          </cell>
          <cell r="H42">
            <v>68.327437610999993</v>
          </cell>
          <cell r="I42">
            <v>20.117008768999998</v>
          </cell>
          <cell r="J42">
            <v>0</v>
          </cell>
          <cell r="K42">
            <v>0</v>
          </cell>
          <cell r="L42">
            <v>0</v>
          </cell>
          <cell r="M42">
            <v>442.71767378740003</v>
          </cell>
          <cell r="N42">
            <v>0</v>
          </cell>
          <cell r="O42">
            <v>0</v>
          </cell>
          <cell r="P42">
            <v>248.26077035431916</v>
          </cell>
          <cell r="Q42">
            <v>156.32731572923996</v>
          </cell>
          <cell r="R42">
            <v>1691.4208247460049</v>
          </cell>
          <cell r="S42">
            <v>1621.7101790234863</v>
          </cell>
          <cell r="T42">
            <v>551.61661918439495</v>
          </cell>
          <cell r="U42">
            <v>2264.79901733611</v>
          </cell>
          <cell r="V42">
            <v>43.279632899068481</v>
          </cell>
          <cell r="W42">
            <v>3514.8829532622713</v>
          </cell>
          <cell r="X42">
            <v>74.557927078910609</v>
          </cell>
          <cell r="Y42">
            <v>27.469120983242245</v>
          </cell>
          <cell r="Z42">
            <v>523.05831006689345</v>
          </cell>
          <cell r="AA42">
            <v>885.55512545541058</v>
          </cell>
          <cell r="AB42">
            <v>6043.4260536254978</v>
          </cell>
          <cell r="AC42">
            <v>3577.7324290709194</v>
          </cell>
          <cell r="AD42">
            <v>188.71991806874016</v>
          </cell>
          <cell r="AE42">
            <v>375.11656903052716</v>
          </cell>
          <cell r="AF42">
            <v>144.91301236564718</v>
          </cell>
          <cell r="AG42">
            <v>254.57687558261216</v>
          </cell>
          <cell r="AH42">
            <v>1528.2001649842437</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C42">
            <v>39022</v>
          </cell>
          <cell r="BD42">
            <v>0</v>
          </cell>
          <cell r="BE42">
            <v>0</v>
          </cell>
          <cell r="BF42">
            <v>0</v>
          </cell>
          <cell r="BG42">
            <v>0</v>
          </cell>
          <cell r="BH42">
            <v>0</v>
          </cell>
          <cell r="BI42">
            <v>0</v>
          </cell>
          <cell r="BJ42">
            <v>0</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0</v>
          </cell>
          <cell r="CJ42">
            <v>0</v>
          </cell>
          <cell r="CK42">
            <v>0</v>
          </cell>
          <cell r="CL42">
            <v>0</v>
          </cell>
          <cell r="CR42">
            <v>0</v>
          </cell>
          <cell r="CS42">
            <v>0</v>
          </cell>
          <cell r="CT42">
            <v>0</v>
          </cell>
          <cell r="CU42">
            <v>0</v>
          </cell>
          <cell r="CV42">
            <v>0</v>
          </cell>
          <cell r="CW42">
            <v>0</v>
          </cell>
          <cell r="CX42">
            <v>0</v>
          </cell>
          <cell r="CY42">
            <v>0</v>
          </cell>
          <cell r="CZ42">
            <v>0</v>
          </cell>
          <cell r="DA42">
            <v>0</v>
          </cell>
          <cell r="DC42">
            <v>39022</v>
          </cell>
          <cell r="DD42">
            <v>56391.045013880408</v>
          </cell>
          <cell r="DE42">
            <v>23715.622818847536</v>
          </cell>
          <cell r="DF42">
            <v>0</v>
          </cell>
          <cell r="DG42">
            <v>0</v>
          </cell>
          <cell r="DH42">
            <v>0</v>
          </cell>
          <cell r="DI42">
            <v>0</v>
          </cell>
          <cell r="DJ42">
            <v>0</v>
          </cell>
          <cell r="DK42">
            <v>80106.667832727951</v>
          </cell>
        </row>
        <row r="43">
          <cell r="A43">
            <v>39052</v>
          </cell>
          <cell r="B43">
            <v>4729.8769095119305</v>
          </cell>
          <cell r="C43">
            <v>68316.439943820063</v>
          </cell>
          <cell r="D43">
            <v>6171.6282011177882</v>
          </cell>
          <cell r="E43">
            <v>7167.8988967470359</v>
          </cell>
          <cell r="F43">
            <v>11089.335376435511</v>
          </cell>
          <cell r="G43">
            <v>2546.6153669939399</v>
          </cell>
          <cell r="H43">
            <v>98.878067177999995</v>
          </cell>
          <cell r="I43">
            <v>21.146265593700001</v>
          </cell>
          <cell r="J43">
            <v>0</v>
          </cell>
          <cell r="K43">
            <v>0</v>
          </cell>
          <cell r="L43">
            <v>0</v>
          </cell>
          <cell r="M43">
            <v>465.36866491602007</v>
          </cell>
          <cell r="N43">
            <v>0</v>
          </cell>
          <cell r="O43">
            <v>0</v>
          </cell>
          <cell r="P43">
            <v>385.37690070424986</v>
          </cell>
          <cell r="Q43">
            <v>252.94273110549159</v>
          </cell>
          <cell r="R43">
            <v>2225.6897269015408</v>
          </cell>
          <cell r="S43">
            <v>2163.9248046347125</v>
          </cell>
          <cell r="T43">
            <v>977.39992678020212</v>
          </cell>
          <cell r="U43">
            <v>3702.629543282927</v>
          </cell>
          <cell r="V43">
            <v>69.139152860340388</v>
          </cell>
          <cell r="W43">
            <v>5476.1169620337205</v>
          </cell>
          <cell r="X43">
            <v>124.23545336777417</v>
          </cell>
          <cell r="Y43">
            <v>42.556519171742586</v>
          </cell>
          <cell r="Z43">
            <v>773.34586029056402</v>
          </cell>
          <cell r="AA43">
            <v>1421.0661027810781</v>
          </cell>
          <cell r="AB43">
            <v>9522.8680606658108</v>
          </cell>
          <cell r="AC43">
            <v>5855.5901076164309</v>
          </cell>
          <cell r="AD43">
            <v>251.68047203197304</v>
          </cell>
          <cell r="AE43">
            <v>488.32612056623509</v>
          </cell>
          <cell r="AF43">
            <v>234.56484996195934</v>
          </cell>
          <cell r="AG43">
            <v>417.28169917587371</v>
          </cell>
          <cell r="AH43">
            <v>2357.3704450646687</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C43">
            <v>39052</v>
          </cell>
          <cell r="BD43">
            <v>0</v>
          </cell>
          <cell r="BE43">
            <v>0</v>
          </cell>
          <cell r="BF43">
            <v>0</v>
          </cell>
          <cell r="BG43">
            <v>0</v>
          </cell>
          <cell r="BH43">
            <v>0</v>
          </cell>
          <cell r="BI43">
            <v>0</v>
          </cell>
          <cell r="BJ43">
            <v>0</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0</v>
          </cell>
          <cell r="CJ43">
            <v>0</v>
          </cell>
          <cell r="CK43">
            <v>0</v>
          </cell>
          <cell r="CL43">
            <v>0</v>
          </cell>
          <cell r="CR43">
            <v>0</v>
          </cell>
          <cell r="CS43">
            <v>0</v>
          </cell>
          <cell r="CT43">
            <v>0</v>
          </cell>
          <cell r="CU43">
            <v>0</v>
          </cell>
          <cell r="CV43">
            <v>0</v>
          </cell>
          <cell r="CW43">
            <v>0</v>
          </cell>
          <cell r="CX43">
            <v>0</v>
          </cell>
          <cell r="CY43">
            <v>0</v>
          </cell>
          <cell r="CZ43">
            <v>0</v>
          </cell>
          <cell r="DA43">
            <v>0</v>
          </cell>
          <cell r="DC43">
            <v>39052</v>
          </cell>
          <cell r="DD43">
            <v>100607.18769231399</v>
          </cell>
          <cell r="DE43">
            <v>36742.105438997292</v>
          </cell>
          <cell r="DF43">
            <v>0</v>
          </cell>
          <cell r="DG43">
            <v>0</v>
          </cell>
          <cell r="DH43">
            <v>0</v>
          </cell>
          <cell r="DI43">
            <v>0</v>
          </cell>
          <cell r="DJ43">
            <v>0</v>
          </cell>
          <cell r="DK43">
            <v>137349.29313131128</v>
          </cell>
        </row>
        <row r="44">
          <cell r="A44">
            <v>39083</v>
          </cell>
          <cell r="B44">
            <v>5423.1836525741646</v>
          </cell>
          <cell r="C44">
            <v>95907.236681736205</v>
          </cell>
          <cell r="D44">
            <v>8875.1654096150141</v>
          </cell>
          <cell r="E44">
            <v>8539.8015255472692</v>
          </cell>
          <cell r="F44">
            <v>14878.803567504543</v>
          </cell>
          <cell r="G44">
            <v>2629.5811937767498</v>
          </cell>
          <cell r="H44">
            <v>123.59228303059999</v>
          </cell>
          <cell r="I44">
            <v>21.856755576499999</v>
          </cell>
          <cell r="J44">
            <v>0</v>
          </cell>
          <cell r="K44">
            <v>0</v>
          </cell>
          <cell r="L44">
            <v>0</v>
          </cell>
          <cell r="M44">
            <v>481.00451197690001</v>
          </cell>
          <cell r="N44">
            <v>0</v>
          </cell>
          <cell r="O44">
            <v>0</v>
          </cell>
          <cell r="P44">
            <v>454.45784143097006</v>
          </cell>
          <cell r="Q44">
            <v>302.0009813029472</v>
          </cell>
          <cell r="R44">
            <v>2479.9890013628492</v>
          </cell>
          <cell r="S44">
            <v>2423.954587708145</v>
          </cell>
          <cell r="T44">
            <v>1196.4196848006072</v>
          </cell>
          <cell r="U44">
            <v>4433.980951704576</v>
          </cell>
          <cell r="V44">
            <v>82.240262835645936</v>
          </cell>
          <cell r="W44">
            <v>6464.9544463895754</v>
          </cell>
          <cell r="X44">
            <v>149.57971542900407</v>
          </cell>
          <cell r="Y44">
            <v>50.15462882002096</v>
          </cell>
          <cell r="Z44">
            <v>898.00852582453047</v>
          </cell>
          <cell r="AA44">
            <v>1692.5897570145773</v>
          </cell>
          <cell r="AB44">
            <v>11276.058650415198</v>
          </cell>
          <cell r="AC44">
            <v>7014.4309277708762</v>
          </cell>
          <cell r="AD44">
            <v>281.86601016367507</v>
          </cell>
          <cell r="AE44">
            <v>541.86793027165368</v>
          </cell>
          <cell r="AF44">
            <v>280.09023464346342</v>
          </cell>
          <cell r="AG44">
            <v>500.07645964633628</v>
          </cell>
          <cell r="AH44">
            <v>2774.5646984765194</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C44">
            <v>39083</v>
          </cell>
          <cell r="BD44">
            <v>0</v>
          </cell>
          <cell r="BE44">
            <v>0</v>
          </cell>
          <cell r="BF44">
            <v>0</v>
          </cell>
          <cell r="BG44">
            <v>0</v>
          </cell>
          <cell r="BH44">
            <v>0</v>
          </cell>
          <cell r="BI44">
            <v>0</v>
          </cell>
          <cell r="BJ44">
            <v>0</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0</v>
          </cell>
          <cell r="CJ44">
            <v>0</v>
          </cell>
          <cell r="CK44">
            <v>0</v>
          </cell>
          <cell r="CL44">
            <v>0</v>
          </cell>
          <cell r="CR44">
            <v>0</v>
          </cell>
          <cell r="CS44">
            <v>0</v>
          </cell>
          <cell r="CT44">
            <v>0</v>
          </cell>
          <cell r="CU44">
            <v>0</v>
          </cell>
          <cell r="CV44">
            <v>0</v>
          </cell>
          <cell r="CW44">
            <v>0</v>
          </cell>
          <cell r="CX44">
            <v>0</v>
          </cell>
          <cell r="CY44">
            <v>0</v>
          </cell>
          <cell r="CZ44">
            <v>0</v>
          </cell>
          <cell r="DA44">
            <v>0</v>
          </cell>
          <cell r="DC44">
            <v>39083</v>
          </cell>
          <cell r="DD44">
            <v>136880.22558133796</v>
          </cell>
          <cell r="DE44">
            <v>43297.285296011178</v>
          </cell>
          <cell r="DF44">
            <v>0</v>
          </cell>
          <cell r="DG44">
            <v>0</v>
          </cell>
          <cell r="DH44">
            <v>0</v>
          </cell>
          <cell r="DI44">
            <v>0</v>
          </cell>
          <cell r="DJ44">
            <v>0</v>
          </cell>
          <cell r="DK44">
            <v>180177.51087734912</v>
          </cell>
        </row>
        <row r="45">
          <cell r="A45">
            <v>39114</v>
          </cell>
          <cell r="B45">
            <v>5635.5558676884739</v>
          </cell>
          <cell r="C45">
            <v>101094.79161286209</v>
          </cell>
          <cell r="D45">
            <v>9943.5121548670595</v>
          </cell>
          <cell r="E45">
            <v>8350.5147122048493</v>
          </cell>
          <cell r="F45">
            <v>14778.817191054597</v>
          </cell>
          <cell r="G45">
            <v>2505.5920804111502</v>
          </cell>
          <cell r="H45">
            <v>121.68904342349997</v>
          </cell>
          <cell r="I45">
            <v>20.827846649999998</v>
          </cell>
          <cell r="J45">
            <v>0</v>
          </cell>
          <cell r="K45">
            <v>0</v>
          </cell>
          <cell r="L45">
            <v>0</v>
          </cell>
          <cell r="M45">
            <v>458.36117708999996</v>
          </cell>
          <cell r="N45">
            <v>0</v>
          </cell>
          <cell r="O45">
            <v>0</v>
          </cell>
          <cell r="P45">
            <v>401.73067860568199</v>
          </cell>
          <cell r="Q45">
            <v>266.24717960752281</v>
          </cell>
          <cell r="R45">
            <v>2220.0849321938281</v>
          </cell>
          <cell r="S45">
            <v>2167.3195376916037</v>
          </cell>
          <cell r="T45">
            <v>1049.1798396491993</v>
          </cell>
          <cell r="U45">
            <v>3906.5303280622084</v>
          </cell>
          <cell r="V45">
            <v>72.56246590823406</v>
          </cell>
          <cell r="W45">
            <v>5713.4891198415089</v>
          </cell>
          <cell r="X45">
            <v>131.63374833080039</v>
          </cell>
          <cell r="Y45">
            <v>44.341426876529539</v>
          </cell>
          <cell r="Z45">
            <v>796.5058745112309</v>
          </cell>
          <cell r="AA45">
            <v>1492.9820981715361</v>
          </cell>
          <cell r="AB45">
            <v>10069.501728856127</v>
          </cell>
          <cell r="AC45">
            <v>6179.5963290409454</v>
          </cell>
          <cell r="AD45">
            <v>252.03529474458887</v>
          </cell>
          <cell r="AE45">
            <v>485.53850473033481</v>
          </cell>
          <cell r="AF45">
            <v>246.92444960380789</v>
          </cell>
          <cell r="AG45">
            <v>440.51859986093268</v>
          </cell>
          <cell r="AH45">
            <v>2453.6882643520617</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C45">
            <v>39114</v>
          </cell>
          <cell r="BD45">
            <v>0</v>
          </cell>
          <cell r="BE45">
            <v>0</v>
          </cell>
          <cell r="BF45">
            <v>0</v>
          </cell>
          <cell r="BG45">
            <v>0</v>
          </cell>
          <cell r="BH45">
            <v>0</v>
          </cell>
          <cell r="BI45">
            <v>0</v>
          </cell>
          <cell r="BJ45">
            <v>0</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0</v>
          </cell>
          <cell r="CJ45">
            <v>0</v>
          </cell>
          <cell r="CK45">
            <v>0</v>
          </cell>
          <cell r="CL45">
            <v>0</v>
          </cell>
          <cell r="CR45">
            <v>0</v>
          </cell>
          <cell r="CS45">
            <v>0</v>
          </cell>
          <cell r="CT45">
            <v>0</v>
          </cell>
          <cell r="CU45">
            <v>0</v>
          </cell>
          <cell r="CV45">
            <v>0</v>
          </cell>
          <cell r="CW45">
            <v>0</v>
          </cell>
          <cell r="CX45">
            <v>0</v>
          </cell>
          <cell r="CY45">
            <v>0</v>
          </cell>
          <cell r="CZ45">
            <v>0</v>
          </cell>
          <cell r="DA45">
            <v>0</v>
          </cell>
          <cell r="DC45">
            <v>39114</v>
          </cell>
          <cell r="DD45">
            <v>142909.66168625173</v>
          </cell>
          <cell r="DE45">
            <v>38390.41040063867</v>
          </cell>
          <cell r="DF45">
            <v>0</v>
          </cell>
          <cell r="DG45">
            <v>0</v>
          </cell>
          <cell r="DH45">
            <v>0</v>
          </cell>
          <cell r="DI45">
            <v>0</v>
          </cell>
          <cell r="DJ45">
            <v>0</v>
          </cell>
          <cell r="DK45">
            <v>181300.0720868904</v>
          </cell>
        </row>
        <row r="46">
          <cell r="A46">
            <v>39142</v>
          </cell>
          <cell r="B46">
            <v>5267.7451401579674</v>
          </cell>
          <cell r="C46">
            <v>84360.500883956105</v>
          </cell>
          <cell r="D46">
            <v>8960.4531426130052</v>
          </cell>
          <cell r="E46">
            <v>7434.3718771312897</v>
          </cell>
          <cell r="F46">
            <v>12410.498904013089</v>
          </cell>
          <cell r="G46">
            <v>2450.3986094437205</v>
          </cell>
          <cell r="H46">
            <v>104.68629131760001</v>
          </cell>
          <cell r="I46">
            <v>20.340656150099999</v>
          </cell>
          <cell r="J46">
            <v>0</v>
          </cell>
          <cell r="K46">
            <v>0</v>
          </cell>
          <cell r="L46">
            <v>0</v>
          </cell>
          <cell r="M46">
            <v>447.63951129546001</v>
          </cell>
          <cell r="N46">
            <v>0</v>
          </cell>
          <cell r="O46">
            <v>0</v>
          </cell>
          <cell r="P46">
            <v>338.74371643582623</v>
          </cell>
          <cell r="Q46">
            <v>219.79121296840407</v>
          </cell>
          <cell r="R46">
            <v>2055.3744162353705</v>
          </cell>
          <cell r="S46">
            <v>1989.5843400257918</v>
          </cell>
          <cell r="T46">
            <v>829.14153529950545</v>
          </cell>
          <cell r="U46">
            <v>3208.2987298579915</v>
          </cell>
          <cell r="V46">
            <v>60.288629148828711</v>
          </cell>
          <cell r="W46">
            <v>4808.5335549236743</v>
          </cell>
          <cell r="X46">
            <v>107.09809016762242</v>
          </cell>
          <cell r="Y46">
            <v>37.427688244077331</v>
          </cell>
          <cell r="Z46">
            <v>689.32244015126128</v>
          </cell>
          <cell r="AA46">
            <v>1237.6170362575633</v>
          </cell>
          <cell r="AB46">
            <v>8478.6946513885996</v>
          </cell>
          <cell r="AC46">
            <v>5072.2942251351124</v>
          </cell>
          <cell r="AD46">
            <v>231.44297725796042</v>
          </cell>
          <cell r="AE46">
            <v>452.4998092116561</v>
          </cell>
          <cell r="AF46">
            <v>203.80042305640873</v>
          </cell>
          <cell r="AG46">
            <v>361.31639061407253</v>
          </cell>
          <cell r="AH46">
            <v>2075.7930611575412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39142</v>
          </cell>
          <cell r="BD46">
            <v>0</v>
          </cell>
          <cell r="BE46">
            <v>0</v>
          </cell>
          <cell r="BF46">
            <v>0</v>
          </cell>
          <cell r="BG46">
            <v>0</v>
          </cell>
          <cell r="BH46">
            <v>0</v>
          </cell>
          <cell r="BI46">
            <v>0</v>
          </cell>
          <cell r="BJ46">
            <v>0</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0</v>
          </cell>
          <cell r="CJ46">
            <v>0</v>
          </cell>
          <cell r="CK46">
            <v>0</v>
          </cell>
          <cell r="CL46">
            <v>0</v>
          </cell>
          <cell r="CR46">
            <v>0</v>
          </cell>
          <cell r="CS46">
            <v>0</v>
          </cell>
          <cell r="CT46">
            <v>0</v>
          </cell>
          <cell r="CU46">
            <v>0</v>
          </cell>
          <cell r="CV46">
            <v>0</v>
          </cell>
          <cell r="CW46">
            <v>0</v>
          </cell>
          <cell r="CX46">
            <v>0</v>
          </cell>
          <cell r="CY46">
            <v>0</v>
          </cell>
          <cell r="CZ46">
            <v>0</v>
          </cell>
          <cell r="DA46">
            <v>0</v>
          </cell>
          <cell r="DC46">
            <v>39142</v>
          </cell>
          <cell r="DD46">
            <v>121456.63501607835</v>
          </cell>
          <cell r="DE46">
            <v>32457.062927537263</v>
          </cell>
          <cell r="DF46">
            <v>0</v>
          </cell>
          <cell r="DG46">
            <v>0</v>
          </cell>
          <cell r="DH46">
            <v>0</v>
          </cell>
          <cell r="DI46">
            <v>0</v>
          </cell>
          <cell r="DJ46">
            <v>0</v>
          </cell>
          <cell r="DK46">
            <v>153913.69794361561</v>
          </cell>
        </row>
        <row r="47">
          <cell r="A47">
            <v>39173</v>
          </cell>
          <cell r="B47">
            <v>4332.9474610518337</v>
          </cell>
          <cell r="C47">
            <v>51842.415566173557</v>
          </cell>
          <cell r="D47">
            <v>6390.0989565449454</v>
          </cell>
          <cell r="E47">
            <v>5681.9991872929177</v>
          </cell>
          <cell r="F47">
            <v>8199.3272914035806</v>
          </cell>
          <cell r="G47">
            <v>2179.5149705439749</v>
          </cell>
          <cell r="H47">
            <v>73.054639538250001</v>
          </cell>
          <cell r="I47">
            <v>17.905885481249999</v>
          </cell>
          <cell r="J47">
            <v>0</v>
          </cell>
          <cell r="K47">
            <v>0</v>
          </cell>
          <cell r="L47">
            <v>0</v>
          </cell>
          <cell r="M47">
            <v>394.05719102625</v>
          </cell>
          <cell r="N47">
            <v>0</v>
          </cell>
          <cell r="O47">
            <v>0</v>
          </cell>
          <cell r="P47">
            <v>196.39232773241318</v>
          </cell>
          <cell r="Q47">
            <v>121.42574221455118</v>
          </cell>
          <cell r="R47">
            <v>1425.2430540334501</v>
          </cell>
          <cell r="S47">
            <v>1359.9684508077482</v>
          </cell>
          <cell r="T47">
            <v>409.95683832381377</v>
          </cell>
          <cell r="U47">
            <v>1750.8504817456571</v>
          </cell>
          <cell r="V47">
            <v>33.810834390861899</v>
          </cell>
          <cell r="W47">
            <v>2776.1799333413242</v>
          </cell>
          <cell r="X47">
            <v>57.127506449277504</v>
          </cell>
          <cell r="Y47">
            <v>21.748386987406739</v>
          </cell>
          <cell r="Z47">
            <v>422.19461479480373</v>
          </cell>
          <cell r="AA47">
            <v>690.41765220344621</v>
          </cell>
          <cell r="AB47">
            <v>4972.9819447016616</v>
          </cell>
          <cell r="AC47">
            <v>2764.4242581087542</v>
          </cell>
          <cell r="AD47">
            <v>158.29076623291115</v>
          </cell>
          <cell r="AE47">
            <v>317.23575906368455</v>
          </cell>
          <cell r="AF47">
            <v>112.53998361341442</v>
          </cell>
          <cell r="AG47">
            <v>196.56959821488738</v>
          </cell>
          <cell r="AH47">
            <v>1212.159021714921</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C47">
            <v>39173</v>
          </cell>
          <cell r="BD47">
            <v>0</v>
          </cell>
          <cell r="BE47">
            <v>0</v>
          </cell>
          <cell r="BF47">
            <v>0</v>
          </cell>
          <cell r="BG47">
            <v>0</v>
          </cell>
          <cell r="BH47">
            <v>0</v>
          </cell>
          <cell r="BI47">
            <v>0</v>
          </cell>
          <cell r="BJ47">
            <v>0</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0</v>
          </cell>
          <cell r="CJ47">
            <v>0</v>
          </cell>
          <cell r="CK47">
            <v>0</v>
          </cell>
          <cell r="CL47">
            <v>0</v>
          </cell>
          <cell r="CR47">
            <v>0</v>
          </cell>
          <cell r="CS47">
            <v>0</v>
          </cell>
          <cell r="CT47">
            <v>0</v>
          </cell>
          <cell r="CU47">
            <v>0</v>
          </cell>
          <cell r="CV47">
            <v>0</v>
          </cell>
          <cell r="CW47">
            <v>0</v>
          </cell>
          <cell r="CX47">
            <v>0</v>
          </cell>
          <cell r="CY47">
            <v>0</v>
          </cell>
          <cell r="CZ47">
            <v>0</v>
          </cell>
          <cell r="DA47">
            <v>0</v>
          </cell>
          <cell r="DC47">
            <v>39173</v>
          </cell>
          <cell r="DD47">
            <v>79111.321149056559</v>
          </cell>
          <cell r="DE47">
            <v>18999.517154674988</v>
          </cell>
          <cell r="DF47">
            <v>0</v>
          </cell>
          <cell r="DG47">
            <v>0</v>
          </cell>
          <cell r="DH47">
            <v>0</v>
          </cell>
          <cell r="DI47">
            <v>0</v>
          </cell>
          <cell r="DJ47">
            <v>0</v>
          </cell>
          <cell r="DK47">
            <v>98110.838303731551</v>
          </cell>
        </row>
        <row r="48">
          <cell r="A48">
            <v>39203</v>
          </cell>
          <cell r="B48">
            <v>3595.7020494048252</v>
          </cell>
          <cell r="C48">
            <v>29491.352850986066</v>
          </cell>
          <cell r="D48">
            <v>4061.0807482140053</v>
          </cell>
          <cell r="E48">
            <v>4164.5125947009747</v>
          </cell>
          <cell r="F48">
            <v>4467.2448279341133</v>
          </cell>
          <cell r="G48">
            <v>1972.8596862090001</v>
          </cell>
          <cell r="H48">
            <v>46.804705894399994</v>
          </cell>
          <cell r="I48">
            <v>16.081747779500002</v>
          </cell>
          <cell r="J48">
            <v>0</v>
          </cell>
          <cell r="K48">
            <v>0</v>
          </cell>
          <cell r="L48">
            <v>0</v>
          </cell>
          <cell r="M48">
            <v>353.91315126070003</v>
          </cell>
          <cell r="N48">
            <v>0</v>
          </cell>
          <cell r="O48">
            <v>0</v>
          </cell>
          <cell r="P48">
            <v>108.51663218540129</v>
          </cell>
          <cell r="Q48">
            <v>59.854100555304221</v>
          </cell>
          <cell r="R48">
            <v>1069.3030620412535</v>
          </cell>
          <cell r="S48">
            <v>1000.5081590052122</v>
          </cell>
          <cell r="T48">
            <v>141.17794988064625</v>
          </cell>
          <cell r="U48">
            <v>835.69402749760445</v>
          </cell>
          <cell r="V48">
            <v>17.304047496838074</v>
          </cell>
          <cell r="W48">
            <v>1519.9289896347564</v>
          </cell>
          <cell r="X48">
            <v>25.577550876190152</v>
          </cell>
          <cell r="Y48">
            <v>12.076254635553589</v>
          </cell>
          <cell r="Z48">
            <v>260.48259059566954</v>
          </cell>
          <cell r="AA48">
            <v>348.78742998336548</v>
          </cell>
          <cell r="AB48">
            <v>2779.3348633577489</v>
          </cell>
          <cell r="AC48">
            <v>1314.7950977761197</v>
          </cell>
          <cell r="AD48">
            <v>116.54348544598476</v>
          </cell>
          <cell r="AE48">
            <v>241.5010551601699</v>
          </cell>
          <cell r="AF48">
            <v>55.408879254025663</v>
          </cell>
          <cell r="AG48">
            <v>93.04246458458077</v>
          </cell>
          <cell r="AH48">
            <v>680.25297251563961</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C48">
            <v>39203</v>
          </cell>
          <cell r="BD48">
            <v>0</v>
          </cell>
          <cell r="BE48">
            <v>0</v>
          </cell>
          <cell r="BF48">
            <v>0</v>
          </cell>
          <cell r="BG48">
            <v>0</v>
          </cell>
          <cell r="BH48">
            <v>0</v>
          </cell>
          <cell r="BI48">
            <v>0</v>
          </cell>
          <cell r="BJ48">
            <v>0</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0</v>
          </cell>
          <cell r="CJ48">
            <v>0</v>
          </cell>
          <cell r="CK48">
            <v>0</v>
          </cell>
          <cell r="CL48">
            <v>0</v>
          </cell>
          <cell r="CR48">
            <v>0</v>
          </cell>
          <cell r="CS48">
            <v>0</v>
          </cell>
          <cell r="CT48">
            <v>0</v>
          </cell>
          <cell r="CU48">
            <v>0</v>
          </cell>
          <cell r="CV48">
            <v>0</v>
          </cell>
          <cell r="CW48">
            <v>0</v>
          </cell>
          <cell r="CX48">
            <v>0</v>
          </cell>
          <cell r="CY48">
            <v>0</v>
          </cell>
          <cell r="CZ48">
            <v>0</v>
          </cell>
          <cell r="DA48">
            <v>0</v>
          </cell>
          <cell r="DC48">
            <v>39203</v>
          </cell>
          <cell r="DD48">
            <v>48169.552362383576</v>
          </cell>
          <cell r="DE48">
            <v>10680.089612482067</v>
          </cell>
          <cell r="DF48">
            <v>0</v>
          </cell>
          <cell r="DG48">
            <v>0</v>
          </cell>
          <cell r="DH48">
            <v>0</v>
          </cell>
          <cell r="DI48">
            <v>0</v>
          </cell>
          <cell r="DJ48">
            <v>0</v>
          </cell>
          <cell r="DK48">
            <v>58849.641974865641</v>
          </cell>
        </row>
        <row r="49">
          <cell r="A49">
            <v>39234</v>
          </cell>
          <cell r="B49">
            <v>3122.5892831413248</v>
          </cell>
          <cell r="C49">
            <v>15409.147423123699</v>
          </cell>
          <cell r="D49">
            <v>2341.9830967009348</v>
          </cell>
          <cell r="E49">
            <v>3372.4864789818848</v>
          </cell>
          <cell r="F49">
            <v>2315.9551811473602</v>
          </cell>
          <cell r="G49">
            <v>1920.356162301825</v>
          </cell>
          <cell r="H49">
            <v>62.028224575849997</v>
          </cell>
          <cell r="I49">
            <v>15.618301331749999</v>
          </cell>
          <cell r="J49">
            <v>0</v>
          </cell>
          <cell r="K49">
            <v>0</v>
          </cell>
          <cell r="L49">
            <v>0</v>
          </cell>
          <cell r="M49">
            <v>343.71402396355001</v>
          </cell>
          <cell r="N49">
            <v>0</v>
          </cell>
          <cell r="O49">
            <v>0</v>
          </cell>
          <cell r="P49">
            <v>66.779798786202534</v>
          </cell>
          <cell r="Q49">
            <v>30.880718188564956</v>
          </cell>
          <cell r="R49">
            <v>889.72922810446744</v>
          </cell>
          <cell r="S49">
            <v>820.4840633122684</v>
          </cell>
          <cell r="T49">
            <v>16.706473872537234</v>
          </cell>
          <cell r="U49">
            <v>405.95545701440972</v>
          </cell>
          <cell r="V49">
            <v>9.5155439591512803</v>
          </cell>
          <cell r="W49">
            <v>923.79320402833389</v>
          </cell>
          <cell r="X49">
            <v>10.816344211178043</v>
          </cell>
          <cell r="Y49">
            <v>7.4802363527441527</v>
          </cell>
          <cell r="Z49">
            <v>182.66163034657922</v>
          </cell>
          <cell r="AA49">
            <v>187.74990473215206</v>
          </cell>
          <cell r="AB49">
            <v>1762.6153596433196</v>
          </cell>
          <cell r="AC49">
            <v>634.2289067886677</v>
          </cell>
          <cell r="AD49">
            <v>95.629931984567193</v>
          </cell>
          <cell r="AE49">
            <v>203.05891303123454</v>
          </cell>
          <cell r="AF49">
            <v>28.527200013356122</v>
          </cell>
          <cell r="AG49">
            <v>44.453240172070252</v>
          </cell>
          <cell r="AH49">
            <v>427.23154736375051</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C49">
            <v>39234</v>
          </cell>
          <cell r="BD49">
            <v>0</v>
          </cell>
          <cell r="BE49">
            <v>0</v>
          </cell>
          <cell r="BF49">
            <v>0</v>
          </cell>
          <cell r="BG49">
            <v>0</v>
          </cell>
          <cell r="BH49">
            <v>0</v>
          </cell>
          <cell r="BI49">
            <v>0</v>
          </cell>
          <cell r="BJ49">
            <v>0</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0</v>
          </cell>
          <cell r="CJ49">
            <v>0</v>
          </cell>
          <cell r="CK49">
            <v>0</v>
          </cell>
          <cell r="CL49">
            <v>0</v>
          </cell>
          <cell r="CR49">
            <v>0</v>
          </cell>
          <cell r="CS49">
            <v>0</v>
          </cell>
          <cell r="CT49">
            <v>0</v>
          </cell>
          <cell r="CU49">
            <v>0</v>
          </cell>
          <cell r="CV49">
            <v>0</v>
          </cell>
          <cell r="CW49">
            <v>0</v>
          </cell>
          <cell r="CX49">
            <v>0</v>
          </cell>
          <cell r="CY49">
            <v>0</v>
          </cell>
          <cell r="CZ49">
            <v>0</v>
          </cell>
          <cell r="DA49">
            <v>0</v>
          </cell>
          <cell r="DC49">
            <v>39234</v>
          </cell>
          <cell r="DD49">
            <v>28903.878175268175</v>
          </cell>
          <cell r="DE49">
            <v>6748.2977019055561</v>
          </cell>
          <cell r="DF49">
            <v>0</v>
          </cell>
          <cell r="DG49">
            <v>0</v>
          </cell>
          <cell r="DH49">
            <v>0</v>
          </cell>
          <cell r="DI49">
            <v>0</v>
          </cell>
          <cell r="DJ49">
            <v>0</v>
          </cell>
          <cell r="DK49">
            <v>35652.17587717373</v>
          </cell>
        </row>
        <row r="50">
          <cell r="A50">
            <v>39264</v>
          </cell>
          <cell r="B50">
            <v>2867.376626885627</v>
          </cell>
          <cell r="C50">
            <v>8016.1944700798567</v>
          </cell>
          <cell r="D50">
            <v>1444.8264303984079</v>
          </cell>
          <cell r="E50">
            <v>3089.6984208364411</v>
          </cell>
          <cell r="F50">
            <v>1600.3487765227501</v>
          </cell>
          <cell r="G50">
            <v>1882.4546285452648</v>
          </cell>
          <cell r="H50">
            <v>86.174062146790021</v>
          </cell>
          <cell r="I50">
            <v>15.283746050949999</v>
          </cell>
          <cell r="J50">
            <v>0</v>
          </cell>
          <cell r="K50">
            <v>0</v>
          </cell>
          <cell r="L50">
            <v>0</v>
          </cell>
          <cell r="M50">
            <v>336.35142163187004</v>
          </cell>
          <cell r="N50">
            <v>0</v>
          </cell>
          <cell r="O50">
            <v>0</v>
          </cell>
          <cell r="P50">
            <v>63.767708911013123</v>
          </cell>
          <cell r="Q50">
            <v>28.623584451046749</v>
          </cell>
          <cell r="R50">
            <v>883.23709023530819</v>
          </cell>
          <cell r="S50">
            <v>813.20827852457455</v>
          </cell>
          <cell r="T50">
            <v>5.7647463587365602</v>
          </cell>
          <cell r="U50">
            <v>371.91817396298262</v>
          </cell>
          <cell r="V50">
            <v>8.9218276516172637</v>
          </cell>
          <cell r="W50">
            <v>880.44843252168653</v>
          </cell>
          <cell r="X50">
            <v>9.6136068240443464</v>
          </cell>
          <cell r="Y50">
            <v>7.1499062667069664</v>
          </cell>
          <cell r="Z50">
            <v>177.66966054976666</v>
          </cell>
          <cell r="AA50">
            <v>175.3774553709159</v>
          </cell>
          <cell r="AB50">
            <v>1676.8806692745159</v>
          </cell>
          <cell r="AC50">
            <v>580.23180685055911</v>
          </cell>
          <cell r="AD50">
            <v>94.788064596769757</v>
          </cell>
          <cell r="AE50">
            <v>201.8042878048395</v>
          </cell>
          <cell r="AF50">
            <v>26.431685170165824</v>
          </cell>
          <cell r="AG50">
            <v>40.589214836333333</v>
          </cell>
          <cell r="AH50">
            <v>409.21174026561852</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C50">
            <v>39264</v>
          </cell>
          <cell r="BD50">
            <v>0</v>
          </cell>
          <cell r="BE50">
            <v>0</v>
          </cell>
          <cell r="BF50">
            <v>0</v>
          </cell>
          <cell r="BG50">
            <v>0</v>
          </cell>
          <cell r="BH50">
            <v>0</v>
          </cell>
          <cell r="BI50">
            <v>0</v>
          </cell>
          <cell r="BJ50">
            <v>0</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0</v>
          </cell>
          <cell r="CJ50">
            <v>0</v>
          </cell>
          <cell r="CK50">
            <v>0</v>
          </cell>
          <cell r="CL50">
            <v>0</v>
          </cell>
          <cell r="CR50">
            <v>0</v>
          </cell>
          <cell r="CS50">
            <v>0</v>
          </cell>
          <cell r="CT50">
            <v>0</v>
          </cell>
          <cell r="CU50">
            <v>0</v>
          </cell>
          <cell r="CV50">
            <v>0</v>
          </cell>
          <cell r="CW50">
            <v>0</v>
          </cell>
          <cell r="CX50">
            <v>0</v>
          </cell>
          <cell r="CY50">
            <v>0</v>
          </cell>
          <cell r="CZ50">
            <v>0</v>
          </cell>
          <cell r="DA50">
            <v>0</v>
          </cell>
          <cell r="DC50">
            <v>39264</v>
          </cell>
          <cell r="DD50">
            <v>19338.708583097956</v>
          </cell>
          <cell r="DE50">
            <v>6455.637940427202</v>
          </cell>
          <cell r="DF50">
            <v>0</v>
          </cell>
          <cell r="DG50">
            <v>0</v>
          </cell>
          <cell r="DH50">
            <v>0</v>
          </cell>
          <cell r="DI50">
            <v>0</v>
          </cell>
          <cell r="DJ50">
            <v>0</v>
          </cell>
          <cell r="DK50">
            <v>25794.346523525157</v>
          </cell>
        </row>
        <row r="51">
          <cell r="A51">
            <v>39295</v>
          </cell>
          <cell r="B51">
            <v>2847.6135400223229</v>
          </cell>
          <cell r="C51">
            <v>9058.1754507399346</v>
          </cell>
          <cell r="D51">
            <v>1240.9309211655079</v>
          </cell>
          <cell r="E51">
            <v>3153.1838139507363</v>
          </cell>
          <cell r="F51">
            <v>1648.4133282572</v>
          </cell>
          <cell r="G51">
            <v>1920.6813207376804</v>
          </cell>
          <cell r="H51">
            <v>87.905543020480025</v>
          </cell>
          <cell r="I51">
            <v>15.5993255314</v>
          </cell>
          <cell r="J51">
            <v>0</v>
          </cell>
          <cell r="K51">
            <v>0</v>
          </cell>
          <cell r="L51">
            <v>0</v>
          </cell>
          <cell r="M51">
            <v>343.29642101444006</v>
          </cell>
          <cell r="N51">
            <v>0</v>
          </cell>
          <cell r="O51">
            <v>0</v>
          </cell>
          <cell r="P51">
            <v>64.226315726723982</v>
          </cell>
          <cell r="Q51">
            <v>28.829440536258225</v>
          </cell>
          <cell r="R51">
            <v>889.58918530643268</v>
          </cell>
          <cell r="S51">
            <v>819.05673796419956</v>
          </cell>
          <cell r="T51">
            <v>5.80620546109588</v>
          </cell>
          <cell r="U51">
            <v>374.59294795720257</v>
          </cell>
          <cell r="V51">
            <v>8.9859919604736334</v>
          </cell>
          <cell r="W51">
            <v>886.78047202776099</v>
          </cell>
          <cell r="X51">
            <v>9.6827462942928975</v>
          </cell>
          <cell r="Y51">
            <v>7.2013272100276922</v>
          </cell>
          <cell r="Z51">
            <v>178.94743136299854</v>
          </cell>
          <cell r="AA51">
            <v>176.63874102361777</v>
          </cell>
          <cell r="AB51">
            <v>1692.2307459604792</v>
          </cell>
          <cell r="AC51">
            <v>584.40473803874465</v>
          </cell>
          <cell r="AD51">
            <v>95.469764680001276</v>
          </cell>
          <cell r="AE51">
            <v>203.25563086557469</v>
          </cell>
          <cell r="AF51">
            <v>26.621777478275529</v>
          </cell>
          <cell r="AG51">
            <v>40.881125756235939</v>
          </cell>
          <cell r="AH51">
            <v>412.15472342056614</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C51">
            <v>39295</v>
          </cell>
          <cell r="BD51">
            <v>0</v>
          </cell>
          <cell r="BE51">
            <v>0</v>
          </cell>
          <cell r="BF51">
            <v>0</v>
          </cell>
          <cell r="BG51">
            <v>0</v>
          </cell>
          <cell r="BH51">
            <v>0</v>
          </cell>
          <cell r="BI51">
            <v>0</v>
          </cell>
          <cell r="BJ51">
            <v>0</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0</v>
          </cell>
          <cell r="CJ51">
            <v>0</v>
          </cell>
          <cell r="CK51">
            <v>0</v>
          </cell>
          <cell r="CL51">
            <v>0</v>
          </cell>
          <cell r="CR51">
            <v>0</v>
          </cell>
          <cell r="CS51">
            <v>0</v>
          </cell>
          <cell r="CT51">
            <v>0</v>
          </cell>
          <cell r="CU51">
            <v>0</v>
          </cell>
          <cell r="CV51">
            <v>0</v>
          </cell>
          <cell r="CW51">
            <v>0</v>
          </cell>
          <cell r="CX51">
            <v>0</v>
          </cell>
          <cell r="CY51">
            <v>0</v>
          </cell>
          <cell r="CZ51">
            <v>0</v>
          </cell>
          <cell r="DA51">
            <v>0</v>
          </cell>
          <cell r="DC51">
            <v>39295</v>
          </cell>
          <cell r="DD51">
            <v>20315.799664439699</v>
          </cell>
          <cell r="DE51">
            <v>6505.3560490309619</v>
          </cell>
          <cell r="DF51">
            <v>0</v>
          </cell>
          <cell r="DG51">
            <v>0</v>
          </cell>
          <cell r="DH51">
            <v>0</v>
          </cell>
          <cell r="DI51">
            <v>0</v>
          </cell>
          <cell r="DJ51">
            <v>0</v>
          </cell>
          <cell r="DK51">
            <v>26821.15571347066</v>
          </cell>
        </row>
        <row r="52">
          <cell r="A52">
            <v>39326</v>
          </cell>
          <cell r="B52">
            <v>2909.0600762207691</v>
          </cell>
          <cell r="C52">
            <v>9853.2595147565753</v>
          </cell>
          <cell r="D52">
            <v>1266.7510497742194</v>
          </cell>
          <cell r="E52">
            <v>3170.8212426992918</v>
          </cell>
          <cell r="F52">
            <v>1674.4497982953983</v>
          </cell>
          <cell r="G52">
            <v>1930.2911725495799</v>
          </cell>
          <cell r="H52">
            <v>88.244149075479996</v>
          </cell>
          <cell r="I52">
            <v>15.7059972589</v>
          </cell>
          <cell r="J52">
            <v>0</v>
          </cell>
          <cell r="K52">
            <v>0</v>
          </cell>
          <cell r="L52">
            <v>0</v>
          </cell>
          <cell r="M52">
            <v>345.64395983594</v>
          </cell>
          <cell r="N52">
            <v>0</v>
          </cell>
          <cell r="O52">
            <v>0</v>
          </cell>
          <cell r="P52">
            <v>63.737859035153804</v>
          </cell>
          <cell r="Q52">
            <v>28.610185656310311</v>
          </cell>
          <cell r="R52">
            <v>882.82364402643395</v>
          </cell>
          <cell r="S52">
            <v>812.82761303452867</v>
          </cell>
          <cell r="T52">
            <v>5.7620478618624018</v>
          </cell>
          <cell r="U52">
            <v>371.7440778332612</v>
          </cell>
          <cell r="V52">
            <v>8.9176513145277418</v>
          </cell>
          <cell r="W52">
            <v>880.03629169272915</v>
          </cell>
          <cell r="X52">
            <v>9.6091066628317456</v>
          </cell>
          <cell r="Y52">
            <v>7.1465593718896434</v>
          </cell>
          <cell r="Z52">
            <v>177.58649279288872</v>
          </cell>
          <cell r="AA52">
            <v>175.29536060287825</v>
          </cell>
          <cell r="AB52">
            <v>1706.0895834262792</v>
          </cell>
          <cell r="AC52">
            <v>579.96019841895827</v>
          </cell>
          <cell r="AD52">
            <v>94.743693989616418</v>
          </cell>
          <cell r="AE52">
            <v>201.70982254896441</v>
          </cell>
          <cell r="AF52">
            <v>26.419312410746443</v>
          </cell>
          <cell r="AG52">
            <v>40.570214890360958</v>
          </cell>
          <cell r="AH52">
            <v>409.02018689392457</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C52">
            <v>39326</v>
          </cell>
          <cell r="BD52">
            <v>0</v>
          </cell>
          <cell r="BE52">
            <v>0</v>
          </cell>
          <cell r="BF52">
            <v>0</v>
          </cell>
          <cell r="BG52">
            <v>0</v>
          </cell>
          <cell r="BH52">
            <v>0</v>
          </cell>
          <cell r="BI52">
            <v>0</v>
          </cell>
          <cell r="BJ52">
            <v>0</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0</v>
          </cell>
          <cell r="CJ52">
            <v>0</v>
          </cell>
          <cell r="CK52">
            <v>0</v>
          </cell>
          <cell r="CL52">
            <v>0</v>
          </cell>
          <cell r="CR52">
            <v>0</v>
          </cell>
          <cell r="CS52">
            <v>0</v>
          </cell>
          <cell r="CT52">
            <v>0</v>
          </cell>
          <cell r="CU52">
            <v>0</v>
          </cell>
          <cell r="CV52">
            <v>0</v>
          </cell>
          <cell r="CW52">
            <v>0</v>
          </cell>
          <cell r="CX52">
            <v>0</v>
          </cell>
          <cell r="CY52">
            <v>0</v>
          </cell>
          <cell r="CZ52">
            <v>0</v>
          </cell>
          <cell r="DA52">
            <v>0</v>
          </cell>
          <cell r="DC52">
            <v>39326</v>
          </cell>
          <cell r="DD52">
            <v>21254.226960466152</v>
          </cell>
          <cell r="DE52">
            <v>6482.6099024641462</v>
          </cell>
          <cell r="DF52">
            <v>0</v>
          </cell>
          <cell r="DG52">
            <v>0</v>
          </cell>
          <cell r="DH52">
            <v>0</v>
          </cell>
          <cell r="DI52">
            <v>0</v>
          </cell>
          <cell r="DJ52">
            <v>0</v>
          </cell>
          <cell r="DK52">
            <v>27736.8368629303</v>
          </cell>
        </row>
        <row r="53">
          <cell r="A53">
            <v>39356</v>
          </cell>
          <cell r="B53">
            <v>3124.3997662598563</v>
          </cell>
          <cell r="C53">
            <v>13507.998273032716</v>
          </cell>
          <cell r="D53">
            <v>1703.5724434039992</v>
          </cell>
          <cell r="E53">
            <v>3810.5951119648989</v>
          </cell>
          <cell r="F53">
            <v>3202.1790651193728</v>
          </cell>
          <cell r="G53">
            <v>2036.9953039649699</v>
          </cell>
          <cell r="H53">
            <v>69.988171758160007</v>
          </cell>
          <cell r="I53">
            <v>16.6478702416</v>
          </cell>
          <cell r="J53">
            <v>0</v>
          </cell>
          <cell r="K53">
            <v>0</v>
          </cell>
          <cell r="L53">
            <v>0</v>
          </cell>
          <cell r="M53">
            <v>366.37188319135998</v>
          </cell>
          <cell r="N53">
            <v>0</v>
          </cell>
          <cell r="O53">
            <v>0</v>
          </cell>
          <cell r="P53">
            <v>132.98829006097068</v>
          </cell>
          <cell r="Q53">
            <v>76.796320057869906</v>
          </cell>
          <cell r="R53">
            <v>1176.3761709846624</v>
          </cell>
          <cell r="S53">
            <v>1107.6381699106505</v>
          </cell>
          <cell r="T53">
            <v>213.619548621711</v>
          </cell>
          <cell r="U53">
            <v>1086.8300248284022</v>
          </cell>
          <cell r="V53">
            <v>21.861978557663925</v>
          </cell>
          <cell r="W53">
            <v>1869.3738090646607</v>
          </cell>
          <cell r="X53">
            <v>34.194630530795976</v>
          </cell>
          <cell r="Y53">
            <v>14.771423565875038</v>
          </cell>
          <cell r="Z53">
            <v>306.28365735112146</v>
          </cell>
          <cell r="AA53">
            <v>443.00200252596818</v>
          </cell>
          <cell r="AB53">
            <v>3439.2156751717266</v>
          </cell>
          <cell r="AC53">
            <v>1712.4872040393834</v>
          </cell>
          <cell r="AD53">
            <v>128.98979886901017</v>
          </cell>
          <cell r="AE53">
            <v>264.4599247699266</v>
          </cell>
          <cell r="AF53">
            <v>71.12760549589008</v>
          </cell>
          <cell r="AG53">
            <v>121.43336000110216</v>
          </cell>
          <cell r="AH53">
            <v>828.67391439264031</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39356</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0</v>
          </cell>
          <cell r="CJ53">
            <v>0</v>
          </cell>
          <cell r="CK53">
            <v>0</v>
          </cell>
          <cell r="CL53">
            <v>0</v>
          </cell>
          <cell r="CR53">
            <v>0</v>
          </cell>
          <cell r="CS53">
            <v>0</v>
          </cell>
          <cell r="CT53">
            <v>0</v>
          </cell>
          <cell r="CU53">
            <v>0</v>
          </cell>
          <cell r="CV53">
            <v>0</v>
          </cell>
          <cell r="CW53">
            <v>0</v>
          </cell>
          <cell r="CX53">
            <v>0</v>
          </cell>
          <cell r="CY53">
            <v>0</v>
          </cell>
          <cell r="CZ53">
            <v>0</v>
          </cell>
          <cell r="DA53">
            <v>0</v>
          </cell>
          <cell r="DC53">
            <v>39356</v>
          </cell>
          <cell r="DD53">
            <v>27838.747888936934</v>
          </cell>
          <cell r="DE53">
            <v>13050.123508800032</v>
          </cell>
          <cell r="DF53">
            <v>0</v>
          </cell>
          <cell r="DG53">
            <v>0</v>
          </cell>
          <cell r="DH53">
            <v>0</v>
          </cell>
          <cell r="DI53">
            <v>0</v>
          </cell>
          <cell r="DJ53">
            <v>0</v>
          </cell>
          <cell r="DK53">
            <v>40888.871397736963</v>
          </cell>
        </row>
        <row r="54">
          <cell r="A54">
            <v>39387</v>
          </cell>
          <cell r="B54">
            <v>3831.858091628586</v>
          </cell>
          <cell r="C54">
            <v>33135.879956793426</v>
          </cell>
          <cell r="D54">
            <v>3321.2836040296229</v>
          </cell>
          <cell r="E54">
            <v>5362.0258676237336</v>
          </cell>
          <cell r="F54">
            <v>7125.0600626098949</v>
          </cell>
          <cell r="G54">
            <v>2308.3872564979501</v>
          </cell>
          <cell r="H54">
            <v>65.054266946999988</v>
          </cell>
          <cell r="I54">
            <v>19.043435853000002</v>
          </cell>
          <cell r="J54">
            <v>0</v>
          </cell>
          <cell r="K54">
            <v>0</v>
          </cell>
          <cell r="L54">
            <v>0</v>
          </cell>
          <cell r="M54">
            <v>419.09141257380003</v>
          </cell>
          <cell r="N54">
            <v>0</v>
          </cell>
          <cell r="O54">
            <v>0</v>
          </cell>
          <cell r="P54">
            <v>235.57270238833058</v>
          </cell>
          <cell r="Q54">
            <v>148.33776665919436</v>
          </cell>
          <cell r="R54">
            <v>1604.9759855036359</v>
          </cell>
          <cell r="S54">
            <v>1538.8280992522089</v>
          </cell>
          <cell r="T54">
            <v>523.42469363211569</v>
          </cell>
          <cell r="U54">
            <v>2149.0500658595934</v>
          </cell>
          <cell r="V54">
            <v>41.067705001710038</v>
          </cell>
          <cell r="W54">
            <v>3335.2449309527569</v>
          </cell>
          <cell r="X54">
            <v>70.747433601305161</v>
          </cell>
          <cell r="Y54">
            <v>26.065233959513463</v>
          </cell>
          <cell r="Z54">
            <v>496.32593757472694</v>
          </cell>
          <cell r="AA54">
            <v>840.29632921719804</v>
          </cell>
          <cell r="AB54">
            <v>6069.7004890387725</v>
          </cell>
          <cell r="AC54">
            <v>3394.8823067604708</v>
          </cell>
          <cell r="AD54">
            <v>179.07485355220561</v>
          </cell>
          <cell r="AE54">
            <v>355.94517712581751</v>
          </cell>
          <cell r="AF54">
            <v>137.5068235125822</v>
          </cell>
          <cell r="AG54">
            <v>241.56600521694301</v>
          </cell>
          <cell r="AH54">
            <v>1450.0971786312987</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39387</v>
          </cell>
          <cell r="BD54">
            <v>0</v>
          </cell>
          <cell r="BE54">
            <v>0</v>
          </cell>
          <cell r="BF54">
            <v>0</v>
          </cell>
          <cell r="BG54">
            <v>0</v>
          </cell>
          <cell r="BH54">
            <v>0</v>
          </cell>
          <cell r="BI54">
            <v>0</v>
          </cell>
          <cell r="BJ54">
            <v>0</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0</v>
          </cell>
          <cell r="CJ54">
            <v>0</v>
          </cell>
          <cell r="CK54">
            <v>0</v>
          </cell>
          <cell r="CL54">
            <v>0</v>
          </cell>
          <cell r="CR54">
            <v>0</v>
          </cell>
          <cell r="CS54">
            <v>0</v>
          </cell>
          <cell r="CT54">
            <v>0</v>
          </cell>
          <cell r="CU54">
            <v>0</v>
          </cell>
          <cell r="CV54">
            <v>0</v>
          </cell>
          <cell r="CW54">
            <v>0</v>
          </cell>
          <cell r="CX54">
            <v>0</v>
          </cell>
          <cell r="CY54">
            <v>0</v>
          </cell>
          <cell r="CZ54">
            <v>0</v>
          </cell>
          <cell r="DA54">
            <v>0</v>
          </cell>
          <cell r="DC54">
            <v>39387</v>
          </cell>
          <cell r="DD54">
            <v>55587.683954557011</v>
          </cell>
          <cell r="DE54">
            <v>22838.709717440386</v>
          </cell>
          <cell r="DF54">
            <v>0</v>
          </cell>
          <cell r="DG54">
            <v>0</v>
          </cell>
          <cell r="DH54">
            <v>0</v>
          </cell>
          <cell r="DI54">
            <v>0</v>
          </cell>
          <cell r="DJ54">
            <v>0</v>
          </cell>
          <cell r="DK54">
            <v>78426.393671997401</v>
          </cell>
        </row>
        <row r="55">
          <cell r="A55">
            <v>39417</v>
          </cell>
          <cell r="B55">
            <v>4616.3015541809718</v>
          </cell>
          <cell r="C55">
            <v>66539.737327584284</v>
          </cell>
          <cell r="D55">
            <v>5953.6192660162851</v>
          </cell>
          <cell r="E55">
            <v>7097.6287873022829</v>
          </cell>
          <cell r="F55">
            <v>12457.013728627211</v>
          </cell>
          <cell r="G55">
            <v>2456.4931565970451</v>
          </cell>
          <cell r="H55">
            <v>95.522363481499994</v>
          </cell>
          <cell r="I55">
            <v>20.350760546349999</v>
          </cell>
          <cell r="J55">
            <v>0</v>
          </cell>
          <cell r="K55">
            <v>0</v>
          </cell>
          <cell r="L55">
            <v>0</v>
          </cell>
          <cell r="M55">
            <v>447.86188008071002</v>
          </cell>
          <cell r="N55">
            <v>0</v>
          </cell>
          <cell r="O55">
            <v>0</v>
          </cell>
          <cell r="P55">
            <v>371.4682380676897</v>
          </cell>
          <cell r="Q55">
            <v>243.81375864531725</v>
          </cell>
          <cell r="R55">
            <v>2145.3622150850288</v>
          </cell>
          <cell r="S55">
            <v>2085.8264546206151</v>
          </cell>
          <cell r="T55">
            <v>942.12452283735604</v>
          </cell>
          <cell r="U55">
            <v>3568.9977010744992</v>
          </cell>
          <cell r="V55">
            <v>66.643847224858035</v>
          </cell>
          <cell r="W55">
            <v>5278.4780707455175</v>
          </cell>
          <cell r="X55">
            <v>119.75166358889857</v>
          </cell>
          <cell r="Y55">
            <v>41.020609087187943</v>
          </cell>
          <cell r="Z55">
            <v>745.43498485276371</v>
          </cell>
          <cell r="AA55">
            <v>1369.7783141987475</v>
          </cell>
          <cell r="AB55">
            <v>9536.2974274632179</v>
          </cell>
          <cell r="AC55">
            <v>5644.2556264994155</v>
          </cell>
          <cell r="AD55">
            <v>242.59705584562158</v>
          </cell>
          <cell r="AE55">
            <v>470.70191098033587</v>
          </cell>
          <cell r="AF55">
            <v>226.09915479820071</v>
          </cell>
          <cell r="AG55">
            <v>402.22155839514272</v>
          </cell>
          <cell r="AH55">
            <v>2272.2904359362428</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39417</v>
          </cell>
          <cell r="BD55">
            <v>0</v>
          </cell>
          <cell r="BE55">
            <v>0</v>
          </cell>
          <cell r="BF55">
            <v>0</v>
          </cell>
          <cell r="BG55">
            <v>0</v>
          </cell>
          <cell r="BH55">
            <v>0</v>
          </cell>
          <cell r="BI55">
            <v>0</v>
          </cell>
          <cell r="BJ55">
            <v>0</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0</v>
          </cell>
          <cell r="CJ55">
            <v>0</v>
          </cell>
          <cell r="CK55">
            <v>0</v>
          </cell>
          <cell r="CL55">
            <v>0</v>
          </cell>
          <cell r="CR55">
            <v>0</v>
          </cell>
          <cell r="CS55">
            <v>0</v>
          </cell>
          <cell r="CT55">
            <v>0</v>
          </cell>
          <cell r="CU55">
            <v>0</v>
          </cell>
          <cell r="CV55">
            <v>0</v>
          </cell>
          <cell r="CW55">
            <v>0</v>
          </cell>
          <cell r="CX55">
            <v>0</v>
          </cell>
          <cell r="CY55">
            <v>0</v>
          </cell>
          <cell r="CZ55">
            <v>0</v>
          </cell>
          <cell r="DA55">
            <v>0</v>
          </cell>
          <cell r="DC55">
            <v>39417</v>
          </cell>
          <cell r="DD55">
            <v>99684.528824416644</v>
          </cell>
          <cell r="DE55">
            <v>35773.16354994665</v>
          </cell>
          <cell r="DF55">
            <v>0</v>
          </cell>
          <cell r="DG55">
            <v>0</v>
          </cell>
          <cell r="DH55">
            <v>0</v>
          </cell>
          <cell r="DI55">
            <v>0</v>
          </cell>
          <cell r="DJ55">
            <v>0</v>
          </cell>
          <cell r="DK55">
            <v>135457.69237436331</v>
          </cell>
        </row>
        <row r="56">
          <cell r="A56">
            <v>39448</v>
          </cell>
          <cell r="B56">
            <v>5316.4565201086434</v>
          </cell>
          <cell r="C56">
            <v>93644.877737422852</v>
          </cell>
          <cell r="D56">
            <v>8605.7298302060535</v>
          </cell>
          <cell r="E56">
            <v>8499.424945895862</v>
          </cell>
          <cell r="F56">
            <v>16764.180420389115</v>
          </cell>
          <cell r="G56">
            <v>2553.0026147000403</v>
          </cell>
          <cell r="H56">
            <v>120.13840911887999</v>
          </cell>
          <cell r="I56">
            <v>21.180799606199997</v>
          </cell>
          <cell r="J56">
            <v>0</v>
          </cell>
          <cell r="K56">
            <v>0</v>
          </cell>
          <cell r="L56">
            <v>0</v>
          </cell>
          <cell r="M56">
            <v>466.12865949852005</v>
          </cell>
          <cell r="N56">
            <v>0</v>
          </cell>
          <cell r="O56">
            <v>0</v>
          </cell>
          <cell r="P56">
            <v>440.9593806127445</v>
          </cell>
          <cell r="Q56">
            <v>293.03084581062626</v>
          </cell>
          <cell r="R56">
            <v>2406.3275275963952</v>
          </cell>
          <cell r="S56">
            <v>2351.9574670856668</v>
          </cell>
          <cell r="T56">
            <v>1160.8832218658206</v>
          </cell>
          <cell r="U56">
            <v>4302.2813468371924</v>
          </cell>
          <cell r="V56">
            <v>79.797534678349606</v>
          </cell>
          <cell r="W56">
            <v>6272.9301785027628</v>
          </cell>
          <cell r="X56">
            <v>145.13684802999049</v>
          </cell>
          <cell r="Y56">
            <v>48.664919037815487</v>
          </cell>
          <cell r="Z56">
            <v>871.33557226275082</v>
          </cell>
          <cell r="AA56">
            <v>1642.3158824469147</v>
          </cell>
          <cell r="AB56">
            <v>11306.462202106679</v>
          </cell>
          <cell r="AC56">
            <v>6806.0859232209941</v>
          </cell>
          <cell r="AD56">
            <v>273.49393040770968</v>
          </cell>
          <cell r="AE56">
            <v>525.77318537211841</v>
          </cell>
          <cell r="AF56">
            <v>271.77089957379513</v>
          </cell>
          <cell r="AG56">
            <v>485.22301917010157</v>
          </cell>
          <cell r="AH56">
            <v>2692.1536375251021</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39448</v>
          </cell>
          <cell r="BD56">
            <v>0</v>
          </cell>
          <cell r="BE56">
            <v>0</v>
          </cell>
          <cell r="BF56">
            <v>0</v>
          </cell>
          <cell r="BG56">
            <v>0</v>
          </cell>
          <cell r="BH56">
            <v>0</v>
          </cell>
          <cell r="BI56">
            <v>0</v>
          </cell>
          <cell r="BJ56">
            <v>0</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0</v>
          </cell>
          <cell r="CJ56">
            <v>0</v>
          </cell>
          <cell r="CK56">
            <v>0</v>
          </cell>
          <cell r="CL56">
            <v>0</v>
          </cell>
          <cell r="CR56">
            <v>0</v>
          </cell>
          <cell r="CS56">
            <v>0</v>
          </cell>
          <cell r="CT56">
            <v>0</v>
          </cell>
          <cell r="CU56">
            <v>0</v>
          </cell>
          <cell r="CV56">
            <v>0</v>
          </cell>
          <cell r="CW56">
            <v>0</v>
          </cell>
          <cell r="CX56">
            <v>0</v>
          </cell>
          <cell r="CY56">
            <v>0</v>
          </cell>
          <cell r="CZ56">
            <v>0</v>
          </cell>
          <cell r="DA56">
            <v>0</v>
          </cell>
          <cell r="DC56">
            <v>39448</v>
          </cell>
          <cell r="DD56">
            <v>135991.11993694614</v>
          </cell>
          <cell r="DE56">
            <v>42376.583522143526</v>
          </cell>
          <cell r="DF56">
            <v>0</v>
          </cell>
          <cell r="DG56">
            <v>0</v>
          </cell>
          <cell r="DH56">
            <v>0</v>
          </cell>
          <cell r="DI56">
            <v>0</v>
          </cell>
          <cell r="DJ56">
            <v>0</v>
          </cell>
          <cell r="DK56">
            <v>178367.70345908968</v>
          </cell>
        </row>
        <row r="57">
          <cell r="A57">
            <v>39479</v>
          </cell>
          <cell r="B57">
            <v>5547.5502635503026</v>
          </cell>
          <cell r="C57">
            <v>100046.48947531656</v>
          </cell>
          <cell r="D57">
            <v>9687.5963459626018</v>
          </cell>
          <cell r="E57">
            <v>8411.6291439918405</v>
          </cell>
          <cell r="F57">
            <v>16856.688727631477</v>
          </cell>
          <cell r="G57">
            <v>2463.6576546819006</v>
          </cell>
          <cell r="H57">
            <v>119.60167092212998</v>
          </cell>
          <cell r="I57">
            <v>20.435847236999997</v>
          </cell>
          <cell r="J57">
            <v>0</v>
          </cell>
          <cell r="K57">
            <v>0</v>
          </cell>
          <cell r="L57">
            <v>0</v>
          </cell>
          <cell r="M57">
            <v>449.73439414019987</v>
          </cell>
          <cell r="N57">
            <v>0</v>
          </cell>
          <cell r="O57">
            <v>0</v>
          </cell>
          <cell r="P57">
            <v>399.19760883085905</v>
          </cell>
          <cell r="Q57">
            <v>264.49798885345797</v>
          </cell>
          <cell r="R57">
            <v>2208.8264432093051</v>
          </cell>
          <cell r="S57">
            <v>2156.0755203650992</v>
          </cell>
          <cell r="T57">
            <v>1041.7344819865884</v>
          </cell>
          <cell r="U57">
            <v>3880.6171163989907</v>
          </cell>
          <cell r="V57">
            <v>72.091530305748478</v>
          </cell>
          <cell r="W57">
            <v>5677.3267069494359</v>
          </cell>
          <cell r="X57">
            <v>130.74551707963431</v>
          </cell>
          <cell r="Y57">
            <v>44.06241219006948</v>
          </cell>
          <cell r="Z57">
            <v>791.7480682767557</v>
          </cell>
          <cell r="AA57">
            <v>1483.2502615979715</v>
          </cell>
          <cell r="AB57">
            <v>10346.381814582632</v>
          </cell>
          <cell r="AC57">
            <v>6138.5634070955384</v>
          </cell>
          <cell r="AD57">
            <v>250.72888026917465</v>
          </cell>
          <cell r="AE57">
            <v>483.12082968018518</v>
          </cell>
          <cell r="AF57">
            <v>245.30161400183883</v>
          </cell>
          <cell r="AG57">
            <v>437.5895367623271</v>
          </cell>
          <cell r="AH57">
            <v>2438.3186447049561</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C57">
            <v>39479</v>
          </cell>
          <cell r="BD57">
            <v>0</v>
          </cell>
          <cell r="BE57">
            <v>0</v>
          </cell>
          <cell r="BF57">
            <v>0</v>
          </cell>
          <cell r="BG57">
            <v>0</v>
          </cell>
          <cell r="BH57">
            <v>0</v>
          </cell>
          <cell r="BI57">
            <v>0</v>
          </cell>
          <cell r="BJ57">
            <v>0</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0</v>
          </cell>
          <cell r="CJ57">
            <v>0</v>
          </cell>
          <cell r="CK57">
            <v>0</v>
          </cell>
          <cell r="CL57">
            <v>0</v>
          </cell>
          <cell r="CR57">
            <v>0</v>
          </cell>
          <cell r="CS57">
            <v>0</v>
          </cell>
          <cell r="CT57">
            <v>0</v>
          </cell>
          <cell r="CU57">
            <v>0</v>
          </cell>
          <cell r="CV57">
            <v>0</v>
          </cell>
          <cell r="CW57">
            <v>0</v>
          </cell>
          <cell r="CX57">
            <v>0</v>
          </cell>
          <cell r="CY57">
            <v>0</v>
          </cell>
          <cell r="CZ57">
            <v>0</v>
          </cell>
          <cell r="DA57">
            <v>0</v>
          </cell>
          <cell r="DC57">
            <v>39479</v>
          </cell>
          <cell r="DD57">
            <v>143603.38352343402</v>
          </cell>
          <cell r="DE57">
            <v>38490.17838314057</v>
          </cell>
          <cell r="DF57">
            <v>0</v>
          </cell>
          <cell r="DG57">
            <v>0</v>
          </cell>
          <cell r="DH57">
            <v>0</v>
          </cell>
          <cell r="DI57">
            <v>0</v>
          </cell>
          <cell r="DJ57">
            <v>0</v>
          </cell>
          <cell r="DK57">
            <v>182093.56190657459</v>
          </cell>
        </row>
        <row r="58">
          <cell r="A58">
            <v>39508</v>
          </cell>
          <cell r="B58">
            <v>5211.525939486839</v>
          </cell>
          <cell r="C58">
            <v>83527.224670939657</v>
          </cell>
          <cell r="D58">
            <v>8780.9434397766363</v>
          </cell>
          <cell r="E58">
            <v>7473.0679465016574</v>
          </cell>
          <cell r="F58">
            <v>14126.152252980259</v>
          </cell>
          <cell r="G58">
            <v>2397.9999940515004</v>
          </cell>
          <cell r="H58">
            <v>102.63824494925001</v>
          </cell>
          <cell r="I58">
            <v>19.856289765</v>
          </cell>
          <cell r="J58">
            <v>0</v>
          </cell>
          <cell r="K58">
            <v>0</v>
          </cell>
          <cell r="L58">
            <v>0</v>
          </cell>
          <cell r="M58">
            <v>436.97999616899995</v>
          </cell>
          <cell r="N58">
            <v>0</v>
          </cell>
          <cell r="O58">
            <v>0</v>
          </cell>
          <cell r="P58">
            <v>326.912274791779</v>
          </cell>
          <cell r="Q58">
            <v>212.1234626310297</v>
          </cell>
          <cell r="R58">
            <v>1983.2356702818483</v>
          </cell>
          <cell r="S58">
            <v>1919.7841022375424</v>
          </cell>
          <cell r="T58">
            <v>800.28772073847051</v>
          </cell>
          <cell r="U58">
            <v>3096.4047090343502</v>
          </cell>
          <cell r="V58">
            <v>58.18461426226753</v>
          </cell>
          <cell r="W58">
            <v>4640.601361108801</v>
          </cell>
          <cell r="X58">
            <v>103.36486537696894</v>
          </cell>
          <cell r="Y58">
            <v>36.120362454671621</v>
          </cell>
          <cell r="Z58">
            <v>665.21242336216005</v>
          </cell>
          <cell r="AA58">
            <v>1194.4308757899123</v>
          </cell>
          <cell r="AB58">
            <v>8535.2924966517749</v>
          </cell>
          <cell r="AC58">
            <v>4895.3961625531874</v>
          </cell>
          <cell r="AD58">
            <v>223.32317021593587</v>
          </cell>
          <cell r="AE58">
            <v>436.61295903610602</v>
          </cell>
          <cell r="AF58">
            <v>196.69061283190484</v>
          </cell>
          <cell r="AG58">
            <v>348.71587661488769</v>
          </cell>
          <cell r="AH58">
            <v>2003.2779761759159</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C58">
            <v>39508</v>
          </cell>
          <cell r="BD58">
            <v>0</v>
          </cell>
          <cell r="BE58">
            <v>0</v>
          </cell>
          <cell r="BF58">
            <v>0</v>
          </cell>
          <cell r="BG58">
            <v>0</v>
          </cell>
          <cell r="BH58">
            <v>0</v>
          </cell>
          <cell r="BI58">
            <v>0</v>
          </cell>
          <cell r="BJ58">
            <v>0</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0</v>
          </cell>
          <cell r="CJ58">
            <v>0</v>
          </cell>
          <cell r="CK58">
            <v>0</v>
          </cell>
          <cell r="CL58">
            <v>0</v>
          </cell>
          <cell r="CR58">
            <v>0</v>
          </cell>
          <cell r="CS58">
            <v>0</v>
          </cell>
          <cell r="CT58">
            <v>0</v>
          </cell>
          <cell r="CU58">
            <v>0</v>
          </cell>
          <cell r="CV58">
            <v>0</v>
          </cell>
          <cell r="CW58">
            <v>0</v>
          </cell>
          <cell r="CX58">
            <v>0</v>
          </cell>
          <cell r="CY58">
            <v>0</v>
          </cell>
          <cell r="CZ58">
            <v>0</v>
          </cell>
          <cell r="DA58">
            <v>0</v>
          </cell>
          <cell r="DC58">
            <v>39508</v>
          </cell>
          <cell r="DD58">
            <v>122076.38877461979</v>
          </cell>
          <cell r="DE58">
            <v>31675.971696149514</v>
          </cell>
          <cell r="DF58">
            <v>0</v>
          </cell>
          <cell r="DG58">
            <v>0</v>
          </cell>
          <cell r="DH58">
            <v>0</v>
          </cell>
          <cell r="DI58">
            <v>0</v>
          </cell>
          <cell r="DJ58">
            <v>0</v>
          </cell>
          <cell r="DK58">
            <v>153752.36047076929</v>
          </cell>
        </row>
        <row r="59">
          <cell r="A59">
            <v>39539</v>
          </cell>
          <cell r="B59">
            <v>4211.7850310800668</v>
          </cell>
          <cell r="C59">
            <v>49945.313777512543</v>
          </cell>
          <cell r="D59">
            <v>6154.7809908753215</v>
          </cell>
          <cell r="E59">
            <v>5555.8426724159453</v>
          </cell>
          <cell r="F59">
            <v>9054.4052443233195</v>
          </cell>
          <cell r="G59">
            <v>2065.4568101907448</v>
          </cell>
          <cell r="H59">
            <v>69.413476662229996</v>
          </cell>
          <cell r="I59">
            <v>16.899098787349999</v>
          </cell>
          <cell r="J59">
            <v>0</v>
          </cell>
          <cell r="K59">
            <v>0</v>
          </cell>
          <cell r="L59">
            <v>0</v>
          </cell>
          <cell r="M59">
            <v>371.90070303930997</v>
          </cell>
          <cell r="N59">
            <v>0</v>
          </cell>
          <cell r="O59">
            <v>0</v>
          </cell>
          <cell r="P59">
            <v>185.87399086453712</v>
          </cell>
          <cell r="Q59">
            <v>114.92244915931164</v>
          </cell>
          <cell r="R59">
            <v>1348.9102016556833</v>
          </cell>
          <cell r="S59">
            <v>1287.1315611978364</v>
          </cell>
          <cell r="T59">
            <v>388.00046061513621</v>
          </cell>
          <cell r="U59">
            <v>1657.0788187437502</v>
          </cell>
          <cell r="V59">
            <v>32.000001197868691</v>
          </cell>
          <cell r="W59">
            <v>2627.4939022632257</v>
          </cell>
          <cell r="X59">
            <v>54.06788408931456</v>
          </cell>
          <cell r="Y59">
            <v>20.583591685534458</v>
          </cell>
          <cell r="Z59">
            <v>399.58280895956995</v>
          </cell>
          <cell r="AA59">
            <v>653.44041623270834</v>
          </cell>
          <cell r="AB59">
            <v>5006.5831330492483</v>
          </cell>
          <cell r="AC59">
            <v>2616.3678348856729</v>
          </cell>
          <cell r="AD59">
            <v>149.81306437186646</v>
          </cell>
          <cell r="AE59">
            <v>300.2453164181112</v>
          </cell>
          <cell r="AF59">
            <v>106.51259205276244</v>
          </cell>
          <cell r="AG59">
            <v>186.0417671337041</v>
          </cell>
          <cell r="AH59">
            <v>1147.2384768288473</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C59">
            <v>39539</v>
          </cell>
          <cell r="BD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0</v>
          </cell>
          <cell r="CJ59">
            <v>0</v>
          </cell>
          <cell r="CK59">
            <v>0</v>
          </cell>
          <cell r="CL59">
            <v>0</v>
          </cell>
          <cell r="CR59">
            <v>0</v>
          </cell>
          <cell r="CS59">
            <v>0</v>
          </cell>
          <cell r="CT59">
            <v>0</v>
          </cell>
          <cell r="CU59">
            <v>0</v>
          </cell>
          <cell r="CV59">
            <v>0</v>
          </cell>
          <cell r="CW59">
            <v>0</v>
          </cell>
          <cell r="CX59">
            <v>0</v>
          </cell>
          <cell r="CY59">
            <v>0</v>
          </cell>
          <cell r="CZ59">
            <v>0</v>
          </cell>
          <cell r="DA59">
            <v>0</v>
          </cell>
          <cell r="DC59">
            <v>39539</v>
          </cell>
          <cell r="DD59">
            <v>77445.797804886839</v>
          </cell>
          <cell r="DE59">
            <v>18281.888271404685</v>
          </cell>
          <cell r="DF59">
            <v>0</v>
          </cell>
          <cell r="DG59">
            <v>0</v>
          </cell>
          <cell r="DH59">
            <v>0</v>
          </cell>
          <cell r="DI59">
            <v>0</v>
          </cell>
          <cell r="DJ59">
            <v>0</v>
          </cell>
          <cell r="DK59">
            <v>95727.686076291517</v>
          </cell>
        </row>
        <row r="60">
          <cell r="A60">
            <v>39569</v>
          </cell>
          <cell r="B60">
            <v>3459.7779401866765</v>
          </cell>
          <cell r="C60">
            <v>28549.534619660437</v>
          </cell>
          <cell r="D60">
            <v>3860.5635763706832</v>
          </cell>
          <cell r="E60">
            <v>4063.2706952107342</v>
          </cell>
          <cell r="F60">
            <v>4913.9104141754478</v>
          </cell>
          <cell r="G60">
            <v>1861.382507165685</v>
          </cell>
          <cell r="H60">
            <v>44.298332971760004</v>
          </cell>
          <cell r="I60">
            <v>15.097743301550002</v>
          </cell>
          <cell r="J60">
            <v>0</v>
          </cell>
          <cell r="K60">
            <v>0</v>
          </cell>
          <cell r="L60">
            <v>0</v>
          </cell>
          <cell r="M60">
            <v>332.25803451463003</v>
          </cell>
          <cell r="N60">
            <v>0</v>
          </cell>
          <cell r="O60">
            <v>0</v>
          </cell>
          <cell r="P60">
            <v>102.22378366356961</v>
          </cell>
          <cell r="Q60">
            <v>56.383178350848986</v>
          </cell>
          <cell r="R60">
            <v>1007.2944827309417</v>
          </cell>
          <cell r="S60">
            <v>942.48897648285333</v>
          </cell>
          <cell r="T60">
            <v>132.99108086960103</v>
          </cell>
          <cell r="U60">
            <v>787.23236941133962</v>
          </cell>
          <cell r="V60">
            <v>16.300590722339759</v>
          </cell>
          <cell r="W60">
            <v>1431.7887414249624</v>
          </cell>
          <cell r="X60">
            <v>24.094316002587419</v>
          </cell>
          <cell r="Y60">
            <v>11.375956076685947</v>
          </cell>
          <cell r="Z60">
            <v>245.37727952784812</v>
          </cell>
          <cell r="AA60">
            <v>328.5613464881244</v>
          </cell>
          <cell r="AB60">
            <v>2887.7314291119396</v>
          </cell>
          <cell r="AC60">
            <v>1238.5505053949614</v>
          </cell>
          <cell r="AD60">
            <v>109.78516199502403</v>
          </cell>
          <cell r="AE60">
            <v>227.49647791353178</v>
          </cell>
          <cell r="AF60">
            <v>52.195734163839631</v>
          </cell>
          <cell r="AG60">
            <v>87.646958624459188</v>
          </cell>
          <cell r="AH60">
            <v>640.80529683351006</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C60">
            <v>39569</v>
          </cell>
          <cell r="BD60">
            <v>0</v>
          </cell>
          <cell r="BE60">
            <v>0</v>
          </cell>
          <cell r="BF60">
            <v>0</v>
          </cell>
          <cell r="BG60">
            <v>0</v>
          </cell>
          <cell r="BH60">
            <v>0</v>
          </cell>
          <cell r="BI60">
            <v>0</v>
          </cell>
          <cell r="BJ60">
            <v>0</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0</v>
          </cell>
          <cell r="CJ60">
            <v>0</v>
          </cell>
          <cell r="CK60">
            <v>0</v>
          </cell>
          <cell r="CL60">
            <v>0</v>
          </cell>
          <cell r="CR60">
            <v>0</v>
          </cell>
          <cell r="CS60">
            <v>0</v>
          </cell>
          <cell r="CT60">
            <v>0</v>
          </cell>
          <cell r="CU60">
            <v>0</v>
          </cell>
          <cell r="CV60">
            <v>0</v>
          </cell>
          <cell r="CW60">
            <v>0</v>
          </cell>
          <cell r="CX60">
            <v>0</v>
          </cell>
          <cell r="CY60">
            <v>0</v>
          </cell>
          <cell r="CZ60">
            <v>0</v>
          </cell>
          <cell r="DA60">
            <v>0</v>
          </cell>
          <cell r="DC60">
            <v>39569</v>
          </cell>
          <cell r="DD60">
            <v>47100.093863557602</v>
          </cell>
          <cell r="DE60">
            <v>10330.323665788967</v>
          </cell>
          <cell r="DF60">
            <v>0</v>
          </cell>
          <cell r="DG60">
            <v>0</v>
          </cell>
          <cell r="DH60">
            <v>0</v>
          </cell>
          <cell r="DI60">
            <v>0</v>
          </cell>
          <cell r="DJ60">
            <v>0</v>
          </cell>
          <cell r="DK60">
            <v>57430.417529346567</v>
          </cell>
        </row>
        <row r="61">
          <cell r="A61">
            <v>39600</v>
          </cell>
          <cell r="B61">
            <v>3006.9933411464644</v>
          </cell>
          <cell r="C61">
            <v>15152.405374230606</v>
          </cell>
          <cell r="D61">
            <v>2226.3118774722352</v>
          </cell>
          <cell r="E61">
            <v>3290.3770501912759</v>
          </cell>
          <cell r="F61">
            <v>2543.824744253975</v>
          </cell>
          <cell r="G61">
            <v>1810.9296259431001</v>
          </cell>
          <cell r="H61">
            <v>58.683379988999995</v>
          </cell>
          <cell r="I61">
            <v>14.652397792499999</v>
          </cell>
          <cell r="J61">
            <v>0</v>
          </cell>
          <cell r="K61">
            <v>0</v>
          </cell>
          <cell r="L61">
            <v>0</v>
          </cell>
          <cell r="M61">
            <v>322.4572569705</v>
          </cell>
          <cell r="N61">
            <v>0</v>
          </cell>
          <cell r="O61">
            <v>0</v>
          </cell>
          <cell r="P61">
            <v>62.873812517843028</v>
          </cell>
          <cell r="Q61">
            <v>29.074488409589698</v>
          </cell>
          <cell r="R61">
            <v>837.68848807977326</v>
          </cell>
          <cell r="S61">
            <v>772.49351013666228</v>
          </cell>
          <cell r="T61">
            <v>15.729303250209455</v>
          </cell>
          <cell r="U61">
            <v>382.21090447778965</v>
          </cell>
          <cell r="V61">
            <v>8.9589746864673447</v>
          </cell>
          <cell r="W61">
            <v>869.76004377143238</v>
          </cell>
          <cell r="X61">
            <v>10.183690433679084</v>
          </cell>
          <cell r="Y61">
            <v>7.0427133142060505</v>
          </cell>
          <cell r="Z61">
            <v>171.97765356231085</v>
          </cell>
          <cell r="AA61">
            <v>176.76831204845098</v>
          </cell>
          <cell r="AB61">
            <v>1921.5849544208374</v>
          </cell>
          <cell r="AC61">
            <v>597.13251767188819</v>
          </cell>
          <cell r="AD61">
            <v>90.03648594302193</v>
          </cell>
          <cell r="AE61">
            <v>191.18188823654643</v>
          </cell>
          <cell r="AF61">
            <v>26.858628775463497</v>
          </cell>
          <cell r="AG61">
            <v>41.853146298590829</v>
          </cell>
          <cell r="AH61">
            <v>402.24254488479147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C61">
            <v>39600</v>
          </cell>
          <cell r="BD61">
            <v>0</v>
          </cell>
          <cell r="BE61">
            <v>0</v>
          </cell>
          <cell r="BF61">
            <v>0</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0</v>
          </cell>
          <cell r="CJ61">
            <v>0</v>
          </cell>
          <cell r="CK61">
            <v>0</v>
          </cell>
          <cell r="CL61">
            <v>0</v>
          </cell>
          <cell r="CR61">
            <v>0</v>
          </cell>
          <cell r="CS61">
            <v>0</v>
          </cell>
          <cell r="CT61">
            <v>0</v>
          </cell>
          <cell r="CU61">
            <v>0</v>
          </cell>
          <cell r="CV61">
            <v>0</v>
          </cell>
          <cell r="CW61">
            <v>0</v>
          </cell>
          <cell r="CX61">
            <v>0</v>
          </cell>
          <cell r="CY61">
            <v>0</v>
          </cell>
          <cell r="CZ61">
            <v>0</v>
          </cell>
          <cell r="DA61">
            <v>0</v>
          </cell>
          <cell r="DC61">
            <v>39600</v>
          </cell>
          <cell r="DD61">
            <v>28426.635047989661</v>
          </cell>
          <cell r="DE61">
            <v>6615.6520609195541</v>
          </cell>
          <cell r="DF61">
            <v>0</v>
          </cell>
          <cell r="DG61">
            <v>0</v>
          </cell>
          <cell r="DH61">
            <v>0</v>
          </cell>
          <cell r="DI61">
            <v>0</v>
          </cell>
          <cell r="DJ61">
            <v>0</v>
          </cell>
          <cell r="DK61">
            <v>35042.287108909215</v>
          </cell>
        </row>
        <row r="62">
          <cell r="A62">
            <v>39630</v>
          </cell>
          <cell r="B62">
            <v>2763.167442871068</v>
          </cell>
          <cell r="C62">
            <v>8118.5313537901211</v>
          </cell>
          <cell r="D62">
            <v>1373.7004220315202</v>
          </cell>
          <cell r="E62">
            <v>3014.9264176340712</v>
          </cell>
          <cell r="F62">
            <v>1755.7157998837572</v>
          </cell>
          <cell r="G62">
            <v>1774.93731123771</v>
          </cell>
          <cell r="H62">
            <v>81.521339049860003</v>
          </cell>
          <cell r="I62">
            <v>14.3346951098</v>
          </cell>
          <cell r="J62">
            <v>0</v>
          </cell>
          <cell r="K62">
            <v>0</v>
          </cell>
          <cell r="L62">
            <v>0</v>
          </cell>
          <cell r="M62">
            <v>315.46553199508003</v>
          </cell>
          <cell r="N62">
            <v>0</v>
          </cell>
          <cell r="O62">
            <v>0</v>
          </cell>
          <cell r="P62">
            <v>60.02560656135897</v>
          </cell>
          <cell r="Q62">
            <v>26.943856819946507</v>
          </cell>
          <cell r="R62">
            <v>831.40578490672021</v>
          </cell>
          <cell r="S62">
            <v>765.48649799029783</v>
          </cell>
          <cell r="T62">
            <v>5.4264517694752135</v>
          </cell>
          <cell r="U62">
            <v>350.0927721031145</v>
          </cell>
          <cell r="V62">
            <v>8.3982649772091786</v>
          </cell>
          <cell r="W62">
            <v>828.78077495088587</v>
          </cell>
          <cell r="X62">
            <v>9.049448235014431</v>
          </cell>
          <cell r="Y62">
            <v>6.7303258631238894</v>
          </cell>
          <cell r="Z62">
            <v>167.24341087638831</v>
          </cell>
          <cell r="AA62">
            <v>165.08571996082455</v>
          </cell>
          <cell r="AB62">
            <v>1835.1810528531933</v>
          </cell>
          <cell r="AC62">
            <v>546.18186457037552</v>
          </cell>
          <cell r="AD62">
            <v>89.225584066981099</v>
          </cell>
          <cell r="AE62">
            <v>189.96173751628197</v>
          </cell>
          <cell r="AF62">
            <v>24.880585516913051</v>
          </cell>
          <cell r="AG62">
            <v>38.207304010250198</v>
          </cell>
          <cell r="AH62">
            <v>385.19782725376854</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C62">
            <v>39630</v>
          </cell>
          <cell r="BD62">
            <v>0</v>
          </cell>
          <cell r="BE62">
            <v>0</v>
          </cell>
          <cell r="BF62">
            <v>0</v>
          </cell>
          <cell r="BG62">
            <v>0</v>
          </cell>
          <cell r="BH62">
            <v>0</v>
          </cell>
          <cell r="BI62">
            <v>0</v>
          </cell>
          <cell r="BJ62">
            <v>0</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0</v>
          </cell>
          <cell r="CJ62">
            <v>0</v>
          </cell>
          <cell r="CK62">
            <v>0</v>
          </cell>
          <cell r="CL62">
            <v>0</v>
          </cell>
          <cell r="CR62">
            <v>0</v>
          </cell>
          <cell r="CS62">
            <v>0</v>
          </cell>
          <cell r="CT62">
            <v>0</v>
          </cell>
          <cell r="CU62">
            <v>0</v>
          </cell>
          <cell r="CV62">
            <v>0</v>
          </cell>
          <cell r="CW62">
            <v>0</v>
          </cell>
          <cell r="CX62">
            <v>0</v>
          </cell>
          <cell r="CY62">
            <v>0</v>
          </cell>
          <cell r="CZ62">
            <v>0</v>
          </cell>
          <cell r="DA62">
            <v>0</v>
          </cell>
          <cell r="DC62">
            <v>39630</v>
          </cell>
          <cell r="DD62">
            <v>19212.300313602987</v>
          </cell>
          <cell r="DE62">
            <v>6333.5048708021241</v>
          </cell>
          <cell r="DF62">
            <v>0</v>
          </cell>
          <cell r="DG62">
            <v>0</v>
          </cell>
          <cell r="DH62">
            <v>0</v>
          </cell>
          <cell r="DI62">
            <v>0</v>
          </cell>
          <cell r="DJ62">
            <v>0</v>
          </cell>
          <cell r="DK62">
            <v>25545.805184405112</v>
          </cell>
        </row>
        <row r="63">
          <cell r="A63">
            <v>39661</v>
          </cell>
          <cell r="B63">
            <v>2746.7351273949525</v>
          </cell>
          <cell r="C63">
            <v>9118.8585811686244</v>
          </cell>
          <cell r="D63">
            <v>1180.8704084442868</v>
          </cell>
          <cell r="E63">
            <v>3079.5020098041291</v>
          </cell>
          <cell r="F63">
            <v>1807.6945235125452</v>
          </cell>
          <cell r="G63">
            <v>1813.19820012837</v>
          </cell>
          <cell r="H63">
            <v>83.254299757420014</v>
          </cell>
          <cell r="I63">
            <v>14.650576443099999</v>
          </cell>
          <cell r="J63">
            <v>0</v>
          </cell>
          <cell r="K63">
            <v>0</v>
          </cell>
          <cell r="L63">
            <v>0</v>
          </cell>
          <cell r="M63">
            <v>322.41717429326002</v>
          </cell>
          <cell r="N63">
            <v>0</v>
          </cell>
          <cell r="O63">
            <v>0</v>
          </cell>
          <cell r="P63">
            <v>60.535541457390138</v>
          </cell>
          <cell r="Q63">
            <v>27.17275267978448</v>
          </cell>
          <cell r="R63">
            <v>838.4688176151484</v>
          </cell>
          <cell r="S63">
            <v>771.98952728275356</v>
          </cell>
          <cell r="T63">
            <v>5.472551047390164</v>
          </cell>
          <cell r="U63">
            <v>353.06691150079263</v>
          </cell>
          <cell r="V63">
            <v>8.4696106682121961</v>
          </cell>
          <cell r="W63">
            <v>835.82150744019771</v>
          </cell>
          <cell r="X63">
            <v>9.1263259162111119</v>
          </cell>
          <cell r="Y63">
            <v>6.7875019287378162</v>
          </cell>
          <cell r="Z63">
            <v>168.66419204333863</v>
          </cell>
          <cell r="AA63">
            <v>166.48817091912352</v>
          </cell>
          <cell r="AB63">
            <v>1853.0374851712995</v>
          </cell>
          <cell r="AC63">
            <v>550.82183754656035</v>
          </cell>
          <cell r="AD63">
            <v>89.983581220879188</v>
          </cell>
          <cell r="AE63">
            <v>191.57551744154179</v>
          </cell>
          <cell r="AF63">
            <v>25.091953290028222</v>
          </cell>
          <cell r="AG63">
            <v>38.531886113026324</v>
          </cell>
          <cell r="AH63">
            <v>388.47019425253086</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C63">
            <v>39661</v>
          </cell>
          <cell r="BD63">
            <v>0</v>
          </cell>
          <cell r="BE63">
            <v>0</v>
          </cell>
          <cell r="BF63">
            <v>0</v>
          </cell>
          <cell r="BG63">
            <v>0</v>
          </cell>
          <cell r="BH63">
            <v>0</v>
          </cell>
          <cell r="BI63">
            <v>0</v>
          </cell>
          <cell r="BJ63">
            <v>0</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0</v>
          </cell>
          <cell r="CJ63">
            <v>0</v>
          </cell>
          <cell r="CK63">
            <v>0</v>
          </cell>
          <cell r="CL63">
            <v>0</v>
          </cell>
          <cell r="CR63">
            <v>0</v>
          </cell>
          <cell r="CS63">
            <v>0</v>
          </cell>
          <cell r="CT63">
            <v>0</v>
          </cell>
          <cell r="CU63">
            <v>0</v>
          </cell>
          <cell r="CV63">
            <v>0</v>
          </cell>
          <cell r="CW63">
            <v>0</v>
          </cell>
          <cell r="CX63">
            <v>0</v>
          </cell>
          <cell r="CY63">
            <v>0</v>
          </cell>
          <cell r="CZ63">
            <v>0</v>
          </cell>
          <cell r="DA63">
            <v>0</v>
          </cell>
          <cell r="DC63">
            <v>39661</v>
          </cell>
          <cell r="DD63">
            <v>20167.180900946685</v>
          </cell>
          <cell r="DE63">
            <v>6389.5758655349464</v>
          </cell>
          <cell r="DF63">
            <v>0</v>
          </cell>
          <cell r="DG63">
            <v>0</v>
          </cell>
          <cell r="DH63">
            <v>0</v>
          </cell>
          <cell r="DI63">
            <v>0</v>
          </cell>
          <cell r="DJ63">
            <v>0</v>
          </cell>
          <cell r="DK63">
            <v>26556.756766481631</v>
          </cell>
        </row>
        <row r="64">
          <cell r="A64">
            <v>39692</v>
          </cell>
          <cell r="B64">
            <v>2794.0561408333424</v>
          </cell>
          <cell r="C64">
            <v>9843.9712756683257</v>
          </cell>
          <cell r="D64">
            <v>1200.3101839418894</v>
          </cell>
          <cell r="E64">
            <v>3083.4862472698564</v>
          </cell>
          <cell r="F64">
            <v>1825.8857550055507</v>
          </cell>
          <cell r="G64">
            <v>1822.80921115038</v>
          </cell>
          <cell r="H64">
            <v>83.59295597628001</v>
          </cell>
          <cell r="I64">
            <v>14.7572584029</v>
          </cell>
          <cell r="J64">
            <v>0</v>
          </cell>
          <cell r="K64">
            <v>0</v>
          </cell>
          <cell r="L64">
            <v>0</v>
          </cell>
          <cell r="M64">
            <v>324.76493829833998</v>
          </cell>
          <cell r="N64">
            <v>0</v>
          </cell>
          <cell r="O64">
            <v>0</v>
          </cell>
          <cell r="P64">
            <v>60.094510121211258</v>
          </cell>
          <cell r="Q64">
            <v>26.974785747739137</v>
          </cell>
          <cell r="R64">
            <v>832.36015790757131</v>
          </cell>
          <cell r="S64">
            <v>766.36520205931015</v>
          </cell>
          <cell r="T64">
            <v>5.4326808084754523</v>
          </cell>
          <cell r="U64">
            <v>350.49464456485811</v>
          </cell>
          <cell r="V64">
            <v>8.4079053688130685</v>
          </cell>
          <cell r="W64">
            <v>829.73213469554548</v>
          </cell>
          <cell r="X64">
            <v>9.0598361216816699</v>
          </cell>
          <cell r="Y64">
            <v>6.7380516228038223</v>
          </cell>
          <cell r="Z64">
            <v>167.43539005046702</v>
          </cell>
          <cell r="AA64">
            <v>165.27522231553135</v>
          </cell>
          <cell r="AB64">
            <v>1872.3976019513436</v>
          </cell>
          <cell r="AC64">
            <v>546.8088282439071</v>
          </cell>
          <cell r="AD64">
            <v>89.328006361803375</v>
          </cell>
          <cell r="AE64">
            <v>190.17979512036834</v>
          </cell>
          <cell r="AF64">
            <v>24.90914600986822</v>
          </cell>
          <cell r="AG64">
            <v>38.251162280236592</v>
          </cell>
          <cell r="AH64">
            <v>385.63999690544915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C64">
            <v>39692</v>
          </cell>
          <cell r="BD64">
            <v>0</v>
          </cell>
          <cell r="BE64">
            <v>0</v>
          </cell>
          <cell r="BF64">
            <v>0</v>
          </cell>
          <cell r="BG64">
            <v>0</v>
          </cell>
          <cell r="BH64">
            <v>0</v>
          </cell>
          <cell r="BI64">
            <v>0</v>
          </cell>
          <cell r="BJ64">
            <v>0</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0</v>
          </cell>
          <cell r="CJ64">
            <v>0</v>
          </cell>
          <cell r="CK64">
            <v>0</v>
          </cell>
          <cell r="CL64">
            <v>0</v>
          </cell>
          <cell r="CR64">
            <v>0</v>
          </cell>
          <cell r="CS64">
            <v>0</v>
          </cell>
          <cell r="CT64">
            <v>0</v>
          </cell>
          <cell r="CU64">
            <v>0</v>
          </cell>
          <cell r="CV64">
            <v>0</v>
          </cell>
          <cell r="CW64">
            <v>0</v>
          </cell>
          <cell r="CX64">
            <v>0</v>
          </cell>
          <cell r="CY64">
            <v>0</v>
          </cell>
          <cell r="CZ64">
            <v>0</v>
          </cell>
          <cell r="DA64">
            <v>0</v>
          </cell>
          <cell r="DC64">
            <v>39692</v>
          </cell>
          <cell r="DD64">
            <v>20993.633966546862</v>
          </cell>
          <cell r="DE64">
            <v>6375.885058256983</v>
          </cell>
          <cell r="DF64">
            <v>0</v>
          </cell>
          <cell r="DG64">
            <v>0</v>
          </cell>
          <cell r="DH64">
            <v>0</v>
          </cell>
          <cell r="DI64">
            <v>0</v>
          </cell>
          <cell r="DJ64">
            <v>0</v>
          </cell>
          <cell r="DK64">
            <v>27369.519024803845</v>
          </cell>
        </row>
        <row r="65">
          <cell r="A65">
            <v>39722</v>
          </cell>
          <cell r="B65">
            <v>3001.2862650301845</v>
          </cell>
          <cell r="C65">
            <v>13334.410197775047</v>
          </cell>
          <cell r="D65">
            <v>1614.8000994645058</v>
          </cell>
          <cell r="E65">
            <v>3706.8706642403345</v>
          </cell>
          <cell r="F65">
            <v>3502.852238440742</v>
          </cell>
          <cell r="G65">
            <v>1925.8363280968499</v>
          </cell>
          <cell r="H65">
            <v>66.362725881999992</v>
          </cell>
          <cell r="I65">
            <v>15.66667453</v>
          </cell>
          <cell r="J65">
            <v>0</v>
          </cell>
          <cell r="K65">
            <v>0</v>
          </cell>
          <cell r="L65">
            <v>0</v>
          </cell>
          <cell r="M65">
            <v>344.77857933800004</v>
          </cell>
          <cell r="N65">
            <v>0</v>
          </cell>
          <cell r="O65">
            <v>0</v>
          </cell>
          <cell r="P65">
            <v>125.55020884313991</v>
          </cell>
          <cell r="Q65">
            <v>72.501075224215171</v>
          </cell>
          <cell r="R65">
            <v>1110.5810434701039</v>
          </cell>
          <cell r="S65">
            <v>1045.687582652271</v>
          </cell>
          <cell r="T65">
            <v>201.67173312881184</v>
          </cell>
          <cell r="U65">
            <v>1026.043244346117</v>
          </cell>
          <cell r="V65">
            <v>20.639230509547602</v>
          </cell>
          <cell r="W65">
            <v>1764.8190831415452</v>
          </cell>
          <cell r="X65">
            <v>32.282112977670295</v>
          </cell>
          <cell r="Y65">
            <v>13.945252719287076</v>
          </cell>
          <cell r="Z65">
            <v>289.15310609711679</v>
          </cell>
          <cell r="AA65">
            <v>418.22474677706623</v>
          </cell>
          <cell r="AB65">
            <v>3526.0246420959884</v>
          </cell>
          <cell r="AC65">
            <v>1616.7072003841663</v>
          </cell>
          <cell r="AD65">
            <v>121.77535465125624</v>
          </cell>
          <cell r="AE65">
            <v>249.66858939447141</v>
          </cell>
          <cell r="AF65">
            <v>67.149413835062632</v>
          </cell>
          <cell r="AG65">
            <v>114.64155003175691</v>
          </cell>
          <cell r="AH65">
            <v>782.32589476230805</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C65">
            <v>39722</v>
          </cell>
          <cell r="BD65">
            <v>0</v>
          </cell>
          <cell r="BE65">
            <v>0</v>
          </cell>
          <cell r="BF65">
            <v>0</v>
          </cell>
          <cell r="BG65">
            <v>0</v>
          </cell>
          <cell r="BH65">
            <v>0</v>
          </cell>
          <cell r="BI65">
            <v>0</v>
          </cell>
          <cell r="BJ65">
            <v>0</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0</v>
          </cell>
          <cell r="CJ65">
            <v>0</v>
          </cell>
          <cell r="CK65">
            <v>0</v>
          </cell>
          <cell r="CL65">
            <v>0</v>
          </cell>
          <cell r="CR65">
            <v>0</v>
          </cell>
          <cell r="CS65">
            <v>0</v>
          </cell>
          <cell r="CT65">
            <v>0</v>
          </cell>
          <cell r="CU65">
            <v>0</v>
          </cell>
          <cell r="CV65">
            <v>0</v>
          </cell>
          <cell r="CW65">
            <v>0</v>
          </cell>
          <cell r="CX65">
            <v>0</v>
          </cell>
          <cell r="CY65">
            <v>0</v>
          </cell>
          <cell r="CZ65">
            <v>0</v>
          </cell>
          <cell r="DA65">
            <v>0</v>
          </cell>
          <cell r="DC65">
            <v>39722</v>
          </cell>
          <cell r="DD65">
            <v>27512.863772797664</v>
          </cell>
          <cell r="DE65">
            <v>12599.391065041902</v>
          </cell>
          <cell r="DF65">
            <v>0</v>
          </cell>
          <cell r="DG65">
            <v>0</v>
          </cell>
          <cell r="DH65">
            <v>0</v>
          </cell>
          <cell r="DI65">
            <v>0</v>
          </cell>
          <cell r="DJ65">
            <v>0</v>
          </cell>
          <cell r="DK65">
            <v>40112.254837839566</v>
          </cell>
        </row>
        <row r="66">
          <cell r="A66">
            <v>39753</v>
          </cell>
          <cell r="B66">
            <v>3841.4573698906515</v>
          </cell>
          <cell r="C66">
            <v>33417.268021383992</v>
          </cell>
          <cell r="D66">
            <v>3288.0707679893267</v>
          </cell>
          <cell r="E66">
            <v>5447.6428589080588</v>
          </cell>
          <cell r="F66">
            <v>8115.9868708441873</v>
          </cell>
          <cell r="G66">
            <v>2308.3872564979501</v>
          </cell>
          <cell r="H66">
            <v>65.054266946999988</v>
          </cell>
          <cell r="I66">
            <v>19.043435853000002</v>
          </cell>
          <cell r="J66">
            <v>0</v>
          </cell>
          <cell r="K66">
            <v>0</v>
          </cell>
          <cell r="L66">
            <v>0</v>
          </cell>
          <cell r="M66">
            <v>419.09141257380003</v>
          </cell>
          <cell r="N66">
            <v>0</v>
          </cell>
          <cell r="O66">
            <v>0</v>
          </cell>
          <cell r="P66">
            <v>235.57270238833058</v>
          </cell>
          <cell r="Q66">
            <v>148.33776665919436</v>
          </cell>
          <cell r="R66">
            <v>1604.9759855036359</v>
          </cell>
          <cell r="S66">
            <v>1538.8280992522089</v>
          </cell>
          <cell r="T66">
            <v>523.42469363211569</v>
          </cell>
          <cell r="U66">
            <v>2149.0500658595934</v>
          </cell>
          <cell r="V66">
            <v>41.067705001710038</v>
          </cell>
          <cell r="W66">
            <v>3335.2449309527569</v>
          </cell>
          <cell r="X66">
            <v>70.747433601305161</v>
          </cell>
          <cell r="Y66">
            <v>26.065233959513463</v>
          </cell>
          <cell r="Z66">
            <v>496.32593757472694</v>
          </cell>
          <cell r="AA66">
            <v>840.29632921719804</v>
          </cell>
          <cell r="AB66">
            <v>6405.7939812607474</v>
          </cell>
          <cell r="AC66">
            <v>3394.8823067604708</v>
          </cell>
          <cell r="AD66">
            <v>179.07485355220561</v>
          </cell>
          <cell r="AE66">
            <v>355.94517712581751</v>
          </cell>
          <cell r="AF66">
            <v>137.5068235125822</v>
          </cell>
          <cell r="AG66">
            <v>241.56600521694301</v>
          </cell>
          <cell r="AH66">
            <v>1450.0971786312987</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C66">
            <v>39753</v>
          </cell>
          <cell r="BD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0</v>
          </cell>
          <cell r="CJ66">
            <v>0</v>
          </cell>
          <cell r="CK66">
            <v>0</v>
          </cell>
          <cell r="CL66">
            <v>0</v>
          </cell>
          <cell r="CR66">
            <v>0</v>
          </cell>
          <cell r="CS66">
            <v>0</v>
          </cell>
          <cell r="CT66">
            <v>0</v>
          </cell>
          <cell r="CU66">
            <v>0</v>
          </cell>
          <cell r="CV66">
            <v>0</v>
          </cell>
          <cell r="CW66">
            <v>0</v>
          </cell>
          <cell r="CX66">
            <v>0</v>
          </cell>
          <cell r="CY66">
            <v>0</v>
          </cell>
          <cell r="CZ66">
            <v>0</v>
          </cell>
          <cell r="DA66">
            <v>0</v>
          </cell>
          <cell r="DC66">
            <v>39753</v>
          </cell>
          <cell r="DD66">
            <v>56922.002260887966</v>
          </cell>
          <cell r="DE66">
            <v>23174.803209662361</v>
          </cell>
          <cell r="DF66">
            <v>0</v>
          </cell>
          <cell r="DG66">
            <v>0</v>
          </cell>
          <cell r="DH66">
            <v>0</v>
          </cell>
          <cell r="DI66">
            <v>0</v>
          </cell>
          <cell r="DJ66">
            <v>0</v>
          </cell>
          <cell r="DK66">
            <v>80096.805470550331</v>
          </cell>
        </row>
        <row r="67">
          <cell r="A67">
            <v>39783</v>
          </cell>
          <cell r="B67">
            <v>4623.7730640760929</v>
          </cell>
          <cell r="C67">
            <v>66519.55102816454</v>
          </cell>
          <cell r="D67">
            <v>5894.0830733561224</v>
          </cell>
          <cell r="E67">
            <v>7210.7148293844439</v>
          </cell>
          <cell r="F67">
            <v>14109.104709489538</v>
          </cell>
          <cell r="G67">
            <v>2456.4931565970451</v>
          </cell>
          <cell r="H67">
            <v>95.522363481499994</v>
          </cell>
          <cell r="I67">
            <v>20.350760546349999</v>
          </cell>
          <cell r="J67">
            <v>0</v>
          </cell>
          <cell r="K67">
            <v>0</v>
          </cell>
          <cell r="L67">
            <v>0</v>
          </cell>
          <cell r="M67">
            <v>447.86188008071002</v>
          </cell>
          <cell r="N67">
            <v>0</v>
          </cell>
          <cell r="O67">
            <v>0</v>
          </cell>
          <cell r="P67">
            <v>371.4682380676897</v>
          </cell>
          <cell r="Q67">
            <v>243.81375864531725</v>
          </cell>
          <cell r="R67">
            <v>2145.3622150850288</v>
          </cell>
          <cell r="S67">
            <v>2085.8264546206151</v>
          </cell>
          <cell r="T67">
            <v>942.12452283735604</v>
          </cell>
          <cell r="U67">
            <v>3568.9977010744992</v>
          </cell>
          <cell r="V67">
            <v>66.643847224858035</v>
          </cell>
          <cell r="W67">
            <v>5278.4780707455175</v>
          </cell>
          <cell r="X67">
            <v>119.75166358889857</v>
          </cell>
          <cell r="Y67">
            <v>41.020609087187943</v>
          </cell>
          <cell r="Z67">
            <v>745.43498485276371</v>
          </cell>
          <cell r="AA67">
            <v>1369.7783141987475</v>
          </cell>
          <cell r="AB67">
            <v>9894.4324169045085</v>
          </cell>
          <cell r="AC67">
            <v>5644.2556264994155</v>
          </cell>
          <cell r="AD67">
            <v>242.59705584562158</v>
          </cell>
          <cell r="AE67">
            <v>470.70191098033587</v>
          </cell>
          <cell r="AF67">
            <v>226.09915479820071</v>
          </cell>
          <cell r="AG67">
            <v>402.22155839514272</v>
          </cell>
          <cell r="AH67">
            <v>2272.2904359362428</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C67">
            <v>39783</v>
          </cell>
          <cell r="BD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0</v>
          </cell>
          <cell r="CJ67">
            <v>0</v>
          </cell>
          <cell r="CK67">
            <v>0</v>
          </cell>
          <cell r="CL67">
            <v>0</v>
          </cell>
          <cell r="CR67">
            <v>0</v>
          </cell>
          <cell r="CS67">
            <v>0</v>
          </cell>
          <cell r="CT67">
            <v>0</v>
          </cell>
          <cell r="CU67">
            <v>0</v>
          </cell>
          <cell r="CV67">
            <v>0</v>
          </cell>
          <cell r="CW67">
            <v>0</v>
          </cell>
          <cell r="CX67">
            <v>0</v>
          </cell>
          <cell r="CY67">
            <v>0</v>
          </cell>
          <cell r="CZ67">
            <v>0</v>
          </cell>
          <cell r="DA67">
            <v>0</v>
          </cell>
          <cell r="DC67">
            <v>39783</v>
          </cell>
          <cell r="DD67">
            <v>101377.45486517635</v>
          </cell>
          <cell r="DE67">
            <v>36131.298539387943</v>
          </cell>
          <cell r="DF67">
            <v>0</v>
          </cell>
          <cell r="DG67">
            <v>0</v>
          </cell>
          <cell r="DH67">
            <v>0</v>
          </cell>
          <cell r="DI67">
            <v>0</v>
          </cell>
          <cell r="DJ67">
            <v>0</v>
          </cell>
          <cell r="DK67">
            <v>137508.75340456428</v>
          </cell>
        </row>
        <row r="68">
          <cell r="A68">
            <v>39814</v>
          </cell>
          <cell r="B68">
            <v>5321.304213420115</v>
          </cell>
          <cell r="C68">
            <v>93366.493830478139</v>
          </cell>
          <cell r="D68">
            <v>8519.6725319039924</v>
          </cell>
          <cell r="E68">
            <v>8634.660954492876</v>
          </cell>
          <cell r="F68">
            <v>18956.519160042313</v>
          </cell>
          <cell r="G68">
            <v>2553.0026147000403</v>
          </cell>
          <cell r="H68">
            <v>120.13840911887999</v>
          </cell>
          <cell r="I68">
            <v>21.180799606199997</v>
          </cell>
          <cell r="J68">
            <v>0</v>
          </cell>
          <cell r="K68">
            <v>0</v>
          </cell>
          <cell r="L68">
            <v>0</v>
          </cell>
          <cell r="M68">
            <v>466.12865949852005</v>
          </cell>
          <cell r="N68">
            <v>0</v>
          </cell>
          <cell r="O68">
            <v>0</v>
          </cell>
          <cell r="P68">
            <v>440.9593806127445</v>
          </cell>
          <cell r="Q68">
            <v>293.03084581062626</v>
          </cell>
          <cell r="R68">
            <v>2406.3275275963952</v>
          </cell>
          <cell r="S68">
            <v>2351.9574670856668</v>
          </cell>
          <cell r="T68">
            <v>1160.8832218658206</v>
          </cell>
          <cell r="U68">
            <v>4302.2813468371924</v>
          </cell>
          <cell r="V68">
            <v>79.797534678349606</v>
          </cell>
          <cell r="W68">
            <v>6272.9301785027628</v>
          </cell>
          <cell r="X68">
            <v>145.13684802999049</v>
          </cell>
          <cell r="Y68">
            <v>48.664919037815487</v>
          </cell>
          <cell r="Z68">
            <v>871.33557226275082</v>
          </cell>
          <cell r="AA68">
            <v>1642.3158824469147</v>
          </cell>
          <cell r="AB68">
            <v>11672.829580721298</v>
          </cell>
          <cell r="AC68">
            <v>6806.0859232209941</v>
          </cell>
          <cell r="AD68">
            <v>273.49393040770968</v>
          </cell>
          <cell r="AE68">
            <v>525.77318537211841</v>
          </cell>
          <cell r="AF68">
            <v>271.77089957379513</v>
          </cell>
          <cell r="AG68">
            <v>485.22301917010157</v>
          </cell>
          <cell r="AH68">
            <v>2692.1536375251021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C68">
            <v>39814</v>
          </cell>
          <cell r="BD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0</v>
          </cell>
          <cell r="CJ68">
            <v>0</v>
          </cell>
          <cell r="CK68">
            <v>0</v>
          </cell>
          <cell r="CL68">
            <v>0</v>
          </cell>
          <cell r="CR68">
            <v>0</v>
          </cell>
          <cell r="CS68">
            <v>0</v>
          </cell>
          <cell r="CT68">
            <v>0</v>
          </cell>
          <cell r="CU68">
            <v>0</v>
          </cell>
          <cell r="CV68">
            <v>0</v>
          </cell>
          <cell r="CW68">
            <v>0</v>
          </cell>
          <cell r="CX68">
            <v>0</v>
          </cell>
          <cell r="CY68">
            <v>0</v>
          </cell>
          <cell r="CZ68">
            <v>0</v>
          </cell>
          <cell r="DA68">
            <v>0</v>
          </cell>
          <cell r="DC68">
            <v>39814</v>
          </cell>
          <cell r="DD68">
            <v>137959.10117326106</v>
          </cell>
          <cell r="DE68">
            <v>42742.950900758144</v>
          </cell>
          <cell r="DF68">
            <v>0</v>
          </cell>
          <cell r="DG68">
            <v>0</v>
          </cell>
          <cell r="DH68">
            <v>0</v>
          </cell>
          <cell r="DI68">
            <v>0</v>
          </cell>
          <cell r="DJ68">
            <v>0</v>
          </cell>
          <cell r="DK68">
            <v>180702.05207401922</v>
          </cell>
        </row>
        <row r="69">
          <cell r="A69">
            <v>39845</v>
          </cell>
          <cell r="B69">
            <v>5508.8383534728046</v>
          </cell>
          <cell r="C69">
            <v>98010.713689369615</v>
          </cell>
          <cell r="D69">
            <v>9513.127422753103</v>
          </cell>
          <cell r="E69">
            <v>8414.6952362010088</v>
          </cell>
          <cell r="F69">
            <v>18765.409736053563</v>
          </cell>
          <cell r="G69">
            <v>2422.5966937705352</v>
          </cell>
          <cell r="H69">
            <v>117.82081410602997</v>
          </cell>
          <cell r="I69">
            <v>20.095249783049997</v>
          </cell>
          <cell r="J69">
            <v>0</v>
          </cell>
          <cell r="K69">
            <v>0</v>
          </cell>
          <cell r="L69">
            <v>0</v>
          </cell>
          <cell r="M69">
            <v>442.23882090453003</v>
          </cell>
          <cell r="N69">
            <v>0</v>
          </cell>
          <cell r="O69">
            <v>0</v>
          </cell>
          <cell r="P69">
            <v>388.15732740983441</v>
          </cell>
          <cell r="Q69">
            <v>257.2514352788603</v>
          </cell>
          <cell r="R69">
            <v>2145.0744984030493</v>
          </cell>
          <cell r="S69">
            <v>2094.0918983666393</v>
          </cell>
          <cell r="T69">
            <v>1013.7309999424868</v>
          </cell>
          <cell r="U69">
            <v>3774.5396414558109</v>
          </cell>
          <cell r="V69">
            <v>70.110784008241751</v>
          </cell>
          <cell r="W69">
            <v>5520.4463712856204</v>
          </cell>
          <cell r="X69">
            <v>127.18621372497681</v>
          </cell>
          <cell r="Y69">
            <v>42.843254614433306</v>
          </cell>
          <cell r="Z69">
            <v>769.59417834249393</v>
          </cell>
          <cell r="AA69">
            <v>1442.5384267598079</v>
          </cell>
          <cell r="AB69">
            <v>10458.863169541415</v>
          </cell>
          <cell r="AC69">
            <v>5970.805127149757</v>
          </cell>
          <cell r="AD69">
            <v>243.5197300852239</v>
          </cell>
          <cell r="AE69">
            <v>469.13352250023655</v>
          </cell>
          <cell r="AF69">
            <v>238.58156604573244</v>
          </cell>
          <cell r="AG69">
            <v>425.63471375851111</v>
          </cell>
          <cell r="AH69">
            <v>2370.7850301435774</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C69">
            <v>39845</v>
          </cell>
          <cell r="BD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0</v>
          </cell>
          <cell r="CJ69">
            <v>0</v>
          </cell>
          <cell r="CK69">
            <v>0</v>
          </cell>
          <cell r="CL69">
            <v>0</v>
          </cell>
          <cell r="CR69">
            <v>0</v>
          </cell>
          <cell r="CS69">
            <v>0</v>
          </cell>
          <cell r="CT69">
            <v>0</v>
          </cell>
          <cell r="CU69">
            <v>0</v>
          </cell>
          <cell r="CV69">
            <v>0</v>
          </cell>
          <cell r="CW69">
            <v>0</v>
          </cell>
          <cell r="CX69">
            <v>0</v>
          </cell>
          <cell r="CY69">
            <v>0</v>
          </cell>
          <cell r="CZ69">
            <v>0</v>
          </cell>
          <cell r="DA69">
            <v>0</v>
          </cell>
          <cell r="DC69">
            <v>39845</v>
          </cell>
          <cell r="DD69">
            <v>143215.5360164142</v>
          </cell>
          <cell r="DE69">
            <v>37822.887888816702</v>
          </cell>
          <cell r="DF69">
            <v>0</v>
          </cell>
          <cell r="DG69">
            <v>0</v>
          </cell>
          <cell r="DH69">
            <v>0</v>
          </cell>
          <cell r="DI69">
            <v>0</v>
          </cell>
          <cell r="DJ69">
            <v>0</v>
          </cell>
          <cell r="DK69">
            <v>181038.42390523091</v>
          </cell>
        </row>
        <row r="70">
          <cell r="A70">
            <v>39873</v>
          </cell>
          <cell r="B70">
            <v>5133.0598202005667</v>
          </cell>
          <cell r="C70">
            <v>81677.742972531603</v>
          </cell>
          <cell r="D70">
            <v>8541.310201926326</v>
          </cell>
          <cell r="E70">
            <v>7463.9356062285788</v>
          </cell>
          <cell r="F70">
            <v>15671.553445129386</v>
          </cell>
          <cell r="G70">
            <v>2358.033327483975</v>
          </cell>
          <cell r="H70">
            <v>100.90287137475001</v>
          </cell>
          <cell r="I70">
            <v>19.525351602249998</v>
          </cell>
          <cell r="J70">
            <v>0</v>
          </cell>
          <cell r="K70">
            <v>0</v>
          </cell>
          <cell r="L70">
            <v>0</v>
          </cell>
          <cell r="M70">
            <v>429.69699623284998</v>
          </cell>
          <cell r="N70">
            <v>0</v>
          </cell>
          <cell r="O70">
            <v>0</v>
          </cell>
          <cell r="P70">
            <v>325.71892157498303</v>
          </cell>
          <cell r="Q70">
            <v>211.34017661782516</v>
          </cell>
          <cell r="R70">
            <v>1976.3446694540376</v>
          </cell>
          <cell r="S70">
            <v>1913.0842408952706</v>
          </cell>
          <cell r="T70">
            <v>797.26080103376296</v>
          </cell>
          <cell r="U70">
            <v>3084.9387063913409</v>
          </cell>
          <cell r="V70">
            <v>57.970513744749461</v>
          </cell>
          <cell r="W70">
            <v>4623.6440349250743</v>
          </cell>
          <cell r="X70">
            <v>102.9801373119991</v>
          </cell>
          <cell r="Y70">
            <v>35.988582696603501</v>
          </cell>
          <cell r="Z70">
            <v>662.81779094207968</v>
          </cell>
          <cell r="AA70">
            <v>1190.0302996439757</v>
          </cell>
          <cell r="AB70">
            <v>8862.4361308459556</v>
          </cell>
          <cell r="AC70">
            <v>4877.2630303092737</v>
          </cell>
          <cell r="AD70">
            <v>222.54392716638827</v>
          </cell>
          <cell r="AE70">
            <v>435.10105934977037</v>
          </cell>
          <cell r="AF70">
            <v>195.96423724965101</v>
          </cell>
          <cell r="AG70">
            <v>347.42366983647509</v>
          </cell>
          <cell r="AH70">
            <v>1995.9782115136491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C70">
            <v>39873</v>
          </cell>
          <cell r="BD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0</v>
          </cell>
          <cell r="CJ70">
            <v>0</v>
          </cell>
          <cell r="CK70">
            <v>0</v>
          </cell>
          <cell r="CL70">
            <v>0</v>
          </cell>
          <cell r="CR70">
            <v>0</v>
          </cell>
          <cell r="CS70">
            <v>0</v>
          </cell>
          <cell r="CT70">
            <v>0</v>
          </cell>
          <cell r="CU70">
            <v>0</v>
          </cell>
          <cell r="CV70">
            <v>0</v>
          </cell>
          <cell r="CW70">
            <v>0</v>
          </cell>
          <cell r="CX70">
            <v>0</v>
          </cell>
          <cell r="CY70">
            <v>0</v>
          </cell>
          <cell r="CZ70">
            <v>0</v>
          </cell>
          <cell r="DA70">
            <v>0</v>
          </cell>
          <cell r="DC70">
            <v>39873</v>
          </cell>
          <cell r="DD70">
            <v>121395.76059271028</v>
          </cell>
          <cell r="DE70">
            <v>31918.829141502865</v>
          </cell>
          <cell r="DF70">
            <v>0</v>
          </cell>
          <cell r="DG70">
            <v>0</v>
          </cell>
          <cell r="DH70">
            <v>0</v>
          </cell>
          <cell r="DI70">
            <v>0</v>
          </cell>
          <cell r="DJ70">
            <v>0</v>
          </cell>
          <cell r="DK70">
            <v>153314.58973421314</v>
          </cell>
        </row>
        <row r="71">
          <cell r="A71">
            <v>39904</v>
          </cell>
          <cell r="B71">
            <v>4180.9720306925765</v>
          </cell>
          <cell r="C71">
            <v>50006.409140063253</v>
          </cell>
          <cell r="D71">
            <v>6026.7024377872631</v>
          </cell>
          <cell r="E71">
            <v>5644.0071787209881</v>
          </cell>
          <cell r="F71">
            <v>10219.279225735594</v>
          </cell>
          <cell r="G71">
            <v>2065.4568101907448</v>
          </cell>
          <cell r="H71">
            <v>69.413476662229996</v>
          </cell>
          <cell r="I71">
            <v>16.899098787349999</v>
          </cell>
          <cell r="J71">
            <v>0</v>
          </cell>
          <cell r="K71">
            <v>0</v>
          </cell>
          <cell r="L71">
            <v>0</v>
          </cell>
          <cell r="M71">
            <v>371.90070303930997</v>
          </cell>
          <cell r="N71">
            <v>0</v>
          </cell>
          <cell r="O71">
            <v>0</v>
          </cell>
          <cell r="P71">
            <v>185.87399086453712</v>
          </cell>
          <cell r="Q71">
            <v>114.92244915931164</v>
          </cell>
          <cell r="R71">
            <v>1348.9102016556833</v>
          </cell>
          <cell r="S71">
            <v>1287.1315611978364</v>
          </cell>
          <cell r="T71">
            <v>388.00046061513621</v>
          </cell>
          <cell r="U71">
            <v>1657.0788187437502</v>
          </cell>
          <cell r="V71">
            <v>32.000001197868691</v>
          </cell>
          <cell r="W71">
            <v>2627.4939022632257</v>
          </cell>
          <cell r="X71">
            <v>54.06788408931456</v>
          </cell>
          <cell r="Y71">
            <v>20.583591685534458</v>
          </cell>
          <cell r="Z71">
            <v>399.58280895956995</v>
          </cell>
          <cell r="AA71">
            <v>653.44041623270834</v>
          </cell>
          <cell r="AB71">
            <v>5305.6759649524183</v>
          </cell>
          <cell r="AC71">
            <v>2616.3678348856729</v>
          </cell>
          <cell r="AD71">
            <v>149.81306437186646</v>
          </cell>
          <cell r="AE71">
            <v>300.2453164181112</v>
          </cell>
          <cell r="AF71">
            <v>106.51259205276244</v>
          </cell>
          <cell r="AG71">
            <v>186.0417671337041</v>
          </cell>
          <cell r="AH71">
            <v>1147.2384768288473</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C71">
            <v>39904</v>
          </cell>
          <cell r="BD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0</v>
          </cell>
          <cell r="CJ71">
            <v>0</v>
          </cell>
          <cell r="CK71">
            <v>0</v>
          </cell>
          <cell r="CL71">
            <v>0</v>
          </cell>
          <cell r="CR71">
            <v>0</v>
          </cell>
          <cell r="CS71">
            <v>0</v>
          </cell>
          <cell r="CT71">
            <v>0</v>
          </cell>
          <cell r="CU71">
            <v>0</v>
          </cell>
          <cell r="CV71">
            <v>0</v>
          </cell>
          <cell r="CW71">
            <v>0</v>
          </cell>
          <cell r="CX71">
            <v>0</v>
          </cell>
          <cell r="CY71">
            <v>0</v>
          </cell>
          <cell r="CZ71">
            <v>0</v>
          </cell>
          <cell r="DA71">
            <v>0</v>
          </cell>
          <cell r="DC71">
            <v>39904</v>
          </cell>
          <cell r="DD71">
            <v>78601.040101679318</v>
          </cell>
          <cell r="DE71">
            <v>18580.981103307855</v>
          </cell>
          <cell r="DF71">
            <v>0</v>
          </cell>
          <cell r="DG71">
            <v>0</v>
          </cell>
          <cell r="DH71">
            <v>0</v>
          </cell>
          <cell r="DI71">
            <v>0</v>
          </cell>
          <cell r="DJ71">
            <v>0</v>
          </cell>
          <cell r="DK71">
            <v>97182.021204987177</v>
          </cell>
        </row>
        <row r="72">
          <cell r="A72">
            <v>39934</v>
          </cell>
          <cell r="B72">
            <v>3466.8210627045478</v>
          </cell>
          <cell r="C72">
            <v>28781.43074828267</v>
          </cell>
          <cell r="D72">
            <v>3821.9579406069765</v>
          </cell>
          <cell r="E72">
            <v>4127.6641762038435</v>
          </cell>
          <cell r="F72">
            <v>5538.5331787406267</v>
          </cell>
          <cell r="G72">
            <v>1861.382507165685</v>
          </cell>
          <cell r="H72">
            <v>44.298332971760004</v>
          </cell>
          <cell r="I72">
            <v>15.097743301550002</v>
          </cell>
          <cell r="J72">
            <v>0</v>
          </cell>
          <cell r="K72">
            <v>0</v>
          </cell>
          <cell r="L72">
            <v>0</v>
          </cell>
          <cell r="M72">
            <v>332.25803451463003</v>
          </cell>
          <cell r="N72">
            <v>0</v>
          </cell>
          <cell r="O72">
            <v>0</v>
          </cell>
          <cell r="P72">
            <v>102.22378366356961</v>
          </cell>
          <cell r="Q72">
            <v>56.383178350848986</v>
          </cell>
          <cell r="R72">
            <v>1007.2944827309417</v>
          </cell>
          <cell r="S72">
            <v>942.48897648285333</v>
          </cell>
          <cell r="T72">
            <v>132.99108086960103</v>
          </cell>
          <cell r="U72">
            <v>787.23236941133962</v>
          </cell>
          <cell r="V72">
            <v>16.300590722339759</v>
          </cell>
          <cell r="W72">
            <v>1431.7887414249624</v>
          </cell>
          <cell r="X72">
            <v>24.094316002587419</v>
          </cell>
          <cell r="Y72">
            <v>11.375956076685947</v>
          </cell>
          <cell r="Z72">
            <v>245.37727952784812</v>
          </cell>
          <cell r="AA72">
            <v>328.5613464881244</v>
          </cell>
          <cell r="AB72">
            <v>3156.536703920453</v>
          </cell>
          <cell r="AC72">
            <v>1238.5505053949614</v>
          </cell>
          <cell r="AD72">
            <v>109.78516199502403</v>
          </cell>
          <cell r="AE72">
            <v>227.49647791353178</v>
          </cell>
          <cell r="AF72">
            <v>52.195734163839631</v>
          </cell>
          <cell r="AG72">
            <v>87.646958624459188</v>
          </cell>
          <cell r="AH72">
            <v>640.80529683351006</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C72">
            <v>39934</v>
          </cell>
          <cell r="BD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0</v>
          </cell>
          <cell r="CJ72">
            <v>0</v>
          </cell>
          <cell r="CK72">
            <v>0</v>
          </cell>
          <cell r="CL72">
            <v>0</v>
          </cell>
          <cell r="CR72">
            <v>0</v>
          </cell>
          <cell r="CS72">
            <v>0</v>
          </cell>
          <cell r="CT72">
            <v>0</v>
          </cell>
          <cell r="CU72">
            <v>0</v>
          </cell>
          <cell r="CV72">
            <v>0</v>
          </cell>
          <cell r="CW72">
            <v>0</v>
          </cell>
          <cell r="CX72">
            <v>0</v>
          </cell>
          <cell r="CY72">
            <v>0</v>
          </cell>
          <cell r="CZ72">
            <v>0</v>
          </cell>
          <cell r="DA72">
            <v>0</v>
          </cell>
          <cell r="DC72">
            <v>39934</v>
          </cell>
          <cell r="DD72">
            <v>47989.443724492281</v>
          </cell>
          <cell r="DE72">
            <v>10599.128940597479</v>
          </cell>
          <cell r="DF72">
            <v>0</v>
          </cell>
          <cell r="DG72">
            <v>0</v>
          </cell>
          <cell r="DH72">
            <v>0</v>
          </cell>
          <cell r="DI72">
            <v>0</v>
          </cell>
          <cell r="DJ72">
            <v>0</v>
          </cell>
          <cell r="DK72">
            <v>58588.572665089756</v>
          </cell>
        </row>
        <row r="73">
          <cell r="A73">
            <v>39965</v>
          </cell>
          <cell r="B73">
            <v>3015.5956217064913</v>
          </cell>
          <cell r="C73">
            <v>15508.202717182316</v>
          </cell>
          <cell r="D73">
            <v>2204.0487586975123</v>
          </cell>
          <cell r="E73">
            <v>3342.4526851329597</v>
          </cell>
          <cell r="F73">
            <v>2863.9857923773839</v>
          </cell>
          <cell r="G73">
            <v>1810.9296259431001</v>
          </cell>
          <cell r="H73">
            <v>58.683379988999995</v>
          </cell>
          <cell r="I73">
            <v>14.652397792499999</v>
          </cell>
          <cell r="J73">
            <v>0</v>
          </cell>
          <cell r="K73">
            <v>0</v>
          </cell>
          <cell r="L73">
            <v>0</v>
          </cell>
          <cell r="M73">
            <v>322.4572569705</v>
          </cell>
          <cell r="N73">
            <v>0</v>
          </cell>
          <cell r="O73">
            <v>0</v>
          </cell>
          <cell r="P73">
            <v>62.873812517843028</v>
          </cell>
          <cell r="Q73">
            <v>29.074488409589698</v>
          </cell>
          <cell r="R73">
            <v>837.68848807977326</v>
          </cell>
          <cell r="S73">
            <v>772.49351013666228</v>
          </cell>
          <cell r="T73">
            <v>15.729303250209455</v>
          </cell>
          <cell r="U73">
            <v>382.21090447778965</v>
          </cell>
          <cell r="V73">
            <v>8.9589746864673447</v>
          </cell>
          <cell r="W73">
            <v>869.76004377143238</v>
          </cell>
          <cell r="X73">
            <v>10.183690433679084</v>
          </cell>
          <cell r="Y73">
            <v>7.0427133142060505</v>
          </cell>
          <cell r="Z73">
            <v>171.97765356231085</v>
          </cell>
          <cell r="AA73">
            <v>176.76831204845098</v>
          </cell>
          <cell r="AB73">
            <v>2182.9080107661002</v>
          </cell>
          <cell r="AC73">
            <v>597.13251767188819</v>
          </cell>
          <cell r="AD73">
            <v>90.03648594302193</v>
          </cell>
          <cell r="AE73">
            <v>191.18188823654643</v>
          </cell>
          <cell r="AF73">
            <v>26.858628775463497</v>
          </cell>
          <cell r="AG73">
            <v>41.853146298590829</v>
          </cell>
          <cell r="AH73">
            <v>402.24254488479147</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C73">
            <v>39965</v>
          </cell>
          <cell r="BD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0</v>
          </cell>
          <cell r="CJ73">
            <v>0</v>
          </cell>
          <cell r="CK73">
            <v>0</v>
          </cell>
          <cell r="CL73">
            <v>0</v>
          </cell>
          <cell r="CR73">
            <v>0</v>
          </cell>
          <cell r="CS73">
            <v>0</v>
          </cell>
          <cell r="CT73">
            <v>0</v>
          </cell>
          <cell r="CU73">
            <v>0</v>
          </cell>
          <cell r="CV73">
            <v>0</v>
          </cell>
          <cell r="CW73">
            <v>0</v>
          </cell>
          <cell r="CX73">
            <v>0</v>
          </cell>
          <cell r="CY73">
            <v>0</v>
          </cell>
          <cell r="CZ73">
            <v>0</v>
          </cell>
          <cell r="DA73">
            <v>0</v>
          </cell>
          <cell r="DC73">
            <v>39965</v>
          </cell>
          <cell r="DD73">
            <v>29141.008235791764</v>
          </cell>
          <cell r="DE73">
            <v>6876.9751172648166</v>
          </cell>
          <cell r="DF73">
            <v>0</v>
          </cell>
          <cell r="DG73">
            <v>0</v>
          </cell>
          <cell r="DH73">
            <v>0</v>
          </cell>
          <cell r="DI73">
            <v>0</v>
          </cell>
          <cell r="DJ73">
            <v>0</v>
          </cell>
          <cell r="DK73">
            <v>36017.983353056581</v>
          </cell>
        </row>
        <row r="74">
          <cell r="A74">
            <v>39995</v>
          </cell>
          <cell r="B74">
            <v>2772.5328440875187</v>
          </cell>
          <cell r="C74">
            <v>8537.2606315041576</v>
          </cell>
          <cell r="D74">
            <v>1359.9634178112049</v>
          </cell>
          <cell r="E74">
            <v>3062.5815742406862</v>
          </cell>
          <cell r="F74">
            <v>1974.5934829742132</v>
          </cell>
          <cell r="G74">
            <v>1774.93731123771</v>
          </cell>
          <cell r="H74">
            <v>81.521339049860003</v>
          </cell>
          <cell r="I74">
            <v>14.3346951098</v>
          </cell>
          <cell r="J74">
            <v>0</v>
          </cell>
          <cell r="K74">
            <v>0</v>
          </cell>
          <cell r="L74">
            <v>0</v>
          </cell>
          <cell r="M74">
            <v>315.46553199508003</v>
          </cell>
          <cell r="N74">
            <v>0</v>
          </cell>
          <cell r="O74">
            <v>0</v>
          </cell>
          <cell r="P74">
            <v>60.02560656135897</v>
          </cell>
          <cell r="Q74">
            <v>26.943856819946507</v>
          </cell>
          <cell r="R74">
            <v>831.40578490672021</v>
          </cell>
          <cell r="S74">
            <v>765.48649799029783</v>
          </cell>
          <cell r="T74">
            <v>5.4264517694752135</v>
          </cell>
          <cell r="U74">
            <v>350.0927721031145</v>
          </cell>
          <cell r="V74">
            <v>8.3982649772091786</v>
          </cell>
          <cell r="W74">
            <v>828.78077495088587</v>
          </cell>
          <cell r="X74">
            <v>9.049448235014431</v>
          </cell>
          <cell r="Y74">
            <v>6.7303258631238894</v>
          </cell>
          <cell r="Z74">
            <v>167.24341087638831</v>
          </cell>
          <cell r="AA74">
            <v>165.08571996082455</v>
          </cell>
          <cell r="AB74">
            <v>2091.1587387499117</v>
          </cell>
          <cell r="AC74">
            <v>546.18186457037552</v>
          </cell>
          <cell r="AD74">
            <v>89.225584066981099</v>
          </cell>
          <cell r="AE74">
            <v>189.96173751628197</v>
          </cell>
          <cell r="AF74">
            <v>24.880585516913051</v>
          </cell>
          <cell r="AG74">
            <v>38.207304010250198</v>
          </cell>
          <cell r="AH74">
            <v>385.19782725376854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C74">
            <v>39995</v>
          </cell>
          <cell r="BD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0</v>
          </cell>
          <cell r="CJ74">
            <v>0</v>
          </cell>
          <cell r="CK74">
            <v>0</v>
          </cell>
          <cell r="CL74">
            <v>0</v>
          </cell>
          <cell r="CR74">
            <v>0</v>
          </cell>
          <cell r="CS74">
            <v>0</v>
          </cell>
          <cell r="CT74">
            <v>0</v>
          </cell>
          <cell r="CU74">
            <v>0</v>
          </cell>
          <cell r="CV74">
            <v>0</v>
          </cell>
          <cell r="CW74">
            <v>0</v>
          </cell>
          <cell r="CX74">
            <v>0</v>
          </cell>
          <cell r="CY74">
            <v>0</v>
          </cell>
          <cell r="CZ74">
            <v>0</v>
          </cell>
          <cell r="DA74">
            <v>0</v>
          </cell>
          <cell r="DC74">
            <v>39995</v>
          </cell>
          <cell r="DD74">
            <v>19893.190828010233</v>
          </cell>
          <cell r="DE74">
            <v>6589.482556698842</v>
          </cell>
          <cell r="DF74">
            <v>0</v>
          </cell>
          <cell r="DG74">
            <v>0</v>
          </cell>
          <cell r="DH74">
            <v>0</v>
          </cell>
          <cell r="DI74">
            <v>0</v>
          </cell>
          <cell r="DJ74">
            <v>0</v>
          </cell>
          <cell r="DK74">
            <v>26482.673384709073</v>
          </cell>
        </row>
        <row r="75">
          <cell r="A75">
            <v>40026</v>
          </cell>
          <cell r="B75">
            <v>2756.2649497253601</v>
          </cell>
          <cell r="C75">
            <v>9529.7321529572473</v>
          </cell>
          <cell r="D75">
            <v>1169.061704359844</v>
          </cell>
          <cell r="E75">
            <v>3128.1241213230119</v>
          </cell>
          <cell r="F75">
            <v>2031.0133807784905</v>
          </cell>
          <cell r="G75">
            <v>1813.19820012837</v>
          </cell>
          <cell r="H75">
            <v>83.254299757420014</v>
          </cell>
          <cell r="I75">
            <v>14.650576443099999</v>
          </cell>
          <cell r="J75">
            <v>0</v>
          </cell>
          <cell r="K75">
            <v>0</v>
          </cell>
          <cell r="L75">
            <v>0</v>
          </cell>
          <cell r="M75">
            <v>322.41717429326002</v>
          </cell>
          <cell r="N75">
            <v>0</v>
          </cell>
          <cell r="O75">
            <v>0</v>
          </cell>
          <cell r="P75">
            <v>60.535541457390138</v>
          </cell>
          <cell r="Q75">
            <v>27.17275267978448</v>
          </cell>
          <cell r="R75">
            <v>838.4688176151484</v>
          </cell>
          <cell r="S75">
            <v>771.98952728275356</v>
          </cell>
          <cell r="T75">
            <v>5.472551047390164</v>
          </cell>
          <cell r="U75">
            <v>353.06691150079263</v>
          </cell>
          <cell r="V75">
            <v>8.4696106682121961</v>
          </cell>
          <cell r="W75">
            <v>835.82150744019771</v>
          </cell>
          <cell r="X75">
            <v>9.1263259162111119</v>
          </cell>
          <cell r="Y75">
            <v>6.7875019287378162</v>
          </cell>
          <cell r="Z75">
            <v>168.66419204333863</v>
          </cell>
          <cell r="AA75">
            <v>166.48817091912352</v>
          </cell>
          <cell r="AB75">
            <v>2110.3570262524686</v>
          </cell>
          <cell r="AC75">
            <v>550.82183754656035</v>
          </cell>
          <cell r="AD75">
            <v>89.983581220879188</v>
          </cell>
          <cell r="AE75">
            <v>191.57551744154179</v>
          </cell>
          <cell r="AF75">
            <v>25.091953290028222</v>
          </cell>
          <cell r="AG75">
            <v>38.531886113026324</v>
          </cell>
          <cell r="AH75">
            <v>388.47019425253086</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C75">
            <v>40026</v>
          </cell>
          <cell r="BD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0</v>
          </cell>
          <cell r="CJ75">
            <v>0</v>
          </cell>
          <cell r="CK75">
            <v>0</v>
          </cell>
          <cell r="CL75">
            <v>0</v>
          </cell>
          <cell r="CR75">
            <v>0</v>
          </cell>
          <cell r="CS75">
            <v>0</v>
          </cell>
          <cell r="CT75">
            <v>0</v>
          </cell>
          <cell r="CU75">
            <v>0</v>
          </cell>
          <cell r="CV75">
            <v>0</v>
          </cell>
          <cell r="CW75">
            <v>0</v>
          </cell>
          <cell r="CX75">
            <v>0</v>
          </cell>
          <cell r="CY75">
            <v>0</v>
          </cell>
          <cell r="CZ75">
            <v>0</v>
          </cell>
          <cell r="DA75">
            <v>0</v>
          </cell>
          <cell r="DC75">
            <v>40026</v>
          </cell>
          <cell r="DD75">
            <v>20847.716559766104</v>
          </cell>
          <cell r="DE75">
            <v>6646.895406616115</v>
          </cell>
          <cell r="DF75">
            <v>0</v>
          </cell>
          <cell r="DG75">
            <v>0</v>
          </cell>
          <cell r="DH75">
            <v>0</v>
          </cell>
          <cell r="DI75">
            <v>0</v>
          </cell>
          <cell r="DJ75">
            <v>0</v>
          </cell>
          <cell r="DK75">
            <v>27494.611966382217</v>
          </cell>
        </row>
        <row r="76">
          <cell r="A76">
            <v>40057</v>
          </cell>
          <cell r="B76">
            <v>2803.7445418593852</v>
          </cell>
          <cell r="C76">
            <v>10256.061175580951</v>
          </cell>
          <cell r="D76">
            <v>1188.3070821024703</v>
          </cell>
          <cell r="E76">
            <v>3132.1116500484209</v>
          </cell>
          <cell r="F76">
            <v>2049.2197288579241</v>
          </cell>
          <cell r="G76">
            <v>1822.80921115038</v>
          </cell>
          <cell r="H76">
            <v>83.59295597628001</v>
          </cell>
          <cell r="I76">
            <v>14.7572584029</v>
          </cell>
          <cell r="J76">
            <v>0</v>
          </cell>
          <cell r="K76">
            <v>0</v>
          </cell>
          <cell r="L76">
            <v>0</v>
          </cell>
          <cell r="M76">
            <v>324.76493829833998</v>
          </cell>
          <cell r="N76">
            <v>0</v>
          </cell>
          <cell r="O76">
            <v>0</v>
          </cell>
          <cell r="P76">
            <v>60.094510121211258</v>
          </cell>
          <cell r="Q76">
            <v>26.974785747739137</v>
          </cell>
          <cell r="R76">
            <v>832.36015790757131</v>
          </cell>
          <cell r="S76">
            <v>766.36520205931015</v>
          </cell>
          <cell r="T76">
            <v>5.4326808084754523</v>
          </cell>
          <cell r="U76">
            <v>350.49464456485811</v>
          </cell>
          <cell r="V76">
            <v>8.4079053688130685</v>
          </cell>
          <cell r="W76">
            <v>829.73213469554548</v>
          </cell>
          <cell r="X76">
            <v>9.0598361216816699</v>
          </cell>
          <cell r="Y76">
            <v>6.7380516228038223</v>
          </cell>
          <cell r="Z76">
            <v>167.43539005046702</v>
          </cell>
          <cell r="AA76">
            <v>165.27522231553135</v>
          </cell>
          <cell r="AB76">
            <v>2135.4803286214337</v>
          </cell>
          <cell r="AC76">
            <v>546.8088282439071</v>
          </cell>
          <cell r="AD76">
            <v>89.328006361803375</v>
          </cell>
          <cell r="AE76">
            <v>190.17979512036834</v>
          </cell>
          <cell r="AF76">
            <v>24.90914600986822</v>
          </cell>
          <cell r="AG76">
            <v>38.251162280236592</v>
          </cell>
          <cell r="AH76">
            <v>385.63999690544915</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C76">
            <v>40057</v>
          </cell>
          <cell r="BD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0</v>
          </cell>
          <cell r="CJ76">
            <v>0</v>
          </cell>
          <cell r="CK76">
            <v>0</v>
          </cell>
          <cell r="CL76">
            <v>0</v>
          </cell>
          <cell r="CR76">
            <v>0</v>
          </cell>
          <cell r="CS76">
            <v>0</v>
          </cell>
          <cell r="CT76">
            <v>0</v>
          </cell>
          <cell r="CU76">
            <v>0</v>
          </cell>
          <cell r="CV76">
            <v>0</v>
          </cell>
          <cell r="CW76">
            <v>0</v>
          </cell>
          <cell r="CX76">
            <v>0</v>
          </cell>
          <cell r="CY76">
            <v>0</v>
          </cell>
          <cell r="CZ76">
            <v>0</v>
          </cell>
          <cell r="DA76">
            <v>0</v>
          </cell>
          <cell r="DC76">
            <v>40057</v>
          </cell>
          <cell r="DD76">
            <v>21675.36854227705</v>
          </cell>
          <cell r="DE76">
            <v>6638.9677849270738</v>
          </cell>
          <cell r="DF76">
            <v>0</v>
          </cell>
          <cell r="DG76">
            <v>0</v>
          </cell>
          <cell r="DH76">
            <v>0</v>
          </cell>
          <cell r="DI76">
            <v>0</v>
          </cell>
          <cell r="DJ76">
            <v>0</v>
          </cell>
          <cell r="DK76">
            <v>28314.336327204124</v>
          </cell>
        </row>
        <row r="77">
          <cell r="A77">
            <v>40087</v>
          </cell>
          <cell r="B77">
            <v>3011.0226989139815</v>
          </cell>
          <cell r="C77">
            <v>13734.519015271793</v>
          </cell>
          <cell r="D77">
            <v>1598.6520984698604</v>
          </cell>
          <cell r="E77">
            <v>3765.2293829014507</v>
          </cell>
          <cell r="F77">
            <v>3939.9129257725795</v>
          </cell>
          <cell r="G77">
            <v>1925.8363280968499</v>
          </cell>
          <cell r="H77">
            <v>66.362725881999992</v>
          </cell>
          <cell r="I77">
            <v>15.66667453</v>
          </cell>
          <cell r="J77">
            <v>0</v>
          </cell>
          <cell r="K77">
            <v>0</v>
          </cell>
          <cell r="L77">
            <v>0</v>
          </cell>
          <cell r="M77">
            <v>344.77857933800004</v>
          </cell>
          <cell r="N77">
            <v>0</v>
          </cell>
          <cell r="O77">
            <v>0</v>
          </cell>
          <cell r="P77">
            <v>125.55020884313991</v>
          </cell>
          <cell r="Q77">
            <v>72.501075224215171</v>
          </cell>
          <cell r="R77">
            <v>1110.5810434701039</v>
          </cell>
          <cell r="S77">
            <v>1045.687582652271</v>
          </cell>
          <cell r="T77">
            <v>201.67173312881184</v>
          </cell>
          <cell r="U77">
            <v>1026.043244346117</v>
          </cell>
          <cell r="V77">
            <v>20.639230509547602</v>
          </cell>
          <cell r="W77">
            <v>1764.8190831415452</v>
          </cell>
          <cell r="X77">
            <v>32.282112977670295</v>
          </cell>
          <cell r="Y77">
            <v>13.945252719287076</v>
          </cell>
          <cell r="Z77">
            <v>289.15310609711679</v>
          </cell>
          <cell r="AA77">
            <v>418.22474677706623</v>
          </cell>
          <cell r="AB77">
            <v>3804.3988078412458</v>
          </cell>
          <cell r="AC77">
            <v>1616.7072003841663</v>
          </cell>
          <cell r="AD77">
            <v>121.77535465125624</v>
          </cell>
          <cell r="AE77">
            <v>249.66858939447141</v>
          </cell>
          <cell r="AF77">
            <v>67.149413835062632</v>
          </cell>
          <cell r="AG77">
            <v>114.64155003175691</v>
          </cell>
          <cell r="AH77">
            <v>782.32589476230805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C77">
            <v>40087</v>
          </cell>
          <cell r="BD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0</v>
          </cell>
          <cell r="CJ77">
            <v>0</v>
          </cell>
          <cell r="CK77">
            <v>0</v>
          </cell>
          <cell r="CL77">
            <v>0</v>
          </cell>
          <cell r="CR77">
            <v>0</v>
          </cell>
          <cell r="CS77">
            <v>0</v>
          </cell>
          <cell r="CT77">
            <v>0</v>
          </cell>
          <cell r="CU77">
            <v>0</v>
          </cell>
          <cell r="CV77">
            <v>0</v>
          </cell>
          <cell r="CW77">
            <v>0</v>
          </cell>
          <cell r="CX77">
            <v>0</v>
          </cell>
          <cell r="CY77">
            <v>0</v>
          </cell>
          <cell r="CZ77">
            <v>0</v>
          </cell>
          <cell r="DA77">
            <v>0</v>
          </cell>
          <cell r="DC77">
            <v>40087</v>
          </cell>
          <cell r="DD77">
            <v>28401.980429176518</v>
          </cell>
          <cell r="DE77">
            <v>12877.765230787158</v>
          </cell>
          <cell r="DF77">
            <v>0</v>
          </cell>
          <cell r="DG77">
            <v>0</v>
          </cell>
          <cell r="DH77">
            <v>0</v>
          </cell>
          <cell r="DI77">
            <v>0</v>
          </cell>
          <cell r="DJ77">
            <v>0</v>
          </cell>
          <cell r="DK77">
            <v>41279.745659963679</v>
          </cell>
        </row>
        <row r="78">
          <cell r="A78">
            <v>40118</v>
          </cell>
          <cell r="B78">
            <v>3851.0036134661868</v>
          </cell>
          <cell r="C78">
            <v>33699.468809800361</v>
          </cell>
          <cell r="D78">
            <v>3255.1900603094332</v>
          </cell>
          <cell r="E78">
            <v>5533.2598501923858</v>
          </cell>
          <cell r="F78">
            <v>9107.3359170800686</v>
          </cell>
          <cell r="G78">
            <v>2308.3872564979501</v>
          </cell>
          <cell r="H78">
            <v>65.054266946999988</v>
          </cell>
          <cell r="I78">
            <v>19.043435853000002</v>
          </cell>
          <cell r="J78">
            <v>0</v>
          </cell>
          <cell r="K78">
            <v>0</v>
          </cell>
          <cell r="L78">
            <v>0</v>
          </cell>
          <cell r="M78">
            <v>419.09141257380003</v>
          </cell>
          <cell r="N78">
            <v>0</v>
          </cell>
          <cell r="O78">
            <v>0</v>
          </cell>
          <cell r="P78">
            <v>235.57270238833058</v>
          </cell>
          <cell r="Q78">
            <v>148.33776665919436</v>
          </cell>
          <cell r="R78">
            <v>1604.9759855036359</v>
          </cell>
          <cell r="S78">
            <v>1538.8280992522089</v>
          </cell>
          <cell r="T78">
            <v>523.42469363211569</v>
          </cell>
          <cell r="U78">
            <v>2149.0500658595934</v>
          </cell>
          <cell r="V78">
            <v>41.067705001710038</v>
          </cell>
          <cell r="W78">
            <v>3335.2449309527569</v>
          </cell>
          <cell r="X78">
            <v>70.747433601305161</v>
          </cell>
          <cell r="Y78">
            <v>26.065233959513463</v>
          </cell>
          <cell r="Z78">
            <v>496.32593757472694</v>
          </cell>
          <cell r="AA78">
            <v>840.29632921719804</v>
          </cell>
          <cell r="AB78">
            <v>6740.9347768580701</v>
          </cell>
          <cell r="AC78">
            <v>3394.8823067604708</v>
          </cell>
          <cell r="AD78">
            <v>179.07485355220561</v>
          </cell>
          <cell r="AE78">
            <v>355.94517712581751</v>
          </cell>
          <cell r="AF78">
            <v>137.5068235125822</v>
          </cell>
          <cell r="AG78">
            <v>241.56600521694301</v>
          </cell>
          <cell r="AH78">
            <v>1450.0971786312987</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C78">
            <v>40118</v>
          </cell>
          <cell r="BD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0</v>
          </cell>
          <cell r="CJ78">
            <v>0</v>
          </cell>
          <cell r="CK78">
            <v>0</v>
          </cell>
          <cell r="CL78">
            <v>0</v>
          </cell>
          <cell r="CR78">
            <v>0</v>
          </cell>
          <cell r="CS78">
            <v>0</v>
          </cell>
          <cell r="CT78">
            <v>0</v>
          </cell>
          <cell r="CU78">
            <v>0</v>
          </cell>
          <cell r="CV78">
            <v>0</v>
          </cell>
          <cell r="CW78">
            <v>0</v>
          </cell>
          <cell r="CX78">
            <v>0</v>
          </cell>
          <cell r="CY78">
            <v>0</v>
          </cell>
          <cell r="CZ78">
            <v>0</v>
          </cell>
          <cell r="DA78">
            <v>0</v>
          </cell>
          <cell r="DC78">
            <v>40118</v>
          </cell>
          <cell r="DD78">
            <v>58257.834622720184</v>
          </cell>
          <cell r="DE78">
            <v>23509.944005259684</v>
          </cell>
          <cell r="DF78">
            <v>0</v>
          </cell>
          <cell r="DG78">
            <v>0</v>
          </cell>
          <cell r="DH78">
            <v>0</v>
          </cell>
          <cell r="DI78">
            <v>0</v>
          </cell>
          <cell r="DJ78">
            <v>0</v>
          </cell>
          <cell r="DK78">
            <v>81767.77862797986</v>
          </cell>
        </row>
        <row r="79">
          <cell r="A79">
            <v>40148</v>
          </cell>
          <cell r="B79">
            <v>4631.1909609553186</v>
          </cell>
          <cell r="C79">
            <v>66503.379389448208</v>
          </cell>
          <cell r="D79">
            <v>5835.1422426225608</v>
          </cell>
          <cell r="E79">
            <v>7323.8008714666039</v>
          </cell>
          <cell r="F79">
            <v>15761.933658148882</v>
          </cell>
          <cell r="G79">
            <v>2456.4931565970451</v>
          </cell>
          <cell r="H79">
            <v>95.522363481499994</v>
          </cell>
          <cell r="I79">
            <v>20.350760546349999</v>
          </cell>
          <cell r="J79">
            <v>0</v>
          </cell>
          <cell r="K79">
            <v>0</v>
          </cell>
          <cell r="L79">
            <v>0</v>
          </cell>
          <cell r="M79">
            <v>447.86188008071002</v>
          </cell>
          <cell r="N79">
            <v>0</v>
          </cell>
          <cell r="O79">
            <v>0</v>
          </cell>
          <cell r="P79">
            <v>371.4682380676897</v>
          </cell>
          <cell r="Q79">
            <v>243.81375864531725</v>
          </cell>
          <cell r="R79">
            <v>2145.3622150850288</v>
          </cell>
          <cell r="S79">
            <v>2085.8264546206151</v>
          </cell>
          <cell r="T79">
            <v>942.12452283735604</v>
          </cell>
          <cell r="U79">
            <v>3568.9977010744992</v>
          </cell>
          <cell r="V79">
            <v>66.643847224858035</v>
          </cell>
          <cell r="W79">
            <v>5278.4780707455175</v>
          </cell>
          <cell r="X79">
            <v>119.75166358889857</v>
          </cell>
          <cell r="Y79">
            <v>41.020609087187943</v>
          </cell>
          <cell r="Z79">
            <v>745.43498485276371</v>
          </cell>
          <cell r="AA79">
            <v>1369.7783141987475</v>
          </cell>
          <cell r="AB79">
            <v>10251.552230498883</v>
          </cell>
          <cell r="AC79">
            <v>5644.2556264994155</v>
          </cell>
          <cell r="AD79">
            <v>242.59705584562158</v>
          </cell>
          <cell r="AE79">
            <v>470.70191098033587</v>
          </cell>
          <cell r="AF79">
            <v>226.09915479820071</v>
          </cell>
          <cell r="AG79">
            <v>402.22155839514272</v>
          </cell>
          <cell r="AH79">
            <v>2272.2904359362428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C79">
            <v>40148</v>
          </cell>
          <cell r="BD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0</v>
          </cell>
          <cell r="CJ79">
            <v>0</v>
          </cell>
          <cell r="CK79">
            <v>0</v>
          </cell>
          <cell r="CL79">
            <v>0</v>
          </cell>
          <cell r="CR79">
            <v>0</v>
          </cell>
          <cell r="CS79">
            <v>0</v>
          </cell>
          <cell r="CT79">
            <v>0</v>
          </cell>
          <cell r="CU79">
            <v>0</v>
          </cell>
          <cell r="CV79">
            <v>0</v>
          </cell>
          <cell r="CW79">
            <v>0</v>
          </cell>
          <cell r="CX79">
            <v>0</v>
          </cell>
          <cell r="CY79">
            <v>0</v>
          </cell>
          <cell r="CZ79">
            <v>0</v>
          </cell>
          <cell r="DA79">
            <v>0</v>
          </cell>
          <cell r="DC79">
            <v>40148</v>
          </cell>
          <cell r="DD79">
            <v>103075.6752833472</v>
          </cell>
          <cell r="DE79">
            <v>36488.41835298232</v>
          </cell>
          <cell r="DF79">
            <v>0</v>
          </cell>
          <cell r="DG79">
            <v>0</v>
          </cell>
          <cell r="DH79">
            <v>0</v>
          </cell>
          <cell r="DI79">
            <v>0</v>
          </cell>
          <cell r="DJ79">
            <v>0</v>
          </cell>
          <cell r="DK79">
            <v>139564.09363632952</v>
          </cell>
        </row>
        <row r="81">
          <cell r="A81" t="str">
            <v>A-1-2.)  Unbilled Fuel Revenue Summary</v>
          </cell>
          <cell r="BC81" t="str">
            <v>B-1.)  Unbilled Fuel Revenue Summary</v>
          </cell>
          <cell r="DC81" t="str">
            <v>B-1-2.)  Unbilled Fuel Revenue Summary</v>
          </cell>
        </row>
        <row r="82">
          <cell r="DD82" t="str">
            <v>Total Firm</v>
          </cell>
          <cell r="DE82" t="str">
            <v>Total TC</v>
          </cell>
          <cell r="DF82" t="str">
            <v>Total Interruptible</v>
          </cell>
          <cell r="DG82" t="str">
            <v>Total Firm</v>
          </cell>
          <cell r="DH82" t="str">
            <v>Total TC</v>
          </cell>
          <cell r="DI82" t="str">
            <v>Total Interruptible</v>
          </cell>
          <cell r="DJ82" t="str">
            <v>Others</v>
          </cell>
          <cell r="DK82" t="str">
            <v>Grand</v>
          </cell>
        </row>
        <row r="83">
          <cell r="B83" t="str">
            <v>Resid - Firm</v>
          </cell>
          <cell r="D83" t="str">
            <v>Comm - Firm</v>
          </cell>
          <cell r="P83" t="str">
            <v>TC</v>
          </cell>
          <cell r="AI83" t="str">
            <v>Interruptible</v>
          </cell>
          <cell r="AR83" t="str">
            <v>Resid</v>
          </cell>
          <cell r="AS83" t="str">
            <v>Comm</v>
          </cell>
          <cell r="AT83" t="str">
            <v>Comm</v>
          </cell>
          <cell r="AU83" t="str">
            <v>TC</v>
          </cell>
          <cell r="AV83" t="str">
            <v>TC</v>
          </cell>
          <cell r="AW83" t="str">
            <v>TC</v>
          </cell>
          <cell r="AX83" t="str">
            <v>Interrupt</v>
          </cell>
          <cell r="AY83" t="str">
            <v>Interrupt</v>
          </cell>
          <cell r="AZ83" t="str">
            <v>Edgar</v>
          </cell>
          <cell r="BA83" t="str">
            <v>S. Allowance</v>
          </cell>
          <cell r="BD83" t="str">
            <v>Resid - Firm</v>
          </cell>
          <cell r="BF83" t="str">
            <v>Comm - Firm</v>
          </cell>
          <cell r="BP83" t="str">
            <v>TC</v>
          </cell>
          <cell r="CI83" t="str">
            <v>Interruptible</v>
          </cell>
          <cell r="CR83" t="str">
            <v>Resid</v>
          </cell>
          <cell r="CS83" t="str">
            <v>Comm</v>
          </cell>
          <cell r="CT83" t="str">
            <v>Comm</v>
          </cell>
          <cell r="CU83" t="str">
            <v>TC</v>
          </cell>
          <cell r="CV83" t="str">
            <v>TC</v>
          </cell>
          <cell r="CW83" t="str">
            <v>TC</v>
          </cell>
          <cell r="CX83" t="str">
            <v>Interrupt</v>
          </cell>
          <cell r="CY83" t="str">
            <v>Interrupt</v>
          </cell>
          <cell r="DD83" t="str">
            <v>Sales</v>
          </cell>
          <cell r="DE83" t="str">
            <v>Sales</v>
          </cell>
          <cell r="DF83" t="str">
            <v>Sales</v>
          </cell>
          <cell r="DG83" t="str">
            <v>Trans</v>
          </cell>
          <cell r="DH83" t="str">
            <v>Trans</v>
          </cell>
          <cell r="DI83" t="str">
            <v>Trans</v>
          </cell>
          <cell r="DJ83" t="str">
            <v>(Edgar, S.Allow, Choff, Offsys)</v>
          </cell>
          <cell r="DK83" t="str">
            <v>Total</v>
          </cell>
        </row>
        <row r="84">
          <cell r="B84" t="str">
            <v>1A</v>
          </cell>
          <cell r="C84" t="str">
            <v>1B</v>
          </cell>
          <cell r="D84">
            <v>3</v>
          </cell>
          <cell r="E84" t="str">
            <v>2-1</v>
          </cell>
          <cell r="F84" t="str">
            <v>2-2</v>
          </cell>
          <cell r="G84" t="str">
            <v>4A</v>
          </cell>
          <cell r="H84" t="str">
            <v>4B</v>
          </cell>
          <cell r="I84">
            <v>7</v>
          </cell>
          <cell r="J84" t="str">
            <v>SC 21 - R1</v>
          </cell>
          <cell r="K84" t="str">
            <v>SC 21 - R2</v>
          </cell>
          <cell r="L84" t="str">
            <v>SC 21 - R3</v>
          </cell>
          <cell r="M84" t="str">
            <v>NGV</v>
          </cell>
          <cell r="N84" t="str">
            <v>WC Ad</v>
          </cell>
          <cell r="O84" t="str">
            <v>1 Time Adj</v>
          </cell>
          <cell r="P84" t="str">
            <v>6C-1</v>
          </cell>
          <cell r="Q84" t="str">
            <v>6CT-1</v>
          </cell>
          <cell r="R84" t="str">
            <v>6C-2</v>
          </cell>
          <cell r="S84" t="str">
            <v>6CT-2</v>
          </cell>
          <cell r="T84" t="str">
            <v>6G-1</v>
          </cell>
          <cell r="U84" t="str">
            <v>6G-2</v>
          </cell>
          <cell r="V84" t="str">
            <v>NYH1</v>
          </cell>
          <cell r="W84" t="str">
            <v>NYH2</v>
          </cell>
          <cell r="X84" t="str">
            <v>NYSGS</v>
          </cell>
          <cell r="Y84" t="str">
            <v>Kingsboro</v>
          </cell>
          <cell r="Z84" t="str">
            <v>NYCDGS</v>
          </cell>
          <cell r="AA84" t="str">
            <v>6M-1</v>
          </cell>
          <cell r="AB84" t="str">
            <v>6M-2</v>
          </cell>
          <cell r="AC84" t="str">
            <v>6M-3</v>
          </cell>
          <cell r="AD84" t="str">
            <v>LFK-A</v>
          </cell>
          <cell r="AE84" t="str">
            <v>LFK-B</v>
          </cell>
          <cell r="AF84" t="str">
            <v>TRP-A</v>
          </cell>
          <cell r="AG84" t="str">
            <v>TRP-B</v>
          </cell>
          <cell r="AH84" t="str">
            <v>6M-4</v>
          </cell>
          <cell r="AI84" t="str">
            <v>5A1</v>
          </cell>
          <cell r="AJ84" t="str">
            <v>5A2</v>
          </cell>
          <cell r="AK84" t="str">
            <v>5B1</v>
          </cell>
          <cell r="AL84" t="str">
            <v>5B2</v>
          </cell>
          <cell r="AM84" t="str">
            <v>Power Gen</v>
          </cell>
          <cell r="AN84" t="str">
            <v>SC20-Spare 1</v>
          </cell>
          <cell r="AO84" t="str">
            <v>SC20-Spare 2</v>
          </cell>
          <cell r="AP84" t="str">
            <v>SC20-Spare 3</v>
          </cell>
          <cell r="AQ84" t="str">
            <v>PG &lt; 50MW</v>
          </cell>
          <cell r="AR84" t="str">
            <v>Spare 1a</v>
          </cell>
          <cell r="AS84" t="str">
            <v>Spare 2a</v>
          </cell>
          <cell r="AT84" t="str">
            <v>Spare 3a</v>
          </cell>
          <cell r="AU84" t="str">
            <v>Spare 4a</v>
          </cell>
          <cell r="AV84" t="str">
            <v>Spare 5a</v>
          </cell>
          <cell r="AW84" t="str">
            <v>Spare 6a</v>
          </cell>
          <cell r="AX84" t="str">
            <v>Spare 7a</v>
          </cell>
          <cell r="AY84" t="str">
            <v>Spare 8a</v>
          </cell>
          <cell r="BD84" t="str">
            <v>T1A</v>
          </cell>
          <cell r="BE84" t="str">
            <v>T1B</v>
          </cell>
          <cell r="BF84" t="str">
            <v>T3</v>
          </cell>
          <cell r="BG84" t="str">
            <v>T2-1</v>
          </cell>
          <cell r="BH84" t="str">
            <v>T2-2</v>
          </cell>
          <cell r="BI84" t="str">
            <v>T4A</v>
          </cell>
          <cell r="BJ84" t="str">
            <v>T4B</v>
          </cell>
          <cell r="BK84" t="str">
            <v>T7</v>
          </cell>
          <cell r="BL84" t="str">
            <v>T7</v>
          </cell>
          <cell r="BM84" t="str">
            <v>T7</v>
          </cell>
          <cell r="BN84" t="str">
            <v>T7</v>
          </cell>
          <cell r="BP84" t="str">
            <v>T6C-1</v>
          </cell>
          <cell r="BQ84" t="str">
            <v>T6CT-1</v>
          </cell>
          <cell r="BR84" t="str">
            <v>T6C-2</v>
          </cell>
          <cell r="BS84" t="str">
            <v>T6CT-2</v>
          </cell>
          <cell r="BT84" t="str">
            <v>T6G-1</v>
          </cell>
          <cell r="BU84" t="str">
            <v>T6G-2</v>
          </cell>
          <cell r="CA84" t="str">
            <v>T6M-1</v>
          </cell>
          <cell r="CB84" t="str">
            <v>T6M-2</v>
          </cell>
          <cell r="CC84" t="str">
            <v>T6M-3</v>
          </cell>
          <cell r="CH84" t="str">
            <v>T6M-4</v>
          </cell>
          <cell r="CI84" t="str">
            <v>T5A1</v>
          </cell>
          <cell r="CJ84" t="str">
            <v>T5A2</v>
          </cell>
          <cell r="CK84" t="str">
            <v>T5B1</v>
          </cell>
          <cell r="CL84" t="str">
            <v>T5B2</v>
          </cell>
          <cell r="CR84" t="str">
            <v>Spare 1b</v>
          </cell>
          <cell r="CS84" t="str">
            <v>Spare 2b</v>
          </cell>
          <cell r="CT84" t="str">
            <v>Spare 3b</v>
          </cell>
          <cell r="CU84" t="str">
            <v>Spare 4b</v>
          </cell>
          <cell r="CV84" t="str">
            <v>Spare 5b</v>
          </cell>
          <cell r="CW84" t="str">
            <v>Spare 6b</v>
          </cell>
          <cell r="CX84" t="str">
            <v>Spare 7b</v>
          </cell>
          <cell r="CY84" t="str">
            <v>Spare 8b</v>
          </cell>
          <cell r="CZ84" t="str">
            <v>Offsys</v>
          </cell>
          <cell r="DA84" t="str">
            <v>R.Choff</v>
          </cell>
        </row>
        <row r="85">
          <cell r="A85">
            <v>38353</v>
          </cell>
          <cell r="B85">
            <v>398.89779709999971</v>
          </cell>
          <cell r="C85">
            <v>7068.9557075898165</v>
          </cell>
          <cell r="D85">
            <v>1622.3422800251969</v>
          </cell>
          <cell r="E85">
            <v>300.62044393000485</v>
          </cell>
          <cell r="F85">
            <v>658.30718863425363</v>
          </cell>
          <cell r="G85">
            <v>-141.81950367256519</v>
          </cell>
          <cell r="H85">
            <v>0.42785820461997903</v>
          </cell>
          <cell r="I85">
            <v>-1.2518349304499998</v>
          </cell>
          <cell r="J85">
            <v>0</v>
          </cell>
          <cell r="K85">
            <v>0</v>
          </cell>
          <cell r="L85">
            <v>0</v>
          </cell>
          <cell r="M85">
            <v>-27.549296952569968</v>
          </cell>
          <cell r="N85">
            <v>0</v>
          </cell>
          <cell r="O85">
            <v>0</v>
          </cell>
          <cell r="P85">
            <v>-1.8358672263812787</v>
          </cell>
          <cell r="Q85">
            <v>-0.90681488671014454</v>
          </cell>
          <cell r="R85">
            <v>-22.207755168795483</v>
          </cell>
          <cell r="S85">
            <v>-20.565678972977768</v>
          </cell>
          <cell r="T85">
            <v>-1.1413770870050213</v>
          </cell>
          <cell r="U85">
            <v>-12.213162769809351</v>
          </cell>
          <cell r="V85">
            <v>-0.27260970108002197</v>
          </cell>
          <cell r="W85">
            <v>-25.508619425195139</v>
          </cell>
          <cell r="X85">
            <v>-0.34521601277108632</v>
          </cell>
          <cell r="Y85">
            <v>-0.20516887496915273</v>
          </cell>
          <cell r="Z85">
            <v>-4.8042345407808718</v>
          </cell>
          <cell r="AA85">
            <v>-5.4228719220759922</v>
          </cell>
          <cell r="AB85">
            <v>-28.79528054156588</v>
          </cell>
          <cell r="AC85">
            <v>-19.135681368537334</v>
          </cell>
          <cell r="AD85">
            <v>-2.3965813284000386</v>
          </cell>
          <cell r="AE85">
            <v>-5.0531757776911306</v>
          </cell>
          <cell r="AF85">
            <v>-0.83840020169250695</v>
          </cell>
          <cell r="AG85">
            <v>-1.3465369222965091</v>
          </cell>
          <cell r="AH85">
            <v>-11.661461726643319</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C85">
            <v>38353</v>
          </cell>
          <cell r="BD85">
            <v>0</v>
          </cell>
          <cell r="BE85">
            <v>0</v>
          </cell>
          <cell r="BF85">
            <v>0</v>
          </cell>
          <cell r="BG85">
            <v>0</v>
          </cell>
          <cell r="BH85">
            <v>0</v>
          </cell>
          <cell r="BI85">
            <v>0</v>
          </cell>
          <cell r="BJ85">
            <v>0</v>
          </cell>
          <cell r="BK85">
            <v>0</v>
          </cell>
          <cell r="BL85">
            <v>0</v>
          </cell>
          <cell r="BM85">
            <v>0</v>
          </cell>
          <cell r="BN85">
            <v>0</v>
          </cell>
          <cell r="BP85">
            <v>0</v>
          </cell>
          <cell r="BQ85">
            <v>0</v>
          </cell>
          <cell r="BR85">
            <v>0</v>
          </cell>
          <cell r="BS85">
            <v>0</v>
          </cell>
          <cell r="BT85">
            <v>0</v>
          </cell>
          <cell r="BU85">
            <v>0</v>
          </cell>
          <cell r="CA85">
            <v>0</v>
          </cell>
          <cell r="CB85">
            <v>0</v>
          </cell>
          <cell r="CC85">
            <v>0</v>
          </cell>
          <cell r="CH85">
            <v>0</v>
          </cell>
          <cell r="CI85">
            <v>0</v>
          </cell>
          <cell r="CJ85">
            <v>0</v>
          </cell>
          <cell r="CK85">
            <v>0</v>
          </cell>
          <cell r="CL85">
            <v>0</v>
          </cell>
          <cell r="CR85">
            <v>0</v>
          </cell>
          <cell r="CS85">
            <v>0</v>
          </cell>
          <cell r="CT85">
            <v>0</v>
          </cell>
          <cell r="CU85">
            <v>0</v>
          </cell>
          <cell r="CV85">
            <v>0</v>
          </cell>
          <cell r="CW85">
            <v>0</v>
          </cell>
          <cell r="CX85">
            <v>0</v>
          </cell>
          <cell r="CY85">
            <v>0</v>
          </cell>
          <cell r="CZ85">
            <v>0</v>
          </cell>
          <cell r="DA85">
            <v>0</v>
          </cell>
          <cell r="DC85">
            <v>38353</v>
          </cell>
          <cell r="DD85">
            <v>9878.9306399283087</v>
          </cell>
          <cell r="DE85">
            <v>-164.65649445537804</v>
          </cell>
          <cell r="DF85">
            <v>0</v>
          </cell>
          <cell r="DG85">
            <v>0</v>
          </cell>
          <cell r="DH85">
            <v>0</v>
          </cell>
          <cell r="DI85">
            <v>0</v>
          </cell>
          <cell r="DJ85">
            <v>0</v>
          </cell>
          <cell r="DK85">
            <v>9714.2741454729312</v>
          </cell>
        </row>
        <row r="86">
          <cell r="A86">
            <v>38384</v>
          </cell>
          <cell r="B86">
            <v>-410.71814379999995</v>
          </cell>
          <cell r="C86">
            <v>-857.56863066487017</v>
          </cell>
          <cell r="D86">
            <v>-785.27926695442875</v>
          </cell>
          <cell r="E86">
            <v>-511.83937574548008</v>
          </cell>
          <cell r="F86">
            <v>-711.61610358354631</v>
          </cell>
          <cell r="G86">
            <v>-116.7944758178851</v>
          </cell>
          <cell r="H86">
            <v>-8.2557883464899806</v>
          </cell>
          <cell r="I86">
            <v>-0.96540215655000106</v>
          </cell>
          <cell r="J86">
            <v>0</v>
          </cell>
          <cell r="K86">
            <v>0</v>
          </cell>
          <cell r="L86">
            <v>0</v>
          </cell>
          <cell r="M86">
            <v>-21.24573299763011</v>
          </cell>
          <cell r="N86">
            <v>0</v>
          </cell>
          <cell r="O86">
            <v>0</v>
          </cell>
          <cell r="P86">
            <v>-5.5326361397925892</v>
          </cell>
          <cell r="Q86">
            <v>-3.7813176784206415</v>
          </cell>
          <cell r="R86">
            <v>-26.116083925695602</v>
          </cell>
          <cell r="S86">
            <v>-25.907273990853174</v>
          </cell>
          <cell r="T86">
            <v>-15.799780059931873</v>
          </cell>
          <cell r="U86">
            <v>-55.885370604974014</v>
          </cell>
          <cell r="V86">
            <v>-1.0211380229839357</v>
          </cell>
          <cell r="W86">
            <v>-78.908514910493182</v>
          </cell>
          <cell r="X86">
            <v>-1.9076181505503564</v>
          </cell>
          <cell r="Y86">
            <v>-0.60973384496495608</v>
          </cell>
          <cell r="Z86">
            <v>-10.539089478204323</v>
          </cell>
          <cell r="AA86">
            <v>-21.078843509532327</v>
          </cell>
          <cell r="AB86">
            <v>-128.01928785037046</v>
          </cell>
          <cell r="AC86">
            <v>-88.470977718153733</v>
          </cell>
          <cell r="AD86">
            <v>-3.0108736581269748</v>
          </cell>
          <cell r="AE86">
            <v>-5.6390999721799107</v>
          </cell>
          <cell r="AF86">
            <v>-3.507853086591417</v>
          </cell>
          <cell r="AG86">
            <v>-6.3132351906819073</v>
          </cell>
          <cell r="AH86">
            <v>-33.626459799145302</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C86">
            <v>38384</v>
          </cell>
          <cell r="BD86">
            <v>0</v>
          </cell>
          <cell r="BE86">
            <v>0</v>
          </cell>
          <cell r="BF86">
            <v>0</v>
          </cell>
          <cell r="BG86">
            <v>0</v>
          </cell>
          <cell r="BH86">
            <v>0</v>
          </cell>
          <cell r="BI86">
            <v>0</v>
          </cell>
          <cell r="BJ86">
            <v>0</v>
          </cell>
          <cell r="BK86">
            <v>0</v>
          </cell>
          <cell r="BL86">
            <v>0</v>
          </cell>
          <cell r="BM86">
            <v>0</v>
          </cell>
          <cell r="BN86">
            <v>0</v>
          </cell>
          <cell r="BP86">
            <v>0</v>
          </cell>
          <cell r="BQ86">
            <v>0</v>
          </cell>
          <cell r="BR86">
            <v>0</v>
          </cell>
          <cell r="BS86">
            <v>0</v>
          </cell>
          <cell r="BT86">
            <v>0</v>
          </cell>
          <cell r="BU86">
            <v>0</v>
          </cell>
          <cell r="CA86">
            <v>0</v>
          </cell>
          <cell r="CB86">
            <v>0</v>
          </cell>
          <cell r="CC86">
            <v>0</v>
          </cell>
          <cell r="CH86">
            <v>0</v>
          </cell>
          <cell r="CI86">
            <v>0</v>
          </cell>
          <cell r="CJ86">
            <v>0</v>
          </cell>
          <cell r="CK86">
            <v>0</v>
          </cell>
          <cell r="CL86">
            <v>0</v>
          </cell>
          <cell r="CR86">
            <v>0</v>
          </cell>
          <cell r="CS86">
            <v>0</v>
          </cell>
          <cell r="CT86">
            <v>0</v>
          </cell>
          <cell r="CU86">
            <v>0</v>
          </cell>
          <cell r="CV86">
            <v>0</v>
          </cell>
          <cell r="CW86">
            <v>0</v>
          </cell>
          <cell r="CX86">
            <v>0</v>
          </cell>
          <cell r="CY86">
            <v>0</v>
          </cell>
          <cell r="CZ86">
            <v>0</v>
          </cell>
          <cell r="DA86">
            <v>0</v>
          </cell>
          <cell r="DC86">
            <v>38384</v>
          </cell>
          <cell r="DD86">
            <v>-3424.2829200668807</v>
          </cell>
          <cell r="DE86">
            <v>-515.67518759164659</v>
          </cell>
          <cell r="DF86">
            <v>0</v>
          </cell>
          <cell r="DG86">
            <v>0</v>
          </cell>
          <cell r="DH86">
            <v>0</v>
          </cell>
          <cell r="DI86">
            <v>0</v>
          </cell>
          <cell r="DJ86">
            <v>0</v>
          </cell>
          <cell r="DK86">
            <v>-3939.9581076585273</v>
          </cell>
        </row>
        <row r="87">
          <cell r="A87">
            <v>38412</v>
          </cell>
          <cell r="B87">
            <v>-160.41448189999909</v>
          </cell>
          <cell r="C87">
            <v>-13695.425234957673</v>
          </cell>
          <cell r="D87">
            <v>-1350.4892577779269</v>
          </cell>
          <cell r="E87">
            <v>-186.50243919376982</v>
          </cell>
          <cell r="F87">
            <v>-662.63782737180941</v>
          </cell>
          <cell r="G87">
            <v>125.83225744050026</v>
          </cell>
          <cell r="H87">
            <v>-5.3752145208100135</v>
          </cell>
          <cell r="I87">
            <v>1.0451782835000016</v>
          </cell>
          <cell r="J87">
            <v>0</v>
          </cell>
          <cell r="K87">
            <v>0</v>
          </cell>
          <cell r="L87">
            <v>0</v>
          </cell>
          <cell r="M87">
            <v>23.001376779100063</v>
          </cell>
          <cell r="N87">
            <v>0</v>
          </cell>
          <cell r="O87">
            <v>0</v>
          </cell>
          <cell r="P87">
            <v>-4.9885139199297148</v>
          </cell>
          <cell r="Q87">
            <v>-3.799424969471338</v>
          </cell>
          <cell r="R87">
            <v>-8.3683814194488875</v>
          </cell>
          <cell r="S87">
            <v>-9.9430753853667557</v>
          </cell>
          <cell r="T87">
            <v>-18.843228981784286</v>
          </cell>
          <cell r="U87">
            <v>-57.485713013171193</v>
          </cell>
          <cell r="V87">
            <v>-0.99494928880352407</v>
          </cell>
          <cell r="W87">
            <v>-71.904888142073474</v>
          </cell>
          <cell r="X87">
            <v>-2.0425857264974523</v>
          </cell>
          <cell r="Y87">
            <v>-0.54658010460966233</v>
          </cell>
          <cell r="Z87">
            <v>-8.0374397641959519</v>
          </cell>
          <cell r="AA87">
            <v>-20.767441699881456</v>
          </cell>
          <cell r="AB87">
            <v>-127.87963966040566</v>
          </cell>
          <cell r="AC87">
            <v>-91.227201147735173</v>
          </cell>
          <cell r="AD87">
            <v>-1.1482788097160892</v>
          </cell>
          <cell r="AE87">
            <v>-1.5177637930556467</v>
          </cell>
          <cell r="AF87">
            <v>-3.5278274380373387</v>
          </cell>
          <cell r="AG87">
            <v>-6.5311855660820761</v>
          </cell>
          <cell r="AH87">
            <v>-29.755147604131491</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C87">
            <v>38412</v>
          </cell>
          <cell r="BD87">
            <v>0</v>
          </cell>
          <cell r="BE87">
            <v>0</v>
          </cell>
          <cell r="BF87">
            <v>0</v>
          </cell>
          <cell r="BG87">
            <v>0</v>
          </cell>
          <cell r="BH87">
            <v>0</v>
          </cell>
          <cell r="BI87">
            <v>0</v>
          </cell>
          <cell r="BJ87">
            <v>0</v>
          </cell>
          <cell r="BK87">
            <v>0</v>
          </cell>
          <cell r="BL87">
            <v>0</v>
          </cell>
          <cell r="BM87">
            <v>0</v>
          </cell>
          <cell r="BN87">
            <v>0</v>
          </cell>
          <cell r="BP87">
            <v>0</v>
          </cell>
          <cell r="BQ87">
            <v>0</v>
          </cell>
          <cell r="BR87">
            <v>0</v>
          </cell>
          <cell r="BS87">
            <v>0</v>
          </cell>
          <cell r="BT87">
            <v>0</v>
          </cell>
          <cell r="BU87">
            <v>0</v>
          </cell>
          <cell r="CA87">
            <v>0</v>
          </cell>
          <cell r="CB87">
            <v>0</v>
          </cell>
          <cell r="CC87">
            <v>0</v>
          </cell>
          <cell r="CH87">
            <v>0</v>
          </cell>
          <cell r="CI87">
            <v>0</v>
          </cell>
          <cell r="CJ87">
            <v>0</v>
          </cell>
          <cell r="CK87">
            <v>0</v>
          </cell>
          <cell r="CL87">
            <v>0</v>
          </cell>
          <cell r="CR87">
            <v>0</v>
          </cell>
          <cell r="CS87">
            <v>0</v>
          </cell>
          <cell r="CT87">
            <v>0</v>
          </cell>
          <cell r="CU87">
            <v>0</v>
          </cell>
          <cell r="CV87">
            <v>0</v>
          </cell>
          <cell r="CW87">
            <v>0</v>
          </cell>
          <cell r="CX87">
            <v>0</v>
          </cell>
          <cell r="CY87">
            <v>0</v>
          </cell>
          <cell r="CZ87">
            <v>0</v>
          </cell>
          <cell r="DA87">
            <v>0</v>
          </cell>
          <cell r="DC87">
            <v>38412</v>
          </cell>
          <cell r="DD87">
            <v>-15910.965643218886</v>
          </cell>
          <cell r="DE87">
            <v>-469.3092664343971</v>
          </cell>
          <cell r="DF87">
            <v>0</v>
          </cell>
          <cell r="DG87">
            <v>0</v>
          </cell>
          <cell r="DH87">
            <v>0</v>
          </cell>
          <cell r="DI87">
            <v>0</v>
          </cell>
          <cell r="DJ87">
            <v>0</v>
          </cell>
          <cell r="DK87">
            <v>-16380.274909653283</v>
          </cell>
        </row>
        <row r="88">
          <cell r="A88">
            <v>38443</v>
          </cell>
          <cell r="B88">
            <v>-713.10379895000074</v>
          </cell>
          <cell r="C88">
            <v>-12502.024250726896</v>
          </cell>
          <cell r="D88">
            <v>-2569.505626686921</v>
          </cell>
          <cell r="E88">
            <v>-839.16289141623008</v>
          </cell>
          <cell r="F88">
            <v>-1523.5590115515679</v>
          </cell>
          <cell r="G88">
            <v>-82.172927067569987</v>
          </cell>
          <cell r="H88">
            <v>-15.349774193629996</v>
          </cell>
          <cell r="I88">
            <v>-0.70349108959999962</v>
          </cell>
          <cell r="J88">
            <v>0</v>
          </cell>
          <cell r="K88">
            <v>0</v>
          </cell>
          <cell r="L88">
            <v>0</v>
          </cell>
          <cell r="M88">
            <v>-15.481821492160016</v>
          </cell>
          <cell r="N88">
            <v>0</v>
          </cell>
          <cell r="O88">
            <v>0</v>
          </cell>
          <cell r="P88">
            <v>-11.817273916934107</v>
          </cell>
          <cell r="Q88">
            <v>-8.3356573154278788</v>
          </cell>
          <cell r="R88">
            <v>-45.698705484735221</v>
          </cell>
          <cell r="S88">
            <v>-46.42379884676442</v>
          </cell>
          <cell r="T88">
            <v>-36.800966702271992</v>
          </cell>
          <cell r="U88">
            <v>-124.08079157085339</v>
          </cell>
          <cell r="V88">
            <v>-2.2303845226351888</v>
          </cell>
          <cell r="W88">
            <v>-169.04511105221655</v>
          </cell>
          <cell r="X88">
            <v>-4.2888017897162465</v>
          </cell>
          <cell r="Y88">
            <v>-1.3002257717898249</v>
          </cell>
          <cell r="Z88">
            <v>-21.537398154201547</v>
          </cell>
          <cell r="AA88">
            <v>-46.192967800436129</v>
          </cell>
          <cell r="AB88">
            <v>-286.47063478709924</v>
          </cell>
          <cell r="AC88">
            <v>-196.57771237899982</v>
          </cell>
          <cell r="AD88">
            <v>-5.3904139364529646</v>
          </cell>
          <cell r="AE88">
            <v>-9.6753749808643761</v>
          </cell>
          <cell r="AF88">
            <v>-7.7349333659927604</v>
          </cell>
          <cell r="AG88">
            <v>-14.041793818676757</v>
          </cell>
          <cell r="AH88">
            <v>-71.44866175388924</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C88">
            <v>38443</v>
          </cell>
          <cell r="BD88">
            <v>0</v>
          </cell>
          <cell r="BE88">
            <v>0</v>
          </cell>
          <cell r="BF88">
            <v>0</v>
          </cell>
          <cell r="BG88">
            <v>0</v>
          </cell>
          <cell r="BH88">
            <v>0</v>
          </cell>
          <cell r="BI88">
            <v>0</v>
          </cell>
          <cell r="BJ88">
            <v>0</v>
          </cell>
          <cell r="BK88">
            <v>0</v>
          </cell>
          <cell r="BL88">
            <v>0</v>
          </cell>
          <cell r="BM88">
            <v>0</v>
          </cell>
          <cell r="BN88">
            <v>0</v>
          </cell>
          <cell r="BP88">
            <v>0</v>
          </cell>
          <cell r="BQ88">
            <v>0</v>
          </cell>
          <cell r="BR88">
            <v>0</v>
          </cell>
          <cell r="BS88">
            <v>0</v>
          </cell>
          <cell r="BT88">
            <v>0</v>
          </cell>
          <cell r="BU88">
            <v>0</v>
          </cell>
          <cell r="CA88">
            <v>0</v>
          </cell>
          <cell r="CB88">
            <v>0</v>
          </cell>
          <cell r="CC88">
            <v>0</v>
          </cell>
          <cell r="CH88">
            <v>0</v>
          </cell>
          <cell r="CI88">
            <v>0</v>
          </cell>
          <cell r="CJ88">
            <v>0</v>
          </cell>
          <cell r="CK88">
            <v>0</v>
          </cell>
          <cell r="CL88">
            <v>0</v>
          </cell>
          <cell r="CR88">
            <v>0</v>
          </cell>
          <cell r="CS88">
            <v>0</v>
          </cell>
          <cell r="CT88">
            <v>0</v>
          </cell>
          <cell r="CU88">
            <v>0</v>
          </cell>
          <cell r="CV88">
            <v>0</v>
          </cell>
          <cell r="CW88">
            <v>0</v>
          </cell>
          <cell r="CX88">
            <v>0</v>
          </cell>
          <cell r="CY88">
            <v>0</v>
          </cell>
          <cell r="CZ88">
            <v>0</v>
          </cell>
          <cell r="DA88">
            <v>0</v>
          </cell>
          <cell r="DC88">
            <v>38443</v>
          </cell>
          <cell r="DD88">
            <v>-18261.063593174575</v>
          </cell>
          <cell r="DE88">
            <v>-1109.0916079499577</v>
          </cell>
          <cell r="DF88">
            <v>0</v>
          </cell>
          <cell r="DG88">
            <v>0</v>
          </cell>
          <cell r="DH88">
            <v>0</v>
          </cell>
          <cell r="DI88">
            <v>0</v>
          </cell>
          <cell r="DJ88">
            <v>0</v>
          </cell>
          <cell r="DK88">
            <v>-19370.155201124533</v>
          </cell>
        </row>
        <row r="89">
          <cell r="A89">
            <v>38473</v>
          </cell>
          <cell r="B89">
            <v>-605.95060372499927</v>
          </cell>
          <cell r="C89">
            <v>-10657.505435294896</v>
          </cell>
          <cell r="D89">
            <v>-2307.4479616268281</v>
          </cell>
          <cell r="E89">
            <v>-547.60422961663483</v>
          </cell>
          <cell r="F89">
            <v>-1151.5991111449794</v>
          </cell>
          <cell r="G89">
            <v>-10.576633043639886</v>
          </cell>
          <cell r="H89">
            <v>-10.651637177189995</v>
          </cell>
          <cell r="I89">
            <v>-0.11520546570000306</v>
          </cell>
          <cell r="J89">
            <v>0</v>
          </cell>
          <cell r="K89">
            <v>0</v>
          </cell>
          <cell r="L89">
            <v>0</v>
          </cell>
          <cell r="M89">
            <v>-2.5353419272200335</v>
          </cell>
          <cell r="N89">
            <v>0</v>
          </cell>
          <cell r="O89">
            <v>0</v>
          </cell>
          <cell r="P89">
            <v>-8.5952941414643433</v>
          </cell>
          <cell r="Q89">
            <v>-6.1376571309419203</v>
          </cell>
          <cell r="R89">
            <v>-30.330824921799195</v>
          </cell>
          <cell r="S89">
            <v>-31.195981262096595</v>
          </cell>
          <cell r="T89">
            <v>-27.647964686460831</v>
          </cell>
          <cell r="U89">
            <v>-91.609760234655965</v>
          </cell>
          <cell r="V89">
            <v>-1.6364931001289165</v>
          </cell>
          <cell r="W89">
            <v>-123.09996204341401</v>
          </cell>
          <cell r="X89">
            <v>-3.1812612463955734</v>
          </cell>
          <cell r="Y89">
            <v>-0.94510847330861114</v>
          </cell>
          <cell r="Z89">
            <v>-15.384523683188485</v>
          </cell>
          <cell r="AA89">
            <v>-33.935963049204588</v>
          </cell>
          <cell r="AB89">
            <v>-211.77650998021457</v>
          </cell>
          <cell r="AC89">
            <v>-145.17582483853749</v>
          </cell>
          <cell r="AD89">
            <v>-3.6206017425575805</v>
          </cell>
          <cell r="AE89">
            <v>-6.3540464183811034</v>
          </cell>
          <cell r="AF89">
            <v>-5.6959256419817903</v>
          </cell>
          <cell r="AG89">
            <v>-10.374009073879305</v>
          </cell>
          <cell r="AH89">
            <v>-51.860086139104681</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C89">
            <v>38473</v>
          </cell>
          <cell r="BD89">
            <v>0</v>
          </cell>
          <cell r="BE89">
            <v>0</v>
          </cell>
          <cell r="BF89">
            <v>0</v>
          </cell>
          <cell r="BG89">
            <v>0</v>
          </cell>
          <cell r="BH89">
            <v>0</v>
          </cell>
          <cell r="BI89">
            <v>0</v>
          </cell>
          <cell r="BJ89">
            <v>0</v>
          </cell>
          <cell r="BK89">
            <v>0</v>
          </cell>
          <cell r="BL89">
            <v>0</v>
          </cell>
          <cell r="BM89">
            <v>0</v>
          </cell>
          <cell r="BN89">
            <v>0</v>
          </cell>
          <cell r="BP89">
            <v>0</v>
          </cell>
          <cell r="BQ89">
            <v>0</v>
          </cell>
          <cell r="BR89">
            <v>0</v>
          </cell>
          <cell r="BS89">
            <v>0</v>
          </cell>
          <cell r="BT89">
            <v>0</v>
          </cell>
          <cell r="BU89">
            <v>0</v>
          </cell>
          <cell r="CA89">
            <v>0</v>
          </cell>
          <cell r="CB89">
            <v>0</v>
          </cell>
          <cell r="CC89">
            <v>0</v>
          </cell>
          <cell r="CH89">
            <v>0</v>
          </cell>
          <cell r="CI89">
            <v>0</v>
          </cell>
          <cell r="CJ89">
            <v>0</v>
          </cell>
          <cell r="CK89">
            <v>0</v>
          </cell>
          <cell r="CL89">
            <v>0</v>
          </cell>
          <cell r="CR89">
            <v>0</v>
          </cell>
          <cell r="CS89">
            <v>0</v>
          </cell>
          <cell r="CT89">
            <v>0</v>
          </cell>
          <cell r="CU89">
            <v>0</v>
          </cell>
          <cell r="CV89">
            <v>0</v>
          </cell>
          <cell r="CW89">
            <v>0</v>
          </cell>
          <cell r="CX89">
            <v>0</v>
          </cell>
          <cell r="CY89">
            <v>0</v>
          </cell>
          <cell r="CZ89">
            <v>0</v>
          </cell>
          <cell r="DA89">
            <v>0</v>
          </cell>
          <cell r="DC89">
            <v>38473</v>
          </cell>
          <cell r="DD89">
            <v>-15293.986159022086</v>
          </cell>
          <cell r="DE89">
            <v>-808.55779780771559</v>
          </cell>
          <cell r="DF89">
            <v>0</v>
          </cell>
          <cell r="DG89">
            <v>0</v>
          </cell>
          <cell r="DH89">
            <v>0</v>
          </cell>
          <cell r="DI89">
            <v>0</v>
          </cell>
          <cell r="DJ89">
            <v>0</v>
          </cell>
          <cell r="DK89">
            <v>-16102.543956829802</v>
          </cell>
        </row>
        <row r="90">
          <cell r="A90">
            <v>38504</v>
          </cell>
          <cell r="B90">
            <v>-396.43948747500019</v>
          </cell>
          <cell r="C90">
            <v>-5847.0594717091917</v>
          </cell>
          <cell r="D90">
            <v>-1321.4689002618793</v>
          </cell>
          <cell r="E90">
            <v>-338.05693041211487</v>
          </cell>
          <cell r="F90">
            <v>-596.58552168745086</v>
          </cell>
          <cell r="G90">
            <v>-53.116166450309684</v>
          </cell>
          <cell r="H90">
            <v>28.022865321540007</v>
          </cell>
          <cell r="I90">
            <v>-0.44700825779999831</v>
          </cell>
          <cell r="J90">
            <v>0</v>
          </cell>
          <cell r="K90">
            <v>0</v>
          </cell>
          <cell r="L90">
            <v>0</v>
          </cell>
          <cell r="M90">
            <v>-9.837369875879995</v>
          </cell>
          <cell r="N90">
            <v>0</v>
          </cell>
          <cell r="O90">
            <v>0</v>
          </cell>
          <cell r="P90">
            <v>-4.393951793264808</v>
          </cell>
          <cell r="Q90">
            <v>-3.0530748826850349</v>
          </cell>
          <cell r="R90">
            <v>-18.795022300934814</v>
          </cell>
          <cell r="S90">
            <v>-18.85520888122268</v>
          </cell>
          <cell r="T90">
            <v>-13.137390095724768</v>
          </cell>
          <cell r="U90">
            <v>-45.29328660929373</v>
          </cell>
          <cell r="V90">
            <v>-0.82049294753259572</v>
          </cell>
          <cell r="W90">
            <v>-62.765206493666845</v>
          </cell>
          <cell r="X90">
            <v>-1.5563629171112063</v>
          </cell>
          <cell r="Y90">
            <v>-0.48383445344675297</v>
          </cell>
          <cell r="Z90">
            <v>-8.1821759259046161</v>
          </cell>
          <cell r="AA90">
            <v>-16.966411597344386</v>
          </cell>
          <cell r="AB90">
            <v>-105.33509956661725</v>
          </cell>
          <cell r="AC90">
            <v>-71.731426147047785</v>
          </cell>
          <cell r="AD90">
            <v>-2.1903684728095825</v>
          </cell>
          <cell r="AE90">
            <v>-4.0212305879804306</v>
          </cell>
          <cell r="AF90">
            <v>-2.8326840039870591</v>
          </cell>
          <cell r="AG90">
            <v>-5.1214376180512931</v>
          </cell>
          <cell r="AH90">
            <v>-26.633385647810336</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C90">
            <v>38504</v>
          </cell>
          <cell r="BD90">
            <v>0</v>
          </cell>
          <cell r="BE90">
            <v>0</v>
          </cell>
          <cell r="BF90">
            <v>0</v>
          </cell>
          <cell r="BG90">
            <v>0</v>
          </cell>
          <cell r="BH90">
            <v>0</v>
          </cell>
          <cell r="BI90">
            <v>0</v>
          </cell>
          <cell r="BJ90">
            <v>0</v>
          </cell>
          <cell r="BK90">
            <v>0</v>
          </cell>
          <cell r="BL90">
            <v>0</v>
          </cell>
          <cell r="BM90">
            <v>0</v>
          </cell>
          <cell r="BN90">
            <v>0</v>
          </cell>
          <cell r="BP90">
            <v>0</v>
          </cell>
          <cell r="BQ90">
            <v>0</v>
          </cell>
          <cell r="BR90">
            <v>0</v>
          </cell>
          <cell r="BS90">
            <v>0</v>
          </cell>
          <cell r="BT90">
            <v>0</v>
          </cell>
          <cell r="BU90">
            <v>0</v>
          </cell>
          <cell r="CA90">
            <v>0</v>
          </cell>
          <cell r="CB90">
            <v>0</v>
          </cell>
          <cell r="CC90">
            <v>0</v>
          </cell>
          <cell r="CH90">
            <v>0</v>
          </cell>
          <cell r="CI90">
            <v>0</v>
          </cell>
          <cell r="CJ90">
            <v>0</v>
          </cell>
          <cell r="CK90">
            <v>0</v>
          </cell>
          <cell r="CL90">
            <v>0</v>
          </cell>
          <cell r="CR90">
            <v>0</v>
          </cell>
          <cell r="CS90">
            <v>0</v>
          </cell>
          <cell r="CT90">
            <v>0</v>
          </cell>
          <cell r="CU90">
            <v>0</v>
          </cell>
          <cell r="CV90">
            <v>0</v>
          </cell>
          <cell r="CW90">
            <v>0</v>
          </cell>
          <cell r="CX90">
            <v>0</v>
          </cell>
          <cell r="CY90">
            <v>0</v>
          </cell>
          <cell r="CZ90">
            <v>0</v>
          </cell>
          <cell r="DA90">
            <v>0</v>
          </cell>
          <cell r="DC90">
            <v>38504</v>
          </cell>
          <cell r="DD90">
            <v>-8534.9879908080857</v>
          </cell>
          <cell r="DE90">
            <v>-412.16805094243597</v>
          </cell>
          <cell r="DF90">
            <v>0</v>
          </cell>
          <cell r="DG90">
            <v>0</v>
          </cell>
          <cell r="DH90">
            <v>0</v>
          </cell>
          <cell r="DI90">
            <v>0</v>
          </cell>
          <cell r="DJ90">
            <v>0</v>
          </cell>
          <cell r="DK90">
            <v>-8947.1560417505225</v>
          </cell>
        </row>
        <row r="91">
          <cell r="A91">
            <v>38534</v>
          </cell>
          <cell r="B91">
            <v>-26.446553400000557</v>
          </cell>
          <cell r="C91">
            <v>-2679.8901299212139</v>
          </cell>
          <cell r="D91">
            <v>-240.79350270733704</v>
          </cell>
          <cell r="E91">
            <v>47.015097412050238</v>
          </cell>
          <cell r="F91">
            <v>27.051123031714596</v>
          </cell>
          <cell r="G91">
            <v>27.637887442620123</v>
          </cell>
          <cell r="H91">
            <v>1.27325909451999</v>
          </cell>
          <cell r="I91">
            <v>0.22211253609999859</v>
          </cell>
          <cell r="J91">
            <v>0</v>
          </cell>
          <cell r="K91">
            <v>0</v>
          </cell>
          <cell r="L91">
            <v>0</v>
          </cell>
          <cell r="M91">
            <v>4.8880599710599926</v>
          </cell>
          <cell r="N91">
            <v>0</v>
          </cell>
          <cell r="O91">
            <v>0</v>
          </cell>
          <cell r="P91">
            <v>0.18429739771963227</v>
          </cell>
          <cell r="Q91">
            <v>8.2726072769808076E-2</v>
          </cell>
          <cell r="R91">
            <v>2.5526759558978118</v>
          </cell>
          <cell r="S91">
            <v>2.3502831150056043</v>
          </cell>
          <cell r="T91">
            <v>1.6660905191242251E-2</v>
          </cell>
          <cell r="U91">
            <v>1.0748943751714615</v>
          </cell>
          <cell r="V91">
            <v>2.5785301795783654E-2</v>
          </cell>
          <cell r="W91">
            <v>2.5446163538118891</v>
          </cell>
          <cell r="X91">
            <v>2.7784638191151744E-2</v>
          </cell>
          <cell r="Y91">
            <v>2.0664206718359283E-2</v>
          </cell>
          <cell r="Z91">
            <v>0.51348961178372521</v>
          </cell>
          <cell r="AA91">
            <v>0.50686482540333599</v>
          </cell>
          <cell r="AB91">
            <v>3.5179342554499815</v>
          </cell>
          <cell r="AC91">
            <v>1.6769492569656268</v>
          </cell>
          <cell r="AD91">
            <v>0.27395046706856874</v>
          </cell>
          <cell r="AE91">
            <v>0.58324198448148312</v>
          </cell>
          <cell r="AF91">
            <v>7.6391184149400715E-2</v>
          </cell>
          <cell r="AG91">
            <v>0.11730838064542069</v>
          </cell>
          <cell r="AH91">
            <v>1.1826778809399912</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C91">
            <v>38534</v>
          </cell>
          <cell r="BD91">
            <v>0</v>
          </cell>
          <cell r="BE91">
            <v>0</v>
          </cell>
          <cell r="BF91">
            <v>0</v>
          </cell>
          <cell r="BG91">
            <v>0</v>
          </cell>
          <cell r="BH91">
            <v>0</v>
          </cell>
          <cell r="BI91">
            <v>0</v>
          </cell>
          <cell r="BJ91">
            <v>0</v>
          </cell>
          <cell r="BK91">
            <v>0</v>
          </cell>
          <cell r="BL91">
            <v>0</v>
          </cell>
          <cell r="BM91">
            <v>0</v>
          </cell>
          <cell r="BN91">
            <v>0</v>
          </cell>
          <cell r="BP91">
            <v>0</v>
          </cell>
          <cell r="BQ91">
            <v>0</v>
          </cell>
          <cell r="BR91">
            <v>0</v>
          </cell>
          <cell r="BS91">
            <v>0</v>
          </cell>
          <cell r="BT91">
            <v>0</v>
          </cell>
          <cell r="BU91">
            <v>0</v>
          </cell>
          <cell r="CA91">
            <v>0</v>
          </cell>
          <cell r="CB91">
            <v>0</v>
          </cell>
          <cell r="CC91">
            <v>0</v>
          </cell>
          <cell r="CH91">
            <v>0</v>
          </cell>
          <cell r="CI91">
            <v>0</v>
          </cell>
          <cell r="CJ91">
            <v>0</v>
          </cell>
          <cell r="CK91">
            <v>0</v>
          </cell>
          <cell r="CL91">
            <v>0</v>
          </cell>
          <cell r="CR91">
            <v>0</v>
          </cell>
          <cell r="CS91">
            <v>0</v>
          </cell>
          <cell r="CT91">
            <v>0</v>
          </cell>
          <cell r="CU91">
            <v>0</v>
          </cell>
          <cell r="CV91">
            <v>0</v>
          </cell>
          <cell r="CW91">
            <v>0</v>
          </cell>
          <cell r="CX91">
            <v>0</v>
          </cell>
          <cell r="CY91">
            <v>0</v>
          </cell>
          <cell r="CZ91">
            <v>0</v>
          </cell>
          <cell r="DA91">
            <v>0</v>
          </cell>
          <cell r="DC91">
            <v>38534</v>
          </cell>
          <cell r="DD91">
            <v>-2839.0426465404862</v>
          </cell>
          <cell r="DE91">
            <v>17.32919616916028</v>
          </cell>
          <cell r="DF91">
            <v>0</v>
          </cell>
          <cell r="DG91">
            <v>0</v>
          </cell>
          <cell r="DH91">
            <v>0</v>
          </cell>
          <cell r="DI91">
            <v>0</v>
          </cell>
          <cell r="DJ91">
            <v>0</v>
          </cell>
          <cell r="DK91">
            <v>-2821.713450371326</v>
          </cell>
        </row>
        <row r="92">
          <cell r="A92">
            <v>38596</v>
          </cell>
          <cell r="B92">
            <v>38.63341109999979</v>
          </cell>
          <cell r="C92">
            <v>3843.5986803667843</v>
          </cell>
          <cell r="D92">
            <v>16.542070094944211</v>
          </cell>
          <cell r="E92">
            <v>7.7659429403994</v>
          </cell>
          <cell r="F92">
            <v>11.809990630067624</v>
          </cell>
          <cell r="G92">
            <v>4.7255200134150801</v>
          </cell>
          <cell r="H92">
            <v>0.20449297528999522</v>
          </cell>
          <cell r="I92">
            <v>4.1711970950001384E-2</v>
          </cell>
          <cell r="J92">
            <v>0</v>
          </cell>
          <cell r="K92">
            <v>0</v>
          </cell>
          <cell r="L92">
            <v>0</v>
          </cell>
          <cell r="M92">
            <v>0.91796086387003017</v>
          </cell>
          <cell r="N92">
            <v>0</v>
          </cell>
          <cell r="O92">
            <v>0</v>
          </cell>
          <cell r="P92">
            <v>3.241786688207185E-2</v>
          </cell>
          <cell r="Q92">
            <v>1.4551495831796046E-2</v>
          </cell>
          <cell r="R92">
            <v>0.44901507213493458</v>
          </cell>
          <cell r="S92">
            <v>0.4134142212541701</v>
          </cell>
          <cell r="T92">
            <v>2.9306491209696618E-3</v>
          </cell>
          <cell r="U92">
            <v>0.18907365593737269</v>
          </cell>
          <cell r="V92">
            <v>4.5356282371464829E-3</v>
          </cell>
          <cell r="W92">
            <v>0.44759739011240529</v>
          </cell>
          <cell r="X92">
            <v>4.8873110168246112E-3</v>
          </cell>
          <cell r="Y92">
            <v>3.6348288739175417E-3</v>
          </cell>
          <cell r="Z92">
            <v>9.0322696283833465E-2</v>
          </cell>
          <cell r="AA92">
            <v>8.9157397990647952E-2</v>
          </cell>
          <cell r="AB92">
            <v>1.218825469227977</v>
          </cell>
          <cell r="AC92">
            <v>0.29497496140993462</v>
          </cell>
          <cell r="AD92">
            <v>4.8187819706586199E-2</v>
          </cell>
          <cell r="AE92">
            <v>0.1025921214672826</v>
          </cell>
          <cell r="AF92">
            <v>1.3437190483211908E-2</v>
          </cell>
          <cell r="AG92">
            <v>2.0634515272428756E-2</v>
          </cell>
          <cell r="AH92">
            <v>0.20803274806414265</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C92">
            <v>38565</v>
          </cell>
          <cell r="BD92">
            <v>0</v>
          </cell>
          <cell r="BE92">
            <v>0</v>
          </cell>
          <cell r="BF92">
            <v>0</v>
          </cell>
          <cell r="BG92">
            <v>0</v>
          </cell>
          <cell r="BH92">
            <v>0</v>
          </cell>
          <cell r="BI92">
            <v>0</v>
          </cell>
          <cell r="BJ92">
            <v>0</v>
          </cell>
          <cell r="BK92">
            <v>0</v>
          </cell>
          <cell r="BL92">
            <v>0</v>
          </cell>
          <cell r="BM92">
            <v>0</v>
          </cell>
          <cell r="BN92">
            <v>0</v>
          </cell>
          <cell r="BP92">
            <v>0</v>
          </cell>
          <cell r="BQ92">
            <v>0</v>
          </cell>
          <cell r="BR92">
            <v>0</v>
          </cell>
          <cell r="BS92">
            <v>0</v>
          </cell>
          <cell r="BT92">
            <v>0</v>
          </cell>
          <cell r="BU92">
            <v>0</v>
          </cell>
          <cell r="CA92">
            <v>0</v>
          </cell>
          <cell r="CB92">
            <v>0</v>
          </cell>
          <cell r="CC92">
            <v>0</v>
          </cell>
          <cell r="CH92">
            <v>0</v>
          </cell>
          <cell r="CI92">
            <v>0</v>
          </cell>
          <cell r="CJ92">
            <v>0</v>
          </cell>
          <cell r="CK92">
            <v>0</v>
          </cell>
          <cell r="CL92">
            <v>0</v>
          </cell>
          <cell r="CR92">
            <v>0</v>
          </cell>
          <cell r="CS92">
            <v>0</v>
          </cell>
          <cell r="CT92">
            <v>0</v>
          </cell>
          <cell r="CU92">
            <v>0</v>
          </cell>
          <cell r="CV92">
            <v>0</v>
          </cell>
          <cell r="CW92">
            <v>0</v>
          </cell>
          <cell r="CX92">
            <v>0</v>
          </cell>
          <cell r="CY92">
            <v>0</v>
          </cell>
          <cell r="CZ92">
            <v>0</v>
          </cell>
          <cell r="DA92">
            <v>0</v>
          </cell>
          <cell r="DC92">
            <v>38565</v>
          </cell>
          <cell r="DD92">
            <v>3924.2397809557206</v>
          </cell>
          <cell r="DE92">
            <v>3.6482230393076538</v>
          </cell>
          <cell r="DF92">
            <v>0</v>
          </cell>
          <cell r="DG92">
            <v>0</v>
          </cell>
          <cell r="DH92">
            <v>0</v>
          </cell>
          <cell r="DI92">
            <v>0</v>
          </cell>
          <cell r="DJ92">
            <v>0</v>
          </cell>
          <cell r="DK92">
            <v>3927.8880039950282</v>
          </cell>
        </row>
        <row r="93">
          <cell r="A93">
            <v>38596</v>
          </cell>
          <cell r="B93">
            <v>-5.9941243405651763</v>
          </cell>
          <cell r="C93">
            <v>-3073.7044220476296</v>
          </cell>
          <cell r="D93">
            <v>-4.1192823039938231</v>
          </cell>
          <cell r="E93">
            <v>-16.782436999130297</v>
          </cell>
          <cell r="F93">
            <v>4.399062594075076</v>
          </cell>
          <cell r="G93">
            <v>-21.774023101184721</v>
          </cell>
          <cell r="H93">
            <v>-1.0195052087099976</v>
          </cell>
          <cell r="I93">
            <v>-0.17035244654999929</v>
          </cell>
          <cell r="J93">
            <v>0</v>
          </cell>
          <cell r="K93">
            <v>0</v>
          </cell>
          <cell r="L93">
            <v>0</v>
          </cell>
          <cell r="M93">
            <v>-3.7489688316300089</v>
          </cell>
          <cell r="N93">
            <v>0</v>
          </cell>
          <cell r="O93">
            <v>0</v>
          </cell>
          <cell r="P93">
            <v>-0.14400539562451853</v>
          </cell>
          <cell r="Q93">
            <v>-6.4640092508535071E-2</v>
          </cell>
          <cell r="R93">
            <v>-1.9945974033202947</v>
          </cell>
          <cell r="S93">
            <v>-1.8364526791685603</v>
          </cell>
          <cell r="T93">
            <v>-1.301841628376252E-2</v>
          </cell>
          <cell r="U93">
            <v>-0.83989568852523921</v>
          </cell>
          <cell r="V93">
            <v>-2.0147992496609247E-2</v>
          </cell>
          <cell r="W93">
            <v>-1.9882998310196307</v>
          </cell>
          <cell r="X93">
            <v>-2.1710224151335639E-2</v>
          </cell>
          <cell r="Y93">
            <v>-1.6146496372517305E-2</v>
          </cell>
          <cell r="Z93">
            <v>-0.40122799132784165</v>
          </cell>
          <cell r="AA93">
            <v>-0.39605154827742806</v>
          </cell>
          <cell r="AB93">
            <v>-1.2586977968231623</v>
          </cell>
          <cell r="AC93">
            <v>-1.3103263756276919</v>
          </cell>
          <cell r="AD93">
            <v>-0.21405807070455693</v>
          </cell>
          <cell r="AE93">
            <v>-0.45573075778237127</v>
          </cell>
          <cell r="AF93">
            <v>-5.9690168346247671E-2</v>
          </cell>
          <cell r="AG93">
            <v>-9.1661846417466677E-2</v>
          </cell>
          <cell r="AH93">
            <v>-0.92411503498396996</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C93">
            <v>38596</v>
          </cell>
          <cell r="BD93">
            <v>0</v>
          </cell>
          <cell r="BE93">
            <v>0</v>
          </cell>
          <cell r="BF93">
            <v>0</v>
          </cell>
          <cell r="BG93">
            <v>0</v>
          </cell>
          <cell r="BH93">
            <v>0</v>
          </cell>
          <cell r="BI93">
            <v>0</v>
          </cell>
          <cell r="BJ93">
            <v>0</v>
          </cell>
          <cell r="BK93">
            <v>0</v>
          </cell>
          <cell r="BL93">
            <v>0</v>
          </cell>
          <cell r="BM93">
            <v>0</v>
          </cell>
          <cell r="BN93">
            <v>0</v>
          </cell>
          <cell r="BP93">
            <v>0</v>
          </cell>
          <cell r="BQ93">
            <v>0</v>
          </cell>
          <cell r="BR93">
            <v>0</v>
          </cell>
          <cell r="BS93">
            <v>0</v>
          </cell>
          <cell r="BT93">
            <v>0</v>
          </cell>
          <cell r="BU93">
            <v>0</v>
          </cell>
          <cell r="CA93">
            <v>0</v>
          </cell>
          <cell r="CB93">
            <v>0</v>
          </cell>
          <cell r="CC93">
            <v>0</v>
          </cell>
          <cell r="CH93">
            <v>0</v>
          </cell>
          <cell r="CI93">
            <v>0</v>
          </cell>
          <cell r="CJ93">
            <v>0</v>
          </cell>
          <cell r="CK93">
            <v>0</v>
          </cell>
          <cell r="CL93">
            <v>0</v>
          </cell>
          <cell r="CR93">
            <v>0</v>
          </cell>
          <cell r="CS93">
            <v>0</v>
          </cell>
          <cell r="CT93">
            <v>0</v>
          </cell>
          <cell r="CU93">
            <v>0</v>
          </cell>
          <cell r="CV93">
            <v>0</v>
          </cell>
          <cell r="CW93">
            <v>0</v>
          </cell>
          <cell r="CX93">
            <v>0</v>
          </cell>
          <cell r="CY93">
            <v>0</v>
          </cell>
          <cell r="CZ93">
            <v>0</v>
          </cell>
          <cell r="DA93">
            <v>0</v>
          </cell>
          <cell r="DC93">
            <v>38596</v>
          </cell>
          <cell r="DD93">
            <v>-3122.9140526853189</v>
          </cell>
          <cell r="DE93">
            <v>-12.050473809761737</v>
          </cell>
          <cell r="DF93">
            <v>0</v>
          </cell>
          <cell r="DG93">
            <v>0</v>
          </cell>
          <cell r="DH93">
            <v>0</v>
          </cell>
          <cell r="DI93">
            <v>0</v>
          </cell>
          <cell r="DJ93">
            <v>0</v>
          </cell>
          <cell r="DK93">
            <v>-3134.9645264950805</v>
          </cell>
        </row>
        <row r="94">
          <cell r="A94">
            <v>38626</v>
          </cell>
          <cell r="B94">
            <v>547.01257142700717</v>
          </cell>
          <cell r="C94">
            <v>7123.7347655050517</v>
          </cell>
          <cell r="D94">
            <v>1431.8293612696057</v>
          </cell>
          <cell r="E94">
            <v>663.06348529860907</v>
          </cell>
          <cell r="F94">
            <v>1172.7466040756381</v>
          </cell>
          <cell r="G94">
            <v>82.792524871365174</v>
          </cell>
          <cell r="H94">
            <v>-22.684039817880002</v>
          </cell>
          <cell r="I94">
            <v>0.70896025394999806</v>
          </cell>
          <cell r="J94">
            <v>0</v>
          </cell>
          <cell r="K94">
            <v>0</v>
          </cell>
          <cell r="L94">
            <v>0</v>
          </cell>
          <cell r="M94">
            <v>15.602182115670002</v>
          </cell>
          <cell r="N94">
            <v>0</v>
          </cell>
          <cell r="O94">
            <v>0</v>
          </cell>
          <cell r="P94">
            <v>8.8192133104005386</v>
          </cell>
          <cell r="Q94">
            <v>6.1702272022504632</v>
          </cell>
          <cell r="R94">
            <v>36.076701487040772</v>
          </cell>
          <cell r="S94">
            <v>36.388822889984347</v>
          </cell>
          <cell r="T94">
            <v>26.867299310840384</v>
          </cell>
          <cell r="U94">
            <v>91.679442090785031</v>
          </cell>
          <cell r="V94">
            <v>1.6548888158733639</v>
          </cell>
          <cell r="W94">
            <v>126.05978923792949</v>
          </cell>
          <cell r="X94">
            <v>3.1588224112884742</v>
          </cell>
          <cell r="Y94">
            <v>0.97077059384444553</v>
          </cell>
          <cell r="Z94">
            <v>16.263654830217646</v>
          </cell>
          <cell r="AA94">
            <v>34.244896613710914</v>
          </cell>
          <cell r="AB94">
            <v>217.4266001231409</v>
          </cell>
          <cell r="AC94">
            <v>145.21732753206427</v>
          </cell>
          <cell r="AD94">
            <v>4.2263482091370115</v>
          </cell>
          <cell r="AE94">
            <v>7.6840477789420492</v>
          </cell>
          <cell r="AF94">
            <v>5.7251589977298387</v>
          </cell>
          <cell r="AG94">
            <v>10.370400974609804</v>
          </cell>
          <cell r="AH94">
            <v>53.395320756288747</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C94">
            <v>38626</v>
          </cell>
          <cell r="BD94">
            <v>0</v>
          </cell>
          <cell r="BE94">
            <v>0</v>
          </cell>
          <cell r="BF94">
            <v>0</v>
          </cell>
          <cell r="BG94">
            <v>0</v>
          </cell>
          <cell r="BH94">
            <v>0</v>
          </cell>
          <cell r="BI94">
            <v>0</v>
          </cell>
          <cell r="BJ94">
            <v>0</v>
          </cell>
          <cell r="BK94">
            <v>0</v>
          </cell>
          <cell r="BL94">
            <v>0</v>
          </cell>
          <cell r="BM94">
            <v>0</v>
          </cell>
          <cell r="BN94">
            <v>0</v>
          </cell>
          <cell r="BP94">
            <v>0</v>
          </cell>
          <cell r="BQ94">
            <v>0</v>
          </cell>
          <cell r="BR94">
            <v>0</v>
          </cell>
          <cell r="BS94">
            <v>0</v>
          </cell>
          <cell r="BT94">
            <v>0</v>
          </cell>
          <cell r="BU94">
            <v>0</v>
          </cell>
          <cell r="CA94">
            <v>0</v>
          </cell>
          <cell r="CB94">
            <v>0</v>
          </cell>
          <cell r="CC94">
            <v>0</v>
          </cell>
          <cell r="CH94">
            <v>0</v>
          </cell>
          <cell r="CI94">
            <v>0</v>
          </cell>
          <cell r="CJ94">
            <v>0</v>
          </cell>
          <cell r="CK94">
            <v>0</v>
          </cell>
          <cell r="CL94">
            <v>0</v>
          </cell>
          <cell r="CR94">
            <v>0</v>
          </cell>
          <cell r="CS94">
            <v>0</v>
          </cell>
          <cell r="CT94">
            <v>0</v>
          </cell>
          <cell r="CU94">
            <v>0</v>
          </cell>
          <cell r="CV94">
            <v>0</v>
          </cell>
          <cell r="CW94">
            <v>0</v>
          </cell>
          <cell r="CX94">
            <v>0</v>
          </cell>
          <cell r="CY94">
            <v>0</v>
          </cell>
          <cell r="CZ94">
            <v>0</v>
          </cell>
          <cell r="DA94">
            <v>0</v>
          </cell>
          <cell r="DC94">
            <v>38626</v>
          </cell>
          <cell r="DD94">
            <v>11014.80641499902</v>
          </cell>
          <cell r="DE94">
            <v>832.39973316607848</v>
          </cell>
          <cell r="DF94">
            <v>0</v>
          </cell>
          <cell r="DG94">
            <v>0</v>
          </cell>
          <cell r="DH94">
            <v>0</v>
          </cell>
          <cell r="DI94">
            <v>0</v>
          </cell>
          <cell r="DJ94">
            <v>0</v>
          </cell>
          <cell r="DK94">
            <v>11847.2061481651</v>
          </cell>
        </row>
        <row r="95">
          <cell r="A95">
            <v>38657</v>
          </cell>
          <cell r="B95">
            <v>847.56533568834891</v>
          </cell>
          <cell r="C95">
            <v>13945.614348462199</v>
          </cell>
          <cell r="D95">
            <v>2659.9355680822705</v>
          </cell>
          <cell r="E95">
            <v>788.15815971059317</v>
          </cell>
          <cell r="F95">
            <v>1803.3061156660658</v>
          </cell>
          <cell r="G95">
            <v>86.185532863335254</v>
          </cell>
          <cell r="H95">
            <v>14.453486427099996</v>
          </cell>
          <cell r="I95">
            <v>0.78260211705000193</v>
          </cell>
          <cell r="J95">
            <v>0</v>
          </cell>
          <cell r="K95">
            <v>0</v>
          </cell>
          <cell r="L95">
            <v>0</v>
          </cell>
          <cell r="M95">
            <v>17.222828340930029</v>
          </cell>
          <cell r="N95">
            <v>0</v>
          </cell>
          <cell r="O95">
            <v>0</v>
          </cell>
          <cell r="P95">
            <v>11.403220837752908</v>
          </cell>
          <cell r="Q95">
            <v>8.0130359002251641</v>
          </cell>
          <cell r="R95">
            <v>45.286858251137694</v>
          </cell>
          <cell r="S95">
            <v>45.848411716366556</v>
          </cell>
          <cell r="T95">
            <v>35.151321516254328</v>
          </cell>
          <cell r="U95">
            <v>119.17721822683032</v>
          </cell>
          <cell r="V95">
            <v>2.1464196440124024</v>
          </cell>
          <cell r="W95">
            <v>163.0628151872734</v>
          </cell>
          <cell r="X95">
            <v>4.1132559907398862</v>
          </cell>
          <cell r="Y95">
            <v>1.2549182974339075</v>
          </cell>
          <cell r="Z95">
            <v>20.897571286900963</v>
          </cell>
          <cell r="AA95">
            <v>44.436429588477814</v>
          </cell>
          <cell r="AB95">
            <v>285.45523487364204</v>
          </cell>
          <cell r="AC95">
            <v>188.79232846380575</v>
          </cell>
          <cell r="AD95">
            <v>5.3242837073971394</v>
          </cell>
          <cell r="AE95">
            <v>9.6158352830159224</v>
          </cell>
          <cell r="AF95">
            <v>7.4353210764679538</v>
          </cell>
          <cell r="AG95">
            <v>13.484072136436923</v>
          </cell>
          <cell r="AH95">
            <v>68.989455855470254</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C95">
            <v>38657</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S95">
            <v>0</v>
          </cell>
          <cell r="BT95">
            <v>0</v>
          </cell>
          <cell r="BU95">
            <v>0</v>
          </cell>
          <cell r="CA95">
            <v>0</v>
          </cell>
          <cell r="CB95">
            <v>0</v>
          </cell>
          <cell r="CC95">
            <v>0</v>
          </cell>
          <cell r="CH95">
            <v>0</v>
          </cell>
          <cell r="CI95">
            <v>0</v>
          </cell>
          <cell r="CJ95">
            <v>0</v>
          </cell>
          <cell r="CK95">
            <v>0</v>
          </cell>
          <cell r="CL95">
            <v>0</v>
          </cell>
          <cell r="CR95">
            <v>0</v>
          </cell>
          <cell r="CS95">
            <v>0</v>
          </cell>
          <cell r="CT95">
            <v>0</v>
          </cell>
          <cell r="CU95">
            <v>0</v>
          </cell>
          <cell r="CV95">
            <v>0</v>
          </cell>
          <cell r="CW95">
            <v>0</v>
          </cell>
          <cell r="CX95">
            <v>0</v>
          </cell>
          <cell r="CY95">
            <v>0</v>
          </cell>
          <cell r="CZ95">
            <v>0</v>
          </cell>
          <cell r="DA95">
            <v>0</v>
          </cell>
          <cell r="DC95">
            <v>38657</v>
          </cell>
          <cell r="DD95">
            <v>20163.223977357899</v>
          </cell>
          <cell r="DE95">
            <v>1079.8880078396412</v>
          </cell>
          <cell r="DF95">
            <v>0</v>
          </cell>
          <cell r="DG95">
            <v>0</v>
          </cell>
          <cell r="DH95">
            <v>0</v>
          </cell>
          <cell r="DI95">
            <v>0</v>
          </cell>
          <cell r="DJ95">
            <v>0</v>
          </cell>
          <cell r="DK95">
            <v>21243.111985197538</v>
          </cell>
        </row>
        <row r="96">
          <cell r="A96">
            <v>38687</v>
          </cell>
          <cell r="B96">
            <v>970.39899075311723</v>
          </cell>
          <cell r="C96">
            <v>22770.114304016479</v>
          </cell>
          <cell r="D96">
            <v>3575.4188932208331</v>
          </cell>
          <cell r="E96">
            <v>1052.6085672009399</v>
          </cell>
          <cell r="F96">
            <v>2564.1423533249458</v>
          </cell>
          <cell r="G96">
            <v>98.61284484759031</v>
          </cell>
          <cell r="H96">
            <v>18.934090364000003</v>
          </cell>
          <cell r="I96">
            <v>0.84860556819999833</v>
          </cell>
          <cell r="J96">
            <v>0</v>
          </cell>
          <cell r="K96">
            <v>0</v>
          </cell>
          <cell r="L96">
            <v>0</v>
          </cell>
          <cell r="M96">
            <v>18.675375023719972</v>
          </cell>
          <cell r="N96">
            <v>0</v>
          </cell>
          <cell r="O96">
            <v>0</v>
          </cell>
          <cell r="P96">
            <v>14.954300634649336</v>
          </cell>
          <cell r="Q96">
            <v>10.538362241680471</v>
          </cell>
          <cell r="R96">
            <v>58.222578648239903</v>
          </cell>
          <cell r="S96">
            <v>59.094553145356116</v>
          </cell>
          <cell r="T96">
            <v>46.45127276972282</v>
          </cell>
          <cell r="U96">
            <v>156.83584960728226</v>
          </cell>
          <cell r="V96">
            <v>2.8205445639593485</v>
          </cell>
          <cell r="W96">
            <v>213.90043735465602</v>
          </cell>
          <cell r="X96">
            <v>5.418967736669047</v>
          </cell>
          <cell r="Y96">
            <v>1.6454676150260503</v>
          </cell>
          <cell r="Z96">
            <v>27.292639260253846</v>
          </cell>
          <cell r="AA96">
            <v>58.409835579666357</v>
          </cell>
          <cell r="AB96">
            <v>377.84810915469842</v>
          </cell>
          <cell r="AC96">
            <v>248.46508755202501</v>
          </cell>
          <cell r="AD96">
            <v>6.8618796670307667</v>
          </cell>
          <cell r="AE96">
            <v>12.336072310524296</v>
          </cell>
          <cell r="AF96">
            <v>9.7788168341772614</v>
          </cell>
          <cell r="AG96">
            <v>17.747645599183464</v>
          </cell>
          <cell r="AH96">
            <v>90.430098135773804</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C96">
            <v>38687</v>
          </cell>
          <cell r="BD96">
            <v>0</v>
          </cell>
          <cell r="BE96">
            <v>0</v>
          </cell>
          <cell r="BF96">
            <v>0</v>
          </cell>
          <cell r="BG96">
            <v>0</v>
          </cell>
          <cell r="BH96">
            <v>0</v>
          </cell>
          <cell r="BI96">
            <v>0</v>
          </cell>
          <cell r="BJ96">
            <v>0</v>
          </cell>
          <cell r="BK96">
            <v>0</v>
          </cell>
          <cell r="BL96">
            <v>0</v>
          </cell>
          <cell r="BM96">
            <v>0</v>
          </cell>
          <cell r="BN96">
            <v>0</v>
          </cell>
          <cell r="BP96">
            <v>0</v>
          </cell>
          <cell r="BQ96">
            <v>0</v>
          </cell>
          <cell r="BR96">
            <v>0</v>
          </cell>
          <cell r="BS96">
            <v>0</v>
          </cell>
          <cell r="BT96">
            <v>0</v>
          </cell>
          <cell r="BU96">
            <v>0</v>
          </cell>
          <cell r="CA96">
            <v>0</v>
          </cell>
          <cell r="CB96">
            <v>0</v>
          </cell>
          <cell r="CC96">
            <v>0</v>
          </cell>
          <cell r="CH96">
            <v>0</v>
          </cell>
          <cell r="CI96">
            <v>0</v>
          </cell>
          <cell r="CJ96">
            <v>0</v>
          </cell>
          <cell r="CK96">
            <v>0</v>
          </cell>
          <cell r="CL96">
            <v>0</v>
          </cell>
          <cell r="CR96">
            <v>0</v>
          </cell>
          <cell r="CS96">
            <v>0</v>
          </cell>
          <cell r="CT96">
            <v>0</v>
          </cell>
          <cell r="CU96">
            <v>0</v>
          </cell>
          <cell r="CV96">
            <v>0</v>
          </cell>
          <cell r="CW96">
            <v>0</v>
          </cell>
          <cell r="CX96">
            <v>0</v>
          </cell>
          <cell r="CY96">
            <v>0</v>
          </cell>
          <cell r="CZ96">
            <v>0</v>
          </cell>
          <cell r="DA96">
            <v>0</v>
          </cell>
          <cell r="DC96">
            <v>38687</v>
          </cell>
          <cell r="DD96">
            <v>31069.754024319827</v>
          </cell>
          <cell r="DE96">
            <v>1419.0525184105743</v>
          </cell>
          <cell r="DF96">
            <v>0</v>
          </cell>
          <cell r="DG96">
            <v>0</v>
          </cell>
          <cell r="DH96">
            <v>0</v>
          </cell>
          <cell r="DI96">
            <v>0</v>
          </cell>
          <cell r="DJ96">
            <v>0</v>
          </cell>
          <cell r="DK96">
            <v>32488.806542730403</v>
          </cell>
        </row>
        <row r="97">
          <cell r="A97">
            <v>38718</v>
          </cell>
          <cell r="B97">
            <v>387.61020838748198</v>
          </cell>
          <cell r="C97">
            <v>5565.4046154011694</v>
          </cell>
          <cell r="D97">
            <v>1661.5638562429451</v>
          </cell>
          <cell r="E97">
            <v>303.05762420760061</v>
          </cell>
          <cell r="F97">
            <v>746.38184258235731</v>
          </cell>
          <cell r="G97">
            <v>16.817820275880223</v>
          </cell>
          <cell r="H97">
            <v>7.9754478871999979</v>
          </cell>
          <cell r="I97">
            <v>0.14845020840000189</v>
          </cell>
          <cell r="J97">
            <v>0</v>
          </cell>
          <cell r="K97">
            <v>0</v>
          </cell>
          <cell r="L97">
            <v>0</v>
          </cell>
          <cell r="M97">
            <v>3.2669633786399936</v>
          </cell>
          <cell r="N97">
            <v>0</v>
          </cell>
          <cell r="O97">
            <v>0</v>
          </cell>
          <cell r="P97">
            <v>6.4323726241272379</v>
          </cell>
          <cell r="Q97">
            <v>4.5793799914375493</v>
          </cell>
          <cell r="R97">
            <v>23.235333702740935</v>
          </cell>
          <cell r="S97">
            <v>23.820417198900795</v>
          </cell>
          <cell r="T97">
            <v>20.527995812960288</v>
          </cell>
          <cell r="U97">
            <v>68.306022925787403</v>
          </cell>
          <cell r="V97">
            <v>1.2220594988755988</v>
          </cell>
          <cell r="W97">
            <v>92.096289910670237</v>
          </cell>
          <cell r="X97">
            <v>2.3693169056904866</v>
          </cell>
          <cell r="Y97">
            <v>0.70739395813444783</v>
          </cell>
          <cell r="Z97">
            <v>11.564988715103482</v>
          </cell>
          <cell r="AA97">
            <v>25.333992322040231</v>
          </cell>
          <cell r="AB97">
            <v>162.78460546402073</v>
          </cell>
          <cell r="AC97">
            <v>108.23845679873949</v>
          </cell>
          <cell r="AD97">
            <v>2.7649268841036472</v>
          </cell>
          <cell r="AE97">
            <v>4.8812859490219216</v>
          </cell>
          <cell r="AF97">
            <v>4.2496912480468563</v>
          </cell>
          <cell r="AG97">
            <v>7.7338174402238744</v>
          </cell>
          <cell r="AH97">
            <v>38.829963224745512</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C97">
            <v>38718</v>
          </cell>
          <cell r="BD97">
            <v>0</v>
          </cell>
          <cell r="BE97">
            <v>0</v>
          </cell>
          <cell r="BF97">
            <v>0</v>
          </cell>
          <cell r="BG97">
            <v>0</v>
          </cell>
          <cell r="BH97">
            <v>0</v>
          </cell>
          <cell r="BI97">
            <v>0</v>
          </cell>
          <cell r="BJ97">
            <v>0</v>
          </cell>
          <cell r="BK97">
            <v>0</v>
          </cell>
          <cell r="BL97">
            <v>0</v>
          </cell>
          <cell r="BM97">
            <v>0</v>
          </cell>
          <cell r="BN97">
            <v>0</v>
          </cell>
          <cell r="BP97">
            <v>0</v>
          </cell>
          <cell r="BQ97">
            <v>0</v>
          </cell>
          <cell r="BR97">
            <v>0</v>
          </cell>
          <cell r="BS97">
            <v>0</v>
          </cell>
          <cell r="BT97">
            <v>0</v>
          </cell>
          <cell r="BU97">
            <v>0</v>
          </cell>
          <cell r="CA97">
            <v>0</v>
          </cell>
          <cell r="CB97">
            <v>0</v>
          </cell>
          <cell r="CC97">
            <v>0</v>
          </cell>
          <cell r="CH97">
            <v>0</v>
          </cell>
          <cell r="CI97">
            <v>0</v>
          </cell>
          <cell r="CJ97">
            <v>0</v>
          </cell>
          <cell r="CK97">
            <v>0</v>
          </cell>
          <cell r="CL97">
            <v>0</v>
          </cell>
          <cell r="CR97">
            <v>0</v>
          </cell>
          <cell r="CS97">
            <v>0</v>
          </cell>
          <cell r="CT97">
            <v>0</v>
          </cell>
          <cell r="CU97">
            <v>0</v>
          </cell>
          <cell r="CV97">
            <v>0</v>
          </cell>
          <cell r="CW97">
            <v>0</v>
          </cell>
          <cell r="CX97">
            <v>0</v>
          </cell>
          <cell r="CY97">
            <v>0</v>
          </cell>
          <cell r="CZ97">
            <v>0</v>
          </cell>
          <cell r="DA97">
            <v>0</v>
          </cell>
          <cell r="DC97">
            <v>38718</v>
          </cell>
          <cell r="DD97">
            <v>8692.2268285716764</v>
          </cell>
          <cell r="DE97">
            <v>609.67831057537069</v>
          </cell>
          <cell r="DF97">
            <v>0</v>
          </cell>
          <cell r="DG97">
            <v>0</v>
          </cell>
          <cell r="DH97">
            <v>0</v>
          </cell>
          <cell r="DI97">
            <v>0</v>
          </cell>
          <cell r="DJ97">
            <v>0</v>
          </cell>
          <cell r="DK97">
            <v>9301.9051391470475</v>
          </cell>
        </row>
        <row r="98">
          <cell r="A98">
            <v>38749</v>
          </cell>
          <cell r="B98">
            <v>-445.99814354046595</v>
          </cell>
          <cell r="C98">
            <v>-916.94216433800761</v>
          </cell>
          <cell r="D98">
            <v>-873.48269743960122</v>
          </cell>
          <cell r="E98">
            <v>-565.03413011928785</v>
          </cell>
          <cell r="F98">
            <v>-950.38644419930415</v>
          </cell>
          <cell r="G98">
            <v>-132.03634994922015</v>
          </cell>
          <cell r="H98">
            <v>-9.2776994750199897</v>
          </cell>
          <cell r="I98">
            <v>-1.0999415530999999</v>
          </cell>
          <cell r="J98">
            <v>0</v>
          </cell>
          <cell r="K98">
            <v>0</v>
          </cell>
          <cell r="L98">
            <v>0</v>
          </cell>
          <cell r="M98">
            <v>-24.206559299260043</v>
          </cell>
          <cell r="N98">
            <v>0</v>
          </cell>
          <cell r="O98">
            <v>0</v>
          </cell>
          <cell r="P98">
            <v>-6.8511707507738899</v>
          </cell>
          <cell r="Q98">
            <v>-4.6720439010217429</v>
          </cell>
          <cell r="R98">
            <v>-32.746212574838097</v>
          </cell>
          <cell r="S98">
            <v>-32.440466547092768</v>
          </cell>
          <cell r="T98">
            <v>-19.442161534655497</v>
          </cell>
          <cell r="U98">
            <v>-69.014053673120429</v>
          </cell>
          <cell r="V98">
            <v>-1.2625086190923822</v>
          </cell>
          <cell r="W98">
            <v>-97.693694726979444</v>
          </cell>
          <cell r="X98">
            <v>-2.3536092226788812</v>
          </cell>
          <cell r="Y98">
            <v>-0.7551305560724586</v>
          </cell>
          <cell r="Z98">
            <v>-13.089962999255203</v>
          </cell>
          <cell r="AA98">
            <v>-26.055203682343709</v>
          </cell>
          <cell r="AB98">
            <v>-158.43536844093396</v>
          </cell>
          <cell r="AC98">
            <v>-109.24876478717029</v>
          </cell>
          <cell r="AD98">
            <v>-3.7703384726066225</v>
          </cell>
          <cell r="AE98">
            <v>-7.0784441550844894</v>
          </cell>
          <cell r="AF98">
            <v>-4.3340770627486833</v>
          </cell>
          <cell r="AG98">
            <v>-7.7953563683347058</v>
          </cell>
          <cell r="AH98">
            <v>-41.65539532948609</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C98">
            <v>38749</v>
          </cell>
          <cell r="BD98">
            <v>0</v>
          </cell>
          <cell r="BE98">
            <v>0</v>
          </cell>
          <cell r="BF98">
            <v>0</v>
          </cell>
          <cell r="BG98">
            <v>0</v>
          </cell>
          <cell r="BH98">
            <v>0</v>
          </cell>
          <cell r="BI98">
            <v>0</v>
          </cell>
          <cell r="BJ98">
            <v>0</v>
          </cell>
          <cell r="BK98">
            <v>0</v>
          </cell>
          <cell r="BL98">
            <v>0</v>
          </cell>
          <cell r="BM98">
            <v>0</v>
          </cell>
          <cell r="BN98">
            <v>0</v>
          </cell>
          <cell r="BP98">
            <v>0</v>
          </cell>
          <cell r="BQ98">
            <v>0</v>
          </cell>
          <cell r="BR98">
            <v>0</v>
          </cell>
          <cell r="BS98">
            <v>0</v>
          </cell>
          <cell r="BT98">
            <v>0</v>
          </cell>
          <cell r="BU98">
            <v>0</v>
          </cell>
          <cell r="CA98">
            <v>0</v>
          </cell>
          <cell r="CB98">
            <v>0</v>
          </cell>
          <cell r="CC98">
            <v>0</v>
          </cell>
          <cell r="CH98">
            <v>0</v>
          </cell>
          <cell r="CI98">
            <v>0</v>
          </cell>
          <cell r="CJ98">
            <v>0</v>
          </cell>
          <cell r="CK98">
            <v>0</v>
          </cell>
          <cell r="CL98">
            <v>0</v>
          </cell>
          <cell r="CR98">
            <v>0</v>
          </cell>
          <cell r="CS98">
            <v>0</v>
          </cell>
          <cell r="CT98">
            <v>0</v>
          </cell>
          <cell r="CU98">
            <v>0</v>
          </cell>
          <cell r="CV98">
            <v>0</v>
          </cell>
          <cell r="CW98">
            <v>0</v>
          </cell>
          <cell r="CX98">
            <v>0</v>
          </cell>
          <cell r="CY98">
            <v>0</v>
          </cell>
          <cell r="CZ98">
            <v>0</v>
          </cell>
          <cell r="DA98">
            <v>0</v>
          </cell>
          <cell r="DC98">
            <v>38749</v>
          </cell>
          <cell r="DD98">
            <v>-3918.4641299132668</v>
          </cell>
          <cell r="DE98">
            <v>-638.69396340428932</v>
          </cell>
          <cell r="DF98">
            <v>0</v>
          </cell>
          <cell r="DG98">
            <v>0</v>
          </cell>
          <cell r="DH98">
            <v>0</v>
          </cell>
          <cell r="DI98">
            <v>0</v>
          </cell>
          <cell r="DJ98">
            <v>0</v>
          </cell>
          <cell r="DK98">
            <v>-4557.1580933175564</v>
          </cell>
        </row>
        <row r="99">
          <cell r="A99">
            <v>38777</v>
          </cell>
          <cell r="B99">
            <v>-272.155735063419</v>
          </cell>
          <cell r="C99">
            <v>-15403.78633074163</v>
          </cell>
          <cell r="D99">
            <v>-1605.3466863870913</v>
          </cell>
          <cell r="E99">
            <v>-274.89539978361921</v>
          </cell>
          <cell r="F99">
            <v>-978.10269900259675</v>
          </cell>
          <cell r="G99">
            <v>110.88830030743513</v>
          </cell>
          <cell r="H99">
            <v>-7.1652523411600031</v>
          </cell>
          <cell r="I99">
            <v>0.91326858805000033</v>
          </cell>
          <cell r="J99">
            <v>0</v>
          </cell>
          <cell r="K99">
            <v>0</v>
          </cell>
          <cell r="L99">
            <v>0</v>
          </cell>
          <cell r="M99">
            <v>20.098422657530026</v>
          </cell>
          <cell r="N99">
            <v>0</v>
          </cell>
          <cell r="O99">
            <v>0</v>
          </cell>
          <cell r="P99">
            <v>-6.4487899782178735</v>
          </cell>
          <cell r="Q99">
            <v>-4.821637766692497</v>
          </cell>
          <cell r="R99">
            <v>-14.320397055918365</v>
          </cell>
          <cell r="S99">
            <v>-15.949271929252792</v>
          </cell>
          <cell r="T99">
            <v>-23.298407871927992</v>
          </cell>
          <cell r="U99">
            <v>-72.675962593551446</v>
          </cell>
          <cell r="V99">
            <v>-1.2690693186021667</v>
          </cell>
          <cell r="W99">
            <v>-92.778808705636322</v>
          </cell>
          <cell r="X99">
            <v>-2.566077684031427</v>
          </cell>
          <cell r="Y99">
            <v>-0.70731475705007485</v>
          </cell>
          <cell r="Z99">
            <v>-10.728280788677139</v>
          </cell>
          <cell r="AA99">
            <v>-26.440173952242947</v>
          </cell>
          <cell r="AB99">
            <v>-163.83081226716371</v>
          </cell>
          <cell r="AC99">
            <v>-115.28838149357195</v>
          </cell>
          <cell r="AD99">
            <v>-1.8458515727179656</v>
          </cell>
          <cell r="AE99">
            <v>-2.7850221174694978</v>
          </cell>
          <cell r="AF99">
            <v>-4.4763108172231298</v>
          </cell>
          <cell r="AG99">
            <v>-8.2494952601378149</v>
          </cell>
          <cell r="AH99">
            <v>-38.595488455852426</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C99">
            <v>38777</v>
          </cell>
          <cell r="BD99">
            <v>0</v>
          </cell>
          <cell r="BE99">
            <v>0</v>
          </cell>
          <cell r="BF99">
            <v>0</v>
          </cell>
          <cell r="BG99">
            <v>0</v>
          </cell>
          <cell r="BH99">
            <v>0</v>
          </cell>
          <cell r="BI99">
            <v>0</v>
          </cell>
          <cell r="BJ99">
            <v>0</v>
          </cell>
          <cell r="BK99">
            <v>0</v>
          </cell>
          <cell r="BL99">
            <v>0</v>
          </cell>
          <cell r="BM99">
            <v>0</v>
          </cell>
          <cell r="BN99">
            <v>0</v>
          </cell>
          <cell r="BP99">
            <v>0</v>
          </cell>
          <cell r="BQ99">
            <v>0</v>
          </cell>
          <cell r="BR99">
            <v>0</v>
          </cell>
          <cell r="BS99">
            <v>0</v>
          </cell>
          <cell r="BT99">
            <v>0</v>
          </cell>
          <cell r="BU99">
            <v>0</v>
          </cell>
          <cell r="CA99">
            <v>0</v>
          </cell>
          <cell r="CB99">
            <v>0</v>
          </cell>
          <cell r="CC99">
            <v>0</v>
          </cell>
          <cell r="CH99">
            <v>0</v>
          </cell>
          <cell r="CI99">
            <v>0</v>
          </cell>
          <cell r="CJ99">
            <v>0</v>
          </cell>
          <cell r="CK99">
            <v>0</v>
          </cell>
          <cell r="CL99">
            <v>0</v>
          </cell>
          <cell r="CR99">
            <v>0</v>
          </cell>
          <cell r="CS99">
            <v>0</v>
          </cell>
          <cell r="CT99">
            <v>0</v>
          </cell>
          <cell r="CU99">
            <v>0</v>
          </cell>
          <cell r="CV99">
            <v>0</v>
          </cell>
          <cell r="CW99">
            <v>0</v>
          </cell>
          <cell r="CX99">
            <v>0</v>
          </cell>
          <cell r="CY99">
            <v>0</v>
          </cell>
          <cell r="CZ99">
            <v>0</v>
          </cell>
          <cell r="DA99">
            <v>0</v>
          </cell>
          <cell r="DC99">
            <v>38777</v>
          </cell>
          <cell r="DD99">
            <v>-18409.552111766501</v>
          </cell>
          <cell r="DE99">
            <v>-607.07555438593749</v>
          </cell>
          <cell r="DF99">
            <v>0</v>
          </cell>
          <cell r="DG99">
            <v>0</v>
          </cell>
          <cell r="DH99">
            <v>0</v>
          </cell>
          <cell r="DI99">
            <v>0</v>
          </cell>
          <cell r="DJ99">
            <v>0</v>
          </cell>
          <cell r="DK99">
            <v>-19016.627666152439</v>
          </cell>
        </row>
        <row r="100">
          <cell r="A100">
            <v>38808</v>
          </cell>
          <cell r="B100">
            <v>-1144.4832557014643</v>
          </cell>
          <cell r="C100">
            <v>-15187.1806053644</v>
          </cell>
          <cell r="D100">
            <v>-3187.0121988044698</v>
          </cell>
          <cell r="E100">
            <v>-1146.7658100865565</v>
          </cell>
          <cell r="F100">
            <v>-2238.2251706820325</v>
          </cell>
          <cell r="G100">
            <v>-220.92052394863538</v>
          </cell>
          <cell r="H100">
            <v>-20.354364121140001</v>
          </cell>
          <cell r="I100">
            <v>-1.9282104250500027</v>
          </cell>
          <cell r="J100">
            <v>0</v>
          </cell>
          <cell r="K100">
            <v>0</v>
          </cell>
          <cell r="L100">
            <v>0</v>
          </cell>
          <cell r="M100">
            <v>-42.434381957730039</v>
          </cell>
          <cell r="N100">
            <v>0</v>
          </cell>
          <cell r="O100">
            <v>0</v>
          </cell>
          <cell r="P100">
            <v>-15.603221694500801</v>
          </cell>
          <cell r="Q100">
            <v>-10.778412090422002</v>
          </cell>
          <cell r="R100">
            <v>-69.204783531878803</v>
          </cell>
          <cell r="S100">
            <v>-69.132521075340506</v>
          </cell>
          <cell r="T100">
            <v>-45.905987195523785</v>
          </cell>
          <cell r="U100">
            <v>-159.68833879568604</v>
          </cell>
          <cell r="V100">
            <v>-2.9015833799322235</v>
          </cell>
          <cell r="W100">
            <v>-222.76074167781877</v>
          </cell>
          <cell r="X100">
            <v>-5.474421980319427</v>
          </cell>
          <cell r="Y100">
            <v>-1.7186461801937167</v>
          </cell>
          <cell r="Z100">
            <v>-29.293140939252361</v>
          </cell>
          <cell r="AA100">
            <v>-59.963105578040611</v>
          </cell>
          <cell r="AB100">
            <v>-377.97838005132422</v>
          </cell>
          <cell r="AC100">
            <v>-252.86459273336806</v>
          </cell>
          <cell r="AD100">
            <v>-8.0322625788646835</v>
          </cell>
          <cell r="AE100">
            <v>-14.858261363062592</v>
          </cell>
          <cell r="AF100">
            <v>-9.9998490665799267</v>
          </cell>
          <cell r="AG100">
            <v>-18.0504960622164</v>
          </cell>
          <cell r="AH100">
            <v>-94.668492940387935</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C100">
            <v>38808</v>
          </cell>
          <cell r="BD100">
            <v>0</v>
          </cell>
          <cell r="BE100">
            <v>0</v>
          </cell>
          <cell r="BF100">
            <v>0</v>
          </cell>
          <cell r="BG100">
            <v>0</v>
          </cell>
          <cell r="BH100">
            <v>0</v>
          </cell>
          <cell r="BI100">
            <v>0</v>
          </cell>
          <cell r="BJ100">
            <v>0</v>
          </cell>
          <cell r="BK100">
            <v>0</v>
          </cell>
          <cell r="BL100">
            <v>0</v>
          </cell>
          <cell r="BM100">
            <v>0</v>
          </cell>
          <cell r="BN100">
            <v>0</v>
          </cell>
          <cell r="BP100">
            <v>0</v>
          </cell>
          <cell r="BQ100">
            <v>0</v>
          </cell>
          <cell r="BR100">
            <v>0</v>
          </cell>
          <cell r="BS100">
            <v>0</v>
          </cell>
          <cell r="BT100">
            <v>0</v>
          </cell>
          <cell r="BU100">
            <v>0</v>
          </cell>
          <cell r="CA100">
            <v>0</v>
          </cell>
          <cell r="CB100">
            <v>0</v>
          </cell>
          <cell r="CC100">
            <v>0</v>
          </cell>
          <cell r="CH100">
            <v>0</v>
          </cell>
          <cell r="CI100">
            <v>0</v>
          </cell>
          <cell r="CJ100">
            <v>0</v>
          </cell>
          <cell r="CK100">
            <v>0</v>
          </cell>
          <cell r="CL100">
            <v>0</v>
          </cell>
          <cell r="CR100">
            <v>0</v>
          </cell>
          <cell r="CS100">
            <v>0</v>
          </cell>
          <cell r="CT100">
            <v>0</v>
          </cell>
          <cell r="CU100">
            <v>0</v>
          </cell>
          <cell r="CV100">
            <v>0</v>
          </cell>
          <cell r="CW100">
            <v>0</v>
          </cell>
          <cell r="CX100">
            <v>0</v>
          </cell>
          <cell r="CY100">
            <v>0</v>
          </cell>
          <cell r="CZ100">
            <v>0</v>
          </cell>
          <cell r="DA100">
            <v>0</v>
          </cell>
          <cell r="DC100">
            <v>38808</v>
          </cell>
          <cell r="DD100">
            <v>-23189.304521091475</v>
          </cell>
          <cell r="DE100">
            <v>-1468.8772389147127</v>
          </cell>
          <cell r="DF100">
            <v>0</v>
          </cell>
          <cell r="DG100">
            <v>0</v>
          </cell>
          <cell r="DH100">
            <v>0</v>
          </cell>
          <cell r="DI100">
            <v>0</v>
          </cell>
          <cell r="DJ100">
            <v>0</v>
          </cell>
          <cell r="DK100">
            <v>-24658.181760006188</v>
          </cell>
        </row>
        <row r="101">
          <cell r="A101">
            <v>38838</v>
          </cell>
          <cell r="B101">
            <v>-688.38980808867893</v>
          </cell>
          <cell r="C101">
            <v>-10596.739019274453</v>
          </cell>
          <cell r="D101">
            <v>-2304.8198750358711</v>
          </cell>
          <cell r="E101">
            <v>-598.51102784751424</v>
          </cell>
          <cell r="F101">
            <v>-1397.2408616320618</v>
          </cell>
          <cell r="G101">
            <v>-49.386407921384816</v>
          </cell>
          <cell r="H101">
            <v>-11.268470669209997</v>
          </cell>
          <cell r="I101">
            <v>-0.45777775355000017</v>
          </cell>
          <cell r="J101">
            <v>0</v>
          </cell>
          <cell r="K101">
            <v>0</v>
          </cell>
          <cell r="L101">
            <v>0</v>
          </cell>
          <cell r="M101">
            <v>-10.074375593830009</v>
          </cell>
          <cell r="N101">
            <v>0</v>
          </cell>
          <cell r="O101">
            <v>0</v>
          </cell>
          <cell r="P101">
            <v>-8.9013781869174053</v>
          </cell>
          <cell r="Q101">
            <v>-6.2876016335089835</v>
          </cell>
          <cell r="R101">
            <v>-34.08181128183098</v>
          </cell>
          <cell r="S101">
            <v>-34.66757085125888</v>
          </cell>
          <cell r="T101">
            <v>-27.823598483045949</v>
          </cell>
          <cell r="U101">
            <v>-93.623361477130331</v>
          </cell>
          <cell r="V101">
            <v>-1.6817070576233004</v>
          </cell>
          <cell r="W101">
            <v>-127.3504601362702</v>
          </cell>
          <cell r="X101">
            <v>-3.237788452889991</v>
          </cell>
          <cell r="Y101">
            <v>-0.97932531790552568</v>
          </cell>
          <cell r="Z101">
            <v>-16.190179938765741</v>
          </cell>
          <cell r="AA101">
            <v>-34.834470409317213</v>
          </cell>
          <cell r="AB101">
            <v>-220.0792758835415</v>
          </cell>
          <cell r="AC101">
            <v>-148.32967275021494</v>
          </cell>
          <cell r="AD101">
            <v>-4.0251663744833603</v>
          </cell>
          <cell r="AE101">
            <v>-7.2079096430226404</v>
          </cell>
          <cell r="AF101">
            <v>-5.8345435580230376</v>
          </cell>
          <cell r="AG101">
            <v>-10.595834540885278</v>
          </cell>
          <cell r="AH101">
            <v>-53.806136938975499</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C101">
            <v>38838</v>
          </cell>
          <cell r="BD101">
            <v>0</v>
          </cell>
          <cell r="BE101">
            <v>0</v>
          </cell>
          <cell r="BF101">
            <v>0</v>
          </cell>
          <cell r="BG101">
            <v>0</v>
          </cell>
          <cell r="BH101">
            <v>0</v>
          </cell>
          <cell r="BI101">
            <v>0</v>
          </cell>
          <cell r="BJ101">
            <v>0</v>
          </cell>
          <cell r="BK101">
            <v>0</v>
          </cell>
          <cell r="BL101">
            <v>0</v>
          </cell>
          <cell r="BM101">
            <v>0</v>
          </cell>
          <cell r="BN101">
            <v>0</v>
          </cell>
          <cell r="BP101">
            <v>0</v>
          </cell>
          <cell r="BQ101">
            <v>0</v>
          </cell>
          <cell r="BR101">
            <v>0</v>
          </cell>
          <cell r="BS101">
            <v>0</v>
          </cell>
          <cell r="BT101">
            <v>0</v>
          </cell>
          <cell r="BU101">
            <v>0</v>
          </cell>
          <cell r="CA101">
            <v>0</v>
          </cell>
          <cell r="CB101">
            <v>0</v>
          </cell>
          <cell r="CC101">
            <v>0</v>
          </cell>
          <cell r="CH101">
            <v>0</v>
          </cell>
          <cell r="CI101">
            <v>0</v>
          </cell>
          <cell r="CJ101">
            <v>0</v>
          </cell>
          <cell r="CK101">
            <v>0</v>
          </cell>
          <cell r="CL101">
            <v>0</v>
          </cell>
          <cell r="CR101">
            <v>0</v>
          </cell>
          <cell r="CS101">
            <v>0</v>
          </cell>
          <cell r="CT101">
            <v>0</v>
          </cell>
          <cell r="CU101">
            <v>0</v>
          </cell>
          <cell r="CV101">
            <v>0</v>
          </cell>
          <cell r="CW101">
            <v>0</v>
          </cell>
          <cell r="CX101">
            <v>0</v>
          </cell>
          <cell r="CY101">
            <v>0</v>
          </cell>
          <cell r="CZ101">
            <v>0</v>
          </cell>
          <cell r="DA101">
            <v>0</v>
          </cell>
          <cell r="DC101">
            <v>38838</v>
          </cell>
          <cell r="DD101">
            <v>-15656.887623816556</v>
          </cell>
          <cell r="DE101">
            <v>-839.53779291561068</v>
          </cell>
          <cell r="DF101">
            <v>0</v>
          </cell>
          <cell r="DG101">
            <v>0</v>
          </cell>
          <cell r="DH101">
            <v>0</v>
          </cell>
          <cell r="DI101">
            <v>0</v>
          </cell>
          <cell r="DJ101">
            <v>0</v>
          </cell>
          <cell r="DK101">
            <v>-16496.425416732167</v>
          </cell>
        </row>
        <row r="102">
          <cell r="A102">
            <v>38869</v>
          </cell>
          <cell r="B102">
            <v>-498.55185380039853</v>
          </cell>
          <cell r="C102">
            <v>-5696.5330834161841</v>
          </cell>
          <cell r="D102">
            <v>-1301.0310885550525</v>
          </cell>
          <cell r="E102">
            <v>-390.95767169227065</v>
          </cell>
          <cell r="F102">
            <v>-708.86313155712139</v>
          </cell>
          <cell r="G102">
            <v>-103.80320811511497</v>
          </cell>
          <cell r="H102">
            <v>24.589882633610003</v>
          </cell>
          <cell r="I102">
            <v>-0.89442069144999659</v>
          </cell>
          <cell r="J102">
            <v>0</v>
          </cell>
          <cell r="K102">
            <v>0</v>
          </cell>
          <cell r="L102">
            <v>0</v>
          </cell>
          <cell r="M102">
            <v>-19.683634503169923</v>
          </cell>
          <cell r="N102">
            <v>0</v>
          </cell>
          <cell r="O102">
            <v>0</v>
          </cell>
          <cell r="P102">
            <v>-4.5659411900031817</v>
          </cell>
          <cell r="Q102">
            <v>-3.0830791104215796</v>
          </cell>
          <cell r="R102">
            <v>-23.014228603709579</v>
          </cell>
          <cell r="S102">
            <v>-22.672182765278411</v>
          </cell>
          <cell r="T102">
            <v>-12.596566114763766</v>
          </cell>
          <cell r="U102">
            <v>-45.437565670485853</v>
          </cell>
          <cell r="V102">
            <v>-0.83557188179842545</v>
          </cell>
          <cell r="W102">
            <v>-65.048290482114822</v>
          </cell>
          <cell r="X102">
            <v>-1.5432533683498011</v>
          </cell>
          <cell r="Y102">
            <v>-0.50350442532678186</v>
          </cell>
          <cell r="Z102">
            <v>-8.8386873212405952</v>
          </cell>
          <cell r="AA102">
            <v>-17.226229161091574</v>
          </cell>
          <cell r="AB102">
            <v>-109.24057725918978</v>
          </cell>
          <cell r="AC102">
            <v>-71.909828686009263</v>
          </cell>
          <cell r="AD102">
            <v>-2.635600776268693</v>
          </cell>
          <cell r="AE102">
            <v>-4.9971723955538119</v>
          </cell>
          <cell r="AF102">
            <v>-2.859805267671117</v>
          </cell>
          <cell r="AG102">
            <v>-5.1293942037518514</v>
          </cell>
          <cell r="AH102">
            <v>-27.805363497419101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C102">
            <v>38869</v>
          </cell>
          <cell r="BD102">
            <v>0</v>
          </cell>
          <cell r="BE102">
            <v>0</v>
          </cell>
          <cell r="BF102">
            <v>0</v>
          </cell>
          <cell r="BG102">
            <v>0</v>
          </cell>
          <cell r="BH102">
            <v>0</v>
          </cell>
          <cell r="BI102">
            <v>0</v>
          </cell>
          <cell r="BJ102">
            <v>0</v>
          </cell>
          <cell r="BK102">
            <v>0</v>
          </cell>
          <cell r="BL102">
            <v>0</v>
          </cell>
          <cell r="BM102">
            <v>0</v>
          </cell>
          <cell r="BN102">
            <v>0</v>
          </cell>
          <cell r="BP102">
            <v>0</v>
          </cell>
          <cell r="BQ102">
            <v>0</v>
          </cell>
          <cell r="BR102">
            <v>0</v>
          </cell>
          <cell r="BS102">
            <v>0</v>
          </cell>
          <cell r="BT102">
            <v>0</v>
          </cell>
          <cell r="BU102">
            <v>0</v>
          </cell>
          <cell r="CA102">
            <v>0</v>
          </cell>
          <cell r="CB102">
            <v>0</v>
          </cell>
          <cell r="CC102">
            <v>0</v>
          </cell>
          <cell r="CH102">
            <v>0</v>
          </cell>
          <cell r="CI102">
            <v>0</v>
          </cell>
          <cell r="CJ102">
            <v>0</v>
          </cell>
          <cell r="CK102">
            <v>0</v>
          </cell>
          <cell r="CL102">
            <v>0</v>
          </cell>
          <cell r="CR102">
            <v>0</v>
          </cell>
          <cell r="CS102">
            <v>0</v>
          </cell>
          <cell r="CT102">
            <v>0</v>
          </cell>
          <cell r="CU102">
            <v>0</v>
          </cell>
          <cell r="CV102">
            <v>0</v>
          </cell>
          <cell r="CW102">
            <v>0</v>
          </cell>
          <cell r="CX102">
            <v>0</v>
          </cell>
          <cell r="CY102">
            <v>0</v>
          </cell>
          <cell r="CZ102">
            <v>0</v>
          </cell>
          <cell r="DA102">
            <v>0</v>
          </cell>
          <cell r="DC102">
            <v>38869</v>
          </cell>
          <cell r="DD102">
            <v>-8695.7282096971503</v>
          </cell>
          <cell r="DE102">
            <v>-429.942842180448</v>
          </cell>
          <cell r="DF102">
            <v>0</v>
          </cell>
          <cell r="DG102">
            <v>0</v>
          </cell>
          <cell r="DH102">
            <v>0</v>
          </cell>
          <cell r="DI102">
            <v>0</v>
          </cell>
          <cell r="DJ102">
            <v>0</v>
          </cell>
          <cell r="DK102">
            <v>-9125.6710518775981</v>
          </cell>
        </row>
        <row r="103">
          <cell r="A103">
            <v>38899</v>
          </cell>
          <cell r="B103">
            <v>-48.980879729628796</v>
          </cell>
          <cell r="C103">
            <v>-2433.780377566407</v>
          </cell>
          <cell r="D103">
            <v>-227.27831499009088</v>
          </cell>
          <cell r="E103">
            <v>29.68930243245908</v>
          </cell>
          <cell r="F103">
            <v>21.452352503239965</v>
          </cell>
          <cell r="G103">
            <v>14.180037670575256</v>
          </cell>
          <cell r="H103">
            <v>0.69088176185000516</v>
          </cell>
          <cell r="I103">
            <v>0.10332064924999827</v>
          </cell>
          <cell r="J103">
            <v>0</v>
          </cell>
          <cell r="K103">
            <v>0</v>
          </cell>
          <cell r="L103">
            <v>0</v>
          </cell>
          <cell r="M103">
            <v>2.2737911990499562</v>
          </cell>
          <cell r="N103">
            <v>0</v>
          </cell>
          <cell r="O103">
            <v>0</v>
          </cell>
          <cell r="P103">
            <v>9.1739108699687225E-2</v>
          </cell>
          <cell r="Q103">
            <v>4.1179182538830898E-2</v>
          </cell>
          <cell r="R103">
            <v>1.2706648053134268</v>
          </cell>
          <cell r="S103">
            <v>1.1699181910888909</v>
          </cell>
          <cell r="T103">
            <v>8.2934247107620245E-3</v>
          </cell>
          <cell r="U103">
            <v>0.53505829786352932</v>
          </cell>
          <cell r="V103">
            <v>1.2835344576575522E-2</v>
          </cell>
          <cell r="W103">
            <v>1.2666529162635016</v>
          </cell>
          <cell r="X103">
            <v>1.3830569366353131E-2</v>
          </cell>
          <cell r="Y103">
            <v>1.0286178371396061E-2</v>
          </cell>
          <cell r="Z103">
            <v>0.25560360533820359</v>
          </cell>
          <cell r="AA103">
            <v>0.25230593534730134</v>
          </cell>
          <cell r="AB103">
            <v>1.2842961438701606</v>
          </cell>
          <cell r="AC103">
            <v>0.8347477070873629</v>
          </cell>
          <cell r="AD103">
            <v>0.13636639468434397</v>
          </cell>
          <cell r="AE103">
            <v>0.29032477112870764</v>
          </cell>
          <cell r="AF103">
            <v>3.8025817147137105E-2</v>
          </cell>
          <cell r="AG103">
            <v>5.8393479325120554E-2</v>
          </cell>
          <cell r="AH103">
            <v>0.58871050822606774</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C103">
            <v>38899</v>
          </cell>
          <cell r="BD103">
            <v>0</v>
          </cell>
          <cell r="BE103">
            <v>0</v>
          </cell>
          <cell r="BF103">
            <v>0</v>
          </cell>
          <cell r="BG103">
            <v>0</v>
          </cell>
          <cell r="BH103">
            <v>0</v>
          </cell>
          <cell r="BI103">
            <v>0</v>
          </cell>
          <cell r="BJ103">
            <v>0</v>
          </cell>
          <cell r="BK103">
            <v>0</v>
          </cell>
          <cell r="BL103">
            <v>0</v>
          </cell>
          <cell r="BM103">
            <v>0</v>
          </cell>
          <cell r="BN103">
            <v>0</v>
          </cell>
          <cell r="BP103">
            <v>0</v>
          </cell>
          <cell r="BQ103">
            <v>0</v>
          </cell>
          <cell r="BR103">
            <v>0</v>
          </cell>
          <cell r="BS103">
            <v>0</v>
          </cell>
          <cell r="BT103">
            <v>0</v>
          </cell>
          <cell r="BU103">
            <v>0</v>
          </cell>
          <cell r="CA103">
            <v>0</v>
          </cell>
          <cell r="CB103">
            <v>0</v>
          </cell>
          <cell r="CC103">
            <v>0</v>
          </cell>
          <cell r="CH103">
            <v>0</v>
          </cell>
          <cell r="CI103">
            <v>0</v>
          </cell>
          <cell r="CJ103">
            <v>0</v>
          </cell>
          <cell r="CK103">
            <v>0</v>
          </cell>
          <cell r="CL103">
            <v>0</v>
          </cell>
          <cell r="CR103">
            <v>0</v>
          </cell>
          <cell r="CS103">
            <v>0</v>
          </cell>
          <cell r="CT103">
            <v>0</v>
          </cell>
          <cell r="CU103">
            <v>0</v>
          </cell>
          <cell r="CV103">
            <v>0</v>
          </cell>
          <cell r="CW103">
            <v>0</v>
          </cell>
          <cell r="CX103">
            <v>0</v>
          </cell>
          <cell r="CY103">
            <v>0</v>
          </cell>
          <cell r="CZ103">
            <v>0</v>
          </cell>
          <cell r="DA103">
            <v>0</v>
          </cell>
          <cell r="DC103">
            <v>38899</v>
          </cell>
          <cell r="DD103">
            <v>-2641.6498860697029</v>
          </cell>
          <cell r="DE103">
            <v>8.1592323809473584</v>
          </cell>
          <cell r="DF103">
            <v>0</v>
          </cell>
          <cell r="DG103">
            <v>0</v>
          </cell>
          <cell r="DH103">
            <v>0</v>
          </cell>
          <cell r="DI103">
            <v>0</v>
          </cell>
          <cell r="DJ103">
            <v>0</v>
          </cell>
          <cell r="DK103">
            <v>-2633.4906536887556</v>
          </cell>
        </row>
        <row r="104">
          <cell r="A104">
            <v>38930</v>
          </cell>
          <cell r="B104">
            <v>31.230123845124034</v>
          </cell>
          <cell r="C104">
            <v>3421.9899121156627</v>
          </cell>
          <cell r="D104">
            <v>13.209412005306513</v>
          </cell>
          <cell r="E104">
            <v>5.2038211289996976</v>
          </cell>
          <cell r="F104">
            <v>10.160365360097057</v>
          </cell>
          <cell r="G104">
            <v>2.7490667758650669</v>
          </cell>
          <cell r="H104">
            <v>0.11896359398999266</v>
          </cell>
          <cell r="I104">
            <v>2.4265899450000461E-2</v>
          </cell>
          <cell r="J104">
            <v>0</v>
          </cell>
          <cell r="K104">
            <v>0</v>
          </cell>
          <cell r="L104">
            <v>0</v>
          </cell>
          <cell r="M104">
            <v>0.53402285997002763</v>
          </cell>
          <cell r="N104">
            <v>0</v>
          </cell>
          <cell r="O104">
            <v>0</v>
          </cell>
          <cell r="P104">
            <v>1.8894752311615547E-2</v>
          </cell>
          <cell r="Q104">
            <v>8.4813387168708228E-3</v>
          </cell>
          <cell r="R104">
            <v>0.26170841539435058</v>
          </cell>
          <cell r="S104">
            <v>0.24095846099662593</v>
          </cell>
          <cell r="T104">
            <v>1.7081287135385992E-3</v>
          </cell>
          <cell r="U104">
            <v>0.11020157219424619</v>
          </cell>
          <cell r="V104">
            <v>2.6435907220609066E-3</v>
          </cell>
          <cell r="W104">
            <v>0.26088211948877871</v>
          </cell>
          <cell r="X104">
            <v>2.8485690150019138E-3</v>
          </cell>
          <cell r="Y104">
            <v>2.1185598521212511E-3</v>
          </cell>
          <cell r="Z104">
            <v>5.2644579626680753E-2</v>
          </cell>
          <cell r="AA104">
            <v>5.1965385566841181E-2</v>
          </cell>
          <cell r="AB104">
            <v>0.99208783993475658</v>
          </cell>
          <cell r="AC104">
            <v>0.1719261435135104</v>
          </cell>
          <cell r="AD104">
            <v>2.8086268634042427E-2</v>
          </cell>
          <cell r="AE104">
            <v>5.9795813564755919E-2</v>
          </cell>
          <cell r="AF104">
            <v>7.8318658925923042E-3</v>
          </cell>
          <cell r="AG104">
            <v>1.2026826335029455E-2</v>
          </cell>
          <cell r="AH104">
            <v>0.12125187822121916</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C104">
            <v>38930</v>
          </cell>
          <cell r="BD104">
            <v>0</v>
          </cell>
          <cell r="BE104">
            <v>0</v>
          </cell>
          <cell r="BF104">
            <v>0</v>
          </cell>
          <cell r="BG104">
            <v>0</v>
          </cell>
          <cell r="BH104">
            <v>0</v>
          </cell>
          <cell r="BI104">
            <v>0</v>
          </cell>
          <cell r="BJ104">
            <v>0</v>
          </cell>
          <cell r="BK104">
            <v>0</v>
          </cell>
          <cell r="BL104">
            <v>0</v>
          </cell>
          <cell r="BM104">
            <v>0</v>
          </cell>
          <cell r="BN104">
            <v>0</v>
          </cell>
          <cell r="BP104">
            <v>0</v>
          </cell>
          <cell r="BQ104">
            <v>0</v>
          </cell>
          <cell r="BR104">
            <v>0</v>
          </cell>
          <cell r="BS104">
            <v>0</v>
          </cell>
          <cell r="BT104">
            <v>0</v>
          </cell>
          <cell r="BU104">
            <v>0</v>
          </cell>
          <cell r="CA104">
            <v>0</v>
          </cell>
          <cell r="CB104">
            <v>0</v>
          </cell>
          <cell r="CC104">
            <v>0</v>
          </cell>
          <cell r="CH104">
            <v>0</v>
          </cell>
          <cell r="CI104">
            <v>0</v>
          </cell>
          <cell r="CJ104">
            <v>0</v>
          </cell>
          <cell r="CK104">
            <v>0</v>
          </cell>
          <cell r="CL104">
            <v>0</v>
          </cell>
          <cell r="CR104">
            <v>0</v>
          </cell>
          <cell r="CS104">
            <v>0</v>
          </cell>
          <cell r="CT104">
            <v>0</v>
          </cell>
          <cell r="CU104">
            <v>0</v>
          </cell>
          <cell r="CV104">
            <v>0</v>
          </cell>
          <cell r="CW104">
            <v>0</v>
          </cell>
          <cell r="CX104">
            <v>0</v>
          </cell>
          <cell r="CY104">
            <v>0</v>
          </cell>
          <cell r="CZ104">
            <v>0</v>
          </cell>
          <cell r="DA104">
            <v>0</v>
          </cell>
          <cell r="DC104">
            <v>38930</v>
          </cell>
          <cell r="DD104">
            <v>3485.2199535844647</v>
          </cell>
          <cell r="DE104">
            <v>2.4080621086946388</v>
          </cell>
          <cell r="DF104">
            <v>0</v>
          </cell>
          <cell r="DG104">
            <v>0</v>
          </cell>
          <cell r="DH104">
            <v>0</v>
          </cell>
          <cell r="DI104">
            <v>0</v>
          </cell>
          <cell r="DJ104">
            <v>0</v>
          </cell>
          <cell r="DK104">
            <v>3487.6280156931593</v>
          </cell>
        </row>
        <row r="105">
          <cell r="A105">
            <v>38961</v>
          </cell>
          <cell r="B105">
            <v>50.715727996206844</v>
          </cell>
          <cell r="C105">
            <v>-2663.4138597082333</v>
          </cell>
          <cell r="D105">
            <v>20.839828353705379</v>
          </cell>
          <cell r="E105">
            <v>14.528149075651017</v>
          </cell>
          <cell r="F105">
            <v>16.537652323750809</v>
          </cell>
          <cell r="G105">
            <v>-12.981994021889987</v>
          </cell>
          <cell r="H105">
            <v>-0.63903741254001034</v>
          </cell>
          <cell r="I105">
            <v>-9.2745567200000781E-2</v>
          </cell>
          <cell r="J105">
            <v>0</v>
          </cell>
          <cell r="K105">
            <v>0</v>
          </cell>
          <cell r="L105">
            <v>0</v>
          </cell>
          <cell r="M105">
            <v>-2.0410639691200414</v>
          </cell>
          <cell r="N105">
            <v>0</v>
          </cell>
          <cell r="O105">
            <v>0</v>
          </cell>
          <cell r="P105">
            <v>-8.354462239572058E-2</v>
          </cell>
          <cell r="Q105">
            <v>-3.7500901246306742E-2</v>
          </cell>
          <cell r="R105">
            <v>-1.1571641893639388</v>
          </cell>
          <cell r="S105">
            <v>-1.0654166461150816</v>
          </cell>
          <cell r="T105">
            <v>-7.5526244548161968E-3</v>
          </cell>
          <cell r="U105">
            <v>-0.48726485452390988</v>
          </cell>
          <cell r="V105">
            <v>-1.1688842753850964E-2</v>
          </cell>
          <cell r="W105">
            <v>-1.1535106575112695</v>
          </cell>
          <cell r="X105">
            <v>-1.259517027805785E-2</v>
          </cell>
          <cell r="Y105">
            <v>-9.3673777750183269E-3</v>
          </cell>
          <cell r="Z105">
            <v>-0.23277211860504848</v>
          </cell>
          <cell r="AA105">
            <v>-0.22976900904708145</v>
          </cell>
          <cell r="AB105">
            <v>0.29747731832849239</v>
          </cell>
          <cell r="AC105">
            <v>-0.76018486524215401</v>
          </cell>
          <cell r="AD105">
            <v>-0.12418562936626927</v>
          </cell>
          <cell r="AE105">
            <v>-0.26439185773509505</v>
          </cell>
          <cell r="AF105">
            <v>-3.4629206451589879E-2</v>
          </cell>
          <cell r="AG105">
            <v>-5.3177551534312785E-2</v>
          </cell>
          <cell r="AH105">
            <v>-0.53612464528236159</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C105">
            <v>38961</v>
          </cell>
          <cell r="BD105">
            <v>0</v>
          </cell>
          <cell r="BE105">
            <v>0</v>
          </cell>
          <cell r="BF105">
            <v>0</v>
          </cell>
          <cell r="BG105">
            <v>0</v>
          </cell>
          <cell r="BH105">
            <v>0</v>
          </cell>
          <cell r="BI105">
            <v>0</v>
          </cell>
          <cell r="BJ105">
            <v>0</v>
          </cell>
          <cell r="BK105">
            <v>0</v>
          </cell>
          <cell r="BL105">
            <v>0</v>
          </cell>
          <cell r="BM105">
            <v>0</v>
          </cell>
          <cell r="BN105">
            <v>0</v>
          </cell>
          <cell r="BP105">
            <v>0</v>
          </cell>
          <cell r="BQ105">
            <v>0</v>
          </cell>
          <cell r="BR105">
            <v>0</v>
          </cell>
          <cell r="BS105">
            <v>0</v>
          </cell>
          <cell r="BT105">
            <v>0</v>
          </cell>
          <cell r="BU105">
            <v>0</v>
          </cell>
          <cell r="CA105">
            <v>0</v>
          </cell>
          <cell r="CB105">
            <v>0</v>
          </cell>
          <cell r="CC105">
            <v>0</v>
          </cell>
          <cell r="CH105">
            <v>0</v>
          </cell>
          <cell r="CI105">
            <v>0</v>
          </cell>
          <cell r="CJ105">
            <v>0</v>
          </cell>
          <cell r="CK105">
            <v>0</v>
          </cell>
          <cell r="CL105">
            <v>0</v>
          </cell>
          <cell r="CR105">
            <v>0</v>
          </cell>
          <cell r="CS105">
            <v>0</v>
          </cell>
          <cell r="CT105">
            <v>0</v>
          </cell>
          <cell r="CU105">
            <v>0</v>
          </cell>
          <cell r="CV105">
            <v>0</v>
          </cell>
          <cell r="CW105">
            <v>0</v>
          </cell>
          <cell r="CX105">
            <v>0</v>
          </cell>
          <cell r="CY105">
            <v>0</v>
          </cell>
          <cell r="CZ105">
            <v>0</v>
          </cell>
          <cell r="DA105">
            <v>0</v>
          </cell>
          <cell r="DC105">
            <v>38961</v>
          </cell>
          <cell r="DD105">
            <v>-2576.547342929669</v>
          </cell>
          <cell r="DE105">
            <v>-5.9633634513533913</v>
          </cell>
          <cell r="DF105">
            <v>0</v>
          </cell>
          <cell r="DG105">
            <v>0</v>
          </cell>
          <cell r="DH105">
            <v>0</v>
          </cell>
          <cell r="DI105">
            <v>0</v>
          </cell>
          <cell r="DJ105">
            <v>0</v>
          </cell>
          <cell r="DK105">
            <v>-2582.5107063810224</v>
          </cell>
        </row>
        <row r="106">
          <cell r="A106">
            <v>38991</v>
          </cell>
          <cell r="B106">
            <v>538.79687058481215</v>
          </cell>
          <cell r="C106">
            <v>6608.9003191228994</v>
          </cell>
          <cell r="D106">
            <v>1327.2174368345463</v>
          </cell>
          <cell r="E106">
            <v>642.13438021404761</v>
          </cell>
          <cell r="F106">
            <v>1347.1601603211216</v>
          </cell>
          <cell r="G106">
            <v>90.944090364885341</v>
          </cell>
          <cell r="H106">
            <v>-20.260031523719999</v>
          </cell>
          <cell r="I106">
            <v>0.78091378754999941</v>
          </cell>
          <cell r="J106">
            <v>0</v>
          </cell>
          <cell r="K106">
            <v>0</v>
          </cell>
          <cell r="L106">
            <v>0</v>
          </cell>
          <cell r="M106">
            <v>17.185673050229997</v>
          </cell>
          <cell r="N106">
            <v>0</v>
          </cell>
          <cell r="O106">
            <v>0</v>
          </cell>
          <cell r="P106">
            <v>8.181564835012038</v>
          </cell>
          <cell r="Q106">
            <v>5.6981999291884362</v>
          </cell>
          <cell r="R106">
            <v>34.476602258055934</v>
          </cell>
          <cell r="S106">
            <v>34.649046331009956</v>
          </cell>
          <cell r="T106">
            <v>24.619344172864864</v>
          </cell>
          <cell r="U106">
            <v>84.579408824399081</v>
          </cell>
          <cell r="V106">
            <v>1.5303052563553143</v>
          </cell>
          <cell r="W106">
            <v>116.8951141024753</v>
          </cell>
          <cell r="X106">
            <v>2.9090044715039771</v>
          </cell>
          <cell r="Y106">
            <v>0.90079350845829353</v>
          </cell>
          <cell r="Z106">
            <v>15.185084019983377</v>
          </cell>
          <cell r="AA106">
            <v>31.651892410442805</v>
          </cell>
          <cell r="AB106">
            <v>202.69348696648842</v>
          </cell>
          <cell r="AC106">
            <v>133.95672202934097</v>
          </cell>
          <cell r="AD106">
            <v>4.0248320954414032</v>
          </cell>
          <cell r="AE106">
            <v>7.3654055644215486</v>
          </cell>
          <cell r="AF106">
            <v>5.2869736610756011</v>
          </cell>
          <cell r="AG106">
            <v>9.5648756600653702</v>
          </cell>
          <cell r="AH106">
            <v>49.572202253565784</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C106">
            <v>38991</v>
          </cell>
          <cell r="BD106">
            <v>0</v>
          </cell>
          <cell r="BE106">
            <v>0</v>
          </cell>
          <cell r="BF106">
            <v>0</v>
          </cell>
          <cell r="BG106">
            <v>0</v>
          </cell>
          <cell r="BH106">
            <v>0</v>
          </cell>
          <cell r="BI106">
            <v>0</v>
          </cell>
          <cell r="BJ106">
            <v>0</v>
          </cell>
          <cell r="BK106">
            <v>0</v>
          </cell>
          <cell r="BL106">
            <v>0</v>
          </cell>
          <cell r="BM106">
            <v>0</v>
          </cell>
          <cell r="BN106">
            <v>0</v>
          </cell>
          <cell r="BP106">
            <v>0</v>
          </cell>
          <cell r="BQ106">
            <v>0</v>
          </cell>
          <cell r="BR106">
            <v>0</v>
          </cell>
          <cell r="BS106">
            <v>0</v>
          </cell>
          <cell r="BT106">
            <v>0</v>
          </cell>
          <cell r="BU106">
            <v>0</v>
          </cell>
          <cell r="CA106">
            <v>0</v>
          </cell>
          <cell r="CB106">
            <v>0</v>
          </cell>
          <cell r="CC106">
            <v>0</v>
          </cell>
          <cell r="CH106">
            <v>0</v>
          </cell>
          <cell r="CI106">
            <v>0</v>
          </cell>
          <cell r="CJ106">
            <v>0</v>
          </cell>
          <cell r="CK106">
            <v>0</v>
          </cell>
          <cell r="CL106">
            <v>0</v>
          </cell>
          <cell r="CR106">
            <v>0</v>
          </cell>
          <cell r="CS106">
            <v>0</v>
          </cell>
          <cell r="CT106">
            <v>0</v>
          </cell>
          <cell r="CU106">
            <v>0</v>
          </cell>
          <cell r="CV106">
            <v>0</v>
          </cell>
          <cell r="CW106">
            <v>0</v>
          </cell>
          <cell r="CX106">
            <v>0</v>
          </cell>
          <cell r="CY106">
            <v>0</v>
          </cell>
          <cell r="CZ106">
            <v>0</v>
          </cell>
          <cell r="DA106">
            <v>0</v>
          </cell>
          <cell r="DC106">
            <v>38991</v>
          </cell>
          <cell r="DD106">
            <v>10552.859812756373</v>
          </cell>
          <cell r="DE106">
            <v>773.74085835014864</v>
          </cell>
          <cell r="DF106">
            <v>0</v>
          </cell>
          <cell r="DG106">
            <v>0</v>
          </cell>
          <cell r="DH106">
            <v>0</v>
          </cell>
          <cell r="DI106">
            <v>0</v>
          </cell>
          <cell r="DJ106">
            <v>0</v>
          </cell>
          <cell r="DK106">
            <v>11326.600671106522</v>
          </cell>
        </row>
        <row r="107">
          <cell r="A107">
            <v>39022</v>
          </cell>
          <cell r="B107">
            <v>821.91805749035154</v>
          </cell>
          <cell r="C107">
            <v>13003.516478200983</v>
          </cell>
          <cell r="D107">
            <v>2483.4015806716502</v>
          </cell>
          <cell r="E107">
            <v>768.39260373103343</v>
          </cell>
          <cell r="F107">
            <v>1982.3385763905992</v>
          </cell>
          <cell r="G107">
            <v>93.179047456965492</v>
          </cell>
          <cell r="H107">
            <v>13.748862769419993</v>
          </cell>
          <cell r="I107">
            <v>0.84433358295000172</v>
          </cell>
          <cell r="J107">
            <v>0</v>
          </cell>
          <cell r="K107">
            <v>0</v>
          </cell>
          <cell r="L107">
            <v>0</v>
          </cell>
          <cell r="M107">
            <v>18.581360879070015</v>
          </cell>
          <cell r="N107">
            <v>0</v>
          </cell>
          <cell r="O107">
            <v>0</v>
          </cell>
          <cell r="P107">
            <v>10.759577387188791</v>
          </cell>
          <cell r="Q107">
            <v>7.5388290160485392</v>
          </cell>
          <cell r="R107">
            <v>43.583819975419885</v>
          </cell>
          <cell r="S107">
            <v>44.014591371585027</v>
          </cell>
          <cell r="T107">
            <v>32.908852580532695</v>
          </cell>
          <cell r="U107">
            <v>112.05152514782711</v>
          </cell>
          <cell r="V107">
            <v>2.0210946624766679</v>
          </cell>
          <cell r="W107">
            <v>153.81635911075327</v>
          </cell>
          <cell r="X107">
            <v>3.8629572241199681</v>
          </cell>
          <cell r="Y107">
            <v>1.1842648500287958</v>
          </cell>
          <cell r="Z107">
            <v>19.800376111110101</v>
          </cell>
          <cell r="AA107">
            <v>41.829247615730573</v>
          </cell>
          <cell r="AB107">
            <v>272.59304536853102</v>
          </cell>
          <cell r="AC107">
            <v>177.49219678581824</v>
          </cell>
          <cell r="AD107">
            <v>5.1118022868726207</v>
          </cell>
          <cell r="AE107">
            <v>9.2735440669889666</v>
          </cell>
          <cell r="AF107">
            <v>6.9951293781156236</v>
          </cell>
          <cell r="AG107">
            <v>12.675830838439182</v>
          </cell>
          <cell r="AH107">
            <v>65.127126415599818</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C107">
            <v>39022</v>
          </cell>
          <cell r="BD107">
            <v>0</v>
          </cell>
          <cell r="BE107">
            <v>0</v>
          </cell>
          <cell r="BF107">
            <v>0</v>
          </cell>
          <cell r="BG107">
            <v>0</v>
          </cell>
          <cell r="BH107">
            <v>0</v>
          </cell>
          <cell r="BI107">
            <v>0</v>
          </cell>
          <cell r="BJ107">
            <v>0</v>
          </cell>
          <cell r="BK107">
            <v>0</v>
          </cell>
          <cell r="BL107">
            <v>0</v>
          </cell>
          <cell r="BM107">
            <v>0</v>
          </cell>
          <cell r="BN107">
            <v>0</v>
          </cell>
          <cell r="BP107">
            <v>0</v>
          </cell>
          <cell r="BQ107">
            <v>0</v>
          </cell>
          <cell r="BR107">
            <v>0</v>
          </cell>
          <cell r="BS107">
            <v>0</v>
          </cell>
          <cell r="BT107">
            <v>0</v>
          </cell>
          <cell r="BU107">
            <v>0</v>
          </cell>
          <cell r="CA107">
            <v>0</v>
          </cell>
          <cell r="CB107">
            <v>0</v>
          </cell>
          <cell r="CC107">
            <v>0</v>
          </cell>
          <cell r="CH107">
            <v>0</v>
          </cell>
          <cell r="CI107">
            <v>0</v>
          </cell>
          <cell r="CJ107">
            <v>0</v>
          </cell>
          <cell r="CK107">
            <v>0</v>
          </cell>
          <cell r="CL107">
            <v>0</v>
          </cell>
          <cell r="CR107">
            <v>0</v>
          </cell>
          <cell r="CS107">
            <v>0</v>
          </cell>
          <cell r="CT107">
            <v>0</v>
          </cell>
          <cell r="CU107">
            <v>0</v>
          </cell>
          <cell r="CV107">
            <v>0</v>
          </cell>
          <cell r="CW107">
            <v>0</v>
          </cell>
          <cell r="CX107">
            <v>0</v>
          </cell>
          <cell r="CY107">
            <v>0</v>
          </cell>
          <cell r="CZ107">
            <v>0</v>
          </cell>
          <cell r="DA107">
            <v>0</v>
          </cell>
          <cell r="DC107">
            <v>39022</v>
          </cell>
          <cell r="DD107">
            <v>19185.920901173024</v>
          </cell>
          <cell r="DE107">
            <v>1022.6401701931869</v>
          </cell>
          <cell r="DF107">
            <v>0</v>
          </cell>
          <cell r="DG107">
            <v>0</v>
          </cell>
          <cell r="DH107">
            <v>0</v>
          </cell>
          <cell r="DI107">
            <v>0</v>
          </cell>
          <cell r="DJ107">
            <v>0</v>
          </cell>
          <cell r="DK107">
            <v>20208.56107136621</v>
          </cell>
        </row>
        <row r="108">
          <cell r="A108">
            <v>39052</v>
          </cell>
          <cell r="B108">
            <v>927.38662255400209</v>
          </cell>
          <cell r="C108">
            <v>21253.623792883685</v>
          </cell>
          <cell r="D108">
            <v>3344.9326380667712</v>
          </cell>
          <cell r="E108">
            <v>1017.6529435314815</v>
          </cell>
          <cell r="F108">
            <v>2777.9397901124785</v>
          </cell>
          <cell r="G108">
            <v>99.093917043240509</v>
          </cell>
          <cell r="H108">
            <v>17.951319265520013</v>
          </cell>
          <cell r="I108">
            <v>0.85285197269999802</v>
          </cell>
          <cell r="J108">
            <v>0</v>
          </cell>
          <cell r="K108">
            <v>0</v>
          </cell>
          <cell r="L108">
            <v>0</v>
          </cell>
          <cell r="M108">
            <v>18.768826209420002</v>
          </cell>
          <cell r="N108">
            <v>0</v>
          </cell>
          <cell r="O108">
            <v>0</v>
          </cell>
          <cell r="P108">
            <v>14.105016272527591</v>
          </cell>
          <cell r="Q108">
            <v>9.928797864869825</v>
          </cell>
          <cell r="R108">
            <v>55.346865993126301</v>
          </cell>
          <cell r="S108">
            <v>56.119277477554462</v>
          </cell>
          <cell r="T108">
            <v>43.682717961479412</v>
          </cell>
          <cell r="U108">
            <v>147.72739558992274</v>
          </cell>
          <cell r="V108">
            <v>2.6582530073394794</v>
          </cell>
          <cell r="W108">
            <v>201.73112461544915</v>
          </cell>
          <cell r="X108">
            <v>5.1020574583894565</v>
          </cell>
          <cell r="Y108">
            <v>1.5521087346863902</v>
          </cell>
          <cell r="Z108">
            <v>25.784224609851417</v>
          </cell>
          <cell r="AA108">
            <v>55.042620712777499</v>
          </cell>
          <cell r="AB108">
            <v>357.7718639313498</v>
          </cell>
          <cell r="AC108">
            <v>234.02905186735691</v>
          </cell>
          <cell r="AD108">
            <v>6.5166445319459259</v>
          </cell>
          <cell r="AE108">
            <v>11.736724354451775</v>
          </cell>
          <cell r="AF108">
            <v>9.2130989534325316</v>
          </cell>
          <cell r="AG108">
            <v>16.715911086524638</v>
          </cell>
          <cell r="AH108">
            <v>85.310409253959534</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C108">
            <v>39052</v>
          </cell>
          <cell r="BD108">
            <v>0</v>
          </cell>
          <cell r="BE108">
            <v>0</v>
          </cell>
          <cell r="BF108">
            <v>0</v>
          </cell>
          <cell r="BG108">
            <v>0</v>
          </cell>
          <cell r="BH108">
            <v>0</v>
          </cell>
          <cell r="BI108">
            <v>0</v>
          </cell>
          <cell r="BJ108">
            <v>0</v>
          </cell>
          <cell r="BK108">
            <v>0</v>
          </cell>
          <cell r="BL108">
            <v>0</v>
          </cell>
          <cell r="BM108">
            <v>0</v>
          </cell>
          <cell r="BN108">
            <v>0</v>
          </cell>
          <cell r="BP108">
            <v>0</v>
          </cell>
          <cell r="BQ108">
            <v>0</v>
          </cell>
          <cell r="BR108">
            <v>0</v>
          </cell>
          <cell r="BS108">
            <v>0</v>
          </cell>
          <cell r="BT108">
            <v>0</v>
          </cell>
          <cell r="BU108">
            <v>0</v>
          </cell>
          <cell r="CA108">
            <v>0</v>
          </cell>
          <cell r="CB108">
            <v>0</v>
          </cell>
          <cell r="CC108">
            <v>0</v>
          </cell>
          <cell r="CH108">
            <v>0</v>
          </cell>
          <cell r="CI108">
            <v>0</v>
          </cell>
          <cell r="CJ108">
            <v>0</v>
          </cell>
          <cell r="CK108">
            <v>0</v>
          </cell>
          <cell r="CL108">
            <v>0</v>
          </cell>
          <cell r="CR108">
            <v>0</v>
          </cell>
          <cell r="CS108">
            <v>0</v>
          </cell>
          <cell r="CT108">
            <v>0</v>
          </cell>
          <cell r="CU108">
            <v>0</v>
          </cell>
          <cell r="CV108">
            <v>0</v>
          </cell>
          <cell r="CW108">
            <v>0</v>
          </cell>
          <cell r="CX108">
            <v>0</v>
          </cell>
          <cell r="CY108">
            <v>0</v>
          </cell>
          <cell r="CZ108">
            <v>0</v>
          </cell>
          <cell r="DA108">
            <v>0</v>
          </cell>
          <cell r="DC108">
            <v>39052</v>
          </cell>
          <cell r="DD108">
            <v>29458.202701639297</v>
          </cell>
          <cell r="DE108">
            <v>1340.0741642769949</v>
          </cell>
          <cell r="DF108">
            <v>0</v>
          </cell>
          <cell r="DG108">
            <v>0</v>
          </cell>
          <cell r="DH108">
            <v>0</v>
          </cell>
          <cell r="DI108">
            <v>0</v>
          </cell>
          <cell r="DJ108">
            <v>0</v>
          </cell>
          <cell r="DK108">
            <v>30798.27686591629</v>
          </cell>
        </row>
        <row r="109">
          <cell r="A109">
            <v>39083</v>
          </cell>
          <cell r="B109">
            <v>531.18442276610642</v>
          </cell>
          <cell r="C109">
            <v>6657.9040630398786</v>
          </cell>
          <cell r="D109">
            <v>1844.9233941015916</v>
          </cell>
          <cell r="E109">
            <v>419.09229272417957</v>
          </cell>
          <cell r="F109">
            <v>1080.8801958005083</v>
          </cell>
          <cell r="G109">
            <v>20.609016940635193</v>
          </cell>
          <cell r="H109">
            <v>7.7013322527799843</v>
          </cell>
          <cell r="I109">
            <v>0.1819149455500019</v>
          </cell>
          <cell r="J109">
            <v>0</v>
          </cell>
          <cell r="K109">
            <v>0</v>
          </cell>
          <cell r="L109">
            <v>0</v>
          </cell>
          <cell r="M109">
            <v>4.003426277029976</v>
          </cell>
          <cell r="N109">
            <v>0</v>
          </cell>
          <cell r="O109">
            <v>0</v>
          </cell>
          <cell r="P109">
            <v>6.1764904128099394</v>
          </cell>
          <cell r="Q109">
            <v>4.3889877102789203</v>
          </cell>
          <cell r="R109">
            <v>22.631071876997741</v>
          </cell>
          <cell r="S109">
            <v>23.155709032558988</v>
          </cell>
          <cell r="T109">
            <v>19.614451640728422</v>
          </cell>
          <cell r="U109">
            <v>65.439155699664042</v>
          </cell>
          <cell r="V109">
            <v>1.1718802337126295</v>
          </cell>
          <cell r="W109">
            <v>88.416706908254568</v>
          </cell>
          <cell r="X109">
            <v>2.2682631627015373</v>
          </cell>
          <cell r="Y109">
            <v>0.67932077294248872</v>
          </cell>
          <cell r="Z109">
            <v>11.13582130812576</v>
          </cell>
          <cell r="AA109">
            <v>24.289052734816849</v>
          </cell>
          <cell r="AB109">
            <v>156.68145890848783</v>
          </cell>
          <cell r="AC109">
            <v>103.69112067595371</v>
          </cell>
          <cell r="AD109">
            <v>2.6879657226363998</v>
          </cell>
          <cell r="AE109">
            <v>4.7623099612085475</v>
          </cell>
          <cell r="AF109">
            <v>4.072941806054132</v>
          </cell>
          <cell r="AG109">
            <v>7.4084765872800658</v>
          </cell>
          <cell r="AH109">
            <v>37.297189118653804</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C109">
            <v>39083</v>
          </cell>
          <cell r="BD109">
            <v>0</v>
          </cell>
          <cell r="BE109">
            <v>0</v>
          </cell>
          <cell r="BF109">
            <v>0</v>
          </cell>
          <cell r="BG109">
            <v>0</v>
          </cell>
          <cell r="BH109">
            <v>0</v>
          </cell>
          <cell r="BI109">
            <v>0</v>
          </cell>
          <cell r="BJ109">
            <v>0</v>
          </cell>
          <cell r="BK109">
            <v>0</v>
          </cell>
          <cell r="BL109">
            <v>0</v>
          </cell>
          <cell r="BM109">
            <v>0</v>
          </cell>
          <cell r="BN109">
            <v>0</v>
          </cell>
          <cell r="BP109">
            <v>0</v>
          </cell>
          <cell r="BQ109">
            <v>0</v>
          </cell>
          <cell r="BR109">
            <v>0</v>
          </cell>
          <cell r="BS109">
            <v>0</v>
          </cell>
          <cell r="BT109">
            <v>0</v>
          </cell>
          <cell r="BU109">
            <v>0</v>
          </cell>
          <cell r="CA109">
            <v>0</v>
          </cell>
          <cell r="CB109">
            <v>0</v>
          </cell>
          <cell r="CC109">
            <v>0</v>
          </cell>
          <cell r="CH109">
            <v>0</v>
          </cell>
          <cell r="CI109">
            <v>0</v>
          </cell>
          <cell r="CJ109">
            <v>0</v>
          </cell>
          <cell r="CK109">
            <v>0</v>
          </cell>
          <cell r="CL109">
            <v>0</v>
          </cell>
          <cell r="CR109">
            <v>0</v>
          </cell>
          <cell r="CS109">
            <v>0</v>
          </cell>
          <cell r="CT109">
            <v>0</v>
          </cell>
          <cell r="CU109">
            <v>0</v>
          </cell>
          <cell r="CV109">
            <v>0</v>
          </cell>
          <cell r="CW109">
            <v>0</v>
          </cell>
          <cell r="CX109">
            <v>0</v>
          </cell>
          <cell r="CY109">
            <v>0</v>
          </cell>
          <cell r="CZ109">
            <v>0</v>
          </cell>
          <cell r="DA109">
            <v>0</v>
          </cell>
          <cell r="DC109">
            <v>39083</v>
          </cell>
          <cell r="DD109">
            <v>10566.480058848258</v>
          </cell>
          <cell r="DE109">
            <v>585.9683742738664</v>
          </cell>
          <cell r="DF109">
            <v>0</v>
          </cell>
          <cell r="DG109">
            <v>0</v>
          </cell>
          <cell r="DH109">
            <v>0</v>
          </cell>
          <cell r="DI109">
            <v>0</v>
          </cell>
          <cell r="DJ109">
            <v>0</v>
          </cell>
          <cell r="DK109">
            <v>11152.448433122125</v>
          </cell>
        </row>
        <row r="110">
          <cell r="A110">
            <v>39114</v>
          </cell>
          <cell r="B110">
            <v>-436.57500205605641</v>
          </cell>
          <cell r="C110">
            <v>-947.00842855643486</v>
          </cell>
          <cell r="D110">
            <v>-848.94633021592631</v>
          </cell>
          <cell r="E110">
            <v>-560.56195977118387</v>
          </cell>
          <cell r="F110">
            <v>-1100.0131726971058</v>
          </cell>
          <cell r="G110">
            <v>-125.69605025257522</v>
          </cell>
          <cell r="H110">
            <v>-8.8076093593999847</v>
          </cell>
          <cell r="I110">
            <v>-1.0439759882500015</v>
          </cell>
          <cell r="J110">
            <v>0</v>
          </cell>
          <cell r="K110">
            <v>0</v>
          </cell>
          <cell r="L110">
            <v>0</v>
          </cell>
          <cell r="M110">
            <v>-22.974917708450047</v>
          </cell>
          <cell r="N110">
            <v>0</v>
          </cell>
          <cell r="O110">
            <v>0</v>
          </cell>
          <cell r="P110">
            <v>-6.4797181664685191</v>
          </cell>
          <cell r="Q110">
            <v>-4.4174935063351404</v>
          </cell>
          <cell r="R110">
            <v>-31.019232097128661</v>
          </cell>
          <cell r="S110">
            <v>-30.724437576413948</v>
          </cell>
          <cell r="T110">
            <v>-18.373389270312671</v>
          </cell>
          <cell r="U110">
            <v>-65.249648423903565</v>
          </cell>
          <cell r="V110">
            <v>-1.193821822388361</v>
          </cell>
          <cell r="W110">
            <v>-92.394582821994987</v>
          </cell>
          <cell r="X110">
            <v>-2.224973403696056</v>
          </cell>
          <cell r="Y110">
            <v>-0.71419952113091023</v>
          </cell>
          <cell r="Z110">
            <v>-12.384934379289462</v>
          </cell>
          <cell r="AA110">
            <v>-24.636937535617999</v>
          </cell>
          <cell r="AB110">
            <v>-149.86047977457392</v>
          </cell>
          <cell r="AC110">
            <v>-103.28902486233171</v>
          </cell>
          <cell r="AD110">
            <v>-3.5709188693177838</v>
          </cell>
          <cell r="AE110">
            <v>-6.706050096745594</v>
          </cell>
          <cell r="AF110">
            <v>-4.0979302047986899</v>
          </cell>
          <cell r="AG110">
            <v>-7.3700359426041446</v>
          </cell>
          <cell r="AH110">
            <v>-39.398748911578295</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C110">
            <v>39114</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S110">
            <v>0</v>
          </cell>
          <cell r="BT110">
            <v>0</v>
          </cell>
          <cell r="BU110">
            <v>0</v>
          </cell>
          <cell r="CA110">
            <v>0</v>
          </cell>
          <cell r="CB110">
            <v>0</v>
          </cell>
          <cell r="CC110">
            <v>0</v>
          </cell>
          <cell r="CH110">
            <v>0</v>
          </cell>
          <cell r="CI110">
            <v>0</v>
          </cell>
          <cell r="CJ110">
            <v>0</v>
          </cell>
          <cell r="CK110">
            <v>0</v>
          </cell>
          <cell r="CL110">
            <v>0</v>
          </cell>
          <cell r="CR110">
            <v>0</v>
          </cell>
          <cell r="CS110">
            <v>0</v>
          </cell>
          <cell r="CT110">
            <v>0</v>
          </cell>
          <cell r="CU110">
            <v>0</v>
          </cell>
          <cell r="CV110">
            <v>0</v>
          </cell>
          <cell r="CW110">
            <v>0</v>
          </cell>
          <cell r="CX110">
            <v>0</v>
          </cell>
          <cell r="CY110">
            <v>0</v>
          </cell>
          <cell r="CZ110">
            <v>0</v>
          </cell>
          <cell r="DA110">
            <v>0</v>
          </cell>
          <cell r="DC110">
            <v>39114</v>
          </cell>
          <cell r="DD110">
            <v>-4051.6274466053824</v>
          </cell>
          <cell r="DE110">
            <v>-604.10655718663043</v>
          </cell>
          <cell r="DF110">
            <v>0</v>
          </cell>
          <cell r="DG110">
            <v>0</v>
          </cell>
          <cell r="DH110">
            <v>0</v>
          </cell>
          <cell r="DI110">
            <v>0</v>
          </cell>
          <cell r="DJ110">
            <v>0</v>
          </cell>
          <cell r="DK110">
            <v>-4655.734003792013</v>
          </cell>
        </row>
        <row r="111">
          <cell r="A111">
            <v>39142</v>
          </cell>
          <cell r="B111">
            <v>-277.05413710620371</v>
          </cell>
          <cell r="C111">
            <v>-14828.164302214975</v>
          </cell>
          <cell r="D111">
            <v>-1557.5086766110419</v>
          </cell>
          <cell r="E111">
            <v>-280.46257502817548</v>
          </cell>
          <cell r="F111">
            <v>-1136.2787198863202</v>
          </cell>
          <cell r="G111">
            <v>98.403027817680126</v>
          </cell>
          <cell r="H111">
            <v>-6.9216364105800041</v>
          </cell>
          <cell r="I111">
            <v>0.80306160090000278</v>
          </cell>
          <cell r="J111">
            <v>0</v>
          </cell>
          <cell r="K111">
            <v>0</v>
          </cell>
          <cell r="L111">
            <v>0</v>
          </cell>
          <cell r="M111">
            <v>17.673082909140032</v>
          </cell>
          <cell r="N111">
            <v>0</v>
          </cell>
          <cell r="O111">
            <v>0</v>
          </cell>
          <cell r="P111">
            <v>-6.1731656237875905</v>
          </cell>
          <cell r="Q111">
            <v>-4.601090712966311</v>
          </cell>
          <cell r="R111">
            <v>-14.271458504713518</v>
          </cell>
          <cell r="S111">
            <v>-15.765311626410913</v>
          </cell>
          <cell r="T111">
            <v>-22.13207066305128</v>
          </cell>
          <cell r="U111">
            <v>-69.30648870689572</v>
          </cell>
          <cell r="V111">
            <v>-1.2120746031380327</v>
          </cell>
          <cell r="W111">
            <v>-88.785320621160935</v>
          </cell>
          <cell r="X111">
            <v>-2.444435270714953</v>
          </cell>
          <cell r="Y111">
            <v>-0.67720204900807912</v>
          </cell>
          <cell r="Z111">
            <v>-10.324103481042229</v>
          </cell>
          <cell r="AA111">
            <v>-25.244754182983414</v>
          </cell>
          <cell r="AB111">
            <v>-157.4613934759314</v>
          </cell>
          <cell r="AC111">
            <v>-109.93586224114959</v>
          </cell>
          <cell r="AD111">
            <v>-1.8250726050009507</v>
          </cell>
          <cell r="AE111">
            <v>-2.7983085624737396</v>
          </cell>
          <cell r="AF111">
            <v>-4.2714516782319016</v>
          </cell>
          <cell r="AG111">
            <v>-7.8657883831722577</v>
          </cell>
          <cell r="AH111">
            <v>-36.966830651136696</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C111">
            <v>39142</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S111">
            <v>0</v>
          </cell>
          <cell r="BT111">
            <v>0</v>
          </cell>
          <cell r="BU111">
            <v>0</v>
          </cell>
          <cell r="CA111">
            <v>0</v>
          </cell>
          <cell r="CB111">
            <v>0</v>
          </cell>
          <cell r="CC111">
            <v>0</v>
          </cell>
          <cell r="CH111">
            <v>0</v>
          </cell>
          <cell r="CI111">
            <v>0</v>
          </cell>
          <cell r="CJ111">
            <v>0</v>
          </cell>
          <cell r="CK111">
            <v>0</v>
          </cell>
          <cell r="CL111">
            <v>0</v>
          </cell>
          <cell r="CR111">
            <v>0</v>
          </cell>
          <cell r="CS111">
            <v>0</v>
          </cell>
          <cell r="CT111">
            <v>0</v>
          </cell>
          <cell r="CU111">
            <v>0</v>
          </cell>
          <cell r="CV111">
            <v>0</v>
          </cell>
          <cell r="CW111">
            <v>0</v>
          </cell>
          <cell r="CX111">
            <v>0</v>
          </cell>
          <cell r="CY111">
            <v>0</v>
          </cell>
          <cell r="CZ111">
            <v>0</v>
          </cell>
          <cell r="DA111">
            <v>0</v>
          </cell>
          <cell r="DC111">
            <v>39142</v>
          </cell>
          <cell r="DD111">
            <v>-17969.51087492958</v>
          </cell>
          <cell r="DE111">
            <v>-582.06218364296944</v>
          </cell>
          <cell r="DF111">
            <v>0</v>
          </cell>
          <cell r="DG111">
            <v>0</v>
          </cell>
          <cell r="DH111">
            <v>0</v>
          </cell>
          <cell r="DI111">
            <v>0</v>
          </cell>
          <cell r="DJ111">
            <v>0</v>
          </cell>
          <cell r="DK111">
            <v>-18551.573058572551</v>
          </cell>
        </row>
        <row r="112">
          <cell r="A112">
            <v>39173</v>
          </cell>
          <cell r="B112">
            <v>-1112.5252068054419</v>
          </cell>
          <cell r="C112">
            <v>-14572.698261914094</v>
          </cell>
          <cell r="D112">
            <v>-3052.1130118905253</v>
          </cell>
          <cell r="E112">
            <v>-1129.7719944801386</v>
          </cell>
          <cell r="F112">
            <v>-2547.6427127376792</v>
          </cell>
          <cell r="G112">
            <v>-215.60496598923055</v>
          </cell>
          <cell r="H112">
            <v>-19.274569966170002</v>
          </cell>
          <cell r="I112">
            <v>-1.8812902134000011</v>
          </cell>
          <cell r="J112">
            <v>0</v>
          </cell>
          <cell r="K112">
            <v>0</v>
          </cell>
          <cell r="L112">
            <v>0</v>
          </cell>
          <cell r="M112">
            <v>-41.40180265163999</v>
          </cell>
          <cell r="N112">
            <v>0</v>
          </cell>
          <cell r="O112">
            <v>0</v>
          </cell>
          <cell r="P112">
            <v>-14.701515533877775</v>
          </cell>
          <cell r="Q112">
            <v>-10.141918178099873</v>
          </cell>
          <cell r="R112">
            <v>-65.735273234478427</v>
          </cell>
          <cell r="S112">
            <v>-65.605652180851067</v>
          </cell>
          <cell r="T112">
            <v>-43.092627133989993</v>
          </cell>
          <cell r="U112">
            <v>-150.21229317718357</v>
          </cell>
          <cell r="V112">
            <v>-2.7313104256474272</v>
          </cell>
          <cell r="W112">
            <v>-209.86103884732319</v>
          </cell>
          <cell r="X112">
            <v>-5.1467973011372115</v>
          </cell>
          <cell r="Y112">
            <v>-1.6194373272836251</v>
          </cell>
          <cell r="Z112">
            <v>-27.651437609015826</v>
          </cell>
          <cell r="AA112">
            <v>-56.436364371988127</v>
          </cell>
          <cell r="AB112">
            <v>-361.29137676900064</v>
          </cell>
          <cell r="AC112">
            <v>-237.85171298977696</v>
          </cell>
          <cell r="AD112">
            <v>-7.622756685267043</v>
          </cell>
          <cell r="AE112">
            <v>-14.124099869685496</v>
          </cell>
          <cell r="AF112">
            <v>-9.409221672702154</v>
          </cell>
          <cell r="AG112">
            <v>-16.978083582523276</v>
          </cell>
          <cell r="AH112">
            <v>-89.21731887671487</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C112">
            <v>39173</v>
          </cell>
          <cell r="BD112">
            <v>0</v>
          </cell>
          <cell r="BE112">
            <v>0</v>
          </cell>
          <cell r="BF112">
            <v>0</v>
          </cell>
          <cell r="BG112">
            <v>0</v>
          </cell>
          <cell r="BH112">
            <v>0</v>
          </cell>
          <cell r="BI112">
            <v>0</v>
          </cell>
          <cell r="BJ112">
            <v>0</v>
          </cell>
          <cell r="BK112">
            <v>0</v>
          </cell>
          <cell r="BL112">
            <v>0</v>
          </cell>
          <cell r="BM112">
            <v>0</v>
          </cell>
          <cell r="BN112">
            <v>0</v>
          </cell>
          <cell r="BP112">
            <v>0</v>
          </cell>
          <cell r="BQ112">
            <v>0</v>
          </cell>
          <cell r="BR112">
            <v>0</v>
          </cell>
          <cell r="BS112">
            <v>0</v>
          </cell>
          <cell r="BT112">
            <v>0</v>
          </cell>
          <cell r="BU112">
            <v>0</v>
          </cell>
          <cell r="CA112">
            <v>0</v>
          </cell>
          <cell r="CB112">
            <v>0</v>
          </cell>
          <cell r="CC112">
            <v>0</v>
          </cell>
          <cell r="CH112">
            <v>0</v>
          </cell>
          <cell r="CI112">
            <v>0</v>
          </cell>
          <cell r="CJ112">
            <v>0</v>
          </cell>
          <cell r="CK112">
            <v>0</v>
          </cell>
          <cell r="CL112">
            <v>0</v>
          </cell>
          <cell r="CR112">
            <v>0</v>
          </cell>
          <cell r="CS112">
            <v>0</v>
          </cell>
          <cell r="CT112">
            <v>0</v>
          </cell>
          <cell r="CU112">
            <v>0</v>
          </cell>
          <cell r="CV112">
            <v>0</v>
          </cell>
          <cell r="CW112">
            <v>0</v>
          </cell>
          <cell r="CX112">
            <v>0</v>
          </cell>
          <cell r="CY112">
            <v>0</v>
          </cell>
          <cell r="CZ112">
            <v>0</v>
          </cell>
          <cell r="DA112">
            <v>0</v>
          </cell>
          <cell r="DC112">
            <v>39173</v>
          </cell>
          <cell r="DD112">
            <v>-22692.913816648321</v>
          </cell>
          <cell r="DE112">
            <v>-1389.4302357665467</v>
          </cell>
          <cell r="DF112">
            <v>0</v>
          </cell>
          <cell r="DG112">
            <v>0</v>
          </cell>
          <cell r="DH112">
            <v>0</v>
          </cell>
          <cell r="DI112">
            <v>0</v>
          </cell>
          <cell r="DJ112">
            <v>0</v>
          </cell>
          <cell r="DK112">
            <v>-24082.344052414868</v>
          </cell>
        </row>
        <row r="113">
          <cell r="A113">
            <v>39203</v>
          </cell>
          <cell r="B113">
            <v>-710.99047258007283</v>
          </cell>
          <cell r="C113">
            <v>-10246.287603443267</v>
          </cell>
          <cell r="D113">
            <v>-2230.7877280312769</v>
          </cell>
          <cell r="E113">
            <v>-613.36946217936577</v>
          </cell>
          <cell r="F113">
            <v>-1598.0559515223545</v>
          </cell>
          <cell r="G113">
            <v>-69.291784325250049</v>
          </cell>
          <cell r="H113">
            <v>-10.875511733349997</v>
          </cell>
          <cell r="I113">
            <v>-0.6334816929999999</v>
          </cell>
          <cell r="J113">
            <v>0</v>
          </cell>
          <cell r="K113">
            <v>0</v>
          </cell>
          <cell r="L113">
            <v>0</v>
          </cell>
          <cell r="M113">
            <v>-13.941115437799999</v>
          </cell>
          <cell r="N113">
            <v>0</v>
          </cell>
          <cell r="O113">
            <v>0</v>
          </cell>
          <cell r="P113">
            <v>-8.4574856091694954</v>
          </cell>
          <cell r="Q113">
            <v>-5.9328048715877957</v>
          </cell>
          <cell r="R113">
            <v>-33.987663979029968</v>
          </cell>
          <cell r="S113">
            <v>-34.35775192688763</v>
          </cell>
          <cell r="T113">
            <v>-25.949857830820097</v>
          </cell>
          <cell r="U113">
            <v>-88.203997108470503</v>
          </cell>
          <cell r="V113">
            <v>-1.589992144604597</v>
          </cell>
          <cell r="W113">
            <v>-120.91971848017688</v>
          </cell>
          <cell r="X113">
            <v>-3.0422093631021996</v>
          </cell>
          <cell r="Y113">
            <v>-0.93082563038130173</v>
          </cell>
          <cell r="Z113">
            <v>-15.53777315378918</v>
          </cell>
          <cell r="AA113">
            <v>-32.911028166171178</v>
          </cell>
          <cell r="AB113">
            <v>-211.70682416570085</v>
          </cell>
          <cell r="AC113">
            <v>-139.72102146176525</v>
          </cell>
          <cell r="AD113">
            <v>-3.9901196500909442</v>
          </cell>
          <cell r="AE113">
            <v>-7.2257048405189517</v>
          </cell>
          <cell r="AF113">
            <v>-5.5049868782809037</v>
          </cell>
          <cell r="AG113">
            <v>-9.9787225109297335</v>
          </cell>
          <cell r="AH113">
            <v>-51.182616275937406</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C113">
            <v>39203</v>
          </cell>
          <cell r="BD113">
            <v>0</v>
          </cell>
          <cell r="BE113">
            <v>0</v>
          </cell>
          <cell r="BF113">
            <v>0</v>
          </cell>
          <cell r="BG113">
            <v>0</v>
          </cell>
          <cell r="BH113">
            <v>0</v>
          </cell>
          <cell r="BI113">
            <v>0</v>
          </cell>
          <cell r="BJ113">
            <v>0</v>
          </cell>
          <cell r="BK113">
            <v>0</v>
          </cell>
          <cell r="BL113">
            <v>0</v>
          </cell>
          <cell r="BM113">
            <v>0</v>
          </cell>
          <cell r="BN113">
            <v>0</v>
          </cell>
          <cell r="BP113">
            <v>0</v>
          </cell>
          <cell r="BQ113">
            <v>0</v>
          </cell>
          <cell r="BR113">
            <v>0</v>
          </cell>
          <cell r="BS113">
            <v>0</v>
          </cell>
          <cell r="BT113">
            <v>0</v>
          </cell>
          <cell r="BU113">
            <v>0</v>
          </cell>
          <cell r="CA113">
            <v>0</v>
          </cell>
          <cell r="CB113">
            <v>0</v>
          </cell>
          <cell r="CC113">
            <v>0</v>
          </cell>
          <cell r="CH113">
            <v>0</v>
          </cell>
          <cell r="CI113">
            <v>0</v>
          </cell>
          <cell r="CJ113">
            <v>0</v>
          </cell>
          <cell r="CK113">
            <v>0</v>
          </cell>
          <cell r="CL113">
            <v>0</v>
          </cell>
          <cell r="CR113">
            <v>0</v>
          </cell>
          <cell r="CS113">
            <v>0</v>
          </cell>
          <cell r="CT113">
            <v>0</v>
          </cell>
          <cell r="CU113">
            <v>0</v>
          </cell>
          <cell r="CV113">
            <v>0</v>
          </cell>
          <cell r="CW113">
            <v>0</v>
          </cell>
          <cell r="CX113">
            <v>0</v>
          </cell>
          <cell r="CY113">
            <v>0</v>
          </cell>
          <cell r="CZ113">
            <v>0</v>
          </cell>
          <cell r="DA113">
            <v>0</v>
          </cell>
          <cell r="DC113">
            <v>39203</v>
          </cell>
          <cell r="DD113">
            <v>-15494.233110945735</v>
          </cell>
          <cell r="DE113">
            <v>-801.13110404741474</v>
          </cell>
          <cell r="DF113">
            <v>0</v>
          </cell>
          <cell r="DG113">
            <v>0</v>
          </cell>
          <cell r="DH113">
            <v>0</v>
          </cell>
          <cell r="DI113">
            <v>0</v>
          </cell>
          <cell r="DJ113">
            <v>0</v>
          </cell>
          <cell r="DK113">
            <v>-16295.364214993151</v>
          </cell>
        </row>
        <row r="114">
          <cell r="A114">
            <v>39234</v>
          </cell>
          <cell r="B114">
            <v>-379.28566314692029</v>
          </cell>
          <cell r="C114">
            <v>-5174.9389157559872</v>
          </cell>
          <cell r="D114">
            <v>-1170.5457530583246</v>
          </cell>
          <cell r="E114">
            <v>-326.86143884534772</v>
          </cell>
          <cell r="F114">
            <v>-758.3191602369684</v>
          </cell>
          <cell r="G114">
            <v>-58.16336726925001</v>
          </cell>
          <cell r="H114">
            <v>23.858940780100003</v>
          </cell>
          <cell r="I114">
            <v>-0.49155969200000071</v>
          </cell>
          <cell r="J114">
            <v>0</v>
          </cell>
          <cell r="K114">
            <v>0</v>
          </cell>
          <cell r="L114">
            <v>0</v>
          </cell>
          <cell r="M114">
            <v>-10.817819183200008</v>
          </cell>
          <cell r="N114">
            <v>0</v>
          </cell>
          <cell r="O114">
            <v>0</v>
          </cell>
          <cell r="P114">
            <v>-3.8678046478396526</v>
          </cell>
          <cell r="Q114">
            <v>-2.6666603381531662</v>
          </cell>
          <cell r="R114">
            <v>-17.355134957052378</v>
          </cell>
          <cell r="S114">
            <v>-17.31395785494442</v>
          </cell>
          <cell r="T114">
            <v>-11.318738976971769</v>
          </cell>
          <cell r="U114">
            <v>-39.490697487377858</v>
          </cell>
          <cell r="V114">
            <v>-0.71827935187100489</v>
          </cell>
          <cell r="W114">
            <v>-55.209059559776648</v>
          </cell>
          <cell r="X114">
            <v>-1.3527703370477286</v>
          </cell>
          <cell r="Y114">
            <v>-0.42606867913033114</v>
          </cell>
          <cell r="Z114">
            <v>-7.2806646523105902</v>
          </cell>
          <cell r="AA114">
            <v>-14.840707579671047</v>
          </cell>
          <cell r="AB114">
            <v>-93.753009565869249</v>
          </cell>
          <cell r="AC114">
            <v>-62.530150433165474</v>
          </cell>
          <cell r="AD114">
            <v>-2.0117489049187669</v>
          </cell>
          <cell r="AE114">
            <v>-3.7302073023659275</v>
          </cell>
          <cell r="AF114">
            <v>-2.4739965076119574</v>
          </cell>
          <cell r="AG114">
            <v>-4.4633777972988469</v>
          </cell>
          <cell r="AH114">
            <v>-23.474345194972294</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C114">
            <v>39234</v>
          </cell>
          <cell r="BD114">
            <v>0</v>
          </cell>
          <cell r="BE114">
            <v>0</v>
          </cell>
          <cell r="BF114">
            <v>0</v>
          </cell>
          <cell r="BG114">
            <v>0</v>
          </cell>
          <cell r="BH114">
            <v>0</v>
          </cell>
          <cell r="BI114">
            <v>0</v>
          </cell>
          <cell r="BJ114">
            <v>0</v>
          </cell>
          <cell r="BK114">
            <v>0</v>
          </cell>
          <cell r="BL114">
            <v>0</v>
          </cell>
          <cell r="BM114">
            <v>0</v>
          </cell>
          <cell r="BN114">
            <v>0</v>
          </cell>
          <cell r="BP114">
            <v>0</v>
          </cell>
          <cell r="BQ114">
            <v>0</v>
          </cell>
          <cell r="BR114">
            <v>0</v>
          </cell>
          <cell r="BS114">
            <v>0</v>
          </cell>
          <cell r="BT114">
            <v>0</v>
          </cell>
          <cell r="BU114">
            <v>0</v>
          </cell>
          <cell r="CA114">
            <v>0</v>
          </cell>
          <cell r="CB114">
            <v>0</v>
          </cell>
          <cell r="CC114">
            <v>0</v>
          </cell>
          <cell r="CH114">
            <v>0</v>
          </cell>
          <cell r="CI114">
            <v>0</v>
          </cell>
          <cell r="CJ114">
            <v>0</v>
          </cell>
          <cell r="CK114">
            <v>0</v>
          </cell>
          <cell r="CL114">
            <v>0</v>
          </cell>
          <cell r="CR114">
            <v>0</v>
          </cell>
          <cell r="CS114">
            <v>0</v>
          </cell>
          <cell r="CT114">
            <v>0</v>
          </cell>
          <cell r="CU114">
            <v>0</v>
          </cell>
          <cell r="CV114">
            <v>0</v>
          </cell>
          <cell r="CW114">
            <v>0</v>
          </cell>
          <cell r="CX114">
            <v>0</v>
          </cell>
          <cell r="CY114">
            <v>0</v>
          </cell>
          <cell r="CZ114">
            <v>0</v>
          </cell>
          <cell r="DA114">
            <v>0</v>
          </cell>
          <cell r="DC114">
            <v>39234</v>
          </cell>
          <cell r="DD114">
            <v>-7855.5647364078977</v>
          </cell>
          <cell r="DE114">
            <v>-364.27738012834914</v>
          </cell>
          <cell r="DF114">
            <v>0</v>
          </cell>
          <cell r="DG114">
            <v>0</v>
          </cell>
          <cell r="DH114">
            <v>0</v>
          </cell>
          <cell r="DI114">
            <v>0</v>
          </cell>
          <cell r="DJ114">
            <v>0</v>
          </cell>
          <cell r="DK114">
            <v>-8219.842116536247</v>
          </cell>
        </row>
        <row r="115">
          <cell r="A115">
            <v>39264</v>
          </cell>
          <cell r="B115">
            <v>-48.691431006679778</v>
          </cell>
          <cell r="C115">
            <v>-2353.4408506128502</v>
          </cell>
          <cell r="D115">
            <v>-219.71034786641613</v>
          </cell>
          <cell r="E115">
            <v>28.929790675028926</v>
          </cell>
          <cell r="F115">
            <v>22.708579516577739</v>
          </cell>
          <cell r="G115">
            <v>12.219813374564984</v>
          </cell>
          <cell r="H115">
            <v>0.60605467459000462</v>
          </cell>
          <cell r="I115">
            <v>8.6017829950000083E-2</v>
          </cell>
          <cell r="J115">
            <v>0</v>
          </cell>
          <cell r="K115">
            <v>0</v>
          </cell>
          <cell r="L115">
            <v>0</v>
          </cell>
          <cell r="M115">
            <v>1.8930057652699908</v>
          </cell>
          <cell r="N115">
            <v>0</v>
          </cell>
          <cell r="O115">
            <v>0</v>
          </cell>
          <cell r="P115">
            <v>7.8379929152664549E-2</v>
          </cell>
          <cell r="Q115">
            <v>3.5182611382502955E-2</v>
          </cell>
          <cell r="R115">
            <v>1.0856287882987636</v>
          </cell>
          <cell r="S115">
            <v>0.99955303939282203</v>
          </cell>
          <cell r="T115">
            <v>7.0857244034423419E-3</v>
          </cell>
          <cell r="U115">
            <v>0.45714234717906038</v>
          </cell>
          <cell r="V115">
            <v>1.0966243435559448E-2</v>
          </cell>
          <cell r="W115">
            <v>1.0822011162409217</v>
          </cell>
          <cell r="X115">
            <v>1.1816542175316726E-2</v>
          </cell>
          <cell r="Y115">
            <v>8.7882904404590085E-3</v>
          </cell>
          <cell r="Z115">
            <v>0.2183822446232466</v>
          </cell>
          <cell r="AA115">
            <v>0.21556478602877632</v>
          </cell>
          <cell r="AB115">
            <v>0.47481366086652999</v>
          </cell>
          <cell r="AC115">
            <v>0.71319055819515598</v>
          </cell>
          <cell r="AD115">
            <v>0.11650852625080688</v>
          </cell>
          <cell r="AE115">
            <v>0.24804726484560888</v>
          </cell>
          <cell r="AF115">
            <v>3.2488443546159831E-2</v>
          </cell>
          <cell r="AG115">
            <v>4.9890137776062035E-2</v>
          </cell>
          <cell r="AH115">
            <v>0.50298164632533371</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C115">
            <v>39264</v>
          </cell>
          <cell r="BD115">
            <v>0</v>
          </cell>
          <cell r="BE115">
            <v>0</v>
          </cell>
          <cell r="BF115">
            <v>0</v>
          </cell>
          <cell r="BG115">
            <v>0</v>
          </cell>
          <cell r="BH115">
            <v>0</v>
          </cell>
          <cell r="BI115">
            <v>0</v>
          </cell>
          <cell r="BJ115">
            <v>0</v>
          </cell>
          <cell r="BK115">
            <v>0</v>
          </cell>
          <cell r="BL115">
            <v>0</v>
          </cell>
          <cell r="BM115">
            <v>0</v>
          </cell>
          <cell r="BN115">
            <v>0</v>
          </cell>
          <cell r="BP115">
            <v>0</v>
          </cell>
          <cell r="BQ115">
            <v>0</v>
          </cell>
          <cell r="BR115">
            <v>0</v>
          </cell>
          <cell r="BS115">
            <v>0</v>
          </cell>
          <cell r="BT115">
            <v>0</v>
          </cell>
          <cell r="BU115">
            <v>0</v>
          </cell>
          <cell r="CA115">
            <v>0</v>
          </cell>
          <cell r="CB115">
            <v>0</v>
          </cell>
          <cell r="CC115">
            <v>0</v>
          </cell>
          <cell r="CH115">
            <v>0</v>
          </cell>
          <cell r="CI115">
            <v>0</v>
          </cell>
          <cell r="CJ115">
            <v>0</v>
          </cell>
          <cell r="CK115">
            <v>0</v>
          </cell>
          <cell r="CL115">
            <v>0</v>
          </cell>
          <cell r="CR115">
            <v>0</v>
          </cell>
          <cell r="CS115">
            <v>0</v>
          </cell>
          <cell r="CT115">
            <v>0</v>
          </cell>
          <cell r="CU115">
            <v>0</v>
          </cell>
          <cell r="CV115">
            <v>0</v>
          </cell>
          <cell r="CW115">
            <v>0</v>
          </cell>
          <cell r="CX115">
            <v>0</v>
          </cell>
          <cell r="CY115">
            <v>0</v>
          </cell>
          <cell r="CZ115">
            <v>0</v>
          </cell>
          <cell r="DA115">
            <v>0</v>
          </cell>
          <cell r="DC115">
            <v>39264</v>
          </cell>
          <cell r="DD115">
            <v>-2555.3993676499649</v>
          </cell>
          <cell r="DE115">
            <v>6.3486119005591926</v>
          </cell>
          <cell r="DF115">
            <v>0</v>
          </cell>
          <cell r="DG115">
            <v>0</v>
          </cell>
          <cell r="DH115">
            <v>0</v>
          </cell>
          <cell r="DI115">
            <v>0</v>
          </cell>
          <cell r="DJ115">
            <v>0</v>
          </cell>
          <cell r="DK115">
            <v>-2549.0507557494057</v>
          </cell>
        </row>
        <row r="116">
          <cell r="A116">
            <v>39295</v>
          </cell>
          <cell r="B116">
            <v>32.667948389669185</v>
          </cell>
          <cell r="C116">
            <v>3307.2740976631158</v>
          </cell>
          <cell r="D116">
            <v>13.751660958918801</v>
          </cell>
          <cell r="E116">
            <v>6.395251329515304</v>
          </cell>
          <cell r="F116">
            <v>10.817940568093473</v>
          </cell>
          <cell r="G116">
            <v>3.6833901245253218</v>
          </cell>
          <cell r="H116">
            <v>0.1593956651499957</v>
          </cell>
          <cell r="I116">
            <v>3.2513133250000693E-2</v>
          </cell>
          <cell r="J116">
            <v>0</v>
          </cell>
          <cell r="K116">
            <v>0</v>
          </cell>
          <cell r="L116">
            <v>0</v>
          </cell>
          <cell r="M116">
            <v>0.71552082545003937</v>
          </cell>
          <cell r="N116">
            <v>0</v>
          </cell>
          <cell r="O116">
            <v>0</v>
          </cell>
          <cell r="P116">
            <v>2.522388257075818E-2</v>
          </cell>
          <cell r="Q116">
            <v>1.1322312582296377E-2</v>
          </cell>
          <cell r="R116">
            <v>0.34937226108160757</v>
          </cell>
          <cell r="S116">
            <v>0.32167174379273095</v>
          </cell>
          <cell r="T116">
            <v>2.2802965275984378E-3</v>
          </cell>
          <cell r="U116">
            <v>0.14711553082554929</v>
          </cell>
          <cell r="V116">
            <v>3.5291080210359382E-3</v>
          </cell>
          <cell r="W116">
            <v>0.34826918280106839</v>
          </cell>
          <cell r="X116">
            <v>3.802747405423048E-3</v>
          </cell>
          <cell r="Y116">
            <v>2.8282088088651845E-3</v>
          </cell>
          <cell r="Z116">
            <v>7.0278809300609743E-2</v>
          </cell>
          <cell r="AA116">
            <v>6.9372107221345236E-2</v>
          </cell>
          <cell r="AB116">
            <v>1.2019924490269114</v>
          </cell>
          <cell r="AC116">
            <v>0.22951583504813244</v>
          </cell>
          <cell r="AD116">
            <v>3.7494259262688276E-2</v>
          </cell>
          <cell r="AE116">
            <v>7.9825475068712418E-2</v>
          </cell>
          <cell r="AF116">
            <v>1.0455287390204262E-2</v>
          </cell>
          <cell r="AG116">
            <v>1.6055423758436403E-2</v>
          </cell>
          <cell r="AH116">
            <v>0.1618673315900378</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C116">
            <v>39295</v>
          </cell>
          <cell r="BD116">
            <v>0</v>
          </cell>
          <cell r="BE116">
            <v>0</v>
          </cell>
          <cell r="BF116">
            <v>0</v>
          </cell>
          <cell r="BG116">
            <v>0</v>
          </cell>
          <cell r="BH116">
            <v>0</v>
          </cell>
          <cell r="BI116">
            <v>0</v>
          </cell>
          <cell r="BJ116">
            <v>0</v>
          </cell>
          <cell r="BK116">
            <v>0</v>
          </cell>
          <cell r="BL116">
            <v>0</v>
          </cell>
          <cell r="BM116">
            <v>0</v>
          </cell>
          <cell r="BN116">
            <v>0</v>
          </cell>
          <cell r="BP116">
            <v>0</v>
          </cell>
          <cell r="BQ116">
            <v>0</v>
          </cell>
          <cell r="BR116">
            <v>0</v>
          </cell>
          <cell r="BS116">
            <v>0</v>
          </cell>
          <cell r="BT116">
            <v>0</v>
          </cell>
          <cell r="BU116">
            <v>0</v>
          </cell>
          <cell r="CA116">
            <v>0</v>
          </cell>
          <cell r="CB116">
            <v>0</v>
          </cell>
          <cell r="CC116">
            <v>0</v>
          </cell>
          <cell r="CH116">
            <v>0</v>
          </cell>
          <cell r="CI116">
            <v>0</v>
          </cell>
          <cell r="CJ116">
            <v>0</v>
          </cell>
          <cell r="CK116">
            <v>0</v>
          </cell>
          <cell r="CL116">
            <v>0</v>
          </cell>
          <cell r="CR116">
            <v>0</v>
          </cell>
          <cell r="CS116">
            <v>0</v>
          </cell>
          <cell r="CT116">
            <v>0</v>
          </cell>
          <cell r="CU116">
            <v>0</v>
          </cell>
          <cell r="CV116">
            <v>0</v>
          </cell>
          <cell r="CW116">
            <v>0</v>
          </cell>
          <cell r="CX116">
            <v>0</v>
          </cell>
          <cell r="CY116">
            <v>0</v>
          </cell>
          <cell r="CZ116">
            <v>0</v>
          </cell>
          <cell r="DA116">
            <v>0</v>
          </cell>
          <cell r="DC116">
            <v>39295</v>
          </cell>
          <cell r="DD116">
            <v>3375.497718657688</v>
          </cell>
          <cell r="DE116">
            <v>3.0922722520840114</v>
          </cell>
          <cell r="DF116">
            <v>0</v>
          </cell>
          <cell r="DG116">
            <v>0</v>
          </cell>
          <cell r="DH116">
            <v>0</v>
          </cell>
          <cell r="DI116">
            <v>0</v>
          </cell>
          <cell r="DJ116">
            <v>0</v>
          </cell>
          <cell r="DK116">
            <v>3378.589990909772</v>
          </cell>
        </row>
        <row r="117">
          <cell r="A117">
            <v>39326</v>
          </cell>
          <cell r="B117">
            <v>-7.2555957985017452</v>
          </cell>
          <cell r="C117">
            <v>-2632.246089196884</v>
          </cell>
          <cell r="D117">
            <v>-4.8663187141664093</v>
          </cell>
          <cell r="E117">
            <v>-16.929246733946492</v>
          </cell>
          <cell r="F117">
            <v>0.40221953604559529</v>
          </cell>
          <cell r="G117">
            <v>-11.017132885440079</v>
          </cell>
          <cell r="H117">
            <v>-0.55400966984001565</v>
          </cell>
          <cell r="I117">
            <v>-7.5401818700000831E-2</v>
          </cell>
          <cell r="J117">
            <v>0</v>
          </cell>
          <cell r="K117">
            <v>0</v>
          </cell>
          <cell r="L117">
            <v>0</v>
          </cell>
          <cell r="M117">
            <v>-1.6593778010200184</v>
          </cell>
          <cell r="N117">
            <v>0</v>
          </cell>
          <cell r="O117">
            <v>0</v>
          </cell>
          <cell r="P117">
            <v>-7.0021037607235714E-2</v>
          </cell>
          <cell r="Q117">
            <v>-3.1430533063340246E-2</v>
          </cell>
          <cell r="R117">
            <v>-0.96985101970307364</v>
          </cell>
          <cell r="S117">
            <v>-0.89295488932414624</v>
          </cell>
          <cell r="T117">
            <v>-6.3300615386114598E-3</v>
          </cell>
          <cell r="U117">
            <v>-0.40839002828567117</v>
          </cell>
          <cell r="V117">
            <v>-9.7967394499157475E-3</v>
          </cell>
          <cell r="W117">
            <v>-0.96678889453067318</v>
          </cell>
          <cell r="X117">
            <v>-1.0556357386261227E-2</v>
          </cell>
          <cell r="Y117">
            <v>-7.8510560303800495E-3</v>
          </cell>
          <cell r="Z117">
            <v>-0.19509269182590289</v>
          </cell>
          <cell r="AA117">
            <v>-0.19257570340383154</v>
          </cell>
          <cell r="AB117">
            <v>1.0648870463531421</v>
          </cell>
          <cell r="AC117">
            <v>-0.6371317687623923</v>
          </cell>
          <cell r="AD117">
            <v>-0.1040833793340505</v>
          </cell>
          <cell r="AE117">
            <v>-0.22159406174375135</v>
          </cell>
          <cell r="AF117">
            <v>-2.9023686955819129E-2</v>
          </cell>
          <cell r="AG117">
            <v>-4.4569563295262356E-2</v>
          </cell>
          <cell r="AH117">
            <v>-0.44934075794451017</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C117">
            <v>39326</v>
          </cell>
          <cell r="BD117">
            <v>0</v>
          </cell>
          <cell r="BE117">
            <v>0</v>
          </cell>
          <cell r="BF117">
            <v>0</v>
          </cell>
          <cell r="BG117">
            <v>0</v>
          </cell>
          <cell r="BH117">
            <v>0</v>
          </cell>
          <cell r="BI117">
            <v>0</v>
          </cell>
          <cell r="BJ117">
            <v>0</v>
          </cell>
          <cell r="BK117">
            <v>0</v>
          </cell>
          <cell r="BL117">
            <v>0</v>
          </cell>
          <cell r="BM117">
            <v>0</v>
          </cell>
          <cell r="BN117">
            <v>0</v>
          </cell>
          <cell r="BP117">
            <v>0</v>
          </cell>
          <cell r="BQ117">
            <v>0</v>
          </cell>
          <cell r="BR117">
            <v>0</v>
          </cell>
          <cell r="BS117">
            <v>0</v>
          </cell>
          <cell r="BT117">
            <v>0</v>
          </cell>
          <cell r="BU117">
            <v>0</v>
          </cell>
          <cell r="CA117">
            <v>0</v>
          </cell>
          <cell r="CB117">
            <v>0</v>
          </cell>
          <cell r="CC117">
            <v>0</v>
          </cell>
          <cell r="CH117">
            <v>0</v>
          </cell>
          <cell r="CI117">
            <v>0</v>
          </cell>
          <cell r="CJ117">
            <v>0</v>
          </cell>
          <cell r="CK117">
            <v>0</v>
          </cell>
          <cell r="CL117">
            <v>0</v>
          </cell>
          <cell r="CR117">
            <v>0</v>
          </cell>
          <cell r="CS117">
            <v>0</v>
          </cell>
          <cell r="CT117">
            <v>0</v>
          </cell>
          <cell r="CU117">
            <v>0</v>
          </cell>
          <cell r="CV117">
            <v>0</v>
          </cell>
          <cell r="CW117">
            <v>0</v>
          </cell>
          <cell r="CX117">
            <v>0</v>
          </cell>
          <cell r="CY117">
            <v>0</v>
          </cell>
          <cell r="CZ117">
            <v>0</v>
          </cell>
          <cell r="DA117">
            <v>0</v>
          </cell>
          <cell r="DC117">
            <v>39326</v>
          </cell>
          <cell r="DD117">
            <v>-2674.200953082453</v>
          </cell>
          <cell r="DE117">
            <v>-4.1824951838316871</v>
          </cell>
          <cell r="DF117">
            <v>0</v>
          </cell>
          <cell r="DG117">
            <v>0</v>
          </cell>
          <cell r="DH117">
            <v>0</v>
          </cell>
          <cell r="DI117">
            <v>0</v>
          </cell>
          <cell r="DJ117">
            <v>0</v>
          </cell>
          <cell r="DK117">
            <v>-2678.3834482662846</v>
          </cell>
        </row>
        <row r="118">
          <cell r="A118">
            <v>39356</v>
          </cell>
          <cell r="B118">
            <v>512.63893961807128</v>
          </cell>
          <cell r="C118">
            <v>6264.5838321923811</v>
          </cell>
          <cell r="D118">
            <v>1255.426450952657</v>
          </cell>
          <cell r="E118">
            <v>623.09619506829245</v>
          </cell>
          <cell r="F118">
            <v>1509.2827975837281</v>
          </cell>
          <cell r="G118">
            <v>85.870807318470469</v>
          </cell>
          <cell r="H118">
            <v>-19.080269864839988</v>
          </cell>
          <cell r="I118">
            <v>0.73613212659999927</v>
          </cell>
          <cell r="J118">
            <v>0</v>
          </cell>
          <cell r="K118">
            <v>0</v>
          </cell>
          <cell r="L118">
            <v>0</v>
          </cell>
          <cell r="M118">
            <v>16.200157112359992</v>
          </cell>
          <cell r="N118">
            <v>0</v>
          </cell>
          <cell r="O118">
            <v>0</v>
          </cell>
          <cell r="P118">
            <v>7.6779678585696312</v>
          </cell>
          <cell r="Q118">
            <v>5.3465975464137721</v>
          </cell>
          <cell r="R118">
            <v>32.388069347884773</v>
          </cell>
          <cell r="S118">
            <v>32.545997401558495</v>
          </cell>
          <cell r="T118">
            <v>23.093784011730072</v>
          </cell>
          <cell r="U118">
            <v>79.357616905687451</v>
          </cell>
          <cell r="V118">
            <v>1.4359466202313507</v>
          </cell>
          <cell r="W118">
            <v>109.69823536741785</v>
          </cell>
          <cell r="X118">
            <v>2.7292336473317493</v>
          </cell>
          <cell r="Y118">
            <v>0.84535433807363303</v>
          </cell>
          <cell r="Z118">
            <v>14.253644433201032</v>
          </cell>
          <cell r="AA118">
            <v>29.699735909938209</v>
          </cell>
          <cell r="AB118">
            <v>191.79231534041025</v>
          </cell>
          <cell r="AC118">
            <v>125.68597529389372</v>
          </cell>
          <cell r="AD118">
            <v>3.7805598111209169</v>
          </cell>
          <cell r="AE118">
            <v>6.9199389235029756</v>
          </cell>
          <cell r="AF118">
            <v>4.9607387324119712</v>
          </cell>
          <cell r="AG118">
            <v>8.9742757943941349</v>
          </cell>
          <cell r="AH118">
            <v>46.522150652175156</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C118">
            <v>39356</v>
          </cell>
          <cell r="BD118">
            <v>0</v>
          </cell>
          <cell r="BE118">
            <v>0</v>
          </cell>
          <cell r="BF118">
            <v>0</v>
          </cell>
          <cell r="BG118">
            <v>0</v>
          </cell>
          <cell r="BH118">
            <v>0</v>
          </cell>
          <cell r="BI118">
            <v>0</v>
          </cell>
          <cell r="BJ118">
            <v>0</v>
          </cell>
          <cell r="BK118">
            <v>0</v>
          </cell>
          <cell r="BL118">
            <v>0</v>
          </cell>
          <cell r="BM118">
            <v>0</v>
          </cell>
          <cell r="BN118">
            <v>0</v>
          </cell>
          <cell r="BP118">
            <v>0</v>
          </cell>
          <cell r="BQ118">
            <v>0</v>
          </cell>
          <cell r="BR118">
            <v>0</v>
          </cell>
          <cell r="BS118">
            <v>0</v>
          </cell>
          <cell r="BT118">
            <v>0</v>
          </cell>
          <cell r="BU118">
            <v>0</v>
          </cell>
          <cell r="CA118">
            <v>0</v>
          </cell>
          <cell r="CB118">
            <v>0</v>
          </cell>
          <cell r="CC118">
            <v>0</v>
          </cell>
          <cell r="CH118">
            <v>0</v>
          </cell>
          <cell r="CI118">
            <v>0</v>
          </cell>
          <cell r="CJ118">
            <v>0</v>
          </cell>
          <cell r="CK118">
            <v>0</v>
          </cell>
          <cell r="CL118">
            <v>0</v>
          </cell>
          <cell r="CR118">
            <v>0</v>
          </cell>
          <cell r="CS118">
            <v>0</v>
          </cell>
          <cell r="CT118">
            <v>0</v>
          </cell>
          <cell r="CU118">
            <v>0</v>
          </cell>
          <cell r="CV118">
            <v>0</v>
          </cell>
          <cell r="CW118">
            <v>0</v>
          </cell>
          <cell r="CX118">
            <v>0</v>
          </cell>
          <cell r="CY118">
            <v>0</v>
          </cell>
          <cell r="CZ118">
            <v>0</v>
          </cell>
          <cell r="DA118">
            <v>0</v>
          </cell>
          <cell r="DC118">
            <v>39356</v>
          </cell>
          <cell r="DD118">
            <v>10248.755042107719</v>
          </cell>
          <cell r="DE118">
            <v>727.70813793594721</v>
          </cell>
          <cell r="DF118">
            <v>0</v>
          </cell>
          <cell r="DG118">
            <v>0</v>
          </cell>
          <cell r="DH118">
            <v>0</v>
          </cell>
          <cell r="DI118">
            <v>0</v>
          </cell>
          <cell r="DJ118">
            <v>0</v>
          </cell>
          <cell r="DK118">
            <v>10976.463180043667</v>
          </cell>
        </row>
        <row r="119">
          <cell r="A119">
            <v>39387</v>
          </cell>
          <cell r="B119">
            <v>815.25849577048155</v>
          </cell>
          <cell r="C119">
            <v>12495.422932686666</v>
          </cell>
          <cell r="D119">
            <v>2385.9091557583602</v>
          </cell>
          <cell r="E119">
            <v>767.99847896681831</v>
          </cell>
          <cell r="F119">
            <v>2206.0734524691898</v>
          </cell>
          <cell r="G119">
            <v>100.07808642663076</v>
          </cell>
          <cell r="H119">
            <v>13.341711367639991</v>
          </cell>
          <cell r="I119">
            <v>0.90523111640000142</v>
          </cell>
          <cell r="J119">
            <v>0</v>
          </cell>
          <cell r="K119">
            <v>0</v>
          </cell>
          <cell r="L119">
            <v>0</v>
          </cell>
          <cell r="M119">
            <v>19.921540955439994</v>
          </cell>
          <cell r="N119">
            <v>0</v>
          </cell>
          <cell r="O119">
            <v>0</v>
          </cell>
          <cell r="P119">
            <v>10.37228156549287</v>
          </cell>
          <cell r="Q119">
            <v>7.2485451757066519</v>
          </cell>
          <cell r="R119">
            <v>42.751416983511518</v>
          </cell>
          <cell r="S119">
            <v>43.081152747679077</v>
          </cell>
          <cell r="T119">
            <v>31.501246074000036</v>
          </cell>
          <cell r="U119">
            <v>107.67389371201303</v>
          </cell>
          <cell r="V119">
            <v>1.9447428254840431</v>
          </cell>
          <cell r="W119">
            <v>148.24295198659613</v>
          </cell>
          <cell r="X119">
            <v>3.7082585998716873</v>
          </cell>
          <cell r="Y119">
            <v>1.1417913597850911</v>
          </cell>
          <cell r="Z119">
            <v>19.158734161167395</v>
          </cell>
          <cell r="AA119">
            <v>40.238118946747612</v>
          </cell>
          <cell r="AB119">
            <v>266.54398414557704</v>
          </cell>
          <cell r="AC119">
            <v>170.54744579027312</v>
          </cell>
          <cell r="AD119">
            <v>5.0037980502288155</v>
          </cell>
          <cell r="AE119">
            <v>9.1127780963416303</v>
          </cell>
          <cell r="AF119">
            <v>6.7256304546307959</v>
          </cell>
          <cell r="AG119">
            <v>12.178862426789776</v>
          </cell>
          <cell r="AH119">
            <v>62.810219491280733</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C119">
            <v>39387</v>
          </cell>
          <cell r="BD119">
            <v>0</v>
          </cell>
          <cell r="BE119">
            <v>0</v>
          </cell>
          <cell r="BF119">
            <v>0</v>
          </cell>
          <cell r="BG119">
            <v>0</v>
          </cell>
          <cell r="BH119">
            <v>0</v>
          </cell>
          <cell r="BI119">
            <v>0</v>
          </cell>
          <cell r="BJ119">
            <v>0</v>
          </cell>
          <cell r="BK119">
            <v>0</v>
          </cell>
          <cell r="BL119">
            <v>0</v>
          </cell>
          <cell r="BM119">
            <v>0</v>
          </cell>
          <cell r="BN119">
            <v>0</v>
          </cell>
          <cell r="BP119">
            <v>0</v>
          </cell>
          <cell r="BQ119">
            <v>0</v>
          </cell>
          <cell r="BR119">
            <v>0</v>
          </cell>
          <cell r="BS119">
            <v>0</v>
          </cell>
          <cell r="BT119">
            <v>0</v>
          </cell>
          <cell r="BU119">
            <v>0</v>
          </cell>
          <cell r="CA119">
            <v>0</v>
          </cell>
          <cell r="CB119">
            <v>0</v>
          </cell>
          <cell r="CC119">
            <v>0</v>
          </cell>
          <cell r="CH119">
            <v>0</v>
          </cell>
          <cell r="CI119">
            <v>0</v>
          </cell>
          <cell r="CJ119">
            <v>0</v>
          </cell>
          <cell r="CK119">
            <v>0</v>
          </cell>
          <cell r="CL119">
            <v>0</v>
          </cell>
          <cell r="CR119">
            <v>0</v>
          </cell>
          <cell r="CS119">
            <v>0</v>
          </cell>
          <cell r="CT119">
            <v>0</v>
          </cell>
          <cell r="CU119">
            <v>0</v>
          </cell>
          <cell r="CV119">
            <v>0</v>
          </cell>
          <cell r="CW119">
            <v>0</v>
          </cell>
          <cell r="CX119">
            <v>0</v>
          </cell>
          <cell r="CY119">
            <v>0</v>
          </cell>
          <cell r="CZ119">
            <v>0</v>
          </cell>
          <cell r="DA119">
            <v>0</v>
          </cell>
          <cell r="DC119">
            <v>39387</v>
          </cell>
          <cell r="DD119">
            <v>18804.909085517633</v>
          </cell>
          <cell r="DE119">
            <v>989.98585259317713</v>
          </cell>
          <cell r="DF119">
            <v>0</v>
          </cell>
          <cell r="DG119">
            <v>0</v>
          </cell>
          <cell r="DH119">
            <v>0</v>
          </cell>
          <cell r="DI119">
            <v>0</v>
          </cell>
          <cell r="DJ119">
            <v>0</v>
          </cell>
          <cell r="DK119">
            <v>19794.89493811081</v>
          </cell>
        </row>
        <row r="120">
          <cell r="A120">
            <v>39417</v>
          </cell>
          <cell r="B120">
            <v>950.80302834185306</v>
          </cell>
          <cell r="C120">
            <v>20782.043469158838</v>
          </cell>
          <cell r="D120">
            <v>3285.2008973756597</v>
          </cell>
          <cell r="E120">
            <v>1042.8304429598002</v>
          </cell>
          <cell r="F120">
            <v>3135.3843050004825</v>
          </cell>
          <cell r="G120">
            <v>113.1093468781955</v>
          </cell>
          <cell r="H120">
            <v>17.894532606060007</v>
          </cell>
          <cell r="I120">
            <v>0.97656559584999858</v>
          </cell>
          <cell r="J120">
            <v>0</v>
          </cell>
          <cell r="K120">
            <v>0</v>
          </cell>
          <cell r="L120">
            <v>0</v>
          </cell>
          <cell r="M120">
            <v>21.491408283409982</v>
          </cell>
          <cell r="N120">
            <v>0</v>
          </cell>
          <cell r="O120">
            <v>0</v>
          </cell>
          <cell r="P120">
            <v>13.982140403684543</v>
          </cell>
          <cell r="Q120">
            <v>9.8149091295388686</v>
          </cell>
          <cell r="R120">
            <v>55.930941134755756</v>
          </cell>
          <cell r="S120">
            <v>56.57278832660861</v>
          </cell>
          <cell r="T120">
            <v>42.979248146128292</v>
          </cell>
          <cell r="U120">
            <v>145.94198871039239</v>
          </cell>
          <cell r="V120">
            <v>2.6298809721095688</v>
          </cell>
          <cell r="W120">
            <v>199.92058076827888</v>
          </cell>
          <cell r="X120">
            <v>5.0349521996584841</v>
          </cell>
          <cell r="Y120">
            <v>1.5388114565538167</v>
          </cell>
          <cell r="Z120">
            <v>25.662521521192293</v>
          </cell>
          <cell r="AA120">
            <v>54.439373664003398</v>
          </cell>
          <cell r="AB120">
            <v>356.47620998251909</v>
          </cell>
          <cell r="AC120">
            <v>231.18552804838407</v>
          </cell>
          <cell r="AD120">
            <v>6.5699085412343861</v>
          </cell>
          <cell r="AE120">
            <v>11.885017156490221</v>
          </cell>
          <cell r="AF120">
            <v>9.1072030308974643</v>
          </cell>
          <cell r="AG120">
            <v>16.511367918856489</v>
          </cell>
          <cell r="AH120">
            <v>84.606860207907246</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C120">
            <v>39417</v>
          </cell>
          <cell r="BD120">
            <v>0</v>
          </cell>
          <cell r="BE120">
            <v>0</v>
          </cell>
          <cell r="BF120">
            <v>0</v>
          </cell>
          <cell r="BG120">
            <v>0</v>
          </cell>
          <cell r="BH120">
            <v>0</v>
          </cell>
          <cell r="BI120">
            <v>0</v>
          </cell>
          <cell r="BJ120">
            <v>0</v>
          </cell>
          <cell r="BK120">
            <v>0</v>
          </cell>
          <cell r="BL120">
            <v>0</v>
          </cell>
          <cell r="BM120">
            <v>0</v>
          </cell>
          <cell r="BN120">
            <v>0</v>
          </cell>
          <cell r="BP120">
            <v>0</v>
          </cell>
          <cell r="BQ120">
            <v>0</v>
          </cell>
          <cell r="BR120">
            <v>0</v>
          </cell>
          <cell r="BS120">
            <v>0</v>
          </cell>
          <cell r="BT120">
            <v>0</v>
          </cell>
          <cell r="BU120">
            <v>0</v>
          </cell>
          <cell r="CA120">
            <v>0</v>
          </cell>
          <cell r="CB120">
            <v>0</v>
          </cell>
          <cell r="CC120">
            <v>0</v>
          </cell>
          <cell r="CH120">
            <v>0</v>
          </cell>
          <cell r="CI120">
            <v>0</v>
          </cell>
          <cell r="CJ120">
            <v>0</v>
          </cell>
          <cell r="CK120">
            <v>0</v>
          </cell>
          <cell r="CL120">
            <v>0</v>
          </cell>
          <cell r="CR120">
            <v>0</v>
          </cell>
          <cell r="CS120">
            <v>0</v>
          </cell>
          <cell r="CT120">
            <v>0</v>
          </cell>
          <cell r="CU120">
            <v>0</v>
          </cell>
          <cell r="CV120">
            <v>0</v>
          </cell>
          <cell r="CW120">
            <v>0</v>
          </cell>
          <cell r="CX120">
            <v>0</v>
          </cell>
          <cell r="CY120">
            <v>0</v>
          </cell>
          <cell r="CZ120">
            <v>0</v>
          </cell>
          <cell r="DA120">
            <v>0</v>
          </cell>
          <cell r="DC120">
            <v>39417</v>
          </cell>
          <cell r="DD120">
            <v>29349.73399620015</v>
          </cell>
          <cell r="DE120">
            <v>1330.7902313191935</v>
          </cell>
          <cell r="DF120">
            <v>0</v>
          </cell>
          <cell r="DG120">
            <v>0</v>
          </cell>
          <cell r="DH120">
            <v>0</v>
          </cell>
          <cell r="DI120">
            <v>0</v>
          </cell>
          <cell r="DJ120">
            <v>0</v>
          </cell>
          <cell r="DK120">
            <v>30680.524227519345</v>
          </cell>
        </row>
        <row r="121">
          <cell r="A121">
            <v>39448</v>
          </cell>
          <cell r="B121">
            <v>544.78586508121577</v>
          </cell>
          <cell r="C121">
            <v>6682.2098568499177</v>
          </cell>
          <cell r="D121">
            <v>1830.9863137435668</v>
          </cell>
          <cell r="E121">
            <v>437.62950314347921</v>
          </cell>
          <cell r="F121">
            <v>1264.9769905920164</v>
          </cell>
          <cell r="G121">
            <v>28.119539243325125</v>
          </cell>
          <cell r="H121">
            <v>7.8306963162599912</v>
          </cell>
          <cell r="I121">
            <v>0.24821001725000089</v>
          </cell>
          <cell r="J121">
            <v>0</v>
          </cell>
          <cell r="K121">
            <v>0</v>
          </cell>
          <cell r="L121">
            <v>0</v>
          </cell>
          <cell r="M121">
            <v>5.4623906918500147</v>
          </cell>
          <cell r="N121">
            <v>0</v>
          </cell>
          <cell r="O121">
            <v>0</v>
          </cell>
          <cell r="P121">
            <v>6.2474474881960438</v>
          </cell>
          <cell r="Q121">
            <v>4.426056522813087</v>
          </cell>
          <cell r="R121">
            <v>23.410788201094547</v>
          </cell>
          <cell r="S121">
            <v>23.881089946626417</v>
          </cell>
          <cell r="T121">
            <v>19.682378883204638</v>
          </cell>
          <cell r="U121">
            <v>65.947957413347254</v>
          </cell>
          <cell r="V121">
            <v>1.182801244716619</v>
          </cell>
          <cell r="W121">
            <v>89.406546464512715</v>
          </cell>
          <cell r="X121">
            <v>2.2832767518963397</v>
          </cell>
          <cell r="Y121">
            <v>0.68723412847248877</v>
          </cell>
          <cell r="Z121">
            <v>11.313918099378652</v>
          </cell>
          <cell r="AA121">
            <v>24.507773873214045</v>
          </cell>
          <cell r="AB121">
            <v>159.14140109822563</v>
          </cell>
          <cell r="AC121">
            <v>104.49006716697563</v>
          </cell>
          <cell r="AD121">
            <v>2.7724808147243949</v>
          </cell>
          <cell r="AE121">
            <v>4.9391429435009284</v>
          </cell>
          <cell r="AF121">
            <v>4.1072367269225829</v>
          </cell>
          <cell r="AG121">
            <v>7.4648657431299394</v>
          </cell>
          <cell r="AH121">
            <v>37.74498724719011</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C121">
            <v>39448</v>
          </cell>
          <cell r="BD121">
            <v>0</v>
          </cell>
          <cell r="BE121">
            <v>0</v>
          </cell>
          <cell r="BF121">
            <v>0</v>
          </cell>
          <cell r="BG121">
            <v>0</v>
          </cell>
          <cell r="BH121">
            <v>0</v>
          </cell>
          <cell r="BI121">
            <v>0</v>
          </cell>
          <cell r="BJ121">
            <v>0</v>
          </cell>
          <cell r="BK121">
            <v>0</v>
          </cell>
          <cell r="BL121">
            <v>0</v>
          </cell>
          <cell r="BM121">
            <v>0</v>
          </cell>
          <cell r="BN121">
            <v>0</v>
          </cell>
          <cell r="BP121">
            <v>0</v>
          </cell>
          <cell r="BQ121">
            <v>0</v>
          </cell>
          <cell r="BR121">
            <v>0</v>
          </cell>
          <cell r="BS121">
            <v>0</v>
          </cell>
          <cell r="BT121">
            <v>0</v>
          </cell>
          <cell r="BU121">
            <v>0</v>
          </cell>
          <cell r="CA121">
            <v>0</v>
          </cell>
          <cell r="CB121">
            <v>0</v>
          </cell>
          <cell r="CC121">
            <v>0</v>
          </cell>
          <cell r="CH121">
            <v>0</v>
          </cell>
          <cell r="CI121">
            <v>0</v>
          </cell>
          <cell r="CJ121">
            <v>0</v>
          </cell>
          <cell r="CK121">
            <v>0</v>
          </cell>
          <cell r="CL121">
            <v>0</v>
          </cell>
          <cell r="CR121">
            <v>0</v>
          </cell>
          <cell r="CS121">
            <v>0</v>
          </cell>
          <cell r="CT121">
            <v>0</v>
          </cell>
          <cell r="CU121">
            <v>0</v>
          </cell>
          <cell r="CV121">
            <v>0</v>
          </cell>
          <cell r="CW121">
            <v>0</v>
          </cell>
          <cell r="CX121">
            <v>0</v>
          </cell>
          <cell r="CY121">
            <v>0</v>
          </cell>
          <cell r="CZ121">
            <v>0</v>
          </cell>
          <cell r="DA121">
            <v>0</v>
          </cell>
          <cell r="DC121">
            <v>39448</v>
          </cell>
          <cell r="DD121">
            <v>10802.249365678879</v>
          </cell>
          <cell r="DE121">
            <v>593.63745075814211</v>
          </cell>
          <cell r="DF121">
            <v>0</v>
          </cell>
          <cell r="DG121">
            <v>0</v>
          </cell>
          <cell r="DH121">
            <v>0</v>
          </cell>
          <cell r="DI121">
            <v>0</v>
          </cell>
          <cell r="DJ121">
            <v>0</v>
          </cell>
          <cell r="DK121">
            <v>11395.886816437021</v>
          </cell>
        </row>
        <row r="122">
          <cell r="A122">
            <v>39479</v>
          </cell>
          <cell r="B122">
            <v>-315.67985842663796</v>
          </cell>
          <cell r="C122">
            <v>620.0435143060796</v>
          </cell>
          <cell r="D122">
            <v>-618.9164470611571</v>
          </cell>
          <cell r="E122">
            <v>-442.35058413712773</v>
          </cell>
          <cell r="F122">
            <v>-1011.778577106644</v>
          </cell>
          <cell r="G122">
            <v>-85.733440920435243</v>
          </cell>
          <cell r="H122">
            <v>-6.9973130859299912</v>
          </cell>
          <cell r="I122">
            <v>-0.7130736385499995</v>
          </cell>
          <cell r="J122">
            <v>0</v>
          </cell>
          <cell r="K122">
            <v>0</v>
          </cell>
          <cell r="L122">
            <v>0</v>
          </cell>
          <cell r="M122">
            <v>-15.692705914830039</v>
          </cell>
          <cell r="N122">
            <v>0</v>
          </cell>
          <cell r="O122">
            <v>0</v>
          </cell>
          <cell r="P122">
            <v>-5.2219867156704547</v>
          </cell>
          <cell r="Q122">
            <v>-3.5880479884321539</v>
          </cell>
          <cell r="R122">
            <v>-23.908404611265869</v>
          </cell>
          <cell r="S122">
            <v>-23.797416024930861</v>
          </cell>
          <cell r="T122">
            <v>-15.137162078495075</v>
          </cell>
          <cell r="U122">
            <v>-53.094058251726892</v>
          </cell>
          <cell r="V122">
            <v>-0.96742812637224807</v>
          </cell>
          <cell r="W122">
            <v>-74.514878912077407</v>
          </cell>
          <cell r="X122">
            <v>-1.8162617006357504</v>
          </cell>
          <cell r="Y122">
            <v>-0.57534250112608443</v>
          </cell>
          <cell r="Z122">
            <v>-9.8757821948595037</v>
          </cell>
          <cell r="AA122">
            <v>-19.981330129447869</v>
          </cell>
          <cell r="AB122">
            <v>-121.47435073076849</v>
          </cell>
          <cell r="AC122">
            <v>-84.062987212595615</v>
          </cell>
          <cell r="AD122">
            <v>-2.7653161806479649</v>
          </cell>
          <cell r="AE122">
            <v>-5.1482859093209754</v>
          </cell>
          <cell r="AF122">
            <v>-3.3287157777036374</v>
          </cell>
          <cell r="AG122">
            <v>-5.9997223173099066</v>
          </cell>
          <cell r="AH122">
            <v>-31.710828519606221</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C122">
            <v>39479</v>
          </cell>
          <cell r="BD122">
            <v>0</v>
          </cell>
          <cell r="BE122">
            <v>0</v>
          </cell>
          <cell r="BF122">
            <v>0</v>
          </cell>
          <cell r="BG122">
            <v>0</v>
          </cell>
          <cell r="BH122">
            <v>0</v>
          </cell>
          <cell r="BI122">
            <v>0</v>
          </cell>
          <cell r="BJ122">
            <v>0</v>
          </cell>
          <cell r="BK122">
            <v>0</v>
          </cell>
          <cell r="BL122">
            <v>0</v>
          </cell>
          <cell r="BM122">
            <v>0</v>
          </cell>
          <cell r="BN122">
            <v>0</v>
          </cell>
          <cell r="BP122">
            <v>0</v>
          </cell>
          <cell r="BQ122">
            <v>0</v>
          </cell>
          <cell r="BR122">
            <v>0</v>
          </cell>
          <cell r="BS122">
            <v>0</v>
          </cell>
          <cell r="BT122">
            <v>0</v>
          </cell>
          <cell r="BU122">
            <v>0</v>
          </cell>
          <cell r="CA122">
            <v>0</v>
          </cell>
          <cell r="CB122">
            <v>0</v>
          </cell>
          <cell r="CC122">
            <v>0</v>
          </cell>
          <cell r="CH122">
            <v>0</v>
          </cell>
          <cell r="CI122">
            <v>0</v>
          </cell>
          <cell r="CJ122">
            <v>0</v>
          </cell>
          <cell r="CK122">
            <v>0</v>
          </cell>
          <cell r="CL122">
            <v>0</v>
          </cell>
          <cell r="CR122">
            <v>0</v>
          </cell>
          <cell r="CS122">
            <v>0</v>
          </cell>
          <cell r="CT122">
            <v>0</v>
          </cell>
          <cell r="CU122">
            <v>0</v>
          </cell>
          <cell r="CV122">
            <v>0</v>
          </cell>
          <cell r="CW122">
            <v>0</v>
          </cell>
          <cell r="CX122">
            <v>0</v>
          </cell>
          <cell r="CY122">
            <v>0</v>
          </cell>
          <cell r="CZ122">
            <v>0</v>
          </cell>
          <cell r="DA122">
            <v>0</v>
          </cell>
          <cell r="DC122">
            <v>39479</v>
          </cell>
          <cell r="DD122">
            <v>-1877.8184859852324</v>
          </cell>
          <cell r="DE122">
            <v>-486.96830588299298</v>
          </cell>
          <cell r="DF122">
            <v>0</v>
          </cell>
          <cell r="DG122">
            <v>0</v>
          </cell>
          <cell r="DH122">
            <v>0</v>
          </cell>
          <cell r="DI122">
            <v>0</v>
          </cell>
          <cell r="DJ122">
            <v>0</v>
          </cell>
          <cell r="DK122">
            <v>-2364.7867918682255</v>
          </cell>
        </row>
        <row r="123">
          <cell r="A123">
            <v>39508</v>
          </cell>
          <cell r="B123">
            <v>-373.94055092666821</v>
          </cell>
          <cell r="C123">
            <v>-16162.124908306072</v>
          </cell>
          <cell r="D123">
            <v>-1691.5163287962869</v>
          </cell>
          <cell r="E123">
            <v>-419.97169797532086</v>
          </cell>
          <cell r="F123">
            <v>-1567.4773915477481</v>
          </cell>
          <cell r="G123">
            <v>48.19879716368974</v>
          </cell>
          <cell r="H123">
            <v>-8.697835826889996</v>
          </cell>
          <cell r="I123">
            <v>0.3817568806999998</v>
          </cell>
          <cell r="J123">
            <v>0</v>
          </cell>
          <cell r="K123">
            <v>0</v>
          </cell>
          <cell r="L123">
            <v>0</v>
          </cell>
          <cell r="M123">
            <v>8.4013741862200906</v>
          </cell>
          <cell r="N123">
            <v>0</v>
          </cell>
          <cell r="O123">
            <v>0</v>
          </cell>
          <cell r="P123">
            <v>-7.3467846255463432</v>
          </cell>
          <cell r="Q123">
            <v>-5.3514249688538253</v>
          </cell>
          <cell r="R123">
            <v>-21.826895191626281</v>
          </cell>
          <cell r="S123">
            <v>-23.042364766020363</v>
          </cell>
          <cell r="T123">
            <v>-24.87318449563535</v>
          </cell>
          <cell r="U123">
            <v>-80.218970373401248</v>
          </cell>
          <cell r="V123">
            <v>-1.418827674386357</v>
          </cell>
          <cell r="W123">
            <v>-105.42341623940497</v>
          </cell>
          <cell r="X123">
            <v>-2.8062594184921297</v>
          </cell>
          <cell r="Y123">
            <v>-0.80696606487114653</v>
          </cell>
          <cell r="Z123">
            <v>-12.754269421213548</v>
          </cell>
          <cell r="AA123">
            <v>-29.482221437469889</v>
          </cell>
          <cell r="AB123">
            <v>-185.01324151406516</v>
          </cell>
          <cell r="AC123">
            <v>-127.18160928135687</v>
          </cell>
          <cell r="AD123">
            <v>-2.6717586057289826</v>
          </cell>
          <cell r="AE123">
            <v>-4.4681087012654466</v>
          </cell>
          <cell r="AF123">
            <v>-4.9671000301650796</v>
          </cell>
          <cell r="AG123">
            <v>-9.093610420112304</v>
          </cell>
          <cell r="AH123">
            <v>-44.174814221691555</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C123">
            <v>39508</v>
          </cell>
          <cell r="BD123">
            <v>0</v>
          </cell>
          <cell r="BE123">
            <v>0</v>
          </cell>
          <cell r="BF123">
            <v>0</v>
          </cell>
          <cell r="BG123">
            <v>0</v>
          </cell>
          <cell r="BH123">
            <v>0</v>
          </cell>
          <cell r="BI123">
            <v>0</v>
          </cell>
          <cell r="BJ123">
            <v>0</v>
          </cell>
          <cell r="BK123">
            <v>0</v>
          </cell>
          <cell r="BL123">
            <v>0</v>
          </cell>
          <cell r="BM123">
            <v>0</v>
          </cell>
          <cell r="BN123">
            <v>0</v>
          </cell>
          <cell r="BP123">
            <v>0</v>
          </cell>
          <cell r="BQ123">
            <v>0</v>
          </cell>
          <cell r="BR123">
            <v>0</v>
          </cell>
          <cell r="BS123">
            <v>0</v>
          </cell>
          <cell r="BT123">
            <v>0</v>
          </cell>
          <cell r="BU123">
            <v>0</v>
          </cell>
          <cell r="CA123">
            <v>0</v>
          </cell>
          <cell r="CB123">
            <v>0</v>
          </cell>
          <cell r="CC123">
            <v>0</v>
          </cell>
          <cell r="CH123">
            <v>0</v>
          </cell>
          <cell r="CI123">
            <v>0</v>
          </cell>
          <cell r="CJ123">
            <v>0</v>
          </cell>
          <cell r="CK123">
            <v>0</v>
          </cell>
          <cell r="CL123">
            <v>0</v>
          </cell>
          <cell r="CR123">
            <v>0</v>
          </cell>
          <cell r="CS123">
            <v>0</v>
          </cell>
          <cell r="CT123">
            <v>0</v>
          </cell>
          <cell r="CU123">
            <v>0</v>
          </cell>
          <cell r="CV123">
            <v>0</v>
          </cell>
          <cell r="CW123">
            <v>0</v>
          </cell>
          <cell r="CX123">
            <v>0</v>
          </cell>
          <cell r="CY123">
            <v>0</v>
          </cell>
          <cell r="CZ123">
            <v>0</v>
          </cell>
          <cell r="DA123">
            <v>0</v>
          </cell>
          <cell r="DC123">
            <v>39508</v>
          </cell>
          <cell r="DD123">
            <v>-20166.746785148378</v>
          </cell>
          <cell r="DE123">
            <v>-692.92182745130685</v>
          </cell>
          <cell r="DF123">
            <v>0</v>
          </cell>
          <cell r="DG123">
            <v>0</v>
          </cell>
          <cell r="DH123">
            <v>0</v>
          </cell>
          <cell r="DI123">
            <v>0</v>
          </cell>
          <cell r="DJ123">
            <v>0</v>
          </cell>
          <cell r="DK123">
            <v>-20859.668612599686</v>
          </cell>
        </row>
        <row r="124">
          <cell r="A124">
            <v>39539</v>
          </cell>
          <cell r="B124">
            <v>-1163.0654275038082</v>
          </cell>
          <cell r="C124">
            <v>-14281.569981576309</v>
          </cell>
          <cell r="D124">
            <v>-3064.9342707264677</v>
          </cell>
          <cell r="E124">
            <v>-1142.5413933138709</v>
          </cell>
          <cell r="F124">
            <v>-2889.5161429796694</v>
          </cell>
          <cell r="G124">
            <v>-223.1682323519257</v>
          </cell>
          <cell r="H124">
            <v>-18.991802677250007</v>
          </cell>
          <cell r="I124">
            <v>-1.9480508547500006</v>
          </cell>
          <cell r="J124">
            <v>0</v>
          </cell>
          <cell r="K124">
            <v>0</v>
          </cell>
          <cell r="L124">
            <v>0</v>
          </cell>
          <cell r="M124">
            <v>-42.871012919349994</v>
          </cell>
          <cell r="N124">
            <v>0</v>
          </cell>
          <cell r="O124">
            <v>0</v>
          </cell>
          <cell r="P124">
            <v>-14.417906754125431</v>
          </cell>
          <cell r="Q124">
            <v>-9.9247262345670499</v>
          </cell>
          <cell r="R124">
            <v>-65.305659853478488</v>
          </cell>
          <cell r="S124">
            <v>-65.081153855489774</v>
          </cell>
          <cell r="T124">
            <v>-42.007368084127812</v>
          </cell>
          <cell r="U124">
            <v>-146.92251950992065</v>
          </cell>
          <cell r="V124">
            <v>-2.674519510021542</v>
          </cell>
          <cell r="W124">
            <v>-205.77077538749134</v>
          </cell>
          <cell r="X124">
            <v>-5.0296907668266666</v>
          </cell>
          <cell r="Y124">
            <v>-1.5883726511824023</v>
          </cell>
          <cell r="Z124">
            <v>-27.198944653504558</v>
          </cell>
          <cell r="AA124">
            <v>-55.250330453225963</v>
          </cell>
          <cell r="AB124">
            <v>-360.08991678463718</v>
          </cell>
          <cell r="AC124">
            <v>-232.630398797981</v>
          </cell>
          <cell r="AD124">
            <v>-7.5622368389773422</v>
          </cell>
          <cell r="AE124">
            <v>-14.04865524306841</v>
          </cell>
          <cell r="AF124">
            <v>-9.2075467795566173</v>
          </cell>
          <cell r="AG124">
            <v>-16.604219982701604</v>
          </cell>
          <cell r="AH124">
            <v>-87.527383963411268</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C124">
            <v>39539</v>
          </cell>
          <cell r="BD124">
            <v>0</v>
          </cell>
          <cell r="BE124">
            <v>0</v>
          </cell>
          <cell r="BF124">
            <v>0</v>
          </cell>
          <cell r="BG124">
            <v>0</v>
          </cell>
          <cell r="BH124">
            <v>0</v>
          </cell>
          <cell r="BI124">
            <v>0</v>
          </cell>
          <cell r="BJ124">
            <v>0</v>
          </cell>
          <cell r="BK124">
            <v>0</v>
          </cell>
          <cell r="BL124">
            <v>0</v>
          </cell>
          <cell r="BM124">
            <v>0</v>
          </cell>
          <cell r="BN124">
            <v>0</v>
          </cell>
          <cell r="BP124">
            <v>0</v>
          </cell>
          <cell r="BQ124">
            <v>0</v>
          </cell>
          <cell r="BR124">
            <v>0</v>
          </cell>
          <cell r="BS124">
            <v>0</v>
          </cell>
          <cell r="BT124">
            <v>0</v>
          </cell>
          <cell r="BU124">
            <v>0</v>
          </cell>
          <cell r="CA124">
            <v>0</v>
          </cell>
          <cell r="CB124">
            <v>0</v>
          </cell>
          <cell r="CC124">
            <v>0</v>
          </cell>
          <cell r="CH124">
            <v>0</v>
          </cell>
          <cell r="CI124">
            <v>0</v>
          </cell>
          <cell r="CJ124">
            <v>0</v>
          </cell>
          <cell r="CK124">
            <v>0</v>
          </cell>
          <cell r="CL124">
            <v>0</v>
          </cell>
          <cell r="CR124">
            <v>0</v>
          </cell>
          <cell r="CS124">
            <v>0</v>
          </cell>
          <cell r="CT124">
            <v>0</v>
          </cell>
          <cell r="CU124">
            <v>0</v>
          </cell>
          <cell r="CV124">
            <v>0</v>
          </cell>
          <cell r="CW124">
            <v>0</v>
          </cell>
          <cell r="CX124">
            <v>0</v>
          </cell>
          <cell r="CY124">
            <v>0</v>
          </cell>
          <cell r="CZ124">
            <v>0</v>
          </cell>
          <cell r="DA124">
            <v>0</v>
          </cell>
          <cell r="DC124">
            <v>39539</v>
          </cell>
          <cell r="DD124">
            <v>-22828.606314903398</v>
          </cell>
          <cell r="DE124">
            <v>-1368.8423261042951</v>
          </cell>
          <cell r="DF124">
            <v>0</v>
          </cell>
          <cell r="DG124">
            <v>0</v>
          </cell>
          <cell r="DH124">
            <v>0</v>
          </cell>
          <cell r="DI124">
            <v>0</v>
          </cell>
          <cell r="DJ124">
            <v>0</v>
          </cell>
          <cell r="DK124">
            <v>-24197.448641007693</v>
          </cell>
        </row>
        <row r="125">
          <cell r="A125">
            <v>39569</v>
          </cell>
          <cell r="B125">
            <v>-689.6803111526591</v>
          </cell>
          <cell r="C125">
            <v>-9803.296179275836</v>
          </cell>
          <cell r="D125">
            <v>-2130.5198689498634</v>
          </cell>
          <cell r="E125">
            <v>-603.68357597901752</v>
          </cell>
          <cell r="F125">
            <v>-1769.1024079278211</v>
          </cell>
          <cell r="G125">
            <v>-69.849943993215277</v>
          </cell>
          <cell r="H125">
            <v>-10.405127176539994</v>
          </cell>
          <cell r="I125">
            <v>-0.63840854544999959</v>
          </cell>
          <cell r="J125">
            <v>0</v>
          </cell>
          <cell r="K125">
            <v>0</v>
          </cell>
          <cell r="L125">
            <v>0</v>
          </cell>
          <cell r="M125">
            <v>-14.049541331569962</v>
          </cell>
          <cell r="N125">
            <v>0</v>
          </cell>
          <cell r="O125">
            <v>0</v>
          </cell>
          <cell r="P125">
            <v>-8.049668850194541</v>
          </cell>
          <cell r="Q125">
            <v>-5.6394464025182751</v>
          </cell>
          <cell r="R125">
            <v>-32.632177394230951</v>
          </cell>
          <cell r="S125">
            <v>-32.951506481855269</v>
          </cell>
          <cell r="T125">
            <v>-24.612736768139879</v>
          </cell>
          <cell r="U125">
            <v>-83.818346312216633</v>
          </cell>
          <cell r="V125">
            <v>-1.5119373560223457</v>
          </cell>
          <cell r="W125">
            <v>-115.07488557352153</v>
          </cell>
          <cell r="X125">
            <v>-2.8894928848162498</v>
          </cell>
          <cell r="Y125">
            <v>-0.88600108430258251</v>
          </cell>
          <cell r="Z125">
            <v>-14.815900993792271</v>
          </cell>
          <cell r="AA125">
            <v>-31.291181987388651</v>
          </cell>
          <cell r="AB125">
            <v>-204.56394295629019</v>
          </cell>
          <cell r="AC125">
            <v>-132.76982988990608</v>
          </cell>
          <cell r="AD125">
            <v>-3.826962700314998</v>
          </cell>
          <cell r="AE125">
            <v>-6.9438726529707084</v>
          </cell>
          <cell r="AF125">
            <v>-5.2327248779407292</v>
          </cell>
          <cell r="AG125">
            <v>-9.481891685202978</v>
          </cell>
          <cell r="AH125">
            <v>-48.725143568167631</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C125">
            <v>39569</v>
          </cell>
          <cell r="BD125">
            <v>0</v>
          </cell>
          <cell r="BE125">
            <v>0</v>
          </cell>
          <cell r="BF125">
            <v>0</v>
          </cell>
          <cell r="BG125">
            <v>0</v>
          </cell>
          <cell r="BH125">
            <v>0</v>
          </cell>
          <cell r="BI125">
            <v>0</v>
          </cell>
          <cell r="BJ125">
            <v>0</v>
          </cell>
          <cell r="BK125">
            <v>0</v>
          </cell>
          <cell r="BL125">
            <v>0</v>
          </cell>
          <cell r="BM125">
            <v>0</v>
          </cell>
          <cell r="BN125">
            <v>0</v>
          </cell>
          <cell r="BP125">
            <v>0</v>
          </cell>
          <cell r="BQ125">
            <v>0</v>
          </cell>
          <cell r="BR125">
            <v>0</v>
          </cell>
          <cell r="BS125">
            <v>0</v>
          </cell>
          <cell r="BT125">
            <v>0</v>
          </cell>
          <cell r="BU125">
            <v>0</v>
          </cell>
          <cell r="CA125">
            <v>0</v>
          </cell>
          <cell r="CB125">
            <v>0</v>
          </cell>
          <cell r="CC125">
            <v>0</v>
          </cell>
          <cell r="CH125">
            <v>0</v>
          </cell>
          <cell r="CI125">
            <v>0</v>
          </cell>
          <cell r="CJ125">
            <v>0</v>
          </cell>
          <cell r="CK125">
            <v>0</v>
          </cell>
          <cell r="CL125">
            <v>0</v>
          </cell>
          <cell r="CR125">
            <v>0</v>
          </cell>
          <cell r="CS125">
            <v>0</v>
          </cell>
          <cell r="CT125">
            <v>0</v>
          </cell>
          <cell r="CU125">
            <v>0</v>
          </cell>
          <cell r="CV125">
            <v>0</v>
          </cell>
          <cell r="CW125">
            <v>0</v>
          </cell>
          <cell r="CX125">
            <v>0</v>
          </cell>
          <cell r="CY125">
            <v>0</v>
          </cell>
          <cell r="CZ125">
            <v>0</v>
          </cell>
          <cell r="DA125">
            <v>0</v>
          </cell>
          <cell r="DC125">
            <v>39569</v>
          </cell>
          <cell r="DD125">
            <v>-15091.225364331971</v>
          </cell>
          <cell r="DE125">
            <v>-765.71765041979256</v>
          </cell>
          <cell r="DF125">
            <v>0</v>
          </cell>
          <cell r="DG125">
            <v>0</v>
          </cell>
          <cell r="DH125">
            <v>0</v>
          </cell>
          <cell r="DI125">
            <v>0</v>
          </cell>
          <cell r="DJ125">
            <v>0</v>
          </cell>
          <cell r="DK125">
            <v>-15856.943014751763</v>
          </cell>
        </row>
        <row r="126">
          <cell r="A126">
            <v>39600</v>
          </cell>
          <cell r="B126">
            <v>-363.0862168299011</v>
          </cell>
          <cell r="C126">
            <v>-4924.741308726585</v>
          </cell>
          <cell r="D126">
            <v>-1112.7714830268305</v>
          </cell>
          <cell r="E126">
            <v>-318.96633118216005</v>
          </cell>
          <cell r="F126">
            <v>-834.15492915382072</v>
          </cell>
          <cell r="G126">
            <v>-55.327359735134962</v>
          </cell>
          <cell r="H126">
            <v>22.565110471090001</v>
          </cell>
          <cell r="I126">
            <v>-0.46652637005000086</v>
          </cell>
          <cell r="J126">
            <v>0</v>
          </cell>
          <cell r="K126">
            <v>0</v>
          </cell>
          <cell r="L126">
            <v>0</v>
          </cell>
          <cell r="M126">
            <v>-10.266907554730023</v>
          </cell>
          <cell r="N126">
            <v>0</v>
          </cell>
          <cell r="O126">
            <v>0</v>
          </cell>
          <cell r="P126">
            <v>-3.6466764693643721</v>
          </cell>
          <cell r="Q126">
            <v>-2.5134420178704096</v>
          </cell>
          <cell r="R126">
            <v>-16.392549549479682</v>
          </cell>
          <cell r="S126">
            <v>-16.350284856437838</v>
          </cell>
          <cell r="T126">
            <v>-10.662654631798821</v>
          </cell>
          <cell r="U126">
            <v>-37.219101031453484</v>
          </cell>
          <cell r="V126">
            <v>-0.67706931606990339</v>
          </cell>
          <cell r="W126">
            <v>-52.051197473301563</v>
          </cell>
          <cell r="X126">
            <v>-1.2748006822518405</v>
          </cell>
          <cell r="Y126">
            <v>-0.40171591865709205</v>
          </cell>
          <cell r="Z126">
            <v>-6.8672785029631838</v>
          </cell>
          <cell r="AA126">
            <v>-13.988802939978669</v>
          </cell>
          <cell r="AB126">
            <v>-89.150585990856058</v>
          </cell>
          <cell r="AC126">
            <v>-58.932841014171615</v>
          </cell>
          <cell r="AD126">
            <v>-1.8997923692432994</v>
          </cell>
          <cell r="AE126">
            <v>-3.5239089315091858</v>
          </cell>
          <cell r="AF126">
            <v>-2.3318419267362223</v>
          </cell>
          <cell r="AG126">
            <v>-4.2065621832313562</v>
          </cell>
          <cell r="AH126">
            <v>-22.133383267693329</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C126">
            <v>39600</v>
          </cell>
          <cell r="BD126">
            <v>0</v>
          </cell>
          <cell r="BE126">
            <v>0</v>
          </cell>
          <cell r="BF126">
            <v>0</v>
          </cell>
          <cell r="BG126">
            <v>0</v>
          </cell>
          <cell r="BH126">
            <v>0</v>
          </cell>
          <cell r="BI126">
            <v>0</v>
          </cell>
          <cell r="BJ126">
            <v>0</v>
          </cell>
          <cell r="BK126">
            <v>0</v>
          </cell>
          <cell r="BL126">
            <v>0</v>
          </cell>
          <cell r="BM126">
            <v>0</v>
          </cell>
          <cell r="BN126">
            <v>0</v>
          </cell>
          <cell r="BP126">
            <v>0</v>
          </cell>
          <cell r="BQ126">
            <v>0</v>
          </cell>
          <cell r="BR126">
            <v>0</v>
          </cell>
          <cell r="BS126">
            <v>0</v>
          </cell>
          <cell r="BT126">
            <v>0</v>
          </cell>
          <cell r="BU126">
            <v>0</v>
          </cell>
          <cell r="CA126">
            <v>0</v>
          </cell>
          <cell r="CB126">
            <v>0</v>
          </cell>
          <cell r="CC126">
            <v>0</v>
          </cell>
          <cell r="CH126">
            <v>0</v>
          </cell>
          <cell r="CI126">
            <v>0</v>
          </cell>
          <cell r="CJ126">
            <v>0</v>
          </cell>
          <cell r="CK126">
            <v>0</v>
          </cell>
          <cell r="CL126">
            <v>0</v>
          </cell>
          <cell r="CR126">
            <v>0</v>
          </cell>
          <cell r="CS126">
            <v>0</v>
          </cell>
          <cell r="CT126">
            <v>0</v>
          </cell>
          <cell r="CU126">
            <v>0</v>
          </cell>
          <cell r="CV126">
            <v>0</v>
          </cell>
          <cell r="CW126">
            <v>0</v>
          </cell>
          <cell r="CX126">
            <v>0</v>
          </cell>
          <cell r="CY126">
            <v>0</v>
          </cell>
          <cell r="CZ126">
            <v>0</v>
          </cell>
          <cell r="DA126">
            <v>0</v>
          </cell>
          <cell r="DC126">
            <v>39600</v>
          </cell>
          <cell r="DD126">
            <v>-7597.215952108123</v>
          </cell>
          <cell r="DE126">
            <v>-344.22448907306796</v>
          </cell>
          <cell r="DF126">
            <v>0</v>
          </cell>
          <cell r="DG126">
            <v>0</v>
          </cell>
          <cell r="DH126">
            <v>0</v>
          </cell>
          <cell r="DI126">
            <v>0</v>
          </cell>
          <cell r="DJ126">
            <v>0</v>
          </cell>
          <cell r="DK126">
            <v>-7941.4404411811911</v>
          </cell>
        </row>
        <row r="127">
          <cell r="A127">
            <v>39630</v>
          </cell>
          <cell r="B127">
            <v>-46.40613655393885</v>
          </cell>
          <cell r="C127">
            <v>-2240.3868130336796</v>
          </cell>
          <cell r="D127">
            <v>-208.65807650522126</v>
          </cell>
          <cell r="E127">
            <v>28.458639372674806</v>
          </cell>
          <cell r="F127">
            <v>23.878548419357394</v>
          </cell>
          <cell r="G127">
            <v>11.396194591410167</v>
          </cell>
          <cell r="H127">
            <v>0.57041325206000237</v>
          </cell>
          <cell r="I127">
            <v>7.8747780800000555E-2</v>
          </cell>
          <cell r="J127">
            <v>0</v>
          </cell>
          <cell r="K127">
            <v>0</v>
          </cell>
          <cell r="L127">
            <v>0</v>
          </cell>
          <cell r="M127">
            <v>1.7330128316800073</v>
          </cell>
          <cell r="N127">
            <v>0</v>
          </cell>
          <cell r="O127">
            <v>0</v>
          </cell>
          <cell r="P127">
            <v>7.2561982669975572E-2</v>
          </cell>
          <cell r="Q127">
            <v>3.2571093965257203E-2</v>
          </cell>
          <cell r="R127">
            <v>1.0050452733776729</v>
          </cell>
          <cell r="S127">
            <v>0.92535871244378542</v>
          </cell>
          <cell r="T127">
            <v>6.5597687689395202E-3</v>
          </cell>
          <cell r="U127">
            <v>0.4232098119036391</v>
          </cell>
          <cell r="V127">
            <v>1.0152246560161303E-2</v>
          </cell>
          <cell r="W127">
            <v>1.0018720288602345</v>
          </cell>
          <cell r="X127">
            <v>1.0939429747050866E-2</v>
          </cell>
          <cell r="Y127">
            <v>8.1359575791044841E-3</v>
          </cell>
          <cell r="Z127">
            <v>0.20217227574826893</v>
          </cell>
          <cell r="AA127">
            <v>0.19956395007210403</v>
          </cell>
          <cell r="AB127">
            <v>-0.12142097538304369</v>
          </cell>
          <cell r="AC127">
            <v>0.66025220338423418</v>
          </cell>
          <cell r="AD127">
            <v>0.10786038918520945</v>
          </cell>
          <cell r="AE127">
            <v>0.22963533557174515</v>
          </cell>
          <cell r="AF127">
            <v>3.0076907482005595E-2</v>
          </cell>
          <cell r="AG127">
            <v>4.6186917388739632E-2</v>
          </cell>
          <cell r="AH127">
            <v>0.46564657430203626</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C127">
            <v>39630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S127">
            <v>0</v>
          </cell>
          <cell r="BT127">
            <v>0</v>
          </cell>
          <cell r="BU127">
            <v>0</v>
          </cell>
          <cell r="CA127">
            <v>0</v>
          </cell>
          <cell r="CB127">
            <v>0</v>
          </cell>
          <cell r="CC127">
            <v>0</v>
          </cell>
          <cell r="CH127">
            <v>0</v>
          </cell>
          <cell r="CI127">
            <v>0</v>
          </cell>
          <cell r="CJ127">
            <v>0</v>
          </cell>
          <cell r="CK127">
            <v>0</v>
          </cell>
          <cell r="CL127">
            <v>0</v>
          </cell>
          <cell r="CR127">
            <v>0</v>
          </cell>
          <cell r="CS127">
            <v>0</v>
          </cell>
          <cell r="CT127">
            <v>0</v>
          </cell>
          <cell r="CU127">
            <v>0</v>
          </cell>
          <cell r="CV127">
            <v>0</v>
          </cell>
          <cell r="CW127">
            <v>0</v>
          </cell>
          <cell r="CX127">
            <v>0</v>
          </cell>
          <cell r="CY127">
            <v>0</v>
          </cell>
          <cell r="CZ127">
            <v>0</v>
          </cell>
          <cell r="DA127">
            <v>0</v>
          </cell>
          <cell r="DC127">
            <v>39630</v>
          </cell>
          <cell r="DD127">
            <v>-2429.3354698448575</v>
          </cell>
          <cell r="DE127">
            <v>5.3163798836271203</v>
          </cell>
          <cell r="DF127">
            <v>0</v>
          </cell>
          <cell r="DG127">
            <v>0</v>
          </cell>
          <cell r="DH127">
            <v>0</v>
          </cell>
          <cell r="DI127">
            <v>0</v>
          </cell>
          <cell r="DJ127">
            <v>0</v>
          </cell>
          <cell r="DK127">
            <v>-2424.0190899612303</v>
          </cell>
        </row>
        <row r="128">
          <cell r="A128">
            <v>39661</v>
          </cell>
          <cell r="B128">
            <v>33.719847684038108</v>
          </cell>
          <cell r="C128">
            <v>3150.6119202346999</v>
          </cell>
          <cell r="D128">
            <v>14.111166377139453</v>
          </cell>
          <cell r="E128">
            <v>7.554839648758934</v>
          </cell>
          <cell r="F128">
            <v>11.508872721594816</v>
          </cell>
          <cell r="G128">
            <v>4.581777959774918</v>
          </cell>
          <cell r="H128">
            <v>0.19827265664999685</v>
          </cell>
          <cell r="I128">
            <v>4.0443165750000391E-2</v>
          </cell>
          <cell r="J128">
            <v>0</v>
          </cell>
          <cell r="K128">
            <v>0</v>
          </cell>
          <cell r="L128">
            <v>0</v>
          </cell>
          <cell r="M128">
            <v>0.89003809994999761</v>
          </cell>
          <cell r="N128">
            <v>0</v>
          </cell>
          <cell r="O128">
            <v>0</v>
          </cell>
          <cell r="P128">
            <v>3.1567726961899328E-2</v>
          </cell>
          <cell r="Q128">
            <v>1.4169891220059867E-2</v>
          </cell>
          <cell r="R128">
            <v>0.43723991003156698</v>
          </cell>
          <cell r="S128">
            <v>0.40257267099627825</v>
          </cell>
          <cell r="T128">
            <v>2.8537945327577318E-3</v>
          </cell>
          <cell r="U128">
            <v>0.18411530801921799</v>
          </cell>
          <cell r="V128">
            <v>4.4166839944085722E-3</v>
          </cell>
          <cell r="W128">
            <v>0.43585940590499378</v>
          </cell>
          <cell r="X128">
            <v>4.7591440953910083E-3</v>
          </cell>
          <cell r="Y128">
            <v>3.5395075765616468E-3</v>
          </cell>
          <cell r="Z128">
            <v>8.7954035505263164E-2</v>
          </cell>
          <cell r="AA128">
            <v>8.6819296489816219E-2</v>
          </cell>
          <cell r="AB128">
            <v>1.4722361565180109</v>
          </cell>
          <cell r="AC128">
            <v>0.28723941264423958</v>
          </cell>
          <cell r="AD128">
            <v>4.6924121840603447E-2</v>
          </cell>
          <cell r="AE128">
            <v>9.9901702067636503E-2</v>
          </cell>
          <cell r="AF128">
            <v>1.3084807888567411E-2</v>
          </cell>
          <cell r="AG128">
            <v>2.0093386973322823E-2</v>
          </cell>
          <cell r="AH128">
            <v>0.20257720885559138</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C128">
            <v>39661</v>
          </cell>
          <cell r="BD128">
            <v>0</v>
          </cell>
          <cell r="BE128">
            <v>0</v>
          </cell>
          <cell r="BF128">
            <v>0</v>
          </cell>
          <cell r="BG128">
            <v>0</v>
          </cell>
          <cell r="BH128">
            <v>0</v>
          </cell>
          <cell r="BI128">
            <v>0</v>
          </cell>
          <cell r="BJ128">
            <v>0</v>
          </cell>
          <cell r="BK128">
            <v>0</v>
          </cell>
          <cell r="BL128">
            <v>0</v>
          </cell>
          <cell r="BM128">
            <v>0</v>
          </cell>
          <cell r="BN128">
            <v>0</v>
          </cell>
          <cell r="BP128">
            <v>0</v>
          </cell>
          <cell r="BQ128">
            <v>0</v>
          </cell>
          <cell r="BR128">
            <v>0</v>
          </cell>
          <cell r="BS128">
            <v>0</v>
          </cell>
          <cell r="BT128">
            <v>0</v>
          </cell>
          <cell r="BU128">
            <v>0</v>
          </cell>
          <cell r="CA128">
            <v>0</v>
          </cell>
          <cell r="CB128">
            <v>0</v>
          </cell>
          <cell r="CC128">
            <v>0</v>
          </cell>
          <cell r="CH128">
            <v>0</v>
          </cell>
          <cell r="CI128">
            <v>0</v>
          </cell>
          <cell r="CJ128">
            <v>0</v>
          </cell>
          <cell r="CK128">
            <v>0</v>
          </cell>
          <cell r="CL128">
            <v>0</v>
          </cell>
          <cell r="CR128">
            <v>0</v>
          </cell>
          <cell r="CS128">
            <v>0</v>
          </cell>
          <cell r="CT128">
            <v>0</v>
          </cell>
          <cell r="CU128">
            <v>0</v>
          </cell>
          <cell r="CV128">
            <v>0</v>
          </cell>
          <cell r="CW128">
            <v>0</v>
          </cell>
          <cell r="CX128">
            <v>0</v>
          </cell>
          <cell r="CY128">
            <v>0</v>
          </cell>
          <cell r="CZ128">
            <v>0</v>
          </cell>
          <cell r="DA128">
            <v>0</v>
          </cell>
          <cell r="DC128">
            <v>39661</v>
          </cell>
          <cell r="DD128">
            <v>3223.2171785483556</v>
          </cell>
          <cell r="DE128">
            <v>3.8379241721161867</v>
          </cell>
          <cell r="DF128">
            <v>0</v>
          </cell>
          <cell r="DG128">
            <v>0</v>
          </cell>
          <cell r="DH128">
            <v>0</v>
          </cell>
          <cell r="DI128">
            <v>0</v>
          </cell>
          <cell r="DJ128">
            <v>0</v>
          </cell>
          <cell r="DK128">
            <v>3227.055102720472</v>
          </cell>
        </row>
        <row r="129">
          <cell r="A129">
            <v>39692</v>
          </cell>
          <cell r="B129">
            <v>-18.240206350084044</v>
          </cell>
          <cell r="C129">
            <v>-2514.9763996066736</v>
          </cell>
          <cell r="D129">
            <v>-9.6780356920564365</v>
          </cell>
          <cell r="E129">
            <v>-23.053942618281582</v>
          </cell>
          <cell r="F129">
            <v>-4.8264076492794263</v>
          </cell>
          <cell r="G129">
            <v>-10.135553596784739</v>
          </cell>
          <cell r="H129">
            <v>-0.51586005431000559</v>
          </cell>
          <cell r="I129">
            <v>-6.7620154549999825E-2</v>
          </cell>
          <cell r="J129">
            <v>0</v>
          </cell>
          <cell r="K129">
            <v>0</v>
          </cell>
          <cell r="L129">
            <v>0</v>
          </cell>
          <cell r="M129">
            <v>-1.4881256884299909</v>
          </cell>
          <cell r="N129">
            <v>0</v>
          </cell>
          <cell r="O129">
            <v>0</v>
          </cell>
          <cell r="P129">
            <v>-6.4068087146531519E-2</v>
          </cell>
          <cell r="Q129">
            <v>-2.8758416044321961E-2</v>
          </cell>
          <cell r="R129">
            <v>-0.88739758468054786</v>
          </cell>
          <cell r="S129">
            <v>-0.81703890176613636</v>
          </cell>
          <cell r="T129">
            <v>-5.7919012365120889E-3</v>
          </cell>
          <cell r="U129">
            <v>-0.37367009710347249</v>
          </cell>
          <cell r="V129">
            <v>-8.9638539827096506E-3</v>
          </cell>
          <cell r="W129">
            <v>-0.88459579097538155</v>
          </cell>
          <cell r="X129">
            <v>-9.6588917857314983E-3</v>
          </cell>
          <cell r="Y129">
            <v>-7.1835859498131068E-3</v>
          </cell>
          <cell r="Z129">
            <v>-0.17850657471921522</v>
          </cell>
          <cell r="AA129">
            <v>-0.17620357209197665</v>
          </cell>
          <cell r="AB129">
            <v>1.6333799946670116</v>
          </cell>
          <cell r="AC129">
            <v>-0.58296499280487302</v>
          </cell>
          <cell r="AD129">
            <v>-9.5234564433110333E-2</v>
          </cell>
          <cell r="AE129">
            <v>-0.20275488830352742</v>
          </cell>
          <cell r="AF129">
            <v>-2.6556191806658091E-2</v>
          </cell>
          <cell r="AG129">
            <v>-4.0780410614604537E-2</v>
          </cell>
          <cell r="AH129">
            <v>-0.41113933500896566</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C129">
            <v>39692</v>
          </cell>
          <cell r="BD129">
            <v>0</v>
          </cell>
          <cell r="BE129">
            <v>0</v>
          </cell>
          <cell r="BF129">
            <v>0</v>
          </cell>
          <cell r="BG129">
            <v>0</v>
          </cell>
          <cell r="BH129">
            <v>0</v>
          </cell>
          <cell r="BI129">
            <v>0</v>
          </cell>
          <cell r="BJ129">
            <v>0</v>
          </cell>
          <cell r="BK129">
            <v>0</v>
          </cell>
          <cell r="BL129">
            <v>0</v>
          </cell>
          <cell r="BM129">
            <v>0</v>
          </cell>
          <cell r="BN129">
            <v>0</v>
          </cell>
          <cell r="BP129">
            <v>0</v>
          </cell>
          <cell r="BQ129">
            <v>0</v>
          </cell>
          <cell r="BR129">
            <v>0</v>
          </cell>
          <cell r="BS129">
            <v>0</v>
          </cell>
          <cell r="BT129">
            <v>0</v>
          </cell>
          <cell r="BU129">
            <v>0</v>
          </cell>
          <cell r="CA129">
            <v>0</v>
          </cell>
          <cell r="CB129">
            <v>0</v>
          </cell>
          <cell r="CC129">
            <v>0</v>
          </cell>
          <cell r="CH129">
            <v>0</v>
          </cell>
          <cell r="CI129">
            <v>0</v>
          </cell>
          <cell r="CJ129">
            <v>0</v>
          </cell>
          <cell r="CK129">
            <v>0</v>
          </cell>
          <cell r="CL129">
            <v>0</v>
          </cell>
          <cell r="CR129">
            <v>0</v>
          </cell>
          <cell r="CS129">
            <v>0</v>
          </cell>
          <cell r="CT129">
            <v>0</v>
          </cell>
          <cell r="CU129">
            <v>0</v>
          </cell>
          <cell r="CV129">
            <v>0</v>
          </cell>
          <cell r="CW129">
            <v>0</v>
          </cell>
          <cell r="CX129">
            <v>0</v>
          </cell>
          <cell r="CY129">
            <v>0</v>
          </cell>
          <cell r="CZ129">
            <v>0</v>
          </cell>
          <cell r="DA129">
            <v>0</v>
          </cell>
          <cell r="DC129">
            <v>39692</v>
          </cell>
          <cell r="DD129">
            <v>-2582.9821514104497</v>
          </cell>
          <cell r="DE129">
            <v>-3.167887645787077</v>
          </cell>
          <cell r="DF129">
            <v>0</v>
          </cell>
          <cell r="DG129">
            <v>0</v>
          </cell>
          <cell r="DH129">
            <v>0</v>
          </cell>
          <cell r="DI129">
            <v>0</v>
          </cell>
          <cell r="DJ129">
            <v>0</v>
          </cell>
          <cell r="DK129">
            <v>-2586.1500390562369</v>
          </cell>
        </row>
        <row r="130">
          <cell r="A130">
            <v>39722</v>
          </cell>
          <cell r="B130">
            <v>490.62254682004453</v>
          </cell>
          <cell r="C130">
            <v>5951.1157191224975</v>
          </cell>
          <cell r="D130">
            <v>1190.4308460992586</v>
          </cell>
          <cell r="E130">
            <v>606.6328094531342</v>
          </cell>
          <cell r="F130">
            <v>1657.958964919759</v>
          </cell>
          <cell r="G130">
            <v>82.240161253950362</v>
          </cell>
          <cell r="H130">
            <v>-18.052516087399994</v>
          </cell>
          <cell r="I130">
            <v>0.70408456300000011</v>
          </cell>
          <cell r="J130">
            <v>0</v>
          </cell>
          <cell r="K130">
            <v>0</v>
          </cell>
          <cell r="L130">
            <v>0</v>
          </cell>
          <cell r="M130">
            <v>15.49488213980003</v>
          </cell>
          <cell r="N130">
            <v>0</v>
          </cell>
          <cell r="O130">
            <v>0</v>
          </cell>
          <cell r="P130">
            <v>7.2563572160543792</v>
          </cell>
          <cell r="Q130">
            <v>5.0510710178417568</v>
          </cell>
          <cell r="R130">
            <v>30.68491763956423</v>
          </cell>
          <cell r="S130">
            <v>30.825424067480608</v>
          </cell>
          <cell r="T130">
            <v>21.802847672013218</v>
          </cell>
          <cell r="U130">
            <v>74.964731602397862</v>
          </cell>
          <cell r="V130">
            <v>1.3567278412992516</v>
          </cell>
          <cell r="W130">
            <v>103.67075722869002</v>
          </cell>
          <cell r="X130">
            <v>2.5777657191006456</v>
          </cell>
          <cell r="Y130">
            <v>0.79895027388082507</v>
          </cell>
          <cell r="Z130">
            <v>13.478223375888367</v>
          </cell>
          <cell r="AA130">
            <v>28.060128469069287</v>
          </cell>
          <cell r="AB130">
            <v>182.80850501253798</v>
          </cell>
          <cell r="AC130">
            <v>118.72747736741029</v>
          </cell>
          <cell r="AD130">
            <v>3.5807370321349437</v>
          </cell>
          <cell r="AE130">
            <v>6.5576545420388719</v>
          </cell>
          <cell r="AF130">
            <v>4.6865245966339009</v>
          </cell>
          <cell r="AG130">
            <v>8.4773194822293654</v>
          </cell>
          <cell r="AH130">
            <v>43.970338226424516</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C130">
            <v>39722</v>
          </cell>
          <cell r="BD130">
            <v>0</v>
          </cell>
          <cell r="BE130">
            <v>0</v>
          </cell>
          <cell r="BF130">
            <v>0</v>
          </cell>
          <cell r="BG130">
            <v>0</v>
          </cell>
          <cell r="BH130">
            <v>0</v>
          </cell>
          <cell r="BI130">
            <v>0</v>
          </cell>
          <cell r="BJ130">
            <v>0</v>
          </cell>
          <cell r="BK130">
            <v>0</v>
          </cell>
          <cell r="BL130">
            <v>0</v>
          </cell>
          <cell r="BM130">
            <v>0</v>
          </cell>
          <cell r="BN130">
            <v>0</v>
          </cell>
          <cell r="BP130">
            <v>0</v>
          </cell>
          <cell r="BQ130">
            <v>0</v>
          </cell>
          <cell r="BR130">
            <v>0</v>
          </cell>
          <cell r="BS130">
            <v>0</v>
          </cell>
          <cell r="BT130">
            <v>0</v>
          </cell>
          <cell r="BU130">
            <v>0</v>
          </cell>
          <cell r="CA130">
            <v>0</v>
          </cell>
          <cell r="CB130">
            <v>0</v>
          </cell>
          <cell r="CC130">
            <v>0</v>
          </cell>
          <cell r="CH130">
            <v>0</v>
          </cell>
          <cell r="CI130">
            <v>0</v>
          </cell>
          <cell r="CJ130">
            <v>0</v>
          </cell>
          <cell r="CK130">
            <v>0</v>
          </cell>
          <cell r="CL130">
            <v>0</v>
          </cell>
          <cell r="CR130">
            <v>0</v>
          </cell>
          <cell r="CS130">
            <v>0</v>
          </cell>
          <cell r="CT130">
            <v>0</v>
          </cell>
          <cell r="CU130">
            <v>0</v>
          </cell>
          <cell r="CV130">
            <v>0</v>
          </cell>
          <cell r="CW130">
            <v>0</v>
          </cell>
          <cell r="CX130">
            <v>0</v>
          </cell>
          <cell r="CY130">
            <v>0</v>
          </cell>
          <cell r="CZ130">
            <v>0</v>
          </cell>
          <cell r="DA130">
            <v>0</v>
          </cell>
          <cell r="DC130">
            <v>39722</v>
          </cell>
          <cell r="DD130">
            <v>9977.1474982840427</v>
          </cell>
          <cell r="DE130">
            <v>689.33645838269035</v>
          </cell>
          <cell r="DF130">
            <v>0</v>
          </cell>
          <cell r="DG130">
            <v>0</v>
          </cell>
          <cell r="DH130">
            <v>0</v>
          </cell>
          <cell r="DI130">
            <v>0</v>
          </cell>
          <cell r="DJ130">
            <v>0</v>
          </cell>
          <cell r="DK130">
            <v>10666.483956666732</v>
          </cell>
        </row>
        <row r="131">
          <cell r="A131">
            <v>39753</v>
          </cell>
          <cell r="B131">
            <v>958.16137891323888</v>
          </cell>
          <cell r="C131">
            <v>12824.562360446653</v>
          </cell>
          <cell r="D131">
            <v>2467.3903963778589</v>
          </cell>
          <cell r="E131">
            <v>874.55155331399033</v>
          </cell>
          <cell r="F131">
            <v>2602.4127053403504</v>
          </cell>
          <cell r="G131">
            <v>156.56871350715127</v>
          </cell>
          <cell r="H131">
            <v>14.601429606199991</v>
          </cell>
          <cell r="I131">
            <v>1.40387156</v>
          </cell>
          <cell r="J131">
            <v>0</v>
          </cell>
          <cell r="K131">
            <v>0</v>
          </cell>
          <cell r="L131">
            <v>0</v>
          </cell>
          <cell r="M131">
            <v>30.895187175999965</v>
          </cell>
          <cell r="N131">
            <v>0</v>
          </cell>
          <cell r="O131">
            <v>0</v>
          </cell>
          <cell r="P131">
            <v>11.157016684480773</v>
          </cell>
          <cell r="Q131">
            <v>7.7070683729070133</v>
          </cell>
          <cell r="R131">
            <v>49.484152025937853</v>
          </cell>
          <cell r="S131">
            <v>49.432531162343075</v>
          </cell>
          <cell r="T131">
            <v>32.825009694785209</v>
          </cell>
          <cell r="U131">
            <v>114.1846627297611</v>
          </cell>
          <cell r="V131">
            <v>2.0747668481750732</v>
          </cell>
          <cell r="W131">
            <v>159.28413348052484</v>
          </cell>
          <cell r="X131">
            <v>3.9144711003104287</v>
          </cell>
          <cell r="Y131">
            <v>1.2289104820263168</v>
          </cell>
          <cell r="Z131">
            <v>20.945893033339345</v>
          </cell>
          <cell r="AA131">
            <v>42.876411266753948</v>
          </cell>
          <cell r="AB131">
            <v>292.49107592972848</v>
          </cell>
          <cell r="AC131">
            <v>180.81006699001745</v>
          </cell>
          <cell r="AD131">
            <v>5.7433903602259964</v>
          </cell>
          <cell r="AE131">
            <v>10.624234646768755</v>
          </cell>
          <cell r="AF131">
            <v>7.1503595140844372</v>
          </cell>
          <cell r="AG131">
            <v>12.906953550594819</v>
          </cell>
          <cell r="AH131">
            <v>67.692283410899293</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C131">
            <v>39753</v>
          </cell>
          <cell r="BD131">
            <v>0</v>
          </cell>
          <cell r="BE131">
            <v>0</v>
          </cell>
          <cell r="BF131">
            <v>0</v>
          </cell>
          <cell r="BG131">
            <v>0</v>
          </cell>
          <cell r="BH131">
            <v>0</v>
          </cell>
          <cell r="BI131">
            <v>0</v>
          </cell>
          <cell r="BJ131">
            <v>0</v>
          </cell>
          <cell r="BK131">
            <v>0</v>
          </cell>
          <cell r="BL131">
            <v>0</v>
          </cell>
          <cell r="BM131">
            <v>0</v>
          </cell>
          <cell r="BN131">
            <v>0</v>
          </cell>
          <cell r="BP131">
            <v>0</v>
          </cell>
          <cell r="BQ131">
            <v>0</v>
          </cell>
          <cell r="BR131">
            <v>0</v>
          </cell>
          <cell r="BS131">
            <v>0</v>
          </cell>
          <cell r="BT131">
            <v>0</v>
          </cell>
          <cell r="BU131">
            <v>0</v>
          </cell>
          <cell r="CA131">
            <v>0</v>
          </cell>
          <cell r="CB131">
            <v>0</v>
          </cell>
          <cell r="CC131">
            <v>0</v>
          </cell>
          <cell r="CH131">
            <v>0</v>
          </cell>
          <cell r="CI131">
            <v>0</v>
          </cell>
          <cell r="CJ131">
            <v>0</v>
          </cell>
          <cell r="CK131">
            <v>0</v>
          </cell>
          <cell r="CL131">
            <v>0</v>
          </cell>
          <cell r="CR131">
            <v>0</v>
          </cell>
          <cell r="CS131">
            <v>0</v>
          </cell>
          <cell r="CT131">
            <v>0</v>
          </cell>
          <cell r="CU131">
            <v>0</v>
          </cell>
          <cell r="CV131">
            <v>0</v>
          </cell>
          <cell r="CW131">
            <v>0</v>
          </cell>
          <cell r="CX131">
            <v>0</v>
          </cell>
          <cell r="CY131">
            <v>0</v>
          </cell>
          <cell r="CZ131">
            <v>0</v>
          </cell>
          <cell r="DA131">
            <v>0</v>
          </cell>
          <cell r="DC131">
            <v>39753</v>
          </cell>
          <cell r="DD131">
            <v>19930.547596241442</v>
          </cell>
          <cell r="DE131">
            <v>1072.5333912836643</v>
          </cell>
          <cell r="DF131">
            <v>0</v>
          </cell>
          <cell r="DG131">
            <v>0</v>
          </cell>
          <cell r="DH131">
            <v>0</v>
          </cell>
          <cell r="DI131">
            <v>0</v>
          </cell>
          <cell r="DJ131">
            <v>0</v>
          </cell>
          <cell r="DK131">
            <v>21003.080987525107</v>
          </cell>
        </row>
        <row r="132">
          <cell r="A132">
            <v>39783</v>
          </cell>
          <cell r="B132">
            <v>947.91946192026717</v>
          </cell>
          <cell r="C132">
            <v>20590.588152353746</v>
          </cell>
          <cell r="D132">
            <v>3252.3488884019039</v>
          </cell>
          <cell r="E132">
            <v>1059.3183019039134</v>
          </cell>
          <cell r="F132">
            <v>3517.1526091904998</v>
          </cell>
          <cell r="G132">
            <v>113.10934687819565</v>
          </cell>
          <cell r="H132">
            <v>17.894532606060007</v>
          </cell>
          <cell r="I132">
            <v>0.97656559584999858</v>
          </cell>
          <cell r="J132">
            <v>0</v>
          </cell>
          <cell r="K132">
            <v>0</v>
          </cell>
          <cell r="L132">
            <v>0</v>
          </cell>
          <cell r="M132">
            <v>21.491408283409982</v>
          </cell>
          <cell r="N132">
            <v>0</v>
          </cell>
          <cell r="O132">
            <v>0</v>
          </cell>
          <cell r="P132">
            <v>13.982140403684543</v>
          </cell>
          <cell r="Q132">
            <v>9.8149091295388704</v>
          </cell>
          <cell r="R132">
            <v>55.93094113475572</v>
          </cell>
          <cell r="S132">
            <v>56.572788326608517</v>
          </cell>
          <cell r="T132">
            <v>42.979248146128263</v>
          </cell>
          <cell r="U132">
            <v>145.94198871039237</v>
          </cell>
          <cell r="V132">
            <v>2.6298809721095684</v>
          </cell>
          <cell r="W132">
            <v>199.92058076827882</v>
          </cell>
          <cell r="X132">
            <v>5.0349521996584841</v>
          </cell>
          <cell r="Y132">
            <v>1.5388114565538167</v>
          </cell>
          <cell r="Z132">
            <v>25.662521521192286</v>
          </cell>
          <cell r="AA132">
            <v>54.439373664003362</v>
          </cell>
          <cell r="AB132">
            <v>358.68035970445084</v>
          </cell>
          <cell r="AC132">
            <v>231.18552804838407</v>
          </cell>
          <cell r="AD132">
            <v>6.5699085412343763</v>
          </cell>
          <cell r="AE132">
            <v>11.885017156490216</v>
          </cell>
          <cell r="AF132">
            <v>9.1072030308974679</v>
          </cell>
          <cell r="AG132">
            <v>16.511367918856486</v>
          </cell>
          <cell r="AH132">
            <v>84.606860207907246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C132">
            <v>39783</v>
          </cell>
          <cell r="BD132">
            <v>0</v>
          </cell>
          <cell r="BE132">
            <v>0</v>
          </cell>
          <cell r="BF132">
            <v>0</v>
          </cell>
          <cell r="BG132">
            <v>0</v>
          </cell>
          <cell r="BH132">
            <v>0</v>
          </cell>
          <cell r="BI132">
            <v>0</v>
          </cell>
          <cell r="BJ132">
            <v>0</v>
          </cell>
          <cell r="BK132">
            <v>0</v>
          </cell>
          <cell r="BL132">
            <v>0</v>
          </cell>
          <cell r="BM132">
            <v>0</v>
          </cell>
          <cell r="BN132">
            <v>0</v>
          </cell>
          <cell r="BP132">
            <v>0</v>
          </cell>
          <cell r="BQ132">
            <v>0</v>
          </cell>
          <cell r="BR132">
            <v>0</v>
          </cell>
          <cell r="BS132">
            <v>0</v>
          </cell>
          <cell r="BT132">
            <v>0</v>
          </cell>
          <cell r="BU132">
            <v>0</v>
          </cell>
          <cell r="CA132">
            <v>0</v>
          </cell>
          <cell r="CB132">
            <v>0</v>
          </cell>
          <cell r="CC132">
            <v>0</v>
          </cell>
          <cell r="CH132">
            <v>0</v>
          </cell>
          <cell r="CI132">
            <v>0</v>
          </cell>
          <cell r="CJ132">
            <v>0</v>
          </cell>
          <cell r="CK132">
            <v>0</v>
          </cell>
          <cell r="CL132">
            <v>0</v>
          </cell>
          <cell r="CR132">
            <v>0</v>
          </cell>
          <cell r="CS132">
            <v>0</v>
          </cell>
          <cell r="CT132">
            <v>0</v>
          </cell>
          <cell r="CU132">
            <v>0</v>
          </cell>
          <cell r="CV132">
            <v>0</v>
          </cell>
          <cell r="CW132">
            <v>0</v>
          </cell>
          <cell r="CX132">
            <v>0</v>
          </cell>
          <cell r="CY132">
            <v>0</v>
          </cell>
          <cell r="CZ132">
            <v>0</v>
          </cell>
          <cell r="DA132">
            <v>0</v>
          </cell>
          <cell r="DC132">
            <v>39783</v>
          </cell>
          <cell r="DD132">
            <v>29520.799267133847</v>
          </cell>
          <cell r="DE132">
            <v>1332.9943810411251</v>
          </cell>
          <cell r="DF132">
            <v>0</v>
          </cell>
          <cell r="DG132">
            <v>0</v>
          </cell>
          <cell r="DH132">
            <v>0</v>
          </cell>
          <cell r="DI132">
            <v>0</v>
          </cell>
          <cell r="DJ132">
            <v>0</v>
          </cell>
          <cell r="DK132">
            <v>30853.793648174971</v>
          </cell>
        </row>
        <row r="133">
          <cell r="A133">
            <v>39814</v>
          </cell>
          <cell r="B133">
            <v>542.86141138873825</v>
          </cell>
          <cell r="C133">
            <v>6621.7237991723978</v>
          </cell>
          <cell r="D133">
            <v>1812.6764506061329</v>
          </cell>
          <cell r="E133">
            <v>444.54933839262344</v>
          </cell>
          <cell r="F133">
            <v>1436.98704694964</v>
          </cell>
          <cell r="G133">
            <v>28.119539243324979</v>
          </cell>
          <cell r="H133">
            <v>7.8306963162599912</v>
          </cell>
          <cell r="I133">
            <v>0.24821001725000089</v>
          </cell>
          <cell r="J133">
            <v>0</v>
          </cell>
          <cell r="K133">
            <v>0</v>
          </cell>
          <cell r="L133">
            <v>0</v>
          </cell>
          <cell r="M133">
            <v>5.4623906918500502</v>
          </cell>
          <cell r="N133">
            <v>0</v>
          </cell>
          <cell r="O133">
            <v>0</v>
          </cell>
          <cell r="P133">
            <v>6.2474474881960393</v>
          </cell>
          <cell r="Q133">
            <v>4.426056522813087</v>
          </cell>
          <cell r="R133">
            <v>23.410788201094583</v>
          </cell>
          <cell r="S133">
            <v>23.881089946626343</v>
          </cell>
          <cell r="T133">
            <v>19.682378883204638</v>
          </cell>
          <cell r="U133">
            <v>65.947957413347183</v>
          </cell>
          <cell r="V133">
            <v>1.1828012447166179</v>
          </cell>
          <cell r="W133">
            <v>89.406546464512715</v>
          </cell>
          <cell r="X133">
            <v>2.2832767518963375</v>
          </cell>
          <cell r="Y133">
            <v>0.68723412847248821</v>
          </cell>
          <cell r="Z133">
            <v>11.313918099378661</v>
          </cell>
          <cell r="AA133">
            <v>24.507773873214063</v>
          </cell>
          <cell r="AB133">
            <v>159.96464001555825</v>
          </cell>
          <cell r="AC133">
            <v>104.49006716697563</v>
          </cell>
          <cell r="AD133">
            <v>2.7724808147243905</v>
          </cell>
          <cell r="AE133">
            <v>4.9391429435009284</v>
          </cell>
          <cell r="AF133">
            <v>4.1072367269225882</v>
          </cell>
          <cell r="AG133">
            <v>7.4648657431299394</v>
          </cell>
          <cell r="AH133">
            <v>37.74498724719011</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C133">
            <v>39814</v>
          </cell>
          <cell r="BD133">
            <v>0</v>
          </cell>
          <cell r="BE133">
            <v>0</v>
          </cell>
          <cell r="BF133">
            <v>0</v>
          </cell>
          <cell r="BG133">
            <v>0</v>
          </cell>
          <cell r="BH133">
            <v>0</v>
          </cell>
          <cell r="BI133">
            <v>0</v>
          </cell>
          <cell r="BJ133">
            <v>0</v>
          </cell>
          <cell r="BK133">
            <v>0</v>
          </cell>
          <cell r="BL133">
            <v>0</v>
          </cell>
          <cell r="BM133">
            <v>0</v>
          </cell>
          <cell r="BN133">
            <v>0</v>
          </cell>
          <cell r="BP133">
            <v>0</v>
          </cell>
          <cell r="BQ133">
            <v>0</v>
          </cell>
          <cell r="BR133">
            <v>0</v>
          </cell>
          <cell r="BS133">
            <v>0</v>
          </cell>
          <cell r="BT133">
            <v>0</v>
          </cell>
          <cell r="BU133">
            <v>0</v>
          </cell>
          <cell r="CA133">
            <v>0</v>
          </cell>
          <cell r="CB133">
            <v>0</v>
          </cell>
          <cell r="CC133">
            <v>0</v>
          </cell>
          <cell r="CH133">
            <v>0</v>
          </cell>
          <cell r="CI133">
            <v>0</v>
          </cell>
          <cell r="CJ133">
            <v>0</v>
          </cell>
          <cell r="CK133">
            <v>0</v>
          </cell>
          <cell r="CL133">
            <v>0</v>
          </cell>
          <cell r="CR133">
            <v>0</v>
          </cell>
          <cell r="CS133">
            <v>0</v>
          </cell>
          <cell r="CT133">
            <v>0</v>
          </cell>
          <cell r="CU133">
            <v>0</v>
          </cell>
          <cell r="CV133">
            <v>0</v>
          </cell>
          <cell r="CW133">
            <v>0</v>
          </cell>
          <cell r="CX133">
            <v>0</v>
          </cell>
          <cell r="CY133">
            <v>0</v>
          </cell>
          <cell r="CZ133">
            <v>0</v>
          </cell>
          <cell r="DA133">
            <v>0</v>
          </cell>
          <cell r="DC133">
            <v>39814</v>
          </cell>
          <cell r="DD133">
            <v>10900.458882778217</v>
          </cell>
          <cell r="DE133">
            <v>594.46068967547455</v>
          </cell>
          <cell r="DF133">
            <v>0</v>
          </cell>
          <cell r="DG133">
            <v>0</v>
          </cell>
          <cell r="DH133">
            <v>0</v>
          </cell>
          <cell r="DI133">
            <v>0</v>
          </cell>
          <cell r="DJ133">
            <v>0</v>
          </cell>
          <cell r="DK133">
            <v>11494.919572453691</v>
          </cell>
        </row>
        <row r="134">
          <cell r="A134">
            <v>39845</v>
          </cell>
          <cell r="B134">
            <v>-441.71385782065221</v>
          </cell>
          <cell r="C134">
            <v>-1079.2196588783711</v>
          </cell>
          <cell r="D134">
            <v>-845.50616184017383</v>
          </cell>
          <cell r="E134">
            <v>-580.11817596052651</v>
          </cell>
          <cell r="F134">
            <v>-1446.4439476028713</v>
          </cell>
          <cell r="G134">
            <v>-126.79440183180006</v>
          </cell>
          <cell r="H134">
            <v>-8.778169902029985</v>
          </cell>
          <cell r="I134">
            <v>-1.053671092500001</v>
          </cell>
          <cell r="J134">
            <v>0</v>
          </cell>
          <cell r="K134">
            <v>0</v>
          </cell>
          <cell r="L134">
            <v>0</v>
          </cell>
          <cell r="M134">
            <v>-23.188279150500094</v>
          </cell>
          <cell r="N134">
            <v>0</v>
          </cell>
          <cell r="O134">
            <v>0</v>
          </cell>
          <cell r="P134">
            <v>-6.448684651339927</v>
          </cell>
          <cell r="Q134">
            <v>-4.3932206078319949</v>
          </cell>
          <cell r="R134">
            <v>-30.991954034183546</v>
          </cell>
          <cell r="S134">
            <v>-30.684485135870492</v>
          </cell>
          <cell r="T134">
            <v>-18.248660083395315</v>
          </cell>
          <cell r="U134">
            <v>-64.880444356524819</v>
          </cell>
          <cell r="V134">
            <v>-1.1875110483174387</v>
          </cell>
          <cell r="W134">
            <v>-91.946027319167982</v>
          </cell>
          <cell r="X134">
            <v>-2.2117398511532564</v>
          </cell>
          <cell r="Y134">
            <v>-0.71080445397454806</v>
          </cell>
          <cell r="Z134">
            <v>-12.33732552088849</v>
          </cell>
          <cell r="AA134">
            <v>-24.504867333688235</v>
          </cell>
          <cell r="AB134">
            <v>-149.67214431763074</v>
          </cell>
          <cell r="AC134">
            <v>-102.70279609546058</v>
          </cell>
          <cell r="AD134">
            <v>-3.5663328677536081</v>
          </cell>
          <cell r="AE134">
            <v>-6.7024311515375299</v>
          </cell>
          <cell r="AF134">
            <v>-4.075387772826593</v>
          </cell>
          <cell r="AG134">
            <v>-7.3280359844005849</v>
          </cell>
          <cell r="AH134">
            <v>-39.21456347087031</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C134">
            <v>39845</v>
          </cell>
          <cell r="BD134">
            <v>0</v>
          </cell>
          <cell r="BE134">
            <v>0</v>
          </cell>
          <cell r="BF134">
            <v>0</v>
          </cell>
          <cell r="BG134">
            <v>0</v>
          </cell>
          <cell r="BH134">
            <v>0</v>
          </cell>
          <cell r="BI134">
            <v>0</v>
          </cell>
          <cell r="BJ134">
            <v>0</v>
          </cell>
          <cell r="BK134">
            <v>0</v>
          </cell>
          <cell r="BL134">
            <v>0</v>
          </cell>
          <cell r="BM134">
            <v>0</v>
          </cell>
          <cell r="BN134">
            <v>0</v>
          </cell>
          <cell r="BP134">
            <v>0</v>
          </cell>
          <cell r="BQ134">
            <v>0</v>
          </cell>
          <cell r="BR134">
            <v>0</v>
          </cell>
          <cell r="BS134">
            <v>0</v>
          </cell>
          <cell r="BT134">
            <v>0</v>
          </cell>
          <cell r="BU134">
            <v>0</v>
          </cell>
          <cell r="CA134">
            <v>0</v>
          </cell>
          <cell r="CB134">
            <v>0</v>
          </cell>
          <cell r="CC134">
            <v>0</v>
          </cell>
          <cell r="CH134">
            <v>0</v>
          </cell>
          <cell r="CI134">
            <v>0</v>
          </cell>
          <cell r="CJ134">
            <v>0</v>
          </cell>
          <cell r="CK134">
            <v>0</v>
          </cell>
          <cell r="CL134">
            <v>0</v>
          </cell>
          <cell r="CR134">
            <v>0</v>
          </cell>
          <cell r="CS134">
            <v>0</v>
          </cell>
          <cell r="CT134">
            <v>0</v>
          </cell>
          <cell r="CU134">
            <v>0</v>
          </cell>
          <cell r="CV134">
            <v>0</v>
          </cell>
          <cell r="CW134">
            <v>0</v>
          </cell>
          <cell r="CX134">
            <v>0</v>
          </cell>
          <cell r="CY134">
            <v>0</v>
          </cell>
          <cell r="CZ134">
            <v>0</v>
          </cell>
          <cell r="DA134">
            <v>0</v>
          </cell>
          <cell r="DC134">
            <v>39845</v>
          </cell>
          <cell r="DD134">
            <v>-4552.8163240794256</v>
          </cell>
          <cell r="DE134">
            <v>-601.80741605681612</v>
          </cell>
          <cell r="DF134">
            <v>0</v>
          </cell>
          <cell r="DG134">
            <v>0</v>
          </cell>
          <cell r="DH134">
            <v>0</v>
          </cell>
          <cell r="DI134">
            <v>0</v>
          </cell>
          <cell r="DJ134">
            <v>0</v>
          </cell>
          <cell r="DK134">
            <v>-5154.6237401362414</v>
          </cell>
        </row>
        <row r="135">
          <cell r="A135">
            <v>39873</v>
          </cell>
          <cell r="B135">
            <v>-287.10071073645724</v>
          </cell>
          <cell r="C135">
            <v>-14316.644176847534</v>
          </cell>
          <cell r="D135">
            <v>-1517.7341879849719</v>
          </cell>
          <cell r="E135">
            <v>-296.02217068039346</v>
          </cell>
          <cell r="F135">
            <v>-1482.8342294371093</v>
          </cell>
          <cell r="G135">
            <v>89.259758075055004</v>
          </cell>
          <cell r="H135">
            <v>-6.9169790107900004</v>
          </cell>
          <cell r="I135">
            <v>0.72235433465000143</v>
          </cell>
          <cell r="J135">
            <v>0</v>
          </cell>
          <cell r="K135">
            <v>0</v>
          </cell>
          <cell r="L135">
            <v>0</v>
          </cell>
          <cell r="M135">
            <v>15.896947421889999</v>
          </cell>
          <cell r="N135">
            <v>0</v>
          </cell>
          <cell r="O135">
            <v>0</v>
          </cell>
          <cell r="P135">
            <v>-6.1200866898769162</v>
          </cell>
          <cell r="Q135">
            <v>-4.5462523494540843</v>
          </cell>
          <cell r="R135">
            <v>-14.743345768709005</v>
          </cell>
          <cell r="S135">
            <v>-16.155295655080298</v>
          </cell>
          <cell r="T135">
            <v>-21.761686490735212</v>
          </cell>
          <cell r="U135">
            <v>-68.432584268603279</v>
          </cell>
          <cell r="V135">
            <v>-1.1987447524411539</v>
          </cell>
          <cell r="W135">
            <v>-87.992267832314397</v>
          </cell>
          <cell r="X135">
            <v>-2.4107812679746221</v>
          </cell>
          <cell r="Y135">
            <v>-0.67150411202268234</v>
          </cell>
          <cell r="Z135">
            <v>-10.29272609518447</v>
          </cell>
          <cell r="AA135">
            <v>-24.95868423322954</v>
          </cell>
          <cell r="AB135">
            <v>-158.01506561780769</v>
          </cell>
          <cell r="AC135">
            <v>-108.5418003984919</v>
          </cell>
          <cell r="AD135">
            <v>-1.8707419186233347</v>
          </cell>
          <cell r="AE135">
            <v>-2.9139634590489369</v>
          </cell>
          <cell r="AF135">
            <v>-4.2204280350421506</v>
          </cell>
          <cell r="AG135">
            <v>-7.7652967530216213</v>
          </cell>
          <cell r="AH135">
            <v>-36.67107927042747</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C135">
            <v>39873</v>
          </cell>
          <cell r="BD135">
            <v>0</v>
          </cell>
          <cell r="BE135">
            <v>0</v>
          </cell>
          <cell r="BF135">
            <v>0</v>
          </cell>
          <cell r="BG135">
            <v>0</v>
          </cell>
          <cell r="BH135">
            <v>0</v>
          </cell>
          <cell r="BI135">
            <v>0</v>
          </cell>
          <cell r="BJ135">
            <v>0</v>
          </cell>
          <cell r="BK135">
            <v>0</v>
          </cell>
          <cell r="BL135">
            <v>0</v>
          </cell>
          <cell r="BM135">
            <v>0</v>
          </cell>
          <cell r="BN135">
            <v>0</v>
          </cell>
          <cell r="BP135">
            <v>0</v>
          </cell>
          <cell r="BQ135">
            <v>0</v>
          </cell>
          <cell r="BR135">
            <v>0</v>
          </cell>
          <cell r="BS135">
            <v>0</v>
          </cell>
          <cell r="BT135">
            <v>0</v>
          </cell>
          <cell r="BU135">
            <v>0</v>
          </cell>
          <cell r="CA135">
            <v>0</v>
          </cell>
          <cell r="CB135">
            <v>0</v>
          </cell>
          <cell r="CC135">
            <v>0</v>
          </cell>
          <cell r="CH135">
            <v>0</v>
          </cell>
          <cell r="CI135">
            <v>0</v>
          </cell>
          <cell r="CJ135">
            <v>0</v>
          </cell>
          <cell r="CK135">
            <v>0</v>
          </cell>
          <cell r="CL135">
            <v>0</v>
          </cell>
          <cell r="CR135">
            <v>0</v>
          </cell>
          <cell r="CS135">
            <v>0</v>
          </cell>
          <cell r="CT135">
            <v>0</v>
          </cell>
          <cell r="CU135">
            <v>0</v>
          </cell>
          <cell r="CV135">
            <v>0</v>
          </cell>
          <cell r="CW135">
            <v>0</v>
          </cell>
          <cell r="CX135">
            <v>0</v>
          </cell>
          <cell r="CY135">
            <v>0</v>
          </cell>
          <cell r="CZ135">
            <v>0</v>
          </cell>
          <cell r="DA135">
            <v>0</v>
          </cell>
          <cell r="DC135">
            <v>39873</v>
          </cell>
          <cell r="DD135">
            <v>-17801.373394865663</v>
          </cell>
          <cell r="DE135">
            <v>-579.28233496808866</v>
          </cell>
          <cell r="DF135">
            <v>0</v>
          </cell>
          <cell r="DG135">
            <v>0</v>
          </cell>
          <cell r="DH135">
            <v>0</v>
          </cell>
          <cell r="DI135">
            <v>0</v>
          </cell>
          <cell r="DJ135">
            <v>0</v>
          </cell>
          <cell r="DK135">
            <v>-18380.65572983375</v>
          </cell>
        </row>
        <row r="136">
          <cell r="A136">
            <v>39904</v>
          </cell>
          <cell r="B136">
            <v>-1119.8148912776448</v>
          </cell>
          <cell r="C136">
            <v>-14178.756976341574</v>
          </cell>
          <cell r="D136">
            <v>-2958.3730262929316</v>
          </cell>
          <cell r="E136">
            <v>-1160.7321962003982</v>
          </cell>
          <cell r="F136">
            <v>-3268.9750026997103</v>
          </cell>
          <cell r="G136">
            <v>-223.16823235192598</v>
          </cell>
          <cell r="H136">
            <v>-18.991802677250007</v>
          </cell>
          <cell r="I136">
            <v>-1.9480508547500006</v>
          </cell>
          <cell r="J136">
            <v>0</v>
          </cell>
          <cell r="K136">
            <v>0</v>
          </cell>
          <cell r="L136">
            <v>0</v>
          </cell>
          <cell r="M136">
            <v>-42.871012919349994</v>
          </cell>
          <cell r="N136">
            <v>0</v>
          </cell>
          <cell r="O136">
            <v>0</v>
          </cell>
          <cell r="P136">
            <v>-14.417906754125415</v>
          </cell>
          <cell r="Q136">
            <v>-9.9247262345670357</v>
          </cell>
          <cell r="R136">
            <v>-65.305659853478389</v>
          </cell>
          <cell r="S136">
            <v>-65.081153855489575</v>
          </cell>
          <cell r="T136">
            <v>-42.007368084127719</v>
          </cell>
          <cell r="U136">
            <v>-146.92251950992051</v>
          </cell>
          <cell r="V136">
            <v>-2.6745195100215398</v>
          </cell>
          <cell r="W136">
            <v>-205.77077538749126</v>
          </cell>
          <cell r="X136">
            <v>-5.0296907668266622</v>
          </cell>
          <cell r="Y136">
            <v>-1.5883726511824015</v>
          </cell>
          <cell r="Z136">
            <v>-27.198944653504558</v>
          </cell>
          <cell r="AA136">
            <v>-55.250330453225878</v>
          </cell>
          <cell r="AB136">
            <v>-365.61775376517807</v>
          </cell>
          <cell r="AC136">
            <v>-232.630398797981</v>
          </cell>
          <cell r="AD136">
            <v>-7.5622368389773147</v>
          </cell>
          <cell r="AE136">
            <v>-14.048655243068392</v>
          </cell>
          <cell r="AF136">
            <v>-9.2075467795566173</v>
          </cell>
          <cell r="AG136">
            <v>-16.604219982701593</v>
          </cell>
          <cell r="AH136">
            <v>-87.527383963411253</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C136">
            <v>39904</v>
          </cell>
          <cell r="BD136">
            <v>0</v>
          </cell>
          <cell r="BE136">
            <v>0</v>
          </cell>
          <cell r="BF136">
            <v>0</v>
          </cell>
          <cell r="BG136">
            <v>0</v>
          </cell>
          <cell r="BH136">
            <v>0</v>
          </cell>
          <cell r="BI136">
            <v>0</v>
          </cell>
          <cell r="BJ136">
            <v>0</v>
          </cell>
          <cell r="BK136">
            <v>0</v>
          </cell>
          <cell r="BL136">
            <v>0</v>
          </cell>
          <cell r="BM136">
            <v>0</v>
          </cell>
          <cell r="BN136">
            <v>0</v>
          </cell>
          <cell r="BP136">
            <v>0</v>
          </cell>
          <cell r="BQ136">
            <v>0</v>
          </cell>
          <cell r="BR136">
            <v>0</v>
          </cell>
          <cell r="BS136">
            <v>0</v>
          </cell>
          <cell r="BT136">
            <v>0</v>
          </cell>
          <cell r="BU136">
            <v>0</v>
          </cell>
          <cell r="CA136">
            <v>0</v>
          </cell>
          <cell r="CB136">
            <v>0</v>
          </cell>
          <cell r="CC136">
            <v>0</v>
          </cell>
          <cell r="CH136">
            <v>0</v>
          </cell>
          <cell r="CI136">
            <v>0</v>
          </cell>
          <cell r="CJ136">
            <v>0</v>
          </cell>
          <cell r="CK136">
            <v>0</v>
          </cell>
          <cell r="CL136">
            <v>0</v>
          </cell>
          <cell r="CR136">
            <v>0</v>
          </cell>
          <cell r="CS136">
            <v>0</v>
          </cell>
          <cell r="CT136">
            <v>0</v>
          </cell>
          <cell r="CU136">
            <v>0</v>
          </cell>
          <cell r="CV136">
            <v>0</v>
          </cell>
          <cell r="CW136">
            <v>0</v>
          </cell>
          <cell r="CX136">
            <v>0</v>
          </cell>
          <cell r="CY136">
            <v>0</v>
          </cell>
          <cell r="CZ136">
            <v>0</v>
          </cell>
          <cell r="DA136">
            <v>0</v>
          </cell>
          <cell r="DC136">
            <v>39904</v>
          </cell>
          <cell r="DD136">
            <v>-22973.631191615535</v>
          </cell>
          <cell r="DE136">
            <v>-1374.3701630848352</v>
          </cell>
          <cell r="DF136">
            <v>0</v>
          </cell>
          <cell r="DG136">
            <v>0</v>
          </cell>
          <cell r="DH136">
            <v>0</v>
          </cell>
          <cell r="DI136">
            <v>0</v>
          </cell>
          <cell r="DJ136">
            <v>0</v>
          </cell>
          <cell r="DK136">
            <v>-24348.001354700369</v>
          </cell>
        </row>
        <row r="137">
          <cell r="A137">
            <v>39934</v>
          </cell>
          <cell r="B137">
            <v>-688.47122488033028</v>
          </cell>
          <cell r="C137">
            <v>-9726.3362871851441</v>
          </cell>
          <cell r="D137">
            <v>-2109.214670260365</v>
          </cell>
          <cell r="E137">
            <v>-613.29508641154598</v>
          </cell>
          <cell r="F137">
            <v>-1997.3392295451088</v>
          </cell>
          <cell r="G137">
            <v>-69.849943993215277</v>
          </cell>
          <cell r="H137">
            <v>-10.405127176539994</v>
          </cell>
          <cell r="I137">
            <v>-0.63840854544999959</v>
          </cell>
          <cell r="J137">
            <v>0</v>
          </cell>
          <cell r="K137">
            <v>0</v>
          </cell>
          <cell r="L137">
            <v>0</v>
          </cell>
          <cell r="M137">
            <v>-14.049541331569962</v>
          </cell>
          <cell r="N137">
            <v>0</v>
          </cell>
          <cell r="O137">
            <v>0</v>
          </cell>
          <cell r="P137">
            <v>-8.0496688501945304</v>
          </cell>
          <cell r="Q137">
            <v>-5.6394464025182671</v>
          </cell>
          <cell r="R137">
            <v>-32.632177394230915</v>
          </cell>
          <cell r="S137">
            <v>-32.951506481855155</v>
          </cell>
          <cell r="T137">
            <v>-24.612736768139836</v>
          </cell>
          <cell r="U137">
            <v>-83.818346312216548</v>
          </cell>
          <cell r="V137">
            <v>-1.5119373560223448</v>
          </cell>
          <cell r="W137">
            <v>-115.07488557352148</v>
          </cell>
          <cell r="X137">
            <v>-2.8894928848162476</v>
          </cell>
          <cell r="Y137">
            <v>-0.88600108430258173</v>
          </cell>
          <cell r="Z137">
            <v>-14.815900993792271</v>
          </cell>
          <cell r="AA137">
            <v>-31.291181987388608</v>
          </cell>
          <cell r="AB137">
            <v>-207.59269866575556</v>
          </cell>
          <cell r="AC137">
            <v>-132.76982988990608</v>
          </cell>
          <cell r="AD137">
            <v>-3.826962700314982</v>
          </cell>
          <cell r="AE137">
            <v>-6.9438726529706898</v>
          </cell>
          <cell r="AF137">
            <v>-5.2327248779407283</v>
          </cell>
          <cell r="AG137">
            <v>-9.4818916852029709</v>
          </cell>
          <cell r="AH137">
            <v>-48.725143568167617</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C137">
            <v>39934</v>
          </cell>
          <cell r="BD137">
            <v>0</v>
          </cell>
          <cell r="BE137">
            <v>0</v>
          </cell>
          <cell r="BF137">
            <v>0</v>
          </cell>
          <cell r="BG137">
            <v>0</v>
          </cell>
          <cell r="BH137">
            <v>0</v>
          </cell>
          <cell r="BI137">
            <v>0</v>
          </cell>
          <cell r="BJ137">
            <v>0</v>
          </cell>
          <cell r="BK137">
            <v>0</v>
          </cell>
          <cell r="BL137">
            <v>0</v>
          </cell>
          <cell r="BM137">
            <v>0</v>
          </cell>
          <cell r="BN137">
            <v>0</v>
          </cell>
          <cell r="BP137">
            <v>0</v>
          </cell>
          <cell r="BQ137">
            <v>0</v>
          </cell>
          <cell r="BR137">
            <v>0</v>
          </cell>
          <cell r="BS137">
            <v>0</v>
          </cell>
          <cell r="BT137">
            <v>0</v>
          </cell>
          <cell r="BU137">
            <v>0</v>
          </cell>
          <cell r="CA137">
            <v>0</v>
          </cell>
          <cell r="CB137">
            <v>0</v>
          </cell>
          <cell r="CC137">
            <v>0</v>
          </cell>
          <cell r="CH137">
            <v>0</v>
          </cell>
          <cell r="CI137">
            <v>0</v>
          </cell>
          <cell r="CJ137">
            <v>0</v>
          </cell>
          <cell r="CK137">
            <v>0</v>
          </cell>
          <cell r="CL137">
            <v>0</v>
          </cell>
          <cell r="CR137">
            <v>0</v>
          </cell>
          <cell r="CS137">
            <v>0</v>
          </cell>
          <cell r="CT137">
            <v>0</v>
          </cell>
          <cell r="CU137">
            <v>0</v>
          </cell>
          <cell r="CV137">
            <v>0</v>
          </cell>
          <cell r="CW137">
            <v>0</v>
          </cell>
          <cell r="CX137">
            <v>0</v>
          </cell>
          <cell r="CY137">
            <v>0</v>
          </cell>
          <cell r="CZ137">
            <v>0</v>
          </cell>
          <cell r="DA137">
            <v>0</v>
          </cell>
          <cell r="DC137">
            <v>39934</v>
          </cell>
          <cell r="DD137">
            <v>-15229.599519329269</v>
          </cell>
          <cell r="DE137">
            <v>-768.74640612925737</v>
          </cell>
          <cell r="DF137">
            <v>0</v>
          </cell>
          <cell r="DG137">
            <v>0</v>
          </cell>
          <cell r="DH137">
            <v>0</v>
          </cell>
          <cell r="DI137">
            <v>0</v>
          </cell>
          <cell r="DJ137">
            <v>0</v>
          </cell>
          <cell r="DK137">
            <v>-15998.345925458527</v>
          </cell>
        </row>
        <row r="138">
          <cell r="A138">
            <v>39965</v>
          </cell>
          <cell r="B138">
            <v>-361.93095139389277</v>
          </cell>
          <cell r="C138">
            <v>-4880.7640922915352</v>
          </cell>
          <cell r="D138">
            <v>-1101.643768196562</v>
          </cell>
          <cell r="E138">
            <v>-324.048189223902</v>
          </cell>
          <cell r="F138">
            <v>-940.18740806306948</v>
          </cell>
          <cell r="G138">
            <v>-55.327359735135104</v>
          </cell>
          <cell r="H138">
            <v>22.565110471090001</v>
          </cell>
          <cell r="I138">
            <v>-0.46652637005000086</v>
          </cell>
          <cell r="J138">
            <v>0</v>
          </cell>
          <cell r="K138">
            <v>0</v>
          </cell>
          <cell r="L138">
            <v>0</v>
          </cell>
          <cell r="M138">
            <v>-10.266907554730023</v>
          </cell>
          <cell r="N138">
            <v>0</v>
          </cell>
          <cell r="O138">
            <v>0</v>
          </cell>
          <cell r="P138">
            <v>-3.6466764693643698</v>
          </cell>
          <cell r="Q138">
            <v>-2.5134420178704087</v>
          </cell>
          <cell r="R138">
            <v>-16.392549549479664</v>
          </cell>
          <cell r="S138">
            <v>-16.35028485643781</v>
          </cell>
          <cell r="T138">
            <v>-10.662654631798809</v>
          </cell>
          <cell r="U138">
            <v>-37.219101031453462</v>
          </cell>
          <cell r="V138">
            <v>-0.67706931606990295</v>
          </cell>
          <cell r="W138">
            <v>-52.051197473301542</v>
          </cell>
          <cell r="X138">
            <v>-1.2748006822518396</v>
          </cell>
          <cell r="Y138">
            <v>-0.40171591865709189</v>
          </cell>
          <cell r="Z138">
            <v>-6.8672785029631838</v>
          </cell>
          <cell r="AA138">
            <v>-13.988802939978664</v>
          </cell>
          <cell r="AB138">
            <v>-89.898807837181053</v>
          </cell>
          <cell r="AC138">
            <v>-58.932841014171615</v>
          </cell>
          <cell r="AD138">
            <v>-1.8997923692432961</v>
          </cell>
          <cell r="AE138">
            <v>-3.5239089315091858</v>
          </cell>
          <cell r="AF138">
            <v>-2.3318419267362223</v>
          </cell>
          <cell r="AG138">
            <v>-4.2065621832313553</v>
          </cell>
          <cell r="AH138">
            <v>-22.133383267693329</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C138">
            <v>39965</v>
          </cell>
          <cell r="BD138">
            <v>0</v>
          </cell>
          <cell r="BE138">
            <v>0</v>
          </cell>
          <cell r="BF138">
            <v>0</v>
          </cell>
          <cell r="BG138">
            <v>0</v>
          </cell>
          <cell r="BH138">
            <v>0</v>
          </cell>
          <cell r="BI138">
            <v>0</v>
          </cell>
          <cell r="BJ138">
            <v>0</v>
          </cell>
          <cell r="BK138">
            <v>0</v>
          </cell>
          <cell r="BL138">
            <v>0</v>
          </cell>
          <cell r="BM138">
            <v>0</v>
          </cell>
          <cell r="BN138">
            <v>0</v>
          </cell>
          <cell r="BP138">
            <v>0</v>
          </cell>
          <cell r="BQ138">
            <v>0</v>
          </cell>
          <cell r="BR138">
            <v>0</v>
          </cell>
          <cell r="BS138">
            <v>0</v>
          </cell>
          <cell r="BT138">
            <v>0</v>
          </cell>
          <cell r="BU138">
            <v>0</v>
          </cell>
          <cell r="CA138">
            <v>0</v>
          </cell>
          <cell r="CB138">
            <v>0</v>
          </cell>
          <cell r="CC138">
            <v>0</v>
          </cell>
          <cell r="CH138">
            <v>0</v>
          </cell>
          <cell r="CI138">
            <v>0</v>
          </cell>
          <cell r="CJ138">
            <v>0</v>
          </cell>
          <cell r="CK138">
            <v>0</v>
          </cell>
          <cell r="CL138">
            <v>0</v>
          </cell>
          <cell r="CR138">
            <v>0</v>
          </cell>
          <cell r="CS138">
            <v>0</v>
          </cell>
          <cell r="CT138">
            <v>0</v>
          </cell>
          <cell r="CU138">
            <v>0</v>
          </cell>
          <cell r="CV138">
            <v>0</v>
          </cell>
          <cell r="CW138">
            <v>0</v>
          </cell>
          <cell r="CX138">
            <v>0</v>
          </cell>
          <cell r="CY138">
            <v>0</v>
          </cell>
          <cell r="CZ138">
            <v>0</v>
          </cell>
          <cell r="DA138">
            <v>0</v>
          </cell>
          <cell r="DC138">
            <v>39965</v>
          </cell>
          <cell r="DD138">
            <v>-7652.070092357787</v>
          </cell>
          <cell r="DE138">
            <v>-344.97271091939285</v>
          </cell>
          <cell r="DF138">
            <v>0</v>
          </cell>
          <cell r="DG138">
            <v>0</v>
          </cell>
          <cell r="DH138">
            <v>0</v>
          </cell>
          <cell r="DI138">
            <v>0</v>
          </cell>
          <cell r="DJ138">
            <v>0</v>
          </cell>
          <cell r="DK138">
            <v>-7997.0428032771797</v>
          </cell>
        </row>
        <row r="139">
          <cell r="A139">
            <v>39995</v>
          </cell>
          <cell r="B139">
            <v>-46.519383186858612</v>
          </cell>
          <cell r="C139">
            <v>-2221.6544288261525</v>
          </cell>
          <cell r="D139">
            <v>-206.57149574016918</v>
          </cell>
          <cell r="E139">
            <v>28.881112723693079</v>
          </cell>
          <cell r="F139">
            <v>25.818946790128685</v>
          </cell>
          <cell r="G139">
            <v>11.396194591410167</v>
          </cell>
          <cell r="H139">
            <v>0.57041325206000237</v>
          </cell>
          <cell r="I139">
            <v>7.8747780800000555E-2</v>
          </cell>
          <cell r="J139">
            <v>0</v>
          </cell>
          <cell r="K139">
            <v>0</v>
          </cell>
          <cell r="L139">
            <v>0</v>
          </cell>
          <cell r="M139">
            <v>1.7330128316800073</v>
          </cell>
          <cell r="N139">
            <v>0</v>
          </cell>
          <cell r="O139">
            <v>0</v>
          </cell>
          <cell r="P139">
            <v>7.2561982669977848E-2</v>
          </cell>
          <cell r="Q139">
            <v>3.257109396525891E-2</v>
          </cell>
          <cell r="R139">
            <v>1.0050452733776729</v>
          </cell>
          <cell r="S139">
            <v>0.92535871244379453</v>
          </cell>
          <cell r="T139">
            <v>6.559768768947336E-3</v>
          </cell>
          <cell r="U139">
            <v>0.42320981190365276</v>
          </cell>
          <cell r="V139">
            <v>1.0152246560161443E-2</v>
          </cell>
          <cell r="W139">
            <v>1.0018720288602525</v>
          </cell>
          <cell r="X139">
            <v>1.0939429747051293E-2</v>
          </cell>
          <cell r="Y139">
            <v>8.1359575791046263E-3</v>
          </cell>
          <cell r="Z139">
            <v>0.20217227574826893</v>
          </cell>
          <cell r="AA139">
            <v>0.19956395007211086</v>
          </cell>
          <cell r="AB139">
            <v>-0.65595802023741268</v>
          </cell>
          <cell r="AC139">
            <v>0.66025220338423418</v>
          </cell>
          <cell r="AD139">
            <v>0.10786038918521172</v>
          </cell>
          <cell r="AE139">
            <v>0.2296353355717497</v>
          </cell>
          <cell r="AF139">
            <v>3.0076907482005595E-2</v>
          </cell>
          <cell r="AG139">
            <v>4.618691738874077E-2</v>
          </cell>
          <cell r="AH139">
            <v>0.46564657430204082</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C139">
            <v>39995</v>
          </cell>
          <cell r="BD139">
            <v>0</v>
          </cell>
          <cell r="BE139">
            <v>0</v>
          </cell>
          <cell r="BF139">
            <v>0</v>
          </cell>
          <cell r="BG139">
            <v>0</v>
          </cell>
          <cell r="BH139">
            <v>0</v>
          </cell>
          <cell r="BI139">
            <v>0</v>
          </cell>
          <cell r="BJ139">
            <v>0</v>
          </cell>
          <cell r="BK139">
            <v>0</v>
          </cell>
          <cell r="BL139">
            <v>0</v>
          </cell>
          <cell r="BM139">
            <v>0</v>
          </cell>
          <cell r="BN139">
            <v>0</v>
          </cell>
          <cell r="BP139">
            <v>0</v>
          </cell>
          <cell r="BQ139">
            <v>0</v>
          </cell>
          <cell r="BR139">
            <v>0</v>
          </cell>
          <cell r="BS139">
            <v>0</v>
          </cell>
          <cell r="BT139">
            <v>0</v>
          </cell>
          <cell r="BU139">
            <v>0</v>
          </cell>
          <cell r="CA139">
            <v>0</v>
          </cell>
          <cell r="CB139">
            <v>0</v>
          </cell>
          <cell r="CC139">
            <v>0</v>
          </cell>
          <cell r="CH139">
            <v>0</v>
          </cell>
          <cell r="CI139">
            <v>0</v>
          </cell>
          <cell r="CJ139">
            <v>0</v>
          </cell>
          <cell r="CK139">
            <v>0</v>
          </cell>
          <cell r="CL139">
            <v>0</v>
          </cell>
          <cell r="CR139">
            <v>0</v>
          </cell>
          <cell r="CS139">
            <v>0</v>
          </cell>
          <cell r="CT139">
            <v>0</v>
          </cell>
          <cell r="CU139">
            <v>0</v>
          </cell>
          <cell r="CV139">
            <v>0</v>
          </cell>
          <cell r="CW139">
            <v>0</v>
          </cell>
          <cell r="CX139">
            <v>0</v>
          </cell>
          <cell r="CY139">
            <v>0</v>
          </cell>
          <cell r="CZ139">
            <v>0</v>
          </cell>
          <cell r="DA139">
            <v>0</v>
          </cell>
          <cell r="DC139">
            <v>39995</v>
          </cell>
          <cell r="DD139">
            <v>-2406.2668797834085</v>
          </cell>
          <cell r="DE139">
            <v>4.7818428387728247</v>
          </cell>
          <cell r="DF139">
            <v>0</v>
          </cell>
          <cell r="DG139">
            <v>0</v>
          </cell>
          <cell r="DH139">
            <v>0</v>
          </cell>
          <cell r="DI139">
            <v>0</v>
          </cell>
          <cell r="DJ139">
            <v>0</v>
          </cell>
          <cell r="DK139">
            <v>-2401.4850369446358</v>
          </cell>
        </row>
        <row r="140">
          <cell r="A140">
            <v>40026</v>
          </cell>
          <cell r="B140">
            <v>33.659448637161987</v>
          </cell>
          <cell r="C140">
            <v>3120.141110492571</v>
          </cell>
          <cell r="D140">
            <v>13.970054713368008</v>
          </cell>
          <cell r="E140">
            <v>7.6477010671337489</v>
          </cell>
          <cell r="F140">
            <v>11.935380439745641</v>
          </cell>
          <cell r="G140">
            <v>4.581777959774918</v>
          </cell>
          <cell r="H140">
            <v>0.19827265664999685</v>
          </cell>
          <cell r="I140">
            <v>4.0443165750000391E-2</v>
          </cell>
          <cell r="J140">
            <v>0</v>
          </cell>
          <cell r="K140">
            <v>0</v>
          </cell>
          <cell r="L140">
            <v>0</v>
          </cell>
          <cell r="M140">
            <v>0.8900380999500157</v>
          </cell>
          <cell r="N140">
            <v>0</v>
          </cell>
          <cell r="O140">
            <v>0</v>
          </cell>
          <cell r="P140">
            <v>3.156772696189819E-2</v>
          </cell>
          <cell r="Q140">
            <v>1.4169891220059299E-2</v>
          </cell>
          <cell r="R140">
            <v>0.43723991003156698</v>
          </cell>
          <cell r="S140">
            <v>0.40257267099627825</v>
          </cell>
          <cell r="T140">
            <v>2.8537945327557425E-3</v>
          </cell>
          <cell r="U140">
            <v>0.18411530801921799</v>
          </cell>
          <cell r="V140">
            <v>4.41668399440843E-3</v>
          </cell>
          <cell r="W140">
            <v>0.43585940590499378</v>
          </cell>
          <cell r="X140">
            <v>4.7591440953908661E-3</v>
          </cell>
          <cell r="Y140">
            <v>3.5395075765616468E-3</v>
          </cell>
          <cell r="Z140">
            <v>8.7954035505263164E-2</v>
          </cell>
          <cell r="AA140">
            <v>8.6819296489813957E-2</v>
          </cell>
          <cell r="AB140">
            <v>1.6064216749630942</v>
          </cell>
          <cell r="AC140">
            <v>0.28723941264423958</v>
          </cell>
          <cell r="AD140">
            <v>4.6924121840602309E-2</v>
          </cell>
          <cell r="AE140">
            <v>9.9901702067634227E-2</v>
          </cell>
          <cell r="AF140">
            <v>1.3084807888567695E-2</v>
          </cell>
          <cell r="AG140">
            <v>2.0093386973322823E-2</v>
          </cell>
          <cell r="AH140">
            <v>0.20257720885559138</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C140">
            <v>40026</v>
          </cell>
          <cell r="BD140">
            <v>0</v>
          </cell>
          <cell r="BE140">
            <v>0</v>
          </cell>
          <cell r="BF140">
            <v>0</v>
          </cell>
          <cell r="BG140">
            <v>0</v>
          </cell>
          <cell r="BH140">
            <v>0</v>
          </cell>
          <cell r="BI140">
            <v>0</v>
          </cell>
          <cell r="BJ140">
            <v>0</v>
          </cell>
          <cell r="BK140">
            <v>0</v>
          </cell>
          <cell r="BL140">
            <v>0</v>
          </cell>
          <cell r="BM140">
            <v>0</v>
          </cell>
          <cell r="BN140">
            <v>0</v>
          </cell>
          <cell r="BP140">
            <v>0</v>
          </cell>
          <cell r="BQ140">
            <v>0</v>
          </cell>
          <cell r="BR140">
            <v>0</v>
          </cell>
          <cell r="BS140">
            <v>0</v>
          </cell>
          <cell r="BT140">
            <v>0</v>
          </cell>
          <cell r="BU140">
            <v>0</v>
          </cell>
          <cell r="CA140">
            <v>0</v>
          </cell>
          <cell r="CB140">
            <v>0</v>
          </cell>
          <cell r="CC140">
            <v>0</v>
          </cell>
          <cell r="CH140">
            <v>0</v>
          </cell>
          <cell r="CI140">
            <v>0</v>
          </cell>
          <cell r="CJ140">
            <v>0</v>
          </cell>
          <cell r="CK140">
            <v>0</v>
          </cell>
          <cell r="CL140">
            <v>0</v>
          </cell>
          <cell r="CR140">
            <v>0</v>
          </cell>
          <cell r="CS140">
            <v>0</v>
          </cell>
          <cell r="CT140">
            <v>0</v>
          </cell>
          <cell r="CU140">
            <v>0</v>
          </cell>
          <cell r="CV140">
            <v>0</v>
          </cell>
          <cell r="CW140">
            <v>0</v>
          </cell>
          <cell r="CX140">
            <v>0</v>
          </cell>
          <cell r="CY140">
            <v>0</v>
          </cell>
          <cell r="CZ140">
            <v>0</v>
          </cell>
          <cell r="DA140">
            <v>0</v>
          </cell>
          <cell r="DC140">
            <v>40026</v>
          </cell>
          <cell r="DD140">
            <v>3193.0642272321047</v>
          </cell>
          <cell r="DE140">
            <v>3.9721096905612607</v>
          </cell>
          <cell r="DF140">
            <v>0</v>
          </cell>
          <cell r="DG140">
            <v>0</v>
          </cell>
          <cell r="DH140">
            <v>0</v>
          </cell>
          <cell r="DI140">
            <v>0</v>
          </cell>
          <cell r="DJ140">
            <v>0</v>
          </cell>
          <cell r="DK140">
            <v>3197.0363369226661</v>
          </cell>
        </row>
        <row r="141">
          <cell r="A141">
            <v>40057</v>
          </cell>
          <cell r="B141">
            <v>-17.784646772547859</v>
          </cell>
          <cell r="C141">
            <v>-2485.5689329131606</v>
          </cell>
          <cell r="D141">
            <v>-9.5812553351359391</v>
          </cell>
          <cell r="E141">
            <v>-23.450865863674554</v>
          </cell>
          <cell r="F141">
            <v>-6.6494556991175342</v>
          </cell>
          <cell r="G141">
            <v>-10.135553596784739</v>
          </cell>
          <cell r="H141">
            <v>-0.51586005431000559</v>
          </cell>
          <cell r="I141">
            <v>-6.7620154549999825E-2</v>
          </cell>
          <cell r="J141">
            <v>0</v>
          </cell>
          <cell r="K141">
            <v>0</v>
          </cell>
          <cell r="L141">
            <v>0</v>
          </cell>
          <cell r="M141">
            <v>-1.4881256884300091</v>
          </cell>
          <cell r="N141">
            <v>0</v>
          </cell>
          <cell r="O141">
            <v>0</v>
          </cell>
          <cell r="P141">
            <v>-6.4068087146532657E-2</v>
          </cell>
          <cell r="Q141">
            <v>-2.8758416044323099E-2</v>
          </cell>
          <cell r="R141">
            <v>-0.88739758468054786</v>
          </cell>
          <cell r="S141">
            <v>-0.81703890176616367</v>
          </cell>
          <cell r="T141">
            <v>-5.7919012365204737E-3</v>
          </cell>
          <cell r="U141">
            <v>-0.37367009710348609</v>
          </cell>
          <cell r="V141">
            <v>-8.9638539827097928E-3</v>
          </cell>
          <cell r="W141">
            <v>-0.88459579097539975</v>
          </cell>
          <cell r="X141">
            <v>-9.6588917857320673E-3</v>
          </cell>
          <cell r="Y141">
            <v>-7.183585949813249E-3</v>
          </cell>
          <cell r="Z141">
            <v>-0.17850657471921522</v>
          </cell>
          <cell r="AA141">
            <v>-0.17620357209198118</v>
          </cell>
          <cell r="AB141">
            <v>2.2096985535590647</v>
          </cell>
          <cell r="AC141">
            <v>-0.58296499280487302</v>
          </cell>
          <cell r="AD141">
            <v>-9.5234564433112609E-2</v>
          </cell>
          <cell r="AE141">
            <v>-0.2027548883035297</v>
          </cell>
          <cell r="AF141">
            <v>-2.655619180665866E-2</v>
          </cell>
          <cell r="AG141">
            <v>-4.0780410614605668E-2</v>
          </cell>
          <cell r="AH141">
            <v>-0.41113933500897021</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C141">
            <v>40057</v>
          </cell>
          <cell r="BD141">
            <v>0</v>
          </cell>
          <cell r="BE141">
            <v>0</v>
          </cell>
          <cell r="BF141">
            <v>0</v>
          </cell>
          <cell r="BG141">
            <v>0</v>
          </cell>
          <cell r="BH141">
            <v>0</v>
          </cell>
          <cell r="BI141">
            <v>0</v>
          </cell>
          <cell r="BJ141">
            <v>0</v>
          </cell>
          <cell r="BK141">
            <v>0</v>
          </cell>
          <cell r="BL141">
            <v>0</v>
          </cell>
          <cell r="BM141">
            <v>0</v>
          </cell>
          <cell r="BN141">
            <v>0</v>
          </cell>
          <cell r="BP141">
            <v>0</v>
          </cell>
          <cell r="BQ141">
            <v>0</v>
          </cell>
          <cell r="BR141">
            <v>0</v>
          </cell>
          <cell r="BS141">
            <v>0</v>
          </cell>
          <cell r="BT141">
            <v>0</v>
          </cell>
          <cell r="BU141">
            <v>0</v>
          </cell>
          <cell r="CA141">
            <v>0</v>
          </cell>
          <cell r="CB141">
            <v>0</v>
          </cell>
          <cell r="CC141">
            <v>0</v>
          </cell>
          <cell r="CH141">
            <v>0</v>
          </cell>
          <cell r="CI141">
            <v>0</v>
          </cell>
          <cell r="CJ141">
            <v>0</v>
          </cell>
          <cell r="CK141">
            <v>0</v>
          </cell>
          <cell r="CL141">
            <v>0</v>
          </cell>
          <cell r="CR141">
            <v>0</v>
          </cell>
          <cell r="CS141">
            <v>0</v>
          </cell>
          <cell r="CT141">
            <v>0</v>
          </cell>
          <cell r="CU141">
            <v>0</v>
          </cell>
          <cell r="CV141">
            <v>0</v>
          </cell>
          <cell r="CW141">
            <v>0</v>
          </cell>
          <cell r="CX141">
            <v>0</v>
          </cell>
          <cell r="CY141">
            <v>0</v>
          </cell>
          <cell r="CZ141">
            <v>0</v>
          </cell>
          <cell r="DA141">
            <v>0</v>
          </cell>
          <cell r="DC141">
            <v>40057</v>
          </cell>
          <cell r="DD141">
            <v>-2555.2423160777112</v>
          </cell>
          <cell r="DE141">
            <v>-2.59156908689511</v>
          </cell>
          <cell r="DF141">
            <v>0</v>
          </cell>
          <cell r="DG141">
            <v>0</v>
          </cell>
          <cell r="DH141">
            <v>0</v>
          </cell>
          <cell r="DI141">
            <v>0</v>
          </cell>
          <cell r="DJ141">
            <v>0</v>
          </cell>
          <cell r="DK141">
            <v>-2557.8338851646063</v>
          </cell>
        </row>
        <row r="142">
          <cell r="A142">
            <v>40087</v>
          </cell>
          <cell r="B142">
            <v>489.42120678074599</v>
          </cell>
          <cell r="C142">
            <v>5903.4388904205107</v>
          </cell>
          <cell r="D142">
            <v>1178.5265376382658</v>
          </cell>
          <cell r="E142">
            <v>616.13632504765383</v>
          </cell>
          <cell r="F142">
            <v>1870.6302174963657</v>
          </cell>
          <cell r="G142">
            <v>82.240161253950504</v>
          </cell>
          <cell r="H142">
            <v>-18.052516087399994</v>
          </cell>
          <cell r="I142">
            <v>0.70408456300000011</v>
          </cell>
          <cell r="J142">
            <v>0</v>
          </cell>
          <cell r="K142">
            <v>0</v>
          </cell>
          <cell r="L142">
            <v>0</v>
          </cell>
          <cell r="M142">
            <v>15.49488213980003</v>
          </cell>
          <cell r="N142">
            <v>0</v>
          </cell>
          <cell r="O142">
            <v>0</v>
          </cell>
          <cell r="P142">
            <v>7.2563572160543739</v>
          </cell>
          <cell r="Q142">
            <v>5.0510710178417524</v>
          </cell>
          <cell r="R142">
            <v>30.684917639564208</v>
          </cell>
          <cell r="S142">
            <v>30.825424067480562</v>
          </cell>
          <cell r="T142">
            <v>21.802847672013193</v>
          </cell>
          <cell r="U142">
            <v>74.964731602397819</v>
          </cell>
          <cell r="V142">
            <v>1.3567278412992509</v>
          </cell>
          <cell r="W142">
            <v>103.67075722868998</v>
          </cell>
          <cell r="X142">
            <v>2.5777657191006442</v>
          </cell>
          <cell r="Y142">
            <v>0.79895027388082485</v>
          </cell>
          <cell r="Z142">
            <v>13.478223375888367</v>
          </cell>
          <cell r="AA142">
            <v>28.060128469069269</v>
          </cell>
          <cell r="AB142">
            <v>184.3376489200553</v>
          </cell>
          <cell r="AC142">
            <v>118.72747736741024</v>
          </cell>
          <cell r="AD142">
            <v>3.5807370321349343</v>
          </cell>
          <cell r="AE142">
            <v>6.557654542038863</v>
          </cell>
          <cell r="AF142">
            <v>4.6865245966339009</v>
          </cell>
          <cell r="AG142">
            <v>8.4773194822293636</v>
          </cell>
          <cell r="AH142">
            <v>43.970338226424502</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C142">
            <v>40087</v>
          </cell>
          <cell r="BD142">
            <v>0</v>
          </cell>
          <cell r="BE142">
            <v>0</v>
          </cell>
          <cell r="BF142">
            <v>0</v>
          </cell>
          <cell r="BG142">
            <v>0</v>
          </cell>
          <cell r="BH142">
            <v>0</v>
          </cell>
          <cell r="BI142">
            <v>0</v>
          </cell>
          <cell r="BJ142">
            <v>0</v>
          </cell>
          <cell r="BK142">
            <v>0</v>
          </cell>
          <cell r="BL142">
            <v>0</v>
          </cell>
          <cell r="BM142">
            <v>0</v>
          </cell>
          <cell r="BN142">
            <v>0</v>
          </cell>
          <cell r="BP142">
            <v>0</v>
          </cell>
          <cell r="BQ142">
            <v>0</v>
          </cell>
          <cell r="BR142">
            <v>0</v>
          </cell>
          <cell r="BS142">
            <v>0</v>
          </cell>
          <cell r="BT142">
            <v>0</v>
          </cell>
          <cell r="BU142">
            <v>0</v>
          </cell>
          <cell r="CA142">
            <v>0</v>
          </cell>
          <cell r="CB142">
            <v>0</v>
          </cell>
          <cell r="CC142">
            <v>0</v>
          </cell>
          <cell r="CH142">
            <v>0</v>
          </cell>
          <cell r="CI142">
            <v>0</v>
          </cell>
          <cell r="CJ142">
            <v>0</v>
          </cell>
          <cell r="CK142">
            <v>0</v>
          </cell>
          <cell r="CL142">
            <v>0</v>
          </cell>
          <cell r="CR142">
            <v>0</v>
          </cell>
          <cell r="CS142">
            <v>0</v>
          </cell>
          <cell r="CT142">
            <v>0</v>
          </cell>
          <cell r="CU142">
            <v>0</v>
          </cell>
          <cell r="CV142">
            <v>0</v>
          </cell>
          <cell r="CW142">
            <v>0</v>
          </cell>
          <cell r="CX142">
            <v>0</v>
          </cell>
          <cell r="CY142">
            <v>0</v>
          </cell>
          <cell r="CZ142">
            <v>0</v>
          </cell>
          <cell r="DA142">
            <v>0</v>
          </cell>
          <cell r="DC142">
            <v>40087</v>
          </cell>
          <cell r="DD142">
            <v>10138.539789252891</v>
          </cell>
          <cell r="DE142">
            <v>690.86560229020745</v>
          </cell>
          <cell r="DF142">
            <v>0</v>
          </cell>
          <cell r="DG142">
            <v>0</v>
          </cell>
          <cell r="DH142">
            <v>0</v>
          </cell>
          <cell r="DI142">
            <v>0</v>
          </cell>
          <cell r="DJ142">
            <v>0</v>
          </cell>
          <cell r="DK142">
            <v>10829.405391543098</v>
          </cell>
        </row>
        <row r="143">
          <cell r="A143">
            <v>40118</v>
          </cell>
          <cell r="B143">
            <v>957.41710154726866</v>
          </cell>
          <cell r="C143">
            <v>12737.522240177701</v>
          </cell>
          <cell r="D143">
            <v>2442.7164924140807</v>
          </cell>
          <cell r="E143">
            <v>888.22416789148008</v>
          </cell>
          <cell r="F143">
            <v>2899.4396803313207</v>
          </cell>
          <cell r="G143">
            <v>156.56871350715141</v>
          </cell>
          <cell r="H143">
            <v>14.601429606199991</v>
          </cell>
          <cell r="I143">
            <v>1.40387156</v>
          </cell>
          <cell r="J143">
            <v>0</v>
          </cell>
          <cell r="K143">
            <v>0</v>
          </cell>
          <cell r="L143">
            <v>0</v>
          </cell>
          <cell r="M143">
            <v>30.895187175999965</v>
          </cell>
          <cell r="N143">
            <v>0</v>
          </cell>
          <cell r="O143">
            <v>0</v>
          </cell>
          <cell r="P143">
            <v>11.157016684480755</v>
          </cell>
          <cell r="Q143">
            <v>7.7070683729069991</v>
          </cell>
          <cell r="R143">
            <v>49.484152025937746</v>
          </cell>
          <cell r="S143">
            <v>49.432531162342876</v>
          </cell>
          <cell r="T143">
            <v>32.825009694785123</v>
          </cell>
          <cell r="U143">
            <v>114.18466272976092</v>
          </cell>
          <cell r="V143">
            <v>2.074766848175071</v>
          </cell>
          <cell r="W143">
            <v>159.28413348052473</v>
          </cell>
          <cell r="X143">
            <v>3.9144711003104242</v>
          </cell>
          <cell r="Y143">
            <v>1.2289104820263159</v>
          </cell>
          <cell r="Z143">
            <v>20.945893033339345</v>
          </cell>
          <cell r="AA143">
            <v>42.876411266753877</v>
          </cell>
          <cell r="AB143">
            <v>298.16773891493472</v>
          </cell>
          <cell r="AC143">
            <v>180.81006699001739</v>
          </cell>
          <cell r="AD143">
            <v>5.7433903602259697</v>
          </cell>
          <cell r="AE143">
            <v>10.624234646768736</v>
          </cell>
          <cell r="AF143">
            <v>7.1503595140844372</v>
          </cell>
          <cell r="AG143">
            <v>12.906953550594809</v>
          </cell>
          <cell r="AH143">
            <v>67.692283410899279</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C143">
            <v>40118</v>
          </cell>
          <cell r="BD143">
            <v>0</v>
          </cell>
          <cell r="BE143">
            <v>0</v>
          </cell>
          <cell r="BF143">
            <v>0</v>
          </cell>
          <cell r="BG143">
            <v>0</v>
          </cell>
          <cell r="BH143">
            <v>0</v>
          </cell>
          <cell r="BI143">
            <v>0</v>
          </cell>
          <cell r="BJ143">
            <v>0</v>
          </cell>
          <cell r="BK143">
            <v>0</v>
          </cell>
          <cell r="BL143">
            <v>0</v>
          </cell>
          <cell r="BM143">
            <v>0</v>
          </cell>
          <cell r="BN143">
            <v>0</v>
          </cell>
          <cell r="BP143">
            <v>0</v>
          </cell>
          <cell r="BQ143">
            <v>0</v>
          </cell>
          <cell r="BR143">
            <v>0</v>
          </cell>
          <cell r="BS143">
            <v>0</v>
          </cell>
          <cell r="BT143">
            <v>0</v>
          </cell>
          <cell r="BU143">
            <v>0</v>
          </cell>
          <cell r="CA143">
            <v>0</v>
          </cell>
          <cell r="CB143">
            <v>0</v>
          </cell>
          <cell r="CC143">
            <v>0</v>
          </cell>
          <cell r="CH143">
            <v>0</v>
          </cell>
          <cell r="CI143">
            <v>0</v>
          </cell>
          <cell r="CJ143">
            <v>0</v>
          </cell>
          <cell r="CK143">
            <v>0</v>
          </cell>
          <cell r="CL143">
            <v>0</v>
          </cell>
          <cell r="CR143">
            <v>0</v>
          </cell>
          <cell r="CS143">
            <v>0</v>
          </cell>
          <cell r="CT143">
            <v>0</v>
          </cell>
          <cell r="CU143">
            <v>0</v>
          </cell>
          <cell r="CV143">
            <v>0</v>
          </cell>
          <cell r="CW143">
            <v>0</v>
          </cell>
          <cell r="CX143">
            <v>0</v>
          </cell>
          <cell r="CY143">
            <v>0</v>
          </cell>
          <cell r="CZ143">
            <v>0</v>
          </cell>
          <cell r="DA143">
            <v>0</v>
          </cell>
          <cell r="DC143">
            <v>40118</v>
          </cell>
          <cell r="DD143">
            <v>20128.788884211204</v>
          </cell>
          <cell r="DE143">
            <v>1078.2100542688695</v>
          </cell>
          <cell r="DF143">
            <v>0</v>
          </cell>
          <cell r="DG143">
            <v>0</v>
          </cell>
          <cell r="DH143">
            <v>0</v>
          </cell>
          <cell r="DI143">
            <v>0</v>
          </cell>
          <cell r="DJ143">
            <v>0</v>
          </cell>
          <cell r="DK143">
            <v>21206.998938480072</v>
          </cell>
        </row>
        <row r="144">
          <cell r="A144">
            <v>40148</v>
          </cell>
          <cell r="B144">
            <v>945.03542189431664</v>
          </cell>
          <cell r="C144">
            <v>20401.14048533544</v>
          </cell>
          <cell r="D144">
            <v>3219.8253995178848</v>
          </cell>
          <cell r="E144">
            <v>1075.8061608480284</v>
          </cell>
          <cell r="F144">
            <v>3899.1048601027614</v>
          </cell>
          <cell r="G144">
            <v>113.10934687819579</v>
          </cell>
          <cell r="H144">
            <v>17.894532606060007</v>
          </cell>
          <cell r="I144">
            <v>0.97656559584999858</v>
          </cell>
          <cell r="J144">
            <v>0</v>
          </cell>
          <cell r="K144">
            <v>0</v>
          </cell>
          <cell r="L144">
            <v>0</v>
          </cell>
          <cell r="M144">
            <v>21.491408283409982</v>
          </cell>
          <cell r="N144">
            <v>0</v>
          </cell>
          <cell r="O144">
            <v>0</v>
          </cell>
          <cell r="P144">
            <v>13.982140403684534</v>
          </cell>
          <cell r="Q144">
            <v>9.8149091295388615</v>
          </cell>
          <cell r="R144">
            <v>55.930941134755706</v>
          </cell>
          <cell r="S144">
            <v>56.572788326608446</v>
          </cell>
          <cell r="T144">
            <v>42.979248146128249</v>
          </cell>
          <cell r="U144">
            <v>145.94198871039228</v>
          </cell>
          <cell r="V144">
            <v>2.6298809721095675</v>
          </cell>
          <cell r="W144">
            <v>199.92058076827874</v>
          </cell>
          <cell r="X144">
            <v>5.0349521996584805</v>
          </cell>
          <cell r="Y144">
            <v>1.5388114565538153</v>
          </cell>
          <cell r="Z144">
            <v>25.662521521192286</v>
          </cell>
          <cell r="AA144">
            <v>54.439373664003341</v>
          </cell>
          <cell r="AB144">
            <v>360.87826150415566</v>
          </cell>
          <cell r="AC144">
            <v>231.18552804838407</v>
          </cell>
          <cell r="AD144">
            <v>6.5699085412343674</v>
          </cell>
          <cell r="AE144">
            <v>11.885017156490207</v>
          </cell>
          <cell r="AF144">
            <v>9.1072030308974625</v>
          </cell>
          <cell r="AG144">
            <v>16.511367918856475</v>
          </cell>
          <cell r="AH144">
            <v>84.606860207907218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C144">
            <v>40148</v>
          </cell>
          <cell r="BD144">
            <v>0</v>
          </cell>
          <cell r="BE144">
            <v>0</v>
          </cell>
          <cell r="BF144">
            <v>0</v>
          </cell>
          <cell r="BG144">
            <v>0</v>
          </cell>
          <cell r="BH144">
            <v>0</v>
          </cell>
          <cell r="BI144">
            <v>0</v>
          </cell>
          <cell r="BJ144">
            <v>0</v>
          </cell>
          <cell r="BK144">
            <v>0</v>
          </cell>
          <cell r="BL144">
            <v>0</v>
          </cell>
          <cell r="BM144">
            <v>0</v>
          </cell>
          <cell r="BN144">
            <v>0</v>
          </cell>
          <cell r="BP144">
            <v>0</v>
          </cell>
          <cell r="BQ144">
            <v>0</v>
          </cell>
          <cell r="BR144">
            <v>0</v>
          </cell>
          <cell r="BS144">
            <v>0</v>
          </cell>
          <cell r="BT144">
            <v>0</v>
          </cell>
          <cell r="BU144">
            <v>0</v>
          </cell>
          <cell r="CA144">
            <v>0</v>
          </cell>
          <cell r="CB144">
            <v>0</v>
          </cell>
          <cell r="CC144">
            <v>0</v>
          </cell>
          <cell r="CH144">
            <v>0</v>
          </cell>
          <cell r="CI144">
            <v>0</v>
          </cell>
          <cell r="CJ144">
            <v>0</v>
          </cell>
          <cell r="CK144">
            <v>0</v>
          </cell>
          <cell r="CL144">
            <v>0</v>
          </cell>
          <cell r="CR144">
            <v>0</v>
          </cell>
          <cell r="CS144">
            <v>0</v>
          </cell>
          <cell r="CT144">
            <v>0</v>
          </cell>
          <cell r="CU144">
            <v>0</v>
          </cell>
          <cell r="CV144">
            <v>0</v>
          </cell>
          <cell r="CW144">
            <v>0</v>
          </cell>
          <cell r="CX144">
            <v>0</v>
          </cell>
          <cell r="CY144">
            <v>0</v>
          </cell>
          <cell r="CZ144">
            <v>0</v>
          </cell>
          <cell r="DA144">
            <v>0</v>
          </cell>
          <cell r="DC144">
            <v>40148</v>
          </cell>
          <cell r="DD144">
            <v>29694.384181061949</v>
          </cell>
          <cell r="DE144">
            <v>1335.1922828408296</v>
          </cell>
          <cell r="DF144">
            <v>0</v>
          </cell>
          <cell r="DG144">
            <v>0</v>
          </cell>
          <cell r="DH144">
            <v>0</v>
          </cell>
          <cell r="DI144">
            <v>0</v>
          </cell>
          <cell r="DJ144">
            <v>0</v>
          </cell>
          <cell r="DK144">
            <v>31029.576463902777</v>
          </cell>
        </row>
      </sheetData>
      <sheetData sheetId="1" refreshError="1">
        <row r="19">
          <cell r="A19" t="str">
            <v>A-1-1.)  Billed Net Margin Rev Summary</v>
          </cell>
          <cell r="DC19" t="str">
            <v>B-1-1.)  Billed Net Margin Rev Summary</v>
          </cell>
        </row>
        <row r="20">
          <cell r="B20" t="str">
            <v>P1</v>
          </cell>
          <cell r="C20" t="str">
            <v>P2</v>
          </cell>
          <cell r="D20" t="str">
            <v>P3</v>
          </cell>
          <cell r="E20" t="str">
            <v>P4</v>
          </cell>
          <cell r="F20" t="str">
            <v>P5</v>
          </cell>
          <cell r="G20" t="str">
            <v>P7</v>
          </cell>
          <cell r="H20" t="str">
            <v>P8</v>
          </cell>
          <cell r="I20" t="str">
            <v>P9</v>
          </cell>
          <cell r="J20" t="str">
            <v>P9a</v>
          </cell>
          <cell r="K20" t="str">
            <v>P9b</v>
          </cell>
          <cell r="L20" t="str">
            <v>P9c</v>
          </cell>
          <cell r="M20" t="str">
            <v>P10</v>
          </cell>
          <cell r="N20" t="str">
            <v>P10a</v>
          </cell>
          <cell r="O20" t="str">
            <v>P10b</v>
          </cell>
          <cell r="P20" t="str">
            <v>P20</v>
          </cell>
          <cell r="Q20" t="str">
            <v>P21</v>
          </cell>
          <cell r="R20" t="str">
            <v>P22</v>
          </cell>
          <cell r="S20" t="str">
            <v>P23</v>
          </cell>
          <cell r="T20" t="str">
            <v>P24</v>
          </cell>
          <cell r="U20" t="str">
            <v>P25</v>
          </cell>
          <cell r="V20" t="str">
            <v>P26</v>
          </cell>
          <cell r="W20" t="str">
            <v>P27</v>
          </cell>
          <cell r="X20" t="str">
            <v>P28</v>
          </cell>
          <cell r="Y20" t="str">
            <v>P29</v>
          </cell>
          <cell r="Z20" t="str">
            <v>P30</v>
          </cell>
          <cell r="AA20" t="str">
            <v>P31</v>
          </cell>
          <cell r="AB20" t="str">
            <v>P32</v>
          </cell>
          <cell r="AC20" t="str">
            <v>P33</v>
          </cell>
          <cell r="AD20" t="str">
            <v>P34</v>
          </cell>
          <cell r="AE20" t="str">
            <v>P35</v>
          </cell>
          <cell r="AF20" t="str">
            <v>P36</v>
          </cell>
          <cell r="AG20" t="str">
            <v>P37</v>
          </cell>
          <cell r="AH20" t="str">
            <v>P38</v>
          </cell>
          <cell r="AI20" t="str">
            <v>P49</v>
          </cell>
          <cell r="AJ20" t="str">
            <v>P50</v>
          </cell>
          <cell r="AK20" t="str">
            <v>P51</v>
          </cell>
          <cell r="AL20" t="str">
            <v>P52</v>
          </cell>
          <cell r="AM20" t="str">
            <v>P62</v>
          </cell>
          <cell r="AN20" t="str">
            <v>P63</v>
          </cell>
          <cell r="AO20" t="str">
            <v>P64</v>
          </cell>
          <cell r="AP20" t="str">
            <v>P65</v>
          </cell>
          <cell r="AQ20" t="str">
            <v>P66</v>
          </cell>
          <cell r="AR20" t="str">
            <v>Spare 1a</v>
          </cell>
          <cell r="AS20" t="str">
            <v>Spare 2a</v>
          </cell>
          <cell r="AT20" t="str">
            <v>Spare 3a</v>
          </cell>
          <cell r="AU20" t="str">
            <v>Spare 4a</v>
          </cell>
          <cell r="AV20" t="str">
            <v>Spare 5a</v>
          </cell>
          <cell r="AW20" t="str">
            <v>Spare 6a</v>
          </cell>
          <cell r="AX20" t="str">
            <v>Spare 7a</v>
          </cell>
          <cell r="AY20" t="str">
            <v>Spare 8a</v>
          </cell>
          <cell r="AZ20" t="str">
            <v>P58</v>
          </cell>
          <cell r="BA20" t="str">
            <v>P61</v>
          </cell>
          <cell r="BD20" t="str">
            <v>P11</v>
          </cell>
          <cell r="BE20" t="str">
            <v>P12</v>
          </cell>
          <cell r="BF20" t="str">
            <v>P13</v>
          </cell>
          <cell r="BG20" t="str">
            <v>P14</v>
          </cell>
          <cell r="BH20" t="str">
            <v>P15</v>
          </cell>
          <cell r="BI20" t="str">
            <v>P17</v>
          </cell>
          <cell r="BJ20" t="str">
            <v>P18</v>
          </cell>
          <cell r="BK20" t="str">
            <v>P19</v>
          </cell>
          <cell r="BL20" t="str">
            <v>P19a</v>
          </cell>
          <cell r="BM20" t="str">
            <v>P19b</v>
          </cell>
          <cell r="BN20" t="str">
            <v>P19c</v>
          </cell>
          <cell r="BP20" t="str">
            <v>P39</v>
          </cell>
          <cell r="BQ20" t="str">
            <v>P40</v>
          </cell>
          <cell r="BR20" t="str">
            <v>P41</v>
          </cell>
          <cell r="BS20" t="str">
            <v>P42</v>
          </cell>
          <cell r="BT20" t="str">
            <v>P43</v>
          </cell>
          <cell r="BU20" t="str">
            <v>P44</v>
          </cell>
          <cell r="CA20" t="str">
            <v>P45</v>
          </cell>
          <cell r="CB20" t="str">
            <v>P46</v>
          </cell>
          <cell r="CC20" t="str">
            <v>P47</v>
          </cell>
          <cell r="CH20" t="str">
            <v>P48</v>
          </cell>
          <cell r="CI20" t="str">
            <v>P53</v>
          </cell>
          <cell r="CJ20" t="str">
            <v>P54</v>
          </cell>
          <cell r="CK20" t="str">
            <v>P55</v>
          </cell>
          <cell r="CL20" t="str">
            <v>P56</v>
          </cell>
          <cell r="CR20" t="str">
            <v>Spare 1b</v>
          </cell>
          <cell r="CS20" t="str">
            <v>Spare 2b</v>
          </cell>
          <cell r="CT20" t="str">
            <v>Spare 3b</v>
          </cell>
          <cell r="CU20" t="str">
            <v>Spare 4b</v>
          </cell>
          <cell r="CV20" t="str">
            <v>Spare 5b</v>
          </cell>
          <cell r="CW20" t="str">
            <v>Spare 6b</v>
          </cell>
          <cell r="CX20" t="str">
            <v>Spare 7b</v>
          </cell>
          <cell r="CY20" t="str">
            <v>Spare 8b</v>
          </cell>
          <cell r="CZ20" t="str">
            <v>p57</v>
          </cell>
          <cell r="DA20" t="str">
            <v>p60</v>
          </cell>
          <cell r="DD20" t="str">
            <v>Total Firm</v>
          </cell>
          <cell r="DE20" t="str">
            <v>Total TC</v>
          </cell>
          <cell r="DF20" t="str">
            <v>Total Interruptible</v>
          </cell>
          <cell r="DG20" t="str">
            <v>Total Firm</v>
          </cell>
          <cell r="DH20" t="str">
            <v>Total TC</v>
          </cell>
          <cell r="DI20" t="str">
            <v>Total Interruptible</v>
          </cell>
          <cell r="DJ20" t="str">
            <v>Others</v>
          </cell>
          <cell r="DK20" t="str">
            <v>Grand</v>
          </cell>
        </row>
        <row r="21">
          <cell r="B21" t="str">
            <v>Resid - Firm</v>
          </cell>
          <cell r="D21" t="str">
            <v>Comm - Firm</v>
          </cell>
          <cell r="P21" t="str">
            <v>TC</v>
          </cell>
          <cell r="AI21" t="str">
            <v>Interruptible</v>
          </cell>
          <cell r="AR21" t="str">
            <v>Resid</v>
          </cell>
          <cell r="AS21" t="str">
            <v>Comm</v>
          </cell>
          <cell r="AT21" t="str">
            <v>Comm</v>
          </cell>
          <cell r="AU21" t="str">
            <v>TC</v>
          </cell>
          <cell r="AV21" t="str">
            <v>TC</v>
          </cell>
          <cell r="AW21" t="str">
            <v>TC</v>
          </cell>
          <cell r="AX21" t="str">
            <v>Interrupt</v>
          </cell>
          <cell r="AY21" t="str">
            <v>Interrupt</v>
          </cell>
          <cell r="AZ21" t="str">
            <v>Edgar</v>
          </cell>
          <cell r="BA21" t="str">
            <v>S. Allowance</v>
          </cell>
          <cell r="BD21" t="str">
            <v>Resid - Firm</v>
          </cell>
          <cell r="BF21" t="str">
            <v>Comm - Firm</v>
          </cell>
          <cell r="BP21" t="str">
            <v>TC</v>
          </cell>
          <cell r="CI21" t="str">
            <v>Interruptible</v>
          </cell>
          <cell r="CR21" t="str">
            <v>Resid</v>
          </cell>
          <cell r="CS21" t="str">
            <v>Comm</v>
          </cell>
          <cell r="CT21" t="str">
            <v>Comm</v>
          </cell>
          <cell r="CU21" t="str">
            <v>TC</v>
          </cell>
          <cell r="CV21" t="str">
            <v>TC</v>
          </cell>
          <cell r="CW21" t="str">
            <v>TC</v>
          </cell>
          <cell r="CX21" t="str">
            <v>Interrupt</v>
          </cell>
          <cell r="CY21" t="str">
            <v>Interrupt</v>
          </cell>
          <cell r="CZ21" t="str">
            <v>Offsys</v>
          </cell>
          <cell r="DA21" t="str">
            <v>Rev Char</v>
          </cell>
          <cell r="DD21" t="str">
            <v>Sales</v>
          </cell>
          <cell r="DE21" t="str">
            <v>Sales</v>
          </cell>
          <cell r="DF21" t="str">
            <v>Sales</v>
          </cell>
          <cell r="DG21" t="str">
            <v>Trans</v>
          </cell>
          <cell r="DH21" t="str">
            <v>Trans</v>
          </cell>
          <cell r="DI21" t="str">
            <v>Trans</v>
          </cell>
          <cell r="DJ21" t="str">
            <v>(Edgar, S.Allow, Choff, Offsys)</v>
          </cell>
          <cell r="DK21" t="str">
            <v>Total</v>
          </cell>
        </row>
        <row r="22">
          <cell r="B22" t="str">
            <v>1A</v>
          </cell>
          <cell r="C22" t="str">
            <v>1B</v>
          </cell>
          <cell r="D22">
            <v>3</v>
          </cell>
          <cell r="E22" t="str">
            <v>2-1</v>
          </cell>
          <cell r="F22" t="str">
            <v>2-2</v>
          </cell>
          <cell r="G22" t="str">
            <v>4A</v>
          </cell>
          <cell r="H22" t="str">
            <v>4B</v>
          </cell>
          <cell r="I22">
            <v>7</v>
          </cell>
          <cell r="J22" t="str">
            <v>SC 21 - R1</v>
          </cell>
          <cell r="K22" t="str">
            <v>SC 21 - R2</v>
          </cell>
          <cell r="L22" t="str">
            <v>SC 21 - R3</v>
          </cell>
          <cell r="M22" t="str">
            <v>NGV</v>
          </cell>
          <cell r="N22" t="str">
            <v>WC Adj</v>
          </cell>
          <cell r="O22" t="str">
            <v>1 Time Adj</v>
          </cell>
          <cell r="P22" t="str">
            <v>6C-1</v>
          </cell>
          <cell r="Q22" t="str">
            <v>6CT-1</v>
          </cell>
          <cell r="R22" t="str">
            <v>6C-2</v>
          </cell>
          <cell r="S22" t="str">
            <v>6CT-2</v>
          </cell>
          <cell r="T22" t="str">
            <v>6G-1</v>
          </cell>
          <cell r="U22" t="str">
            <v>6G-2</v>
          </cell>
          <cell r="V22" t="str">
            <v>NYH1</v>
          </cell>
          <cell r="W22" t="str">
            <v>NYH2</v>
          </cell>
          <cell r="X22" t="str">
            <v>NYSGS</v>
          </cell>
          <cell r="Y22" t="str">
            <v>Kingsboro</v>
          </cell>
          <cell r="Z22" t="str">
            <v>NYCDGS</v>
          </cell>
          <cell r="AA22" t="str">
            <v>6M-1</v>
          </cell>
          <cell r="AB22" t="str">
            <v>6M-2</v>
          </cell>
          <cell r="AC22" t="str">
            <v>6M-3</v>
          </cell>
          <cell r="AD22" t="str">
            <v>LFK-A</v>
          </cell>
          <cell r="AE22" t="str">
            <v>LFK-B</v>
          </cell>
          <cell r="AF22" t="str">
            <v>TRP-A</v>
          </cell>
          <cell r="AG22" t="str">
            <v>TRP-B</v>
          </cell>
          <cell r="AH22" t="str">
            <v>6M-4</v>
          </cell>
          <cell r="AI22" t="str">
            <v>5A1</v>
          </cell>
          <cell r="AJ22" t="str">
            <v>5A2</v>
          </cell>
          <cell r="AK22" t="str">
            <v>5B1</v>
          </cell>
          <cell r="AL22" t="str">
            <v>5B2</v>
          </cell>
          <cell r="AM22" t="str">
            <v>Power Gen</v>
          </cell>
          <cell r="AN22" t="str">
            <v>SC20-Spare 1</v>
          </cell>
          <cell r="AO22" t="str">
            <v>SC20-Spare 2</v>
          </cell>
          <cell r="AP22" t="str">
            <v>SC20-Spare 3</v>
          </cell>
          <cell r="AQ22" t="str">
            <v>PG &lt; 50MW</v>
          </cell>
          <cell r="AR22" t="str">
            <v>Spare 1a</v>
          </cell>
          <cell r="AS22" t="str">
            <v>Spare 2a</v>
          </cell>
          <cell r="AT22" t="str">
            <v>Spare 3a</v>
          </cell>
          <cell r="AU22" t="str">
            <v>Spare 4a</v>
          </cell>
          <cell r="AV22" t="str">
            <v>Spare 5a</v>
          </cell>
          <cell r="AW22" t="str">
            <v>Spare 6a</v>
          </cell>
          <cell r="AX22" t="str">
            <v>Spare 7a</v>
          </cell>
          <cell r="AY22" t="str">
            <v>Spare 8a</v>
          </cell>
          <cell r="BD22" t="str">
            <v>T1A</v>
          </cell>
          <cell r="BE22" t="str">
            <v>T1B</v>
          </cell>
          <cell r="BF22" t="str">
            <v>T3</v>
          </cell>
          <cell r="BG22" t="str">
            <v>T2-1</v>
          </cell>
          <cell r="BH22" t="str">
            <v>T2-2</v>
          </cell>
          <cell r="BI22" t="str">
            <v>T4A</v>
          </cell>
          <cell r="BJ22" t="str">
            <v>T4B</v>
          </cell>
          <cell r="BK22" t="str">
            <v>T7</v>
          </cell>
          <cell r="BL22" t="str">
            <v>T7</v>
          </cell>
          <cell r="BM22" t="str">
            <v>T7</v>
          </cell>
          <cell r="BN22" t="str">
            <v>T7</v>
          </cell>
          <cell r="BP22" t="str">
            <v>T6C-1</v>
          </cell>
          <cell r="BQ22" t="str">
            <v>T6CT-1</v>
          </cell>
          <cell r="BR22" t="str">
            <v>T6C-2</v>
          </cell>
          <cell r="BS22" t="str">
            <v>T6CT-2</v>
          </cell>
          <cell r="BT22" t="str">
            <v>T6G-1</v>
          </cell>
          <cell r="BU22" t="str">
            <v>T6G-2</v>
          </cell>
          <cell r="CA22" t="str">
            <v>T6M-1</v>
          </cell>
          <cell r="CB22" t="str">
            <v>T6M-2</v>
          </cell>
          <cell r="CC22" t="str">
            <v>T6M-3</v>
          </cell>
          <cell r="CH22" t="str">
            <v>T6M-4</v>
          </cell>
          <cell r="CI22" t="str">
            <v>T5A1</v>
          </cell>
          <cell r="CJ22" t="str">
            <v>T5A2</v>
          </cell>
          <cell r="CK22" t="str">
            <v>T5B1</v>
          </cell>
          <cell r="CL22" t="str">
            <v>T5B2</v>
          </cell>
          <cell r="CR22" t="str">
            <v>Spare 1b</v>
          </cell>
          <cell r="CS22" t="str">
            <v>Spare 2b</v>
          </cell>
          <cell r="CT22" t="str">
            <v>Spare 3b</v>
          </cell>
          <cell r="CU22" t="str">
            <v>Spare 4b</v>
          </cell>
          <cell r="CV22" t="str">
            <v>Spare 5b</v>
          </cell>
          <cell r="CW22" t="str">
            <v>Spare 6b</v>
          </cell>
          <cell r="CX22" t="str">
            <v>Spare 7b</v>
          </cell>
          <cell r="CY22" t="str">
            <v>Spare 8b</v>
          </cell>
          <cell r="CZ22" t="str">
            <v>Sales</v>
          </cell>
          <cell r="DA22" t="str">
            <v>Off</v>
          </cell>
        </row>
        <row r="23">
          <cell r="A23">
            <v>38353</v>
          </cell>
          <cell r="B23">
            <v>2706.0381568795297</v>
          </cell>
          <cell r="C23">
            <v>40614.990679848161</v>
          </cell>
          <cell r="D23">
            <v>2223.4898966268315</v>
          </cell>
          <cell r="E23">
            <v>3853.7209250594788</v>
          </cell>
          <cell r="F23">
            <v>3743.69363019611</v>
          </cell>
          <cell r="G23">
            <v>558.25683612033799</v>
          </cell>
          <cell r="H23">
            <v>51.519061276863788</v>
          </cell>
          <cell r="I23">
            <v>6.9784286</v>
          </cell>
          <cell r="J23">
            <v>0</v>
          </cell>
          <cell r="K23">
            <v>0</v>
          </cell>
          <cell r="L23">
            <v>0</v>
          </cell>
          <cell r="M23">
            <v>188.47865646000002</v>
          </cell>
          <cell r="N23">
            <v>0</v>
          </cell>
          <cell r="O23">
            <v>5000</v>
          </cell>
          <cell r="P23">
            <v>112.09045911</v>
          </cell>
          <cell r="Q23">
            <v>74.487500401200009</v>
          </cell>
          <cell r="R23">
            <v>611.68073341019999</v>
          </cell>
          <cell r="S23">
            <v>597.86003855160004</v>
          </cell>
          <cell r="T23">
            <v>295.09278866279999</v>
          </cell>
          <cell r="U23">
            <v>1093.6261084122002</v>
          </cell>
          <cell r="V23">
            <v>20.284277171999999</v>
          </cell>
          <cell r="W23">
            <v>1594.5587158079998</v>
          </cell>
          <cell r="X23">
            <v>36.893320892399998</v>
          </cell>
          <cell r="Y23">
            <v>12.370466209199998</v>
          </cell>
          <cell r="Z23">
            <v>221.49070555680001</v>
          </cell>
          <cell r="AA23">
            <v>417.47142562500005</v>
          </cell>
          <cell r="AB23">
            <v>2595.4701229824</v>
          </cell>
          <cell r="AC23">
            <v>1730.0851947311999</v>
          </cell>
          <cell r="AD23">
            <v>69.521279217600011</v>
          </cell>
          <cell r="AE23">
            <v>133.6498560348</v>
          </cell>
          <cell r="AF23">
            <v>39.030107520000008</v>
          </cell>
          <cell r="AG23">
            <v>69.684821440000007</v>
          </cell>
          <cell r="AH23">
            <v>684.33681307680001</v>
          </cell>
          <cell r="AI23">
            <v>0</v>
          </cell>
          <cell r="AJ23">
            <v>0</v>
          </cell>
          <cell r="AK23">
            <v>0</v>
          </cell>
          <cell r="AL23">
            <v>0</v>
          </cell>
          <cell r="AM23">
            <v>0</v>
          </cell>
          <cell r="AN23">
            <v>0</v>
          </cell>
          <cell r="AO23">
            <v>101.50980000000001</v>
          </cell>
          <cell r="AP23">
            <v>0</v>
          </cell>
          <cell r="AQ23">
            <v>26.22</v>
          </cell>
          <cell r="AR23">
            <v>0</v>
          </cell>
          <cell r="AS23">
            <v>0</v>
          </cell>
          <cell r="AT23">
            <v>0</v>
          </cell>
          <cell r="AU23">
            <v>0</v>
          </cell>
          <cell r="AV23">
            <v>0</v>
          </cell>
          <cell r="AW23">
            <v>0</v>
          </cell>
          <cell r="AX23">
            <v>0</v>
          </cell>
          <cell r="AY23">
            <v>0</v>
          </cell>
          <cell r="AZ23">
            <v>-35.833333333333336</v>
          </cell>
          <cell r="BA23">
            <v>-48.671769999999995</v>
          </cell>
          <cell r="BC23">
            <v>38353</v>
          </cell>
          <cell r="BD23">
            <v>301.33880289796417</v>
          </cell>
          <cell r="BE23">
            <v>5814.5410759330889</v>
          </cell>
          <cell r="BF23">
            <v>1046.905803649134</v>
          </cell>
          <cell r="BG23">
            <v>1766.7285342620135</v>
          </cell>
          <cell r="BH23">
            <v>1036.1606613637107</v>
          </cell>
          <cell r="BI23">
            <v>14.420660209795784</v>
          </cell>
          <cell r="BJ23">
            <v>23.921933725991575</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523.67936575644001</v>
          </cell>
          <cell r="CJ23">
            <v>3.0347183000000002</v>
          </cell>
          <cell r="CK23">
            <v>0</v>
          </cell>
          <cell r="CL23">
            <v>0</v>
          </cell>
          <cell r="CR23">
            <v>0</v>
          </cell>
          <cell r="CS23">
            <v>0</v>
          </cell>
          <cell r="CT23">
            <v>0</v>
          </cell>
          <cell r="CU23">
            <v>0</v>
          </cell>
          <cell r="CV23">
            <v>0</v>
          </cell>
          <cell r="CW23">
            <v>0</v>
          </cell>
          <cell r="CX23">
            <v>0</v>
          </cell>
          <cell r="CY23">
            <v>0</v>
          </cell>
          <cell r="CZ23">
            <v>0</v>
          </cell>
          <cell r="DA23">
            <v>66.39881166666666</v>
          </cell>
          <cell r="DC23">
            <v>38353</v>
          </cell>
          <cell r="DD23">
            <v>58947.166271067304</v>
          </cell>
          <cell r="DE23">
            <v>10409.684734814202</v>
          </cell>
          <cell r="DF23">
            <v>0</v>
          </cell>
          <cell r="DG23">
            <v>10004.0174720417</v>
          </cell>
          <cell r="DH23">
            <v>0</v>
          </cell>
          <cell r="DI23">
            <v>654.44388405644008</v>
          </cell>
          <cell r="DJ23">
            <v>-18.106291666666664</v>
          </cell>
          <cell r="DK23">
            <v>79997.206070312968</v>
          </cell>
        </row>
        <row r="24">
          <cell r="A24">
            <v>38384</v>
          </cell>
          <cell r="B24">
            <v>2806.6158548104058</v>
          </cell>
          <cell r="C24">
            <v>42366.613239092098</v>
          </cell>
          <cell r="D24">
            <v>2487.5964661873454</v>
          </cell>
          <cell r="E24">
            <v>3659.5035522382332</v>
          </cell>
          <cell r="F24">
            <v>3676.3727790865332</v>
          </cell>
          <cell r="G24">
            <v>531.38556535825865</v>
          </cell>
          <cell r="H24">
            <v>50.617034775605944</v>
          </cell>
          <cell r="I24">
            <v>6.6407626999999998</v>
          </cell>
          <cell r="J24">
            <v>0</v>
          </cell>
          <cell r="K24">
            <v>0</v>
          </cell>
          <cell r="L24">
            <v>0</v>
          </cell>
          <cell r="M24">
            <v>179.35872147000001</v>
          </cell>
          <cell r="N24">
            <v>0</v>
          </cell>
          <cell r="O24">
            <v>0</v>
          </cell>
          <cell r="P24">
            <v>103.426839926</v>
          </cell>
          <cell r="Q24">
            <v>68.546182536000003</v>
          </cell>
          <cell r="R24">
            <v>571.56792132750002</v>
          </cell>
          <cell r="S24">
            <v>557.98330282199993</v>
          </cell>
          <cell r="T24">
            <v>270.11468406050005</v>
          </cell>
          <cell r="U24">
            <v>1005.7486480965001</v>
          </cell>
          <cell r="V24">
            <v>18.681437455000001</v>
          </cell>
          <cell r="W24">
            <v>1470.95593164</v>
          </cell>
          <cell r="X24">
            <v>33.88952684600001</v>
          </cell>
          <cell r="Y24">
            <v>11.415841268500001</v>
          </cell>
          <cell r="Z24">
            <v>205.06296872600001</v>
          </cell>
          <cell r="AA24">
            <v>384.37298594150002</v>
          </cell>
          <cell r="AB24">
            <v>2398.2997560435006</v>
          </cell>
          <cell r="AC24">
            <v>1590.9567139590001</v>
          </cell>
          <cell r="AD24">
            <v>64.887287611999994</v>
          </cell>
          <cell r="AE24">
            <v>125.00343110700001</v>
          </cell>
          <cell r="AF24">
            <v>34.362964480000002</v>
          </cell>
          <cell r="AG24">
            <v>61.304277580000019</v>
          </cell>
          <cell r="AH24">
            <v>631.70984159399984</v>
          </cell>
          <cell r="AI24">
            <v>0</v>
          </cell>
          <cell r="AJ24">
            <v>0</v>
          </cell>
          <cell r="AK24">
            <v>0</v>
          </cell>
          <cell r="AL24">
            <v>0</v>
          </cell>
          <cell r="AM24">
            <v>0</v>
          </cell>
          <cell r="AN24">
            <v>0</v>
          </cell>
          <cell r="AO24">
            <v>101.50980000000001</v>
          </cell>
          <cell r="AP24">
            <v>0</v>
          </cell>
          <cell r="AQ24">
            <v>26.22</v>
          </cell>
          <cell r="AR24">
            <v>0</v>
          </cell>
          <cell r="AS24">
            <v>0</v>
          </cell>
          <cell r="AT24">
            <v>0</v>
          </cell>
          <cell r="AU24">
            <v>0</v>
          </cell>
          <cell r="AV24">
            <v>0</v>
          </cell>
          <cell r="AW24">
            <v>0</v>
          </cell>
          <cell r="AX24">
            <v>0</v>
          </cell>
          <cell r="AY24">
            <v>0</v>
          </cell>
          <cell r="AZ24">
            <v>-35.833333333333336</v>
          </cell>
          <cell r="BA24">
            <v>-27.212430000000001</v>
          </cell>
          <cell r="BC24">
            <v>38384</v>
          </cell>
          <cell r="BD24">
            <v>288.54567499252278</v>
          </cell>
          <cell r="BE24">
            <v>6131.6511179136132</v>
          </cell>
          <cell r="BF24">
            <v>1039.3255086796794</v>
          </cell>
          <cell r="BG24">
            <v>1697.6026064808266</v>
          </cell>
          <cell r="BH24">
            <v>1017.6769603648885</v>
          </cell>
          <cell r="BI24">
            <v>13.750081277792614</v>
          </cell>
          <cell r="BJ24">
            <v>23.711089757284363</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444.76386011226003</v>
          </cell>
          <cell r="CJ24">
            <v>2.5710395000000004</v>
          </cell>
          <cell r="CK24">
            <v>0</v>
          </cell>
          <cell r="CL24">
            <v>0</v>
          </cell>
          <cell r="CR24">
            <v>0</v>
          </cell>
          <cell r="CS24">
            <v>0</v>
          </cell>
          <cell r="CT24">
            <v>0</v>
          </cell>
          <cell r="CU24">
            <v>0</v>
          </cell>
          <cell r="CV24">
            <v>0</v>
          </cell>
          <cell r="CW24">
            <v>0</v>
          </cell>
          <cell r="CX24">
            <v>0</v>
          </cell>
          <cell r="CY24">
            <v>0</v>
          </cell>
          <cell r="CZ24">
            <v>0</v>
          </cell>
          <cell r="DA24">
            <v>66.39881166666666</v>
          </cell>
          <cell r="DC24">
            <v>38384</v>
          </cell>
          <cell r="DD24">
            <v>55764.703975718476</v>
          </cell>
          <cell r="DE24">
            <v>9608.2905430210012</v>
          </cell>
          <cell r="DF24">
            <v>0</v>
          </cell>
          <cell r="DG24">
            <v>10212.263039466607</v>
          </cell>
          <cell r="DH24">
            <v>0</v>
          </cell>
          <cell r="DI24">
            <v>575.06469961226003</v>
          </cell>
          <cell r="DJ24">
            <v>3.3530483333333194</v>
          </cell>
          <cell r="DK24">
            <v>76163.675306151679</v>
          </cell>
        </row>
        <row r="25">
          <cell r="A25">
            <v>38412</v>
          </cell>
          <cell r="B25">
            <v>2681.871394748202</v>
          </cell>
          <cell r="C25">
            <v>36229.998780097732</v>
          </cell>
          <cell r="D25">
            <v>2288.0348453281504</v>
          </cell>
          <cell r="E25">
            <v>3358.0931928282166</v>
          </cell>
          <cell r="F25">
            <v>3186.8071084512053</v>
          </cell>
          <cell r="G25">
            <v>531.70278099162806</v>
          </cell>
          <cell r="H25">
            <v>44.852611850648429</v>
          </cell>
          <cell r="I25">
            <v>6.6407626999999998</v>
          </cell>
          <cell r="J25">
            <v>0</v>
          </cell>
          <cell r="K25">
            <v>0</v>
          </cell>
          <cell r="L25">
            <v>0</v>
          </cell>
          <cell r="M25">
            <v>179.35872147000001</v>
          </cell>
          <cell r="N25">
            <v>0</v>
          </cell>
          <cell r="O25">
            <v>0</v>
          </cell>
          <cell r="P25">
            <v>89.214835934000007</v>
          </cell>
          <cell r="Q25">
            <v>57.886349040000006</v>
          </cell>
          <cell r="R25">
            <v>541.32337348350006</v>
          </cell>
          <cell r="S25">
            <v>523.99625988600008</v>
          </cell>
          <cell r="T25">
            <v>218.37076954850002</v>
          </cell>
          <cell r="U25">
            <v>844.96872096449999</v>
          </cell>
          <cell r="V25">
            <v>15.878199055000003</v>
          </cell>
          <cell r="W25">
            <v>1266.4221101999999</v>
          </cell>
          <cell r="X25">
            <v>28.206393446000007</v>
          </cell>
          <cell r="Y25">
            <v>9.8573195724999998</v>
          </cell>
          <cell r="Z25">
            <v>181.54665435800001</v>
          </cell>
          <cell r="AA25">
            <v>325.9508456735</v>
          </cell>
          <cell r="AB25">
            <v>2038.9059254609999</v>
          </cell>
          <cell r="AC25">
            <v>1335.888682647</v>
          </cell>
          <cell r="AD25">
            <v>60.955070876000001</v>
          </cell>
          <cell r="AE25">
            <v>119.17474562699999</v>
          </cell>
          <cell r="AF25">
            <v>29.013437440000004</v>
          </cell>
          <cell r="AG25">
            <v>51.437726860000005</v>
          </cell>
          <cell r="AH25">
            <v>546.70102616999998</v>
          </cell>
          <cell r="AI25">
            <v>0</v>
          </cell>
          <cell r="AJ25">
            <v>0</v>
          </cell>
          <cell r="AK25">
            <v>0</v>
          </cell>
          <cell r="AL25">
            <v>0</v>
          </cell>
          <cell r="AM25">
            <v>0</v>
          </cell>
          <cell r="AN25">
            <v>0</v>
          </cell>
          <cell r="AO25">
            <v>101.50980000000001</v>
          </cell>
          <cell r="AP25">
            <v>0</v>
          </cell>
          <cell r="AQ25">
            <v>26.22</v>
          </cell>
          <cell r="AR25">
            <v>0</v>
          </cell>
          <cell r="AS25">
            <v>0</v>
          </cell>
          <cell r="AT25">
            <v>0</v>
          </cell>
          <cell r="AU25">
            <v>0</v>
          </cell>
          <cell r="AV25">
            <v>0</v>
          </cell>
          <cell r="AW25">
            <v>0</v>
          </cell>
          <cell r="AX25">
            <v>0</v>
          </cell>
          <cell r="AY25">
            <v>0</v>
          </cell>
          <cell r="AZ25">
            <v>-35.833333333333336</v>
          </cell>
          <cell r="BA25">
            <v>-198.83448999999999</v>
          </cell>
          <cell r="BC25">
            <v>38412</v>
          </cell>
          <cell r="BD25">
            <v>285.42368107731511</v>
          </cell>
          <cell r="BE25">
            <v>5341.2445575666225</v>
          </cell>
          <cell r="BF25">
            <v>882.79863327092903</v>
          </cell>
          <cell r="BG25">
            <v>1580.9714791584408</v>
          </cell>
          <cell r="BH25">
            <v>872.75298003845955</v>
          </cell>
          <cell r="BI25">
            <v>13.761070626531369</v>
          </cell>
          <cell r="BJ25">
            <v>19.777396844469454</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361.74345741708004</v>
          </cell>
          <cell r="CJ25">
            <v>2.0598039000000004</v>
          </cell>
          <cell r="CK25">
            <v>0</v>
          </cell>
          <cell r="CL25">
            <v>0</v>
          </cell>
          <cell r="CR25">
            <v>0</v>
          </cell>
          <cell r="CS25">
            <v>0</v>
          </cell>
          <cell r="CT25">
            <v>0</v>
          </cell>
          <cell r="CU25">
            <v>0</v>
          </cell>
          <cell r="CV25">
            <v>0</v>
          </cell>
          <cell r="CW25">
            <v>0</v>
          </cell>
          <cell r="CX25">
            <v>0</v>
          </cell>
          <cell r="CY25">
            <v>0</v>
          </cell>
          <cell r="CZ25">
            <v>0</v>
          </cell>
          <cell r="DA25">
            <v>66.39881166666666</v>
          </cell>
          <cell r="DC25">
            <v>38412</v>
          </cell>
          <cell r="DD25">
            <v>48507.36019846578</v>
          </cell>
          <cell r="DE25">
            <v>8285.6984462425007</v>
          </cell>
          <cell r="DF25">
            <v>0</v>
          </cell>
          <cell r="DG25">
            <v>8996.7297985827681</v>
          </cell>
          <cell r="DH25">
            <v>0</v>
          </cell>
          <cell r="DI25">
            <v>491.53306131708007</v>
          </cell>
          <cell r="DJ25">
            <v>-168.26901166666667</v>
          </cell>
          <cell r="DK25">
            <v>66113.052492941468</v>
          </cell>
        </row>
        <row r="26">
          <cell r="A26">
            <v>38443</v>
          </cell>
          <cell r="B26">
            <v>2447.3383779044761</v>
          </cell>
          <cell r="C26">
            <v>25235.225295826072</v>
          </cell>
          <cell r="D26">
            <v>1840.3678920005448</v>
          </cell>
          <cell r="E26">
            <v>2642.5578902569341</v>
          </cell>
          <cell r="F26">
            <v>2415.4289212345343</v>
          </cell>
          <cell r="G26">
            <v>549.24952304882856</v>
          </cell>
          <cell r="H26">
            <v>36.471528224362295</v>
          </cell>
          <cell r="I26">
            <v>6.8658733000000005</v>
          </cell>
          <cell r="J26">
            <v>0</v>
          </cell>
          <cell r="K26">
            <v>0</v>
          </cell>
          <cell r="L26">
            <v>0</v>
          </cell>
          <cell r="M26">
            <v>185.43867813000006</v>
          </cell>
          <cell r="N26">
            <v>0</v>
          </cell>
          <cell r="O26">
            <v>0</v>
          </cell>
          <cell r="P26">
            <v>57.059958760000001</v>
          </cell>
          <cell r="Q26">
            <v>35.279116670000001</v>
          </cell>
          <cell r="R26">
            <v>414.09107384749996</v>
          </cell>
          <cell r="S26">
            <v>395.12614680000007</v>
          </cell>
          <cell r="T26">
            <v>119.10913505750001</v>
          </cell>
          <cell r="U26">
            <v>508.69327451250001</v>
          </cell>
          <cell r="V26">
            <v>9.8234225250000016</v>
          </cell>
          <cell r="W26">
            <v>806.59318179999991</v>
          </cell>
          <cell r="X26">
            <v>16.597864080000001</v>
          </cell>
          <cell r="Y26">
            <v>6.3187909575000019</v>
          </cell>
          <cell r="Z26">
            <v>122.66470684999999</v>
          </cell>
          <cell r="AA26">
            <v>200.59440822750003</v>
          </cell>
          <cell r="AB26">
            <v>1261.2213161450002</v>
          </cell>
          <cell r="AC26">
            <v>803.17768002499997</v>
          </cell>
          <cell r="AD26">
            <v>45.989905499999992</v>
          </cell>
          <cell r="AE26">
            <v>92.169890434999999</v>
          </cell>
          <cell r="AF26">
            <v>18.684252800000003</v>
          </cell>
          <cell r="AG26">
            <v>32.635121740000002</v>
          </cell>
          <cell r="AH26">
            <v>352.18149603000001</v>
          </cell>
          <cell r="AI26">
            <v>0</v>
          </cell>
          <cell r="AJ26">
            <v>0</v>
          </cell>
          <cell r="AK26">
            <v>0</v>
          </cell>
          <cell r="AL26">
            <v>0</v>
          </cell>
          <cell r="AM26">
            <v>0</v>
          </cell>
          <cell r="AN26">
            <v>0</v>
          </cell>
          <cell r="AO26">
            <v>101.50980000000001</v>
          </cell>
          <cell r="AP26">
            <v>0</v>
          </cell>
          <cell r="AQ26">
            <v>26.22</v>
          </cell>
          <cell r="AR26">
            <v>0</v>
          </cell>
          <cell r="AS26">
            <v>0</v>
          </cell>
          <cell r="AT26">
            <v>0</v>
          </cell>
          <cell r="AU26">
            <v>0</v>
          </cell>
          <cell r="AV26">
            <v>0</v>
          </cell>
          <cell r="AW26">
            <v>0</v>
          </cell>
          <cell r="AX26">
            <v>0</v>
          </cell>
          <cell r="AY26">
            <v>0</v>
          </cell>
          <cell r="AZ26">
            <v>-35.833333333333336</v>
          </cell>
          <cell r="BA26">
            <v>-86.705770000000001</v>
          </cell>
          <cell r="BC26">
            <v>38443</v>
          </cell>
          <cell r="BD26">
            <v>297.75041581132336</v>
          </cell>
          <cell r="BE26">
            <v>3734.0842253209785</v>
          </cell>
          <cell r="BF26">
            <v>655.56738038575827</v>
          </cell>
          <cell r="BG26">
            <v>1472.021364587034</v>
          </cell>
          <cell r="BH26">
            <v>649.37552184006938</v>
          </cell>
          <cell r="BI26">
            <v>14.158533846080179</v>
          </cell>
          <cell r="BJ26">
            <v>15.103789178845538</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204.11221686209998</v>
          </cell>
          <cell r="CJ26">
            <v>1.1146125</v>
          </cell>
          <cell r="CK26">
            <v>0</v>
          </cell>
          <cell r="CL26">
            <v>0</v>
          </cell>
          <cell r="CR26">
            <v>0</v>
          </cell>
          <cell r="CS26">
            <v>0</v>
          </cell>
          <cell r="CT26">
            <v>0</v>
          </cell>
          <cell r="CU26">
            <v>0</v>
          </cell>
          <cell r="CV26">
            <v>0</v>
          </cell>
          <cell r="CW26">
            <v>0</v>
          </cell>
          <cell r="CX26">
            <v>0</v>
          </cell>
          <cell r="CY26">
            <v>0</v>
          </cell>
          <cell r="CZ26">
            <v>0</v>
          </cell>
          <cell r="DA26">
            <v>66.39881166666666</v>
          </cell>
          <cell r="DC26">
            <v>38443</v>
          </cell>
          <cell r="DD26">
            <v>35358.943979925745</v>
          </cell>
          <cell r="DE26">
            <v>5298.0107427624989</v>
          </cell>
          <cell r="DF26">
            <v>0</v>
          </cell>
          <cell r="DG26">
            <v>6838.0612309700891</v>
          </cell>
          <cell r="DH26">
            <v>0</v>
          </cell>
          <cell r="DI26">
            <v>332.95662936209999</v>
          </cell>
          <cell r="DJ26">
            <v>-56.140291666666684</v>
          </cell>
          <cell r="DK26">
            <v>47771.832291353763</v>
          </cell>
        </row>
        <row r="27">
          <cell r="A27">
            <v>38473</v>
          </cell>
          <cell r="B27">
            <v>2193.1521506336517</v>
          </cell>
          <cell r="C27">
            <v>16447.794103621745</v>
          </cell>
          <cell r="D27">
            <v>1260.7563471722488</v>
          </cell>
          <cell r="E27">
            <v>2388.0621241286212</v>
          </cell>
          <cell r="F27">
            <v>1488.0071571258291</v>
          </cell>
          <cell r="G27">
            <v>549.24525522394026</v>
          </cell>
          <cell r="H27">
            <v>25.912773808488438</v>
          </cell>
          <cell r="I27">
            <v>6.8658733000000005</v>
          </cell>
          <cell r="J27">
            <v>0</v>
          </cell>
          <cell r="K27">
            <v>0</v>
          </cell>
          <cell r="L27">
            <v>0</v>
          </cell>
          <cell r="M27">
            <v>185.43867813000006</v>
          </cell>
          <cell r="N27">
            <v>0</v>
          </cell>
          <cell r="O27">
            <v>0</v>
          </cell>
          <cell r="P27">
            <v>37.710019330199998</v>
          </cell>
          <cell r="Q27">
            <v>20.799570015</v>
          </cell>
          <cell r="R27">
            <v>371.58763893930001</v>
          </cell>
          <cell r="S27">
            <v>347.68109971980005</v>
          </cell>
          <cell r="T27">
            <v>49.059974602800004</v>
          </cell>
          <cell r="U27">
            <v>290.40744535110002</v>
          </cell>
          <cell r="V27">
            <v>6.0132345840000001</v>
          </cell>
          <cell r="W27">
            <v>528.18218207999996</v>
          </cell>
          <cell r="X27">
            <v>8.8883143398000009</v>
          </cell>
          <cell r="Y27">
            <v>4.1965529759999995</v>
          </cell>
          <cell r="Z27">
            <v>90.518875574400013</v>
          </cell>
          <cell r="AA27">
            <v>121.2052057083</v>
          </cell>
          <cell r="AB27">
            <v>767.5086330954</v>
          </cell>
          <cell r="AC27">
            <v>456.89722905960008</v>
          </cell>
          <cell r="AD27">
            <v>40.499387056800003</v>
          </cell>
          <cell r="AE27">
            <v>83.922706362600024</v>
          </cell>
          <cell r="AF27">
            <v>10.187743680000001</v>
          </cell>
          <cell r="AG27">
            <v>17.107236120000003</v>
          </cell>
          <cell r="AH27">
            <v>236.39097736799999</v>
          </cell>
          <cell r="AI27">
            <v>0</v>
          </cell>
          <cell r="AJ27">
            <v>0</v>
          </cell>
          <cell r="AK27">
            <v>0</v>
          </cell>
          <cell r="AL27">
            <v>0</v>
          </cell>
          <cell r="AM27">
            <v>97.92</v>
          </cell>
          <cell r="AN27">
            <v>27.325800000000001</v>
          </cell>
          <cell r="AO27">
            <v>125.72713800000001</v>
          </cell>
          <cell r="AP27">
            <v>0</v>
          </cell>
          <cell r="AQ27">
            <v>45.465479999999999</v>
          </cell>
          <cell r="AR27">
            <v>0</v>
          </cell>
          <cell r="AS27">
            <v>0</v>
          </cell>
          <cell r="AT27">
            <v>0</v>
          </cell>
          <cell r="AU27">
            <v>0</v>
          </cell>
          <cell r="AV27">
            <v>0</v>
          </cell>
          <cell r="AW27">
            <v>0</v>
          </cell>
          <cell r="AX27">
            <v>0</v>
          </cell>
          <cell r="AY27">
            <v>0</v>
          </cell>
          <cell r="AZ27">
            <v>-35.833333333333336</v>
          </cell>
          <cell r="BA27">
            <v>-91.142789999999991</v>
          </cell>
          <cell r="BC27">
            <v>38473</v>
          </cell>
          <cell r="BD27">
            <v>292.29223285101773</v>
          </cell>
          <cell r="BE27">
            <v>2366.5609854866198</v>
          </cell>
          <cell r="BF27">
            <v>387.28354688555947</v>
          </cell>
          <cell r="BG27">
            <v>1264.5800306803305</v>
          </cell>
          <cell r="BH27">
            <v>392.63822770919239</v>
          </cell>
          <cell r="BI27">
            <v>14.204012815495933</v>
          </cell>
          <cell r="BJ27">
            <v>9.4598337754111572</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81.811567086540009</v>
          </cell>
          <cell r="CJ27">
            <v>0.37450980000000006</v>
          </cell>
          <cell r="CK27">
            <v>0</v>
          </cell>
          <cell r="CL27">
            <v>0</v>
          </cell>
          <cell r="CR27">
            <v>0</v>
          </cell>
          <cell r="CS27">
            <v>0</v>
          </cell>
          <cell r="CT27">
            <v>0</v>
          </cell>
          <cell r="CU27">
            <v>0</v>
          </cell>
          <cell r="CV27">
            <v>0</v>
          </cell>
          <cell r="CW27">
            <v>0</v>
          </cell>
          <cell r="CX27">
            <v>0</v>
          </cell>
          <cell r="CY27">
            <v>0</v>
          </cell>
          <cell r="CZ27">
            <v>0</v>
          </cell>
          <cell r="DA27">
            <v>66.39881166666666</v>
          </cell>
          <cell r="DC27">
            <v>38473</v>
          </cell>
          <cell r="DD27">
            <v>24545.23446314453</v>
          </cell>
          <cell r="DE27">
            <v>3488.7640259630998</v>
          </cell>
          <cell r="DF27">
            <v>0</v>
          </cell>
          <cell r="DG27">
            <v>4727.0188702036276</v>
          </cell>
          <cell r="DH27">
            <v>0</v>
          </cell>
          <cell r="DI27">
            <v>378.62449488653999</v>
          </cell>
          <cell r="DJ27">
            <v>-60.577311666666674</v>
          </cell>
          <cell r="DK27">
            <v>33079.06454253113</v>
          </cell>
        </row>
        <row r="28">
          <cell r="A28">
            <v>38504</v>
          </cell>
          <cell r="B28">
            <v>1879.5567762137023</v>
          </cell>
          <cell r="C28">
            <v>9194.0115690795792</v>
          </cell>
          <cell r="D28">
            <v>738.16465580354668</v>
          </cell>
          <cell r="E28">
            <v>1952.9962310728042</v>
          </cell>
          <cell r="F28">
            <v>824.93553328956875</v>
          </cell>
          <cell r="G28">
            <v>549.0598897342345</v>
          </cell>
          <cell r="H28">
            <v>35.031188609539754</v>
          </cell>
          <cell r="I28">
            <v>6.8658733000000005</v>
          </cell>
          <cell r="J28">
            <v>0</v>
          </cell>
          <cell r="K28">
            <v>0</v>
          </cell>
          <cell r="L28">
            <v>0</v>
          </cell>
          <cell r="M28">
            <v>185.43867813000006</v>
          </cell>
          <cell r="N28">
            <v>0</v>
          </cell>
          <cell r="O28">
            <v>0</v>
          </cell>
          <cell r="P28">
            <v>23.858034202799999</v>
          </cell>
          <cell r="Q28">
            <v>11.03257638</v>
          </cell>
          <cell r="R28">
            <v>317.86843837770004</v>
          </cell>
          <cell r="S28">
            <v>293.12961705720005</v>
          </cell>
          <cell r="T28">
            <v>5.9686257267000009</v>
          </cell>
          <cell r="U28">
            <v>145.03336868790001</v>
          </cell>
          <cell r="V28">
            <v>3.3995636010000005</v>
          </cell>
          <cell r="W28">
            <v>330.03827891999993</v>
          </cell>
          <cell r="X28">
            <v>3.8642930172000005</v>
          </cell>
          <cell r="Y28">
            <v>2.6724209715000002</v>
          </cell>
          <cell r="Z28">
            <v>65.258468931599992</v>
          </cell>
          <cell r="AA28">
            <v>67.076327423700008</v>
          </cell>
          <cell r="AB28">
            <v>431.39666786580005</v>
          </cell>
          <cell r="AC28">
            <v>226.5873097194</v>
          </cell>
          <cell r="AD28">
            <v>34.165155175199992</v>
          </cell>
          <cell r="AE28">
            <v>72.545688671400001</v>
          </cell>
          <cell r="AF28">
            <v>5.3924595200000009</v>
          </cell>
          <cell r="AG28">
            <v>8.4029381800000014</v>
          </cell>
          <cell r="AH28">
            <v>152.634554982</v>
          </cell>
          <cell r="AI28">
            <v>0</v>
          </cell>
          <cell r="AJ28">
            <v>0</v>
          </cell>
          <cell r="AK28">
            <v>0</v>
          </cell>
          <cell r="AL28">
            <v>0</v>
          </cell>
          <cell r="AM28">
            <v>97.92</v>
          </cell>
          <cell r="AN28">
            <v>27.325800000000001</v>
          </cell>
          <cell r="AO28">
            <v>125.72713800000001</v>
          </cell>
          <cell r="AP28">
            <v>0</v>
          </cell>
          <cell r="AQ28">
            <v>45.465479999999999</v>
          </cell>
          <cell r="AR28">
            <v>0</v>
          </cell>
          <cell r="AS28">
            <v>0</v>
          </cell>
          <cell r="AT28">
            <v>0</v>
          </cell>
          <cell r="AU28">
            <v>0</v>
          </cell>
          <cell r="AV28">
            <v>0</v>
          </cell>
          <cell r="AW28">
            <v>0</v>
          </cell>
          <cell r="AX28">
            <v>0</v>
          </cell>
          <cell r="AY28">
            <v>0</v>
          </cell>
          <cell r="AZ28">
            <v>-35.833333333333336</v>
          </cell>
          <cell r="BA28">
            <v>-228.43599</v>
          </cell>
          <cell r="BC28">
            <v>38504</v>
          </cell>
          <cell r="BD28">
            <v>294.18207680592974</v>
          </cell>
          <cell r="BE28">
            <v>1218.4614192588351</v>
          </cell>
          <cell r="BF28">
            <v>208.53678679292551</v>
          </cell>
          <cell r="BG28">
            <v>1142.683553995284</v>
          </cell>
          <cell r="BH28">
            <v>206.55315372379874</v>
          </cell>
          <cell r="BI28">
            <v>14.174976483948534</v>
          </cell>
          <cell r="BJ28">
            <v>7.4202129899861218</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18.972077754600001</v>
          </cell>
          <cell r="CJ28">
            <v>0</v>
          </cell>
          <cell r="CK28">
            <v>0</v>
          </cell>
          <cell r="CL28">
            <v>0</v>
          </cell>
          <cell r="CR28">
            <v>0</v>
          </cell>
          <cell r="CS28">
            <v>0</v>
          </cell>
          <cell r="CT28">
            <v>0</v>
          </cell>
          <cell r="CU28">
            <v>0</v>
          </cell>
          <cell r="CV28">
            <v>0</v>
          </cell>
          <cell r="CW28">
            <v>0</v>
          </cell>
          <cell r="CX28">
            <v>0</v>
          </cell>
          <cell r="CY28">
            <v>0</v>
          </cell>
          <cell r="CZ28">
            <v>0</v>
          </cell>
          <cell r="DA28">
            <v>66.39881166666666</v>
          </cell>
          <cell r="DC28">
            <v>38504</v>
          </cell>
          <cell r="DD28">
            <v>15366.060395232975</v>
          </cell>
          <cell r="DE28">
            <v>2200.3247874111003</v>
          </cell>
          <cell r="DF28">
            <v>0</v>
          </cell>
          <cell r="DG28">
            <v>3092.0121800507086</v>
          </cell>
          <cell r="DH28">
            <v>0</v>
          </cell>
          <cell r="DI28">
            <v>315.41049575459999</v>
          </cell>
          <cell r="DJ28">
            <v>-197.87051166666666</v>
          </cell>
          <cell r="DK28">
            <v>20775.937346782714</v>
          </cell>
        </row>
        <row r="29">
          <cell r="A29">
            <v>38534</v>
          </cell>
          <cell r="B29">
            <v>1726.5071012340509</v>
          </cell>
          <cell r="C29">
            <v>4793.6375976137806</v>
          </cell>
          <cell r="D29">
            <v>460.95847907303971</v>
          </cell>
          <cell r="E29">
            <v>1900.4714961869458</v>
          </cell>
          <cell r="F29">
            <v>583.54187163910876</v>
          </cell>
          <cell r="G29">
            <v>549.88470975640007</v>
          </cell>
          <cell r="H29">
            <v>47.929762937441375</v>
          </cell>
          <cell r="I29">
            <v>6.8658733000000005</v>
          </cell>
          <cell r="J29">
            <v>0</v>
          </cell>
          <cell r="K29">
            <v>0</v>
          </cell>
          <cell r="L29">
            <v>0</v>
          </cell>
          <cell r="M29">
            <v>185.43867813000006</v>
          </cell>
          <cell r="N29">
            <v>0</v>
          </cell>
          <cell r="O29">
            <v>0</v>
          </cell>
          <cell r="P29">
            <v>23.252895439200003</v>
          </cell>
          <cell r="Q29">
            <v>10.437590242799999</v>
          </cell>
          <cell r="R29">
            <v>322.07241028409999</v>
          </cell>
          <cell r="S29">
            <v>296.53640367119999</v>
          </cell>
          <cell r="T29">
            <v>2.1021147945000003</v>
          </cell>
          <cell r="U29">
            <v>135.61996437989998</v>
          </cell>
          <cell r="V29">
            <v>3.2533445070000004</v>
          </cell>
          <cell r="W29">
            <v>321.05552623200003</v>
          </cell>
          <cell r="X29">
            <v>3.5056017864000002</v>
          </cell>
          <cell r="Y29">
            <v>2.607213363300001</v>
          </cell>
          <cell r="Z29">
            <v>64.787242791599994</v>
          </cell>
          <cell r="AA29">
            <v>63.951390159299997</v>
          </cell>
          <cell r="AB29">
            <v>413.15177340989999</v>
          </cell>
          <cell r="AC29">
            <v>211.58153186939998</v>
          </cell>
          <cell r="AD29">
            <v>34.564468327200004</v>
          </cell>
          <cell r="AE29">
            <v>73.587934765800014</v>
          </cell>
          <cell r="AF29">
            <v>5.0996371199999997</v>
          </cell>
          <cell r="AG29">
            <v>7.8311415000000011</v>
          </cell>
          <cell r="AH29">
            <v>149.2190635572</v>
          </cell>
          <cell r="AI29">
            <v>0</v>
          </cell>
          <cell r="AJ29">
            <v>0</v>
          </cell>
          <cell r="AK29">
            <v>0</v>
          </cell>
          <cell r="AL29">
            <v>0</v>
          </cell>
          <cell r="AM29">
            <v>97.92</v>
          </cell>
          <cell r="AN29">
            <v>27.325800000000001</v>
          </cell>
          <cell r="AO29">
            <v>125.72713800000001</v>
          </cell>
          <cell r="AP29">
            <v>0</v>
          </cell>
          <cell r="AQ29">
            <v>45.465479999999999</v>
          </cell>
          <cell r="AR29">
            <v>0</v>
          </cell>
          <cell r="AS29">
            <v>0</v>
          </cell>
          <cell r="AT29">
            <v>0</v>
          </cell>
          <cell r="AU29">
            <v>0</v>
          </cell>
          <cell r="AV29">
            <v>0</v>
          </cell>
          <cell r="AW29">
            <v>0</v>
          </cell>
          <cell r="AX29">
            <v>0</v>
          </cell>
          <cell r="AY29">
            <v>0</v>
          </cell>
          <cell r="AZ29">
            <v>-35.833333333333336</v>
          </cell>
          <cell r="BA29">
            <v>-89.179009999999991</v>
          </cell>
          <cell r="BC29">
            <v>38534</v>
          </cell>
          <cell r="BD29">
            <v>291.56535303314132</v>
          </cell>
          <cell r="BE29">
            <v>754.77162792789829</v>
          </cell>
          <cell r="BF29">
            <v>148.11969707228178</v>
          </cell>
          <cell r="BG29">
            <v>1085.152520437463</v>
          </cell>
          <cell r="BH29">
            <v>144.14035575695914</v>
          </cell>
          <cell r="BI29">
            <v>14.211282486299837</v>
          </cell>
          <cell r="BJ29">
            <v>7.8486823646479493</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19.604480346420001</v>
          </cell>
          <cell r="CJ29">
            <v>0</v>
          </cell>
          <cell r="CK29">
            <v>0</v>
          </cell>
          <cell r="CL29">
            <v>0</v>
          </cell>
          <cell r="CR29">
            <v>0</v>
          </cell>
          <cell r="CS29">
            <v>0</v>
          </cell>
          <cell r="CT29">
            <v>0</v>
          </cell>
          <cell r="CU29">
            <v>0</v>
          </cell>
          <cell r="CV29">
            <v>0</v>
          </cell>
          <cell r="CW29">
            <v>0</v>
          </cell>
          <cell r="CX29">
            <v>0</v>
          </cell>
          <cell r="CY29">
            <v>0</v>
          </cell>
          <cell r="CZ29">
            <v>0</v>
          </cell>
          <cell r="DA29">
            <v>66.39881166666666</v>
          </cell>
          <cell r="DC29">
            <v>38534</v>
          </cell>
          <cell r="DD29">
            <v>10255.235569870765</v>
          </cell>
          <cell r="DE29">
            <v>2144.2172482007995</v>
          </cell>
          <cell r="DF29">
            <v>0</v>
          </cell>
          <cell r="DG29">
            <v>2445.8095190786917</v>
          </cell>
          <cell r="DH29">
            <v>0</v>
          </cell>
          <cell r="DI29">
            <v>316.04289834642003</v>
          </cell>
          <cell r="DJ29">
            <v>-58.61353166666666</v>
          </cell>
          <cell r="DK29">
            <v>15102.691703830011</v>
          </cell>
        </row>
        <row r="30">
          <cell r="A30">
            <v>38565</v>
          </cell>
          <cell r="B30">
            <v>1656.0406356994961</v>
          </cell>
          <cell r="C30">
            <v>5487.7271778159193</v>
          </cell>
          <cell r="D30">
            <v>394.02319944485271</v>
          </cell>
          <cell r="E30">
            <v>1883.050510841412</v>
          </cell>
          <cell r="F30">
            <v>598.18898861815751</v>
          </cell>
          <cell r="G30">
            <v>557.98049420029713</v>
          </cell>
          <cell r="H30">
            <v>49.648869098112314</v>
          </cell>
          <cell r="I30">
            <v>6.9784286</v>
          </cell>
          <cell r="J30">
            <v>0</v>
          </cell>
          <cell r="K30">
            <v>0</v>
          </cell>
          <cell r="L30">
            <v>0</v>
          </cell>
          <cell r="M30">
            <v>188.47865646000002</v>
          </cell>
          <cell r="N30">
            <v>0</v>
          </cell>
          <cell r="O30">
            <v>0</v>
          </cell>
          <cell r="P30">
            <v>23.328147527999999</v>
          </cell>
          <cell r="Q30">
            <v>10.471368852000001</v>
          </cell>
          <cell r="R30">
            <v>323.11471581899997</v>
          </cell>
          <cell r="S30">
            <v>297.49606840799999</v>
          </cell>
          <cell r="T30">
            <v>2.1089177550000002</v>
          </cell>
          <cell r="U30">
            <v>136.05886394100003</v>
          </cell>
          <cell r="V30">
            <v>3.2638731300000008</v>
          </cell>
          <cell r="W30">
            <v>322.09454088000001</v>
          </cell>
          <cell r="X30">
            <v>3.5169467760000002</v>
          </cell>
          <cell r="Y30">
            <v>2.6156509470000007</v>
          </cell>
          <cell r="Z30">
            <v>64.996910243999992</v>
          </cell>
          <cell r="AA30">
            <v>64.158352586999996</v>
          </cell>
          <cell r="AB30">
            <v>416.32572523499999</v>
          </cell>
          <cell r="AC30">
            <v>212.26626174599997</v>
          </cell>
          <cell r="AD30">
            <v>34.676327448000009</v>
          </cell>
          <cell r="AE30">
            <v>73.826083422000011</v>
          </cell>
          <cell r="AF30">
            <v>5.1161408000000002</v>
          </cell>
          <cell r="AG30">
            <v>7.8564850000000011</v>
          </cell>
          <cell r="AH30">
            <v>149.70197314799998</v>
          </cell>
          <cell r="AI30">
            <v>0</v>
          </cell>
          <cell r="AJ30">
            <v>0</v>
          </cell>
          <cell r="AK30">
            <v>0</v>
          </cell>
          <cell r="AL30">
            <v>0</v>
          </cell>
          <cell r="AM30">
            <v>97.92</v>
          </cell>
          <cell r="AN30">
            <v>27.325800000000001</v>
          </cell>
          <cell r="AO30">
            <v>125.72713800000001</v>
          </cell>
          <cell r="AP30">
            <v>0</v>
          </cell>
          <cell r="AQ30">
            <v>45.465479999999999</v>
          </cell>
          <cell r="AR30">
            <v>0</v>
          </cell>
          <cell r="AS30">
            <v>0</v>
          </cell>
          <cell r="AT30">
            <v>0</v>
          </cell>
          <cell r="AU30">
            <v>0</v>
          </cell>
          <cell r="AV30">
            <v>0</v>
          </cell>
          <cell r="AW30">
            <v>0</v>
          </cell>
          <cell r="AX30">
            <v>0</v>
          </cell>
          <cell r="AY30">
            <v>0</v>
          </cell>
          <cell r="AZ30">
            <v>-35.833333333333336</v>
          </cell>
          <cell r="BA30">
            <v>-14.29561</v>
          </cell>
          <cell r="BC30">
            <v>38565</v>
          </cell>
          <cell r="BD30">
            <v>298.94078160457207</v>
          </cell>
          <cell r="BE30">
            <v>769.90095299632492</v>
          </cell>
          <cell r="BF30">
            <v>150.54904513372435</v>
          </cell>
          <cell r="BG30">
            <v>1118.2732715454365</v>
          </cell>
          <cell r="BH30">
            <v>146.10247633782345</v>
          </cell>
          <cell r="BI30">
            <v>14.408904294997106</v>
          </cell>
          <cell r="BJ30">
            <v>8.1098617812796174</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19.604480346420001</v>
          </cell>
          <cell r="CJ30">
            <v>0</v>
          </cell>
          <cell r="CK30">
            <v>0</v>
          </cell>
          <cell r="CL30">
            <v>0</v>
          </cell>
          <cell r="CR30">
            <v>0</v>
          </cell>
          <cell r="CS30">
            <v>0</v>
          </cell>
          <cell r="CT30">
            <v>0</v>
          </cell>
          <cell r="CU30">
            <v>0</v>
          </cell>
          <cell r="CV30">
            <v>0</v>
          </cell>
          <cell r="CW30">
            <v>0</v>
          </cell>
          <cell r="CX30">
            <v>0</v>
          </cell>
          <cell r="CY30">
            <v>0</v>
          </cell>
          <cell r="CZ30">
            <v>0</v>
          </cell>
          <cell r="DA30">
            <v>66.39881166666666</v>
          </cell>
          <cell r="DC30">
            <v>38565</v>
          </cell>
          <cell r="DD30">
            <v>10822.116960778249</v>
          </cell>
          <cell r="DE30">
            <v>2152.9933536660001</v>
          </cell>
          <cell r="DF30">
            <v>0</v>
          </cell>
          <cell r="DG30">
            <v>2506.2852936941581</v>
          </cell>
          <cell r="DH30">
            <v>0</v>
          </cell>
          <cell r="DI30">
            <v>316.04289834642003</v>
          </cell>
          <cell r="DJ30">
            <v>16.269868333333321</v>
          </cell>
          <cell r="DK30">
            <v>15813.708374818161</v>
          </cell>
        </row>
        <row r="31">
          <cell r="A31">
            <v>38596</v>
          </cell>
          <cell r="B31">
            <v>1665.238406337221</v>
          </cell>
          <cell r="C31">
            <v>5898.6193676699531</v>
          </cell>
          <cell r="D31">
            <v>394.31863939970179</v>
          </cell>
          <cell r="E31">
            <v>1848.4087012970326</v>
          </cell>
          <cell r="F31">
            <v>584.4787179817647</v>
          </cell>
          <cell r="G31">
            <v>549.28434014357799</v>
          </cell>
          <cell r="H31">
            <v>48.501942948262794</v>
          </cell>
          <cell r="I31">
            <v>6.8658733000000005</v>
          </cell>
          <cell r="J31">
            <v>0</v>
          </cell>
          <cell r="K31">
            <v>0</v>
          </cell>
          <cell r="L31">
            <v>0</v>
          </cell>
          <cell r="M31">
            <v>185.43867813000006</v>
          </cell>
          <cell r="N31">
            <v>0</v>
          </cell>
          <cell r="O31">
            <v>0</v>
          </cell>
          <cell r="P31">
            <v>22.650878728799999</v>
          </cell>
          <cell r="Q31">
            <v>10.1673613692</v>
          </cell>
          <cell r="R31">
            <v>313.73396600490003</v>
          </cell>
          <cell r="S31">
            <v>288.85908577680004</v>
          </cell>
          <cell r="T31">
            <v>2.0476911105000006</v>
          </cell>
          <cell r="U31">
            <v>132.10876789110003</v>
          </cell>
          <cell r="V31">
            <v>3.1691155230000003</v>
          </cell>
          <cell r="W31">
            <v>312.74340904799999</v>
          </cell>
          <cell r="X31">
            <v>3.4148418696000005</v>
          </cell>
          <cell r="Y31">
            <v>2.5397126937000003</v>
          </cell>
          <cell r="Z31">
            <v>63.109903172399989</v>
          </cell>
          <cell r="AA31">
            <v>62.295690737700006</v>
          </cell>
          <cell r="AB31">
            <v>407.97980532540004</v>
          </cell>
          <cell r="AC31">
            <v>206.10369285659999</v>
          </cell>
          <cell r="AD31">
            <v>33.669595360800002</v>
          </cell>
          <cell r="AE31">
            <v>71.682745516200015</v>
          </cell>
          <cell r="AF31">
            <v>4.9676076800000013</v>
          </cell>
          <cell r="AG31">
            <v>7.6283935000000005</v>
          </cell>
          <cell r="AH31">
            <v>145.35578683079996</v>
          </cell>
          <cell r="AI31">
            <v>0</v>
          </cell>
          <cell r="AJ31">
            <v>0</v>
          </cell>
          <cell r="AK31">
            <v>0</v>
          </cell>
          <cell r="AL31">
            <v>0</v>
          </cell>
          <cell r="AM31">
            <v>97.92</v>
          </cell>
          <cell r="AN31">
            <v>27.325800000000001</v>
          </cell>
          <cell r="AO31">
            <v>125.72713800000001</v>
          </cell>
          <cell r="AP31">
            <v>0</v>
          </cell>
          <cell r="AQ31">
            <v>45.465479999999999</v>
          </cell>
          <cell r="AR31">
            <v>0</v>
          </cell>
          <cell r="AS31">
            <v>0</v>
          </cell>
          <cell r="AT31">
            <v>0</v>
          </cell>
          <cell r="AU31">
            <v>0</v>
          </cell>
          <cell r="AV31">
            <v>0</v>
          </cell>
          <cell r="AW31">
            <v>0</v>
          </cell>
          <cell r="AX31">
            <v>0</v>
          </cell>
          <cell r="AY31">
            <v>0</v>
          </cell>
          <cell r="AZ31">
            <v>-35.833333333333336</v>
          </cell>
          <cell r="BA31">
            <v>-47.041830000000004</v>
          </cell>
          <cell r="BC31">
            <v>38596</v>
          </cell>
          <cell r="BD31">
            <v>292.28027102432304</v>
          </cell>
          <cell r="BE31">
            <v>756.37806616924115</v>
          </cell>
          <cell r="BF31">
            <v>148.12096305691352</v>
          </cell>
          <cell r="BG31">
            <v>1087.1259170730559</v>
          </cell>
          <cell r="BH31">
            <v>145.1027856310123</v>
          </cell>
          <cell r="BI31">
            <v>14.158749288755414</v>
          </cell>
          <cell r="BJ31">
            <v>7.6754418028252687</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18.972077754600001</v>
          </cell>
          <cell r="CJ31">
            <v>0</v>
          </cell>
          <cell r="CK31">
            <v>0</v>
          </cell>
          <cell r="CL31">
            <v>0</v>
          </cell>
          <cell r="CR31">
            <v>0</v>
          </cell>
          <cell r="CS31">
            <v>0</v>
          </cell>
          <cell r="CT31">
            <v>0</v>
          </cell>
          <cell r="CU31">
            <v>0</v>
          </cell>
          <cell r="CV31">
            <v>0</v>
          </cell>
          <cell r="CW31">
            <v>0</v>
          </cell>
          <cell r="CX31">
            <v>0</v>
          </cell>
          <cell r="CY31">
            <v>0</v>
          </cell>
          <cell r="CZ31">
            <v>0</v>
          </cell>
          <cell r="DA31">
            <v>66.39881166666666</v>
          </cell>
          <cell r="DC31">
            <v>38596</v>
          </cell>
          <cell r="DD31">
            <v>11181.154667207515</v>
          </cell>
          <cell r="DE31">
            <v>2094.2280509954994</v>
          </cell>
          <cell r="DF31">
            <v>0</v>
          </cell>
          <cell r="DG31">
            <v>2450.8421940461267</v>
          </cell>
          <cell r="DH31">
            <v>0</v>
          </cell>
          <cell r="DI31">
            <v>315.41049575459999</v>
          </cell>
          <cell r="DJ31">
            <v>-16.476351666666687</v>
          </cell>
          <cell r="DK31">
            <v>16025.159056337076</v>
          </cell>
        </row>
        <row r="32">
          <cell r="A32">
            <v>38626</v>
          </cell>
          <cell r="B32">
            <v>1748.8890566423897</v>
          </cell>
          <cell r="C32">
            <v>7754.9774443734368</v>
          </cell>
          <cell r="D32">
            <v>511.4062018846538</v>
          </cell>
          <cell r="E32">
            <v>2056.6157114866819</v>
          </cell>
          <cell r="F32">
            <v>1029.736457373951</v>
          </cell>
          <cell r="G32">
            <v>549.68078726407737</v>
          </cell>
          <cell r="H32">
            <v>38.826652569846487</v>
          </cell>
          <cell r="I32">
            <v>6.8658733000000005</v>
          </cell>
          <cell r="J32">
            <v>0</v>
          </cell>
          <cell r="K32">
            <v>0</v>
          </cell>
          <cell r="L32">
            <v>0</v>
          </cell>
          <cell r="M32">
            <v>185.43867813000006</v>
          </cell>
          <cell r="N32">
            <v>0</v>
          </cell>
          <cell r="O32">
            <v>1250</v>
          </cell>
          <cell r="P32">
            <v>44.723017798199997</v>
          </cell>
          <cell r="Q32">
            <v>25.826057220599999</v>
          </cell>
          <cell r="R32">
            <v>395.60695462889998</v>
          </cell>
          <cell r="S32">
            <v>372.4908528726001</v>
          </cell>
          <cell r="T32">
            <v>71.838737611200003</v>
          </cell>
          <cell r="U32">
            <v>365.49322140869998</v>
          </cell>
          <cell r="V32">
            <v>7.3520281799999996</v>
          </cell>
          <cell r="W32">
            <v>628.65714038399994</v>
          </cell>
          <cell r="X32">
            <v>11.499411483000003</v>
          </cell>
          <cell r="Y32">
            <v>4.9675248756000006</v>
          </cell>
          <cell r="Z32">
            <v>103.0010195088</v>
          </cell>
          <cell r="AA32">
            <v>148.97842836029997</v>
          </cell>
          <cell r="AB32">
            <v>958.26104211600023</v>
          </cell>
          <cell r="AC32">
            <v>575.89728892920004</v>
          </cell>
          <cell r="AD32">
            <v>43.378353597599997</v>
          </cell>
          <cell r="AE32">
            <v>88.935995168999995</v>
          </cell>
          <cell r="AF32">
            <v>12.655930560000002</v>
          </cell>
          <cell r="AG32">
            <v>21.60697188</v>
          </cell>
          <cell r="AH32">
            <v>278.67715424640005</v>
          </cell>
          <cell r="AI32">
            <v>0</v>
          </cell>
          <cell r="AJ32">
            <v>0</v>
          </cell>
          <cell r="AK32">
            <v>0</v>
          </cell>
          <cell r="AL32">
            <v>0</v>
          </cell>
          <cell r="AM32">
            <v>19.933333333333334</v>
          </cell>
          <cell r="AN32">
            <v>4.486533333333333</v>
          </cell>
          <cell r="AO32">
            <v>111.17739999999999</v>
          </cell>
          <cell r="AP32">
            <v>0</v>
          </cell>
          <cell r="AQ32">
            <v>44.224399999999996</v>
          </cell>
          <cell r="AR32">
            <v>0</v>
          </cell>
          <cell r="AS32">
            <v>0</v>
          </cell>
          <cell r="AT32">
            <v>0</v>
          </cell>
          <cell r="AU32">
            <v>0</v>
          </cell>
          <cell r="AV32">
            <v>0</v>
          </cell>
          <cell r="AW32">
            <v>0</v>
          </cell>
          <cell r="AX32">
            <v>0</v>
          </cell>
          <cell r="AY32">
            <v>0</v>
          </cell>
          <cell r="AZ32">
            <v>-35.833333333333336</v>
          </cell>
          <cell r="BA32">
            <v>-31.255970000000001</v>
          </cell>
          <cell r="BC32">
            <v>38626</v>
          </cell>
          <cell r="BD32">
            <v>296.82118506311753</v>
          </cell>
          <cell r="BE32">
            <v>1094.5227121398368</v>
          </cell>
          <cell r="BF32">
            <v>250.49930518757211</v>
          </cell>
          <cell r="BG32">
            <v>1198.449719016078</v>
          </cell>
          <cell r="BH32">
            <v>258.44588439881602</v>
          </cell>
          <cell r="BI32">
            <v>14.190534432268594</v>
          </cell>
          <cell r="BJ32">
            <v>9.0428726297144806</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142.5375327138</v>
          </cell>
          <cell r="CJ32">
            <v>0.7401027</v>
          </cell>
          <cell r="CK32">
            <v>0</v>
          </cell>
          <cell r="CL32">
            <v>0</v>
          </cell>
          <cell r="CR32">
            <v>0</v>
          </cell>
          <cell r="CS32">
            <v>0</v>
          </cell>
          <cell r="CT32">
            <v>0</v>
          </cell>
          <cell r="CU32">
            <v>0</v>
          </cell>
          <cell r="CV32">
            <v>0</v>
          </cell>
          <cell r="CW32">
            <v>0</v>
          </cell>
          <cell r="CX32">
            <v>0</v>
          </cell>
          <cell r="CY32">
            <v>0</v>
          </cell>
          <cell r="CZ32">
            <v>0</v>
          </cell>
          <cell r="DA32">
            <v>66.39881166666666</v>
          </cell>
          <cell r="DC32">
            <v>38626</v>
          </cell>
          <cell r="DD32">
            <v>15132.436863025036</v>
          </cell>
          <cell r="DE32">
            <v>4159.8471308300996</v>
          </cell>
          <cell r="DF32">
            <v>0</v>
          </cell>
          <cell r="DG32">
            <v>3121.9722128674034</v>
          </cell>
          <cell r="DH32">
            <v>0</v>
          </cell>
          <cell r="DI32">
            <v>323.09930208046666</v>
          </cell>
          <cell r="DJ32">
            <v>-0.69049166666667361</v>
          </cell>
          <cell r="DK32">
            <v>22736.665017136336</v>
          </cell>
        </row>
        <row r="33">
          <cell r="A33">
            <v>38657</v>
          </cell>
          <cell r="B33">
            <v>2018.9714780734439</v>
          </cell>
          <cell r="C33">
            <v>17081.775426428692</v>
          </cell>
          <cell r="D33">
            <v>908.15429033244811</v>
          </cell>
          <cell r="E33">
            <v>2730.8969450420041</v>
          </cell>
          <cell r="F33">
            <v>2147.4664629466693</v>
          </cell>
          <cell r="G33">
            <v>549.02746666292285</v>
          </cell>
          <cell r="H33">
            <v>30.935015037110929</v>
          </cell>
          <cell r="I33">
            <v>6.8658733000000005</v>
          </cell>
          <cell r="J33">
            <v>0</v>
          </cell>
          <cell r="K33">
            <v>0</v>
          </cell>
          <cell r="L33">
            <v>0</v>
          </cell>
          <cell r="M33">
            <v>185.43867813000006</v>
          </cell>
          <cell r="N33">
            <v>0</v>
          </cell>
          <cell r="O33">
            <v>1500</v>
          </cell>
          <cell r="P33">
            <v>68.226042737</v>
          </cell>
          <cell r="Q33">
            <v>42.961254444999994</v>
          </cell>
          <cell r="R33">
            <v>464.82957944049997</v>
          </cell>
          <cell r="S33">
            <v>445.67197557300011</v>
          </cell>
          <cell r="T33">
            <v>151.593096973</v>
          </cell>
          <cell r="U33">
            <v>622.40310592350011</v>
          </cell>
          <cell r="V33">
            <v>11.893937490000001</v>
          </cell>
          <cell r="W33">
            <v>965.94622759999993</v>
          </cell>
          <cell r="X33">
            <v>20.489714553000002</v>
          </cell>
          <cell r="Y33">
            <v>7.5489551550000007</v>
          </cell>
          <cell r="Z33">
            <v>143.74481544399998</v>
          </cell>
          <cell r="AA33">
            <v>243.36475613549996</v>
          </cell>
          <cell r="AB33">
            <v>1563.7677062939997</v>
          </cell>
          <cell r="AC33">
            <v>983.21827189599992</v>
          </cell>
          <cell r="AD33">
            <v>51.863261268000002</v>
          </cell>
          <cell r="AE33">
            <v>103.08805146100002</v>
          </cell>
          <cell r="AF33">
            <v>21.526713919999999</v>
          </cell>
          <cell r="AG33">
            <v>37.817194480000005</v>
          </cell>
          <cell r="AH33">
            <v>419.97392345999998</v>
          </cell>
          <cell r="AI33">
            <v>0</v>
          </cell>
          <cell r="AJ33">
            <v>0</v>
          </cell>
          <cell r="AK33">
            <v>0</v>
          </cell>
          <cell r="AL33">
            <v>0</v>
          </cell>
          <cell r="AM33">
            <v>19.933333333333334</v>
          </cell>
          <cell r="AN33">
            <v>4.486533333333333</v>
          </cell>
          <cell r="AO33">
            <v>111.17739999999999</v>
          </cell>
          <cell r="AP33">
            <v>0</v>
          </cell>
          <cell r="AQ33">
            <v>44.224399999999996</v>
          </cell>
          <cell r="AR33">
            <v>0</v>
          </cell>
          <cell r="AS33">
            <v>0</v>
          </cell>
          <cell r="AT33">
            <v>0</v>
          </cell>
          <cell r="AU33">
            <v>0</v>
          </cell>
          <cell r="AV33">
            <v>0</v>
          </cell>
          <cell r="AW33">
            <v>0</v>
          </cell>
          <cell r="AX33">
            <v>0</v>
          </cell>
          <cell r="AY33">
            <v>0</v>
          </cell>
          <cell r="AZ33">
            <v>-35.833333333333336</v>
          </cell>
          <cell r="BA33">
            <v>-12.022969999999999</v>
          </cell>
          <cell r="BC33">
            <v>38657</v>
          </cell>
          <cell r="BD33">
            <v>292.4105603882112</v>
          </cell>
          <cell r="BE33">
            <v>2283.6168819458626</v>
          </cell>
          <cell r="BF33">
            <v>487.6080864167489</v>
          </cell>
          <cell r="BG33">
            <v>1365.6385657510532</v>
          </cell>
          <cell r="BH33">
            <v>493.15179592999203</v>
          </cell>
          <cell r="BI33">
            <v>14.213010503807769</v>
          </cell>
          <cell r="BJ33">
            <v>12.258678457385377</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274.71232324176003</v>
          </cell>
          <cell r="CJ33">
            <v>1.5396514000000001</v>
          </cell>
          <cell r="CK33">
            <v>0</v>
          </cell>
          <cell r="CL33">
            <v>0</v>
          </cell>
          <cell r="CR33">
            <v>0</v>
          </cell>
          <cell r="CS33">
            <v>0</v>
          </cell>
          <cell r="CT33">
            <v>0</v>
          </cell>
          <cell r="CU33">
            <v>0</v>
          </cell>
          <cell r="CV33">
            <v>0</v>
          </cell>
          <cell r="CW33">
            <v>0</v>
          </cell>
          <cell r="CX33">
            <v>0</v>
          </cell>
          <cell r="CY33">
            <v>0</v>
          </cell>
          <cell r="CZ33">
            <v>0</v>
          </cell>
          <cell r="DA33">
            <v>66.39881166666666</v>
          </cell>
          <cell r="DC33">
            <v>38657</v>
          </cell>
          <cell r="DD33">
            <v>27159.531635953292</v>
          </cell>
          <cell r="DE33">
            <v>6369.9285842484996</v>
          </cell>
          <cell r="DF33">
            <v>0</v>
          </cell>
          <cell r="DG33">
            <v>4948.8975793930604</v>
          </cell>
          <cell r="DH33">
            <v>0</v>
          </cell>
          <cell r="DI33">
            <v>456.07364130842672</v>
          </cell>
          <cell r="DJ33">
            <v>18.542508333333323</v>
          </cell>
          <cell r="DK33">
            <v>38952.973949236606</v>
          </cell>
        </row>
        <row r="34">
          <cell r="A34">
            <v>38687</v>
          </cell>
          <cell r="B34">
            <v>2344.6771116631021</v>
          </cell>
          <cell r="C34">
            <v>30903.928845700178</v>
          </cell>
          <cell r="D34">
            <v>1552.3405896149143</v>
          </cell>
          <cell r="E34">
            <v>3320.3216758291419</v>
          </cell>
          <cell r="F34">
            <v>3486.3122649012089</v>
          </cell>
          <cell r="G34">
            <v>549.84303329816737</v>
          </cell>
          <cell r="H34">
            <v>42.897683754154059</v>
          </cell>
          <cell r="I34">
            <v>6.8658733000000005</v>
          </cell>
          <cell r="J34">
            <v>0</v>
          </cell>
          <cell r="K34">
            <v>0</v>
          </cell>
          <cell r="L34">
            <v>0</v>
          </cell>
          <cell r="M34">
            <v>185.43867813000006</v>
          </cell>
          <cell r="N34">
            <v>0</v>
          </cell>
          <cell r="O34">
            <v>2250</v>
          </cell>
          <cell r="P34">
            <v>100.96253673299999</v>
          </cell>
          <cell r="Q34">
            <v>66.266918785000001</v>
          </cell>
          <cell r="R34">
            <v>583.09483624450013</v>
          </cell>
          <cell r="S34">
            <v>566.91342209699997</v>
          </cell>
          <cell r="T34">
            <v>256.06302772700002</v>
          </cell>
          <cell r="U34">
            <v>970.02926379150017</v>
          </cell>
          <cell r="V34">
            <v>18.113343710000002</v>
          </cell>
          <cell r="W34">
            <v>1434.6543835999996</v>
          </cell>
          <cell r="X34">
            <v>32.547686437000003</v>
          </cell>
          <cell r="Y34">
            <v>11.149122124999998</v>
          </cell>
          <cell r="Z34">
            <v>202.604151116</v>
          </cell>
          <cell r="AA34">
            <v>372.29641511950001</v>
          </cell>
          <cell r="AB34">
            <v>2397.775215868</v>
          </cell>
          <cell r="AC34">
            <v>1534.0702316439999</v>
          </cell>
          <cell r="AD34">
            <v>65.936227251999995</v>
          </cell>
          <cell r="AE34">
            <v>127.93357306899999</v>
          </cell>
          <cell r="AF34">
            <v>33.21741088000001</v>
          </cell>
          <cell r="AG34">
            <v>59.092475520000008</v>
          </cell>
          <cell r="AH34">
            <v>617.59306205999997</v>
          </cell>
          <cell r="AI34">
            <v>0</v>
          </cell>
          <cell r="AJ34">
            <v>0</v>
          </cell>
          <cell r="AK34">
            <v>0</v>
          </cell>
          <cell r="AL34">
            <v>0</v>
          </cell>
          <cell r="AM34">
            <v>19.933333333333334</v>
          </cell>
          <cell r="AN34">
            <v>4.486533333333333</v>
          </cell>
          <cell r="AO34">
            <v>111.17739999999999</v>
          </cell>
          <cell r="AP34">
            <v>0</v>
          </cell>
          <cell r="AQ34">
            <v>44.224399999999996</v>
          </cell>
          <cell r="AR34">
            <v>0</v>
          </cell>
          <cell r="AS34">
            <v>0</v>
          </cell>
          <cell r="AT34">
            <v>0</v>
          </cell>
          <cell r="AU34">
            <v>0</v>
          </cell>
          <cell r="AV34">
            <v>0</v>
          </cell>
          <cell r="AW34">
            <v>0</v>
          </cell>
          <cell r="AX34">
            <v>0</v>
          </cell>
          <cell r="AY34">
            <v>0</v>
          </cell>
          <cell r="AZ34">
            <v>-35.833333333333336</v>
          </cell>
          <cell r="BA34">
            <v>-42.439599999999999</v>
          </cell>
          <cell r="BC34">
            <v>38687</v>
          </cell>
          <cell r="BD34">
            <v>295.44559279261381</v>
          </cell>
          <cell r="BE34">
            <v>4348.2704036490295</v>
          </cell>
          <cell r="BF34">
            <v>802.23938029856504</v>
          </cell>
          <cell r="BG34">
            <v>1595.4743619139222</v>
          </cell>
          <cell r="BH34">
            <v>801.71909816828634</v>
          </cell>
          <cell r="BI34">
            <v>14.233774238821336</v>
          </cell>
          <cell r="BJ34">
            <v>18.440970443933566</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448.63589603820009</v>
          </cell>
          <cell r="CJ34">
            <v>2.5829287000000001</v>
          </cell>
          <cell r="CK34">
            <v>0</v>
          </cell>
          <cell r="CL34">
            <v>0</v>
          </cell>
          <cell r="CR34">
            <v>0</v>
          </cell>
          <cell r="CS34">
            <v>0</v>
          </cell>
          <cell r="CT34">
            <v>0</v>
          </cell>
          <cell r="CU34">
            <v>0</v>
          </cell>
          <cell r="CV34">
            <v>0</v>
          </cell>
          <cell r="CW34">
            <v>0</v>
          </cell>
          <cell r="CX34">
            <v>0</v>
          </cell>
          <cell r="CY34">
            <v>0</v>
          </cell>
          <cell r="CZ34">
            <v>0</v>
          </cell>
          <cell r="DA34">
            <v>66.39881166666666</v>
          </cell>
          <cell r="DC34">
            <v>38687</v>
          </cell>
          <cell r="DD34">
            <v>44642.625756190864</v>
          </cell>
          <cell r="DE34">
            <v>9450.3133037784992</v>
          </cell>
          <cell r="DF34">
            <v>0</v>
          </cell>
          <cell r="DG34">
            <v>7875.8235815051721</v>
          </cell>
          <cell r="DH34">
            <v>0</v>
          </cell>
          <cell r="DI34">
            <v>631.04049140486677</v>
          </cell>
          <cell r="DJ34">
            <v>-11.874121666666667</v>
          </cell>
          <cell r="DK34">
            <v>62587.929011212735</v>
          </cell>
        </row>
        <row r="35">
          <cell r="A35">
            <v>38718</v>
          </cell>
          <cell r="B35">
            <v>2710.9507747825601</v>
          </cell>
          <cell r="C35">
            <v>41176.709550805739</v>
          </cell>
          <cell r="D35">
            <v>2205.6811372511033</v>
          </cell>
          <cell r="E35">
            <v>3918.1118398019098</v>
          </cell>
          <cell r="F35">
            <v>4579.0306352592361</v>
          </cell>
          <cell r="G35">
            <v>558.25683612033799</v>
          </cell>
          <cell r="H35">
            <v>51.519061276863788</v>
          </cell>
          <cell r="I35">
            <v>6.9784286</v>
          </cell>
          <cell r="J35">
            <v>0</v>
          </cell>
          <cell r="K35">
            <v>0</v>
          </cell>
          <cell r="L35">
            <v>0</v>
          </cell>
          <cell r="M35">
            <v>188.47865646000002</v>
          </cell>
          <cell r="N35">
            <v>0</v>
          </cell>
          <cell r="O35">
            <v>0</v>
          </cell>
          <cell r="P35">
            <v>110.3526702359917</v>
          </cell>
          <cell r="Q35">
            <v>73.332687132723137</v>
          </cell>
          <cell r="R35">
            <v>602.19757149431985</v>
          </cell>
          <cell r="S35">
            <v>588.59114509306255</v>
          </cell>
          <cell r="T35">
            <v>290.51783224804353</v>
          </cell>
          <cell r="U35">
            <v>1076.6711302756696</v>
          </cell>
          <cell r="V35">
            <v>19.969800886804222</v>
          </cell>
          <cell r="W35">
            <v>1569.837553835019</v>
          </cell>
          <cell r="X35">
            <v>36.32134712156271</v>
          </cell>
          <cell r="Y35">
            <v>12.178681299803323</v>
          </cell>
          <cell r="Z35">
            <v>218.05683538739402</v>
          </cell>
          <cell r="AA35">
            <v>410.99917808111627</v>
          </cell>
          <cell r="AB35">
            <v>2646.6570714692452</v>
          </cell>
          <cell r="AC35">
            <v>1703.2629047132787</v>
          </cell>
          <cell r="AD35">
            <v>68.443459512957631</v>
          </cell>
          <cell r="AE35">
            <v>131.5778221197443</v>
          </cell>
          <cell r="AF35">
            <v>39.030107520000008</v>
          </cell>
          <cell r="AG35">
            <v>69.684821440000007</v>
          </cell>
          <cell r="AH35">
            <v>673.72723123297783</v>
          </cell>
          <cell r="AI35">
            <v>0</v>
          </cell>
          <cell r="AJ35">
            <v>0</v>
          </cell>
          <cell r="AK35">
            <v>0</v>
          </cell>
          <cell r="AL35">
            <v>0</v>
          </cell>
          <cell r="AM35">
            <v>0</v>
          </cell>
          <cell r="AN35">
            <v>0</v>
          </cell>
          <cell r="AO35">
            <v>101.50980000000001</v>
          </cell>
          <cell r="AP35">
            <v>0</v>
          </cell>
          <cell r="AQ35">
            <v>26.22</v>
          </cell>
          <cell r="AR35">
            <v>0</v>
          </cell>
          <cell r="AS35">
            <v>0</v>
          </cell>
          <cell r="AT35">
            <v>0</v>
          </cell>
          <cell r="AU35">
            <v>0</v>
          </cell>
          <cell r="AV35">
            <v>0</v>
          </cell>
          <cell r="AW35">
            <v>0</v>
          </cell>
          <cell r="AX35">
            <v>0</v>
          </cell>
          <cell r="AY35">
            <v>0</v>
          </cell>
          <cell r="AZ35">
            <v>-42.5</v>
          </cell>
          <cell r="BA35">
            <v>-48.671769999999995</v>
          </cell>
          <cell r="BC35">
            <v>38718</v>
          </cell>
          <cell r="BD35">
            <v>301.33880289796417</v>
          </cell>
          <cell r="BE35">
            <v>5926.2989352178456</v>
          </cell>
          <cell r="BF35">
            <v>1052.7886603010538</v>
          </cell>
          <cell r="BG35">
            <v>1766.7285342620135</v>
          </cell>
          <cell r="BH35">
            <v>1042.1554854660969</v>
          </cell>
          <cell r="BI35">
            <v>14.420660209795784</v>
          </cell>
          <cell r="BJ35">
            <v>23.921933725991575</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523.67936575644001</v>
          </cell>
          <cell r="CJ35">
            <v>3.0347183000000002</v>
          </cell>
          <cell r="CK35">
            <v>0</v>
          </cell>
          <cell r="CL35">
            <v>0</v>
          </cell>
          <cell r="CR35">
            <v>0</v>
          </cell>
          <cell r="CS35">
            <v>0</v>
          </cell>
          <cell r="CT35">
            <v>0</v>
          </cell>
          <cell r="CU35">
            <v>0</v>
          </cell>
          <cell r="CV35">
            <v>0</v>
          </cell>
          <cell r="CW35">
            <v>0</v>
          </cell>
          <cell r="CX35">
            <v>0</v>
          </cell>
          <cell r="CY35">
            <v>0</v>
          </cell>
          <cell r="CZ35">
            <v>0</v>
          </cell>
          <cell r="DA35">
            <v>66.39881166666666</v>
          </cell>
          <cell r="DC35">
            <v>38718</v>
          </cell>
          <cell r="DD35">
            <v>55395.71692035775</v>
          </cell>
          <cell r="DE35">
            <v>10341.409851099714</v>
          </cell>
          <cell r="DF35">
            <v>0</v>
          </cell>
          <cell r="DG35">
            <v>10127.653012080762</v>
          </cell>
          <cell r="DH35">
            <v>0</v>
          </cell>
          <cell r="DI35">
            <v>654.44388405644008</v>
          </cell>
          <cell r="DJ35">
            <v>-24.772958333333335</v>
          </cell>
          <cell r="DK35">
            <v>76494.450709261335</v>
          </cell>
        </row>
        <row r="36">
          <cell r="A36">
            <v>38749</v>
          </cell>
          <cell r="B36">
            <v>2809.4617678700388</v>
          </cell>
          <cell r="C36">
            <v>42210.569147707043</v>
          </cell>
          <cell r="D36">
            <v>2469.5737800826946</v>
          </cell>
          <cell r="E36">
            <v>3720.6055579824451</v>
          </cell>
          <cell r="F36">
            <v>4465.7022747139472</v>
          </cell>
          <cell r="G36">
            <v>531.38556535825865</v>
          </cell>
          <cell r="H36">
            <v>50.617034775605944</v>
          </cell>
          <cell r="I36">
            <v>6.6407626999999998</v>
          </cell>
          <cell r="J36">
            <v>0</v>
          </cell>
          <cell r="K36">
            <v>0</v>
          </cell>
          <cell r="L36">
            <v>0</v>
          </cell>
          <cell r="M36">
            <v>179.35872147000001</v>
          </cell>
          <cell r="N36">
            <v>0</v>
          </cell>
          <cell r="O36">
            <v>0</v>
          </cell>
          <cell r="P36">
            <v>97.420194413504632</v>
          </cell>
          <cell r="Q36">
            <v>64.565275645456509</v>
          </cell>
          <cell r="R36">
            <v>538.37338601940655</v>
          </cell>
          <cell r="S36">
            <v>525.57771154278157</v>
          </cell>
          <cell r="T36">
            <v>254.42742961057229</v>
          </cell>
          <cell r="U36">
            <v>947.33851385949276</v>
          </cell>
          <cell r="V36">
            <v>17.59648917139852</v>
          </cell>
          <cell r="W36">
            <v>1385.5282916561669</v>
          </cell>
          <cell r="X36">
            <v>31.921349393263732</v>
          </cell>
          <cell r="Y36">
            <v>10.752851741063445</v>
          </cell>
          <cell r="Z36">
            <v>193.15367553132933</v>
          </cell>
          <cell r="AA36">
            <v>362.05003502487284</v>
          </cell>
          <cell r="AB36">
            <v>2350.4411326836557</v>
          </cell>
          <cell r="AC36">
            <v>1498.5598756401116</v>
          </cell>
          <cell r="AD36">
            <v>61.118875706236665</v>
          </cell>
          <cell r="AE36">
            <v>117.74369756933604</v>
          </cell>
          <cell r="AF36">
            <v>34.362964480000002</v>
          </cell>
          <cell r="AG36">
            <v>61.304277580000019</v>
          </cell>
          <cell r="AH36">
            <v>595.02248763515684</v>
          </cell>
          <cell r="AI36">
            <v>0</v>
          </cell>
          <cell r="AJ36">
            <v>0</v>
          </cell>
          <cell r="AK36">
            <v>0</v>
          </cell>
          <cell r="AL36">
            <v>0</v>
          </cell>
          <cell r="AM36">
            <v>0</v>
          </cell>
          <cell r="AN36">
            <v>0</v>
          </cell>
          <cell r="AO36">
            <v>101.50980000000001</v>
          </cell>
          <cell r="AP36">
            <v>0</v>
          </cell>
          <cell r="AQ36">
            <v>26.22</v>
          </cell>
          <cell r="AR36">
            <v>0</v>
          </cell>
          <cell r="AS36">
            <v>0</v>
          </cell>
          <cell r="AT36">
            <v>0</v>
          </cell>
          <cell r="AU36">
            <v>0</v>
          </cell>
          <cell r="AV36">
            <v>0</v>
          </cell>
          <cell r="AW36">
            <v>0</v>
          </cell>
          <cell r="AX36">
            <v>0</v>
          </cell>
          <cell r="AY36">
            <v>0</v>
          </cell>
          <cell r="AZ36">
            <v>-42.5</v>
          </cell>
          <cell r="BA36">
            <v>-27.212430000000001</v>
          </cell>
          <cell r="BC36">
            <v>38749</v>
          </cell>
          <cell r="BD36">
            <v>288.54567499252278</v>
          </cell>
          <cell r="BE36">
            <v>6131.6511179136132</v>
          </cell>
          <cell r="BF36">
            <v>1039.3255086796794</v>
          </cell>
          <cell r="BG36">
            <v>1697.6026064808266</v>
          </cell>
          <cell r="BH36">
            <v>1017.6769603648885</v>
          </cell>
          <cell r="BI36">
            <v>13.750081277792614</v>
          </cell>
          <cell r="BJ36">
            <v>23.711089757284363</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444.76386011226003</v>
          </cell>
          <cell r="CJ36">
            <v>2.5710395000000004</v>
          </cell>
          <cell r="CK36">
            <v>0</v>
          </cell>
          <cell r="CL36">
            <v>0</v>
          </cell>
          <cell r="CR36">
            <v>0</v>
          </cell>
          <cell r="CS36">
            <v>0</v>
          </cell>
          <cell r="CT36">
            <v>0</v>
          </cell>
          <cell r="CU36">
            <v>0</v>
          </cell>
          <cell r="CV36">
            <v>0</v>
          </cell>
          <cell r="CW36">
            <v>0</v>
          </cell>
          <cell r="CX36">
            <v>0</v>
          </cell>
          <cell r="CY36">
            <v>0</v>
          </cell>
          <cell r="CZ36">
            <v>0</v>
          </cell>
          <cell r="DA36">
            <v>66.39881166666666</v>
          </cell>
          <cell r="DC36">
            <v>38749</v>
          </cell>
          <cell r="DD36">
            <v>56443.914612660039</v>
          </cell>
          <cell r="DE36">
            <v>9147.2585149038077</v>
          </cell>
          <cell r="DF36">
            <v>0</v>
          </cell>
          <cell r="DG36">
            <v>10212.263039466607</v>
          </cell>
          <cell r="DH36">
            <v>0</v>
          </cell>
          <cell r="DI36">
            <v>575.06469961226003</v>
          </cell>
          <cell r="DJ36">
            <v>-3.3136183333333378</v>
          </cell>
          <cell r="DK36">
            <v>76375.18724830939</v>
          </cell>
        </row>
        <row r="37">
          <cell r="A37">
            <v>38777</v>
          </cell>
          <cell r="B37">
            <v>2684.4738292879688</v>
          </cell>
          <cell r="C37">
            <v>36135.349991592986</v>
          </cell>
          <cell r="D37">
            <v>2265.1544968748685</v>
          </cell>
          <cell r="E37">
            <v>3414.1090807845121</v>
          </cell>
          <cell r="F37">
            <v>3863.1342402417358</v>
          </cell>
          <cell r="G37">
            <v>531.70278099162806</v>
          </cell>
          <cell r="H37">
            <v>44.852611850648429</v>
          </cell>
          <cell r="I37">
            <v>6.6407626999999998</v>
          </cell>
          <cell r="J37">
            <v>0</v>
          </cell>
          <cell r="K37">
            <v>0</v>
          </cell>
          <cell r="L37">
            <v>0</v>
          </cell>
          <cell r="M37">
            <v>179.35872147000001</v>
          </cell>
          <cell r="N37">
            <v>0</v>
          </cell>
          <cell r="O37">
            <v>0</v>
          </cell>
          <cell r="P37">
            <v>84.033570661906367</v>
          </cell>
          <cell r="Q37">
            <v>54.524525562219658</v>
          </cell>
          <cell r="R37">
            <v>509.88532882826422</v>
          </cell>
          <cell r="S37">
            <v>493.56450943069706</v>
          </cell>
          <cell r="T37">
            <v>205.68860886460854</v>
          </cell>
          <cell r="U37">
            <v>795.89608585729047</v>
          </cell>
          <cell r="V37">
            <v>14.956052413292078</v>
          </cell>
          <cell r="W37">
            <v>1192.8730325079775</v>
          </cell>
          <cell r="X37">
            <v>26.56827120676969</v>
          </cell>
          <cell r="Y37">
            <v>9.2848431783865077</v>
          </cell>
          <cell r="Z37">
            <v>171.00310108412788</v>
          </cell>
          <cell r="AA37">
            <v>307.02083499291052</v>
          </cell>
          <cell r="AB37">
            <v>2011.9195567425174</v>
          </cell>
          <cell r="AC37">
            <v>1258.3052452476156</v>
          </cell>
          <cell r="AD37">
            <v>57.415027467508295</v>
          </cell>
          <cell r="AE37">
            <v>112.25352042534665</v>
          </cell>
          <cell r="AF37">
            <v>29.013437440000004</v>
          </cell>
          <cell r="AG37">
            <v>51.437726860000005</v>
          </cell>
          <cell r="AH37">
            <v>514.95066748293027</v>
          </cell>
          <cell r="AI37">
            <v>0</v>
          </cell>
          <cell r="AJ37">
            <v>0</v>
          </cell>
          <cell r="AK37">
            <v>0</v>
          </cell>
          <cell r="AL37">
            <v>0</v>
          </cell>
          <cell r="AM37">
            <v>0</v>
          </cell>
          <cell r="AN37">
            <v>0</v>
          </cell>
          <cell r="AO37">
            <v>101.50980000000001</v>
          </cell>
          <cell r="AP37">
            <v>0</v>
          </cell>
          <cell r="AQ37">
            <v>26.22</v>
          </cell>
          <cell r="AR37">
            <v>0</v>
          </cell>
          <cell r="AS37">
            <v>0</v>
          </cell>
          <cell r="AT37">
            <v>0</v>
          </cell>
          <cell r="AU37">
            <v>0</v>
          </cell>
          <cell r="AV37">
            <v>0</v>
          </cell>
          <cell r="AW37">
            <v>0</v>
          </cell>
          <cell r="AX37">
            <v>0</v>
          </cell>
          <cell r="AY37">
            <v>0</v>
          </cell>
          <cell r="AZ37">
            <v>-42.5</v>
          </cell>
          <cell r="BA37">
            <v>-198.83448999999999</v>
          </cell>
          <cell r="BC37">
            <v>38777</v>
          </cell>
          <cell r="BD37">
            <v>285.42368107731511</v>
          </cell>
          <cell r="BE37">
            <v>5341.2445575666225</v>
          </cell>
          <cell r="BF37">
            <v>882.79863327092903</v>
          </cell>
          <cell r="BG37">
            <v>1580.9714791584408</v>
          </cell>
          <cell r="BH37">
            <v>872.75298003845955</v>
          </cell>
          <cell r="BI37">
            <v>13.761070626531369</v>
          </cell>
          <cell r="BJ37">
            <v>19.777396844469454</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361.74345741708004</v>
          </cell>
          <cell r="CJ37">
            <v>2.0598039000000004</v>
          </cell>
          <cell r="CK37">
            <v>0</v>
          </cell>
          <cell r="CL37">
            <v>0</v>
          </cell>
          <cell r="CR37">
            <v>0</v>
          </cell>
          <cell r="CS37">
            <v>0</v>
          </cell>
          <cell r="CT37">
            <v>0</v>
          </cell>
          <cell r="CU37">
            <v>0</v>
          </cell>
          <cell r="CV37">
            <v>0</v>
          </cell>
          <cell r="CW37">
            <v>0</v>
          </cell>
          <cell r="CX37">
            <v>0</v>
          </cell>
          <cell r="CY37">
            <v>0</v>
          </cell>
          <cell r="CZ37">
            <v>0</v>
          </cell>
          <cell r="DA37">
            <v>66.39881166666666</v>
          </cell>
          <cell r="DC37">
            <v>38777</v>
          </cell>
          <cell r="DD37">
            <v>49124.77651579435</v>
          </cell>
          <cell r="DE37">
            <v>7900.5939462543693</v>
          </cell>
          <cell r="DF37">
            <v>0</v>
          </cell>
          <cell r="DG37">
            <v>8996.7297985827681</v>
          </cell>
          <cell r="DH37">
            <v>0</v>
          </cell>
          <cell r="DI37">
            <v>491.53306131708007</v>
          </cell>
          <cell r="DJ37">
            <v>-174.93567833333333</v>
          </cell>
          <cell r="DK37">
            <v>66338.697643615233</v>
          </cell>
        </row>
        <row r="38">
          <cell r="A38">
            <v>38808</v>
          </cell>
          <cell r="B38">
            <v>2450.7236833900156</v>
          </cell>
          <cell r="C38">
            <v>25248.516150353953</v>
          </cell>
          <cell r="D38">
            <v>1821.9642130805396</v>
          </cell>
          <cell r="E38">
            <v>2686.5882131515887</v>
          </cell>
          <cell r="F38">
            <v>2920.0774133978371</v>
          </cell>
          <cell r="G38">
            <v>549.24952304882856</v>
          </cell>
          <cell r="H38">
            <v>36.471528224362295</v>
          </cell>
          <cell r="I38">
            <v>6.8658733000000005</v>
          </cell>
          <cell r="J38">
            <v>0</v>
          </cell>
          <cell r="K38">
            <v>0</v>
          </cell>
          <cell r="L38">
            <v>0</v>
          </cell>
          <cell r="M38">
            <v>185.43867813000006</v>
          </cell>
          <cell r="N38">
            <v>0</v>
          </cell>
          <cell r="O38">
            <v>0</v>
          </cell>
          <cell r="P38">
            <v>56.817336319306868</v>
          </cell>
          <cell r="Q38">
            <v>35.129107704378846</v>
          </cell>
          <cell r="R38">
            <v>412.33033323027138</v>
          </cell>
          <cell r="S38">
            <v>393.4460462145525</v>
          </cell>
          <cell r="T38">
            <v>118.60267571745652</v>
          </cell>
          <cell r="U38">
            <v>506.53027954179697</v>
          </cell>
          <cell r="V38">
            <v>9.7816527305457122</v>
          </cell>
          <cell r="W38">
            <v>803.16349817127741</v>
          </cell>
          <cell r="X38">
            <v>16.527288944985962</v>
          </cell>
          <cell r="Y38">
            <v>6.2919230711983891</v>
          </cell>
          <cell r="Z38">
            <v>122.14312900084605</v>
          </cell>
          <cell r="AA38">
            <v>199.74146851336081</v>
          </cell>
          <cell r="AB38">
            <v>1347.2842166577552</v>
          </cell>
          <cell r="AC38">
            <v>799.76251931909155</v>
          </cell>
          <cell r="AD38">
            <v>45.794353604027044</v>
          </cell>
          <cell r="AE38">
            <v>91.777978413650359</v>
          </cell>
          <cell r="AF38">
            <v>18.684252800000003</v>
          </cell>
          <cell r="AG38">
            <v>32.635121740000002</v>
          </cell>
          <cell r="AH38">
            <v>350.68399873083166</v>
          </cell>
          <cell r="AI38">
            <v>0</v>
          </cell>
          <cell r="AJ38">
            <v>0</v>
          </cell>
          <cell r="AK38">
            <v>0</v>
          </cell>
          <cell r="AL38">
            <v>0</v>
          </cell>
          <cell r="AM38">
            <v>0</v>
          </cell>
          <cell r="AN38">
            <v>0</v>
          </cell>
          <cell r="AO38">
            <v>101.50980000000001</v>
          </cell>
          <cell r="AP38">
            <v>0</v>
          </cell>
          <cell r="AQ38">
            <v>26.22</v>
          </cell>
          <cell r="AR38">
            <v>0</v>
          </cell>
          <cell r="AS38">
            <v>0</v>
          </cell>
          <cell r="AT38">
            <v>0</v>
          </cell>
          <cell r="AU38">
            <v>0</v>
          </cell>
          <cell r="AV38">
            <v>0</v>
          </cell>
          <cell r="AW38">
            <v>0</v>
          </cell>
          <cell r="AX38">
            <v>0</v>
          </cell>
          <cell r="AY38">
            <v>0</v>
          </cell>
          <cell r="AZ38">
            <v>-42.5</v>
          </cell>
          <cell r="BA38">
            <v>-86.705770000000001</v>
          </cell>
          <cell r="BC38">
            <v>38808</v>
          </cell>
          <cell r="BD38">
            <v>297.75041581132336</v>
          </cell>
          <cell r="BE38">
            <v>3734.0842253209785</v>
          </cell>
          <cell r="BF38">
            <v>655.56738038575827</v>
          </cell>
          <cell r="BG38">
            <v>1472.021364587034</v>
          </cell>
          <cell r="BH38">
            <v>649.37552184006938</v>
          </cell>
          <cell r="BI38">
            <v>14.158533846080179</v>
          </cell>
          <cell r="BJ38">
            <v>15.103789178845538</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204.11221686209998</v>
          </cell>
          <cell r="CJ38">
            <v>1.1146125</v>
          </cell>
          <cell r="CK38">
            <v>0</v>
          </cell>
          <cell r="CL38">
            <v>0</v>
          </cell>
          <cell r="CR38">
            <v>0</v>
          </cell>
          <cell r="CS38">
            <v>0</v>
          </cell>
          <cell r="CT38">
            <v>0</v>
          </cell>
          <cell r="CU38">
            <v>0</v>
          </cell>
          <cell r="CV38">
            <v>0</v>
          </cell>
          <cell r="CW38">
            <v>0</v>
          </cell>
          <cell r="CX38">
            <v>0</v>
          </cell>
          <cell r="CY38">
            <v>0</v>
          </cell>
          <cell r="CZ38">
            <v>0</v>
          </cell>
          <cell r="DA38">
            <v>66.39881166666666</v>
          </cell>
          <cell r="DC38">
            <v>38808</v>
          </cell>
          <cell r="DD38">
            <v>35905.895276077121</v>
          </cell>
          <cell r="DE38">
            <v>5367.1271804253329</v>
          </cell>
          <cell r="DF38">
            <v>0</v>
          </cell>
          <cell r="DG38">
            <v>6838.0612309700891</v>
          </cell>
          <cell r="DH38">
            <v>0</v>
          </cell>
          <cell r="DI38">
            <v>332.95662936209999</v>
          </cell>
          <cell r="DJ38">
            <v>-62.806958333333341</v>
          </cell>
          <cell r="DK38">
            <v>48381.233358501311</v>
          </cell>
        </row>
        <row r="39">
          <cell r="A39">
            <v>38838</v>
          </cell>
          <cell r="B39">
            <v>2197.6442737890438</v>
          </cell>
          <cell r="C39">
            <v>16568.664960125025</v>
          </cell>
          <cell r="D39">
            <v>1248.1487837005261</v>
          </cell>
          <cell r="E39">
            <v>2427.7965031684321</v>
          </cell>
          <cell r="F39">
            <v>1792.5608410180587</v>
          </cell>
          <cell r="G39">
            <v>549.24525522394026</v>
          </cell>
          <cell r="H39">
            <v>25.912773808488438</v>
          </cell>
          <cell r="I39">
            <v>6.8658733000000005</v>
          </cell>
          <cell r="J39">
            <v>0</v>
          </cell>
          <cell r="K39">
            <v>0</v>
          </cell>
          <cell r="L39">
            <v>0</v>
          </cell>
          <cell r="M39">
            <v>185.43867813000006</v>
          </cell>
          <cell r="N39">
            <v>0</v>
          </cell>
          <cell r="O39">
            <v>0</v>
          </cell>
          <cell r="P39">
            <v>34.768216682895407</v>
          </cell>
          <cell r="Q39">
            <v>19.176971267512172</v>
          </cell>
          <cell r="R39">
            <v>342.59965326988248</v>
          </cell>
          <cell r="S39">
            <v>320.55809109396341</v>
          </cell>
          <cell r="T39">
            <v>45.232748689722023</v>
          </cell>
          <cell r="U39">
            <v>267.75242138916195</v>
          </cell>
          <cell r="V39">
            <v>5.5441351315924567</v>
          </cell>
          <cell r="W39">
            <v>486.97807322244512</v>
          </cell>
          <cell r="X39">
            <v>8.1949265580027433</v>
          </cell>
          <cell r="Y39">
            <v>3.8691749774301627</v>
          </cell>
          <cell r="Z39">
            <v>83.457392379069262</v>
          </cell>
          <cell r="AA39">
            <v>111.74984606242937</v>
          </cell>
          <cell r="AB39">
            <v>799.06007912221548</v>
          </cell>
          <cell r="AC39">
            <v>421.25414263675003</v>
          </cell>
          <cell r="AD39">
            <v>37.339982575601724</v>
          </cell>
          <cell r="AE39">
            <v>77.375798030767214</v>
          </cell>
          <cell r="AF39">
            <v>10.187743680000001</v>
          </cell>
          <cell r="AG39">
            <v>17.107236120000003</v>
          </cell>
          <cell r="AH39">
            <v>217.94984115613971</v>
          </cell>
          <cell r="AI39">
            <v>0</v>
          </cell>
          <cell r="AJ39">
            <v>0</v>
          </cell>
          <cell r="AK39">
            <v>0</v>
          </cell>
          <cell r="AL39">
            <v>0</v>
          </cell>
          <cell r="AM39">
            <v>97.92</v>
          </cell>
          <cell r="AN39">
            <v>27.325800000000001</v>
          </cell>
          <cell r="AO39">
            <v>125.72713800000001</v>
          </cell>
          <cell r="AP39">
            <v>0</v>
          </cell>
          <cell r="AQ39">
            <v>45.465479999999999</v>
          </cell>
          <cell r="AR39">
            <v>0</v>
          </cell>
          <cell r="AS39">
            <v>0</v>
          </cell>
          <cell r="AT39">
            <v>0</v>
          </cell>
          <cell r="AU39">
            <v>0</v>
          </cell>
          <cell r="AV39">
            <v>0</v>
          </cell>
          <cell r="AW39">
            <v>0</v>
          </cell>
          <cell r="AX39">
            <v>0</v>
          </cell>
          <cell r="AY39">
            <v>0</v>
          </cell>
          <cell r="AZ39">
            <v>-42.5</v>
          </cell>
          <cell r="BA39">
            <v>-91.142789999999991</v>
          </cell>
          <cell r="BC39">
            <v>38838</v>
          </cell>
          <cell r="BD39">
            <v>292.29223285101773</v>
          </cell>
          <cell r="BE39">
            <v>2366.5609854866198</v>
          </cell>
          <cell r="BF39">
            <v>387.28354688555947</v>
          </cell>
          <cell r="BG39">
            <v>1264.5800306803305</v>
          </cell>
          <cell r="BH39">
            <v>392.63822770919239</v>
          </cell>
          <cell r="BI39">
            <v>14.204012815495933</v>
          </cell>
          <cell r="BJ39">
            <v>9.4598337754111572</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81.811567086540009</v>
          </cell>
          <cell r="CJ39">
            <v>0.37450980000000006</v>
          </cell>
          <cell r="CK39">
            <v>0</v>
          </cell>
          <cell r="CL39">
            <v>0</v>
          </cell>
          <cell r="CR39">
            <v>0</v>
          </cell>
          <cell r="CS39">
            <v>0</v>
          </cell>
          <cell r="CT39">
            <v>0</v>
          </cell>
          <cell r="CU39">
            <v>0</v>
          </cell>
          <cell r="CV39">
            <v>0</v>
          </cell>
          <cell r="CW39">
            <v>0</v>
          </cell>
          <cell r="CX39">
            <v>0</v>
          </cell>
          <cell r="CY39">
            <v>0</v>
          </cell>
          <cell r="CZ39">
            <v>0</v>
          </cell>
          <cell r="DA39">
            <v>66.39881166666666</v>
          </cell>
          <cell r="DC39">
            <v>38838</v>
          </cell>
          <cell r="DD39">
            <v>25002.277942263518</v>
          </cell>
          <cell r="DE39">
            <v>3310.1564740455815</v>
          </cell>
          <cell r="DF39">
            <v>0</v>
          </cell>
          <cell r="DG39">
            <v>4727.0188702036276</v>
          </cell>
          <cell r="DH39">
            <v>0</v>
          </cell>
          <cell r="DI39">
            <v>378.62449488653999</v>
          </cell>
          <cell r="DJ39">
            <v>-67.243978333333331</v>
          </cell>
          <cell r="DK39">
            <v>33350.833803065936</v>
          </cell>
        </row>
        <row r="40">
          <cell r="A40">
            <v>38869</v>
          </cell>
          <cell r="B40">
            <v>1884.9814266804049</v>
          </cell>
          <cell r="C40">
            <v>9407.1683620990098</v>
          </cell>
          <cell r="D40">
            <v>730.78300924551104</v>
          </cell>
          <cell r="E40">
            <v>1985.4463416465424</v>
          </cell>
          <cell r="F40">
            <v>991.15775338918138</v>
          </cell>
          <cell r="G40">
            <v>549.0598897342345</v>
          </cell>
          <cell r="H40">
            <v>35.031188609539754</v>
          </cell>
          <cell r="I40">
            <v>6.8658733000000005</v>
          </cell>
          <cell r="J40">
            <v>0</v>
          </cell>
          <cell r="K40">
            <v>0</v>
          </cell>
          <cell r="L40">
            <v>0</v>
          </cell>
          <cell r="M40">
            <v>185.43867813000006</v>
          </cell>
          <cell r="N40">
            <v>0</v>
          </cell>
          <cell r="O40">
            <v>0</v>
          </cell>
          <cell r="P40">
            <v>21.996841092218048</v>
          </cell>
          <cell r="Q40">
            <v>10.171912212286829</v>
          </cell>
          <cell r="R40">
            <v>293.07115027964761</v>
          </cell>
          <cell r="S40">
            <v>270.26223330140181</v>
          </cell>
          <cell r="T40">
            <v>5.5030062633465402</v>
          </cell>
          <cell r="U40">
            <v>133.71914622045415</v>
          </cell>
          <cell r="V40">
            <v>3.1343596743318169</v>
          </cell>
          <cell r="W40">
            <v>304.2916073487882</v>
          </cell>
          <cell r="X40">
            <v>3.5628350060433855</v>
          </cell>
          <cell r="Y40">
            <v>2.4639422905470325</v>
          </cell>
          <cell r="Z40">
            <v>60.167579558645457</v>
          </cell>
          <cell r="AA40">
            <v>61.84362478680471</v>
          </cell>
          <cell r="AB40">
            <v>489.16860082594712</v>
          </cell>
          <cell r="AC40">
            <v>208.91096906994477</v>
          </cell>
          <cell r="AD40">
            <v>31.499891520469259</v>
          </cell>
          <cell r="AE40">
            <v>66.886314776220203</v>
          </cell>
          <cell r="AF40">
            <v>5.3924595200000009</v>
          </cell>
          <cell r="AG40">
            <v>8.4029381800000014</v>
          </cell>
          <cell r="AH40">
            <v>140.7273550947645</v>
          </cell>
          <cell r="AI40">
            <v>0</v>
          </cell>
          <cell r="AJ40">
            <v>0</v>
          </cell>
          <cell r="AK40">
            <v>0</v>
          </cell>
          <cell r="AL40">
            <v>0</v>
          </cell>
          <cell r="AM40">
            <v>97.92</v>
          </cell>
          <cell r="AN40">
            <v>27.325800000000001</v>
          </cell>
          <cell r="AO40">
            <v>125.72713800000001</v>
          </cell>
          <cell r="AP40">
            <v>0</v>
          </cell>
          <cell r="AQ40">
            <v>45.465479999999999</v>
          </cell>
          <cell r="AR40">
            <v>0</v>
          </cell>
          <cell r="AS40">
            <v>0</v>
          </cell>
          <cell r="AT40">
            <v>0</v>
          </cell>
          <cell r="AU40">
            <v>0</v>
          </cell>
          <cell r="AV40">
            <v>0</v>
          </cell>
          <cell r="AW40">
            <v>0</v>
          </cell>
          <cell r="AX40">
            <v>0</v>
          </cell>
          <cell r="AY40">
            <v>0</v>
          </cell>
          <cell r="AZ40">
            <v>-42.5</v>
          </cell>
          <cell r="BA40">
            <v>-228.43599</v>
          </cell>
          <cell r="BC40">
            <v>38869</v>
          </cell>
          <cell r="BD40">
            <v>294.18207680592974</v>
          </cell>
          <cell r="BE40">
            <v>1218.4614192588351</v>
          </cell>
          <cell r="BF40">
            <v>208.53678679292551</v>
          </cell>
          <cell r="BG40">
            <v>1142.683553995284</v>
          </cell>
          <cell r="BH40">
            <v>206.55315372379874</v>
          </cell>
          <cell r="BI40">
            <v>14.174976483948534</v>
          </cell>
          <cell r="BJ40">
            <v>7.4202129899861218</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18.972077754600001</v>
          </cell>
          <cell r="CJ40">
            <v>0</v>
          </cell>
          <cell r="CK40">
            <v>0</v>
          </cell>
          <cell r="CL40">
            <v>0</v>
          </cell>
          <cell r="CR40">
            <v>0</v>
          </cell>
          <cell r="CS40">
            <v>0</v>
          </cell>
          <cell r="CT40">
            <v>0</v>
          </cell>
          <cell r="CU40">
            <v>0</v>
          </cell>
          <cell r="CV40">
            <v>0</v>
          </cell>
          <cell r="CW40">
            <v>0</v>
          </cell>
          <cell r="CX40">
            <v>0</v>
          </cell>
          <cell r="CY40">
            <v>0</v>
          </cell>
          <cell r="CZ40">
            <v>0</v>
          </cell>
          <cell r="DA40">
            <v>66.39881166666666</v>
          </cell>
          <cell r="DC40">
            <v>38869</v>
          </cell>
          <cell r="DD40">
            <v>15775.932522834424</v>
          </cell>
          <cell r="DE40">
            <v>2121.1767670218615</v>
          </cell>
          <cell r="DF40">
            <v>0</v>
          </cell>
          <cell r="DG40">
            <v>3092.0121800507086</v>
          </cell>
          <cell r="DH40">
            <v>0</v>
          </cell>
          <cell r="DI40">
            <v>315.41049575459999</v>
          </cell>
          <cell r="DJ40">
            <v>-204.53717833333334</v>
          </cell>
          <cell r="DK40">
            <v>21099.994787328262</v>
          </cell>
        </row>
        <row r="41">
          <cell r="A41">
            <v>38899</v>
          </cell>
          <cell r="B41">
            <v>1732.4222408924616</v>
          </cell>
          <cell r="C41">
            <v>5064.0281740730625</v>
          </cell>
          <cell r="D41">
            <v>456.34889428230935</v>
          </cell>
          <cell r="E41">
            <v>1932.0064886269111</v>
          </cell>
          <cell r="F41">
            <v>699.5317356461569</v>
          </cell>
          <cell r="G41">
            <v>549.88470975640007</v>
          </cell>
          <cell r="H41">
            <v>47.929762937441375</v>
          </cell>
          <cell r="I41">
            <v>6.8658733000000005</v>
          </cell>
          <cell r="J41">
            <v>0</v>
          </cell>
          <cell r="K41">
            <v>0</v>
          </cell>
          <cell r="L41">
            <v>0</v>
          </cell>
          <cell r="M41">
            <v>185.43867813000006</v>
          </cell>
          <cell r="N41">
            <v>0</v>
          </cell>
          <cell r="O41">
            <v>0</v>
          </cell>
          <cell r="P41">
            <v>21.438909910273129</v>
          </cell>
          <cell r="Q41">
            <v>9.623341638499781</v>
          </cell>
          <cell r="R41">
            <v>296.9471654280531</v>
          </cell>
          <cell r="S41">
            <v>273.40325251305416</v>
          </cell>
          <cell r="T41">
            <v>1.9381263644424798</v>
          </cell>
          <cell r="U41">
            <v>125.04009257589294</v>
          </cell>
          <cell r="V41">
            <v>2.9995473026156003</v>
          </cell>
          <cell r="W41">
            <v>296.00960968841764</v>
          </cell>
          <cell r="X41">
            <v>3.2321256970528847</v>
          </cell>
          <cell r="Y41">
            <v>2.4038216040149178</v>
          </cell>
          <cell r="Z41">
            <v>59.733114320144679</v>
          </cell>
          <cell r="AA41">
            <v>58.96246752783447</v>
          </cell>
          <cell r="AB41">
            <v>472.34701189371134</v>
          </cell>
          <cell r="AC41">
            <v>195.07580947440536</v>
          </cell>
          <cell r="AD41">
            <v>31.868053787146959</v>
          </cell>
          <cell r="AE41">
            <v>67.847254035616984</v>
          </cell>
          <cell r="AF41">
            <v>5.0996371199999997</v>
          </cell>
          <cell r="AG41">
            <v>7.8311415000000011</v>
          </cell>
          <cell r="AH41">
            <v>137.57831014476852</v>
          </cell>
          <cell r="AI41">
            <v>0</v>
          </cell>
          <cell r="AJ41">
            <v>0</v>
          </cell>
          <cell r="AK41">
            <v>0</v>
          </cell>
          <cell r="AL41">
            <v>0</v>
          </cell>
          <cell r="AM41">
            <v>97.92</v>
          </cell>
          <cell r="AN41">
            <v>27.325800000000001</v>
          </cell>
          <cell r="AO41">
            <v>125.72713800000001</v>
          </cell>
          <cell r="AP41">
            <v>0</v>
          </cell>
          <cell r="AQ41">
            <v>45.465479999999999</v>
          </cell>
          <cell r="AR41">
            <v>0</v>
          </cell>
          <cell r="AS41">
            <v>0</v>
          </cell>
          <cell r="AT41">
            <v>0</v>
          </cell>
          <cell r="AU41">
            <v>0</v>
          </cell>
          <cell r="AV41">
            <v>0</v>
          </cell>
          <cell r="AW41">
            <v>0</v>
          </cell>
          <cell r="AX41">
            <v>0</v>
          </cell>
          <cell r="AY41">
            <v>0</v>
          </cell>
          <cell r="AZ41">
            <v>-42.5</v>
          </cell>
          <cell r="BA41">
            <v>-89.179009999999991</v>
          </cell>
          <cell r="BC41">
            <v>38899</v>
          </cell>
          <cell r="BD41">
            <v>291.56535303314132</v>
          </cell>
          <cell r="BE41">
            <v>754.77162792789829</v>
          </cell>
          <cell r="BF41">
            <v>148.11969707228178</v>
          </cell>
          <cell r="BG41">
            <v>1085.152520437463</v>
          </cell>
          <cell r="BH41">
            <v>144.14035575695914</v>
          </cell>
          <cell r="BI41">
            <v>14.211282486299837</v>
          </cell>
          <cell r="BJ41">
            <v>7.8486823646479493</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19.604480346420001</v>
          </cell>
          <cell r="CJ41">
            <v>0</v>
          </cell>
          <cell r="CK41">
            <v>0</v>
          </cell>
          <cell r="CL41">
            <v>0</v>
          </cell>
          <cell r="CR41">
            <v>0</v>
          </cell>
          <cell r="CS41">
            <v>0</v>
          </cell>
          <cell r="CT41">
            <v>0</v>
          </cell>
          <cell r="CU41">
            <v>0</v>
          </cell>
          <cell r="CV41">
            <v>0</v>
          </cell>
          <cell r="CW41">
            <v>0</v>
          </cell>
          <cell r="CX41">
            <v>0</v>
          </cell>
          <cell r="CY41">
            <v>0</v>
          </cell>
          <cell r="CZ41">
            <v>0</v>
          </cell>
          <cell r="DA41">
            <v>66.39881166666666</v>
          </cell>
          <cell r="DC41">
            <v>38899</v>
          </cell>
          <cell r="DD41">
            <v>10674.456557644742</v>
          </cell>
          <cell r="DE41">
            <v>2069.3787925259448</v>
          </cell>
          <cell r="DF41">
            <v>0</v>
          </cell>
          <cell r="DG41">
            <v>2445.8095190786917</v>
          </cell>
          <cell r="DH41">
            <v>0</v>
          </cell>
          <cell r="DI41">
            <v>316.04289834642003</v>
          </cell>
          <cell r="DJ41">
            <v>-65.280198333333345</v>
          </cell>
          <cell r="DK41">
            <v>15440.407569262466</v>
          </cell>
        </row>
        <row r="42">
          <cell r="A42">
            <v>38930</v>
          </cell>
          <cell r="B42">
            <v>1661.8498703102719</v>
          </cell>
          <cell r="C42">
            <v>5753.9619195108189</v>
          </cell>
          <cell r="D42">
            <v>390.08296745040423</v>
          </cell>
          <cell r="E42">
            <v>1914.2602117277011</v>
          </cell>
          <cell r="F42">
            <v>715.38203645556189</v>
          </cell>
          <cell r="G42">
            <v>557.98049420029713</v>
          </cell>
          <cell r="H42">
            <v>49.648869098112314</v>
          </cell>
          <cell r="I42">
            <v>6.9784286</v>
          </cell>
          <cell r="J42">
            <v>0</v>
          </cell>
          <cell r="K42">
            <v>0</v>
          </cell>
          <cell r="L42">
            <v>0</v>
          </cell>
          <cell r="M42">
            <v>188.47865646000002</v>
          </cell>
          <cell r="N42">
            <v>0</v>
          </cell>
          <cell r="O42">
            <v>0</v>
          </cell>
          <cell r="P42">
            <v>21.508291495743265</v>
          </cell>
          <cell r="Q42">
            <v>9.6544851389480009</v>
          </cell>
          <cell r="R42">
            <v>297.90815949092706</v>
          </cell>
          <cell r="S42">
            <v>274.28805268299931</v>
          </cell>
          <cell r="T42">
            <v>1.9443986180490895</v>
          </cell>
          <cell r="U42">
            <v>125.44475306966606</v>
          </cell>
          <cell r="V42">
            <v>3.009254575439599</v>
          </cell>
          <cell r="W42">
            <v>296.96756959032189</v>
          </cell>
          <cell r="X42">
            <v>3.2425856507650299</v>
          </cell>
          <cell r="Y42">
            <v>2.4116009619567138</v>
          </cell>
          <cell r="Z42">
            <v>59.926425369724427</v>
          </cell>
          <cell r="AA42">
            <v>59.153284574850112</v>
          </cell>
          <cell r="AB42">
            <v>475.27336003025999</v>
          </cell>
          <cell r="AC42">
            <v>195.70712277367528</v>
          </cell>
          <cell r="AD42">
            <v>31.971186647299543</v>
          </cell>
          <cell r="AE42">
            <v>68.066824437026753</v>
          </cell>
          <cell r="AF42">
            <v>5.1161408000000002</v>
          </cell>
          <cell r="AG42">
            <v>7.8564850000000011</v>
          </cell>
          <cell r="AH42">
            <v>138.02354739442794</v>
          </cell>
          <cell r="AI42">
            <v>0</v>
          </cell>
          <cell r="AJ42">
            <v>0</v>
          </cell>
          <cell r="AK42">
            <v>0</v>
          </cell>
          <cell r="AL42">
            <v>0</v>
          </cell>
          <cell r="AM42">
            <v>97.92</v>
          </cell>
          <cell r="AN42">
            <v>27.325800000000001</v>
          </cell>
          <cell r="AO42">
            <v>125.72713800000001</v>
          </cell>
          <cell r="AP42">
            <v>0</v>
          </cell>
          <cell r="AQ42">
            <v>45.465479999999999</v>
          </cell>
          <cell r="AR42">
            <v>0</v>
          </cell>
          <cell r="AS42">
            <v>0</v>
          </cell>
          <cell r="AT42">
            <v>0</v>
          </cell>
          <cell r="AU42">
            <v>0</v>
          </cell>
          <cell r="AV42">
            <v>0</v>
          </cell>
          <cell r="AW42">
            <v>0</v>
          </cell>
          <cell r="AX42">
            <v>0</v>
          </cell>
          <cell r="AY42">
            <v>0</v>
          </cell>
          <cell r="AZ42">
            <v>-42.5</v>
          </cell>
          <cell r="BA42">
            <v>-14.29561</v>
          </cell>
          <cell r="BC42">
            <v>38930</v>
          </cell>
          <cell r="BD42">
            <v>298.94078160457207</v>
          </cell>
          <cell r="BE42">
            <v>769.90095299632492</v>
          </cell>
          <cell r="BF42">
            <v>150.54904513372435</v>
          </cell>
          <cell r="BG42">
            <v>1118.2732715454365</v>
          </cell>
          <cell r="BH42">
            <v>146.10247633782345</v>
          </cell>
          <cell r="BI42">
            <v>14.408904294997106</v>
          </cell>
          <cell r="BJ42">
            <v>8.1098617812796174</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19.604480346420001</v>
          </cell>
          <cell r="CJ42">
            <v>0</v>
          </cell>
          <cell r="CK42">
            <v>0</v>
          </cell>
          <cell r="CL42">
            <v>0</v>
          </cell>
          <cell r="CR42">
            <v>0</v>
          </cell>
          <cell r="CS42">
            <v>0</v>
          </cell>
          <cell r="CT42">
            <v>0</v>
          </cell>
          <cell r="CU42">
            <v>0</v>
          </cell>
          <cell r="CV42">
            <v>0</v>
          </cell>
          <cell r="CW42">
            <v>0</v>
          </cell>
          <cell r="CX42">
            <v>0</v>
          </cell>
          <cell r="CY42">
            <v>0</v>
          </cell>
          <cell r="CZ42">
            <v>0</v>
          </cell>
          <cell r="DA42">
            <v>66.39881166666666</v>
          </cell>
          <cell r="DC42">
            <v>38930</v>
          </cell>
          <cell r="DD42">
            <v>11238.623453813167</v>
          </cell>
          <cell r="DE42">
            <v>2077.4735283020805</v>
          </cell>
          <cell r="DF42">
            <v>0</v>
          </cell>
          <cell r="DG42">
            <v>2506.2852936941581</v>
          </cell>
          <cell r="DH42">
            <v>0</v>
          </cell>
          <cell r="DI42">
            <v>316.04289834642003</v>
          </cell>
          <cell r="DJ42">
            <v>9.6032016666666635</v>
          </cell>
          <cell r="DK42">
            <v>16148.028375822492</v>
          </cell>
        </row>
        <row r="43">
          <cell r="A43">
            <v>38961</v>
          </cell>
          <cell r="B43">
            <v>1671.0744398894492</v>
          </cell>
          <cell r="C43">
            <v>6165.3457513852582</v>
          </cell>
          <cell r="D43">
            <v>390.37545300570474</v>
          </cell>
          <cell r="E43">
            <v>1879.0048717923453</v>
          </cell>
          <cell r="F43">
            <v>697.19669594873108</v>
          </cell>
          <cell r="G43">
            <v>549.28434014357799</v>
          </cell>
          <cell r="H43">
            <v>48.501942948262794</v>
          </cell>
          <cell r="I43">
            <v>6.8658733000000005</v>
          </cell>
          <cell r="J43">
            <v>0</v>
          </cell>
          <cell r="K43">
            <v>0</v>
          </cell>
          <cell r="L43">
            <v>0</v>
          </cell>
          <cell r="M43">
            <v>185.43867813000006</v>
          </cell>
          <cell r="N43">
            <v>0</v>
          </cell>
          <cell r="O43">
            <v>0</v>
          </cell>
          <cell r="P43">
            <v>20.88385722651201</v>
          </cell>
          <cell r="Q43">
            <v>9.3741936349140254</v>
          </cell>
          <cell r="R43">
            <v>289.25921292506149</v>
          </cell>
          <cell r="S43">
            <v>266.32485115349283</v>
          </cell>
          <cell r="T43">
            <v>1.8879483355896003</v>
          </cell>
          <cell r="U43">
            <v>121.80280862570804</v>
          </cell>
          <cell r="V43">
            <v>2.9218891200236108</v>
          </cell>
          <cell r="W43">
            <v>288.3459304731835</v>
          </cell>
          <cell r="X43">
            <v>3.1484460673557231</v>
          </cell>
          <cell r="Y43">
            <v>2.341586740480551</v>
          </cell>
          <cell r="Z43">
            <v>58.186625923506625</v>
          </cell>
          <cell r="AA43">
            <v>57.435931151709298</v>
          </cell>
          <cell r="AB43">
            <v>467.5785150795262</v>
          </cell>
          <cell r="AC43">
            <v>190.025303080246</v>
          </cell>
          <cell r="AD43">
            <v>31.042990905926317</v>
          </cell>
          <cell r="AE43">
            <v>66.090690824338878</v>
          </cell>
          <cell r="AF43">
            <v>4.9676076800000013</v>
          </cell>
          <cell r="AG43">
            <v>7.6283935000000005</v>
          </cell>
          <cell r="AH43">
            <v>134.01641214749293</v>
          </cell>
          <cell r="AI43">
            <v>0</v>
          </cell>
          <cell r="AJ43">
            <v>0</v>
          </cell>
          <cell r="AK43">
            <v>0</v>
          </cell>
          <cell r="AL43">
            <v>0</v>
          </cell>
          <cell r="AM43">
            <v>97.92</v>
          </cell>
          <cell r="AN43">
            <v>27.325800000000001</v>
          </cell>
          <cell r="AO43">
            <v>125.72713800000001</v>
          </cell>
          <cell r="AP43">
            <v>0</v>
          </cell>
          <cell r="AQ43">
            <v>45.465479999999999</v>
          </cell>
          <cell r="AR43">
            <v>0</v>
          </cell>
          <cell r="AS43">
            <v>0</v>
          </cell>
          <cell r="AT43">
            <v>0</v>
          </cell>
          <cell r="AU43">
            <v>0</v>
          </cell>
          <cell r="AV43">
            <v>0</v>
          </cell>
          <cell r="AW43">
            <v>0</v>
          </cell>
          <cell r="AX43">
            <v>0</v>
          </cell>
          <cell r="AY43">
            <v>0</v>
          </cell>
          <cell r="AZ43">
            <v>-42.5</v>
          </cell>
          <cell r="BA43">
            <v>-47.041830000000004</v>
          </cell>
          <cell r="BC43">
            <v>38961</v>
          </cell>
          <cell r="BD43">
            <v>292.28027102432304</v>
          </cell>
          <cell r="BE43">
            <v>756.37806616924115</v>
          </cell>
          <cell r="BF43">
            <v>148.12096305691352</v>
          </cell>
          <cell r="BG43">
            <v>1087.1259170730559</v>
          </cell>
          <cell r="BH43">
            <v>145.1027856310123</v>
          </cell>
          <cell r="BI43">
            <v>14.158749288755414</v>
          </cell>
          <cell r="BJ43">
            <v>7.6754418028252687</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18.972077754600001</v>
          </cell>
          <cell r="CJ43">
            <v>0</v>
          </cell>
          <cell r="CK43">
            <v>0</v>
          </cell>
          <cell r="CL43">
            <v>0</v>
          </cell>
          <cell r="CR43">
            <v>0</v>
          </cell>
          <cell r="CS43">
            <v>0</v>
          </cell>
          <cell r="CT43">
            <v>0</v>
          </cell>
          <cell r="CU43">
            <v>0</v>
          </cell>
          <cell r="CV43">
            <v>0</v>
          </cell>
          <cell r="CW43">
            <v>0</v>
          </cell>
          <cell r="CX43">
            <v>0</v>
          </cell>
          <cell r="CY43">
            <v>0</v>
          </cell>
          <cell r="CZ43">
            <v>0</v>
          </cell>
          <cell r="DA43">
            <v>66.39881166666666</v>
          </cell>
          <cell r="DC43">
            <v>38961</v>
          </cell>
          <cell r="DD43">
            <v>11593.088046543329</v>
          </cell>
          <cell r="DE43">
            <v>2023.2631945950675</v>
          </cell>
          <cell r="DF43">
            <v>0</v>
          </cell>
          <cell r="DG43">
            <v>2450.8421940461267</v>
          </cell>
          <cell r="DH43">
            <v>0</v>
          </cell>
          <cell r="DI43">
            <v>315.41049575459999</v>
          </cell>
          <cell r="DJ43">
            <v>-23.143018333333345</v>
          </cell>
          <cell r="DK43">
            <v>16359.460912605789</v>
          </cell>
        </row>
        <row r="44">
          <cell r="A44">
            <v>38991</v>
          </cell>
          <cell r="B44">
            <v>1754.6184425332649</v>
          </cell>
          <cell r="C44">
            <v>8014.2059972471579</v>
          </cell>
          <cell r="D44">
            <v>506.2921398658072</v>
          </cell>
          <cell r="E44">
            <v>2090.5988487898526</v>
          </cell>
          <cell r="F44">
            <v>1246.2884565810984</v>
          </cell>
          <cell r="G44">
            <v>549.68078726407737</v>
          </cell>
          <cell r="H44">
            <v>38.826652569846487</v>
          </cell>
          <cell r="I44">
            <v>6.8658733000000005</v>
          </cell>
          <cell r="J44">
            <v>0</v>
          </cell>
          <cell r="K44">
            <v>0</v>
          </cell>
          <cell r="L44">
            <v>0</v>
          </cell>
          <cell r="M44">
            <v>185.43867813000006</v>
          </cell>
          <cell r="N44">
            <v>0</v>
          </cell>
          <cell r="O44">
            <v>0</v>
          </cell>
          <cell r="P44">
            <v>41.234122950330466</v>
          </cell>
          <cell r="Q44">
            <v>23.811336336058943</v>
          </cell>
          <cell r="R44">
            <v>364.74519409176389</v>
          </cell>
          <cell r="S44">
            <v>343.43240642943442</v>
          </cell>
          <cell r="T44">
            <v>66.23451379383377</v>
          </cell>
          <cell r="U44">
            <v>336.98066836816315</v>
          </cell>
          <cell r="V44">
            <v>6.7784878756687048</v>
          </cell>
          <cell r="W44">
            <v>579.61486269024363</v>
          </cell>
          <cell r="X44">
            <v>10.602328963712022</v>
          </cell>
          <cell r="Y44">
            <v>4.5800024587687709</v>
          </cell>
          <cell r="Z44">
            <v>94.965789687971025</v>
          </cell>
          <cell r="AA44">
            <v>137.35644718060263</v>
          </cell>
          <cell r="AB44">
            <v>974.93166994638671</v>
          </cell>
          <cell r="AC44">
            <v>530.970868862619</v>
          </cell>
          <cell r="AD44">
            <v>39.994357574375009</v>
          </cell>
          <cell r="AE44">
            <v>81.997994322649191</v>
          </cell>
          <cell r="AF44">
            <v>12.655930560000002</v>
          </cell>
          <cell r="AG44">
            <v>21.60697188</v>
          </cell>
          <cell r="AH44">
            <v>256.93722399266971</v>
          </cell>
          <cell r="AI44">
            <v>0</v>
          </cell>
          <cell r="AJ44">
            <v>0</v>
          </cell>
          <cell r="AK44">
            <v>0</v>
          </cell>
          <cell r="AL44">
            <v>0</v>
          </cell>
          <cell r="AM44">
            <v>19.933333333333334</v>
          </cell>
          <cell r="AN44">
            <v>4.486533333333333</v>
          </cell>
          <cell r="AO44">
            <v>111.17739999999998</v>
          </cell>
          <cell r="AP44">
            <v>0</v>
          </cell>
          <cell r="AQ44">
            <v>44.224400000000003</v>
          </cell>
          <cell r="AR44">
            <v>0</v>
          </cell>
          <cell r="AS44">
            <v>0</v>
          </cell>
          <cell r="AT44">
            <v>0</v>
          </cell>
          <cell r="AU44">
            <v>0</v>
          </cell>
          <cell r="AV44">
            <v>0</v>
          </cell>
          <cell r="AW44">
            <v>0</v>
          </cell>
          <cell r="AX44">
            <v>0</v>
          </cell>
          <cell r="AY44">
            <v>0</v>
          </cell>
          <cell r="AZ44">
            <v>-42.5</v>
          </cell>
          <cell r="BA44">
            <v>-31.255970000000001</v>
          </cell>
          <cell r="BC44">
            <v>38991</v>
          </cell>
          <cell r="BD44">
            <v>296.82118506311753</v>
          </cell>
          <cell r="BE44">
            <v>1094.5227121398368</v>
          </cell>
          <cell r="BF44">
            <v>250.49930518757211</v>
          </cell>
          <cell r="BG44">
            <v>1198.449719016078</v>
          </cell>
          <cell r="BH44">
            <v>258.44588439881602</v>
          </cell>
          <cell r="BI44">
            <v>14.190534432268594</v>
          </cell>
          <cell r="BJ44">
            <v>9.0428726297144806</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142.5375327138</v>
          </cell>
          <cell r="CJ44">
            <v>0.7401027</v>
          </cell>
          <cell r="CK44">
            <v>0</v>
          </cell>
          <cell r="CL44">
            <v>0</v>
          </cell>
          <cell r="CR44">
            <v>0</v>
          </cell>
          <cell r="CS44">
            <v>0</v>
          </cell>
          <cell r="CT44">
            <v>0</v>
          </cell>
          <cell r="CU44">
            <v>0</v>
          </cell>
          <cell r="CV44">
            <v>0</v>
          </cell>
          <cell r="CW44">
            <v>0</v>
          </cell>
          <cell r="CX44">
            <v>0</v>
          </cell>
          <cell r="CY44">
            <v>0</v>
          </cell>
          <cell r="CZ44">
            <v>0</v>
          </cell>
          <cell r="DA44">
            <v>66.39881166666666</v>
          </cell>
          <cell r="DC44">
            <v>38991</v>
          </cell>
          <cell r="DD44">
            <v>14392.815876281104</v>
          </cell>
          <cell r="DE44">
            <v>3929.4311779652508</v>
          </cell>
          <cell r="DF44">
            <v>0</v>
          </cell>
          <cell r="DG44">
            <v>3121.9722128674034</v>
          </cell>
          <cell r="DH44">
            <v>0</v>
          </cell>
          <cell r="DI44">
            <v>323.09930208046666</v>
          </cell>
          <cell r="DJ44">
            <v>-7.357158333333345</v>
          </cell>
          <cell r="DK44">
            <v>21759.961410860895</v>
          </cell>
        </row>
        <row r="45">
          <cell r="A45">
            <v>39022</v>
          </cell>
          <cell r="B45">
            <v>2024.0264865810641</v>
          </cell>
          <cell r="C45">
            <v>17242.938709190828</v>
          </cell>
          <cell r="D45">
            <v>899.07274742912375</v>
          </cell>
          <cell r="E45">
            <v>2775.9403960451586</v>
          </cell>
          <cell r="F45">
            <v>2579.3580020375953</v>
          </cell>
          <cell r="G45">
            <v>549.02746666292285</v>
          </cell>
          <cell r="H45">
            <v>30.935015037110929</v>
          </cell>
          <cell r="I45">
            <v>6.8658733000000005</v>
          </cell>
          <cell r="J45">
            <v>0</v>
          </cell>
          <cell r="K45">
            <v>0</v>
          </cell>
          <cell r="L45">
            <v>0</v>
          </cell>
          <cell r="M45">
            <v>185.43867813000006</v>
          </cell>
          <cell r="N45">
            <v>0</v>
          </cell>
          <cell r="O45">
            <v>0</v>
          </cell>
          <cell r="P45">
            <v>64.263728373197239</v>
          </cell>
          <cell r="Q45">
            <v>40.466224852992134</v>
          </cell>
          <cell r="R45">
            <v>437.83400934071682</v>
          </cell>
          <cell r="S45">
            <v>419.78900772794316</v>
          </cell>
          <cell r="T45">
            <v>142.78913471030648</v>
          </cell>
          <cell r="U45">
            <v>586.2562524971222</v>
          </cell>
          <cell r="V45">
            <v>11.203181915322048</v>
          </cell>
          <cell r="W45">
            <v>909.84766964853736</v>
          </cell>
          <cell r="X45">
            <v>19.299748272872467</v>
          </cell>
          <cell r="Y45">
            <v>7.1105399656908022</v>
          </cell>
          <cell r="Z45">
            <v>135.39665213117965</v>
          </cell>
          <cell r="AA45">
            <v>229.23103783387995</v>
          </cell>
          <cell r="AB45">
            <v>1564.3755950624181</v>
          </cell>
          <cell r="AC45">
            <v>926.11661796445685</v>
          </cell>
          <cell r="AD45">
            <v>48.85123628704055</v>
          </cell>
          <cell r="AE45">
            <v>97.101081520284993</v>
          </cell>
          <cell r="AF45">
            <v>21.526713919999999</v>
          </cell>
          <cell r="AG45">
            <v>37.817194480000005</v>
          </cell>
          <cell r="AH45">
            <v>395.58340273519605</v>
          </cell>
          <cell r="AI45">
            <v>0</v>
          </cell>
          <cell r="AJ45">
            <v>0</v>
          </cell>
          <cell r="AK45">
            <v>0</v>
          </cell>
          <cell r="AL45">
            <v>0</v>
          </cell>
          <cell r="AM45">
            <v>19.933333333333334</v>
          </cell>
          <cell r="AN45">
            <v>4.486533333333333</v>
          </cell>
          <cell r="AO45">
            <v>111.17739999999998</v>
          </cell>
          <cell r="AP45">
            <v>0</v>
          </cell>
          <cell r="AQ45">
            <v>44.224400000000003</v>
          </cell>
          <cell r="AR45">
            <v>0</v>
          </cell>
          <cell r="AS45">
            <v>0</v>
          </cell>
          <cell r="AT45">
            <v>0</v>
          </cell>
          <cell r="AU45">
            <v>0</v>
          </cell>
          <cell r="AV45">
            <v>0</v>
          </cell>
          <cell r="AW45">
            <v>0</v>
          </cell>
          <cell r="AX45">
            <v>0</v>
          </cell>
          <cell r="AY45">
            <v>0</v>
          </cell>
          <cell r="AZ45">
            <v>-42.5</v>
          </cell>
          <cell r="BA45">
            <v>-12.022969999999999</v>
          </cell>
          <cell r="BC45">
            <v>39022</v>
          </cell>
          <cell r="BD45">
            <v>292.4105603882112</v>
          </cell>
          <cell r="BE45">
            <v>2283.6168819458626</v>
          </cell>
          <cell r="BF45">
            <v>487.6080864167489</v>
          </cell>
          <cell r="BG45">
            <v>1365.6385657510532</v>
          </cell>
          <cell r="BH45">
            <v>493.15179592999203</v>
          </cell>
          <cell r="BI45">
            <v>14.213010503807769</v>
          </cell>
          <cell r="BJ45">
            <v>12.258678457385377</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274.71232324176003</v>
          </cell>
          <cell r="CJ45">
            <v>1.5396514000000001</v>
          </cell>
          <cell r="CK45">
            <v>0</v>
          </cell>
          <cell r="CL45">
            <v>0</v>
          </cell>
          <cell r="CR45">
            <v>0</v>
          </cell>
          <cell r="CS45">
            <v>0</v>
          </cell>
          <cell r="CT45">
            <v>0</v>
          </cell>
          <cell r="CU45">
            <v>0</v>
          </cell>
          <cell r="CV45">
            <v>0</v>
          </cell>
          <cell r="CW45">
            <v>0</v>
          </cell>
          <cell r="CX45">
            <v>0</v>
          </cell>
          <cell r="CY45">
            <v>0</v>
          </cell>
          <cell r="CZ45">
            <v>0</v>
          </cell>
          <cell r="DA45">
            <v>66.39881166666666</v>
          </cell>
          <cell r="DC45">
            <v>39022</v>
          </cell>
          <cell r="DD45">
            <v>26293.603374413808</v>
          </cell>
          <cell r="DE45">
            <v>6094.8590292391564</v>
          </cell>
          <cell r="DF45">
            <v>0</v>
          </cell>
          <cell r="DG45">
            <v>4948.8975793930604</v>
          </cell>
          <cell r="DH45">
            <v>0</v>
          </cell>
          <cell r="DI45">
            <v>456.07364130842672</v>
          </cell>
          <cell r="DJ45">
            <v>11.875841666666659</v>
          </cell>
          <cell r="DK45">
            <v>37805.309466021114</v>
          </cell>
        </row>
        <row r="46">
          <cell r="A46">
            <v>39052</v>
          </cell>
          <cell r="B46">
            <v>2348.4568996326575</v>
          </cell>
          <cell r="C46">
            <v>30892.096927480226</v>
          </cell>
          <cell r="D46">
            <v>1536.8171837187649</v>
          </cell>
          <cell r="E46">
            <v>3374.9654075705721</v>
          </cell>
          <cell r="F46">
            <v>4115.4335847351449</v>
          </cell>
          <cell r="G46">
            <v>549.84303329816737</v>
          </cell>
          <cell r="H46">
            <v>42.897683754154059</v>
          </cell>
          <cell r="I46">
            <v>6.8658733000000005</v>
          </cell>
          <cell r="J46">
            <v>0</v>
          </cell>
          <cell r="K46">
            <v>0</v>
          </cell>
          <cell r="L46">
            <v>0</v>
          </cell>
          <cell r="M46">
            <v>185.43867813000006</v>
          </cell>
          <cell r="N46">
            <v>0</v>
          </cell>
          <cell r="O46">
            <v>0</v>
          </cell>
          <cell r="P46">
            <v>95.099008768389226</v>
          </cell>
          <cell r="Q46">
            <v>62.418383040974504</v>
          </cell>
          <cell r="R46">
            <v>549.2308606653063</v>
          </cell>
          <cell r="S46">
            <v>533.98920276235981</v>
          </cell>
          <cell r="T46">
            <v>241.19184112289582</v>
          </cell>
          <cell r="U46">
            <v>913.69357831071738</v>
          </cell>
          <cell r="V46">
            <v>17.061388194489691</v>
          </cell>
          <cell r="W46">
            <v>1351.3350022730797</v>
          </cell>
          <cell r="X46">
            <v>30.657438075754595</v>
          </cell>
          <cell r="Y46">
            <v>10.501622651668812</v>
          </cell>
          <cell r="Z46">
            <v>190.83765688699157</v>
          </cell>
          <cell r="AA46">
            <v>350.67482644101335</v>
          </cell>
          <cell r="AB46">
            <v>2349.9470558472026</v>
          </cell>
          <cell r="AC46">
            <v>1444.9771482688332</v>
          </cell>
          <cell r="AD46">
            <v>62.106896840112029</v>
          </cell>
          <cell r="AE46">
            <v>120.50366780338209</v>
          </cell>
          <cell r="AF46">
            <v>33.21741088000001</v>
          </cell>
          <cell r="AG46">
            <v>59.092475520000008</v>
          </cell>
          <cell r="AH46">
            <v>581.72555805982779</v>
          </cell>
          <cell r="AI46">
            <v>0</v>
          </cell>
          <cell r="AJ46">
            <v>0</v>
          </cell>
          <cell r="AK46">
            <v>0</v>
          </cell>
          <cell r="AL46">
            <v>0</v>
          </cell>
          <cell r="AM46">
            <v>19.933333333333334</v>
          </cell>
          <cell r="AN46">
            <v>4.486533333333333</v>
          </cell>
          <cell r="AO46">
            <v>111.17739999999998</v>
          </cell>
          <cell r="AP46">
            <v>0</v>
          </cell>
          <cell r="AQ46">
            <v>44.224400000000003</v>
          </cell>
          <cell r="AR46">
            <v>0</v>
          </cell>
          <cell r="AS46">
            <v>0</v>
          </cell>
          <cell r="AT46">
            <v>0</v>
          </cell>
          <cell r="AU46">
            <v>0</v>
          </cell>
          <cell r="AV46">
            <v>0</v>
          </cell>
          <cell r="AW46">
            <v>0</v>
          </cell>
          <cell r="AX46">
            <v>0</v>
          </cell>
          <cell r="AY46">
            <v>0</v>
          </cell>
          <cell r="AZ46">
            <v>-42.5</v>
          </cell>
          <cell r="BA46">
            <v>-42.439599999999999</v>
          </cell>
          <cell r="BC46">
            <v>39052</v>
          </cell>
          <cell r="BD46">
            <v>295.44559279261381</v>
          </cell>
          <cell r="BE46">
            <v>4348.2704036490295</v>
          </cell>
          <cell r="BF46">
            <v>802.23938029856504</v>
          </cell>
          <cell r="BG46">
            <v>1595.4743619139222</v>
          </cell>
          <cell r="BH46">
            <v>801.71909816828634</v>
          </cell>
          <cell r="BI46">
            <v>14.233774238821336</v>
          </cell>
          <cell r="BJ46">
            <v>18.440970443933566</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448.63589603820009</v>
          </cell>
          <cell r="CJ46">
            <v>2.5829287000000001</v>
          </cell>
          <cell r="CK46">
            <v>0</v>
          </cell>
          <cell r="CL46">
            <v>0</v>
          </cell>
          <cell r="CR46">
            <v>0</v>
          </cell>
          <cell r="CS46">
            <v>0</v>
          </cell>
          <cell r="CT46">
            <v>0</v>
          </cell>
          <cell r="CU46">
            <v>0</v>
          </cell>
          <cell r="CV46">
            <v>0</v>
          </cell>
          <cell r="CW46">
            <v>0</v>
          </cell>
          <cell r="CX46">
            <v>0</v>
          </cell>
          <cell r="CY46">
            <v>0</v>
          </cell>
          <cell r="CZ46">
            <v>0</v>
          </cell>
          <cell r="DA46">
            <v>66.39881166666666</v>
          </cell>
          <cell r="DC46">
            <v>39052</v>
          </cell>
          <cell r="DD46">
            <v>43052.815271619678</v>
          </cell>
          <cell r="DE46">
            <v>8998.2610224129985</v>
          </cell>
          <cell r="DF46">
            <v>0</v>
          </cell>
          <cell r="DG46">
            <v>7875.8235815051721</v>
          </cell>
          <cell r="DH46">
            <v>0</v>
          </cell>
          <cell r="DI46">
            <v>631.04049140486677</v>
          </cell>
          <cell r="DJ46">
            <v>-18.540788333333339</v>
          </cell>
          <cell r="DK46">
            <v>60539.39957860938</v>
          </cell>
        </row>
        <row r="47">
          <cell r="A47">
            <v>39083</v>
          </cell>
          <cell r="B47">
            <v>2713.4003907941533</v>
          </cell>
          <cell r="C47">
            <v>41044.513510977893</v>
          </cell>
          <cell r="D47">
            <v>2183.6243258785921</v>
          </cell>
          <cell r="E47">
            <v>3982.5027545443395</v>
          </cell>
          <cell r="F47">
            <v>5383.2210014371458</v>
          </cell>
          <cell r="G47">
            <v>558.25683612033799</v>
          </cell>
          <cell r="H47">
            <v>51.519061276863788</v>
          </cell>
          <cell r="I47">
            <v>6.9784286</v>
          </cell>
          <cell r="J47">
            <v>0</v>
          </cell>
          <cell r="K47">
            <v>0</v>
          </cell>
          <cell r="L47">
            <v>0</v>
          </cell>
          <cell r="M47">
            <v>188.47865646000002</v>
          </cell>
          <cell r="N47">
            <v>0</v>
          </cell>
          <cell r="O47">
            <v>0</v>
          </cell>
          <cell r="P47">
            <v>110.3526702359917</v>
          </cell>
          <cell r="Q47">
            <v>73.332687132723137</v>
          </cell>
          <cell r="R47">
            <v>602.19757149431985</v>
          </cell>
          <cell r="S47">
            <v>588.59114509306255</v>
          </cell>
          <cell r="T47">
            <v>290.51783224804353</v>
          </cell>
          <cell r="U47">
            <v>1076.6711302756696</v>
          </cell>
          <cell r="V47">
            <v>19.969800886804222</v>
          </cell>
          <cell r="W47">
            <v>1569.837553835019</v>
          </cell>
          <cell r="X47">
            <v>36.32134712156271</v>
          </cell>
          <cell r="Y47">
            <v>12.178681299803323</v>
          </cell>
          <cell r="Z47">
            <v>218.05683538739402</v>
          </cell>
          <cell r="AA47">
            <v>410.99917808111627</v>
          </cell>
          <cell r="AB47">
            <v>2738.0827622928796</v>
          </cell>
          <cell r="AC47">
            <v>1703.2629047132787</v>
          </cell>
          <cell r="AD47">
            <v>68.443459512957631</v>
          </cell>
          <cell r="AE47">
            <v>131.5778221197443</v>
          </cell>
          <cell r="AF47">
            <v>39.030107520000008</v>
          </cell>
          <cell r="AG47">
            <v>69.684821440000007</v>
          </cell>
          <cell r="AH47">
            <v>673.72723123297783</v>
          </cell>
          <cell r="AI47">
            <v>0</v>
          </cell>
          <cell r="AJ47">
            <v>0</v>
          </cell>
          <cell r="AK47">
            <v>0</v>
          </cell>
          <cell r="AL47">
            <v>0</v>
          </cell>
          <cell r="AM47">
            <v>0</v>
          </cell>
          <cell r="AN47">
            <v>0</v>
          </cell>
          <cell r="AO47">
            <v>101.50980000000001</v>
          </cell>
          <cell r="AP47">
            <v>0</v>
          </cell>
          <cell r="AQ47">
            <v>26.22</v>
          </cell>
          <cell r="AR47">
            <v>0</v>
          </cell>
          <cell r="AS47">
            <v>0</v>
          </cell>
          <cell r="AT47">
            <v>0</v>
          </cell>
          <cell r="AU47">
            <v>0</v>
          </cell>
          <cell r="AV47">
            <v>0</v>
          </cell>
          <cell r="AW47">
            <v>0</v>
          </cell>
          <cell r="AX47">
            <v>0</v>
          </cell>
          <cell r="AY47">
            <v>0</v>
          </cell>
          <cell r="AZ47">
            <v>-45</v>
          </cell>
          <cell r="BA47">
            <v>-48.671769999999995</v>
          </cell>
          <cell r="BC47">
            <v>39083</v>
          </cell>
          <cell r="BD47">
            <v>301.33880289796417</v>
          </cell>
          <cell r="BE47">
            <v>5926.2989352178456</v>
          </cell>
          <cell r="BF47">
            <v>1052.7886603010538</v>
          </cell>
          <cell r="BG47">
            <v>1766.7285342620135</v>
          </cell>
          <cell r="BH47">
            <v>1042.1554854660969</v>
          </cell>
          <cell r="BI47">
            <v>14.420660209795784</v>
          </cell>
          <cell r="BJ47">
            <v>23.921933725991575</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523.67936575644001</v>
          </cell>
          <cell r="CJ47">
            <v>3.0347183000000002</v>
          </cell>
          <cell r="CK47">
            <v>0</v>
          </cell>
          <cell r="CL47">
            <v>0</v>
          </cell>
          <cell r="CR47">
            <v>0</v>
          </cell>
          <cell r="CS47">
            <v>0</v>
          </cell>
          <cell r="CT47">
            <v>0</v>
          </cell>
          <cell r="CU47">
            <v>0</v>
          </cell>
          <cell r="CV47">
            <v>0</v>
          </cell>
          <cell r="CW47">
            <v>0</v>
          </cell>
          <cell r="CX47">
            <v>0</v>
          </cell>
          <cell r="CY47">
            <v>0</v>
          </cell>
          <cell r="CZ47">
            <v>0</v>
          </cell>
          <cell r="DA47">
            <v>66.39881166666666</v>
          </cell>
          <cell r="DC47">
            <v>39083</v>
          </cell>
          <cell r="DD47">
            <v>56112.494966089318</v>
          </cell>
          <cell r="DE47">
            <v>10432.835541923349</v>
          </cell>
          <cell r="DF47">
            <v>0</v>
          </cell>
          <cell r="DG47">
            <v>10127.653012080762</v>
          </cell>
          <cell r="DH47">
            <v>0</v>
          </cell>
          <cell r="DI47">
            <v>654.44388405644008</v>
          </cell>
          <cell r="DJ47">
            <v>-27.272958333333335</v>
          </cell>
          <cell r="DK47">
            <v>77300.154445816544</v>
          </cell>
        </row>
        <row r="48">
          <cell r="A48">
            <v>39114</v>
          </cell>
          <cell r="B48">
            <v>2811.4414366572169</v>
          </cell>
          <cell r="C48">
            <v>42061.5522195749</v>
          </cell>
          <cell r="D48">
            <v>2444.8780422818681</v>
          </cell>
          <cell r="E48">
            <v>3781.7075637266571</v>
          </cell>
          <cell r="F48">
            <v>5255.5611103234505</v>
          </cell>
          <cell r="G48">
            <v>531.38556535825865</v>
          </cell>
          <cell r="H48">
            <v>50.617034775605944</v>
          </cell>
          <cell r="I48">
            <v>6.6407626999999998</v>
          </cell>
          <cell r="J48">
            <v>0</v>
          </cell>
          <cell r="K48">
            <v>0</v>
          </cell>
          <cell r="L48">
            <v>0</v>
          </cell>
          <cell r="M48">
            <v>179.35872147000001</v>
          </cell>
          <cell r="N48">
            <v>0</v>
          </cell>
          <cell r="O48">
            <v>0</v>
          </cell>
          <cell r="P48">
            <v>97.420194413504632</v>
          </cell>
          <cell r="Q48">
            <v>64.565275645456509</v>
          </cell>
          <cell r="R48">
            <v>538.37338601940655</v>
          </cell>
          <cell r="S48">
            <v>525.57771154278157</v>
          </cell>
          <cell r="T48">
            <v>254.42742961057229</v>
          </cell>
          <cell r="U48">
            <v>947.33851385949276</v>
          </cell>
          <cell r="V48">
            <v>17.59648917139852</v>
          </cell>
          <cell r="W48">
            <v>1385.5282916561669</v>
          </cell>
          <cell r="X48">
            <v>31.921349393263732</v>
          </cell>
          <cell r="Y48">
            <v>10.752851741063445</v>
          </cell>
          <cell r="Z48">
            <v>193.15367553132933</v>
          </cell>
          <cell r="AA48">
            <v>362.05003502487284</v>
          </cell>
          <cell r="AB48">
            <v>2441.8668235072901</v>
          </cell>
          <cell r="AC48">
            <v>1498.5598756401116</v>
          </cell>
          <cell r="AD48">
            <v>61.118875706236665</v>
          </cell>
          <cell r="AE48">
            <v>117.74369756933604</v>
          </cell>
          <cell r="AF48">
            <v>34.362964480000002</v>
          </cell>
          <cell r="AG48">
            <v>61.304277580000019</v>
          </cell>
          <cell r="AH48">
            <v>595.02248763515684</v>
          </cell>
          <cell r="AI48">
            <v>0</v>
          </cell>
          <cell r="AJ48">
            <v>0</v>
          </cell>
          <cell r="AK48">
            <v>0</v>
          </cell>
          <cell r="AL48">
            <v>0</v>
          </cell>
          <cell r="AM48">
            <v>0</v>
          </cell>
          <cell r="AN48">
            <v>0</v>
          </cell>
          <cell r="AO48">
            <v>101.50980000000001</v>
          </cell>
          <cell r="AP48">
            <v>0</v>
          </cell>
          <cell r="AQ48">
            <v>26.22</v>
          </cell>
          <cell r="AR48">
            <v>0</v>
          </cell>
          <cell r="AS48">
            <v>0</v>
          </cell>
          <cell r="AT48">
            <v>0</v>
          </cell>
          <cell r="AU48">
            <v>0</v>
          </cell>
          <cell r="AV48">
            <v>0</v>
          </cell>
          <cell r="AW48">
            <v>0</v>
          </cell>
          <cell r="AX48">
            <v>0</v>
          </cell>
          <cell r="AY48">
            <v>0</v>
          </cell>
          <cell r="AZ48">
            <v>-45</v>
          </cell>
          <cell r="BA48">
            <v>-27.212430000000001</v>
          </cell>
          <cell r="BC48">
            <v>39114</v>
          </cell>
          <cell r="BD48">
            <v>288.54567499252278</v>
          </cell>
          <cell r="BE48">
            <v>6131.6511179136132</v>
          </cell>
          <cell r="BF48">
            <v>1039.3255086796794</v>
          </cell>
          <cell r="BG48">
            <v>1697.6026064808266</v>
          </cell>
          <cell r="BH48">
            <v>1017.6769603648885</v>
          </cell>
          <cell r="BI48">
            <v>13.750081277792614</v>
          </cell>
          <cell r="BJ48">
            <v>23.711089757284363</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444.76386011226003</v>
          </cell>
          <cell r="CJ48">
            <v>2.5710395000000004</v>
          </cell>
          <cell r="CK48">
            <v>0</v>
          </cell>
          <cell r="CL48">
            <v>0</v>
          </cell>
          <cell r="CR48">
            <v>0</v>
          </cell>
          <cell r="CS48">
            <v>0</v>
          </cell>
          <cell r="CT48">
            <v>0</v>
          </cell>
          <cell r="CU48">
            <v>0</v>
          </cell>
          <cell r="CV48">
            <v>0</v>
          </cell>
          <cell r="CW48">
            <v>0</v>
          </cell>
          <cell r="CX48">
            <v>0</v>
          </cell>
          <cell r="CY48">
            <v>0</v>
          </cell>
          <cell r="CZ48">
            <v>0</v>
          </cell>
          <cell r="DA48">
            <v>66.39881166666666</v>
          </cell>
          <cell r="DC48">
            <v>39114</v>
          </cell>
          <cell r="DD48">
            <v>57123.142456867958</v>
          </cell>
          <cell r="DE48">
            <v>9238.6842057274425</v>
          </cell>
          <cell r="DF48">
            <v>0</v>
          </cell>
          <cell r="DG48">
            <v>10212.263039466607</v>
          </cell>
          <cell r="DH48">
            <v>0</v>
          </cell>
          <cell r="DI48">
            <v>575.06469961226003</v>
          </cell>
          <cell r="DJ48">
            <v>-5.8136183333333378</v>
          </cell>
          <cell r="DK48">
            <v>77143.340783340944</v>
          </cell>
        </row>
        <row r="49">
          <cell r="A49">
            <v>39142</v>
          </cell>
          <cell r="B49">
            <v>2687.0550240269395</v>
          </cell>
          <cell r="C49">
            <v>36049.352741642666</v>
          </cell>
          <cell r="D49">
            <v>2242.5029519061195</v>
          </cell>
          <cell r="E49">
            <v>3470.124968740809</v>
          </cell>
          <cell r="F49">
            <v>4539.9724439206548</v>
          </cell>
          <cell r="G49">
            <v>531.70278099162806</v>
          </cell>
          <cell r="H49">
            <v>44.852611850648429</v>
          </cell>
          <cell r="I49">
            <v>6.6407626999999998</v>
          </cell>
          <cell r="J49">
            <v>0</v>
          </cell>
          <cell r="K49">
            <v>0</v>
          </cell>
          <cell r="L49">
            <v>0</v>
          </cell>
          <cell r="M49">
            <v>179.35872147000001</v>
          </cell>
          <cell r="N49">
            <v>0</v>
          </cell>
          <cell r="O49">
            <v>0</v>
          </cell>
          <cell r="P49">
            <v>84.033570661906367</v>
          </cell>
          <cell r="Q49">
            <v>54.524525562219658</v>
          </cell>
          <cell r="R49">
            <v>509.88532882826422</v>
          </cell>
          <cell r="S49">
            <v>493.56450943069706</v>
          </cell>
          <cell r="T49">
            <v>205.68860886460854</v>
          </cell>
          <cell r="U49">
            <v>795.89608585729047</v>
          </cell>
          <cell r="V49">
            <v>14.956052413292078</v>
          </cell>
          <cell r="W49">
            <v>1192.8730325079775</v>
          </cell>
          <cell r="X49">
            <v>26.56827120676969</v>
          </cell>
          <cell r="Y49">
            <v>9.2848431783865077</v>
          </cell>
          <cell r="Z49">
            <v>171.00310108412788</v>
          </cell>
          <cell r="AA49">
            <v>307.02083499291052</v>
          </cell>
          <cell r="AB49">
            <v>2103.3452475661525</v>
          </cell>
          <cell r="AC49">
            <v>1258.3052452476156</v>
          </cell>
          <cell r="AD49">
            <v>57.415027467508295</v>
          </cell>
          <cell r="AE49">
            <v>112.25352042534665</v>
          </cell>
          <cell r="AF49">
            <v>29.013437440000004</v>
          </cell>
          <cell r="AG49">
            <v>51.437726860000005</v>
          </cell>
          <cell r="AH49">
            <v>514.95066748293027</v>
          </cell>
          <cell r="AI49">
            <v>0</v>
          </cell>
          <cell r="AJ49">
            <v>0</v>
          </cell>
          <cell r="AK49">
            <v>0</v>
          </cell>
          <cell r="AL49">
            <v>0</v>
          </cell>
          <cell r="AM49">
            <v>0</v>
          </cell>
          <cell r="AN49">
            <v>0</v>
          </cell>
          <cell r="AO49">
            <v>101.50980000000001</v>
          </cell>
          <cell r="AP49">
            <v>0</v>
          </cell>
          <cell r="AQ49">
            <v>26.22</v>
          </cell>
          <cell r="AR49">
            <v>0</v>
          </cell>
          <cell r="AS49">
            <v>0</v>
          </cell>
          <cell r="AT49">
            <v>0</v>
          </cell>
          <cell r="AU49">
            <v>0</v>
          </cell>
          <cell r="AV49">
            <v>0</v>
          </cell>
          <cell r="AW49">
            <v>0</v>
          </cell>
          <cell r="AX49">
            <v>0</v>
          </cell>
          <cell r="AY49">
            <v>0</v>
          </cell>
          <cell r="AZ49">
            <v>-45</v>
          </cell>
          <cell r="BA49">
            <v>-198.83448999999999</v>
          </cell>
          <cell r="BC49">
            <v>39142</v>
          </cell>
          <cell r="BD49">
            <v>285.42368107731511</v>
          </cell>
          <cell r="BE49">
            <v>5341.2445575666225</v>
          </cell>
          <cell r="BF49">
            <v>882.79863327092903</v>
          </cell>
          <cell r="BG49">
            <v>1580.9714791584408</v>
          </cell>
          <cell r="BH49">
            <v>872.75298003845955</v>
          </cell>
          <cell r="BI49">
            <v>13.761070626531369</v>
          </cell>
          <cell r="BJ49">
            <v>19.777396844469454</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361.74345741708004</v>
          </cell>
          <cell r="CJ49">
            <v>2.0598039000000004</v>
          </cell>
          <cell r="CK49">
            <v>0</v>
          </cell>
          <cell r="CL49">
            <v>0</v>
          </cell>
          <cell r="CR49">
            <v>0</v>
          </cell>
          <cell r="CS49">
            <v>0</v>
          </cell>
          <cell r="CT49">
            <v>0</v>
          </cell>
          <cell r="CU49">
            <v>0</v>
          </cell>
          <cell r="CV49">
            <v>0</v>
          </cell>
          <cell r="CW49">
            <v>0</v>
          </cell>
          <cell r="CX49">
            <v>0</v>
          </cell>
          <cell r="CY49">
            <v>0</v>
          </cell>
          <cell r="CZ49">
            <v>0</v>
          </cell>
          <cell r="DA49">
            <v>66.39881166666666</v>
          </cell>
          <cell r="DC49">
            <v>39142</v>
          </cell>
          <cell r="DD49">
            <v>49751.563007249468</v>
          </cell>
          <cell r="DE49">
            <v>7992.0196370780041</v>
          </cell>
          <cell r="DF49">
            <v>0</v>
          </cell>
          <cell r="DG49">
            <v>8996.7297985827681</v>
          </cell>
          <cell r="DH49">
            <v>0</v>
          </cell>
          <cell r="DI49">
            <v>491.53306131708007</v>
          </cell>
          <cell r="DJ49">
            <v>-177.43567833333333</v>
          </cell>
          <cell r="DK49">
            <v>67054.409825893992</v>
          </cell>
        </row>
        <row r="50">
          <cell r="A50">
            <v>39173</v>
          </cell>
          <cell r="B50">
            <v>2454.0968945720992</v>
          </cell>
          <cell r="C50">
            <v>25274.512572307856</v>
          </cell>
          <cell r="D50">
            <v>1803.744570949734</v>
          </cell>
          <cell r="E50">
            <v>2730.6185360462432</v>
          </cell>
          <cell r="F50">
            <v>3425.3307895614698</v>
          </cell>
          <cell r="G50">
            <v>549.24952304882856</v>
          </cell>
          <cell r="H50">
            <v>36.471528224362295</v>
          </cell>
          <cell r="I50">
            <v>6.8658733000000005</v>
          </cell>
          <cell r="J50">
            <v>0</v>
          </cell>
          <cell r="K50">
            <v>0</v>
          </cell>
          <cell r="L50">
            <v>0</v>
          </cell>
          <cell r="M50">
            <v>185.43867813000006</v>
          </cell>
          <cell r="N50">
            <v>0</v>
          </cell>
          <cell r="O50">
            <v>0</v>
          </cell>
          <cell r="P50">
            <v>56.817336319306868</v>
          </cell>
          <cell r="Q50">
            <v>35.129107704378846</v>
          </cell>
          <cell r="R50">
            <v>412.33033323027138</v>
          </cell>
          <cell r="S50">
            <v>393.4460462145525</v>
          </cell>
          <cell r="T50">
            <v>118.60267571745652</v>
          </cell>
          <cell r="U50">
            <v>506.53027954179697</v>
          </cell>
          <cell r="V50">
            <v>9.7816527305457122</v>
          </cell>
          <cell r="W50">
            <v>803.16349817127741</v>
          </cell>
          <cell r="X50">
            <v>16.527288944985962</v>
          </cell>
          <cell r="Y50">
            <v>6.2919230711983891</v>
          </cell>
          <cell r="Z50">
            <v>122.14312900084605</v>
          </cell>
          <cell r="AA50">
            <v>199.74146851336081</v>
          </cell>
          <cell r="AB50">
            <v>1438.7099074813905</v>
          </cell>
          <cell r="AC50">
            <v>799.76251931909155</v>
          </cell>
          <cell r="AD50">
            <v>45.794353604027044</v>
          </cell>
          <cell r="AE50">
            <v>91.777978413650359</v>
          </cell>
          <cell r="AF50">
            <v>18.684252800000003</v>
          </cell>
          <cell r="AG50">
            <v>32.635121740000002</v>
          </cell>
          <cell r="AH50">
            <v>350.68399873083166</v>
          </cell>
          <cell r="AI50">
            <v>0</v>
          </cell>
          <cell r="AJ50">
            <v>0</v>
          </cell>
          <cell r="AK50">
            <v>0</v>
          </cell>
          <cell r="AL50">
            <v>0</v>
          </cell>
          <cell r="AM50">
            <v>0</v>
          </cell>
          <cell r="AN50">
            <v>0</v>
          </cell>
          <cell r="AO50">
            <v>101.50980000000001</v>
          </cell>
          <cell r="AP50">
            <v>0</v>
          </cell>
          <cell r="AQ50">
            <v>26.22</v>
          </cell>
          <cell r="AR50">
            <v>0</v>
          </cell>
          <cell r="AS50">
            <v>0</v>
          </cell>
          <cell r="AT50">
            <v>0</v>
          </cell>
          <cell r="AU50">
            <v>0</v>
          </cell>
          <cell r="AV50">
            <v>0</v>
          </cell>
          <cell r="AW50">
            <v>0</v>
          </cell>
          <cell r="AX50">
            <v>0</v>
          </cell>
          <cell r="AY50">
            <v>0</v>
          </cell>
          <cell r="AZ50">
            <v>-45</v>
          </cell>
          <cell r="BA50">
            <v>-86.705770000000001</v>
          </cell>
          <cell r="BC50">
            <v>39173</v>
          </cell>
          <cell r="BD50">
            <v>297.75041581132336</v>
          </cell>
          <cell r="BE50">
            <v>3734.0842253209785</v>
          </cell>
          <cell r="BF50">
            <v>655.56738038575827</v>
          </cell>
          <cell r="BG50">
            <v>1472.021364587034</v>
          </cell>
          <cell r="BH50">
            <v>649.37552184006938</v>
          </cell>
          <cell r="BI50">
            <v>14.158533846080179</v>
          </cell>
          <cell r="BJ50">
            <v>15.103789178845538</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204.11221686209998</v>
          </cell>
          <cell r="CJ50">
            <v>1.1146125</v>
          </cell>
          <cell r="CK50">
            <v>0</v>
          </cell>
          <cell r="CL50">
            <v>0</v>
          </cell>
          <cell r="CR50">
            <v>0</v>
          </cell>
          <cell r="CS50">
            <v>0</v>
          </cell>
          <cell r="CT50">
            <v>0</v>
          </cell>
          <cell r="CU50">
            <v>0</v>
          </cell>
          <cell r="CV50">
            <v>0</v>
          </cell>
          <cell r="CW50">
            <v>0</v>
          </cell>
          <cell r="CX50">
            <v>0</v>
          </cell>
          <cell r="CY50">
            <v>0</v>
          </cell>
          <cell r="CZ50">
            <v>0</v>
          </cell>
          <cell r="DA50">
            <v>66.39881166666666</v>
          </cell>
          <cell r="DC50">
            <v>39173</v>
          </cell>
          <cell r="DD50">
            <v>36466.328966140587</v>
          </cell>
          <cell r="DE50">
            <v>5458.5528712489677</v>
          </cell>
          <cell r="DF50">
            <v>0</v>
          </cell>
          <cell r="DG50">
            <v>6838.0612309700891</v>
          </cell>
          <cell r="DH50">
            <v>0</v>
          </cell>
          <cell r="DI50">
            <v>332.95662936209999</v>
          </cell>
          <cell r="DJ50">
            <v>-65.306958333333341</v>
          </cell>
          <cell r="DK50">
            <v>49030.592739388412</v>
          </cell>
        </row>
        <row r="51">
          <cell r="A51">
            <v>39203</v>
          </cell>
          <cell r="B51">
            <v>2202.1352975506138</v>
          </cell>
          <cell r="C51">
            <v>16702.214863457575</v>
          </cell>
          <cell r="D51">
            <v>1235.6672958635206</v>
          </cell>
          <cell r="E51">
            <v>2467.5308822082425</v>
          </cell>
          <cell r="F51">
            <v>2097.7463728005282</v>
          </cell>
          <cell r="G51">
            <v>549.24525522394026</v>
          </cell>
          <cell r="H51">
            <v>25.912773808488438</v>
          </cell>
          <cell r="I51">
            <v>6.8658733000000005</v>
          </cell>
          <cell r="J51">
            <v>0</v>
          </cell>
          <cell r="K51">
            <v>0</v>
          </cell>
          <cell r="L51">
            <v>0</v>
          </cell>
          <cell r="M51">
            <v>185.43867813000006</v>
          </cell>
          <cell r="N51">
            <v>0</v>
          </cell>
          <cell r="O51">
            <v>0</v>
          </cell>
          <cell r="P51">
            <v>34.768216682895407</v>
          </cell>
          <cell r="Q51">
            <v>19.176971267512172</v>
          </cell>
          <cell r="R51">
            <v>342.59965326988248</v>
          </cell>
          <cell r="S51">
            <v>320.55809109396341</v>
          </cell>
          <cell r="T51">
            <v>45.232748689722023</v>
          </cell>
          <cell r="U51">
            <v>267.75242138916195</v>
          </cell>
          <cell r="V51">
            <v>5.5441351315924567</v>
          </cell>
          <cell r="W51">
            <v>486.97807322244512</v>
          </cell>
          <cell r="X51">
            <v>8.1949265580027433</v>
          </cell>
          <cell r="Y51">
            <v>3.8691749774301627</v>
          </cell>
          <cell r="Z51">
            <v>83.457392379069262</v>
          </cell>
          <cell r="AA51">
            <v>111.74984606242937</v>
          </cell>
          <cell r="AB51">
            <v>890.48576994585028</v>
          </cell>
          <cell r="AC51">
            <v>421.25414263675003</v>
          </cell>
          <cell r="AD51">
            <v>37.339982575601724</v>
          </cell>
          <cell r="AE51">
            <v>77.375798030767214</v>
          </cell>
          <cell r="AF51">
            <v>10.187743680000001</v>
          </cell>
          <cell r="AG51">
            <v>17.107236120000003</v>
          </cell>
          <cell r="AH51">
            <v>217.94984115613971</v>
          </cell>
          <cell r="AI51">
            <v>0</v>
          </cell>
          <cell r="AJ51">
            <v>0</v>
          </cell>
          <cell r="AK51">
            <v>0</v>
          </cell>
          <cell r="AL51">
            <v>0</v>
          </cell>
          <cell r="AM51">
            <v>97.92</v>
          </cell>
          <cell r="AN51">
            <v>27.325800000000001</v>
          </cell>
          <cell r="AO51">
            <v>125.72713800000001</v>
          </cell>
          <cell r="AP51">
            <v>0</v>
          </cell>
          <cell r="AQ51">
            <v>45.465479999999999</v>
          </cell>
          <cell r="AR51">
            <v>0</v>
          </cell>
          <cell r="AS51">
            <v>0</v>
          </cell>
          <cell r="AT51">
            <v>0</v>
          </cell>
          <cell r="AU51">
            <v>0</v>
          </cell>
          <cell r="AV51">
            <v>0</v>
          </cell>
          <cell r="AW51">
            <v>0</v>
          </cell>
          <cell r="AX51">
            <v>0</v>
          </cell>
          <cell r="AY51">
            <v>0</v>
          </cell>
          <cell r="AZ51">
            <v>-45</v>
          </cell>
          <cell r="BA51">
            <v>-91.142789999999991</v>
          </cell>
          <cell r="BC51">
            <v>39203</v>
          </cell>
          <cell r="BD51">
            <v>292.29223285101773</v>
          </cell>
          <cell r="BE51">
            <v>2366.5609854866198</v>
          </cell>
          <cell r="BF51">
            <v>387.28354688555947</v>
          </cell>
          <cell r="BG51">
            <v>1264.5800306803305</v>
          </cell>
          <cell r="BH51">
            <v>392.63822770919239</v>
          </cell>
          <cell r="BI51">
            <v>14.204012815495933</v>
          </cell>
          <cell r="BJ51">
            <v>9.4598337754111572</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81.811567086540009</v>
          </cell>
          <cell r="CJ51">
            <v>0.37450980000000006</v>
          </cell>
          <cell r="CK51">
            <v>0</v>
          </cell>
          <cell r="CL51">
            <v>0</v>
          </cell>
          <cell r="CR51">
            <v>0</v>
          </cell>
          <cell r="CS51">
            <v>0</v>
          </cell>
          <cell r="CT51">
            <v>0</v>
          </cell>
          <cell r="CU51">
            <v>0</v>
          </cell>
          <cell r="CV51">
            <v>0</v>
          </cell>
          <cell r="CW51">
            <v>0</v>
          </cell>
          <cell r="CX51">
            <v>0</v>
          </cell>
          <cell r="CY51">
            <v>0</v>
          </cell>
          <cell r="CZ51">
            <v>0</v>
          </cell>
          <cell r="DA51">
            <v>66.39881166666666</v>
          </cell>
          <cell r="DC51">
            <v>39203</v>
          </cell>
          <cell r="DD51">
            <v>25472.757292342911</v>
          </cell>
          <cell r="DE51">
            <v>3401.5821648692163</v>
          </cell>
          <cell r="DF51">
            <v>0</v>
          </cell>
          <cell r="DG51">
            <v>4727.0188702036276</v>
          </cell>
          <cell r="DH51">
            <v>0</v>
          </cell>
          <cell r="DI51">
            <v>378.62449488653999</v>
          </cell>
          <cell r="DJ51">
            <v>-69.743978333333331</v>
          </cell>
          <cell r="DK51">
            <v>33910.23884396896</v>
          </cell>
        </row>
        <row r="52">
          <cell r="A52">
            <v>39234</v>
          </cell>
          <cell r="B52">
            <v>1890.4050128641043</v>
          </cell>
          <cell r="C52">
            <v>9637.1271158888794</v>
          </cell>
          <cell r="D52">
            <v>723.47517915305593</v>
          </cell>
          <cell r="E52">
            <v>2017.8964522202805</v>
          </cell>
          <cell r="F52">
            <v>1157.6778060426288</v>
          </cell>
          <cell r="G52">
            <v>549.0598897342345</v>
          </cell>
          <cell r="H52">
            <v>35.031188609539754</v>
          </cell>
          <cell r="I52">
            <v>6.8658733000000005</v>
          </cell>
          <cell r="J52">
            <v>0</v>
          </cell>
          <cell r="K52">
            <v>0</v>
          </cell>
          <cell r="L52">
            <v>0</v>
          </cell>
          <cell r="M52">
            <v>185.43867813000006</v>
          </cell>
          <cell r="N52">
            <v>0</v>
          </cell>
          <cell r="O52">
            <v>0</v>
          </cell>
          <cell r="P52">
            <v>21.996841092218048</v>
          </cell>
          <cell r="Q52">
            <v>10.171912212286829</v>
          </cell>
          <cell r="R52">
            <v>293.07115027964761</v>
          </cell>
          <cell r="S52">
            <v>270.26223330140181</v>
          </cell>
          <cell r="T52">
            <v>5.5030062633465402</v>
          </cell>
          <cell r="U52">
            <v>133.71914622045415</v>
          </cell>
          <cell r="V52">
            <v>3.1343596743318169</v>
          </cell>
          <cell r="W52">
            <v>304.2916073487882</v>
          </cell>
          <cell r="X52">
            <v>3.5628350060433855</v>
          </cell>
          <cell r="Y52">
            <v>2.4639422905470325</v>
          </cell>
          <cell r="Z52">
            <v>60.167579558645457</v>
          </cell>
          <cell r="AA52">
            <v>61.84362478680471</v>
          </cell>
          <cell r="AB52">
            <v>580.59429164958181</v>
          </cell>
          <cell r="AC52">
            <v>208.91096906994477</v>
          </cell>
          <cell r="AD52">
            <v>31.499891520469259</v>
          </cell>
          <cell r="AE52">
            <v>66.886314776220203</v>
          </cell>
          <cell r="AF52">
            <v>5.3924595200000009</v>
          </cell>
          <cell r="AG52">
            <v>8.4029381800000014</v>
          </cell>
          <cell r="AH52">
            <v>140.7273550947645</v>
          </cell>
          <cell r="AI52">
            <v>0</v>
          </cell>
          <cell r="AJ52">
            <v>0</v>
          </cell>
          <cell r="AK52">
            <v>0</v>
          </cell>
          <cell r="AL52">
            <v>0</v>
          </cell>
          <cell r="AM52">
            <v>97.92</v>
          </cell>
          <cell r="AN52">
            <v>27.325800000000001</v>
          </cell>
          <cell r="AO52">
            <v>125.72713800000001</v>
          </cell>
          <cell r="AP52">
            <v>0</v>
          </cell>
          <cell r="AQ52">
            <v>45.465479999999999</v>
          </cell>
          <cell r="AR52">
            <v>0</v>
          </cell>
          <cell r="AS52">
            <v>0</v>
          </cell>
          <cell r="AT52">
            <v>0</v>
          </cell>
          <cell r="AU52">
            <v>0</v>
          </cell>
          <cell r="AV52">
            <v>0</v>
          </cell>
          <cell r="AW52">
            <v>0</v>
          </cell>
          <cell r="AX52">
            <v>0</v>
          </cell>
          <cell r="AY52">
            <v>0</v>
          </cell>
          <cell r="AZ52">
            <v>-45</v>
          </cell>
          <cell r="BA52">
            <v>-228.43599</v>
          </cell>
          <cell r="BC52">
            <v>39234</v>
          </cell>
          <cell r="BD52">
            <v>294.18207680592974</v>
          </cell>
          <cell r="BE52">
            <v>1218.4614192588351</v>
          </cell>
          <cell r="BF52">
            <v>208.53678679292551</v>
          </cell>
          <cell r="BG52">
            <v>1142.683553995284</v>
          </cell>
          <cell r="BH52">
            <v>206.55315372379874</v>
          </cell>
          <cell r="BI52">
            <v>14.174976483948534</v>
          </cell>
          <cell r="BJ52">
            <v>7.4202129899861218</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18.972077754600001</v>
          </cell>
          <cell r="CJ52">
            <v>0</v>
          </cell>
          <cell r="CK52">
            <v>0</v>
          </cell>
          <cell r="CL52">
            <v>0</v>
          </cell>
          <cell r="CR52">
            <v>0</v>
          </cell>
          <cell r="CS52">
            <v>0</v>
          </cell>
          <cell r="CT52">
            <v>0</v>
          </cell>
          <cell r="CU52">
            <v>0</v>
          </cell>
          <cell r="CV52">
            <v>0</v>
          </cell>
          <cell r="CW52">
            <v>0</v>
          </cell>
          <cell r="CX52">
            <v>0</v>
          </cell>
          <cell r="CY52">
            <v>0</v>
          </cell>
          <cell r="CZ52">
            <v>0</v>
          </cell>
          <cell r="DA52">
            <v>66.39881166666666</v>
          </cell>
          <cell r="DC52">
            <v>39234</v>
          </cell>
          <cell r="DD52">
            <v>16202.977195942725</v>
          </cell>
          <cell r="DE52">
            <v>2212.6024578454962</v>
          </cell>
          <cell r="DF52">
            <v>0</v>
          </cell>
          <cell r="DG52">
            <v>3092.0121800507086</v>
          </cell>
          <cell r="DH52">
            <v>0</v>
          </cell>
          <cell r="DI52">
            <v>315.41049575459999</v>
          </cell>
          <cell r="DJ52">
            <v>-207.03717833333334</v>
          </cell>
          <cell r="DK52">
            <v>21615.965151260196</v>
          </cell>
        </row>
        <row r="53">
          <cell r="A53">
            <v>39264</v>
          </cell>
          <cell r="B53">
            <v>1738.3342319669528</v>
          </cell>
          <cell r="C53">
            <v>5354.3432117683078</v>
          </cell>
          <cell r="D53">
            <v>451.78540533948615</v>
          </cell>
          <cell r="E53">
            <v>1963.5414810668763</v>
          </cell>
          <cell r="F53">
            <v>815.57463103153771</v>
          </cell>
          <cell r="G53">
            <v>549.88470975640007</v>
          </cell>
          <cell r="H53">
            <v>47.929762937441375</v>
          </cell>
          <cell r="I53">
            <v>6.8658733000000005</v>
          </cell>
          <cell r="J53">
            <v>0</v>
          </cell>
          <cell r="K53">
            <v>0</v>
          </cell>
          <cell r="L53">
            <v>0</v>
          </cell>
          <cell r="M53">
            <v>185.43867813000006</v>
          </cell>
          <cell r="N53">
            <v>0</v>
          </cell>
          <cell r="O53">
            <v>0</v>
          </cell>
          <cell r="P53">
            <v>21.438909910273129</v>
          </cell>
          <cell r="Q53">
            <v>9.623341638499781</v>
          </cell>
          <cell r="R53">
            <v>296.9471654280531</v>
          </cell>
          <cell r="S53">
            <v>273.40325251305416</v>
          </cell>
          <cell r="T53">
            <v>1.9381263644424798</v>
          </cell>
          <cell r="U53">
            <v>125.04009257589294</v>
          </cell>
          <cell r="V53">
            <v>2.9995473026156003</v>
          </cell>
          <cell r="W53">
            <v>296.00960968841764</v>
          </cell>
          <cell r="X53">
            <v>3.2321256970528847</v>
          </cell>
          <cell r="Y53">
            <v>2.4038216040149178</v>
          </cell>
          <cell r="Z53">
            <v>59.733114320144679</v>
          </cell>
          <cell r="AA53">
            <v>58.96246752783447</v>
          </cell>
          <cell r="AB53">
            <v>563.77270271734608</v>
          </cell>
          <cell r="AC53">
            <v>195.07580947440536</v>
          </cell>
          <cell r="AD53">
            <v>31.868053787146959</v>
          </cell>
          <cell r="AE53">
            <v>67.847254035616984</v>
          </cell>
          <cell r="AF53">
            <v>5.0996371199999997</v>
          </cell>
          <cell r="AG53">
            <v>7.8311415000000011</v>
          </cell>
          <cell r="AH53">
            <v>137.57831014476852</v>
          </cell>
          <cell r="AI53">
            <v>0</v>
          </cell>
          <cell r="AJ53">
            <v>0</v>
          </cell>
          <cell r="AK53">
            <v>0</v>
          </cell>
          <cell r="AL53">
            <v>0</v>
          </cell>
          <cell r="AM53">
            <v>97.92</v>
          </cell>
          <cell r="AN53">
            <v>27.325800000000001</v>
          </cell>
          <cell r="AO53">
            <v>125.72713800000001</v>
          </cell>
          <cell r="AP53">
            <v>0</v>
          </cell>
          <cell r="AQ53">
            <v>45.465479999999999</v>
          </cell>
          <cell r="AR53">
            <v>0</v>
          </cell>
          <cell r="AS53">
            <v>0</v>
          </cell>
          <cell r="AT53">
            <v>0</v>
          </cell>
          <cell r="AU53">
            <v>0</v>
          </cell>
          <cell r="AV53">
            <v>0</v>
          </cell>
          <cell r="AW53">
            <v>0</v>
          </cell>
          <cell r="AX53">
            <v>0</v>
          </cell>
          <cell r="AY53">
            <v>0</v>
          </cell>
          <cell r="AZ53">
            <v>-45</v>
          </cell>
          <cell r="BA53">
            <v>-89.179009999999991</v>
          </cell>
          <cell r="BC53">
            <v>39264</v>
          </cell>
          <cell r="BD53">
            <v>291.56535303314132</v>
          </cell>
          <cell r="BE53">
            <v>754.77162792789829</v>
          </cell>
          <cell r="BF53">
            <v>148.11969707228178</v>
          </cell>
          <cell r="BG53">
            <v>1085.152520437463</v>
          </cell>
          <cell r="BH53">
            <v>144.14035575695914</v>
          </cell>
          <cell r="BI53">
            <v>14.211282486299837</v>
          </cell>
          <cell r="BJ53">
            <v>7.8486823646479493</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19.604480346420001</v>
          </cell>
          <cell r="CJ53">
            <v>0</v>
          </cell>
          <cell r="CK53">
            <v>0</v>
          </cell>
          <cell r="CL53">
            <v>0</v>
          </cell>
          <cell r="CR53">
            <v>0</v>
          </cell>
          <cell r="CS53">
            <v>0</v>
          </cell>
          <cell r="CT53">
            <v>0</v>
          </cell>
          <cell r="CU53">
            <v>0</v>
          </cell>
          <cell r="CV53">
            <v>0</v>
          </cell>
          <cell r="CW53">
            <v>0</v>
          </cell>
          <cell r="CX53">
            <v>0</v>
          </cell>
          <cell r="CY53">
            <v>0</v>
          </cell>
          <cell r="CZ53">
            <v>0</v>
          </cell>
          <cell r="DA53">
            <v>66.39881166666666</v>
          </cell>
          <cell r="DC53">
            <v>39264</v>
          </cell>
          <cell r="DD53">
            <v>11113.697985297</v>
          </cell>
          <cell r="DE53">
            <v>2160.8044833495796</v>
          </cell>
          <cell r="DF53">
            <v>0</v>
          </cell>
          <cell r="DG53">
            <v>2445.8095190786917</v>
          </cell>
          <cell r="DH53">
            <v>0</v>
          </cell>
          <cell r="DI53">
            <v>316.04289834642003</v>
          </cell>
          <cell r="DJ53">
            <v>-67.780198333333345</v>
          </cell>
          <cell r="DK53">
            <v>15968.574687738359</v>
          </cell>
        </row>
        <row r="54">
          <cell r="A54">
            <v>39295</v>
          </cell>
          <cell r="B54">
            <v>1667.6560543865064</v>
          </cell>
          <cell r="C54">
            <v>6037.8414057116497</v>
          </cell>
          <cell r="D54">
            <v>386.18213777590017</v>
          </cell>
          <cell r="E54">
            <v>1945.4699126139903</v>
          </cell>
          <cell r="F54">
            <v>832.62866577537443</v>
          </cell>
          <cell r="G54">
            <v>557.98049420029713</v>
          </cell>
          <cell r="H54">
            <v>49.648869098112314</v>
          </cell>
          <cell r="I54">
            <v>6.9784286</v>
          </cell>
          <cell r="J54">
            <v>0</v>
          </cell>
          <cell r="K54">
            <v>0</v>
          </cell>
          <cell r="L54">
            <v>0</v>
          </cell>
          <cell r="M54">
            <v>188.47865646000002</v>
          </cell>
          <cell r="N54">
            <v>0</v>
          </cell>
          <cell r="O54">
            <v>0</v>
          </cell>
          <cell r="P54">
            <v>21.508291495743265</v>
          </cell>
          <cell r="Q54">
            <v>9.6544851389480009</v>
          </cell>
          <cell r="R54">
            <v>297.90815949092706</v>
          </cell>
          <cell r="S54">
            <v>274.28805268299931</v>
          </cell>
          <cell r="T54">
            <v>1.9443986180490895</v>
          </cell>
          <cell r="U54">
            <v>125.44475306966606</v>
          </cell>
          <cell r="V54">
            <v>3.009254575439599</v>
          </cell>
          <cell r="W54">
            <v>296.96756959032189</v>
          </cell>
          <cell r="X54">
            <v>3.2425856507650299</v>
          </cell>
          <cell r="Y54">
            <v>2.4116009619567138</v>
          </cell>
          <cell r="Z54">
            <v>59.926425369724427</v>
          </cell>
          <cell r="AA54">
            <v>59.153284574850112</v>
          </cell>
          <cell r="AB54">
            <v>566.69905085389485</v>
          </cell>
          <cell r="AC54">
            <v>195.70712277367528</v>
          </cell>
          <cell r="AD54">
            <v>31.971186647299543</v>
          </cell>
          <cell r="AE54">
            <v>68.066824437026753</v>
          </cell>
          <cell r="AF54">
            <v>5.1161408000000002</v>
          </cell>
          <cell r="AG54">
            <v>7.8564850000000011</v>
          </cell>
          <cell r="AH54">
            <v>138.02354739442794</v>
          </cell>
          <cell r="AI54">
            <v>0</v>
          </cell>
          <cell r="AJ54">
            <v>0</v>
          </cell>
          <cell r="AK54">
            <v>0</v>
          </cell>
          <cell r="AL54">
            <v>0</v>
          </cell>
          <cell r="AM54">
            <v>97.92</v>
          </cell>
          <cell r="AN54">
            <v>27.325800000000001</v>
          </cell>
          <cell r="AO54">
            <v>125.72713800000001</v>
          </cell>
          <cell r="AP54">
            <v>0</v>
          </cell>
          <cell r="AQ54">
            <v>45.465479999999999</v>
          </cell>
          <cell r="AR54">
            <v>0</v>
          </cell>
          <cell r="AS54">
            <v>0</v>
          </cell>
          <cell r="AT54">
            <v>0</v>
          </cell>
          <cell r="AU54">
            <v>0</v>
          </cell>
          <cell r="AV54">
            <v>0</v>
          </cell>
          <cell r="AW54">
            <v>0</v>
          </cell>
          <cell r="AX54">
            <v>0</v>
          </cell>
          <cell r="AY54">
            <v>0</v>
          </cell>
          <cell r="AZ54">
            <v>-45</v>
          </cell>
          <cell r="BA54">
            <v>-14.29561</v>
          </cell>
          <cell r="BC54">
            <v>39295</v>
          </cell>
          <cell r="BD54">
            <v>298.94078160457207</v>
          </cell>
          <cell r="BE54">
            <v>769.90095299632492</v>
          </cell>
          <cell r="BF54">
            <v>150.54904513372435</v>
          </cell>
          <cell r="BG54">
            <v>1118.2732715454365</v>
          </cell>
          <cell r="BH54">
            <v>146.10247633782345</v>
          </cell>
          <cell r="BI54">
            <v>14.408904294997106</v>
          </cell>
          <cell r="BJ54">
            <v>8.1098617812796174</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19.604480346420001</v>
          </cell>
          <cell r="CJ54">
            <v>0</v>
          </cell>
          <cell r="CK54">
            <v>0</v>
          </cell>
          <cell r="CL54">
            <v>0</v>
          </cell>
          <cell r="CR54">
            <v>0</v>
          </cell>
          <cell r="CS54">
            <v>0</v>
          </cell>
          <cell r="CT54">
            <v>0</v>
          </cell>
          <cell r="CU54">
            <v>0</v>
          </cell>
          <cell r="CV54">
            <v>0</v>
          </cell>
          <cell r="CW54">
            <v>0</v>
          </cell>
          <cell r="CX54">
            <v>0</v>
          </cell>
          <cell r="CY54">
            <v>0</v>
          </cell>
          <cell r="CZ54">
            <v>0</v>
          </cell>
          <cell r="DA54">
            <v>66.39881166666666</v>
          </cell>
          <cell r="DC54">
            <v>39295</v>
          </cell>
          <cell r="DD54">
            <v>11672.864624621829</v>
          </cell>
          <cell r="DE54">
            <v>2168.8992191257153</v>
          </cell>
          <cell r="DF54">
            <v>0</v>
          </cell>
          <cell r="DG54">
            <v>2506.2852936941581</v>
          </cell>
          <cell r="DH54">
            <v>0</v>
          </cell>
          <cell r="DI54">
            <v>316.04289834642003</v>
          </cell>
          <cell r="DJ54">
            <v>7.1032016666666635</v>
          </cell>
          <cell r="DK54">
            <v>16671.195237454787</v>
          </cell>
        </row>
        <row r="55">
          <cell r="A55">
            <v>39326</v>
          </cell>
          <cell r="B55">
            <v>1676.9084300125623</v>
          </cell>
          <cell r="C55">
            <v>6445.8833315843531</v>
          </cell>
          <cell r="D55">
            <v>386.47169847564766</v>
          </cell>
          <cell r="E55">
            <v>1909.6010422876586</v>
          </cell>
          <cell r="F55">
            <v>809.96620936481281</v>
          </cell>
          <cell r="G55">
            <v>549.28434014357799</v>
          </cell>
          <cell r="H55">
            <v>48.501942948262794</v>
          </cell>
          <cell r="I55">
            <v>6.8658733000000005</v>
          </cell>
          <cell r="J55">
            <v>0</v>
          </cell>
          <cell r="K55">
            <v>0</v>
          </cell>
          <cell r="L55">
            <v>0</v>
          </cell>
          <cell r="M55">
            <v>185.43867813000006</v>
          </cell>
          <cell r="N55">
            <v>0</v>
          </cell>
          <cell r="O55">
            <v>0</v>
          </cell>
          <cell r="P55">
            <v>20.88385722651201</v>
          </cell>
          <cell r="Q55">
            <v>9.3741936349140254</v>
          </cell>
          <cell r="R55">
            <v>289.25921292506149</v>
          </cell>
          <cell r="S55">
            <v>266.32485115349283</v>
          </cell>
          <cell r="T55">
            <v>1.8879483355896003</v>
          </cell>
          <cell r="U55">
            <v>121.80280862570804</v>
          </cell>
          <cell r="V55">
            <v>2.9218891200236108</v>
          </cell>
          <cell r="W55">
            <v>288.3459304731835</v>
          </cell>
          <cell r="X55">
            <v>3.1484460673557231</v>
          </cell>
          <cell r="Y55">
            <v>2.341586740480551</v>
          </cell>
          <cell r="Z55">
            <v>58.186625923506625</v>
          </cell>
          <cell r="AA55">
            <v>57.435931151709298</v>
          </cell>
          <cell r="AB55">
            <v>559.00420590316082</v>
          </cell>
          <cell r="AC55">
            <v>190.025303080246</v>
          </cell>
          <cell r="AD55">
            <v>31.042990905926317</v>
          </cell>
          <cell r="AE55">
            <v>66.090690824338878</v>
          </cell>
          <cell r="AF55">
            <v>4.9676076800000013</v>
          </cell>
          <cell r="AG55">
            <v>7.6283935000000005</v>
          </cell>
          <cell r="AH55">
            <v>134.01641214749293</v>
          </cell>
          <cell r="AI55">
            <v>0</v>
          </cell>
          <cell r="AJ55">
            <v>0</v>
          </cell>
          <cell r="AK55">
            <v>0</v>
          </cell>
          <cell r="AL55">
            <v>0</v>
          </cell>
          <cell r="AM55">
            <v>97.92</v>
          </cell>
          <cell r="AN55">
            <v>27.325800000000001</v>
          </cell>
          <cell r="AO55">
            <v>125.72713800000001</v>
          </cell>
          <cell r="AP55">
            <v>0</v>
          </cell>
          <cell r="AQ55">
            <v>45.465479999999999</v>
          </cell>
          <cell r="AR55">
            <v>0</v>
          </cell>
          <cell r="AS55">
            <v>0</v>
          </cell>
          <cell r="AT55">
            <v>0</v>
          </cell>
          <cell r="AU55">
            <v>0</v>
          </cell>
          <cell r="AV55">
            <v>0</v>
          </cell>
          <cell r="AW55">
            <v>0</v>
          </cell>
          <cell r="AX55">
            <v>0</v>
          </cell>
          <cell r="AY55">
            <v>0</v>
          </cell>
          <cell r="AZ55">
            <v>-45</v>
          </cell>
          <cell r="BA55">
            <v>-47.041830000000004</v>
          </cell>
          <cell r="BC55">
            <v>39326</v>
          </cell>
          <cell r="BD55">
            <v>292.28027102432304</v>
          </cell>
          <cell r="BE55">
            <v>756.37806616924115</v>
          </cell>
          <cell r="BF55">
            <v>148.12096305691352</v>
          </cell>
          <cell r="BG55">
            <v>1087.1259170730559</v>
          </cell>
          <cell r="BH55">
            <v>145.1027856310123</v>
          </cell>
          <cell r="BI55">
            <v>14.158749288755414</v>
          </cell>
          <cell r="BJ55">
            <v>7.6754418028252687</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18.972077754600001</v>
          </cell>
          <cell r="CJ55">
            <v>0</v>
          </cell>
          <cell r="CK55">
            <v>0</v>
          </cell>
          <cell r="CL55">
            <v>0</v>
          </cell>
          <cell r="CR55">
            <v>0</v>
          </cell>
          <cell r="CS55">
            <v>0</v>
          </cell>
          <cell r="CT55">
            <v>0</v>
          </cell>
          <cell r="CU55">
            <v>0</v>
          </cell>
          <cell r="CV55">
            <v>0</v>
          </cell>
          <cell r="CW55">
            <v>0</v>
          </cell>
          <cell r="CX55">
            <v>0</v>
          </cell>
          <cell r="CY55">
            <v>0</v>
          </cell>
          <cell r="CZ55">
            <v>0</v>
          </cell>
          <cell r="DA55">
            <v>66.39881166666666</v>
          </cell>
          <cell r="DC55">
            <v>39326</v>
          </cell>
          <cell r="DD55">
            <v>12018.921546246876</v>
          </cell>
          <cell r="DE55">
            <v>2114.6888854187023</v>
          </cell>
          <cell r="DF55">
            <v>0</v>
          </cell>
          <cell r="DG55">
            <v>2450.8421940461267</v>
          </cell>
          <cell r="DH55">
            <v>0</v>
          </cell>
          <cell r="DI55">
            <v>315.41049575459999</v>
          </cell>
          <cell r="DJ55">
            <v>-25.643018333333345</v>
          </cell>
          <cell r="DK55">
            <v>16874.220103132971</v>
          </cell>
        </row>
        <row r="56">
          <cell r="A56">
            <v>39356</v>
          </cell>
          <cell r="B56">
            <v>1760.3447050082441</v>
          </cell>
          <cell r="C56">
            <v>8268.5192795511484</v>
          </cell>
          <cell r="D56">
            <v>501.22921846714917</v>
          </cell>
          <cell r="E56">
            <v>2124.5819860930237</v>
          </cell>
          <cell r="F56">
            <v>1453.282053186334</v>
          </cell>
          <cell r="G56">
            <v>549.68078726407737</v>
          </cell>
          <cell r="H56">
            <v>38.826652569846487</v>
          </cell>
          <cell r="I56">
            <v>6.8658733000000005</v>
          </cell>
          <cell r="J56">
            <v>0</v>
          </cell>
          <cell r="K56">
            <v>0</v>
          </cell>
          <cell r="L56">
            <v>0</v>
          </cell>
          <cell r="M56">
            <v>185.43867813000006</v>
          </cell>
          <cell r="N56">
            <v>0</v>
          </cell>
          <cell r="O56">
            <v>0</v>
          </cell>
          <cell r="P56">
            <v>41.234122950330466</v>
          </cell>
          <cell r="Q56">
            <v>23.811336336058943</v>
          </cell>
          <cell r="R56">
            <v>364.74519409176389</v>
          </cell>
          <cell r="S56">
            <v>343.43240642943442</v>
          </cell>
          <cell r="T56">
            <v>66.23451379383377</v>
          </cell>
          <cell r="U56">
            <v>336.98066836816315</v>
          </cell>
          <cell r="V56">
            <v>6.7784878756687048</v>
          </cell>
          <cell r="W56">
            <v>579.61486269024363</v>
          </cell>
          <cell r="X56">
            <v>10.602328963712022</v>
          </cell>
          <cell r="Y56">
            <v>4.5800024587687709</v>
          </cell>
          <cell r="Z56">
            <v>94.965789687971025</v>
          </cell>
          <cell r="AA56">
            <v>137.35644718060263</v>
          </cell>
          <cell r="AB56">
            <v>1066.3573607700214</v>
          </cell>
          <cell r="AC56">
            <v>530.970868862619</v>
          </cell>
          <cell r="AD56">
            <v>39.994357574375009</v>
          </cell>
          <cell r="AE56">
            <v>81.997994322649191</v>
          </cell>
          <cell r="AF56">
            <v>12.655930560000002</v>
          </cell>
          <cell r="AG56">
            <v>21.60697188</v>
          </cell>
          <cell r="AH56">
            <v>256.93722399266971</v>
          </cell>
          <cell r="AI56">
            <v>0</v>
          </cell>
          <cell r="AJ56">
            <v>0</v>
          </cell>
          <cell r="AK56">
            <v>0</v>
          </cell>
          <cell r="AL56">
            <v>0</v>
          </cell>
          <cell r="AM56">
            <v>19.933333333333334</v>
          </cell>
          <cell r="AN56">
            <v>4.486533333333333</v>
          </cell>
          <cell r="AO56">
            <v>111.17739999999998</v>
          </cell>
          <cell r="AP56">
            <v>0</v>
          </cell>
          <cell r="AQ56">
            <v>44.224400000000003</v>
          </cell>
          <cell r="AR56">
            <v>0</v>
          </cell>
          <cell r="AS56">
            <v>0</v>
          </cell>
          <cell r="AT56">
            <v>0</v>
          </cell>
          <cell r="AU56">
            <v>0</v>
          </cell>
          <cell r="AV56">
            <v>0</v>
          </cell>
          <cell r="AW56">
            <v>0</v>
          </cell>
          <cell r="AX56">
            <v>0</v>
          </cell>
          <cell r="AY56">
            <v>0</v>
          </cell>
          <cell r="AZ56">
            <v>-45</v>
          </cell>
          <cell r="BA56">
            <v>-31.255970000000001</v>
          </cell>
          <cell r="BC56">
            <v>39356</v>
          </cell>
          <cell r="BD56">
            <v>296.82118506311753</v>
          </cell>
          <cell r="BE56">
            <v>1094.5227121398368</v>
          </cell>
          <cell r="BF56">
            <v>250.49930518757211</v>
          </cell>
          <cell r="BG56">
            <v>1198.449719016078</v>
          </cell>
          <cell r="BH56">
            <v>258.44588439881602</v>
          </cell>
          <cell r="BI56">
            <v>14.190534432268594</v>
          </cell>
          <cell r="BJ56">
            <v>9.0428726297144806</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142.5375327138</v>
          </cell>
          <cell r="CJ56">
            <v>0.7401027</v>
          </cell>
          <cell r="CK56">
            <v>0</v>
          </cell>
          <cell r="CL56">
            <v>0</v>
          </cell>
          <cell r="CR56">
            <v>0</v>
          </cell>
          <cell r="CS56">
            <v>0</v>
          </cell>
          <cell r="CT56">
            <v>0</v>
          </cell>
          <cell r="CU56">
            <v>0</v>
          </cell>
          <cell r="CV56">
            <v>0</v>
          </cell>
          <cell r="CW56">
            <v>0</v>
          </cell>
          <cell r="CX56">
            <v>0</v>
          </cell>
          <cell r="CY56">
            <v>0</v>
          </cell>
          <cell r="CZ56">
            <v>0</v>
          </cell>
          <cell r="DA56">
            <v>66.39881166666666</v>
          </cell>
          <cell r="DC56">
            <v>39356</v>
          </cell>
          <cell r="DD56">
            <v>14888.769233569825</v>
          </cell>
          <cell r="DE56">
            <v>4020.8568687888855</v>
          </cell>
          <cell r="DF56">
            <v>0</v>
          </cell>
          <cell r="DG56">
            <v>3121.9722128674034</v>
          </cell>
          <cell r="DH56">
            <v>0</v>
          </cell>
          <cell r="DI56">
            <v>323.09930208046666</v>
          </cell>
          <cell r="DJ56">
            <v>-9.857158333333345</v>
          </cell>
          <cell r="DK56">
            <v>22344.840458973249</v>
          </cell>
        </row>
        <row r="57">
          <cell r="A57">
            <v>39387</v>
          </cell>
          <cell r="B57">
            <v>2029.0782546986147</v>
          </cell>
          <cell r="C57">
            <v>17387.710662699934</v>
          </cell>
          <cell r="D57">
            <v>890.08201995483239</v>
          </cell>
          <cell r="E57">
            <v>2820.9838470483151</v>
          </cell>
          <cell r="F57">
            <v>2995.8271521113979</v>
          </cell>
          <cell r="G57">
            <v>549.02746666292285</v>
          </cell>
          <cell r="H57">
            <v>30.935015037110929</v>
          </cell>
          <cell r="I57">
            <v>6.8658733000000005</v>
          </cell>
          <cell r="J57">
            <v>0</v>
          </cell>
          <cell r="K57">
            <v>0</v>
          </cell>
          <cell r="L57">
            <v>0</v>
          </cell>
          <cell r="M57">
            <v>185.43867813000006</v>
          </cell>
          <cell r="N57">
            <v>0</v>
          </cell>
          <cell r="O57">
            <v>0</v>
          </cell>
          <cell r="P57">
            <v>64.263728373197239</v>
          </cell>
          <cell r="Q57">
            <v>40.466224852992134</v>
          </cell>
          <cell r="R57">
            <v>437.83400934071682</v>
          </cell>
          <cell r="S57">
            <v>419.78900772794316</v>
          </cell>
          <cell r="T57">
            <v>142.78913471030648</v>
          </cell>
          <cell r="U57">
            <v>586.2562524971222</v>
          </cell>
          <cell r="V57">
            <v>11.203181915322048</v>
          </cell>
          <cell r="W57">
            <v>909.84766964853736</v>
          </cell>
          <cell r="X57">
            <v>19.299748272872467</v>
          </cell>
          <cell r="Y57">
            <v>7.1105399656908022</v>
          </cell>
          <cell r="Z57">
            <v>135.39665213117965</v>
          </cell>
          <cell r="AA57">
            <v>229.23103783387995</v>
          </cell>
          <cell r="AB57">
            <v>1655.8012858860529</v>
          </cell>
          <cell r="AC57">
            <v>926.11661796445685</v>
          </cell>
          <cell r="AD57">
            <v>48.85123628704055</v>
          </cell>
          <cell r="AE57">
            <v>97.101081520284993</v>
          </cell>
          <cell r="AF57">
            <v>21.526713919999999</v>
          </cell>
          <cell r="AG57">
            <v>37.817194480000005</v>
          </cell>
          <cell r="AH57">
            <v>395.58340273519605</v>
          </cell>
          <cell r="AI57">
            <v>0</v>
          </cell>
          <cell r="AJ57">
            <v>0</v>
          </cell>
          <cell r="AK57">
            <v>0</v>
          </cell>
          <cell r="AL57">
            <v>0</v>
          </cell>
          <cell r="AM57">
            <v>19.933333333333334</v>
          </cell>
          <cell r="AN57">
            <v>4.486533333333333</v>
          </cell>
          <cell r="AO57">
            <v>111.17739999999998</v>
          </cell>
          <cell r="AP57">
            <v>0</v>
          </cell>
          <cell r="AQ57">
            <v>44.224400000000003</v>
          </cell>
          <cell r="AR57">
            <v>0</v>
          </cell>
          <cell r="AS57">
            <v>0</v>
          </cell>
          <cell r="AT57">
            <v>0</v>
          </cell>
          <cell r="AU57">
            <v>0</v>
          </cell>
          <cell r="AV57">
            <v>0</v>
          </cell>
          <cell r="AW57">
            <v>0</v>
          </cell>
          <cell r="AX57">
            <v>0</v>
          </cell>
          <cell r="AY57">
            <v>0</v>
          </cell>
          <cell r="AZ57">
            <v>-45</v>
          </cell>
          <cell r="BA57">
            <v>-12.022969999999999</v>
          </cell>
          <cell r="BC57">
            <v>39387</v>
          </cell>
          <cell r="BD57">
            <v>292.4105603882112</v>
          </cell>
          <cell r="BE57">
            <v>2283.6168819458626</v>
          </cell>
          <cell r="BF57">
            <v>487.6080864167489</v>
          </cell>
          <cell r="BG57">
            <v>1365.6385657510532</v>
          </cell>
          <cell r="BH57">
            <v>493.15179592999203</v>
          </cell>
          <cell r="BI57">
            <v>14.213010503807769</v>
          </cell>
          <cell r="BJ57">
            <v>12.258678457385377</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274.71232324176003</v>
          </cell>
          <cell r="CJ57">
            <v>1.5396514000000001</v>
          </cell>
          <cell r="CK57">
            <v>0</v>
          </cell>
          <cell r="CL57">
            <v>0</v>
          </cell>
          <cell r="CR57">
            <v>0</v>
          </cell>
          <cell r="CS57">
            <v>0</v>
          </cell>
          <cell r="CT57">
            <v>0</v>
          </cell>
          <cell r="CU57">
            <v>0</v>
          </cell>
          <cell r="CV57">
            <v>0</v>
          </cell>
          <cell r="CW57">
            <v>0</v>
          </cell>
          <cell r="CX57">
            <v>0</v>
          </cell>
          <cell r="CY57">
            <v>0</v>
          </cell>
          <cell r="CZ57">
            <v>0</v>
          </cell>
          <cell r="DA57">
            <v>66.39881166666666</v>
          </cell>
          <cell r="DC57">
            <v>39387</v>
          </cell>
          <cell r="DD57">
            <v>26895.94896964313</v>
          </cell>
          <cell r="DE57">
            <v>6186.2847200627912</v>
          </cell>
          <cell r="DF57">
            <v>0</v>
          </cell>
          <cell r="DG57">
            <v>4948.8975793930604</v>
          </cell>
          <cell r="DH57">
            <v>0</v>
          </cell>
          <cell r="DI57">
            <v>456.07364130842672</v>
          </cell>
          <cell r="DJ57">
            <v>9.3758416666666591</v>
          </cell>
          <cell r="DK57">
            <v>38496.580752074071</v>
          </cell>
        </row>
        <row r="58">
          <cell r="A58">
            <v>39417</v>
          </cell>
          <cell r="B58">
            <v>2352.2355948621225</v>
          </cell>
          <cell r="C58">
            <v>30878.566867192796</v>
          </cell>
          <cell r="D58">
            <v>1521.4490118815777</v>
          </cell>
          <cell r="E58">
            <v>3429.6091393120028</v>
          </cell>
          <cell r="F58">
            <v>4744.3630378789539</v>
          </cell>
          <cell r="G58">
            <v>549.84303329816737</v>
          </cell>
          <cell r="H58">
            <v>42.897683754154059</v>
          </cell>
          <cell r="I58">
            <v>6.8658733000000005</v>
          </cell>
          <cell r="J58">
            <v>0</v>
          </cell>
          <cell r="K58">
            <v>0</v>
          </cell>
          <cell r="L58">
            <v>0</v>
          </cell>
          <cell r="M58">
            <v>185.43867813000006</v>
          </cell>
          <cell r="N58">
            <v>0</v>
          </cell>
          <cell r="O58">
            <v>0</v>
          </cell>
          <cell r="P58">
            <v>95.099008768389226</v>
          </cell>
          <cell r="Q58">
            <v>62.418383040974504</v>
          </cell>
          <cell r="R58">
            <v>549.2308606653063</v>
          </cell>
          <cell r="S58">
            <v>533.98920276235981</v>
          </cell>
          <cell r="T58">
            <v>241.19184112289582</v>
          </cell>
          <cell r="U58">
            <v>913.69357831071738</v>
          </cell>
          <cell r="V58">
            <v>17.061388194489691</v>
          </cell>
          <cell r="W58">
            <v>1351.3350022730797</v>
          </cell>
          <cell r="X58">
            <v>30.657438075754595</v>
          </cell>
          <cell r="Y58">
            <v>10.501622651668812</v>
          </cell>
          <cell r="Z58">
            <v>190.83765688699157</v>
          </cell>
          <cell r="AA58">
            <v>350.67482644101335</v>
          </cell>
          <cell r="AB58">
            <v>2441.3727466708378</v>
          </cell>
          <cell r="AC58">
            <v>1444.9771482688332</v>
          </cell>
          <cell r="AD58">
            <v>62.106896840112029</v>
          </cell>
          <cell r="AE58">
            <v>120.50366780338209</v>
          </cell>
          <cell r="AF58">
            <v>33.21741088000001</v>
          </cell>
          <cell r="AG58">
            <v>59.092475520000008</v>
          </cell>
          <cell r="AH58">
            <v>581.72555805982779</v>
          </cell>
          <cell r="AI58">
            <v>0</v>
          </cell>
          <cell r="AJ58">
            <v>0</v>
          </cell>
          <cell r="AK58">
            <v>0</v>
          </cell>
          <cell r="AL58">
            <v>0</v>
          </cell>
          <cell r="AM58">
            <v>19.933333333333334</v>
          </cell>
          <cell r="AN58">
            <v>4.486533333333333</v>
          </cell>
          <cell r="AO58">
            <v>111.17739999999998</v>
          </cell>
          <cell r="AP58">
            <v>0</v>
          </cell>
          <cell r="AQ58">
            <v>44.224400000000003</v>
          </cell>
          <cell r="AR58">
            <v>0</v>
          </cell>
          <cell r="AS58">
            <v>0</v>
          </cell>
          <cell r="AT58">
            <v>0</v>
          </cell>
          <cell r="AU58">
            <v>0</v>
          </cell>
          <cell r="AV58">
            <v>0</v>
          </cell>
          <cell r="AW58">
            <v>0</v>
          </cell>
          <cell r="AX58">
            <v>0</v>
          </cell>
          <cell r="AY58">
            <v>0</v>
          </cell>
          <cell r="AZ58">
            <v>-45</v>
          </cell>
          <cell r="BA58">
            <v>-42.439599999999999</v>
          </cell>
          <cell r="BC58">
            <v>39417</v>
          </cell>
          <cell r="BD58">
            <v>295.44559279261381</v>
          </cell>
          <cell r="BE58">
            <v>4348.2704036490295</v>
          </cell>
          <cell r="BF58">
            <v>802.23938029856504</v>
          </cell>
          <cell r="BG58">
            <v>1595.4743619139222</v>
          </cell>
          <cell r="BH58">
            <v>801.71909816828634</v>
          </cell>
          <cell r="BI58">
            <v>14.233774238821336</v>
          </cell>
          <cell r="BJ58">
            <v>18.440970443933566</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448.63589603820009</v>
          </cell>
          <cell r="CJ58">
            <v>2.5829287000000001</v>
          </cell>
          <cell r="CK58">
            <v>0</v>
          </cell>
          <cell r="CL58">
            <v>0</v>
          </cell>
          <cell r="CR58">
            <v>0</v>
          </cell>
          <cell r="CS58">
            <v>0</v>
          </cell>
          <cell r="CT58">
            <v>0</v>
          </cell>
          <cell r="CU58">
            <v>0</v>
          </cell>
          <cell r="CV58">
            <v>0</v>
          </cell>
          <cell r="CW58">
            <v>0</v>
          </cell>
          <cell r="CX58">
            <v>0</v>
          </cell>
          <cell r="CY58">
            <v>0</v>
          </cell>
          <cell r="CZ58">
            <v>0</v>
          </cell>
          <cell r="DA58">
            <v>66.39881166666666</v>
          </cell>
          <cell r="DC58">
            <v>39417</v>
          </cell>
          <cell r="DD58">
            <v>43711.268919609771</v>
          </cell>
          <cell r="DE58">
            <v>9089.6867132366333</v>
          </cell>
          <cell r="DF58">
            <v>0</v>
          </cell>
          <cell r="DG58">
            <v>7875.8235815051721</v>
          </cell>
          <cell r="DH58">
            <v>0</v>
          </cell>
          <cell r="DI58">
            <v>631.04049140486677</v>
          </cell>
          <cell r="DJ58">
            <v>-21.040788333333339</v>
          </cell>
          <cell r="DK58">
            <v>61286.778917423107</v>
          </cell>
        </row>
        <row r="59">
          <cell r="A59">
            <v>39448</v>
          </cell>
          <cell r="B59">
            <v>2715.850006805746</v>
          </cell>
          <cell r="C59">
            <v>40917.746197034045</v>
          </cell>
          <cell r="D59">
            <v>2161.7880826198061</v>
          </cell>
          <cell r="E59">
            <v>4046.8936692867705</v>
          </cell>
          <cell r="F59">
            <v>6192.7060880496538</v>
          </cell>
          <cell r="G59">
            <v>558.25683612033799</v>
          </cell>
          <cell r="H59">
            <v>51.519061276863788</v>
          </cell>
          <cell r="I59">
            <v>6.9784286</v>
          </cell>
          <cell r="J59">
            <v>0</v>
          </cell>
          <cell r="K59">
            <v>0</v>
          </cell>
          <cell r="L59">
            <v>0</v>
          </cell>
          <cell r="M59">
            <v>188.47865646000002</v>
          </cell>
          <cell r="N59">
            <v>0</v>
          </cell>
          <cell r="O59">
            <v>0</v>
          </cell>
          <cell r="P59">
            <v>110.3526702359917</v>
          </cell>
          <cell r="Q59">
            <v>73.332687132723137</v>
          </cell>
          <cell r="R59">
            <v>602.19757149431985</v>
          </cell>
          <cell r="S59">
            <v>588.59114509306255</v>
          </cell>
          <cell r="T59">
            <v>290.51783224804353</v>
          </cell>
          <cell r="U59">
            <v>1076.6711302756696</v>
          </cell>
          <cell r="V59">
            <v>19.969800886804222</v>
          </cell>
          <cell r="W59">
            <v>1569.837553835019</v>
          </cell>
          <cell r="X59">
            <v>36.32134712156271</v>
          </cell>
          <cell r="Y59">
            <v>12.178681299803323</v>
          </cell>
          <cell r="Z59">
            <v>218.05683538739402</v>
          </cell>
          <cell r="AA59">
            <v>410.99917808111627</v>
          </cell>
          <cell r="AB59">
            <v>2829.5084531165139</v>
          </cell>
          <cell r="AC59">
            <v>1703.2629047132787</v>
          </cell>
          <cell r="AD59">
            <v>68.443459512957631</v>
          </cell>
          <cell r="AE59">
            <v>131.5778221197443</v>
          </cell>
          <cell r="AF59">
            <v>39.030107520000008</v>
          </cell>
          <cell r="AG59">
            <v>69.684821440000007</v>
          </cell>
          <cell r="AH59">
            <v>673.72723123297783</v>
          </cell>
          <cell r="AI59">
            <v>0</v>
          </cell>
          <cell r="AJ59">
            <v>0</v>
          </cell>
          <cell r="AK59">
            <v>0</v>
          </cell>
          <cell r="AL59">
            <v>0</v>
          </cell>
          <cell r="AM59">
            <v>0</v>
          </cell>
          <cell r="AN59">
            <v>0</v>
          </cell>
          <cell r="AO59">
            <v>102.355715</v>
          </cell>
          <cell r="AP59">
            <v>0</v>
          </cell>
          <cell r="AQ59">
            <v>26.438499999999998</v>
          </cell>
          <cell r="AR59">
            <v>0</v>
          </cell>
          <cell r="AS59">
            <v>0</v>
          </cell>
          <cell r="AT59">
            <v>0</v>
          </cell>
          <cell r="AU59">
            <v>0</v>
          </cell>
          <cell r="AV59">
            <v>0</v>
          </cell>
          <cell r="AW59">
            <v>0</v>
          </cell>
          <cell r="AX59">
            <v>0</v>
          </cell>
          <cell r="AY59">
            <v>0</v>
          </cell>
          <cell r="AZ59">
            <v>-54.166666666666664</v>
          </cell>
          <cell r="BA59">
            <v>-48.671769999999995</v>
          </cell>
          <cell r="BC59">
            <v>39448</v>
          </cell>
          <cell r="BD59">
            <v>301.33880289796417</v>
          </cell>
          <cell r="BE59">
            <v>5926.2989352178456</v>
          </cell>
          <cell r="BF59">
            <v>1052.7886603010538</v>
          </cell>
          <cell r="BG59">
            <v>1766.7285342620135</v>
          </cell>
          <cell r="BH59">
            <v>1042.1554854660969</v>
          </cell>
          <cell r="BI59">
            <v>14.420660209795784</v>
          </cell>
          <cell r="BJ59">
            <v>23.921933725991575</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523.67936575644001</v>
          </cell>
          <cell r="CJ59">
            <v>3.0347183000000002</v>
          </cell>
          <cell r="CK59">
            <v>0</v>
          </cell>
          <cell r="CL59">
            <v>0</v>
          </cell>
          <cell r="CR59">
            <v>0</v>
          </cell>
          <cell r="CS59">
            <v>0</v>
          </cell>
          <cell r="CT59">
            <v>0</v>
          </cell>
          <cell r="CU59">
            <v>0</v>
          </cell>
          <cell r="CV59">
            <v>0</v>
          </cell>
          <cell r="CW59">
            <v>0</v>
          </cell>
          <cell r="CX59">
            <v>0</v>
          </cell>
          <cell r="CY59">
            <v>0</v>
          </cell>
          <cell r="CZ59">
            <v>0</v>
          </cell>
          <cell r="DA59">
            <v>66.39881166666666</v>
          </cell>
          <cell r="DC59">
            <v>39448</v>
          </cell>
          <cell r="DD59">
            <v>56840.217026253224</v>
          </cell>
          <cell r="DE59">
            <v>10524.261232746983</v>
          </cell>
          <cell r="DF59">
            <v>0</v>
          </cell>
          <cell r="DG59">
            <v>10127.653012080762</v>
          </cell>
          <cell r="DH59">
            <v>0</v>
          </cell>
          <cell r="DI59">
            <v>655.50829905644002</v>
          </cell>
          <cell r="DJ59">
            <v>-36.439625000000007</v>
          </cell>
          <cell r="DK59">
            <v>78111.199945137399</v>
          </cell>
        </row>
        <row r="60">
          <cell r="A60">
            <v>39479</v>
          </cell>
          <cell r="B60">
            <v>2835.1785338866057</v>
          </cell>
          <cell r="C60">
            <v>42642.754767049948</v>
          </cell>
          <cell r="D60">
            <v>2440.1712732867163</v>
          </cell>
          <cell r="E60">
            <v>3902.4890931726463</v>
          </cell>
          <cell r="F60">
            <v>6140.9924685909418</v>
          </cell>
          <cell r="G60">
            <v>540.39210036433076</v>
          </cell>
          <cell r="H60">
            <v>51.382109198787127</v>
          </cell>
          <cell r="I60">
            <v>6.7533180000000002</v>
          </cell>
          <cell r="J60">
            <v>0</v>
          </cell>
          <cell r="K60">
            <v>0</v>
          </cell>
          <cell r="L60">
            <v>0</v>
          </cell>
          <cell r="M60">
            <v>182.3986998</v>
          </cell>
          <cell r="N60">
            <v>0</v>
          </cell>
          <cell r="O60">
            <v>0</v>
          </cell>
          <cell r="P60">
            <v>100.19109756659753</v>
          </cell>
          <cell r="Q60">
            <v>66.384024405852301</v>
          </cell>
          <cell r="R60">
            <v>554.37392605483114</v>
          </cell>
          <cell r="S60">
            <v>541.13443578611248</v>
          </cell>
          <cell r="T60">
            <v>261.45577732513442</v>
          </cell>
          <cell r="U60">
            <v>973.96196652188985</v>
          </cell>
          <cell r="V60">
            <v>18.093619267266053</v>
          </cell>
          <cell r="W60">
            <v>1424.9023076048286</v>
          </cell>
          <cell r="X60">
            <v>32.814667644142098</v>
          </cell>
          <cell r="Y60">
            <v>11.058837380524967</v>
          </cell>
          <cell r="Z60">
            <v>198.71388555960061</v>
          </cell>
          <cell r="AA60">
            <v>372.26794045855473</v>
          </cell>
          <cell r="AB60">
            <v>2596.7473925559889</v>
          </cell>
          <cell r="AC60">
            <v>1540.6640511708167</v>
          </cell>
          <cell r="AD60">
            <v>62.928236918514131</v>
          </cell>
          <cell r="AE60">
            <v>121.25424880350933</v>
          </cell>
          <cell r="AF60">
            <v>35.330854720000005</v>
          </cell>
          <cell r="AG60">
            <v>63.026133820000005</v>
          </cell>
          <cell r="AH60">
            <v>611.97215570897288</v>
          </cell>
          <cell r="AI60">
            <v>0</v>
          </cell>
          <cell r="AJ60">
            <v>0</v>
          </cell>
          <cell r="AK60">
            <v>0</v>
          </cell>
          <cell r="AL60">
            <v>0</v>
          </cell>
          <cell r="AM60">
            <v>0</v>
          </cell>
          <cell r="AN60">
            <v>0</v>
          </cell>
          <cell r="AO60">
            <v>102.355715</v>
          </cell>
          <cell r="AP60">
            <v>0</v>
          </cell>
          <cell r="AQ60">
            <v>26.438499999999998</v>
          </cell>
          <cell r="AR60">
            <v>0</v>
          </cell>
          <cell r="AS60">
            <v>0</v>
          </cell>
          <cell r="AT60">
            <v>0</v>
          </cell>
          <cell r="AU60">
            <v>0</v>
          </cell>
          <cell r="AV60">
            <v>0</v>
          </cell>
          <cell r="AW60">
            <v>0</v>
          </cell>
          <cell r="AX60">
            <v>0</v>
          </cell>
          <cell r="AY60">
            <v>0</v>
          </cell>
          <cell r="AZ60">
            <v>-54.166666666666664</v>
          </cell>
          <cell r="BA60">
            <v>-27.212430000000001</v>
          </cell>
          <cell r="BC60">
            <v>39479</v>
          </cell>
          <cell r="BD60">
            <v>293.41943651121494</v>
          </cell>
          <cell r="BE60">
            <v>6240.2755219200235</v>
          </cell>
          <cell r="BF60">
            <v>1056.4263792550657</v>
          </cell>
          <cell r="BG60">
            <v>1725.9824240470602</v>
          </cell>
          <cell r="BH60">
            <v>1034.4131016617655</v>
          </cell>
          <cell r="BI60">
            <v>13.983133502839948</v>
          </cell>
          <cell r="BJ60">
            <v>24.058831089109983</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458.72635271982</v>
          </cell>
          <cell r="CJ60">
            <v>2.6512916</v>
          </cell>
          <cell r="CK60">
            <v>0</v>
          </cell>
          <cell r="CL60">
            <v>0</v>
          </cell>
          <cell r="CR60">
            <v>0</v>
          </cell>
          <cell r="CS60">
            <v>0</v>
          </cell>
          <cell r="CT60">
            <v>0</v>
          </cell>
          <cell r="CU60">
            <v>0</v>
          </cell>
          <cell r="CV60">
            <v>0</v>
          </cell>
          <cell r="CW60">
            <v>0</v>
          </cell>
          <cell r="CX60">
            <v>0</v>
          </cell>
          <cell r="CY60">
            <v>0</v>
          </cell>
          <cell r="CZ60">
            <v>0</v>
          </cell>
          <cell r="DA60">
            <v>66.39881166666666</v>
          </cell>
          <cell r="DC60">
            <v>39479</v>
          </cell>
          <cell r="DD60">
            <v>58742.512363349975</v>
          </cell>
          <cell r="DE60">
            <v>9587.2755592731355</v>
          </cell>
          <cell r="DF60">
            <v>0</v>
          </cell>
          <cell r="DG60">
            <v>10388.558827987079</v>
          </cell>
          <cell r="DH60">
            <v>0</v>
          </cell>
          <cell r="DI60">
            <v>590.17185931981999</v>
          </cell>
          <cell r="DJ60">
            <v>-14.980285000000009</v>
          </cell>
          <cell r="DK60">
            <v>79293.538324930007</v>
          </cell>
        </row>
        <row r="61">
          <cell r="A61">
            <v>39508</v>
          </cell>
          <cell r="B61">
            <v>2733.3331963109949</v>
          </cell>
          <cell r="C61">
            <v>36699.676900742154</v>
          </cell>
          <cell r="D61">
            <v>2259.5403311006316</v>
          </cell>
          <cell r="E61">
            <v>3586.5396166433961</v>
          </cell>
          <cell r="F61">
            <v>5313.2925226607595</v>
          </cell>
          <cell r="G61">
            <v>540.71469253385919</v>
          </cell>
          <cell r="H61">
            <v>45.624007513551213</v>
          </cell>
          <cell r="I61">
            <v>6.7533180000000002</v>
          </cell>
          <cell r="J61">
            <v>0</v>
          </cell>
          <cell r="K61">
            <v>0</v>
          </cell>
          <cell r="L61">
            <v>0</v>
          </cell>
          <cell r="M61">
            <v>182.3986998</v>
          </cell>
          <cell r="N61">
            <v>0</v>
          </cell>
          <cell r="O61">
            <v>0</v>
          </cell>
          <cell r="P61">
            <v>84.341448790027812</v>
          </cell>
          <cell r="Q61">
            <v>54.726608757819193</v>
          </cell>
          <cell r="R61">
            <v>511.66316660997808</v>
          </cell>
          <cell r="S61">
            <v>495.29303434662279</v>
          </cell>
          <cell r="T61">
            <v>206.46953638844877</v>
          </cell>
          <cell r="U61">
            <v>798.85424726422355</v>
          </cell>
          <cell r="V61">
            <v>15.011289090610694</v>
          </cell>
          <cell r="W61">
            <v>1197.2479231689399</v>
          </cell>
          <cell r="X61">
            <v>26.66752879020062</v>
          </cell>
          <cell r="Y61">
            <v>9.3188415827711211</v>
          </cell>
          <cell r="Z61">
            <v>171.62090219838024</v>
          </cell>
          <cell r="AA61">
            <v>308.15615781887516</v>
          </cell>
          <cell r="AB61">
            <v>2202.05538465259</v>
          </cell>
          <cell r="AC61">
            <v>1262.9834869732499</v>
          </cell>
          <cell r="AD61">
            <v>57.616067602205796</v>
          </cell>
          <cell r="AE61">
            <v>112.64358167358813</v>
          </cell>
          <cell r="AF61">
            <v>29.120980800000002</v>
          </cell>
          <cell r="AG61">
            <v>51.629044219999997</v>
          </cell>
          <cell r="AH61">
            <v>516.83396393557643</v>
          </cell>
          <cell r="AI61">
            <v>0</v>
          </cell>
          <cell r="AJ61">
            <v>0</v>
          </cell>
          <cell r="AK61">
            <v>0</v>
          </cell>
          <cell r="AL61">
            <v>0</v>
          </cell>
          <cell r="AM61">
            <v>0</v>
          </cell>
          <cell r="AN61">
            <v>0</v>
          </cell>
          <cell r="AO61">
            <v>102.355715</v>
          </cell>
          <cell r="AP61">
            <v>0</v>
          </cell>
          <cell r="AQ61">
            <v>26.438499999999998</v>
          </cell>
          <cell r="AR61">
            <v>0</v>
          </cell>
          <cell r="AS61">
            <v>0</v>
          </cell>
          <cell r="AT61">
            <v>0</v>
          </cell>
          <cell r="AU61">
            <v>0</v>
          </cell>
          <cell r="AV61">
            <v>0</v>
          </cell>
          <cell r="AW61">
            <v>0</v>
          </cell>
          <cell r="AX61">
            <v>0</v>
          </cell>
          <cell r="AY61">
            <v>0</v>
          </cell>
          <cell r="AZ61">
            <v>-54.166666666666664</v>
          </cell>
          <cell r="BA61">
            <v>-198.83448999999999</v>
          </cell>
          <cell r="BC61">
            <v>39508</v>
          </cell>
          <cell r="BD61">
            <v>290.26336850012274</v>
          </cell>
          <cell r="BE61">
            <v>5453.2978636117368</v>
          </cell>
          <cell r="BF61">
            <v>899.06344478401752</v>
          </cell>
          <cell r="BG61">
            <v>1609.4144210136351</v>
          </cell>
          <cell r="BH61">
            <v>889.67586577027271</v>
          </cell>
          <cell r="BI61">
            <v>13.994309111726817</v>
          </cell>
          <cell r="BJ61">
            <v>20.118959466683798</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361.74345741708004</v>
          </cell>
          <cell r="CJ61">
            <v>2.0598039000000004</v>
          </cell>
          <cell r="CK61">
            <v>0</v>
          </cell>
          <cell r="CL61">
            <v>0</v>
          </cell>
          <cell r="CR61">
            <v>0</v>
          </cell>
          <cell r="CS61">
            <v>0</v>
          </cell>
          <cell r="CT61">
            <v>0</v>
          </cell>
          <cell r="CU61">
            <v>0</v>
          </cell>
          <cell r="CV61">
            <v>0</v>
          </cell>
          <cell r="CW61">
            <v>0</v>
          </cell>
          <cell r="CX61">
            <v>0</v>
          </cell>
          <cell r="CY61">
            <v>0</v>
          </cell>
          <cell r="CZ61">
            <v>0</v>
          </cell>
          <cell r="DA61">
            <v>66.39881166666666</v>
          </cell>
          <cell r="DC61">
            <v>39508</v>
          </cell>
          <cell r="DD61">
            <v>51367.873285305344</v>
          </cell>
          <cell r="DE61">
            <v>8112.2531946641084</v>
          </cell>
          <cell r="DF61">
            <v>0</v>
          </cell>
          <cell r="DG61">
            <v>9175.8282322581945</v>
          </cell>
          <cell r="DH61">
            <v>0</v>
          </cell>
          <cell r="DI61">
            <v>492.59747631708007</v>
          </cell>
          <cell r="DJ61">
            <v>-186.60234499999999</v>
          </cell>
          <cell r="DK61">
            <v>68961.949843544731</v>
          </cell>
        </row>
        <row r="62">
          <cell r="A62">
            <v>39539</v>
          </cell>
          <cell r="B62">
            <v>2478.9781752274284</v>
          </cell>
          <cell r="C62">
            <v>25304.078685678298</v>
          </cell>
          <cell r="D62">
            <v>1805.4201313773756</v>
          </cell>
          <cell r="E62">
            <v>2774.6488589408978</v>
          </cell>
          <cell r="F62">
            <v>3930.8135799256297</v>
          </cell>
          <cell r="G62">
            <v>549.24952304882856</v>
          </cell>
          <cell r="H62">
            <v>36.471528224362295</v>
          </cell>
          <cell r="I62">
            <v>6.8658733000000005</v>
          </cell>
          <cell r="J62">
            <v>0</v>
          </cell>
          <cell r="K62">
            <v>0</v>
          </cell>
          <cell r="L62">
            <v>0</v>
          </cell>
          <cell r="M62">
            <v>185.43867813000006</v>
          </cell>
          <cell r="N62">
            <v>0</v>
          </cell>
          <cell r="O62">
            <v>0</v>
          </cell>
          <cell r="P62">
            <v>56.817336319306868</v>
          </cell>
          <cell r="Q62">
            <v>35.129107704378846</v>
          </cell>
          <cell r="R62">
            <v>412.33033323027138</v>
          </cell>
          <cell r="S62">
            <v>393.4460462145525</v>
          </cell>
          <cell r="T62">
            <v>118.60267571745652</v>
          </cell>
          <cell r="U62">
            <v>506.53027954179697</v>
          </cell>
          <cell r="V62">
            <v>9.7816527305457122</v>
          </cell>
          <cell r="W62">
            <v>803.16349817127741</v>
          </cell>
          <cell r="X62">
            <v>16.527288944985962</v>
          </cell>
          <cell r="Y62">
            <v>6.2919230711983891</v>
          </cell>
          <cell r="Z62">
            <v>122.14312900084605</v>
          </cell>
          <cell r="AA62">
            <v>199.74146851336081</v>
          </cell>
          <cell r="AB62">
            <v>1530.3954919025762</v>
          </cell>
          <cell r="AC62">
            <v>799.76251931909155</v>
          </cell>
          <cell r="AD62">
            <v>45.794353604027044</v>
          </cell>
          <cell r="AE62">
            <v>91.777978413650359</v>
          </cell>
          <cell r="AF62">
            <v>18.684252800000003</v>
          </cell>
          <cell r="AG62">
            <v>32.635121740000002</v>
          </cell>
          <cell r="AH62">
            <v>350.68399873083166</v>
          </cell>
          <cell r="AI62">
            <v>0</v>
          </cell>
          <cell r="AJ62">
            <v>0</v>
          </cell>
          <cell r="AK62">
            <v>0</v>
          </cell>
          <cell r="AL62">
            <v>0</v>
          </cell>
          <cell r="AM62">
            <v>0</v>
          </cell>
          <cell r="AN62">
            <v>0</v>
          </cell>
          <cell r="AO62">
            <v>102.355715</v>
          </cell>
          <cell r="AP62">
            <v>0</v>
          </cell>
          <cell r="AQ62">
            <v>26.438499999999998</v>
          </cell>
          <cell r="AR62">
            <v>0</v>
          </cell>
          <cell r="AS62">
            <v>0</v>
          </cell>
          <cell r="AT62">
            <v>0</v>
          </cell>
          <cell r="AU62">
            <v>0</v>
          </cell>
          <cell r="AV62">
            <v>0</v>
          </cell>
          <cell r="AW62">
            <v>0</v>
          </cell>
          <cell r="AX62">
            <v>0</v>
          </cell>
          <cell r="AY62">
            <v>0</v>
          </cell>
          <cell r="AZ62">
            <v>-54.166666666666664</v>
          </cell>
          <cell r="BA62">
            <v>-86.705770000000001</v>
          </cell>
          <cell r="BC62">
            <v>39539</v>
          </cell>
          <cell r="BD62">
            <v>297.75041581132336</v>
          </cell>
          <cell r="BE62">
            <v>3734.0842253209785</v>
          </cell>
          <cell r="BF62">
            <v>653.40071575350044</v>
          </cell>
          <cell r="BG62">
            <v>1472.021364587034</v>
          </cell>
          <cell r="BH62">
            <v>649.37552184006938</v>
          </cell>
          <cell r="BI62">
            <v>14.158533846080179</v>
          </cell>
          <cell r="BJ62">
            <v>15.103789178845538</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204.11221686209998</v>
          </cell>
          <cell r="CJ62">
            <v>1.1146125</v>
          </cell>
          <cell r="CK62">
            <v>0</v>
          </cell>
          <cell r="CL62">
            <v>0</v>
          </cell>
          <cell r="CR62">
            <v>0</v>
          </cell>
          <cell r="CS62">
            <v>0</v>
          </cell>
          <cell r="CT62">
            <v>0</v>
          </cell>
          <cell r="CU62">
            <v>0</v>
          </cell>
          <cell r="CV62">
            <v>0</v>
          </cell>
          <cell r="CW62">
            <v>0</v>
          </cell>
          <cell r="CX62">
            <v>0</v>
          </cell>
          <cell r="CY62">
            <v>0</v>
          </cell>
          <cell r="CZ62">
            <v>0</v>
          </cell>
          <cell r="DA62">
            <v>66.39881166666666</v>
          </cell>
          <cell r="DC62">
            <v>39539</v>
          </cell>
          <cell r="DD62">
            <v>37071.965033852815</v>
          </cell>
          <cell r="DE62">
            <v>5550.2384556701536</v>
          </cell>
          <cell r="DF62">
            <v>0</v>
          </cell>
          <cell r="DG62">
            <v>6835.8945663378317</v>
          </cell>
          <cell r="DH62">
            <v>0</v>
          </cell>
          <cell r="DI62">
            <v>334.02104436209999</v>
          </cell>
          <cell r="DJ62">
            <v>-74.473624999999998</v>
          </cell>
          <cell r="DK62">
            <v>49717.645475222904</v>
          </cell>
        </row>
        <row r="63">
          <cell r="A63">
            <v>39569</v>
          </cell>
          <cell r="B63">
            <v>2206.6560049453697</v>
          </cell>
          <cell r="C63">
            <v>16838.543176305913</v>
          </cell>
          <cell r="D63">
            <v>1223.3106229048856</v>
          </cell>
          <cell r="E63">
            <v>2507.2652612480524</v>
          </cell>
          <cell r="F63">
            <v>2403.0708163407839</v>
          </cell>
          <cell r="G63">
            <v>549.24525522394026</v>
          </cell>
          <cell r="H63">
            <v>25.912773808488438</v>
          </cell>
          <cell r="I63">
            <v>6.8658733000000005</v>
          </cell>
          <cell r="J63">
            <v>0</v>
          </cell>
          <cell r="K63">
            <v>0</v>
          </cell>
          <cell r="L63">
            <v>0</v>
          </cell>
          <cell r="M63">
            <v>185.43867813000006</v>
          </cell>
          <cell r="N63">
            <v>0</v>
          </cell>
          <cell r="O63">
            <v>0</v>
          </cell>
          <cell r="P63">
            <v>34.768216682895407</v>
          </cell>
          <cell r="Q63">
            <v>19.176971267512172</v>
          </cell>
          <cell r="R63">
            <v>342.59965326988248</v>
          </cell>
          <cell r="S63">
            <v>320.55809109396341</v>
          </cell>
          <cell r="T63">
            <v>45.232748689722023</v>
          </cell>
          <cell r="U63">
            <v>267.75242138916195</v>
          </cell>
          <cell r="V63">
            <v>5.5441351315924567</v>
          </cell>
          <cell r="W63">
            <v>486.97807322244512</v>
          </cell>
          <cell r="X63">
            <v>8.1949265580027433</v>
          </cell>
          <cell r="Y63">
            <v>3.8691749774301627</v>
          </cell>
          <cell r="Z63">
            <v>83.457392379069262</v>
          </cell>
          <cell r="AA63">
            <v>111.74984606242937</v>
          </cell>
          <cell r="AB63">
            <v>982.17135436703666</v>
          </cell>
          <cell r="AC63">
            <v>421.25414263675003</v>
          </cell>
          <cell r="AD63">
            <v>37.339982575601724</v>
          </cell>
          <cell r="AE63">
            <v>77.375798030767214</v>
          </cell>
          <cell r="AF63">
            <v>10.187743680000001</v>
          </cell>
          <cell r="AG63">
            <v>17.107236120000003</v>
          </cell>
          <cell r="AH63">
            <v>217.94984115613971</v>
          </cell>
          <cell r="AI63">
            <v>0</v>
          </cell>
          <cell r="AJ63">
            <v>0</v>
          </cell>
          <cell r="AK63">
            <v>0</v>
          </cell>
          <cell r="AL63">
            <v>0</v>
          </cell>
          <cell r="AM63">
            <v>97.92</v>
          </cell>
          <cell r="AN63">
            <v>27.325800000000001</v>
          </cell>
          <cell r="AO63">
            <v>125.72713800000001</v>
          </cell>
          <cell r="AP63">
            <v>0</v>
          </cell>
          <cell r="AQ63">
            <v>45.465479999999999</v>
          </cell>
          <cell r="AR63">
            <v>0</v>
          </cell>
          <cell r="AS63">
            <v>0</v>
          </cell>
          <cell r="AT63">
            <v>0</v>
          </cell>
          <cell r="AU63">
            <v>0</v>
          </cell>
          <cell r="AV63">
            <v>0</v>
          </cell>
          <cell r="AW63">
            <v>0</v>
          </cell>
          <cell r="AX63">
            <v>0</v>
          </cell>
          <cell r="AY63">
            <v>0</v>
          </cell>
          <cell r="AZ63">
            <v>-54.166666666666664</v>
          </cell>
          <cell r="BA63">
            <v>-91.142789999999991</v>
          </cell>
          <cell r="BC63">
            <v>39569</v>
          </cell>
          <cell r="BD63">
            <v>292.29223285101773</v>
          </cell>
          <cell r="BE63">
            <v>2366.5609854866198</v>
          </cell>
          <cell r="BF63">
            <v>385.14818296311364</v>
          </cell>
          <cell r="BG63">
            <v>1264.5800306803305</v>
          </cell>
          <cell r="BH63">
            <v>392.63822770919239</v>
          </cell>
          <cell r="BI63">
            <v>14.204012815495933</v>
          </cell>
          <cell r="BJ63">
            <v>9.4598337754111572</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81.811567086540009</v>
          </cell>
          <cell r="CJ63">
            <v>0.37450980000000006</v>
          </cell>
          <cell r="CK63">
            <v>0</v>
          </cell>
          <cell r="CL63">
            <v>0</v>
          </cell>
          <cell r="CR63">
            <v>0</v>
          </cell>
          <cell r="CS63">
            <v>0</v>
          </cell>
          <cell r="CT63">
            <v>0</v>
          </cell>
          <cell r="CU63">
            <v>0</v>
          </cell>
          <cell r="CV63">
            <v>0</v>
          </cell>
          <cell r="CW63">
            <v>0</v>
          </cell>
          <cell r="CX63">
            <v>0</v>
          </cell>
          <cell r="CY63">
            <v>0</v>
          </cell>
          <cell r="CZ63">
            <v>0</v>
          </cell>
          <cell r="DA63">
            <v>66.39881166666666</v>
          </cell>
          <cell r="DC63">
            <v>39569</v>
          </cell>
          <cell r="DD63">
            <v>25946.308462207438</v>
          </cell>
          <cell r="DE63">
            <v>3493.2677492904022</v>
          </cell>
          <cell r="DF63">
            <v>0</v>
          </cell>
          <cell r="DG63">
            <v>4724.8835062811813</v>
          </cell>
          <cell r="DH63">
            <v>0</v>
          </cell>
          <cell r="DI63">
            <v>378.62449488653999</v>
          </cell>
          <cell r="DJ63">
            <v>-78.910644999999988</v>
          </cell>
          <cell r="DK63">
            <v>34464.173567665566</v>
          </cell>
        </row>
        <row r="64">
          <cell r="A64">
            <v>39600</v>
          </cell>
          <cell r="B64">
            <v>1895.8562704058841</v>
          </cell>
          <cell r="C64">
            <v>9869.23534333315</v>
          </cell>
          <cell r="D64">
            <v>716.24042736152535</v>
          </cell>
          <cell r="E64">
            <v>2050.3465627940186</v>
          </cell>
          <cell r="F64">
            <v>1324.2735103644475</v>
          </cell>
          <cell r="G64">
            <v>549.0598897342345</v>
          </cell>
          <cell r="H64">
            <v>35.031188609539754</v>
          </cell>
          <cell r="I64">
            <v>6.8658733000000005</v>
          </cell>
          <cell r="J64">
            <v>0</v>
          </cell>
          <cell r="K64">
            <v>0</v>
          </cell>
          <cell r="L64">
            <v>0</v>
          </cell>
          <cell r="M64">
            <v>185.43867813000006</v>
          </cell>
          <cell r="N64">
            <v>0</v>
          </cell>
          <cell r="O64">
            <v>0</v>
          </cell>
          <cell r="P64">
            <v>21.996841092218048</v>
          </cell>
          <cell r="Q64">
            <v>10.171912212286829</v>
          </cell>
          <cell r="R64">
            <v>293.07115027964761</v>
          </cell>
          <cell r="S64">
            <v>270.26223330140181</v>
          </cell>
          <cell r="T64">
            <v>5.5030062633465402</v>
          </cell>
          <cell r="U64">
            <v>133.71914622045415</v>
          </cell>
          <cell r="V64">
            <v>3.1343596743318169</v>
          </cell>
          <cell r="W64">
            <v>304.2916073487882</v>
          </cell>
          <cell r="X64">
            <v>3.5628350060433855</v>
          </cell>
          <cell r="Y64">
            <v>2.4639422905470325</v>
          </cell>
          <cell r="Z64">
            <v>60.167579558645457</v>
          </cell>
          <cell r="AA64">
            <v>61.84362478680471</v>
          </cell>
          <cell r="AB64">
            <v>672.27987607076818</v>
          </cell>
          <cell r="AC64">
            <v>208.91096906994477</v>
          </cell>
          <cell r="AD64">
            <v>31.499891520469259</v>
          </cell>
          <cell r="AE64">
            <v>66.886314776220203</v>
          </cell>
          <cell r="AF64">
            <v>5.3924595200000009</v>
          </cell>
          <cell r="AG64">
            <v>8.4029381800000014</v>
          </cell>
          <cell r="AH64">
            <v>140.7273550947645</v>
          </cell>
          <cell r="AI64">
            <v>0</v>
          </cell>
          <cell r="AJ64">
            <v>0</v>
          </cell>
          <cell r="AK64">
            <v>0</v>
          </cell>
          <cell r="AL64">
            <v>0</v>
          </cell>
          <cell r="AM64">
            <v>97.92</v>
          </cell>
          <cell r="AN64">
            <v>27.325800000000001</v>
          </cell>
          <cell r="AO64">
            <v>125.72713800000001</v>
          </cell>
          <cell r="AP64">
            <v>0</v>
          </cell>
          <cell r="AQ64">
            <v>45.465479999999999</v>
          </cell>
          <cell r="AR64">
            <v>0</v>
          </cell>
          <cell r="AS64">
            <v>0</v>
          </cell>
          <cell r="AT64">
            <v>0</v>
          </cell>
          <cell r="AU64">
            <v>0</v>
          </cell>
          <cell r="AV64">
            <v>0</v>
          </cell>
          <cell r="AW64">
            <v>0</v>
          </cell>
          <cell r="AX64">
            <v>0</v>
          </cell>
          <cell r="AY64">
            <v>0</v>
          </cell>
          <cell r="AZ64">
            <v>-54.166666666666664</v>
          </cell>
          <cell r="BA64">
            <v>-228.43599</v>
          </cell>
          <cell r="BC64">
            <v>39600</v>
          </cell>
          <cell r="BD64">
            <v>294.18207680592974</v>
          </cell>
          <cell r="BE64">
            <v>1218.4614192588351</v>
          </cell>
          <cell r="BF64">
            <v>207.73203889348804</v>
          </cell>
          <cell r="BG64">
            <v>1142.683553995284</v>
          </cell>
          <cell r="BH64">
            <v>206.55315372379874</v>
          </cell>
          <cell r="BI64">
            <v>14.174976483948534</v>
          </cell>
          <cell r="BJ64">
            <v>7.4202129899861218</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18.972077754600001</v>
          </cell>
          <cell r="CJ64">
            <v>0</v>
          </cell>
          <cell r="CK64">
            <v>0</v>
          </cell>
          <cell r="CL64">
            <v>0</v>
          </cell>
          <cell r="CR64">
            <v>0</v>
          </cell>
          <cell r="CS64">
            <v>0</v>
          </cell>
          <cell r="CT64">
            <v>0</v>
          </cell>
          <cell r="CU64">
            <v>0</v>
          </cell>
          <cell r="CV64">
            <v>0</v>
          </cell>
          <cell r="CW64">
            <v>0</v>
          </cell>
          <cell r="CX64">
            <v>0</v>
          </cell>
          <cell r="CY64">
            <v>0</v>
          </cell>
          <cell r="CZ64">
            <v>0</v>
          </cell>
          <cell r="DA64">
            <v>66.39881166666666</v>
          </cell>
          <cell r="DC64">
            <v>39600</v>
          </cell>
          <cell r="DD64">
            <v>16632.347744032802</v>
          </cell>
          <cell r="DE64">
            <v>2304.2880422666826</v>
          </cell>
          <cell r="DF64">
            <v>0</v>
          </cell>
          <cell r="DG64">
            <v>3091.207432151271</v>
          </cell>
          <cell r="DH64">
            <v>0</v>
          </cell>
          <cell r="DI64">
            <v>315.41049575459999</v>
          </cell>
          <cell r="DJ64">
            <v>-216.20384500000003</v>
          </cell>
          <cell r="DK64">
            <v>22127.049869205355</v>
          </cell>
        </row>
        <row r="65">
          <cell r="A65">
            <v>39630</v>
          </cell>
          <cell r="B65">
            <v>1744.2735107687531</v>
          </cell>
          <cell r="C65">
            <v>5646.4342355253184</v>
          </cell>
          <cell r="D65">
            <v>447.2675512860913</v>
          </cell>
          <cell r="E65">
            <v>1995.0764735068415</v>
          </cell>
          <cell r="F65">
            <v>931.67002748146751</v>
          </cell>
          <cell r="G65">
            <v>549.88470975640007</v>
          </cell>
          <cell r="H65">
            <v>47.929762937441375</v>
          </cell>
          <cell r="I65">
            <v>6.8658733000000005</v>
          </cell>
          <cell r="J65">
            <v>0</v>
          </cell>
          <cell r="K65">
            <v>0</v>
          </cell>
          <cell r="L65">
            <v>0</v>
          </cell>
          <cell r="M65">
            <v>185.43867813000006</v>
          </cell>
          <cell r="N65">
            <v>0</v>
          </cell>
          <cell r="O65">
            <v>0</v>
          </cell>
          <cell r="P65">
            <v>21.438909910273129</v>
          </cell>
          <cell r="Q65">
            <v>9.623341638499781</v>
          </cell>
          <cell r="R65">
            <v>296.9471654280531</v>
          </cell>
          <cell r="S65">
            <v>273.40325251305416</v>
          </cell>
          <cell r="T65">
            <v>1.9381263644424798</v>
          </cell>
          <cell r="U65">
            <v>125.04009257589294</v>
          </cell>
          <cell r="V65">
            <v>2.9995473026156003</v>
          </cell>
          <cell r="W65">
            <v>296.00960968841764</v>
          </cell>
          <cell r="X65">
            <v>3.2321256970528847</v>
          </cell>
          <cell r="Y65">
            <v>2.4038216040149178</v>
          </cell>
          <cell r="Z65">
            <v>59.733114320144679</v>
          </cell>
          <cell r="AA65">
            <v>58.96246752783447</v>
          </cell>
          <cell r="AB65">
            <v>655.45828713853234</v>
          </cell>
          <cell r="AC65">
            <v>195.07580947440536</v>
          </cell>
          <cell r="AD65">
            <v>31.868053787146959</v>
          </cell>
          <cell r="AE65">
            <v>67.847254035616984</v>
          </cell>
          <cell r="AF65">
            <v>5.0996371199999997</v>
          </cell>
          <cell r="AG65">
            <v>7.8311415000000011</v>
          </cell>
          <cell r="AH65">
            <v>137.57831014476852</v>
          </cell>
          <cell r="AI65">
            <v>0</v>
          </cell>
          <cell r="AJ65">
            <v>0</v>
          </cell>
          <cell r="AK65">
            <v>0</v>
          </cell>
          <cell r="AL65">
            <v>0</v>
          </cell>
          <cell r="AM65">
            <v>97.92</v>
          </cell>
          <cell r="AN65">
            <v>27.325800000000001</v>
          </cell>
          <cell r="AO65">
            <v>125.72713800000001</v>
          </cell>
          <cell r="AP65">
            <v>0</v>
          </cell>
          <cell r="AQ65">
            <v>45.465479999999999</v>
          </cell>
          <cell r="AR65">
            <v>0</v>
          </cell>
          <cell r="AS65">
            <v>0</v>
          </cell>
          <cell r="AT65">
            <v>0</v>
          </cell>
          <cell r="AU65">
            <v>0</v>
          </cell>
          <cell r="AV65">
            <v>0</v>
          </cell>
          <cell r="AW65">
            <v>0</v>
          </cell>
          <cell r="AX65">
            <v>0</v>
          </cell>
          <cell r="AY65">
            <v>0</v>
          </cell>
          <cell r="AZ65">
            <v>-54.166666666666664</v>
          </cell>
          <cell r="BA65">
            <v>-89.179009999999991</v>
          </cell>
          <cell r="BC65">
            <v>39630</v>
          </cell>
          <cell r="BD65">
            <v>291.56535303314132</v>
          </cell>
          <cell r="BE65">
            <v>754.77162792789829</v>
          </cell>
          <cell r="BF65">
            <v>148.11969707228178</v>
          </cell>
          <cell r="BG65">
            <v>1085.152520437463</v>
          </cell>
          <cell r="BH65">
            <v>144.14035575695914</v>
          </cell>
          <cell r="BI65">
            <v>14.211282486299837</v>
          </cell>
          <cell r="BJ65">
            <v>7.8486823646479493</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19.604480346420001</v>
          </cell>
          <cell r="CJ65">
            <v>0</v>
          </cell>
          <cell r="CK65">
            <v>0</v>
          </cell>
          <cell r="CL65">
            <v>0</v>
          </cell>
          <cell r="CR65">
            <v>0</v>
          </cell>
          <cell r="CS65">
            <v>0</v>
          </cell>
          <cell r="CT65">
            <v>0</v>
          </cell>
          <cell r="CU65">
            <v>0</v>
          </cell>
          <cell r="CV65">
            <v>0</v>
          </cell>
          <cell r="CW65">
            <v>0</v>
          </cell>
          <cell r="CX65">
            <v>0</v>
          </cell>
          <cell r="CY65">
            <v>0</v>
          </cell>
          <cell r="CZ65">
            <v>0</v>
          </cell>
          <cell r="DA65">
            <v>66.39881166666666</v>
          </cell>
          <cell r="DC65">
            <v>39630</v>
          </cell>
          <cell r="DD65">
            <v>11554.840822692313</v>
          </cell>
          <cell r="DE65">
            <v>2252.4900677707656</v>
          </cell>
          <cell r="DF65">
            <v>0</v>
          </cell>
          <cell r="DG65">
            <v>2445.8095190786917</v>
          </cell>
          <cell r="DH65">
            <v>0</v>
          </cell>
          <cell r="DI65">
            <v>316.04289834642003</v>
          </cell>
          <cell r="DJ65">
            <v>-76.946865000000003</v>
          </cell>
          <cell r="DK65">
            <v>16492.236442888188</v>
          </cell>
        </row>
        <row r="66">
          <cell r="A66">
            <v>39661</v>
          </cell>
          <cell r="B66">
            <v>1673.4886764287623</v>
          </cell>
          <cell r="C66">
            <v>6323.5654026814527</v>
          </cell>
          <cell r="D66">
            <v>382.32031639814124</v>
          </cell>
          <cell r="E66">
            <v>1976.6796135002794</v>
          </cell>
          <cell r="F66">
            <v>949.92834076277074</v>
          </cell>
          <cell r="G66">
            <v>557.98049420029713</v>
          </cell>
          <cell r="H66">
            <v>49.648869098112314</v>
          </cell>
          <cell r="I66">
            <v>6.9784286</v>
          </cell>
          <cell r="J66">
            <v>0</v>
          </cell>
          <cell r="K66">
            <v>0</v>
          </cell>
          <cell r="L66">
            <v>0</v>
          </cell>
          <cell r="M66">
            <v>188.47865646000002</v>
          </cell>
          <cell r="N66">
            <v>0</v>
          </cell>
          <cell r="O66">
            <v>0</v>
          </cell>
          <cell r="P66">
            <v>21.508291495743265</v>
          </cell>
          <cell r="Q66">
            <v>9.6544851389480009</v>
          </cell>
          <cell r="R66">
            <v>297.90815949092706</v>
          </cell>
          <cell r="S66">
            <v>274.28805268299931</v>
          </cell>
          <cell r="T66">
            <v>1.9443986180490895</v>
          </cell>
          <cell r="U66">
            <v>125.44475306966606</v>
          </cell>
          <cell r="V66">
            <v>3.009254575439599</v>
          </cell>
          <cell r="W66">
            <v>296.96756959032189</v>
          </cell>
          <cell r="X66">
            <v>3.2425856507650299</v>
          </cell>
          <cell r="Y66">
            <v>2.4116009619567138</v>
          </cell>
          <cell r="Z66">
            <v>59.926425369724427</v>
          </cell>
          <cell r="AA66">
            <v>59.153284574850112</v>
          </cell>
          <cell r="AB66">
            <v>658.384635275081</v>
          </cell>
          <cell r="AC66">
            <v>195.70712277367528</v>
          </cell>
          <cell r="AD66">
            <v>31.971186647299543</v>
          </cell>
          <cell r="AE66">
            <v>68.066824437026753</v>
          </cell>
          <cell r="AF66">
            <v>5.1161408000000002</v>
          </cell>
          <cell r="AG66">
            <v>7.8564850000000011</v>
          </cell>
          <cell r="AH66">
            <v>138.02354739442794</v>
          </cell>
          <cell r="AI66">
            <v>0</v>
          </cell>
          <cell r="AJ66">
            <v>0</v>
          </cell>
          <cell r="AK66">
            <v>0</v>
          </cell>
          <cell r="AL66">
            <v>0</v>
          </cell>
          <cell r="AM66">
            <v>97.92</v>
          </cell>
          <cell r="AN66">
            <v>27.325800000000001</v>
          </cell>
          <cell r="AO66">
            <v>125.72713800000001</v>
          </cell>
          <cell r="AP66">
            <v>0</v>
          </cell>
          <cell r="AQ66">
            <v>45.465479999999999</v>
          </cell>
          <cell r="AR66">
            <v>0</v>
          </cell>
          <cell r="AS66">
            <v>0</v>
          </cell>
          <cell r="AT66">
            <v>0</v>
          </cell>
          <cell r="AU66">
            <v>0</v>
          </cell>
          <cell r="AV66">
            <v>0</v>
          </cell>
          <cell r="AW66">
            <v>0</v>
          </cell>
          <cell r="AX66">
            <v>0</v>
          </cell>
          <cell r="AY66">
            <v>0</v>
          </cell>
          <cell r="AZ66">
            <v>-54.166666666666664</v>
          </cell>
          <cell r="BA66">
            <v>-14.29561</v>
          </cell>
          <cell r="BC66">
            <v>39661</v>
          </cell>
          <cell r="BD66">
            <v>298.94078160457207</v>
          </cell>
          <cell r="BE66">
            <v>769.90095299632492</v>
          </cell>
          <cell r="BF66">
            <v>150.54904513372435</v>
          </cell>
          <cell r="BG66">
            <v>1118.2732715454365</v>
          </cell>
          <cell r="BH66">
            <v>146.10247633782345</v>
          </cell>
          <cell r="BI66">
            <v>14.408904294997106</v>
          </cell>
          <cell r="BJ66">
            <v>8.1098617812796174</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19.604480346420001</v>
          </cell>
          <cell r="CJ66">
            <v>0</v>
          </cell>
          <cell r="CK66">
            <v>0</v>
          </cell>
          <cell r="CL66">
            <v>0</v>
          </cell>
          <cell r="CR66">
            <v>0</v>
          </cell>
          <cell r="CS66">
            <v>0</v>
          </cell>
          <cell r="CT66">
            <v>0</v>
          </cell>
          <cell r="CU66">
            <v>0</v>
          </cell>
          <cell r="CV66">
            <v>0</v>
          </cell>
          <cell r="CW66">
            <v>0</v>
          </cell>
          <cell r="CX66">
            <v>0</v>
          </cell>
          <cell r="CY66">
            <v>0</v>
          </cell>
          <cell r="CZ66">
            <v>0</v>
          </cell>
          <cell r="DA66">
            <v>66.39881166666666</v>
          </cell>
          <cell r="DC66">
            <v>39661</v>
          </cell>
          <cell r="DD66">
            <v>12109.068798129814</v>
          </cell>
          <cell r="DE66">
            <v>2260.5848035469012</v>
          </cell>
          <cell r="DF66">
            <v>0</v>
          </cell>
          <cell r="DG66">
            <v>2506.2852936941581</v>
          </cell>
          <cell r="DH66">
            <v>0</v>
          </cell>
          <cell r="DI66">
            <v>316.04289834642003</v>
          </cell>
          <cell r="DJ66">
            <v>-2.0634650000000079</v>
          </cell>
          <cell r="DK66">
            <v>17189.918328717293</v>
          </cell>
        </row>
        <row r="67">
          <cell r="A67">
            <v>39692</v>
          </cell>
          <cell r="B67">
            <v>1682.7700064287264</v>
          </cell>
          <cell r="C67">
            <v>6728.3075328492632</v>
          </cell>
          <cell r="D67">
            <v>382.6069814908912</v>
          </cell>
          <cell r="E67">
            <v>1940.1972127829717</v>
          </cell>
          <cell r="F67">
            <v>922.78674287551883</v>
          </cell>
          <cell r="G67">
            <v>549.28434014357799</v>
          </cell>
          <cell r="H67">
            <v>48.501942948262794</v>
          </cell>
          <cell r="I67">
            <v>6.8658733000000005</v>
          </cell>
          <cell r="J67">
            <v>0</v>
          </cell>
          <cell r="K67">
            <v>0</v>
          </cell>
          <cell r="L67">
            <v>0</v>
          </cell>
          <cell r="M67">
            <v>185.43867813000006</v>
          </cell>
          <cell r="N67">
            <v>0</v>
          </cell>
          <cell r="O67">
            <v>0</v>
          </cell>
          <cell r="P67">
            <v>20.88385722651201</v>
          </cell>
          <cell r="Q67">
            <v>9.3741936349140254</v>
          </cell>
          <cell r="R67">
            <v>289.25921292506149</v>
          </cell>
          <cell r="S67">
            <v>266.32485115349283</v>
          </cell>
          <cell r="T67">
            <v>1.8879483355896003</v>
          </cell>
          <cell r="U67">
            <v>121.80280862570804</v>
          </cell>
          <cell r="V67">
            <v>2.9218891200236108</v>
          </cell>
          <cell r="W67">
            <v>288.3459304731835</v>
          </cell>
          <cell r="X67">
            <v>3.1484460673557231</v>
          </cell>
          <cell r="Y67">
            <v>2.341586740480551</v>
          </cell>
          <cell r="Z67">
            <v>58.186625923506625</v>
          </cell>
          <cell r="AA67">
            <v>57.435931151709298</v>
          </cell>
          <cell r="AB67">
            <v>650.68979032434731</v>
          </cell>
          <cell r="AC67">
            <v>190.025303080246</v>
          </cell>
          <cell r="AD67">
            <v>31.042990905926317</v>
          </cell>
          <cell r="AE67">
            <v>66.090690824338878</v>
          </cell>
          <cell r="AF67">
            <v>4.9676076800000013</v>
          </cell>
          <cell r="AG67">
            <v>7.6283935000000005</v>
          </cell>
          <cell r="AH67">
            <v>134.01641214749293</v>
          </cell>
          <cell r="AI67">
            <v>0</v>
          </cell>
          <cell r="AJ67">
            <v>0</v>
          </cell>
          <cell r="AK67">
            <v>0</v>
          </cell>
          <cell r="AL67">
            <v>0</v>
          </cell>
          <cell r="AM67">
            <v>97.92</v>
          </cell>
          <cell r="AN67">
            <v>27.325800000000001</v>
          </cell>
          <cell r="AO67">
            <v>125.72713800000001</v>
          </cell>
          <cell r="AP67">
            <v>0</v>
          </cell>
          <cell r="AQ67">
            <v>45.465479999999999</v>
          </cell>
          <cell r="AR67">
            <v>0</v>
          </cell>
          <cell r="AS67">
            <v>0</v>
          </cell>
          <cell r="AT67">
            <v>0</v>
          </cell>
          <cell r="AU67">
            <v>0</v>
          </cell>
          <cell r="AV67">
            <v>0</v>
          </cell>
          <cell r="AW67">
            <v>0</v>
          </cell>
          <cell r="AX67">
            <v>0</v>
          </cell>
          <cell r="AY67">
            <v>0</v>
          </cell>
          <cell r="AZ67">
            <v>-54.166666666666664</v>
          </cell>
          <cell r="BA67">
            <v>-47.041830000000004</v>
          </cell>
          <cell r="BC67">
            <v>39692</v>
          </cell>
          <cell r="BD67">
            <v>292.28027102432304</v>
          </cell>
          <cell r="BE67">
            <v>756.37806616924115</v>
          </cell>
          <cell r="BF67">
            <v>148.12096305691352</v>
          </cell>
          <cell r="BG67">
            <v>1087.1259170730559</v>
          </cell>
          <cell r="BH67">
            <v>145.1027856310123</v>
          </cell>
          <cell r="BI67">
            <v>14.158749288755414</v>
          </cell>
          <cell r="BJ67">
            <v>7.6754418028252687</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18.972077754600001</v>
          </cell>
          <cell r="CJ67">
            <v>0</v>
          </cell>
          <cell r="CK67">
            <v>0</v>
          </cell>
          <cell r="CL67">
            <v>0</v>
          </cell>
          <cell r="CR67">
            <v>0</v>
          </cell>
          <cell r="CS67">
            <v>0</v>
          </cell>
          <cell r="CT67">
            <v>0</v>
          </cell>
          <cell r="CU67">
            <v>0</v>
          </cell>
          <cell r="CV67">
            <v>0</v>
          </cell>
          <cell r="CW67">
            <v>0</v>
          </cell>
          <cell r="CX67">
            <v>0</v>
          </cell>
          <cell r="CY67">
            <v>0</v>
          </cell>
          <cell r="CZ67">
            <v>0</v>
          </cell>
          <cell r="DA67">
            <v>66.39881166666666</v>
          </cell>
          <cell r="DC67">
            <v>39692</v>
          </cell>
          <cell r="DD67">
            <v>12446.759310949214</v>
          </cell>
          <cell r="DE67">
            <v>2206.3744698398887</v>
          </cell>
          <cell r="DF67">
            <v>0</v>
          </cell>
          <cell r="DG67">
            <v>2450.8421940461267</v>
          </cell>
          <cell r="DH67">
            <v>0</v>
          </cell>
          <cell r="DI67">
            <v>315.41049575459999</v>
          </cell>
          <cell r="DJ67">
            <v>-34.809685000000002</v>
          </cell>
          <cell r="DK67">
            <v>17384.57678558983</v>
          </cell>
        </row>
        <row r="68">
          <cell r="A68">
            <v>39722</v>
          </cell>
          <cell r="B68">
            <v>1766.1011605035462</v>
          </cell>
          <cell r="C68">
            <v>8524.8665928637001</v>
          </cell>
          <cell r="D68">
            <v>496.21692628247774</v>
          </cell>
          <cell r="E68">
            <v>2158.5651233961944</v>
          </cell>
          <cell r="F68">
            <v>1660.36338581875</v>
          </cell>
          <cell r="G68">
            <v>549.68078726407737</v>
          </cell>
          <cell r="H68">
            <v>38.826652569846487</v>
          </cell>
          <cell r="I68">
            <v>6.8658733000000005</v>
          </cell>
          <cell r="J68">
            <v>0</v>
          </cell>
          <cell r="K68">
            <v>0</v>
          </cell>
          <cell r="L68">
            <v>0</v>
          </cell>
          <cell r="M68">
            <v>185.43867813000006</v>
          </cell>
          <cell r="N68">
            <v>0</v>
          </cell>
          <cell r="O68">
            <v>0</v>
          </cell>
          <cell r="P68">
            <v>41.234122950330466</v>
          </cell>
          <cell r="Q68">
            <v>23.811336336058943</v>
          </cell>
          <cell r="R68">
            <v>364.74519409176389</v>
          </cell>
          <cell r="S68">
            <v>343.43240642943442</v>
          </cell>
          <cell r="T68">
            <v>66.23451379383377</v>
          </cell>
          <cell r="U68">
            <v>336.98066836816315</v>
          </cell>
          <cell r="V68">
            <v>6.7784878756687048</v>
          </cell>
          <cell r="W68">
            <v>579.61486269024363</v>
          </cell>
          <cell r="X68">
            <v>10.602328963712022</v>
          </cell>
          <cell r="Y68">
            <v>4.5800024587687709</v>
          </cell>
          <cell r="Z68">
            <v>94.965789687971025</v>
          </cell>
          <cell r="AA68">
            <v>137.35644718060263</v>
          </cell>
          <cell r="AB68">
            <v>1158.0429451912078</v>
          </cell>
          <cell r="AC68">
            <v>530.970868862619</v>
          </cell>
          <cell r="AD68">
            <v>39.994357574375009</v>
          </cell>
          <cell r="AE68">
            <v>81.997994322649191</v>
          </cell>
          <cell r="AF68">
            <v>12.655930560000002</v>
          </cell>
          <cell r="AG68">
            <v>21.60697188</v>
          </cell>
          <cell r="AH68">
            <v>256.93722399266971</v>
          </cell>
          <cell r="AI68">
            <v>0</v>
          </cell>
          <cell r="AJ68">
            <v>0</v>
          </cell>
          <cell r="AK68">
            <v>0</v>
          </cell>
          <cell r="AL68">
            <v>0</v>
          </cell>
          <cell r="AM68">
            <v>19.933333333333334</v>
          </cell>
          <cell r="AN68">
            <v>4.486533333333333</v>
          </cell>
          <cell r="AO68">
            <v>111.17739999999998</v>
          </cell>
          <cell r="AP68">
            <v>0</v>
          </cell>
          <cell r="AQ68">
            <v>44.224400000000003</v>
          </cell>
          <cell r="AR68">
            <v>0</v>
          </cell>
          <cell r="AS68">
            <v>0</v>
          </cell>
          <cell r="AT68">
            <v>0</v>
          </cell>
          <cell r="AU68">
            <v>0</v>
          </cell>
          <cell r="AV68">
            <v>0</v>
          </cell>
          <cell r="AW68">
            <v>0</v>
          </cell>
          <cell r="AX68">
            <v>0</v>
          </cell>
          <cell r="AY68">
            <v>0</v>
          </cell>
          <cell r="AZ68">
            <v>-54.166666666666664</v>
          </cell>
          <cell r="BA68">
            <v>-31.255970000000001</v>
          </cell>
          <cell r="BC68">
            <v>39722</v>
          </cell>
          <cell r="BD68">
            <v>296.82118506311753</v>
          </cell>
          <cell r="BE68">
            <v>1094.5227121398368</v>
          </cell>
          <cell r="BF68">
            <v>265.92104408593377</v>
          </cell>
          <cell r="BG68">
            <v>1198.449719016078</v>
          </cell>
          <cell r="BH68">
            <v>258.44588439881602</v>
          </cell>
          <cell r="BI68">
            <v>14.190534432268594</v>
          </cell>
          <cell r="BJ68">
            <v>9.0428726297144806</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142.5375327138</v>
          </cell>
          <cell r="CJ68">
            <v>0.7401027</v>
          </cell>
          <cell r="CK68">
            <v>0</v>
          </cell>
          <cell r="CL68">
            <v>0</v>
          </cell>
          <cell r="CR68">
            <v>0</v>
          </cell>
          <cell r="CS68">
            <v>0</v>
          </cell>
          <cell r="CT68">
            <v>0</v>
          </cell>
          <cell r="CU68">
            <v>0</v>
          </cell>
          <cell r="CV68">
            <v>0</v>
          </cell>
          <cell r="CW68">
            <v>0</v>
          </cell>
          <cell r="CX68">
            <v>0</v>
          </cell>
          <cell r="CY68">
            <v>0</v>
          </cell>
          <cell r="CZ68">
            <v>0</v>
          </cell>
          <cell r="DA68">
            <v>66.39881166666666</v>
          </cell>
          <cell r="DC68">
            <v>39722</v>
          </cell>
          <cell r="DD68">
            <v>15386.92518012859</v>
          </cell>
          <cell r="DE68">
            <v>4112.5424532100724</v>
          </cell>
          <cell r="DF68">
            <v>0</v>
          </cell>
          <cell r="DG68">
            <v>3137.393951765765</v>
          </cell>
          <cell r="DH68">
            <v>0</v>
          </cell>
          <cell r="DI68">
            <v>323.09930208046666</v>
          </cell>
          <cell r="DJ68">
            <v>-19.023825000000002</v>
          </cell>
          <cell r="DK68">
            <v>22940.937062184894</v>
          </cell>
        </row>
        <row r="69">
          <cell r="A69">
            <v>39753</v>
          </cell>
          <cell r="B69">
            <v>2034.1613465868327</v>
          </cell>
          <cell r="C69">
            <v>17535.366142422143</v>
          </cell>
          <cell r="D69">
            <v>881.18119975528407</v>
          </cell>
          <cell r="E69">
            <v>2866.0272980514701</v>
          </cell>
          <cell r="F69">
            <v>3412.4756311104607</v>
          </cell>
          <cell r="G69">
            <v>549.02746666292285</v>
          </cell>
          <cell r="H69">
            <v>30.935015037110929</v>
          </cell>
          <cell r="I69">
            <v>6.8658733000000005</v>
          </cell>
          <cell r="J69">
            <v>0</v>
          </cell>
          <cell r="K69">
            <v>0</v>
          </cell>
          <cell r="L69">
            <v>0</v>
          </cell>
          <cell r="M69">
            <v>185.43867813000006</v>
          </cell>
          <cell r="N69">
            <v>0</v>
          </cell>
          <cell r="O69">
            <v>0</v>
          </cell>
          <cell r="P69">
            <v>64.263728373197239</v>
          </cell>
          <cell r="Q69">
            <v>40.466224852992134</v>
          </cell>
          <cell r="R69">
            <v>437.83400934071682</v>
          </cell>
          <cell r="S69">
            <v>419.78900772794316</v>
          </cell>
          <cell r="T69">
            <v>142.78913471030648</v>
          </cell>
          <cell r="U69">
            <v>586.2562524971222</v>
          </cell>
          <cell r="V69">
            <v>11.203181915322048</v>
          </cell>
          <cell r="W69">
            <v>909.84766964853736</v>
          </cell>
          <cell r="X69">
            <v>19.299748272872467</v>
          </cell>
          <cell r="Y69">
            <v>7.1105399656908022</v>
          </cell>
          <cell r="Z69">
            <v>135.39665213117965</v>
          </cell>
          <cell r="AA69">
            <v>229.23103783387995</v>
          </cell>
          <cell r="AB69">
            <v>1747.4868703072393</v>
          </cell>
          <cell r="AC69">
            <v>926.11661796445685</v>
          </cell>
          <cell r="AD69">
            <v>48.85123628704055</v>
          </cell>
          <cell r="AE69">
            <v>97.101081520284993</v>
          </cell>
          <cell r="AF69">
            <v>21.526713919999999</v>
          </cell>
          <cell r="AG69">
            <v>37.817194480000005</v>
          </cell>
          <cell r="AH69">
            <v>395.58340273519605</v>
          </cell>
          <cell r="AI69">
            <v>0</v>
          </cell>
          <cell r="AJ69">
            <v>0</v>
          </cell>
          <cell r="AK69">
            <v>0</v>
          </cell>
          <cell r="AL69">
            <v>0</v>
          </cell>
          <cell r="AM69">
            <v>19.933333333333334</v>
          </cell>
          <cell r="AN69">
            <v>4.486533333333333</v>
          </cell>
          <cell r="AO69">
            <v>111.17739999999998</v>
          </cell>
          <cell r="AP69">
            <v>0</v>
          </cell>
          <cell r="AQ69">
            <v>44.224400000000003</v>
          </cell>
          <cell r="AR69">
            <v>0</v>
          </cell>
          <cell r="AS69">
            <v>0</v>
          </cell>
          <cell r="AT69">
            <v>0</v>
          </cell>
          <cell r="AU69">
            <v>0</v>
          </cell>
          <cell r="AV69">
            <v>0</v>
          </cell>
          <cell r="AW69">
            <v>0</v>
          </cell>
          <cell r="AX69">
            <v>0</v>
          </cell>
          <cell r="AY69">
            <v>0</v>
          </cell>
          <cell r="AZ69">
            <v>-54.166666666666664</v>
          </cell>
          <cell r="BA69">
            <v>-12.022969999999999</v>
          </cell>
          <cell r="BC69">
            <v>39753</v>
          </cell>
          <cell r="BD69">
            <v>292.4105603882112</v>
          </cell>
          <cell r="BE69">
            <v>2283.6168819458626</v>
          </cell>
          <cell r="BF69">
            <v>510.99484280348918</v>
          </cell>
          <cell r="BG69">
            <v>1365.6385657510532</v>
          </cell>
          <cell r="BH69">
            <v>493.15179592999203</v>
          </cell>
          <cell r="BI69">
            <v>14.213010503807769</v>
          </cell>
          <cell r="BJ69">
            <v>12.258678457385377</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274.71232324176003</v>
          </cell>
          <cell r="CJ69">
            <v>1.5396514000000001</v>
          </cell>
          <cell r="CK69">
            <v>0</v>
          </cell>
          <cell r="CL69">
            <v>0</v>
          </cell>
          <cell r="CR69">
            <v>0</v>
          </cell>
          <cell r="CS69">
            <v>0</v>
          </cell>
          <cell r="CT69">
            <v>0</v>
          </cell>
          <cell r="CU69">
            <v>0</v>
          </cell>
          <cell r="CV69">
            <v>0</v>
          </cell>
          <cell r="CW69">
            <v>0</v>
          </cell>
          <cell r="CX69">
            <v>0</v>
          </cell>
          <cell r="CY69">
            <v>0</v>
          </cell>
          <cell r="CZ69">
            <v>0</v>
          </cell>
          <cell r="DA69">
            <v>66.39881166666666</v>
          </cell>
          <cell r="DC69">
            <v>39753</v>
          </cell>
          <cell r="DD69">
            <v>27501.478651056226</v>
          </cell>
          <cell r="DE69">
            <v>6277.9703044839771</v>
          </cell>
          <cell r="DF69">
            <v>0</v>
          </cell>
          <cell r="DG69">
            <v>4972.284335779801</v>
          </cell>
          <cell r="DH69">
            <v>0</v>
          </cell>
          <cell r="DI69">
            <v>456.07364130842672</v>
          </cell>
          <cell r="DJ69">
            <v>0.20917500000000189</v>
          </cell>
          <cell r="DK69">
            <v>39208.016107628435</v>
          </cell>
        </row>
        <row r="70">
          <cell r="A70">
            <v>39783</v>
          </cell>
          <cell r="B70">
            <v>2356.0427013339154</v>
          </cell>
          <cell r="C70">
            <v>30869.199171715365</v>
          </cell>
          <cell r="D70">
            <v>1506.2345217627617</v>
          </cell>
          <cell r="E70">
            <v>3484.2528710534334</v>
          </cell>
          <cell r="F70">
            <v>5373.5763915420221</v>
          </cell>
          <cell r="G70">
            <v>549.84303329816737</v>
          </cell>
          <cell r="H70">
            <v>42.897683754154059</v>
          </cell>
          <cell r="I70">
            <v>6.8658733000000005</v>
          </cell>
          <cell r="J70">
            <v>0</v>
          </cell>
          <cell r="K70">
            <v>0</v>
          </cell>
          <cell r="L70">
            <v>0</v>
          </cell>
          <cell r="M70">
            <v>185.43867813000006</v>
          </cell>
          <cell r="N70">
            <v>0</v>
          </cell>
          <cell r="O70">
            <v>0</v>
          </cell>
          <cell r="P70">
            <v>95.099008768389226</v>
          </cell>
          <cell r="Q70">
            <v>62.418383040974504</v>
          </cell>
          <cell r="R70">
            <v>549.2308606653063</v>
          </cell>
          <cell r="S70">
            <v>533.98920276235981</v>
          </cell>
          <cell r="T70">
            <v>241.19184112289582</v>
          </cell>
          <cell r="U70">
            <v>913.69357831071738</v>
          </cell>
          <cell r="V70">
            <v>17.061388194489691</v>
          </cell>
          <cell r="W70">
            <v>1351.3350022730797</v>
          </cell>
          <cell r="X70">
            <v>30.657438075754595</v>
          </cell>
          <cell r="Y70">
            <v>10.501622651668812</v>
          </cell>
          <cell r="Z70">
            <v>190.83765688699157</v>
          </cell>
          <cell r="AA70">
            <v>350.67482644101335</v>
          </cell>
          <cell r="AB70">
            <v>2533.0583310920238</v>
          </cell>
          <cell r="AC70">
            <v>1444.9771482688332</v>
          </cell>
          <cell r="AD70">
            <v>62.106896840112029</v>
          </cell>
          <cell r="AE70">
            <v>120.50366780338209</v>
          </cell>
          <cell r="AF70">
            <v>33.21741088000001</v>
          </cell>
          <cell r="AG70">
            <v>59.092475520000008</v>
          </cell>
          <cell r="AH70">
            <v>581.72555805982779</v>
          </cell>
          <cell r="AI70">
            <v>0</v>
          </cell>
          <cell r="AJ70">
            <v>0</v>
          </cell>
          <cell r="AK70">
            <v>0</v>
          </cell>
          <cell r="AL70">
            <v>0</v>
          </cell>
          <cell r="AM70">
            <v>19.933333333333334</v>
          </cell>
          <cell r="AN70">
            <v>4.486533333333333</v>
          </cell>
          <cell r="AO70">
            <v>111.17739999999998</v>
          </cell>
          <cell r="AP70">
            <v>0</v>
          </cell>
          <cell r="AQ70">
            <v>44.224400000000003</v>
          </cell>
          <cell r="AR70">
            <v>0</v>
          </cell>
          <cell r="AS70">
            <v>0</v>
          </cell>
          <cell r="AT70">
            <v>0</v>
          </cell>
          <cell r="AU70">
            <v>0</v>
          </cell>
          <cell r="AV70">
            <v>0</v>
          </cell>
          <cell r="AW70">
            <v>0</v>
          </cell>
          <cell r="AX70">
            <v>0</v>
          </cell>
          <cell r="AY70">
            <v>0</v>
          </cell>
          <cell r="AZ70">
            <v>-54.166666666666664</v>
          </cell>
          <cell r="BA70">
            <v>-42.439599999999999</v>
          </cell>
          <cell r="BC70">
            <v>39783</v>
          </cell>
          <cell r="BD70">
            <v>295.44559279261381</v>
          </cell>
          <cell r="BE70">
            <v>4348.2704036490295</v>
          </cell>
          <cell r="BF70">
            <v>804.32127635990571</v>
          </cell>
          <cell r="BG70">
            <v>1595.4743619139222</v>
          </cell>
          <cell r="BH70">
            <v>801.71909816828634</v>
          </cell>
          <cell r="BI70">
            <v>14.233774238821336</v>
          </cell>
          <cell r="BJ70">
            <v>18.440970443933566</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448.63589603820009</v>
          </cell>
          <cell r="CJ70">
            <v>2.5829287000000001</v>
          </cell>
          <cell r="CK70">
            <v>0</v>
          </cell>
          <cell r="CL70">
            <v>0</v>
          </cell>
          <cell r="CR70">
            <v>0</v>
          </cell>
          <cell r="CS70">
            <v>0</v>
          </cell>
          <cell r="CT70">
            <v>0</v>
          </cell>
          <cell r="CU70">
            <v>0</v>
          </cell>
          <cell r="CV70">
            <v>0</v>
          </cell>
          <cell r="CW70">
            <v>0</v>
          </cell>
          <cell r="CX70">
            <v>0</v>
          </cell>
          <cell r="CY70">
            <v>0</v>
          </cell>
          <cell r="CZ70">
            <v>0</v>
          </cell>
          <cell r="DA70">
            <v>66.39881166666666</v>
          </cell>
          <cell r="DC70">
            <v>39783</v>
          </cell>
          <cell r="DD70">
            <v>44374.350925889812</v>
          </cell>
          <cell r="DE70">
            <v>9181.3722976578192</v>
          </cell>
          <cell r="DF70">
            <v>0</v>
          </cell>
          <cell r="DG70">
            <v>7877.9054775665118</v>
          </cell>
          <cell r="DH70">
            <v>0</v>
          </cell>
          <cell r="DI70">
            <v>631.04049140486677</v>
          </cell>
          <cell r="DJ70">
            <v>-30.20745500000001</v>
          </cell>
          <cell r="DK70">
            <v>62034.461737519006</v>
          </cell>
        </row>
        <row r="71">
          <cell r="A71">
            <v>39814</v>
          </cell>
          <cell r="B71">
            <v>2718.3263945770291</v>
          </cell>
          <cell r="C71">
            <v>40796.107487849738</v>
          </cell>
          <cell r="D71">
            <v>2140.1702017936077</v>
          </cell>
          <cell r="E71">
            <v>4111.2845840292011</v>
          </cell>
          <cell r="F71">
            <v>7002.5583516059014</v>
          </cell>
          <cell r="G71">
            <v>558.25683612033799</v>
          </cell>
          <cell r="H71">
            <v>51.519061276863788</v>
          </cell>
          <cell r="I71">
            <v>6.9784286</v>
          </cell>
          <cell r="J71">
            <v>0</v>
          </cell>
          <cell r="K71">
            <v>0</v>
          </cell>
          <cell r="L71">
            <v>0</v>
          </cell>
          <cell r="M71">
            <v>188.47865646000002</v>
          </cell>
          <cell r="N71">
            <v>0</v>
          </cell>
          <cell r="O71">
            <v>0</v>
          </cell>
          <cell r="P71">
            <v>110.3526702359917</v>
          </cell>
          <cell r="Q71">
            <v>73.332687132723137</v>
          </cell>
          <cell r="R71">
            <v>602.19757149431985</v>
          </cell>
          <cell r="S71">
            <v>588.59114509306255</v>
          </cell>
          <cell r="T71">
            <v>290.51783224804353</v>
          </cell>
          <cell r="U71">
            <v>1076.6711302756696</v>
          </cell>
          <cell r="V71">
            <v>19.969800886804222</v>
          </cell>
          <cell r="W71">
            <v>1569.837553835019</v>
          </cell>
          <cell r="X71">
            <v>36.32134712156271</v>
          </cell>
          <cell r="Y71">
            <v>12.178681299803323</v>
          </cell>
          <cell r="Z71">
            <v>218.05683538739402</v>
          </cell>
          <cell r="AA71">
            <v>410.99917808111627</v>
          </cell>
          <cell r="AB71">
            <v>2921.1940375377003</v>
          </cell>
          <cell r="AC71">
            <v>1703.2629047132787</v>
          </cell>
          <cell r="AD71">
            <v>68.443459512957631</v>
          </cell>
          <cell r="AE71">
            <v>131.5778221197443</v>
          </cell>
          <cell r="AF71">
            <v>39.030107520000008</v>
          </cell>
          <cell r="AG71">
            <v>69.684821440000007</v>
          </cell>
          <cell r="AH71">
            <v>673.72723123297783</v>
          </cell>
          <cell r="AI71">
            <v>0</v>
          </cell>
          <cell r="AJ71">
            <v>0</v>
          </cell>
          <cell r="AK71">
            <v>0</v>
          </cell>
          <cell r="AL71">
            <v>0</v>
          </cell>
          <cell r="AM71">
            <v>0</v>
          </cell>
          <cell r="AN71">
            <v>0</v>
          </cell>
          <cell r="AO71">
            <v>31.540545000000002</v>
          </cell>
          <cell r="AP71">
            <v>0</v>
          </cell>
          <cell r="AQ71">
            <v>10.488</v>
          </cell>
          <cell r="AR71">
            <v>0</v>
          </cell>
          <cell r="AS71">
            <v>0</v>
          </cell>
          <cell r="AT71">
            <v>0</v>
          </cell>
          <cell r="AU71">
            <v>0</v>
          </cell>
          <cell r="AV71">
            <v>0</v>
          </cell>
          <cell r="AW71">
            <v>0</v>
          </cell>
          <cell r="AX71">
            <v>0</v>
          </cell>
          <cell r="AY71">
            <v>0</v>
          </cell>
          <cell r="AZ71">
            <v>-56.666666666666664</v>
          </cell>
          <cell r="BA71">
            <v>-48.671769999999995</v>
          </cell>
          <cell r="BC71">
            <v>39814</v>
          </cell>
          <cell r="BD71">
            <v>301.33880289796417</v>
          </cell>
          <cell r="BE71">
            <v>5926.2989352178456</v>
          </cell>
          <cell r="BF71">
            <v>1044.722453536968</v>
          </cell>
          <cell r="BG71">
            <v>1766.7285342620135</v>
          </cell>
          <cell r="BH71">
            <v>1042.1554854660969</v>
          </cell>
          <cell r="BI71">
            <v>14.420660209795784</v>
          </cell>
          <cell r="BJ71">
            <v>23.921933725991575</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523.67936575644001</v>
          </cell>
          <cell r="CJ71">
            <v>3.0347183000000002</v>
          </cell>
          <cell r="CK71">
            <v>0</v>
          </cell>
          <cell r="CL71">
            <v>0</v>
          </cell>
          <cell r="CR71">
            <v>0</v>
          </cell>
          <cell r="CS71">
            <v>0</v>
          </cell>
          <cell r="CT71">
            <v>0</v>
          </cell>
          <cell r="CU71">
            <v>0</v>
          </cell>
          <cell r="CV71">
            <v>0</v>
          </cell>
          <cell r="CW71">
            <v>0</v>
          </cell>
          <cell r="CX71">
            <v>0</v>
          </cell>
          <cell r="CY71">
            <v>0</v>
          </cell>
          <cell r="CZ71">
            <v>0</v>
          </cell>
          <cell r="DA71">
            <v>66.39881166666666</v>
          </cell>
          <cell r="DC71">
            <v>39814</v>
          </cell>
          <cell r="DD71">
            <v>57573.680002312678</v>
          </cell>
          <cell r="DE71">
            <v>10615.946817168169</v>
          </cell>
          <cell r="DF71">
            <v>0</v>
          </cell>
          <cell r="DG71">
            <v>10119.586805316676</v>
          </cell>
          <cell r="DH71">
            <v>0</v>
          </cell>
          <cell r="DI71">
            <v>568.74262905644002</v>
          </cell>
          <cell r="DJ71">
            <v>-38.939625000000007</v>
          </cell>
          <cell r="DK71">
            <v>78839.016628853977</v>
          </cell>
        </row>
        <row r="72">
          <cell r="A72">
            <v>39845</v>
          </cell>
          <cell r="B72">
            <v>2815.3940936844856</v>
          </cell>
          <cell r="C72">
            <v>41775.047283697902</v>
          </cell>
          <cell r="D72">
            <v>2396.2249692404584</v>
          </cell>
          <cell r="E72">
            <v>3903.9115752150806</v>
          </cell>
          <cell r="F72">
            <v>6836.3509418210724</v>
          </cell>
          <cell r="G72">
            <v>531.38556535825865</v>
          </cell>
          <cell r="H72">
            <v>50.617034775605944</v>
          </cell>
          <cell r="I72">
            <v>6.6407626999999998</v>
          </cell>
          <cell r="J72">
            <v>0</v>
          </cell>
          <cell r="K72">
            <v>0</v>
          </cell>
          <cell r="L72">
            <v>0</v>
          </cell>
          <cell r="M72">
            <v>179.35872147000001</v>
          </cell>
          <cell r="N72">
            <v>0</v>
          </cell>
          <cell r="O72">
            <v>0</v>
          </cell>
          <cell r="P72">
            <v>97.420194413504632</v>
          </cell>
          <cell r="Q72">
            <v>64.565275645456509</v>
          </cell>
          <cell r="R72">
            <v>538.37338601940655</v>
          </cell>
          <cell r="S72">
            <v>525.57771154278157</v>
          </cell>
          <cell r="T72">
            <v>254.42742961057229</v>
          </cell>
          <cell r="U72">
            <v>947.33851385949276</v>
          </cell>
          <cell r="V72">
            <v>17.59648917139852</v>
          </cell>
          <cell r="W72">
            <v>1385.5282916561669</v>
          </cell>
          <cell r="X72">
            <v>31.921349393263732</v>
          </cell>
          <cell r="Y72">
            <v>10.752851741063445</v>
          </cell>
          <cell r="Z72">
            <v>193.15367553132933</v>
          </cell>
          <cell r="AA72">
            <v>362.05003502487284</v>
          </cell>
          <cell r="AB72">
            <v>2624.9780987521108</v>
          </cell>
          <cell r="AC72">
            <v>1498.5598756401116</v>
          </cell>
          <cell r="AD72">
            <v>61.118875706236665</v>
          </cell>
          <cell r="AE72">
            <v>117.74369756933604</v>
          </cell>
          <cell r="AF72">
            <v>34.362964480000002</v>
          </cell>
          <cell r="AG72">
            <v>61.304277580000019</v>
          </cell>
          <cell r="AH72">
            <v>595.02248763515684</v>
          </cell>
          <cell r="AI72">
            <v>0</v>
          </cell>
          <cell r="AJ72">
            <v>0</v>
          </cell>
          <cell r="AK72">
            <v>0</v>
          </cell>
          <cell r="AL72">
            <v>0</v>
          </cell>
          <cell r="AM72">
            <v>0</v>
          </cell>
          <cell r="AN72">
            <v>0</v>
          </cell>
          <cell r="AO72">
            <v>31.540545000000002</v>
          </cell>
          <cell r="AP72">
            <v>0</v>
          </cell>
          <cell r="AQ72">
            <v>10.488</v>
          </cell>
          <cell r="AR72">
            <v>0</v>
          </cell>
          <cell r="AS72">
            <v>0</v>
          </cell>
          <cell r="AT72">
            <v>0</v>
          </cell>
          <cell r="AU72">
            <v>0</v>
          </cell>
          <cell r="AV72">
            <v>0</v>
          </cell>
          <cell r="AW72">
            <v>0</v>
          </cell>
          <cell r="AX72">
            <v>0</v>
          </cell>
          <cell r="AY72">
            <v>0</v>
          </cell>
          <cell r="AZ72">
            <v>-56.666666666666664</v>
          </cell>
          <cell r="BA72">
            <v>-27.212430000000001</v>
          </cell>
          <cell r="BC72">
            <v>39845</v>
          </cell>
          <cell r="BD72">
            <v>288.54567499252278</v>
          </cell>
          <cell r="BE72">
            <v>6240.2755219200235</v>
          </cell>
          <cell r="BF72">
            <v>1037.1421568629366</v>
          </cell>
          <cell r="BG72">
            <v>1697.6026064808266</v>
          </cell>
          <cell r="BH72">
            <v>1017.6769603648884</v>
          </cell>
          <cell r="BI72">
            <v>13.750081277792614</v>
          </cell>
          <cell r="BJ72">
            <v>23.711089757284363</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444.76386011226003</v>
          </cell>
          <cell r="CJ72">
            <v>2.5710395000000004</v>
          </cell>
          <cell r="CK72">
            <v>0</v>
          </cell>
          <cell r="CL72">
            <v>0</v>
          </cell>
          <cell r="CR72">
            <v>0</v>
          </cell>
          <cell r="CS72">
            <v>0</v>
          </cell>
          <cell r="CT72">
            <v>0</v>
          </cell>
          <cell r="CU72">
            <v>0</v>
          </cell>
          <cell r="CV72">
            <v>0</v>
          </cell>
          <cell r="CW72">
            <v>0</v>
          </cell>
          <cell r="CX72">
            <v>0</v>
          </cell>
          <cell r="CY72">
            <v>0</v>
          </cell>
          <cell r="CZ72">
            <v>0</v>
          </cell>
          <cell r="DA72">
            <v>66.39881166666666</v>
          </cell>
          <cell r="DC72">
            <v>39845</v>
          </cell>
          <cell r="DD72">
            <v>58494.930947962872</v>
          </cell>
          <cell r="DE72">
            <v>9421.7954809722632</v>
          </cell>
          <cell r="DF72">
            <v>0</v>
          </cell>
          <cell r="DG72">
            <v>10318.704091656275</v>
          </cell>
          <cell r="DH72">
            <v>0</v>
          </cell>
          <cell r="DI72">
            <v>489.36344461226003</v>
          </cell>
          <cell r="DJ72">
            <v>-17.480285000000009</v>
          </cell>
          <cell r="DK72">
            <v>78707.313680203661</v>
          </cell>
        </row>
        <row r="73">
          <cell r="A73">
            <v>39873</v>
          </cell>
          <cell r="B73">
            <v>2692.1794054402953</v>
          </cell>
          <cell r="C73">
            <v>35887.063037025138</v>
          </cell>
          <cell r="D73">
            <v>2197.8771431631881</v>
          </cell>
          <cell r="E73">
            <v>3582.1567446533991</v>
          </cell>
          <cell r="F73">
            <v>5894.5667756707844</v>
          </cell>
          <cell r="G73">
            <v>531.70278099162806</v>
          </cell>
          <cell r="H73">
            <v>44.852611850648429</v>
          </cell>
          <cell r="I73">
            <v>6.6407626999999998</v>
          </cell>
          <cell r="J73">
            <v>0</v>
          </cell>
          <cell r="K73">
            <v>0</v>
          </cell>
          <cell r="L73">
            <v>0</v>
          </cell>
          <cell r="M73">
            <v>179.35872147000001</v>
          </cell>
          <cell r="N73">
            <v>0</v>
          </cell>
          <cell r="O73">
            <v>0</v>
          </cell>
          <cell r="P73">
            <v>84.033570661906367</v>
          </cell>
          <cell r="Q73">
            <v>54.524525562219658</v>
          </cell>
          <cell r="R73">
            <v>509.88532882826422</v>
          </cell>
          <cell r="S73">
            <v>493.56450943069706</v>
          </cell>
          <cell r="T73">
            <v>205.68860886460854</v>
          </cell>
          <cell r="U73">
            <v>795.89608585729047</v>
          </cell>
          <cell r="V73">
            <v>14.956052413292078</v>
          </cell>
          <cell r="W73">
            <v>1192.8730325079775</v>
          </cell>
          <cell r="X73">
            <v>26.56827120676969</v>
          </cell>
          <cell r="Y73">
            <v>9.2848431783865077</v>
          </cell>
          <cell r="Z73">
            <v>171.00310108412788</v>
          </cell>
          <cell r="AA73">
            <v>307.02083499291052</v>
          </cell>
          <cell r="AB73">
            <v>2286.4565228109732</v>
          </cell>
          <cell r="AC73">
            <v>1258.3052452476156</v>
          </cell>
          <cell r="AD73">
            <v>57.415027467508295</v>
          </cell>
          <cell r="AE73">
            <v>112.25352042534665</v>
          </cell>
          <cell r="AF73">
            <v>29.013437440000004</v>
          </cell>
          <cell r="AG73">
            <v>51.437726860000005</v>
          </cell>
          <cell r="AH73">
            <v>514.95066748293027</v>
          </cell>
          <cell r="AI73">
            <v>0</v>
          </cell>
          <cell r="AJ73">
            <v>0</v>
          </cell>
          <cell r="AK73">
            <v>0</v>
          </cell>
          <cell r="AL73">
            <v>0</v>
          </cell>
          <cell r="AM73">
            <v>0</v>
          </cell>
          <cell r="AN73">
            <v>0</v>
          </cell>
          <cell r="AO73">
            <v>31.540545000000002</v>
          </cell>
          <cell r="AP73">
            <v>0</v>
          </cell>
          <cell r="AQ73">
            <v>10.488</v>
          </cell>
          <cell r="AR73">
            <v>0</v>
          </cell>
          <cell r="AS73">
            <v>0</v>
          </cell>
          <cell r="AT73">
            <v>0</v>
          </cell>
          <cell r="AU73">
            <v>0</v>
          </cell>
          <cell r="AV73">
            <v>0</v>
          </cell>
          <cell r="AW73">
            <v>0</v>
          </cell>
          <cell r="AX73">
            <v>0</v>
          </cell>
          <cell r="AY73">
            <v>0</v>
          </cell>
          <cell r="AZ73">
            <v>-56.666666666666664</v>
          </cell>
          <cell r="BA73">
            <v>-198.83448999999999</v>
          </cell>
          <cell r="BC73">
            <v>39873</v>
          </cell>
          <cell r="BD73">
            <v>285.42368107731511</v>
          </cell>
          <cell r="BE73">
            <v>5453.2978636117368</v>
          </cell>
          <cell r="BF73">
            <v>881.96258230213789</v>
          </cell>
          <cell r="BG73">
            <v>1580.9714791584408</v>
          </cell>
          <cell r="BH73">
            <v>872.75298003845933</v>
          </cell>
          <cell r="BI73">
            <v>13.761070626531369</v>
          </cell>
          <cell r="BJ73">
            <v>19.777396844469454</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361.74345741708004</v>
          </cell>
          <cell r="CJ73">
            <v>2.0598039000000004</v>
          </cell>
          <cell r="CK73">
            <v>0</v>
          </cell>
          <cell r="CL73">
            <v>0</v>
          </cell>
          <cell r="CR73">
            <v>0</v>
          </cell>
          <cell r="CS73">
            <v>0</v>
          </cell>
          <cell r="CT73">
            <v>0</v>
          </cell>
          <cell r="CU73">
            <v>0</v>
          </cell>
          <cell r="CV73">
            <v>0</v>
          </cell>
          <cell r="CW73">
            <v>0</v>
          </cell>
          <cell r="CX73">
            <v>0</v>
          </cell>
          <cell r="CY73">
            <v>0</v>
          </cell>
          <cell r="CZ73">
            <v>0</v>
          </cell>
          <cell r="DA73">
            <v>66.39881166666666</v>
          </cell>
          <cell r="DC73">
            <v>39873</v>
          </cell>
          <cell r="DD73">
            <v>51016.397982965085</v>
          </cell>
          <cell r="DE73">
            <v>8175.1309123228248</v>
          </cell>
          <cell r="DF73">
            <v>0</v>
          </cell>
          <cell r="DG73">
            <v>9107.9470536590907</v>
          </cell>
          <cell r="DH73">
            <v>0</v>
          </cell>
          <cell r="DI73">
            <v>405.83180631708007</v>
          </cell>
          <cell r="DJ73">
            <v>-189.10234499999999</v>
          </cell>
          <cell r="DK73">
            <v>68516.205410264069</v>
          </cell>
        </row>
        <row r="74">
          <cell r="A74">
            <v>39904</v>
          </cell>
          <cell r="B74">
            <v>2460.8422174541342</v>
          </cell>
          <cell r="C74">
            <v>25335.0317770574</v>
          </cell>
          <cell r="D74">
            <v>1767.8500539878339</v>
          </cell>
          <cell r="E74">
            <v>2818.6791818355523</v>
          </cell>
          <cell r="F74">
            <v>4436.5234903483106</v>
          </cell>
          <cell r="G74">
            <v>549.24952304882856</v>
          </cell>
          <cell r="H74">
            <v>36.471528224362295</v>
          </cell>
          <cell r="I74">
            <v>6.8658733000000005</v>
          </cell>
          <cell r="J74">
            <v>0</v>
          </cell>
          <cell r="K74">
            <v>0</v>
          </cell>
          <cell r="L74">
            <v>0</v>
          </cell>
          <cell r="M74">
            <v>185.43867813000006</v>
          </cell>
          <cell r="N74">
            <v>0</v>
          </cell>
          <cell r="O74">
            <v>0</v>
          </cell>
          <cell r="P74">
            <v>56.817336319306868</v>
          </cell>
          <cell r="Q74">
            <v>35.129107704378846</v>
          </cell>
          <cell r="R74">
            <v>412.33033323027138</v>
          </cell>
          <cell r="S74">
            <v>393.4460462145525</v>
          </cell>
          <cell r="T74">
            <v>118.60267571745652</v>
          </cell>
          <cell r="U74">
            <v>506.53027954179697</v>
          </cell>
          <cell r="V74">
            <v>9.7816527305457122</v>
          </cell>
          <cell r="W74">
            <v>803.16349817127741</v>
          </cell>
          <cell r="X74">
            <v>16.527288944985962</v>
          </cell>
          <cell r="Y74">
            <v>6.2919230711983891</v>
          </cell>
          <cell r="Z74">
            <v>122.14312900084605</v>
          </cell>
          <cell r="AA74">
            <v>199.74146851336081</v>
          </cell>
          <cell r="AB74">
            <v>1621.821182726211</v>
          </cell>
          <cell r="AC74">
            <v>799.76251931909155</v>
          </cell>
          <cell r="AD74">
            <v>45.794353604027044</v>
          </cell>
          <cell r="AE74">
            <v>91.777978413650359</v>
          </cell>
          <cell r="AF74">
            <v>18.684252800000003</v>
          </cell>
          <cell r="AG74">
            <v>32.635121740000002</v>
          </cell>
          <cell r="AH74">
            <v>350.68399873083166</v>
          </cell>
          <cell r="AI74">
            <v>0</v>
          </cell>
          <cell r="AJ74">
            <v>0</v>
          </cell>
          <cell r="AK74">
            <v>0</v>
          </cell>
          <cell r="AL74">
            <v>0</v>
          </cell>
          <cell r="AM74">
            <v>0</v>
          </cell>
          <cell r="AN74">
            <v>0</v>
          </cell>
          <cell r="AO74">
            <v>31.540545000000002</v>
          </cell>
          <cell r="AP74">
            <v>0</v>
          </cell>
          <cell r="AQ74">
            <v>10.488</v>
          </cell>
          <cell r="AR74">
            <v>0</v>
          </cell>
          <cell r="AS74">
            <v>0</v>
          </cell>
          <cell r="AT74">
            <v>0</v>
          </cell>
          <cell r="AU74">
            <v>0</v>
          </cell>
          <cell r="AV74">
            <v>0</v>
          </cell>
          <cell r="AW74">
            <v>0</v>
          </cell>
          <cell r="AX74">
            <v>0</v>
          </cell>
          <cell r="AY74">
            <v>0</v>
          </cell>
          <cell r="AZ74">
            <v>-56.666666666666664</v>
          </cell>
          <cell r="BA74">
            <v>-86.705770000000001</v>
          </cell>
          <cell r="BC74">
            <v>39904</v>
          </cell>
          <cell r="BD74">
            <v>297.75041581132336</v>
          </cell>
          <cell r="BE74">
            <v>3734.0842253209785</v>
          </cell>
          <cell r="BF74">
            <v>653.40071575350044</v>
          </cell>
          <cell r="BG74">
            <v>1472.021364587034</v>
          </cell>
          <cell r="BH74">
            <v>649.37552184006938</v>
          </cell>
          <cell r="BI74">
            <v>14.158533846080179</v>
          </cell>
          <cell r="BJ74">
            <v>15.103789178845538</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204.11221686209998</v>
          </cell>
          <cell r="CJ74">
            <v>1.1146125</v>
          </cell>
          <cell r="CK74">
            <v>0</v>
          </cell>
          <cell r="CL74">
            <v>0</v>
          </cell>
          <cell r="CR74">
            <v>0</v>
          </cell>
          <cell r="CS74">
            <v>0</v>
          </cell>
          <cell r="CT74">
            <v>0</v>
          </cell>
          <cell r="CU74">
            <v>0</v>
          </cell>
          <cell r="CV74">
            <v>0</v>
          </cell>
          <cell r="CW74">
            <v>0</v>
          </cell>
          <cell r="CX74">
            <v>0</v>
          </cell>
          <cell r="CY74">
            <v>0</v>
          </cell>
          <cell r="CZ74">
            <v>0</v>
          </cell>
          <cell r="DA74">
            <v>66.39881166666666</v>
          </cell>
          <cell r="DC74">
            <v>39904</v>
          </cell>
          <cell r="DD74">
            <v>37596.952323386417</v>
          </cell>
          <cell r="DE74">
            <v>5641.6641464937884</v>
          </cell>
          <cell r="DF74">
            <v>0</v>
          </cell>
          <cell r="DG74">
            <v>6835.8945663378317</v>
          </cell>
          <cell r="DH74">
            <v>0</v>
          </cell>
          <cell r="DI74">
            <v>247.25537436209999</v>
          </cell>
          <cell r="DJ74">
            <v>-76.973624999999998</v>
          </cell>
          <cell r="DK74">
            <v>50244.792785580139</v>
          </cell>
        </row>
        <row r="75">
          <cell r="A75">
            <v>39934</v>
          </cell>
          <cell r="B75">
            <v>2211.1481281007609</v>
          </cell>
          <cell r="C75">
            <v>16975.315737618865</v>
          </cell>
          <cell r="D75">
            <v>1211.0775166758367</v>
          </cell>
          <cell r="E75">
            <v>2546.9996402878633</v>
          </cell>
          <cell r="F75">
            <v>2708.5327825212466</v>
          </cell>
          <cell r="G75">
            <v>549.24525522394026</v>
          </cell>
          <cell r="H75">
            <v>25.912773808488438</v>
          </cell>
          <cell r="I75">
            <v>6.8658733000000005</v>
          </cell>
          <cell r="J75">
            <v>0</v>
          </cell>
          <cell r="K75">
            <v>0</v>
          </cell>
          <cell r="L75">
            <v>0</v>
          </cell>
          <cell r="M75">
            <v>185.43867813000006</v>
          </cell>
          <cell r="N75">
            <v>0</v>
          </cell>
          <cell r="O75">
            <v>0</v>
          </cell>
          <cell r="P75">
            <v>34.768216682895407</v>
          </cell>
          <cell r="Q75">
            <v>19.176971267512172</v>
          </cell>
          <cell r="R75">
            <v>342.59965326988248</v>
          </cell>
          <cell r="S75">
            <v>320.55809109396341</v>
          </cell>
          <cell r="T75">
            <v>45.232748689722023</v>
          </cell>
          <cell r="U75">
            <v>267.75242138916195</v>
          </cell>
          <cell r="V75">
            <v>5.5441351315924567</v>
          </cell>
          <cell r="W75">
            <v>486.97807322244512</v>
          </cell>
          <cell r="X75">
            <v>8.1949265580027433</v>
          </cell>
          <cell r="Y75">
            <v>3.8691749774301627</v>
          </cell>
          <cell r="Z75">
            <v>83.457392379069262</v>
          </cell>
          <cell r="AA75">
            <v>111.74984606242937</v>
          </cell>
          <cell r="AB75">
            <v>1073.5970451906715</v>
          </cell>
          <cell r="AC75">
            <v>421.25414263675003</v>
          </cell>
          <cell r="AD75">
            <v>37.339982575601724</v>
          </cell>
          <cell r="AE75">
            <v>77.375798030767214</v>
          </cell>
          <cell r="AF75">
            <v>10.187743680000001</v>
          </cell>
          <cell r="AG75">
            <v>17.107236120000003</v>
          </cell>
          <cell r="AH75">
            <v>217.94984115613971</v>
          </cell>
          <cell r="AI75">
            <v>0</v>
          </cell>
          <cell r="AJ75">
            <v>0</v>
          </cell>
          <cell r="AK75">
            <v>0</v>
          </cell>
          <cell r="AL75">
            <v>0</v>
          </cell>
          <cell r="AM75">
            <v>97.92</v>
          </cell>
          <cell r="AN75">
            <v>27.325800000000001</v>
          </cell>
          <cell r="AO75">
            <v>151.76005128</v>
          </cell>
          <cell r="AP75">
            <v>0</v>
          </cell>
          <cell r="AQ75">
            <v>0</v>
          </cell>
          <cell r="AR75">
            <v>0</v>
          </cell>
          <cell r="AS75">
            <v>0</v>
          </cell>
          <cell r="AT75">
            <v>0</v>
          </cell>
          <cell r="AU75">
            <v>0</v>
          </cell>
          <cell r="AV75">
            <v>0</v>
          </cell>
          <cell r="AW75">
            <v>0</v>
          </cell>
          <cell r="AX75">
            <v>0</v>
          </cell>
          <cell r="AY75">
            <v>0</v>
          </cell>
          <cell r="AZ75">
            <v>-56.666666666666664</v>
          </cell>
          <cell r="BA75">
            <v>-91.142789999999991</v>
          </cell>
          <cell r="BC75">
            <v>39934</v>
          </cell>
          <cell r="BD75">
            <v>292.29223285101773</v>
          </cell>
          <cell r="BE75">
            <v>2366.5609854866198</v>
          </cell>
          <cell r="BF75">
            <v>385.14818296311364</v>
          </cell>
          <cell r="BG75">
            <v>1264.5800306803305</v>
          </cell>
          <cell r="BH75">
            <v>392.63822770919239</v>
          </cell>
          <cell r="BI75">
            <v>14.204012815495933</v>
          </cell>
          <cell r="BJ75">
            <v>9.4598337754111572</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81.811567086540009</v>
          </cell>
          <cell r="CJ75">
            <v>0.37450980000000006</v>
          </cell>
          <cell r="CK75">
            <v>0</v>
          </cell>
          <cell r="CL75">
            <v>0</v>
          </cell>
          <cell r="CR75">
            <v>0</v>
          </cell>
          <cell r="CS75">
            <v>0</v>
          </cell>
          <cell r="CT75">
            <v>0</v>
          </cell>
          <cell r="CU75">
            <v>0</v>
          </cell>
          <cell r="CV75">
            <v>0</v>
          </cell>
          <cell r="CW75">
            <v>0</v>
          </cell>
          <cell r="CX75">
            <v>0</v>
          </cell>
          <cell r="CY75">
            <v>0</v>
          </cell>
          <cell r="CZ75">
            <v>0</v>
          </cell>
          <cell r="DA75">
            <v>66.39881166666666</v>
          </cell>
          <cell r="DC75">
            <v>39934</v>
          </cell>
          <cell r="DD75">
            <v>26420.536385667008</v>
          </cell>
          <cell r="DE75">
            <v>3584.693440114037</v>
          </cell>
          <cell r="DF75">
            <v>0</v>
          </cell>
          <cell r="DG75">
            <v>4724.8835062811813</v>
          </cell>
          <cell r="DH75">
            <v>0</v>
          </cell>
          <cell r="DI75">
            <v>359.19192816654004</v>
          </cell>
          <cell r="DJ75">
            <v>-81.410644999999988</v>
          </cell>
          <cell r="DK75">
            <v>35007.894615228768</v>
          </cell>
        </row>
        <row r="76">
          <cell r="A76">
            <v>39965</v>
          </cell>
          <cell r="B76">
            <v>1901.2798565895837</v>
          </cell>
          <cell r="C76">
            <v>10100.977276405694</v>
          </cell>
          <cell r="D76">
            <v>709.07802308791008</v>
          </cell>
          <cell r="E76">
            <v>2082.7966733677572</v>
          </cell>
          <cell r="F76">
            <v>1490.9441098379534</v>
          </cell>
          <cell r="G76">
            <v>549.0598897342345</v>
          </cell>
          <cell r="H76">
            <v>35.031188609539754</v>
          </cell>
          <cell r="I76">
            <v>6.8658733000000005</v>
          </cell>
          <cell r="J76">
            <v>0</v>
          </cell>
          <cell r="K76">
            <v>0</v>
          </cell>
          <cell r="L76">
            <v>0</v>
          </cell>
          <cell r="M76">
            <v>185.43867813000006</v>
          </cell>
          <cell r="N76">
            <v>0</v>
          </cell>
          <cell r="O76">
            <v>0</v>
          </cell>
          <cell r="P76">
            <v>21.996841092218048</v>
          </cell>
          <cell r="Q76">
            <v>10.171912212286829</v>
          </cell>
          <cell r="R76">
            <v>293.07115027964761</v>
          </cell>
          <cell r="S76">
            <v>270.26223330140181</v>
          </cell>
          <cell r="T76">
            <v>5.5030062633465402</v>
          </cell>
          <cell r="U76">
            <v>133.71914622045415</v>
          </cell>
          <cell r="V76">
            <v>3.1343596743318169</v>
          </cell>
          <cell r="W76">
            <v>304.2916073487882</v>
          </cell>
          <cell r="X76">
            <v>3.5628350060433855</v>
          </cell>
          <cell r="Y76">
            <v>2.4639422905470325</v>
          </cell>
          <cell r="Z76">
            <v>60.167579558645457</v>
          </cell>
          <cell r="AA76">
            <v>61.84362478680471</v>
          </cell>
          <cell r="AB76">
            <v>763.70556689440286</v>
          </cell>
          <cell r="AC76">
            <v>208.91096906994477</v>
          </cell>
          <cell r="AD76">
            <v>31.499891520469259</v>
          </cell>
          <cell r="AE76">
            <v>66.886314776220203</v>
          </cell>
          <cell r="AF76">
            <v>5.3924595200000009</v>
          </cell>
          <cell r="AG76">
            <v>8.4029381800000014</v>
          </cell>
          <cell r="AH76">
            <v>140.7273550947645</v>
          </cell>
          <cell r="AI76">
            <v>0</v>
          </cell>
          <cell r="AJ76">
            <v>0</v>
          </cell>
          <cell r="AK76">
            <v>0</v>
          </cell>
          <cell r="AL76">
            <v>0</v>
          </cell>
          <cell r="AM76">
            <v>97.92</v>
          </cell>
          <cell r="AN76">
            <v>27.325800000000001</v>
          </cell>
          <cell r="AO76">
            <v>151.76005128</v>
          </cell>
          <cell r="AP76">
            <v>0</v>
          </cell>
          <cell r="AQ76">
            <v>0</v>
          </cell>
          <cell r="AR76">
            <v>0</v>
          </cell>
          <cell r="AS76">
            <v>0</v>
          </cell>
          <cell r="AT76">
            <v>0</v>
          </cell>
          <cell r="AU76">
            <v>0</v>
          </cell>
          <cell r="AV76">
            <v>0</v>
          </cell>
          <cell r="AW76">
            <v>0</v>
          </cell>
          <cell r="AX76">
            <v>0</v>
          </cell>
          <cell r="AY76">
            <v>0</v>
          </cell>
          <cell r="AZ76">
            <v>-56.666666666666664</v>
          </cell>
          <cell r="BA76">
            <v>-228.43599</v>
          </cell>
          <cell r="BC76">
            <v>39965</v>
          </cell>
          <cell r="BD76">
            <v>294.18207680592974</v>
          </cell>
          <cell r="BE76">
            <v>1218.4614192588351</v>
          </cell>
          <cell r="BF76">
            <v>207.73203889348804</v>
          </cell>
          <cell r="BG76">
            <v>1142.683553995284</v>
          </cell>
          <cell r="BH76">
            <v>206.55315372379874</v>
          </cell>
          <cell r="BI76">
            <v>14.174976483948534</v>
          </cell>
          <cell r="BJ76">
            <v>7.4202129899861218</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18.972077754600001</v>
          </cell>
          <cell r="CJ76">
            <v>0</v>
          </cell>
          <cell r="CK76">
            <v>0</v>
          </cell>
          <cell r="CL76">
            <v>0</v>
          </cell>
          <cell r="CR76">
            <v>0</v>
          </cell>
          <cell r="CS76">
            <v>0</v>
          </cell>
          <cell r="CT76">
            <v>0</v>
          </cell>
          <cell r="CU76">
            <v>0</v>
          </cell>
          <cell r="CV76">
            <v>0</v>
          </cell>
          <cell r="CW76">
            <v>0</v>
          </cell>
          <cell r="CX76">
            <v>0</v>
          </cell>
          <cell r="CY76">
            <v>0</v>
          </cell>
          <cell r="CZ76">
            <v>0</v>
          </cell>
          <cell r="DA76">
            <v>66.39881166666666</v>
          </cell>
          <cell r="DC76">
            <v>39965</v>
          </cell>
          <cell r="DD76">
            <v>17061.471569062676</v>
          </cell>
          <cell r="DE76">
            <v>2395.7137330903174</v>
          </cell>
          <cell r="DF76">
            <v>0</v>
          </cell>
          <cell r="DG76">
            <v>3091.207432151271</v>
          </cell>
          <cell r="DH76">
            <v>0</v>
          </cell>
          <cell r="DI76">
            <v>295.97792903459998</v>
          </cell>
          <cell r="DJ76">
            <v>-218.70384500000003</v>
          </cell>
          <cell r="DK76">
            <v>22625.666818338865</v>
          </cell>
        </row>
        <row r="77">
          <cell r="A77">
            <v>39995</v>
          </cell>
          <cell r="B77">
            <v>1750.1855018432434</v>
          </cell>
          <cell r="C77">
            <v>5937.6602253094861</v>
          </cell>
          <cell r="D77">
            <v>442.79487577323044</v>
          </cell>
          <cell r="E77">
            <v>2026.6114659468067</v>
          </cell>
          <cell r="F77">
            <v>1047.8173999853016</v>
          </cell>
          <cell r="G77">
            <v>549.88470975640007</v>
          </cell>
          <cell r="H77">
            <v>47.929762937441375</v>
          </cell>
          <cell r="I77">
            <v>6.8658733000000005</v>
          </cell>
          <cell r="J77">
            <v>0</v>
          </cell>
          <cell r="K77">
            <v>0</v>
          </cell>
          <cell r="L77">
            <v>0</v>
          </cell>
          <cell r="M77">
            <v>185.43867813000006</v>
          </cell>
          <cell r="N77">
            <v>0</v>
          </cell>
          <cell r="O77">
            <v>0</v>
          </cell>
          <cell r="P77">
            <v>21.438909910273129</v>
          </cell>
          <cell r="Q77">
            <v>9.623341638499781</v>
          </cell>
          <cell r="R77">
            <v>296.9471654280531</v>
          </cell>
          <cell r="S77">
            <v>273.40325251305416</v>
          </cell>
          <cell r="T77">
            <v>1.9381263644424798</v>
          </cell>
          <cell r="U77">
            <v>125.04009257589294</v>
          </cell>
          <cell r="V77">
            <v>2.9995473026156003</v>
          </cell>
          <cell r="W77">
            <v>296.00960968841764</v>
          </cell>
          <cell r="X77">
            <v>3.2321256970528847</v>
          </cell>
          <cell r="Y77">
            <v>2.4038216040149178</v>
          </cell>
          <cell r="Z77">
            <v>59.733114320144679</v>
          </cell>
          <cell r="AA77">
            <v>58.96246752783447</v>
          </cell>
          <cell r="AB77">
            <v>746.88397796216702</v>
          </cell>
          <cell r="AC77">
            <v>195.07580947440536</v>
          </cell>
          <cell r="AD77">
            <v>31.868053787146959</v>
          </cell>
          <cell r="AE77">
            <v>67.847254035616984</v>
          </cell>
          <cell r="AF77">
            <v>5.0996371199999997</v>
          </cell>
          <cell r="AG77">
            <v>7.8311415000000011</v>
          </cell>
          <cell r="AH77">
            <v>137.57831014476852</v>
          </cell>
          <cell r="AI77">
            <v>0</v>
          </cell>
          <cell r="AJ77">
            <v>0</v>
          </cell>
          <cell r="AK77">
            <v>0</v>
          </cell>
          <cell r="AL77">
            <v>0</v>
          </cell>
          <cell r="AM77">
            <v>97.92</v>
          </cell>
          <cell r="AN77">
            <v>27.325800000000001</v>
          </cell>
          <cell r="AO77">
            <v>151.76005128</v>
          </cell>
          <cell r="AP77">
            <v>0</v>
          </cell>
          <cell r="AQ77">
            <v>0</v>
          </cell>
          <cell r="AR77">
            <v>0</v>
          </cell>
          <cell r="AS77">
            <v>0</v>
          </cell>
          <cell r="AT77">
            <v>0</v>
          </cell>
          <cell r="AU77">
            <v>0</v>
          </cell>
          <cell r="AV77">
            <v>0</v>
          </cell>
          <cell r="AW77">
            <v>0</v>
          </cell>
          <cell r="AX77">
            <v>0</v>
          </cell>
          <cell r="AY77">
            <v>0</v>
          </cell>
          <cell r="AZ77">
            <v>-56.666666666666664</v>
          </cell>
          <cell r="BA77">
            <v>-89.179009999999991</v>
          </cell>
          <cell r="BC77">
            <v>39995</v>
          </cell>
          <cell r="BD77">
            <v>291.56535303314132</v>
          </cell>
          <cell r="BE77">
            <v>754.77162792789829</v>
          </cell>
          <cell r="BF77">
            <v>148.11969707228178</v>
          </cell>
          <cell r="BG77">
            <v>1085.152520437463</v>
          </cell>
          <cell r="BH77">
            <v>144.14035575695914</v>
          </cell>
          <cell r="BI77">
            <v>14.211282486299837</v>
          </cell>
          <cell r="BJ77">
            <v>7.8486823646479493</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19.604480346420001</v>
          </cell>
          <cell r="CJ77">
            <v>0</v>
          </cell>
          <cell r="CK77">
            <v>0</v>
          </cell>
          <cell r="CL77">
            <v>0</v>
          </cell>
          <cell r="CR77">
            <v>0</v>
          </cell>
          <cell r="CS77">
            <v>0</v>
          </cell>
          <cell r="CT77">
            <v>0</v>
          </cell>
          <cell r="CU77">
            <v>0</v>
          </cell>
          <cell r="CV77">
            <v>0</v>
          </cell>
          <cell r="CW77">
            <v>0</v>
          </cell>
          <cell r="CX77">
            <v>0</v>
          </cell>
          <cell r="CY77">
            <v>0</v>
          </cell>
          <cell r="CZ77">
            <v>0</v>
          </cell>
          <cell r="DA77">
            <v>66.39881166666666</v>
          </cell>
          <cell r="DC77">
            <v>39995</v>
          </cell>
          <cell r="DD77">
            <v>11995.18849298191</v>
          </cell>
          <cell r="DE77">
            <v>2343.9157585944004</v>
          </cell>
          <cell r="DF77">
            <v>0</v>
          </cell>
          <cell r="DG77">
            <v>2445.8095190786917</v>
          </cell>
          <cell r="DH77">
            <v>0</v>
          </cell>
          <cell r="DI77">
            <v>296.61033162642002</v>
          </cell>
          <cell r="DJ77">
            <v>-79.446865000000003</v>
          </cell>
          <cell r="DK77">
            <v>17002.077237281421</v>
          </cell>
        </row>
        <row r="78">
          <cell r="A78">
            <v>40026</v>
          </cell>
          <cell r="B78">
            <v>1679.2948605049969</v>
          </cell>
          <cell r="C78">
            <v>6608.4898677679275</v>
          </cell>
          <cell r="D78">
            <v>378.49711323415977</v>
          </cell>
          <cell r="E78">
            <v>2007.8893143865685</v>
          </cell>
          <cell r="F78">
            <v>1067.2805309610753</v>
          </cell>
          <cell r="G78">
            <v>557.98049420029713</v>
          </cell>
          <cell r="H78">
            <v>49.648869098112314</v>
          </cell>
          <cell r="I78">
            <v>6.9784286</v>
          </cell>
          <cell r="J78">
            <v>0</v>
          </cell>
          <cell r="K78">
            <v>0</v>
          </cell>
          <cell r="L78">
            <v>0</v>
          </cell>
          <cell r="M78">
            <v>188.47865646000002</v>
          </cell>
          <cell r="N78">
            <v>0</v>
          </cell>
          <cell r="O78">
            <v>0</v>
          </cell>
          <cell r="P78">
            <v>21.508291495743265</v>
          </cell>
          <cell r="Q78">
            <v>9.6544851389480009</v>
          </cell>
          <cell r="R78">
            <v>297.90815949092706</v>
          </cell>
          <cell r="S78">
            <v>274.28805268299931</v>
          </cell>
          <cell r="T78">
            <v>1.9443986180490895</v>
          </cell>
          <cell r="U78">
            <v>125.44475306966606</v>
          </cell>
          <cell r="V78">
            <v>3.009254575439599</v>
          </cell>
          <cell r="W78">
            <v>296.96756959032189</v>
          </cell>
          <cell r="X78">
            <v>3.2425856507650299</v>
          </cell>
          <cell r="Y78">
            <v>2.4116009619567138</v>
          </cell>
          <cell r="Z78">
            <v>59.926425369724427</v>
          </cell>
          <cell r="AA78">
            <v>59.153284574850112</v>
          </cell>
          <cell r="AB78">
            <v>749.81032609871579</v>
          </cell>
          <cell r="AC78">
            <v>195.70712277367528</v>
          </cell>
          <cell r="AD78">
            <v>31.971186647299543</v>
          </cell>
          <cell r="AE78">
            <v>68.066824437026753</v>
          </cell>
          <cell r="AF78">
            <v>5.1161408000000002</v>
          </cell>
          <cell r="AG78">
            <v>7.8564850000000011</v>
          </cell>
          <cell r="AH78">
            <v>138.02354739442794</v>
          </cell>
          <cell r="AI78">
            <v>0</v>
          </cell>
          <cell r="AJ78">
            <v>0</v>
          </cell>
          <cell r="AK78">
            <v>0</v>
          </cell>
          <cell r="AL78">
            <v>0</v>
          </cell>
          <cell r="AM78">
            <v>97.92</v>
          </cell>
          <cell r="AN78">
            <v>27.325800000000001</v>
          </cell>
          <cell r="AO78">
            <v>151.76005128</v>
          </cell>
          <cell r="AP78">
            <v>0</v>
          </cell>
          <cell r="AQ78">
            <v>0</v>
          </cell>
          <cell r="AR78">
            <v>0</v>
          </cell>
          <cell r="AS78">
            <v>0</v>
          </cell>
          <cell r="AT78">
            <v>0</v>
          </cell>
          <cell r="AU78">
            <v>0</v>
          </cell>
          <cell r="AV78">
            <v>0</v>
          </cell>
          <cell r="AW78">
            <v>0</v>
          </cell>
          <cell r="AX78">
            <v>0</v>
          </cell>
          <cell r="AY78">
            <v>0</v>
          </cell>
          <cell r="AZ78">
            <v>-56.666666666666664</v>
          </cell>
          <cell r="BA78">
            <v>-14.29561</v>
          </cell>
          <cell r="BC78">
            <v>40026</v>
          </cell>
          <cell r="BD78">
            <v>298.94078160457207</v>
          </cell>
          <cell r="BE78">
            <v>769.90095299632492</v>
          </cell>
          <cell r="BF78">
            <v>150.54904513372435</v>
          </cell>
          <cell r="BG78">
            <v>1118.2732715454365</v>
          </cell>
          <cell r="BH78">
            <v>146.10247633782345</v>
          </cell>
          <cell r="BI78">
            <v>14.408904294997106</v>
          </cell>
          <cell r="BJ78">
            <v>8.1098617812796174</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19.604480346420001</v>
          </cell>
          <cell r="CJ78">
            <v>0</v>
          </cell>
          <cell r="CK78">
            <v>0</v>
          </cell>
          <cell r="CL78">
            <v>0</v>
          </cell>
          <cell r="CR78">
            <v>0</v>
          </cell>
          <cell r="CS78">
            <v>0</v>
          </cell>
          <cell r="CT78">
            <v>0</v>
          </cell>
          <cell r="CU78">
            <v>0</v>
          </cell>
          <cell r="CV78">
            <v>0</v>
          </cell>
          <cell r="CW78">
            <v>0</v>
          </cell>
          <cell r="CX78">
            <v>0</v>
          </cell>
          <cell r="CY78">
            <v>0</v>
          </cell>
          <cell r="CZ78">
            <v>0</v>
          </cell>
          <cell r="DA78">
            <v>66.39881166666666</v>
          </cell>
          <cell r="DC78">
            <v>40026</v>
          </cell>
          <cell r="DD78">
            <v>12544.538135213137</v>
          </cell>
          <cell r="DE78">
            <v>2352.0104943705355</v>
          </cell>
          <cell r="DF78">
            <v>0</v>
          </cell>
          <cell r="DG78">
            <v>2506.2852936941581</v>
          </cell>
          <cell r="DH78">
            <v>0</v>
          </cell>
          <cell r="DI78">
            <v>296.61033162642002</v>
          </cell>
          <cell r="DJ78">
            <v>-4.5634650000000079</v>
          </cell>
          <cell r="DK78">
            <v>17694.880789904251</v>
          </cell>
        </row>
        <row r="79">
          <cell r="A79">
            <v>40057</v>
          </cell>
          <cell r="B79">
            <v>1688.6050182663976</v>
          </cell>
          <cell r="C79">
            <v>7009.9690188642135</v>
          </cell>
          <cell r="D79">
            <v>378.78091167598228</v>
          </cell>
          <cell r="E79">
            <v>1970.7933832782842</v>
          </cell>
          <cell r="F79">
            <v>1035.6577862799029</v>
          </cell>
          <cell r="G79">
            <v>549.28434014357799</v>
          </cell>
          <cell r="H79">
            <v>48.501942948262794</v>
          </cell>
          <cell r="I79">
            <v>6.8658733000000005</v>
          </cell>
          <cell r="J79">
            <v>0</v>
          </cell>
          <cell r="K79">
            <v>0</v>
          </cell>
          <cell r="L79">
            <v>0</v>
          </cell>
          <cell r="M79">
            <v>185.43867813000006</v>
          </cell>
          <cell r="N79">
            <v>0</v>
          </cell>
          <cell r="O79">
            <v>0</v>
          </cell>
          <cell r="P79">
            <v>20.88385722651201</v>
          </cell>
          <cell r="Q79">
            <v>9.3741936349140254</v>
          </cell>
          <cell r="R79">
            <v>289.25921292506149</v>
          </cell>
          <cell r="S79">
            <v>266.32485115349283</v>
          </cell>
          <cell r="T79">
            <v>1.8879483355896003</v>
          </cell>
          <cell r="U79">
            <v>121.80280862570804</v>
          </cell>
          <cell r="V79">
            <v>2.9218891200236108</v>
          </cell>
          <cell r="W79">
            <v>288.3459304731835</v>
          </cell>
          <cell r="X79">
            <v>3.1484460673557231</v>
          </cell>
          <cell r="Y79">
            <v>2.341586740480551</v>
          </cell>
          <cell r="Z79">
            <v>58.186625923506625</v>
          </cell>
          <cell r="AA79">
            <v>57.435931151709298</v>
          </cell>
          <cell r="AB79">
            <v>742.11548114798188</v>
          </cell>
          <cell r="AC79">
            <v>190.025303080246</v>
          </cell>
          <cell r="AD79">
            <v>31.042990905926317</v>
          </cell>
          <cell r="AE79">
            <v>66.090690824338878</v>
          </cell>
          <cell r="AF79">
            <v>4.9676076800000013</v>
          </cell>
          <cell r="AG79">
            <v>7.6283935000000005</v>
          </cell>
          <cell r="AH79">
            <v>134.01641214749293</v>
          </cell>
          <cell r="AI79">
            <v>0</v>
          </cell>
          <cell r="AJ79">
            <v>0</v>
          </cell>
          <cell r="AK79">
            <v>0</v>
          </cell>
          <cell r="AL79">
            <v>0</v>
          </cell>
          <cell r="AM79">
            <v>97.92</v>
          </cell>
          <cell r="AN79">
            <v>27.325800000000001</v>
          </cell>
          <cell r="AO79">
            <v>151.76005128</v>
          </cell>
          <cell r="AP79">
            <v>0</v>
          </cell>
          <cell r="AQ79">
            <v>0</v>
          </cell>
          <cell r="AR79">
            <v>0</v>
          </cell>
          <cell r="AS79">
            <v>0</v>
          </cell>
          <cell r="AT79">
            <v>0</v>
          </cell>
          <cell r="AU79">
            <v>0</v>
          </cell>
          <cell r="AV79">
            <v>0</v>
          </cell>
          <cell r="AW79">
            <v>0</v>
          </cell>
          <cell r="AX79">
            <v>0</v>
          </cell>
          <cell r="AY79">
            <v>0</v>
          </cell>
          <cell r="AZ79">
            <v>-56.666666666666664</v>
          </cell>
          <cell r="BA79">
            <v>-47.041830000000004</v>
          </cell>
          <cell r="BC79">
            <v>40057</v>
          </cell>
          <cell r="BD79">
            <v>292.28027102432304</v>
          </cell>
          <cell r="BE79">
            <v>756.37806616924115</v>
          </cell>
          <cell r="BF79">
            <v>148.12096305691352</v>
          </cell>
          <cell r="BG79">
            <v>1087.1259170730559</v>
          </cell>
          <cell r="BH79">
            <v>145.1027856310123</v>
          </cell>
          <cell r="BI79">
            <v>14.158749288755414</v>
          </cell>
          <cell r="BJ79">
            <v>7.6754418028252687</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18.972077754600001</v>
          </cell>
          <cell r="CJ79">
            <v>0</v>
          </cell>
          <cell r="CK79">
            <v>0</v>
          </cell>
          <cell r="CL79">
            <v>0</v>
          </cell>
          <cell r="CR79">
            <v>0</v>
          </cell>
          <cell r="CS79">
            <v>0</v>
          </cell>
          <cell r="CT79">
            <v>0</v>
          </cell>
          <cell r="CU79">
            <v>0</v>
          </cell>
          <cell r="CV79">
            <v>0</v>
          </cell>
          <cell r="CW79">
            <v>0</v>
          </cell>
          <cell r="CX79">
            <v>0</v>
          </cell>
          <cell r="CY79">
            <v>0</v>
          </cell>
          <cell r="CZ79">
            <v>0</v>
          </cell>
          <cell r="DA79">
            <v>66.39881166666666</v>
          </cell>
          <cell r="DC79">
            <v>40057</v>
          </cell>
          <cell r="DD79">
            <v>12873.89695288662</v>
          </cell>
          <cell r="DE79">
            <v>2297.8001606635235</v>
          </cell>
          <cell r="DF79">
            <v>0</v>
          </cell>
          <cell r="DG79">
            <v>2450.8421940461267</v>
          </cell>
          <cell r="DH79">
            <v>0</v>
          </cell>
          <cell r="DI79">
            <v>295.97792903459998</v>
          </cell>
          <cell r="DJ79">
            <v>-37.309685000000002</v>
          </cell>
          <cell r="DK79">
            <v>17881.207551630872</v>
          </cell>
        </row>
        <row r="80">
          <cell r="A80">
            <v>40087</v>
          </cell>
          <cell r="B80">
            <v>1771.8305463944207</v>
          </cell>
          <cell r="C80">
            <v>8780.6615055143811</v>
          </cell>
          <cell r="D80">
            <v>491.2547570196528</v>
          </cell>
          <cell r="E80">
            <v>2192.548260699366</v>
          </cell>
          <cell r="F80">
            <v>1867.5315771180753</v>
          </cell>
          <cell r="G80">
            <v>549.68078726407737</v>
          </cell>
          <cell r="H80">
            <v>38.826652569846487</v>
          </cell>
          <cell r="I80">
            <v>6.8658733000000005</v>
          </cell>
          <cell r="J80">
            <v>0</v>
          </cell>
          <cell r="K80">
            <v>0</v>
          </cell>
          <cell r="L80">
            <v>0</v>
          </cell>
          <cell r="M80">
            <v>185.43867813000006</v>
          </cell>
          <cell r="N80">
            <v>0</v>
          </cell>
          <cell r="O80">
            <v>0</v>
          </cell>
          <cell r="P80">
            <v>41.234122950330466</v>
          </cell>
          <cell r="Q80">
            <v>23.811336336058943</v>
          </cell>
          <cell r="R80">
            <v>364.74519409176389</v>
          </cell>
          <cell r="S80">
            <v>343.43240642943442</v>
          </cell>
          <cell r="T80">
            <v>66.23451379383377</v>
          </cell>
          <cell r="U80">
            <v>336.98066836816315</v>
          </cell>
          <cell r="V80">
            <v>6.7784878756687048</v>
          </cell>
          <cell r="W80">
            <v>579.61486269024363</v>
          </cell>
          <cell r="X80">
            <v>10.602328963712022</v>
          </cell>
          <cell r="Y80">
            <v>4.5800024587687709</v>
          </cell>
          <cell r="Z80">
            <v>94.965789687971025</v>
          </cell>
          <cell r="AA80">
            <v>137.35644718060263</v>
          </cell>
          <cell r="AB80">
            <v>1249.4686360148421</v>
          </cell>
          <cell r="AC80">
            <v>530.970868862619</v>
          </cell>
          <cell r="AD80">
            <v>39.994357574375009</v>
          </cell>
          <cell r="AE80">
            <v>81.997994322649191</v>
          </cell>
          <cell r="AF80">
            <v>12.655930560000002</v>
          </cell>
          <cell r="AG80">
            <v>21.60697188</v>
          </cell>
          <cell r="AH80">
            <v>256.93722399266971</v>
          </cell>
          <cell r="AI80">
            <v>0</v>
          </cell>
          <cell r="AJ80">
            <v>0</v>
          </cell>
          <cell r="AK80">
            <v>0</v>
          </cell>
          <cell r="AL80">
            <v>0</v>
          </cell>
          <cell r="AM80">
            <v>19.933333333333334</v>
          </cell>
          <cell r="AN80">
            <v>4.486533333333333</v>
          </cell>
          <cell r="AO80">
            <v>56.023742000000013</v>
          </cell>
          <cell r="AP80">
            <v>0</v>
          </cell>
          <cell r="AQ80">
            <v>0</v>
          </cell>
          <cell r="AR80">
            <v>0</v>
          </cell>
          <cell r="AS80">
            <v>0</v>
          </cell>
          <cell r="AT80">
            <v>0</v>
          </cell>
          <cell r="AU80">
            <v>0</v>
          </cell>
          <cell r="AV80">
            <v>0</v>
          </cell>
          <cell r="AW80">
            <v>0</v>
          </cell>
          <cell r="AX80">
            <v>0</v>
          </cell>
          <cell r="AY80">
            <v>0</v>
          </cell>
          <cell r="AZ80">
            <v>-56.666666666666664</v>
          </cell>
          <cell r="BA80">
            <v>-31.255970000000001</v>
          </cell>
          <cell r="BC80">
            <v>40087</v>
          </cell>
          <cell r="BD80">
            <v>296.82118506311753</v>
          </cell>
          <cell r="BE80">
            <v>1094.5227121398368</v>
          </cell>
          <cell r="BF80">
            <v>265.92104408593377</v>
          </cell>
          <cell r="BG80">
            <v>1198.449719016078</v>
          </cell>
          <cell r="BH80">
            <v>258.44588439881602</v>
          </cell>
          <cell r="BI80">
            <v>14.190534432268594</v>
          </cell>
          <cell r="BJ80">
            <v>9.0428726297144806</v>
          </cell>
          <cell r="BK80">
            <v>0</v>
          </cell>
          <cell r="BL80">
            <v>0</v>
          </cell>
          <cell r="BM80">
            <v>0</v>
          </cell>
          <cell r="BN80">
            <v>0</v>
          </cell>
          <cell r="BP80">
            <v>0</v>
          </cell>
          <cell r="BQ80">
            <v>0</v>
          </cell>
          <cell r="BR80">
            <v>0</v>
          </cell>
          <cell r="BS80">
            <v>0</v>
          </cell>
          <cell r="BT80">
            <v>0</v>
          </cell>
          <cell r="BU80">
            <v>0</v>
          </cell>
          <cell r="CA80">
            <v>0</v>
          </cell>
          <cell r="CB80">
            <v>0</v>
          </cell>
          <cell r="CC80">
            <v>0</v>
          </cell>
          <cell r="CH80">
            <v>0</v>
          </cell>
          <cell r="CI80">
            <v>142.5375327138</v>
          </cell>
          <cell r="CJ80">
            <v>0.7401027</v>
          </cell>
          <cell r="CK80">
            <v>0</v>
          </cell>
          <cell r="CL80">
            <v>0</v>
          </cell>
          <cell r="CR80">
            <v>0</v>
          </cell>
          <cell r="CS80">
            <v>0</v>
          </cell>
          <cell r="CT80">
            <v>0</v>
          </cell>
          <cell r="CU80">
            <v>0</v>
          </cell>
          <cell r="CV80">
            <v>0</v>
          </cell>
          <cell r="CW80">
            <v>0</v>
          </cell>
          <cell r="CX80">
            <v>0</v>
          </cell>
          <cell r="CY80">
            <v>0</v>
          </cell>
          <cell r="CZ80">
            <v>0</v>
          </cell>
          <cell r="DA80">
            <v>66.39881166666666</v>
          </cell>
          <cell r="DC80">
            <v>40087</v>
          </cell>
          <cell r="DD80">
            <v>15884.638638009819</v>
          </cell>
          <cell r="DE80">
            <v>4203.9681440337063</v>
          </cell>
          <cell r="DF80">
            <v>0</v>
          </cell>
          <cell r="DG80">
            <v>3137.393951765765</v>
          </cell>
          <cell r="DH80">
            <v>0</v>
          </cell>
          <cell r="DI80">
            <v>223.72124408046668</v>
          </cell>
          <cell r="DJ80">
            <v>-21.523825000000002</v>
          </cell>
          <cell r="DK80">
            <v>23428.198152889756</v>
          </cell>
        </row>
        <row r="81">
          <cell r="A81">
            <v>40118</v>
          </cell>
          <cell r="B81">
            <v>2039.2163550944529</v>
          </cell>
          <cell r="C81">
            <v>17683.44809057525</v>
          </cell>
          <cell r="D81">
            <v>872.36938775773115</v>
          </cell>
          <cell r="E81">
            <v>2911.0707490546256</v>
          </cell>
          <cell r="F81">
            <v>3829.301645745531</v>
          </cell>
          <cell r="G81">
            <v>549.02746666292285</v>
          </cell>
          <cell r="H81">
            <v>30.935015037110929</v>
          </cell>
          <cell r="I81">
            <v>6.8658733000000005</v>
          </cell>
          <cell r="J81">
            <v>0</v>
          </cell>
          <cell r="K81">
            <v>0</v>
          </cell>
          <cell r="L81">
            <v>0</v>
          </cell>
          <cell r="M81">
            <v>185.43867813000006</v>
          </cell>
          <cell r="N81">
            <v>0</v>
          </cell>
          <cell r="O81">
            <v>0</v>
          </cell>
          <cell r="P81">
            <v>64.263728373197239</v>
          </cell>
          <cell r="Q81">
            <v>40.466224852992134</v>
          </cell>
          <cell r="R81">
            <v>437.83400934071682</v>
          </cell>
          <cell r="S81">
            <v>419.78900772794316</v>
          </cell>
          <cell r="T81">
            <v>142.78913471030648</v>
          </cell>
          <cell r="U81">
            <v>586.2562524971222</v>
          </cell>
          <cell r="V81">
            <v>11.203181915322048</v>
          </cell>
          <cell r="W81">
            <v>909.84766964853736</v>
          </cell>
          <cell r="X81">
            <v>19.299748272872467</v>
          </cell>
          <cell r="Y81">
            <v>7.1105399656908022</v>
          </cell>
          <cell r="Z81">
            <v>135.39665213117965</v>
          </cell>
          <cell r="AA81">
            <v>229.23103783387995</v>
          </cell>
          <cell r="AB81">
            <v>1838.9125611308739</v>
          </cell>
          <cell r="AC81">
            <v>926.11661796445685</v>
          </cell>
          <cell r="AD81">
            <v>48.85123628704055</v>
          </cell>
          <cell r="AE81">
            <v>97.101081520284993</v>
          </cell>
          <cell r="AF81">
            <v>21.526713919999999</v>
          </cell>
          <cell r="AG81">
            <v>37.817194480000005</v>
          </cell>
          <cell r="AH81">
            <v>395.58340273519605</v>
          </cell>
          <cell r="AI81">
            <v>0</v>
          </cell>
          <cell r="AJ81">
            <v>0</v>
          </cell>
          <cell r="AK81">
            <v>0</v>
          </cell>
          <cell r="AL81">
            <v>0</v>
          </cell>
          <cell r="AM81">
            <v>19.933333333333334</v>
          </cell>
          <cell r="AN81">
            <v>4.486533333333333</v>
          </cell>
          <cell r="AO81">
            <v>56.023742000000013</v>
          </cell>
          <cell r="AP81">
            <v>0</v>
          </cell>
          <cell r="AQ81">
            <v>0</v>
          </cell>
          <cell r="AR81">
            <v>0</v>
          </cell>
          <cell r="AS81">
            <v>0</v>
          </cell>
          <cell r="AT81">
            <v>0</v>
          </cell>
          <cell r="AU81">
            <v>0</v>
          </cell>
          <cell r="AV81">
            <v>0</v>
          </cell>
          <cell r="AW81">
            <v>0</v>
          </cell>
          <cell r="AX81">
            <v>0</v>
          </cell>
          <cell r="AY81">
            <v>0</v>
          </cell>
          <cell r="AZ81">
            <v>-56.666666666666664</v>
          </cell>
          <cell r="BA81">
            <v>-12.022969999999999</v>
          </cell>
          <cell r="BC81">
            <v>40118</v>
          </cell>
          <cell r="BD81">
            <v>292.4105603882112</v>
          </cell>
          <cell r="BE81">
            <v>2283.6168819458626</v>
          </cell>
          <cell r="BF81">
            <v>510.99484280348918</v>
          </cell>
          <cell r="BG81">
            <v>1365.6385657510532</v>
          </cell>
          <cell r="BH81">
            <v>493.15179592999203</v>
          </cell>
          <cell r="BI81">
            <v>14.213010503807769</v>
          </cell>
          <cell r="BJ81">
            <v>12.258678457385377</v>
          </cell>
          <cell r="BK81">
            <v>0</v>
          </cell>
          <cell r="BL81">
            <v>0</v>
          </cell>
          <cell r="BM81">
            <v>0</v>
          </cell>
          <cell r="BN81">
            <v>0</v>
          </cell>
          <cell r="BP81">
            <v>0</v>
          </cell>
          <cell r="BQ81">
            <v>0</v>
          </cell>
          <cell r="BR81">
            <v>0</v>
          </cell>
          <cell r="BS81">
            <v>0</v>
          </cell>
          <cell r="BT81">
            <v>0</v>
          </cell>
          <cell r="BU81">
            <v>0</v>
          </cell>
          <cell r="CA81">
            <v>0</v>
          </cell>
          <cell r="CB81">
            <v>0</v>
          </cell>
          <cell r="CC81">
            <v>0</v>
          </cell>
          <cell r="CH81">
            <v>0</v>
          </cell>
          <cell r="CI81">
            <v>274.71232324176003</v>
          </cell>
          <cell r="CJ81">
            <v>1.5396514000000001</v>
          </cell>
          <cell r="CK81">
            <v>0</v>
          </cell>
          <cell r="CL81">
            <v>0</v>
          </cell>
          <cell r="CR81">
            <v>0</v>
          </cell>
          <cell r="CS81">
            <v>0</v>
          </cell>
          <cell r="CT81">
            <v>0</v>
          </cell>
          <cell r="CU81">
            <v>0</v>
          </cell>
          <cell r="CV81">
            <v>0</v>
          </cell>
          <cell r="CW81">
            <v>0</v>
          </cell>
          <cell r="CX81">
            <v>0</v>
          </cell>
          <cell r="CY81">
            <v>0</v>
          </cell>
          <cell r="CZ81">
            <v>0</v>
          </cell>
          <cell r="DA81">
            <v>66.39881166666666</v>
          </cell>
          <cell r="DC81">
            <v>40118</v>
          </cell>
          <cell r="DD81">
            <v>28107.673261357628</v>
          </cell>
          <cell r="DE81">
            <v>6369.3959953076119</v>
          </cell>
          <cell r="DF81">
            <v>0</v>
          </cell>
          <cell r="DG81">
            <v>4972.284335779801</v>
          </cell>
          <cell r="DH81">
            <v>0</v>
          </cell>
          <cell r="DI81">
            <v>356.69558330842676</v>
          </cell>
          <cell r="DJ81">
            <v>-2.2908249999999981</v>
          </cell>
          <cell r="DK81">
            <v>39803.758350753473</v>
          </cell>
        </row>
        <row r="82">
          <cell r="A82">
            <v>40148</v>
          </cell>
          <cell r="B82">
            <v>2359.8224893034699</v>
          </cell>
          <cell r="C82">
            <v>30861.694527911379</v>
          </cell>
          <cell r="D82">
            <v>1491.1721765451337</v>
          </cell>
          <cell r="E82">
            <v>3538.8966027948641</v>
          </cell>
          <cell r="F82">
            <v>6003.0708067191563</v>
          </cell>
          <cell r="G82">
            <v>549.84303329816737</v>
          </cell>
          <cell r="H82">
            <v>42.897683754154059</v>
          </cell>
          <cell r="I82">
            <v>6.8658733000000005</v>
          </cell>
          <cell r="J82">
            <v>0</v>
          </cell>
          <cell r="K82">
            <v>0</v>
          </cell>
          <cell r="L82">
            <v>0</v>
          </cell>
          <cell r="M82">
            <v>185.43867813000006</v>
          </cell>
          <cell r="N82">
            <v>0</v>
          </cell>
          <cell r="O82">
            <v>0</v>
          </cell>
          <cell r="P82">
            <v>95.099008768389226</v>
          </cell>
          <cell r="Q82">
            <v>62.418383040974504</v>
          </cell>
          <cell r="R82">
            <v>549.2308606653063</v>
          </cell>
          <cell r="S82">
            <v>533.98920276235981</v>
          </cell>
          <cell r="T82">
            <v>241.19184112289582</v>
          </cell>
          <cell r="U82">
            <v>913.69357831071738</v>
          </cell>
          <cell r="V82">
            <v>17.061388194489691</v>
          </cell>
          <cell r="W82">
            <v>1351.3350022730797</v>
          </cell>
          <cell r="X82">
            <v>30.657438075754595</v>
          </cell>
          <cell r="Y82">
            <v>10.501622651668812</v>
          </cell>
          <cell r="Z82">
            <v>190.83765688699157</v>
          </cell>
          <cell r="AA82">
            <v>350.67482644101335</v>
          </cell>
          <cell r="AB82">
            <v>2624.4840219156586</v>
          </cell>
          <cell r="AC82">
            <v>1444.9771482688332</v>
          </cell>
          <cell r="AD82">
            <v>62.106896840112029</v>
          </cell>
          <cell r="AE82">
            <v>120.50366780338209</v>
          </cell>
          <cell r="AF82">
            <v>33.21741088000001</v>
          </cell>
          <cell r="AG82">
            <v>59.092475520000008</v>
          </cell>
          <cell r="AH82">
            <v>581.72555805982779</v>
          </cell>
          <cell r="AI82">
            <v>0</v>
          </cell>
          <cell r="AJ82">
            <v>0</v>
          </cell>
          <cell r="AK82">
            <v>0</v>
          </cell>
          <cell r="AL82">
            <v>0</v>
          </cell>
          <cell r="AM82">
            <v>19.933333333333334</v>
          </cell>
          <cell r="AN82">
            <v>4.486533333333333</v>
          </cell>
          <cell r="AO82">
            <v>56.023742000000013</v>
          </cell>
          <cell r="AP82">
            <v>0</v>
          </cell>
          <cell r="AQ82">
            <v>0</v>
          </cell>
          <cell r="AR82">
            <v>0</v>
          </cell>
          <cell r="AS82">
            <v>0</v>
          </cell>
          <cell r="AT82">
            <v>0</v>
          </cell>
          <cell r="AU82">
            <v>0</v>
          </cell>
          <cell r="AV82">
            <v>0</v>
          </cell>
          <cell r="AW82">
            <v>0</v>
          </cell>
          <cell r="AX82">
            <v>0</v>
          </cell>
          <cell r="AY82">
            <v>0</v>
          </cell>
          <cell r="AZ82">
            <v>-56.666666666666664</v>
          </cell>
          <cell r="BA82">
            <v>-42.439599999999999</v>
          </cell>
          <cell r="BC82">
            <v>40148</v>
          </cell>
          <cell r="BD82">
            <v>295.44559279261381</v>
          </cell>
          <cell r="BE82">
            <v>4348.2704036490295</v>
          </cell>
          <cell r="BF82">
            <v>804.32127635990571</v>
          </cell>
          <cell r="BG82">
            <v>1595.4743619139222</v>
          </cell>
          <cell r="BH82">
            <v>801.71909816828634</v>
          </cell>
          <cell r="BI82">
            <v>14.233774238821336</v>
          </cell>
          <cell r="BJ82">
            <v>18.440970443933566</v>
          </cell>
          <cell r="BK82">
            <v>0</v>
          </cell>
          <cell r="BL82">
            <v>0</v>
          </cell>
          <cell r="BM82">
            <v>0</v>
          </cell>
          <cell r="BN82">
            <v>0</v>
          </cell>
          <cell r="BP82">
            <v>0</v>
          </cell>
          <cell r="BQ82">
            <v>0</v>
          </cell>
          <cell r="BR82">
            <v>0</v>
          </cell>
          <cell r="BS82">
            <v>0</v>
          </cell>
          <cell r="BT82">
            <v>0</v>
          </cell>
          <cell r="BU82">
            <v>0</v>
          </cell>
          <cell r="CA82">
            <v>0</v>
          </cell>
          <cell r="CB82">
            <v>0</v>
          </cell>
          <cell r="CC82">
            <v>0</v>
          </cell>
          <cell r="CH82">
            <v>0</v>
          </cell>
          <cell r="CI82">
            <v>448.63589603820009</v>
          </cell>
          <cell r="CJ82">
            <v>2.5829287000000001</v>
          </cell>
          <cell r="CK82">
            <v>0</v>
          </cell>
          <cell r="CL82">
            <v>0</v>
          </cell>
          <cell r="CR82">
            <v>0</v>
          </cell>
          <cell r="CS82">
            <v>0</v>
          </cell>
          <cell r="CT82">
            <v>0</v>
          </cell>
          <cell r="CU82">
            <v>0</v>
          </cell>
          <cell r="CV82">
            <v>0</v>
          </cell>
          <cell r="CW82">
            <v>0</v>
          </cell>
          <cell r="CX82">
            <v>0</v>
          </cell>
          <cell r="CY82">
            <v>0</v>
          </cell>
          <cell r="CZ82">
            <v>0</v>
          </cell>
          <cell r="DA82">
            <v>66.39881166666666</v>
          </cell>
          <cell r="DC82">
            <v>40148</v>
          </cell>
          <cell r="DD82">
            <v>45039.701871756326</v>
          </cell>
          <cell r="DE82">
            <v>9272.797988481454</v>
          </cell>
          <cell r="DF82">
            <v>0</v>
          </cell>
          <cell r="DG82">
            <v>7877.9054775665118</v>
          </cell>
          <cell r="DH82">
            <v>0</v>
          </cell>
          <cell r="DI82">
            <v>531.66243340486676</v>
          </cell>
          <cell r="DJ82">
            <v>-32.70745500000001</v>
          </cell>
          <cell r="DK82">
            <v>62689.36031620916</v>
          </cell>
        </row>
        <row r="84">
          <cell r="A84" t="str">
            <v>A-1-2.)  Customer Charges Summary</v>
          </cell>
          <cell r="DC84" t="str">
            <v>B-1-2.)  Customer Charges Summary</v>
          </cell>
        </row>
        <row r="85">
          <cell r="DD85" t="str">
            <v>Total Firm</v>
          </cell>
          <cell r="DE85" t="str">
            <v>Total TC</v>
          </cell>
          <cell r="DF85" t="str">
            <v>Total Interruptible</v>
          </cell>
          <cell r="DG85" t="str">
            <v>Total Firm</v>
          </cell>
          <cell r="DH85" t="str">
            <v>Total TC</v>
          </cell>
          <cell r="DI85" t="str">
            <v>Total Interruptible</v>
          </cell>
          <cell r="DJ85" t="str">
            <v>Others</v>
          </cell>
          <cell r="DK85" t="str">
            <v>Grand</v>
          </cell>
        </row>
        <row r="86">
          <cell r="B86" t="str">
            <v>Resid - Firm</v>
          </cell>
          <cell r="D86" t="str">
            <v>Comm - Firm</v>
          </cell>
          <cell r="P86" t="str">
            <v>TC</v>
          </cell>
          <cell r="AI86" t="str">
            <v>Interruptible</v>
          </cell>
          <cell r="AR86" t="str">
            <v>Resid</v>
          </cell>
          <cell r="AS86" t="str">
            <v>Comm</v>
          </cell>
          <cell r="AT86" t="str">
            <v>Comm</v>
          </cell>
          <cell r="AU86" t="str">
            <v>TC</v>
          </cell>
          <cell r="AV86" t="str">
            <v>TC</v>
          </cell>
          <cell r="AW86" t="str">
            <v>TC</v>
          </cell>
          <cell r="AX86" t="str">
            <v>Interrupt</v>
          </cell>
          <cell r="AY86" t="str">
            <v>Interrupt</v>
          </cell>
          <cell r="AZ86" t="str">
            <v>Edgar</v>
          </cell>
          <cell r="BA86" t="str">
            <v>S. Allowance</v>
          </cell>
          <cell r="BD86" t="str">
            <v>Resid - Firm</v>
          </cell>
          <cell r="BF86" t="str">
            <v>Comm - Firm</v>
          </cell>
          <cell r="BP86" t="str">
            <v>TC</v>
          </cell>
          <cell r="CI86" t="str">
            <v>Interruptible</v>
          </cell>
          <cell r="CR86" t="str">
            <v>Resid</v>
          </cell>
          <cell r="CS86" t="str">
            <v>Comm</v>
          </cell>
          <cell r="CT86" t="str">
            <v>Comm</v>
          </cell>
          <cell r="CU86" t="str">
            <v>TC</v>
          </cell>
          <cell r="CV86" t="str">
            <v>TC</v>
          </cell>
          <cell r="CW86" t="str">
            <v>TC</v>
          </cell>
          <cell r="CX86" t="str">
            <v>Interrupt</v>
          </cell>
          <cell r="CY86" t="str">
            <v>Interrupt</v>
          </cell>
          <cell r="DD86" t="str">
            <v>Sales</v>
          </cell>
          <cell r="DE86" t="str">
            <v>Sales</v>
          </cell>
          <cell r="DF86" t="str">
            <v>Sales</v>
          </cell>
          <cell r="DG86" t="str">
            <v>Trans</v>
          </cell>
          <cell r="DH86" t="str">
            <v>Trans</v>
          </cell>
          <cell r="DI86" t="str">
            <v>Trans</v>
          </cell>
          <cell r="DJ86" t="str">
            <v>(Edgar, S.Allow, Choff, Offsys)</v>
          </cell>
          <cell r="DK86" t="str">
            <v>Total</v>
          </cell>
        </row>
        <row r="87">
          <cell r="B87" t="str">
            <v>1A</v>
          </cell>
          <cell r="C87" t="str">
            <v>1B</v>
          </cell>
          <cell r="D87">
            <v>3</v>
          </cell>
          <cell r="E87" t="str">
            <v>2-1</v>
          </cell>
          <cell r="F87" t="str">
            <v>2-2</v>
          </cell>
          <cell r="G87" t="str">
            <v>4A</v>
          </cell>
          <cell r="H87" t="str">
            <v>4B</v>
          </cell>
          <cell r="I87">
            <v>7</v>
          </cell>
          <cell r="J87" t="str">
            <v>SC 21 - R1</v>
          </cell>
          <cell r="K87" t="str">
            <v>SC 21 - R2</v>
          </cell>
          <cell r="L87" t="str">
            <v>SC 21 - R3</v>
          </cell>
          <cell r="M87" t="str">
            <v>NGV</v>
          </cell>
          <cell r="N87" t="str">
            <v>WC Adj</v>
          </cell>
          <cell r="O87" t="str">
            <v>1 Time Adj</v>
          </cell>
          <cell r="P87" t="str">
            <v>6C-1</v>
          </cell>
          <cell r="Q87" t="str">
            <v>6CT-1</v>
          </cell>
          <cell r="R87" t="str">
            <v>6C-2</v>
          </cell>
          <cell r="S87" t="str">
            <v>6CT-2</v>
          </cell>
          <cell r="T87" t="str">
            <v>6G-1</v>
          </cell>
          <cell r="U87" t="str">
            <v>6G-2</v>
          </cell>
          <cell r="V87" t="str">
            <v>NYH1</v>
          </cell>
          <cell r="W87" t="str">
            <v>NYH2</v>
          </cell>
          <cell r="X87" t="str">
            <v>NYSGS</v>
          </cell>
          <cell r="Y87" t="str">
            <v>Kingsboro</v>
          </cell>
          <cell r="Z87" t="str">
            <v>NYCDGS</v>
          </cell>
          <cell r="AA87" t="str">
            <v>6M-1</v>
          </cell>
          <cell r="AB87" t="str">
            <v>6M-2</v>
          </cell>
          <cell r="AC87" t="str">
            <v>6M-3</v>
          </cell>
          <cell r="AD87" t="str">
            <v>LFK-A</v>
          </cell>
          <cell r="AE87" t="str">
            <v>LFK-B</v>
          </cell>
          <cell r="AF87" t="str">
            <v>TRP-A</v>
          </cell>
          <cell r="AG87" t="str">
            <v>TRP-B</v>
          </cell>
          <cell r="AH87" t="str">
            <v>6M-4</v>
          </cell>
          <cell r="AI87" t="str">
            <v>5A1</v>
          </cell>
          <cell r="AJ87" t="str">
            <v>5A2</v>
          </cell>
          <cell r="AK87" t="str">
            <v>5B1</v>
          </cell>
          <cell r="AL87" t="str">
            <v>5B2</v>
          </cell>
          <cell r="AM87" t="str">
            <v>Power Gen</v>
          </cell>
          <cell r="AN87" t="str">
            <v>SC20-Spare 1</v>
          </cell>
          <cell r="AO87" t="str">
            <v>SC20-Spare 2</v>
          </cell>
          <cell r="AP87" t="str">
            <v>SC20-Spare 3</v>
          </cell>
          <cell r="AQ87" t="str">
            <v>PG &lt; 50MW</v>
          </cell>
          <cell r="AR87" t="str">
            <v>Spare 1a</v>
          </cell>
          <cell r="AS87" t="str">
            <v>Spare 2a</v>
          </cell>
          <cell r="AT87" t="str">
            <v>Spare 3a</v>
          </cell>
          <cell r="AU87" t="str">
            <v>Spare 4a</v>
          </cell>
          <cell r="AV87" t="str">
            <v>Spare 5a</v>
          </cell>
          <cell r="AW87" t="str">
            <v>Spare 6a</v>
          </cell>
          <cell r="AX87" t="str">
            <v>Spare 7a</v>
          </cell>
          <cell r="AY87" t="str">
            <v>Spare 8a</v>
          </cell>
          <cell r="BD87" t="str">
            <v>T1A</v>
          </cell>
          <cell r="BE87" t="str">
            <v>T1B</v>
          </cell>
          <cell r="BF87" t="str">
            <v>T3</v>
          </cell>
          <cell r="BG87" t="str">
            <v>T2-1</v>
          </cell>
          <cell r="BH87" t="str">
            <v>T2-2</v>
          </cell>
          <cell r="BI87" t="str">
            <v>T4A</v>
          </cell>
          <cell r="BJ87" t="str">
            <v>T4B</v>
          </cell>
          <cell r="BK87" t="str">
            <v>T7</v>
          </cell>
          <cell r="BL87" t="str">
            <v>T7</v>
          </cell>
          <cell r="BM87" t="str">
            <v>T7</v>
          </cell>
          <cell r="BN87" t="str">
            <v>T7</v>
          </cell>
          <cell r="BP87" t="str">
            <v>T6C-1</v>
          </cell>
          <cell r="BQ87" t="str">
            <v>T6CT-1</v>
          </cell>
          <cell r="BR87" t="str">
            <v>T6C-2</v>
          </cell>
          <cell r="BS87" t="str">
            <v>T6CT-2</v>
          </cell>
          <cell r="BT87" t="str">
            <v>T6G-1</v>
          </cell>
          <cell r="BU87" t="str">
            <v>T6G-2</v>
          </cell>
          <cell r="CA87" t="str">
            <v>T6M-1</v>
          </cell>
          <cell r="CB87" t="str">
            <v>T6M-2</v>
          </cell>
          <cell r="CC87" t="str">
            <v>T6M-3</v>
          </cell>
          <cell r="CH87" t="str">
            <v>T6M-4</v>
          </cell>
          <cell r="CI87" t="str">
            <v>T5A1</v>
          </cell>
          <cell r="CJ87" t="str">
            <v>T5A2</v>
          </cell>
          <cell r="CK87" t="str">
            <v>T5B1</v>
          </cell>
          <cell r="CL87" t="str">
            <v>T5B2</v>
          </cell>
          <cell r="CR87" t="str">
            <v>Spare 1b</v>
          </cell>
          <cell r="CS87" t="str">
            <v>Spare 2b</v>
          </cell>
          <cell r="CT87" t="str">
            <v>Spare 3b</v>
          </cell>
          <cell r="CU87" t="str">
            <v>Spare 4b</v>
          </cell>
          <cell r="CV87" t="str">
            <v>Spare 5b</v>
          </cell>
          <cell r="CW87" t="str">
            <v>Spare 6b</v>
          </cell>
          <cell r="CX87" t="str">
            <v>Spare 7b</v>
          </cell>
          <cell r="CY87" t="str">
            <v>Spare 8b</v>
          </cell>
          <cell r="CZ87" t="str">
            <v>Offsys</v>
          </cell>
          <cell r="DA87" t="str">
            <v>RCharoff</v>
          </cell>
        </row>
        <row r="88">
          <cell r="A88">
            <v>38353</v>
          </cell>
          <cell r="B88">
            <v>6434.0921050000006</v>
          </cell>
          <cell r="C88">
            <v>4805.4636</v>
          </cell>
          <cell r="D88">
            <v>110.32221</v>
          </cell>
          <cell r="E88">
            <v>215.42544000000001</v>
          </cell>
          <cell r="F88">
            <v>201.9684</v>
          </cell>
          <cell r="G88">
            <v>6.1755900000000006</v>
          </cell>
          <cell r="H88">
            <v>1.5303199999999999</v>
          </cell>
          <cell r="I88">
            <v>0.21059999999999998</v>
          </cell>
          <cell r="J88">
            <v>0</v>
          </cell>
          <cell r="K88">
            <v>0</v>
          </cell>
          <cell r="L88">
            <v>0</v>
          </cell>
          <cell r="M88">
            <v>0</v>
          </cell>
          <cell r="N88">
            <v>0</v>
          </cell>
          <cell r="O88">
            <v>0</v>
          </cell>
          <cell r="P88">
            <v>23.150719999999996</v>
          </cell>
          <cell r="Q88">
            <v>11.19584</v>
          </cell>
          <cell r="R88">
            <v>32.123390000000001</v>
          </cell>
          <cell r="S88">
            <v>19.450859999999999</v>
          </cell>
          <cell r="T88">
            <v>36.62368</v>
          </cell>
          <cell r="U88">
            <v>61.59438999999999</v>
          </cell>
          <cell r="V88">
            <v>0.94879999999999998</v>
          </cell>
          <cell r="W88">
            <v>23.576799999999999</v>
          </cell>
          <cell r="X88">
            <v>4.1259399999999999</v>
          </cell>
          <cell r="Y88">
            <v>0.29470999999999997</v>
          </cell>
          <cell r="Z88">
            <v>1.1788399999999999</v>
          </cell>
          <cell r="AA88">
            <v>103.79872</v>
          </cell>
          <cell r="AB88">
            <v>360.16447999999997</v>
          </cell>
          <cell r="AC88">
            <v>166.80586</v>
          </cell>
          <cell r="AD88">
            <v>10.62656</v>
          </cell>
          <cell r="AE88">
            <v>11.198979999999999</v>
          </cell>
          <cell r="AF88">
            <v>6.0723199999999995</v>
          </cell>
          <cell r="AG88">
            <v>7.6624599999999994</v>
          </cell>
          <cell r="AH88">
            <v>22.987379999999998</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C88">
            <v>38353</v>
          </cell>
          <cell r="BD88">
            <v>157.00720000000001</v>
          </cell>
          <cell r="BE88">
            <v>604.72159999999997</v>
          </cell>
          <cell r="BF88">
            <v>25.211069999999999</v>
          </cell>
          <cell r="BG88">
            <v>47.703119999999998</v>
          </cell>
          <cell r="BH88">
            <v>40.461359999999999</v>
          </cell>
          <cell r="BI88">
            <v>1.33199</v>
          </cell>
          <cell r="BJ88">
            <v>0.55835999999999997</v>
          </cell>
          <cell r="BK88">
            <v>0</v>
          </cell>
          <cell r="BL88">
            <v>0</v>
          </cell>
          <cell r="BM88">
            <v>0</v>
          </cell>
          <cell r="BN88">
            <v>0</v>
          </cell>
          <cell r="BP88">
            <v>0</v>
          </cell>
          <cell r="BQ88">
            <v>0</v>
          </cell>
          <cell r="BR88">
            <v>0</v>
          </cell>
          <cell r="BS88">
            <v>0</v>
          </cell>
          <cell r="BT88">
            <v>0</v>
          </cell>
          <cell r="BU88">
            <v>0</v>
          </cell>
          <cell r="CA88">
            <v>0</v>
          </cell>
          <cell r="CB88">
            <v>0</v>
          </cell>
          <cell r="CC88">
            <v>0</v>
          </cell>
          <cell r="CH88">
            <v>0</v>
          </cell>
          <cell r="CI88">
            <v>390.76400000000001</v>
          </cell>
          <cell r="CJ88">
            <v>0</v>
          </cell>
          <cell r="CK88">
            <v>0</v>
          </cell>
          <cell r="CL88">
            <v>0</v>
          </cell>
          <cell r="CR88">
            <v>0</v>
          </cell>
          <cell r="CS88">
            <v>0</v>
          </cell>
          <cell r="CT88">
            <v>0</v>
          </cell>
          <cell r="CU88">
            <v>0</v>
          </cell>
          <cell r="CV88">
            <v>0</v>
          </cell>
          <cell r="CW88">
            <v>0</v>
          </cell>
          <cell r="CX88">
            <v>0</v>
          </cell>
          <cell r="CY88">
            <v>0</v>
          </cell>
          <cell r="CZ88">
            <v>0</v>
          </cell>
          <cell r="DA88">
            <v>0</v>
          </cell>
          <cell r="DC88">
            <v>38353</v>
          </cell>
          <cell r="DD88">
            <v>11775.188265000003</v>
          </cell>
          <cell r="DE88">
            <v>903.5807299999999</v>
          </cell>
          <cell r="DF88">
            <v>0</v>
          </cell>
          <cell r="DG88">
            <v>876.99469999999997</v>
          </cell>
          <cell r="DH88">
            <v>0</v>
          </cell>
          <cell r="DI88">
            <v>390.76400000000001</v>
          </cell>
          <cell r="DJ88">
            <v>0</v>
          </cell>
          <cell r="DK88">
            <v>13946.527695000001</v>
          </cell>
        </row>
        <row r="89">
          <cell r="A89">
            <v>38384</v>
          </cell>
          <cell r="B89">
            <v>6419.7165300000006</v>
          </cell>
          <cell r="C89">
            <v>4793.5271999999995</v>
          </cell>
          <cell r="D89">
            <v>110.32221</v>
          </cell>
          <cell r="E89">
            <v>215.60592</v>
          </cell>
          <cell r="F89">
            <v>204.2808</v>
          </cell>
          <cell r="G89">
            <v>6.1755900000000006</v>
          </cell>
          <cell r="H89">
            <v>1.5303199999999999</v>
          </cell>
          <cell r="I89">
            <v>0.21059999999999998</v>
          </cell>
          <cell r="J89">
            <v>0</v>
          </cell>
          <cell r="K89">
            <v>0</v>
          </cell>
          <cell r="L89">
            <v>0</v>
          </cell>
          <cell r="M89">
            <v>0</v>
          </cell>
          <cell r="N89">
            <v>0</v>
          </cell>
          <cell r="O89">
            <v>0</v>
          </cell>
          <cell r="P89">
            <v>23.150719999999996</v>
          </cell>
          <cell r="Q89">
            <v>11.19584</v>
          </cell>
          <cell r="R89">
            <v>32.123390000000001</v>
          </cell>
          <cell r="S89">
            <v>19.450859999999999</v>
          </cell>
          <cell r="T89">
            <v>36.62368</v>
          </cell>
          <cell r="U89">
            <v>61.59438999999999</v>
          </cell>
          <cell r="V89">
            <v>0.94879999999999998</v>
          </cell>
          <cell r="W89">
            <v>23.576799999999999</v>
          </cell>
          <cell r="X89">
            <v>4.1259399999999999</v>
          </cell>
          <cell r="Y89">
            <v>0.29470999999999997</v>
          </cell>
          <cell r="Z89">
            <v>1.1788399999999999</v>
          </cell>
          <cell r="AA89">
            <v>103.79872</v>
          </cell>
          <cell r="AB89">
            <v>361.49279999999999</v>
          </cell>
          <cell r="AC89">
            <v>166.80586</v>
          </cell>
          <cell r="AD89">
            <v>10.62656</v>
          </cell>
          <cell r="AE89">
            <v>11.198979999999999</v>
          </cell>
          <cell r="AF89">
            <v>6.0723199999999995</v>
          </cell>
          <cell r="AG89">
            <v>7.6624599999999994</v>
          </cell>
          <cell r="AH89">
            <v>22.987379999999998</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C89">
            <v>38384</v>
          </cell>
          <cell r="BD89">
            <v>157.00720000000001</v>
          </cell>
          <cell r="BE89">
            <v>604.72159999999997</v>
          </cell>
          <cell r="BF89">
            <v>25.211069999999999</v>
          </cell>
          <cell r="BG89">
            <v>47.703119999999998</v>
          </cell>
          <cell r="BH89">
            <v>40.461359999999999</v>
          </cell>
          <cell r="BI89">
            <v>1.33199</v>
          </cell>
          <cell r="BJ89">
            <v>0.55835999999999997</v>
          </cell>
          <cell r="BK89">
            <v>0</v>
          </cell>
          <cell r="BL89">
            <v>0</v>
          </cell>
          <cell r="BM89">
            <v>0</v>
          </cell>
          <cell r="BN89">
            <v>0</v>
          </cell>
          <cell r="BP89">
            <v>0</v>
          </cell>
          <cell r="BQ89">
            <v>0</v>
          </cell>
          <cell r="BR89">
            <v>0</v>
          </cell>
          <cell r="BS89">
            <v>0</v>
          </cell>
          <cell r="BT89">
            <v>0</v>
          </cell>
          <cell r="BU89">
            <v>0</v>
          </cell>
          <cell r="CA89">
            <v>0</v>
          </cell>
          <cell r="CB89">
            <v>0</v>
          </cell>
          <cell r="CC89">
            <v>0</v>
          </cell>
          <cell r="CH89">
            <v>0</v>
          </cell>
          <cell r="CI89">
            <v>390.76400000000001</v>
          </cell>
          <cell r="CJ89">
            <v>0</v>
          </cell>
          <cell r="CK89">
            <v>0</v>
          </cell>
          <cell r="CL89">
            <v>0</v>
          </cell>
          <cell r="CR89">
            <v>0</v>
          </cell>
          <cell r="CS89">
            <v>0</v>
          </cell>
          <cell r="CT89">
            <v>0</v>
          </cell>
          <cell r="CU89">
            <v>0</v>
          </cell>
          <cell r="CV89">
            <v>0</v>
          </cell>
          <cell r="CW89">
            <v>0</v>
          </cell>
          <cell r="CX89">
            <v>0</v>
          </cell>
          <cell r="CY89">
            <v>0</v>
          </cell>
          <cell r="CZ89">
            <v>0</v>
          </cell>
          <cell r="DA89">
            <v>0</v>
          </cell>
          <cell r="DC89">
            <v>38384</v>
          </cell>
          <cell r="DD89">
            <v>11751.369170000002</v>
          </cell>
          <cell r="DE89">
            <v>904.90904999999998</v>
          </cell>
          <cell r="DF89">
            <v>0</v>
          </cell>
          <cell r="DG89">
            <v>876.99469999999997</v>
          </cell>
          <cell r="DH89">
            <v>0</v>
          </cell>
          <cell r="DI89">
            <v>390.76400000000001</v>
          </cell>
          <cell r="DJ89">
            <v>0</v>
          </cell>
          <cell r="DK89">
            <v>13924.03692</v>
          </cell>
        </row>
        <row r="90">
          <cell r="A90">
            <v>38412</v>
          </cell>
          <cell r="B90">
            <v>6428.2479775000002</v>
          </cell>
          <cell r="C90">
            <v>4805.4258</v>
          </cell>
          <cell r="D90">
            <v>110.32221</v>
          </cell>
          <cell r="E90">
            <v>215.83151999999998</v>
          </cell>
          <cell r="F90">
            <v>207.0444</v>
          </cell>
          <cell r="G90">
            <v>6.1755900000000006</v>
          </cell>
          <cell r="H90">
            <v>1.5303199999999999</v>
          </cell>
          <cell r="I90">
            <v>0.21059999999999998</v>
          </cell>
          <cell r="J90">
            <v>0</v>
          </cell>
          <cell r="K90">
            <v>0</v>
          </cell>
          <cell r="L90">
            <v>0</v>
          </cell>
          <cell r="M90">
            <v>0</v>
          </cell>
          <cell r="N90">
            <v>0</v>
          </cell>
          <cell r="O90">
            <v>0</v>
          </cell>
          <cell r="P90">
            <v>23.150719999999996</v>
          </cell>
          <cell r="Q90">
            <v>11.19584</v>
          </cell>
          <cell r="R90">
            <v>32.123390000000001</v>
          </cell>
          <cell r="S90">
            <v>19.450859999999999</v>
          </cell>
          <cell r="T90">
            <v>36.62368</v>
          </cell>
          <cell r="U90">
            <v>61.59438999999999</v>
          </cell>
          <cell r="V90">
            <v>0.94879999999999998</v>
          </cell>
          <cell r="W90">
            <v>23.576799999999999</v>
          </cell>
          <cell r="X90">
            <v>4.1259399999999999</v>
          </cell>
          <cell r="Y90">
            <v>0.29470999999999997</v>
          </cell>
          <cell r="Z90">
            <v>1.1788399999999999</v>
          </cell>
          <cell r="AA90">
            <v>103.79872</v>
          </cell>
          <cell r="AB90">
            <v>363.20063999999996</v>
          </cell>
          <cell r="AC90">
            <v>166.80586</v>
          </cell>
          <cell r="AD90">
            <v>10.62656</v>
          </cell>
          <cell r="AE90">
            <v>11.198979999999999</v>
          </cell>
          <cell r="AF90">
            <v>6.0723199999999995</v>
          </cell>
          <cell r="AG90">
            <v>7.6624599999999994</v>
          </cell>
          <cell r="AH90">
            <v>22.987379999999998</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C90">
            <v>38412</v>
          </cell>
          <cell r="BD90">
            <v>157.00720000000001</v>
          </cell>
          <cell r="BE90">
            <v>604.72159999999997</v>
          </cell>
          <cell r="BF90">
            <v>25.211069999999999</v>
          </cell>
          <cell r="BG90">
            <v>47.703119999999998</v>
          </cell>
          <cell r="BH90">
            <v>40.461359999999999</v>
          </cell>
          <cell r="BI90">
            <v>1.33199</v>
          </cell>
          <cell r="BJ90">
            <v>0.55835999999999997</v>
          </cell>
          <cell r="BK90">
            <v>0</v>
          </cell>
          <cell r="BL90">
            <v>0</v>
          </cell>
          <cell r="BM90">
            <v>0</v>
          </cell>
          <cell r="BN90">
            <v>0</v>
          </cell>
          <cell r="BP90">
            <v>0</v>
          </cell>
          <cell r="BQ90">
            <v>0</v>
          </cell>
          <cell r="BR90">
            <v>0</v>
          </cell>
          <cell r="BS90">
            <v>0</v>
          </cell>
          <cell r="BT90">
            <v>0</v>
          </cell>
          <cell r="BU90">
            <v>0</v>
          </cell>
          <cell r="CA90">
            <v>0</v>
          </cell>
          <cell r="CB90">
            <v>0</v>
          </cell>
          <cell r="CC90">
            <v>0</v>
          </cell>
          <cell r="CH90">
            <v>0</v>
          </cell>
          <cell r="CI90">
            <v>390.76400000000001</v>
          </cell>
          <cell r="CJ90">
            <v>0</v>
          </cell>
          <cell r="CK90">
            <v>0</v>
          </cell>
          <cell r="CL90">
            <v>0</v>
          </cell>
          <cell r="CR90">
            <v>0</v>
          </cell>
          <cell r="CS90">
            <v>0</v>
          </cell>
          <cell r="CT90">
            <v>0</v>
          </cell>
          <cell r="CU90">
            <v>0</v>
          </cell>
          <cell r="CV90">
            <v>0</v>
          </cell>
          <cell r="CW90">
            <v>0</v>
          </cell>
          <cell r="CX90">
            <v>0</v>
          </cell>
          <cell r="CY90">
            <v>0</v>
          </cell>
          <cell r="CZ90">
            <v>0</v>
          </cell>
          <cell r="DA90">
            <v>0</v>
          </cell>
          <cell r="DC90">
            <v>38412</v>
          </cell>
          <cell r="DD90">
            <v>11774.788417500002</v>
          </cell>
          <cell r="DE90">
            <v>906.61689000000001</v>
          </cell>
          <cell r="DF90">
            <v>0</v>
          </cell>
          <cell r="DG90">
            <v>876.99469999999997</v>
          </cell>
          <cell r="DH90">
            <v>0</v>
          </cell>
          <cell r="DI90">
            <v>390.76400000000001</v>
          </cell>
          <cell r="DJ90">
            <v>0</v>
          </cell>
          <cell r="DK90">
            <v>13949.1640075</v>
          </cell>
        </row>
        <row r="91">
          <cell r="A91">
            <v>38443</v>
          </cell>
          <cell r="B91">
            <v>6413.2336349999996</v>
          </cell>
          <cell r="C91">
            <v>4792.3427999999994</v>
          </cell>
          <cell r="D91">
            <v>110.32221</v>
          </cell>
          <cell r="E91">
            <v>216.12479999999999</v>
          </cell>
          <cell r="F91">
            <v>210.72167999999999</v>
          </cell>
          <cell r="G91">
            <v>6.1755900000000006</v>
          </cell>
          <cell r="H91">
            <v>1.5303199999999999</v>
          </cell>
          <cell r="I91">
            <v>0.21059999999999998</v>
          </cell>
          <cell r="J91">
            <v>0</v>
          </cell>
          <cell r="K91">
            <v>0</v>
          </cell>
          <cell r="L91">
            <v>0</v>
          </cell>
          <cell r="M91">
            <v>0</v>
          </cell>
          <cell r="N91">
            <v>0</v>
          </cell>
          <cell r="O91">
            <v>0</v>
          </cell>
          <cell r="P91">
            <v>23.150719999999996</v>
          </cell>
          <cell r="Q91">
            <v>11.19584</v>
          </cell>
          <cell r="R91">
            <v>32.123390000000001</v>
          </cell>
          <cell r="S91">
            <v>19.450859999999999</v>
          </cell>
          <cell r="T91">
            <v>36.62368</v>
          </cell>
          <cell r="U91">
            <v>61.59438999999999</v>
          </cell>
          <cell r="V91">
            <v>0.94879999999999998</v>
          </cell>
          <cell r="W91">
            <v>23.576799999999999</v>
          </cell>
          <cell r="X91">
            <v>4.1259399999999999</v>
          </cell>
          <cell r="Y91">
            <v>0.29470999999999997</v>
          </cell>
          <cell r="Z91">
            <v>1.1788399999999999</v>
          </cell>
          <cell r="AA91">
            <v>103.79872</v>
          </cell>
          <cell r="AB91">
            <v>365.47775999999999</v>
          </cell>
          <cell r="AC91">
            <v>166.80586</v>
          </cell>
          <cell r="AD91">
            <v>10.62656</v>
          </cell>
          <cell r="AE91">
            <v>11.198979999999999</v>
          </cell>
          <cell r="AF91">
            <v>6.0723199999999995</v>
          </cell>
          <cell r="AG91">
            <v>7.6624599999999994</v>
          </cell>
          <cell r="AH91">
            <v>22.987379999999998</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C91">
            <v>38443</v>
          </cell>
          <cell r="BD91">
            <v>157.00720000000001</v>
          </cell>
          <cell r="BE91">
            <v>604.72159999999997</v>
          </cell>
          <cell r="BF91">
            <v>25.211069999999999</v>
          </cell>
          <cell r="BG91">
            <v>47.703119999999998</v>
          </cell>
          <cell r="BH91">
            <v>40.461359999999999</v>
          </cell>
          <cell r="BI91">
            <v>1.33199</v>
          </cell>
          <cell r="BJ91">
            <v>0.55835999999999997</v>
          </cell>
          <cell r="BK91">
            <v>0</v>
          </cell>
          <cell r="BL91">
            <v>0</v>
          </cell>
          <cell r="BM91">
            <v>0</v>
          </cell>
          <cell r="BN91">
            <v>0</v>
          </cell>
          <cell r="BP91">
            <v>0</v>
          </cell>
          <cell r="BQ91">
            <v>0</v>
          </cell>
          <cell r="BR91">
            <v>0</v>
          </cell>
          <cell r="BS91">
            <v>0</v>
          </cell>
          <cell r="BT91">
            <v>0</v>
          </cell>
          <cell r="BU91">
            <v>0</v>
          </cell>
          <cell r="CA91">
            <v>0</v>
          </cell>
          <cell r="CB91">
            <v>0</v>
          </cell>
          <cell r="CC91">
            <v>0</v>
          </cell>
          <cell r="CH91">
            <v>0</v>
          </cell>
          <cell r="CI91">
            <v>390.76400000000001</v>
          </cell>
          <cell r="CJ91">
            <v>0</v>
          </cell>
          <cell r="CK91">
            <v>0</v>
          </cell>
          <cell r="CL91">
            <v>0</v>
          </cell>
          <cell r="CR91">
            <v>0</v>
          </cell>
          <cell r="CS91">
            <v>0</v>
          </cell>
          <cell r="CT91">
            <v>0</v>
          </cell>
          <cell r="CU91">
            <v>0</v>
          </cell>
          <cell r="CV91">
            <v>0</v>
          </cell>
          <cell r="CW91">
            <v>0</v>
          </cell>
          <cell r="CX91">
            <v>0</v>
          </cell>
          <cell r="CY91">
            <v>0</v>
          </cell>
          <cell r="CZ91">
            <v>0</v>
          </cell>
          <cell r="DA91">
            <v>0</v>
          </cell>
          <cell r="DC91">
            <v>38443</v>
          </cell>
          <cell r="DD91">
            <v>11750.661635</v>
          </cell>
          <cell r="DE91">
            <v>908.89400999999998</v>
          </cell>
          <cell r="DF91">
            <v>0</v>
          </cell>
          <cell r="DG91">
            <v>876.99469999999997</v>
          </cell>
          <cell r="DH91">
            <v>0</v>
          </cell>
          <cell r="DI91">
            <v>390.76400000000001</v>
          </cell>
          <cell r="DJ91">
            <v>0</v>
          </cell>
          <cell r="DK91">
            <v>13927.314344999999</v>
          </cell>
        </row>
        <row r="92">
          <cell r="A92">
            <v>38473</v>
          </cell>
          <cell r="B92">
            <v>6420.6856579999994</v>
          </cell>
          <cell r="C92">
            <v>4804.3195199999991</v>
          </cell>
          <cell r="D92">
            <v>110.32221</v>
          </cell>
          <cell r="E92">
            <v>216.42935999999997</v>
          </cell>
          <cell r="F92">
            <v>214.54559999999998</v>
          </cell>
          <cell r="G92">
            <v>6.1755900000000006</v>
          </cell>
          <cell r="H92">
            <v>1.5303199999999999</v>
          </cell>
          <cell r="I92">
            <v>0.21059999999999998</v>
          </cell>
          <cell r="J92">
            <v>0</v>
          </cell>
          <cell r="K92">
            <v>0</v>
          </cell>
          <cell r="L92">
            <v>0</v>
          </cell>
          <cell r="M92">
            <v>0</v>
          </cell>
          <cell r="N92">
            <v>0</v>
          </cell>
          <cell r="O92">
            <v>0</v>
          </cell>
          <cell r="P92">
            <v>23.150719999999996</v>
          </cell>
          <cell r="Q92">
            <v>11.19584</v>
          </cell>
          <cell r="R92">
            <v>32.123390000000001</v>
          </cell>
          <cell r="S92">
            <v>19.450859999999999</v>
          </cell>
          <cell r="T92">
            <v>36.62368</v>
          </cell>
          <cell r="U92">
            <v>61.59438999999999</v>
          </cell>
          <cell r="V92">
            <v>0.94879999999999998</v>
          </cell>
          <cell r="W92">
            <v>23.576799999999999</v>
          </cell>
          <cell r="X92">
            <v>4.1259399999999999</v>
          </cell>
          <cell r="Y92">
            <v>0.29470999999999997</v>
          </cell>
          <cell r="Z92">
            <v>1.1788399999999999</v>
          </cell>
          <cell r="AA92">
            <v>103.79872</v>
          </cell>
          <cell r="AB92">
            <v>367.75488000000001</v>
          </cell>
          <cell r="AC92">
            <v>166.80586</v>
          </cell>
          <cell r="AD92">
            <v>10.62656</v>
          </cell>
          <cell r="AE92">
            <v>11.198979999999999</v>
          </cell>
          <cell r="AF92">
            <v>6.0723199999999995</v>
          </cell>
          <cell r="AG92">
            <v>7.6624599999999994</v>
          </cell>
          <cell r="AH92">
            <v>22.987379999999998</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C92">
            <v>38473</v>
          </cell>
          <cell r="BD92">
            <v>157.00720000000001</v>
          </cell>
          <cell r="BE92">
            <v>604.72159999999997</v>
          </cell>
          <cell r="BF92">
            <v>25.211069999999999</v>
          </cell>
          <cell r="BG92">
            <v>47.703119999999998</v>
          </cell>
          <cell r="BH92">
            <v>40.461359999999999</v>
          </cell>
          <cell r="BI92">
            <v>1.33199</v>
          </cell>
          <cell r="BJ92">
            <v>0.55835999999999997</v>
          </cell>
          <cell r="BK92">
            <v>0</v>
          </cell>
          <cell r="BL92">
            <v>0</v>
          </cell>
          <cell r="BM92">
            <v>0</v>
          </cell>
          <cell r="BN92">
            <v>0</v>
          </cell>
          <cell r="BP92">
            <v>0</v>
          </cell>
          <cell r="BQ92">
            <v>0</v>
          </cell>
          <cell r="BR92">
            <v>0</v>
          </cell>
          <cell r="BS92">
            <v>0</v>
          </cell>
          <cell r="BT92">
            <v>0</v>
          </cell>
          <cell r="BU92">
            <v>0</v>
          </cell>
          <cell r="CA92">
            <v>0</v>
          </cell>
          <cell r="CB92">
            <v>0</v>
          </cell>
          <cell r="CC92">
            <v>0</v>
          </cell>
          <cell r="CH92">
            <v>0</v>
          </cell>
          <cell r="CI92">
            <v>390.76400000000001</v>
          </cell>
          <cell r="CJ92">
            <v>0</v>
          </cell>
          <cell r="CK92">
            <v>0</v>
          </cell>
          <cell r="CL92">
            <v>0</v>
          </cell>
          <cell r="CR92">
            <v>0</v>
          </cell>
          <cell r="CS92">
            <v>0</v>
          </cell>
          <cell r="CT92">
            <v>0</v>
          </cell>
          <cell r="CU92">
            <v>0</v>
          </cell>
          <cell r="CV92">
            <v>0</v>
          </cell>
          <cell r="CW92">
            <v>0</v>
          </cell>
          <cell r="CX92">
            <v>0</v>
          </cell>
          <cell r="CY92">
            <v>0</v>
          </cell>
          <cell r="CZ92">
            <v>0</v>
          </cell>
          <cell r="DA92">
            <v>0</v>
          </cell>
          <cell r="DC92">
            <v>38473</v>
          </cell>
          <cell r="DD92">
            <v>11774.218858</v>
          </cell>
          <cell r="DE92">
            <v>911.17112999999995</v>
          </cell>
          <cell r="DF92">
            <v>0</v>
          </cell>
          <cell r="DG92">
            <v>876.99469999999997</v>
          </cell>
          <cell r="DH92">
            <v>0</v>
          </cell>
          <cell r="DI92">
            <v>390.76400000000001</v>
          </cell>
          <cell r="DJ92">
            <v>0</v>
          </cell>
          <cell r="DK92">
            <v>13953.148687999999</v>
          </cell>
        </row>
        <row r="93">
          <cell r="A93">
            <v>38504</v>
          </cell>
          <cell r="B93">
            <v>6414.5577220000005</v>
          </cell>
          <cell r="C93">
            <v>4801.6516799999999</v>
          </cell>
          <cell r="D93">
            <v>110.32221</v>
          </cell>
          <cell r="E93">
            <v>216.72263999999998</v>
          </cell>
          <cell r="F93">
            <v>218.27928</v>
          </cell>
          <cell r="G93">
            <v>6.1755900000000006</v>
          </cell>
          <cell r="H93">
            <v>1.5303199999999999</v>
          </cell>
          <cell r="I93">
            <v>0.21059999999999998</v>
          </cell>
          <cell r="J93">
            <v>0</v>
          </cell>
          <cell r="K93">
            <v>0</v>
          </cell>
          <cell r="L93">
            <v>0</v>
          </cell>
          <cell r="M93">
            <v>0</v>
          </cell>
          <cell r="N93">
            <v>0</v>
          </cell>
          <cell r="O93">
            <v>0</v>
          </cell>
          <cell r="P93">
            <v>23.150719999999996</v>
          </cell>
          <cell r="Q93">
            <v>11.19584</v>
          </cell>
          <cell r="R93">
            <v>32.123390000000001</v>
          </cell>
          <cell r="S93">
            <v>19.450859999999999</v>
          </cell>
          <cell r="T93">
            <v>36.62368</v>
          </cell>
          <cell r="U93">
            <v>61.59438999999999</v>
          </cell>
          <cell r="V93">
            <v>0.94879999999999998</v>
          </cell>
          <cell r="W93">
            <v>23.576799999999999</v>
          </cell>
          <cell r="X93">
            <v>4.1259399999999999</v>
          </cell>
          <cell r="Y93">
            <v>0.29470999999999997</v>
          </cell>
          <cell r="Z93">
            <v>1.1788399999999999</v>
          </cell>
          <cell r="AA93">
            <v>103.79872</v>
          </cell>
          <cell r="AB93">
            <v>370.03199999999998</v>
          </cell>
          <cell r="AC93">
            <v>166.80586</v>
          </cell>
          <cell r="AD93">
            <v>10.62656</v>
          </cell>
          <cell r="AE93">
            <v>11.198979999999999</v>
          </cell>
          <cell r="AF93">
            <v>6.0723199999999995</v>
          </cell>
          <cell r="AG93">
            <v>7.6624599999999994</v>
          </cell>
          <cell r="AH93">
            <v>22.987379999999998</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C93">
            <v>38504</v>
          </cell>
          <cell r="BD93">
            <v>157.00720000000001</v>
          </cell>
          <cell r="BE93">
            <v>604.72159999999997</v>
          </cell>
          <cell r="BF93">
            <v>25.211069999999999</v>
          </cell>
          <cell r="BG93">
            <v>47.703119999999998</v>
          </cell>
          <cell r="BH93">
            <v>40.461359999999999</v>
          </cell>
          <cell r="BI93">
            <v>1.33199</v>
          </cell>
          <cell r="BJ93">
            <v>0.55835999999999997</v>
          </cell>
          <cell r="BK93">
            <v>0</v>
          </cell>
          <cell r="BL93">
            <v>0</v>
          </cell>
          <cell r="BM93">
            <v>0</v>
          </cell>
          <cell r="BN93">
            <v>0</v>
          </cell>
          <cell r="BP93">
            <v>0</v>
          </cell>
          <cell r="BQ93">
            <v>0</v>
          </cell>
          <cell r="BR93">
            <v>0</v>
          </cell>
          <cell r="BS93">
            <v>0</v>
          </cell>
          <cell r="BT93">
            <v>0</v>
          </cell>
          <cell r="BU93">
            <v>0</v>
          </cell>
          <cell r="CA93">
            <v>0</v>
          </cell>
          <cell r="CB93">
            <v>0</v>
          </cell>
          <cell r="CC93">
            <v>0</v>
          </cell>
          <cell r="CH93">
            <v>0</v>
          </cell>
          <cell r="CI93">
            <v>390.76400000000001</v>
          </cell>
          <cell r="CJ93">
            <v>0</v>
          </cell>
          <cell r="CK93">
            <v>0</v>
          </cell>
          <cell r="CL93">
            <v>0</v>
          </cell>
          <cell r="CR93">
            <v>0</v>
          </cell>
          <cell r="CS93">
            <v>0</v>
          </cell>
          <cell r="CT93">
            <v>0</v>
          </cell>
          <cell r="CU93">
            <v>0</v>
          </cell>
          <cell r="CV93">
            <v>0</v>
          </cell>
          <cell r="CW93">
            <v>0</v>
          </cell>
          <cell r="CX93">
            <v>0</v>
          </cell>
          <cell r="CY93">
            <v>0</v>
          </cell>
          <cell r="CZ93">
            <v>0</v>
          </cell>
          <cell r="DA93">
            <v>0</v>
          </cell>
          <cell r="DC93">
            <v>38504</v>
          </cell>
          <cell r="DD93">
            <v>11769.450042000002</v>
          </cell>
          <cell r="DE93">
            <v>913.44824999999992</v>
          </cell>
          <cell r="DF93">
            <v>0</v>
          </cell>
          <cell r="DG93">
            <v>876.99469999999997</v>
          </cell>
          <cell r="DH93">
            <v>0</v>
          </cell>
          <cell r="DI93">
            <v>390.76400000000001</v>
          </cell>
          <cell r="DJ93">
            <v>0</v>
          </cell>
          <cell r="DK93">
            <v>13950.656992</v>
          </cell>
        </row>
        <row r="94">
          <cell r="A94">
            <v>38534</v>
          </cell>
          <cell r="B94">
            <v>6424.0649100000001</v>
          </cell>
          <cell r="C94">
            <v>4818.2007999999996</v>
          </cell>
          <cell r="D94">
            <v>110.32221</v>
          </cell>
          <cell r="E94">
            <v>216.98208</v>
          </cell>
          <cell r="F94">
            <v>221.55047999999999</v>
          </cell>
          <cell r="G94">
            <v>6.1755900000000006</v>
          </cell>
          <cell r="H94">
            <v>1.5303199999999999</v>
          </cell>
          <cell r="I94">
            <v>0.21059999999999998</v>
          </cell>
          <cell r="J94">
            <v>0</v>
          </cell>
          <cell r="K94">
            <v>0</v>
          </cell>
          <cell r="L94">
            <v>0</v>
          </cell>
          <cell r="M94">
            <v>0</v>
          </cell>
          <cell r="N94">
            <v>0</v>
          </cell>
          <cell r="O94">
            <v>0</v>
          </cell>
          <cell r="P94">
            <v>23.150719999999996</v>
          </cell>
          <cell r="Q94">
            <v>11.19584</v>
          </cell>
          <cell r="R94">
            <v>32.123390000000001</v>
          </cell>
          <cell r="S94">
            <v>19.450859999999999</v>
          </cell>
          <cell r="T94">
            <v>36.62368</v>
          </cell>
          <cell r="U94">
            <v>61.59438999999999</v>
          </cell>
          <cell r="V94">
            <v>0.94879999999999998</v>
          </cell>
          <cell r="W94">
            <v>23.576799999999999</v>
          </cell>
          <cell r="X94">
            <v>4.1259399999999999</v>
          </cell>
          <cell r="Y94">
            <v>0.29470999999999997</v>
          </cell>
          <cell r="Z94">
            <v>1.1788399999999999</v>
          </cell>
          <cell r="AA94">
            <v>103.79872</v>
          </cell>
          <cell r="AB94">
            <v>372.11935999999997</v>
          </cell>
          <cell r="AC94">
            <v>166.80586</v>
          </cell>
          <cell r="AD94">
            <v>10.62656</v>
          </cell>
          <cell r="AE94">
            <v>11.198979999999999</v>
          </cell>
          <cell r="AF94">
            <v>6.0723199999999995</v>
          </cell>
          <cell r="AG94">
            <v>7.6624599999999994</v>
          </cell>
          <cell r="AH94">
            <v>22.987379999999998</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C94">
            <v>38534</v>
          </cell>
          <cell r="BD94">
            <v>157.00720000000001</v>
          </cell>
          <cell r="BE94">
            <v>604.72159999999997</v>
          </cell>
          <cell r="BF94">
            <v>25.211069999999999</v>
          </cell>
          <cell r="BG94">
            <v>47.703119999999998</v>
          </cell>
          <cell r="BH94">
            <v>40.461359999999999</v>
          </cell>
          <cell r="BI94">
            <v>1.33199</v>
          </cell>
          <cell r="BJ94">
            <v>0.55835999999999997</v>
          </cell>
          <cell r="BK94">
            <v>0</v>
          </cell>
          <cell r="BL94">
            <v>0</v>
          </cell>
          <cell r="BM94">
            <v>0</v>
          </cell>
          <cell r="BN94">
            <v>0</v>
          </cell>
          <cell r="BP94">
            <v>0</v>
          </cell>
          <cell r="BQ94">
            <v>0</v>
          </cell>
          <cell r="BR94">
            <v>0</v>
          </cell>
          <cell r="BS94">
            <v>0</v>
          </cell>
          <cell r="BT94">
            <v>0</v>
          </cell>
          <cell r="BU94">
            <v>0</v>
          </cell>
          <cell r="CA94">
            <v>0</v>
          </cell>
          <cell r="CB94">
            <v>0</v>
          </cell>
          <cell r="CC94">
            <v>0</v>
          </cell>
          <cell r="CH94">
            <v>0</v>
          </cell>
          <cell r="CI94">
            <v>390.76400000000001</v>
          </cell>
          <cell r="CJ94">
            <v>0</v>
          </cell>
          <cell r="CK94">
            <v>0</v>
          </cell>
          <cell r="CL94">
            <v>0</v>
          </cell>
          <cell r="CR94">
            <v>0</v>
          </cell>
          <cell r="CS94">
            <v>0</v>
          </cell>
          <cell r="CT94">
            <v>0</v>
          </cell>
          <cell r="CU94">
            <v>0</v>
          </cell>
          <cell r="CV94">
            <v>0</v>
          </cell>
          <cell r="CW94">
            <v>0</v>
          </cell>
          <cell r="CX94">
            <v>0</v>
          </cell>
          <cell r="CY94">
            <v>0</v>
          </cell>
          <cell r="CZ94">
            <v>0</v>
          </cell>
          <cell r="DA94">
            <v>0</v>
          </cell>
          <cell r="DC94">
            <v>38534</v>
          </cell>
          <cell r="DD94">
            <v>11799.036990000001</v>
          </cell>
          <cell r="DE94">
            <v>915.53560999999991</v>
          </cell>
          <cell r="DF94">
            <v>0</v>
          </cell>
          <cell r="DG94">
            <v>876.99469999999997</v>
          </cell>
          <cell r="DH94">
            <v>0</v>
          </cell>
          <cell r="DI94">
            <v>390.76400000000001</v>
          </cell>
          <cell r="DJ94">
            <v>0</v>
          </cell>
          <cell r="DK94">
            <v>13982.331299999998</v>
          </cell>
        </row>
        <row r="95">
          <cell r="A95">
            <v>38565</v>
          </cell>
          <cell r="B95">
            <v>6425.6402719999996</v>
          </cell>
          <cell r="C95">
            <v>4826.0956799999994</v>
          </cell>
          <cell r="D95">
            <v>110.32221</v>
          </cell>
          <cell r="E95">
            <v>217.23023999999998</v>
          </cell>
          <cell r="F95">
            <v>224.68631999999997</v>
          </cell>
          <cell r="G95">
            <v>6.1755900000000006</v>
          </cell>
          <cell r="H95">
            <v>1.5303199999999999</v>
          </cell>
          <cell r="I95">
            <v>0.21059999999999998</v>
          </cell>
          <cell r="J95">
            <v>0</v>
          </cell>
          <cell r="K95">
            <v>0</v>
          </cell>
          <cell r="L95">
            <v>0</v>
          </cell>
          <cell r="M95">
            <v>0</v>
          </cell>
          <cell r="N95">
            <v>0</v>
          </cell>
          <cell r="O95">
            <v>0</v>
          </cell>
          <cell r="P95">
            <v>23.150719999999996</v>
          </cell>
          <cell r="Q95">
            <v>11.19584</v>
          </cell>
          <cell r="R95">
            <v>32.123390000000001</v>
          </cell>
          <cell r="S95">
            <v>19.450859999999999</v>
          </cell>
          <cell r="T95">
            <v>36.62368</v>
          </cell>
          <cell r="U95">
            <v>61.59438999999999</v>
          </cell>
          <cell r="V95">
            <v>0.94879999999999998</v>
          </cell>
          <cell r="W95">
            <v>23.576799999999999</v>
          </cell>
          <cell r="X95">
            <v>4.1259399999999999</v>
          </cell>
          <cell r="Y95">
            <v>0.29470999999999997</v>
          </cell>
          <cell r="Z95">
            <v>1.1788399999999999</v>
          </cell>
          <cell r="AA95">
            <v>103.79872</v>
          </cell>
          <cell r="AB95">
            <v>374.01695999999998</v>
          </cell>
          <cell r="AC95">
            <v>166.80586</v>
          </cell>
          <cell r="AD95">
            <v>10.62656</v>
          </cell>
          <cell r="AE95">
            <v>11.198979999999999</v>
          </cell>
          <cell r="AF95">
            <v>6.0723199999999995</v>
          </cell>
          <cell r="AG95">
            <v>7.6624599999999994</v>
          </cell>
          <cell r="AH95">
            <v>22.987379999999998</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C95">
            <v>38565</v>
          </cell>
          <cell r="BD95">
            <v>157.00720000000001</v>
          </cell>
          <cell r="BE95">
            <v>604.72159999999997</v>
          </cell>
          <cell r="BF95">
            <v>25.211069999999999</v>
          </cell>
          <cell r="BG95">
            <v>47.703119999999998</v>
          </cell>
          <cell r="BH95">
            <v>40.461359999999999</v>
          </cell>
          <cell r="BI95">
            <v>1.33199</v>
          </cell>
          <cell r="BJ95">
            <v>0.55835999999999997</v>
          </cell>
          <cell r="BK95">
            <v>0</v>
          </cell>
          <cell r="BL95">
            <v>0</v>
          </cell>
          <cell r="BM95">
            <v>0</v>
          </cell>
          <cell r="BN95">
            <v>0</v>
          </cell>
          <cell r="BP95">
            <v>0</v>
          </cell>
          <cell r="BQ95">
            <v>0</v>
          </cell>
          <cell r="BR95">
            <v>0</v>
          </cell>
          <cell r="BS95">
            <v>0</v>
          </cell>
          <cell r="BT95">
            <v>0</v>
          </cell>
          <cell r="BU95">
            <v>0</v>
          </cell>
          <cell r="CA95">
            <v>0</v>
          </cell>
          <cell r="CB95">
            <v>0</v>
          </cell>
          <cell r="CC95">
            <v>0</v>
          </cell>
          <cell r="CH95">
            <v>0</v>
          </cell>
          <cell r="CI95">
            <v>390.76400000000001</v>
          </cell>
          <cell r="CJ95">
            <v>0</v>
          </cell>
          <cell r="CK95">
            <v>0</v>
          </cell>
          <cell r="CL95">
            <v>0</v>
          </cell>
          <cell r="CR95">
            <v>0</v>
          </cell>
          <cell r="CS95">
            <v>0</v>
          </cell>
          <cell r="CT95">
            <v>0</v>
          </cell>
          <cell r="CU95">
            <v>0</v>
          </cell>
          <cell r="CV95">
            <v>0</v>
          </cell>
          <cell r="CW95">
            <v>0</v>
          </cell>
          <cell r="CX95">
            <v>0</v>
          </cell>
          <cell r="CY95">
            <v>0</v>
          </cell>
          <cell r="CZ95">
            <v>0</v>
          </cell>
          <cell r="DA95">
            <v>0</v>
          </cell>
          <cell r="DC95">
            <v>38565</v>
          </cell>
          <cell r="DD95">
            <v>11811.891232000002</v>
          </cell>
          <cell r="DE95">
            <v>917.43320999999992</v>
          </cell>
          <cell r="DF95">
            <v>0</v>
          </cell>
          <cell r="DG95">
            <v>876.99469999999997</v>
          </cell>
          <cell r="DH95">
            <v>0</v>
          </cell>
          <cell r="DI95">
            <v>390.76400000000001</v>
          </cell>
          <cell r="DJ95">
            <v>0</v>
          </cell>
          <cell r="DK95">
            <v>13997.083141999999</v>
          </cell>
        </row>
        <row r="96">
          <cell r="A96">
            <v>38596</v>
          </cell>
          <cell r="B96">
            <v>6432.7891779999991</v>
          </cell>
          <cell r="C96">
            <v>4838.8715199999997</v>
          </cell>
          <cell r="D96">
            <v>110.32221</v>
          </cell>
          <cell r="E96">
            <v>217.54607999999999</v>
          </cell>
          <cell r="F96">
            <v>228.63431999999997</v>
          </cell>
          <cell r="G96">
            <v>6.1755900000000006</v>
          </cell>
          <cell r="H96">
            <v>1.5303199999999999</v>
          </cell>
          <cell r="I96">
            <v>0.21059999999999998</v>
          </cell>
          <cell r="J96">
            <v>0</v>
          </cell>
          <cell r="K96">
            <v>0</v>
          </cell>
          <cell r="L96">
            <v>0</v>
          </cell>
          <cell r="M96">
            <v>0</v>
          </cell>
          <cell r="N96">
            <v>0</v>
          </cell>
          <cell r="O96">
            <v>0</v>
          </cell>
          <cell r="P96">
            <v>23.150719999999996</v>
          </cell>
          <cell r="Q96">
            <v>11.19584</v>
          </cell>
          <cell r="R96">
            <v>32.123390000000001</v>
          </cell>
          <cell r="S96">
            <v>19.450859999999999</v>
          </cell>
          <cell r="T96">
            <v>36.62368</v>
          </cell>
          <cell r="U96">
            <v>61.59438999999999</v>
          </cell>
          <cell r="V96">
            <v>0.94879999999999998</v>
          </cell>
          <cell r="W96">
            <v>23.576799999999999</v>
          </cell>
          <cell r="X96">
            <v>4.1259399999999999</v>
          </cell>
          <cell r="Y96">
            <v>0.29470999999999997</v>
          </cell>
          <cell r="Z96">
            <v>1.1788399999999999</v>
          </cell>
          <cell r="AA96">
            <v>103.79872</v>
          </cell>
          <cell r="AB96">
            <v>376.48383999999999</v>
          </cell>
          <cell r="AC96">
            <v>166.80586</v>
          </cell>
          <cell r="AD96">
            <v>10.62656</v>
          </cell>
          <cell r="AE96">
            <v>11.198979999999999</v>
          </cell>
          <cell r="AF96">
            <v>6.0723199999999995</v>
          </cell>
          <cell r="AG96">
            <v>7.6624599999999994</v>
          </cell>
          <cell r="AH96">
            <v>22.987379999999998</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C96">
            <v>38596</v>
          </cell>
          <cell r="BD96">
            <v>157.00720000000001</v>
          </cell>
          <cell r="BE96">
            <v>604.72159999999997</v>
          </cell>
          <cell r="BF96">
            <v>25.211069999999999</v>
          </cell>
          <cell r="BG96">
            <v>47.703119999999998</v>
          </cell>
          <cell r="BH96">
            <v>40.461359999999999</v>
          </cell>
          <cell r="BI96">
            <v>1.33199</v>
          </cell>
          <cell r="BJ96">
            <v>0.55835999999999997</v>
          </cell>
          <cell r="BK96">
            <v>0</v>
          </cell>
          <cell r="BL96">
            <v>0</v>
          </cell>
          <cell r="BM96">
            <v>0</v>
          </cell>
          <cell r="BN96">
            <v>0</v>
          </cell>
          <cell r="BP96">
            <v>0</v>
          </cell>
          <cell r="BQ96">
            <v>0</v>
          </cell>
          <cell r="BR96">
            <v>0</v>
          </cell>
          <cell r="BS96">
            <v>0</v>
          </cell>
          <cell r="BT96">
            <v>0</v>
          </cell>
          <cell r="BU96">
            <v>0</v>
          </cell>
          <cell r="CA96">
            <v>0</v>
          </cell>
          <cell r="CB96">
            <v>0</v>
          </cell>
          <cell r="CC96">
            <v>0</v>
          </cell>
          <cell r="CH96">
            <v>0</v>
          </cell>
          <cell r="CI96">
            <v>390.76400000000001</v>
          </cell>
          <cell r="CJ96">
            <v>0</v>
          </cell>
          <cell r="CK96">
            <v>0</v>
          </cell>
          <cell r="CL96">
            <v>0</v>
          </cell>
          <cell r="CR96">
            <v>0</v>
          </cell>
          <cell r="CS96">
            <v>0</v>
          </cell>
          <cell r="CT96">
            <v>0</v>
          </cell>
          <cell r="CU96">
            <v>0</v>
          </cell>
          <cell r="CV96">
            <v>0</v>
          </cell>
          <cell r="CW96">
            <v>0</v>
          </cell>
          <cell r="CX96">
            <v>0</v>
          </cell>
          <cell r="CY96">
            <v>0</v>
          </cell>
          <cell r="CZ96">
            <v>0</v>
          </cell>
          <cell r="DA96">
            <v>0</v>
          </cell>
          <cell r="DC96">
            <v>38596</v>
          </cell>
          <cell r="DD96">
            <v>11836.079818</v>
          </cell>
          <cell r="DE96">
            <v>919.90009000000009</v>
          </cell>
          <cell r="DF96">
            <v>0</v>
          </cell>
          <cell r="DG96">
            <v>876.99469999999997</v>
          </cell>
          <cell r="DH96">
            <v>0</v>
          </cell>
          <cell r="DI96">
            <v>390.76400000000001</v>
          </cell>
          <cell r="DJ96">
            <v>0</v>
          </cell>
          <cell r="DK96">
            <v>14023.738608</v>
          </cell>
        </row>
        <row r="97">
          <cell r="A97">
            <v>38626</v>
          </cell>
          <cell r="B97">
            <v>6457.7167159999999</v>
          </cell>
          <cell r="C97">
            <v>4870.99424</v>
          </cell>
          <cell r="D97">
            <v>110.32221</v>
          </cell>
          <cell r="E97">
            <v>217.92959999999997</v>
          </cell>
          <cell r="F97">
            <v>233.49600000000001</v>
          </cell>
          <cell r="G97">
            <v>6.1755900000000006</v>
          </cell>
          <cell r="H97">
            <v>1.5303199999999999</v>
          </cell>
          <cell r="I97">
            <v>0.21059999999999998</v>
          </cell>
          <cell r="J97">
            <v>0</v>
          </cell>
          <cell r="K97">
            <v>0</v>
          </cell>
          <cell r="L97">
            <v>0</v>
          </cell>
          <cell r="M97">
            <v>0</v>
          </cell>
          <cell r="N97">
            <v>0</v>
          </cell>
          <cell r="O97">
            <v>0</v>
          </cell>
          <cell r="P97">
            <v>23.150719999999996</v>
          </cell>
          <cell r="Q97">
            <v>11.19584</v>
          </cell>
          <cell r="R97">
            <v>32.123390000000001</v>
          </cell>
          <cell r="S97">
            <v>19.450859999999999</v>
          </cell>
          <cell r="T97">
            <v>36.62368</v>
          </cell>
          <cell r="U97">
            <v>61.59438999999999</v>
          </cell>
          <cell r="V97">
            <v>0.94879999999999998</v>
          </cell>
          <cell r="W97">
            <v>23.576799999999999</v>
          </cell>
          <cell r="X97">
            <v>4.1259399999999999</v>
          </cell>
          <cell r="Y97">
            <v>0.29470999999999997</v>
          </cell>
          <cell r="Z97">
            <v>1.1788399999999999</v>
          </cell>
          <cell r="AA97">
            <v>103.79872</v>
          </cell>
          <cell r="AB97">
            <v>379.52</v>
          </cell>
          <cell r="AC97">
            <v>166.80586</v>
          </cell>
          <cell r="AD97">
            <v>10.62656</v>
          </cell>
          <cell r="AE97">
            <v>11.198979999999999</v>
          </cell>
          <cell r="AF97">
            <v>6.0723199999999995</v>
          </cell>
          <cell r="AG97">
            <v>7.6624599999999994</v>
          </cell>
          <cell r="AH97">
            <v>22.987379999999998</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C97">
            <v>38626</v>
          </cell>
          <cell r="BD97">
            <v>157.00720000000001</v>
          </cell>
          <cell r="BE97">
            <v>604.72159999999997</v>
          </cell>
          <cell r="BF97">
            <v>25.211069999999999</v>
          </cell>
          <cell r="BG97">
            <v>47.703119999999998</v>
          </cell>
          <cell r="BH97">
            <v>40.461359999999999</v>
          </cell>
          <cell r="BI97">
            <v>1.33199</v>
          </cell>
          <cell r="BJ97">
            <v>0.55835999999999997</v>
          </cell>
          <cell r="BK97">
            <v>0</v>
          </cell>
          <cell r="BL97">
            <v>0</v>
          </cell>
          <cell r="BM97">
            <v>0</v>
          </cell>
          <cell r="BN97">
            <v>0</v>
          </cell>
          <cell r="BP97">
            <v>0</v>
          </cell>
          <cell r="BQ97">
            <v>0</v>
          </cell>
          <cell r="BR97">
            <v>0</v>
          </cell>
          <cell r="BS97">
            <v>0</v>
          </cell>
          <cell r="BT97">
            <v>0</v>
          </cell>
          <cell r="BU97">
            <v>0</v>
          </cell>
          <cell r="CA97">
            <v>0</v>
          </cell>
          <cell r="CB97">
            <v>0</v>
          </cell>
          <cell r="CC97">
            <v>0</v>
          </cell>
          <cell r="CH97">
            <v>0</v>
          </cell>
          <cell r="CI97">
            <v>390.76400000000001</v>
          </cell>
          <cell r="CJ97">
            <v>0</v>
          </cell>
          <cell r="CK97">
            <v>0</v>
          </cell>
          <cell r="CL97">
            <v>0</v>
          </cell>
          <cell r="CR97">
            <v>0</v>
          </cell>
          <cell r="CS97">
            <v>0</v>
          </cell>
          <cell r="CT97">
            <v>0</v>
          </cell>
          <cell r="CU97">
            <v>0</v>
          </cell>
          <cell r="CV97">
            <v>0</v>
          </cell>
          <cell r="CW97">
            <v>0</v>
          </cell>
          <cell r="CX97">
            <v>0</v>
          </cell>
          <cell r="CY97">
            <v>0</v>
          </cell>
          <cell r="CZ97">
            <v>0</v>
          </cell>
          <cell r="DA97">
            <v>0</v>
          </cell>
          <cell r="DC97">
            <v>38626</v>
          </cell>
          <cell r="DD97">
            <v>11898.375275999999</v>
          </cell>
          <cell r="DE97">
            <v>922.93624999999997</v>
          </cell>
          <cell r="DF97">
            <v>0</v>
          </cell>
          <cell r="DG97">
            <v>876.99469999999997</v>
          </cell>
          <cell r="DH97">
            <v>0</v>
          </cell>
          <cell r="DI97">
            <v>390.76400000000001</v>
          </cell>
          <cell r="DJ97">
            <v>0</v>
          </cell>
          <cell r="DK97">
            <v>14089.070225999998</v>
          </cell>
        </row>
        <row r="98">
          <cell r="A98">
            <v>38657</v>
          </cell>
          <cell r="B98">
            <v>6449.8192750000007</v>
          </cell>
          <cell r="C98">
            <v>4868.3123999999998</v>
          </cell>
          <cell r="D98">
            <v>110.32221</v>
          </cell>
          <cell r="E98">
            <v>218.34696</v>
          </cell>
          <cell r="F98">
            <v>238.67352</v>
          </cell>
          <cell r="G98">
            <v>6.1755900000000006</v>
          </cell>
          <cell r="H98">
            <v>1.5303199999999999</v>
          </cell>
          <cell r="I98">
            <v>0.21059999999999998</v>
          </cell>
          <cell r="J98">
            <v>0</v>
          </cell>
          <cell r="K98">
            <v>0</v>
          </cell>
          <cell r="L98">
            <v>0</v>
          </cell>
          <cell r="M98">
            <v>0</v>
          </cell>
          <cell r="N98">
            <v>0</v>
          </cell>
          <cell r="O98">
            <v>0</v>
          </cell>
          <cell r="P98">
            <v>23.150719999999996</v>
          </cell>
          <cell r="Q98">
            <v>11.19584</v>
          </cell>
          <cell r="R98">
            <v>32.123390000000001</v>
          </cell>
          <cell r="S98">
            <v>19.450859999999999</v>
          </cell>
          <cell r="T98">
            <v>36.62368</v>
          </cell>
          <cell r="U98">
            <v>61.59438999999999</v>
          </cell>
          <cell r="V98">
            <v>0.94879999999999998</v>
          </cell>
          <cell r="W98">
            <v>23.576799999999999</v>
          </cell>
          <cell r="X98">
            <v>4.1259399999999999</v>
          </cell>
          <cell r="Y98">
            <v>0.29470999999999997</v>
          </cell>
          <cell r="Z98">
            <v>1.1788399999999999</v>
          </cell>
          <cell r="AA98">
            <v>103.79872</v>
          </cell>
          <cell r="AB98">
            <v>382.74591999999996</v>
          </cell>
          <cell r="AC98">
            <v>166.80586</v>
          </cell>
          <cell r="AD98">
            <v>10.62656</v>
          </cell>
          <cell r="AE98">
            <v>11.198979999999999</v>
          </cell>
          <cell r="AF98">
            <v>6.0723199999999995</v>
          </cell>
          <cell r="AG98">
            <v>7.6624599999999994</v>
          </cell>
          <cell r="AH98">
            <v>22.987379999999998</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C98">
            <v>38657</v>
          </cell>
          <cell r="BD98">
            <v>157.00720000000001</v>
          </cell>
          <cell r="BE98">
            <v>604.72159999999997</v>
          </cell>
          <cell r="BF98">
            <v>25.211069999999999</v>
          </cell>
          <cell r="BG98">
            <v>47.703119999999998</v>
          </cell>
          <cell r="BH98">
            <v>40.461359999999999</v>
          </cell>
          <cell r="BI98">
            <v>1.33199</v>
          </cell>
          <cell r="BJ98">
            <v>0.55835999999999997</v>
          </cell>
          <cell r="BK98">
            <v>0</v>
          </cell>
          <cell r="BL98">
            <v>0</v>
          </cell>
          <cell r="BM98">
            <v>0</v>
          </cell>
          <cell r="BN98">
            <v>0</v>
          </cell>
          <cell r="BP98">
            <v>0</v>
          </cell>
          <cell r="BQ98">
            <v>0</v>
          </cell>
          <cell r="BR98">
            <v>0</v>
          </cell>
          <cell r="BS98">
            <v>0</v>
          </cell>
          <cell r="BT98">
            <v>0</v>
          </cell>
          <cell r="BU98">
            <v>0</v>
          </cell>
          <cell r="CA98">
            <v>0</v>
          </cell>
          <cell r="CB98">
            <v>0</v>
          </cell>
          <cell r="CC98">
            <v>0</v>
          </cell>
          <cell r="CH98">
            <v>0</v>
          </cell>
          <cell r="CI98">
            <v>390.76400000000001</v>
          </cell>
          <cell r="CJ98">
            <v>0</v>
          </cell>
          <cell r="CK98">
            <v>0</v>
          </cell>
          <cell r="CL98">
            <v>0</v>
          </cell>
          <cell r="CR98">
            <v>0</v>
          </cell>
          <cell r="CS98">
            <v>0</v>
          </cell>
          <cell r="CT98">
            <v>0</v>
          </cell>
          <cell r="CU98">
            <v>0</v>
          </cell>
          <cell r="CV98">
            <v>0</v>
          </cell>
          <cell r="CW98">
            <v>0</v>
          </cell>
          <cell r="CX98">
            <v>0</v>
          </cell>
          <cell r="CY98">
            <v>0</v>
          </cell>
          <cell r="CZ98">
            <v>0</v>
          </cell>
          <cell r="DA98">
            <v>0</v>
          </cell>
          <cell r="DC98">
            <v>38657</v>
          </cell>
          <cell r="DD98">
            <v>11893.390875000003</v>
          </cell>
          <cell r="DE98">
            <v>926.16217000000006</v>
          </cell>
          <cell r="DF98">
            <v>0</v>
          </cell>
          <cell r="DG98">
            <v>876.99469999999997</v>
          </cell>
          <cell r="DH98">
            <v>0</v>
          </cell>
          <cell r="DI98">
            <v>390.76400000000001</v>
          </cell>
          <cell r="DJ98">
            <v>0</v>
          </cell>
          <cell r="DK98">
            <v>14087.311745000001</v>
          </cell>
        </row>
        <row r="99">
          <cell r="A99">
            <v>38687</v>
          </cell>
          <cell r="B99">
            <v>6448.3632024999997</v>
          </cell>
          <cell r="C99">
            <v>4870.8477999999996</v>
          </cell>
          <cell r="D99">
            <v>110.32221</v>
          </cell>
          <cell r="E99">
            <v>218.87711999999999</v>
          </cell>
          <cell r="F99">
            <v>245.36256</v>
          </cell>
          <cell r="G99">
            <v>6.1755900000000006</v>
          </cell>
          <cell r="H99">
            <v>1.5303199999999999</v>
          </cell>
          <cell r="I99">
            <v>0.21059999999999998</v>
          </cell>
          <cell r="J99">
            <v>0</v>
          </cell>
          <cell r="K99">
            <v>0</v>
          </cell>
          <cell r="L99">
            <v>0</v>
          </cell>
          <cell r="M99">
            <v>0</v>
          </cell>
          <cell r="N99">
            <v>0</v>
          </cell>
          <cell r="O99">
            <v>0</v>
          </cell>
          <cell r="P99">
            <v>23.150719999999996</v>
          </cell>
          <cell r="Q99">
            <v>11.19584</v>
          </cell>
          <cell r="R99">
            <v>32.123390000000001</v>
          </cell>
          <cell r="S99">
            <v>19.450859999999999</v>
          </cell>
          <cell r="T99">
            <v>36.62368</v>
          </cell>
          <cell r="U99">
            <v>61.59438999999999</v>
          </cell>
          <cell r="V99">
            <v>0.94879999999999998</v>
          </cell>
          <cell r="W99">
            <v>23.576799999999999</v>
          </cell>
          <cell r="X99">
            <v>4.1259399999999999</v>
          </cell>
          <cell r="Y99">
            <v>0.29470999999999997</v>
          </cell>
          <cell r="Z99">
            <v>1.1788399999999999</v>
          </cell>
          <cell r="AA99">
            <v>103.79872</v>
          </cell>
          <cell r="AB99">
            <v>386.92063999999993</v>
          </cell>
          <cell r="AC99">
            <v>166.80586</v>
          </cell>
          <cell r="AD99">
            <v>10.62656</v>
          </cell>
          <cell r="AE99">
            <v>11.198979999999999</v>
          </cell>
          <cell r="AF99">
            <v>6.0723199999999995</v>
          </cell>
          <cell r="AG99">
            <v>7.6624599999999994</v>
          </cell>
          <cell r="AH99">
            <v>22.987379999999998</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C99">
            <v>38687</v>
          </cell>
          <cell r="BD99">
            <v>157.00720000000001</v>
          </cell>
          <cell r="BE99">
            <v>604.72159999999997</v>
          </cell>
          <cell r="BF99">
            <v>25.211069999999999</v>
          </cell>
          <cell r="BG99">
            <v>47.703119999999998</v>
          </cell>
          <cell r="BH99">
            <v>40.461359999999999</v>
          </cell>
          <cell r="BI99">
            <v>1.33199</v>
          </cell>
          <cell r="BJ99">
            <v>0.55835999999999997</v>
          </cell>
          <cell r="BK99">
            <v>0</v>
          </cell>
          <cell r="BL99">
            <v>0</v>
          </cell>
          <cell r="BM99">
            <v>0</v>
          </cell>
          <cell r="BN99">
            <v>0</v>
          </cell>
          <cell r="BP99">
            <v>0</v>
          </cell>
          <cell r="BQ99">
            <v>0</v>
          </cell>
          <cell r="BR99">
            <v>0</v>
          </cell>
          <cell r="BS99">
            <v>0</v>
          </cell>
          <cell r="BT99">
            <v>0</v>
          </cell>
          <cell r="BU99">
            <v>0</v>
          </cell>
          <cell r="CA99">
            <v>0</v>
          </cell>
          <cell r="CB99">
            <v>0</v>
          </cell>
          <cell r="CC99">
            <v>0</v>
          </cell>
          <cell r="CH99">
            <v>0</v>
          </cell>
          <cell r="CI99">
            <v>390.76400000000001</v>
          </cell>
          <cell r="CJ99">
            <v>0</v>
          </cell>
          <cell r="CK99">
            <v>0</v>
          </cell>
          <cell r="CL99">
            <v>0</v>
          </cell>
          <cell r="CR99">
            <v>0</v>
          </cell>
          <cell r="CS99">
            <v>0</v>
          </cell>
          <cell r="CT99">
            <v>0</v>
          </cell>
          <cell r="CU99">
            <v>0</v>
          </cell>
          <cell r="CV99">
            <v>0</v>
          </cell>
          <cell r="CW99">
            <v>0</v>
          </cell>
          <cell r="CX99">
            <v>0</v>
          </cell>
          <cell r="CY99">
            <v>0</v>
          </cell>
          <cell r="CZ99">
            <v>0</v>
          </cell>
          <cell r="DA99">
            <v>0</v>
          </cell>
          <cell r="DC99">
            <v>38687</v>
          </cell>
          <cell r="DD99">
            <v>11901.6894025</v>
          </cell>
          <cell r="DE99">
            <v>930.33689000000004</v>
          </cell>
          <cell r="DF99">
            <v>0</v>
          </cell>
          <cell r="DG99">
            <v>876.99469999999997</v>
          </cell>
          <cell r="DH99">
            <v>0</v>
          </cell>
          <cell r="DI99">
            <v>390.76400000000001</v>
          </cell>
          <cell r="DJ99">
            <v>0</v>
          </cell>
          <cell r="DK99">
            <v>14099.784992499999</v>
          </cell>
        </row>
        <row r="100">
          <cell r="A100">
            <v>38718</v>
          </cell>
          <cell r="B100">
            <v>6447.4334850000005</v>
          </cell>
          <cell r="C100">
            <v>4874.0971999999992</v>
          </cell>
          <cell r="D100">
            <v>110.32221</v>
          </cell>
          <cell r="E100">
            <v>219.02375999999998</v>
          </cell>
          <cell r="F100">
            <v>247.26887999999997</v>
          </cell>
          <cell r="G100">
            <v>6.1755900000000006</v>
          </cell>
          <cell r="H100">
            <v>1.5303199999999999</v>
          </cell>
          <cell r="I100">
            <v>0.21059999999999998</v>
          </cell>
          <cell r="J100">
            <v>0</v>
          </cell>
          <cell r="K100">
            <v>0</v>
          </cell>
          <cell r="L100">
            <v>0</v>
          </cell>
          <cell r="M100">
            <v>0</v>
          </cell>
          <cell r="N100">
            <v>0</v>
          </cell>
          <cell r="O100">
            <v>0</v>
          </cell>
          <cell r="P100">
            <v>23.150719999999996</v>
          </cell>
          <cell r="Q100">
            <v>11.19584</v>
          </cell>
          <cell r="R100">
            <v>32.123390000000001</v>
          </cell>
          <cell r="S100">
            <v>19.450859999999999</v>
          </cell>
          <cell r="T100">
            <v>36.62368</v>
          </cell>
          <cell r="U100">
            <v>61.59438999999999</v>
          </cell>
          <cell r="V100">
            <v>0.94879999999999998</v>
          </cell>
          <cell r="W100">
            <v>23.576799999999999</v>
          </cell>
          <cell r="X100">
            <v>4.1259399999999999</v>
          </cell>
          <cell r="Y100">
            <v>0.29470999999999997</v>
          </cell>
          <cell r="Z100">
            <v>1.1788399999999999</v>
          </cell>
          <cell r="AA100">
            <v>103.79872</v>
          </cell>
          <cell r="AB100">
            <v>388.05919999999998</v>
          </cell>
          <cell r="AC100">
            <v>166.80586</v>
          </cell>
          <cell r="AD100">
            <v>10.62656</v>
          </cell>
          <cell r="AE100">
            <v>11.198979999999999</v>
          </cell>
          <cell r="AF100">
            <v>6.0723199999999995</v>
          </cell>
          <cell r="AG100">
            <v>7.6624599999999994</v>
          </cell>
          <cell r="AH100">
            <v>22.987379999999998</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C100">
            <v>38718</v>
          </cell>
          <cell r="BD100">
            <v>157.00720000000001</v>
          </cell>
          <cell r="BE100">
            <v>604.72159999999997</v>
          </cell>
          <cell r="BF100">
            <v>25.211069999999999</v>
          </cell>
          <cell r="BG100">
            <v>47.703119999999998</v>
          </cell>
          <cell r="BH100">
            <v>40.461359999999999</v>
          </cell>
          <cell r="BI100">
            <v>1.33199</v>
          </cell>
          <cell r="BJ100">
            <v>0.55835999999999997</v>
          </cell>
          <cell r="BK100">
            <v>0</v>
          </cell>
          <cell r="BL100">
            <v>0</v>
          </cell>
          <cell r="BM100">
            <v>0</v>
          </cell>
          <cell r="BN100">
            <v>0</v>
          </cell>
          <cell r="BP100">
            <v>0</v>
          </cell>
          <cell r="BQ100">
            <v>0</v>
          </cell>
          <cell r="BR100">
            <v>0</v>
          </cell>
          <cell r="BS100">
            <v>0</v>
          </cell>
          <cell r="BT100">
            <v>0</v>
          </cell>
          <cell r="BU100">
            <v>0</v>
          </cell>
          <cell r="CA100">
            <v>0</v>
          </cell>
          <cell r="CB100">
            <v>0</v>
          </cell>
          <cell r="CC100">
            <v>0</v>
          </cell>
          <cell r="CH100">
            <v>0</v>
          </cell>
          <cell r="CI100">
            <v>390.76400000000001</v>
          </cell>
          <cell r="CJ100">
            <v>0</v>
          </cell>
          <cell r="CK100">
            <v>0</v>
          </cell>
          <cell r="CL100">
            <v>0</v>
          </cell>
          <cell r="CR100">
            <v>0</v>
          </cell>
          <cell r="CS100">
            <v>0</v>
          </cell>
          <cell r="CT100">
            <v>0</v>
          </cell>
          <cell r="CU100">
            <v>0</v>
          </cell>
          <cell r="CV100">
            <v>0</v>
          </cell>
          <cell r="CW100">
            <v>0</v>
          </cell>
          <cell r="CX100">
            <v>0</v>
          </cell>
          <cell r="CY100">
            <v>0</v>
          </cell>
          <cell r="CZ100">
            <v>0</v>
          </cell>
          <cell r="DA100">
            <v>0</v>
          </cell>
          <cell r="DC100">
            <v>38718</v>
          </cell>
          <cell r="DD100">
            <v>11906.062045000001</v>
          </cell>
          <cell r="DE100">
            <v>931.47544999999991</v>
          </cell>
          <cell r="DF100">
            <v>0</v>
          </cell>
          <cell r="DG100">
            <v>876.99469999999997</v>
          </cell>
          <cell r="DH100">
            <v>0</v>
          </cell>
          <cell r="DI100">
            <v>390.76400000000001</v>
          </cell>
          <cell r="DJ100">
            <v>0</v>
          </cell>
          <cell r="DK100">
            <v>14105.296194999999</v>
          </cell>
        </row>
        <row r="101">
          <cell r="A101">
            <v>38749</v>
          </cell>
          <cell r="B101">
            <v>6433.0579100000004</v>
          </cell>
          <cell r="C101">
            <v>4862.1607999999997</v>
          </cell>
          <cell r="D101">
            <v>110.32221</v>
          </cell>
          <cell r="E101">
            <v>219.20424</v>
          </cell>
          <cell r="F101">
            <v>249.58127999999999</v>
          </cell>
          <cell r="G101">
            <v>6.1755900000000006</v>
          </cell>
          <cell r="H101">
            <v>1.5303199999999999</v>
          </cell>
          <cell r="I101">
            <v>0.21059999999999998</v>
          </cell>
          <cell r="J101">
            <v>0</v>
          </cell>
          <cell r="K101">
            <v>0</v>
          </cell>
          <cell r="L101">
            <v>0</v>
          </cell>
          <cell r="M101">
            <v>0</v>
          </cell>
          <cell r="N101">
            <v>0</v>
          </cell>
          <cell r="O101">
            <v>0</v>
          </cell>
          <cell r="P101">
            <v>23.150719999999996</v>
          </cell>
          <cell r="Q101">
            <v>11.19584</v>
          </cell>
          <cell r="R101">
            <v>32.123390000000001</v>
          </cell>
          <cell r="S101">
            <v>19.450859999999999</v>
          </cell>
          <cell r="T101">
            <v>36.62368</v>
          </cell>
          <cell r="U101">
            <v>61.59438999999999</v>
          </cell>
          <cell r="V101">
            <v>0.94879999999999998</v>
          </cell>
          <cell r="W101">
            <v>23.576799999999999</v>
          </cell>
          <cell r="X101">
            <v>4.1259399999999999</v>
          </cell>
          <cell r="Y101">
            <v>0.29470999999999997</v>
          </cell>
          <cell r="Z101">
            <v>1.1788399999999999</v>
          </cell>
          <cell r="AA101">
            <v>103.79872</v>
          </cell>
          <cell r="AB101">
            <v>389.38751999999994</v>
          </cell>
          <cell r="AC101">
            <v>166.80586</v>
          </cell>
          <cell r="AD101">
            <v>10.62656</v>
          </cell>
          <cell r="AE101">
            <v>11.198979999999999</v>
          </cell>
          <cell r="AF101">
            <v>6.0723199999999995</v>
          </cell>
          <cell r="AG101">
            <v>7.6624599999999994</v>
          </cell>
          <cell r="AH101">
            <v>22.987379999999998</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C101">
            <v>38749</v>
          </cell>
          <cell r="BD101">
            <v>157.00720000000001</v>
          </cell>
          <cell r="BE101">
            <v>604.72159999999997</v>
          </cell>
          <cell r="BF101">
            <v>25.211069999999999</v>
          </cell>
          <cell r="BG101">
            <v>47.703119999999998</v>
          </cell>
          <cell r="BH101">
            <v>40.461359999999999</v>
          </cell>
          <cell r="BI101">
            <v>1.33199</v>
          </cell>
          <cell r="BJ101">
            <v>0.55835999999999997</v>
          </cell>
          <cell r="BK101">
            <v>0</v>
          </cell>
          <cell r="BL101">
            <v>0</v>
          </cell>
          <cell r="BM101">
            <v>0</v>
          </cell>
          <cell r="BN101">
            <v>0</v>
          </cell>
          <cell r="BP101">
            <v>0</v>
          </cell>
          <cell r="BQ101">
            <v>0</v>
          </cell>
          <cell r="BR101">
            <v>0</v>
          </cell>
          <cell r="BS101">
            <v>0</v>
          </cell>
          <cell r="BT101">
            <v>0</v>
          </cell>
          <cell r="BU101">
            <v>0</v>
          </cell>
          <cell r="CA101">
            <v>0</v>
          </cell>
          <cell r="CB101">
            <v>0</v>
          </cell>
          <cell r="CC101">
            <v>0</v>
          </cell>
          <cell r="CH101">
            <v>0</v>
          </cell>
          <cell r="CI101">
            <v>390.76400000000001</v>
          </cell>
          <cell r="CJ101">
            <v>0</v>
          </cell>
          <cell r="CK101">
            <v>0</v>
          </cell>
          <cell r="CL101">
            <v>0</v>
          </cell>
          <cell r="CR101">
            <v>0</v>
          </cell>
          <cell r="CS101">
            <v>0</v>
          </cell>
          <cell r="CT101">
            <v>0</v>
          </cell>
          <cell r="CU101">
            <v>0</v>
          </cell>
          <cell r="CV101">
            <v>0</v>
          </cell>
          <cell r="CW101">
            <v>0</v>
          </cell>
          <cell r="CX101">
            <v>0</v>
          </cell>
          <cell r="CY101">
            <v>0</v>
          </cell>
          <cell r="CZ101">
            <v>0</v>
          </cell>
          <cell r="DA101">
            <v>0</v>
          </cell>
          <cell r="DC101">
            <v>38749</v>
          </cell>
          <cell r="DD101">
            <v>11882.242950000002</v>
          </cell>
          <cell r="DE101">
            <v>932.80376999999999</v>
          </cell>
          <cell r="DF101">
            <v>0</v>
          </cell>
          <cell r="DG101">
            <v>876.99469999999997</v>
          </cell>
          <cell r="DH101">
            <v>0</v>
          </cell>
          <cell r="DI101">
            <v>390.76400000000001</v>
          </cell>
          <cell r="DJ101">
            <v>0</v>
          </cell>
          <cell r="DK101">
            <v>14082.805420000001</v>
          </cell>
        </row>
        <row r="102">
          <cell r="A102">
            <v>38777</v>
          </cell>
          <cell r="B102">
            <v>6441.5893575</v>
          </cell>
          <cell r="C102">
            <v>4874.0593999999992</v>
          </cell>
          <cell r="D102">
            <v>110.32221</v>
          </cell>
          <cell r="E102">
            <v>219.42983999999998</v>
          </cell>
          <cell r="F102">
            <v>252.34487999999999</v>
          </cell>
          <cell r="G102">
            <v>6.1755900000000006</v>
          </cell>
          <cell r="H102">
            <v>1.5303199999999999</v>
          </cell>
          <cell r="I102">
            <v>0.21059999999999998</v>
          </cell>
          <cell r="J102">
            <v>0</v>
          </cell>
          <cell r="K102">
            <v>0</v>
          </cell>
          <cell r="L102">
            <v>0</v>
          </cell>
          <cell r="M102">
            <v>0</v>
          </cell>
          <cell r="N102">
            <v>0</v>
          </cell>
          <cell r="O102">
            <v>0</v>
          </cell>
          <cell r="P102">
            <v>23.150719999999996</v>
          </cell>
          <cell r="Q102">
            <v>11.19584</v>
          </cell>
          <cell r="R102">
            <v>32.123390000000001</v>
          </cell>
          <cell r="S102">
            <v>19.450859999999999</v>
          </cell>
          <cell r="T102">
            <v>36.62368</v>
          </cell>
          <cell r="U102">
            <v>61.59438999999999</v>
          </cell>
          <cell r="V102">
            <v>0.94879999999999998</v>
          </cell>
          <cell r="W102">
            <v>23.576799999999999</v>
          </cell>
          <cell r="X102">
            <v>4.1259399999999999</v>
          </cell>
          <cell r="Y102">
            <v>0.29470999999999997</v>
          </cell>
          <cell r="Z102">
            <v>1.1788399999999999</v>
          </cell>
          <cell r="AA102">
            <v>103.79872</v>
          </cell>
          <cell r="AB102">
            <v>391.09535999999997</v>
          </cell>
          <cell r="AC102">
            <v>166.80586</v>
          </cell>
          <cell r="AD102">
            <v>10.62656</v>
          </cell>
          <cell r="AE102">
            <v>11.198979999999999</v>
          </cell>
          <cell r="AF102">
            <v>6.0723199999999995</v>
          </cell>
          <cell r="AG102">
            <v>7.6624599999999994</v>
          </cell>
          <cell r="AH102">
            <v>22.987379999999998</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C102">
            <v>38777</v>
          </cell>
          <cell r="BD102">
            <v>157.00720000000001</v>
          </cell>
          <cell r="BE102">
            <v>604.72159999999997</v>
          </cell>
          <cell r="BF102">
            <v>25.211069999999999</v>
          </cell>
          <cell r="BG102">
            <v>47.703119999999998</v>
          </cell>
          <cell r="BH102">
            <v>40.461359999999999</v>
          </cell>
          <cell r="BI102">
            <v>1.33199</v>
          </cell>
          <cell r="BJ102">
            <v>0.55835999999999997</v>
          </cell>
          <cell r="BK102">
            <v>0</v>
          </cell>
          <cell r="BL102">
            <v>0</v>
          </cell>
          <cell r="BM102">
            <v>0</v>
          </cell>
          <cell r="BN102">
            <v>0</v>
          </cell>
          <cell r="BP102">
            <v>0</v>
          </cell>
          <cell r="BQ102">
            <v>0</v>
          </cell>
          <cell r="BR102">
            <v>0</v>
          </cell>
          <cell r="BS102">
            <v>0</v>
          </cell>
          <cell r="BT102">
            <v>0</v>
          </cell>
          <cell r="BU102">
            <v>0</v>
          </cell>
          <cell r="CA102">
            <v>0</v>
          </cell>
          <cell r="CB102">
            <v>0</v>
          </cell>
          <cell r="CC102">
            <v>0</v>
          </cell>
          <cell r="CH102">
            <v>0</v>
          </cell>
          <cell r="CI102">
            <v>390.76400000000001</v>
          </cell>
          <cell r="CJ102">
            <v>0</v>
          </cell>
          <cell r="CK102">
            <v>0</v>
          </cell>
          <cell r="CL102">
            <v>0</v>
          </cell>
          <cell r="CR102">
            <v>0</v>
          </cell>
          <cell r="CS102">
            <v>0</v>
          </cell>
          <cell r="CT102">
            <v>0</v>
          </cell>
          <cell r="CU102">
            <v>0</v>
          </cell>
          <cell r="CV102">
            <v>0</v>
          </cell>
          <cell r="CW102">
            <v>0</v>
          </cell>
          <cell r="CX102">
            <v>0</v>
          </cell>
          <cell r="CY102">
            <v>0</v>
          </cell>
          <cell r="CZ102">
            <v>0</v>
          </cell>
          <cell r="DA102">
            <v>0</v>
          </cell>
          <cell r="DC102">
            <v>38777</v>
          </cell>
          <cell r="DD102">
            <v>11905.662197500002</v>
          </cell>
          <cell r="DE102">
            <v>934.51161000000002</v>
          </cell>
          <cell r="DF102">
            <v>0</v>
          </cell>
          <cell r="DG102">
            <v>876.99469999999997</v>
          </cell>
          <cell r="DH102">
            <v>0</v>
          </cell>
          <cell r="DI102">
            <v>390.76400000000001</v>
          </cell>
          <cell r="DJ102">
            <v>0</v>
          </cell>
          <cell r="DK102">
            <v>14107.9325075</v>
          </cell>
        </row>
        <row r="103">
          <cell r="A103">
            <v>38808</v>
          </cell>
          <cell r="B103">
            <v>6426.5750149999994</v>
          </cell>
          <cell r="C103">
            <v>4860.9763999999996</v>
          </cell>
          <cell r="D103">
            <v>110.32221</v>
          </cell>
          <cell r="E103">
            <v>219.72311999999999</v>
          </cell>
          <cell r="F103">
            <v>256.02215999999999</v>
          </cell>
          <cell r="G103">
            <v>6.1755900000000006</v>
          </cell>
          <cell r="H103">
            <v>1.5303199999999999</v>
          </cell>
          <cell r="I103">
            <v>0.21059999999999998</v>
          </cell>
          <cell r="J103">
            <v>0</v>
          </cell>
          <cell r="K103">
            <v>0</v>
          </cell>
          <cell r="L103">
            <v>0</v>
          </cell>
          <cell r="M103">
            <v>0</v>
          </cell>
          <cell r="N103">
            <v>0</v>
          </cell>
          <cell r="O103">
            <v>0</v>
          </cell>
          <cell r="P103">
            <v>23.150719999999996</v>
          </cell>
          <cell r="Q103">
            <v>11.19584</v>
          </cell>
          <cell r="R103">
            <v>32.123390000000001</v>
          </cell>
          <cell r="S103">
            <v>19.450859999999999</v>
          </cell>
          <cell r="T103">
            <v>36.62368</v>
          </cell>
          <cell r="U103">
            <v>61.59438999999999</v>
          </cell>
          <cell r="V103">
            <v>0.94879999999999998</v>
          </cell>
          <cell r="W103">
            <v>23.576799999999999</v>
          </cell>
          <cell r="X103">
            <v>4.1259399999999999</v>
          </cell>
          <cell r="Y103">
            <v>0.29470999999999997</v>
          </cell>
          <cell r="Z103">
            <v>1.1788399999999999</v>
          </cell>
          <cell r="AA103">
            <v>103.79872</v>
          </cell>
          <cell r="AB103">
            <v>393.37248</v>
          </cell>
          <cell r="AC103">
            <v>166.80586</v>
          </cell>
          <cell r="AD103">
            <v>10.62656</v>
          </cell>
          <cell r="AE103">
            <v>11.198979999999999</v>
          </cell>
          <cell r="AF103">
            <v>6.0723199999999995</v>
          </cell>
          <cell r="AG103">
            <v>7.6624599999999994</v>
          </cell>
          <cell r="AH103">
            <v>22.987379999999998</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C103">
            <v>38808</v>
          </cell>
          <cell r="BD103">
            <v>157.00720000000001</v>
          </cell>
          <cell r="BE103">
            <v>604.72159999999997</v>
          </cell>
          <cell r="BF103">
            <v>25.211069999999999</v>
          </cell>
          <cell r="BG103">
            <v>47.703119999999998</v>
          </cell>
          <cell r="BH103">
            <v>40.461359999999999</v>
          </cell>
          <cell r="BI103">
            <v>1.33199</v>
          </cell>
          <cell r="BJ103">
            <v>0.55835999999999997</v>
          </cell>
          <cell r="BK103">
            <v>0</v>
          </cell>
          <cell r="BL103">
            <v>0</v>
          </cell>
          <cell r="BM103">
            <v>0</v>
          </cell>
          <cell r="BN103">
            <v>0</v>
          </cell>
          <cell r="BP103">
            <v>0</v>
          </cell>
          <cell r="BQ103">
            <v>0</v>
          </cell>
          <cell r="BR103">
            <v>0</v>
          </cell>
          <cell r="BS103">
            <v>0</v>
          </cell>
          <cell r="BT103">
            <v>0</v>
          </cell>
          <cell r="BU103">
            <v>0</v>
          </cell>
          <cell r="CA103">
            <v>0</v>
          </cell>
          <cell r="CB103">
            <v>0</v>
          </cell>
          <cell r="CC103">
            <v>0</v>
          </cell>
          <cell r="CH103">
            <v>0</v>
          </cell>
          <cell r="CI103">
            <v>390.76400000000001</v>
          </cell>
          <cell r="CJ103">
            <v>0</v>
          </cell>
          <cell r="CK103">
            <v>0</v>
          </cell>
          <cell r="CL103">
            <v>0</v>
          </cell>
          <cell r="CR103">
            <v>0</v>
          </cell>
          <cell r="CS103">
            <v>0</v>
          </cell>
          <cell r="CT103">
            <v>0</v>
          </cell>
          <cell r="CU103">
            <v>0</v>
          </cell>
          <cell r="CV103">
            <v>0</v>
          </cell>
          <cell r="CW103">
            <v>0</v>
          </cell>
          <cell r="CX103">
            <v>0</v>
          </cell>
          <cell r="CY103">
            <v>0</v>
          </cell>
          <cell r="CZ103">
            <v>0</v>
          </cell>
          <cell r="DA103">
            <v>0</v>
          </cell>
          <cell r="DC103">
            <v>38808</v>
          </cell>
          <cell r="DD103">
            <v>11881.535415</v>
          </cell>
          <cell r="DE103">
            <v>936.78872999999999</v>
          </cell>
          <cell r="DF103">
            <v>0</v>
          </cell>
          <cell r="DG103">
            <v>876.99469999999997</v>
          </cell>
          <cell r="DH103">
            <v>0</v>
          </cell>
          <cell r="DI103">
            <v>390.76400000000001</v>
          </cell>
          <cell r="DJ103">
            <v>0</v>
          </cell>
          <cell r="DK103">
            <v>14086.082844999999</v>
          </cell>
        </row>
        <row r="104">
          <cell r="A104">
            <v>38838</v>
          </cell>
          <cell r="B104">
            <v>6434.0270379999993</v>
          </cell>
          <cell r="C104">
            <v>4872.9531199999992</v>
          </cell>
          <cell r="D104">
            <v>110.32221</v>
          </cell>
          <cell r="E104">
            <v>220.02768</v>
          </cell>
          <cell r="F104">
            <v>259.84607999999997</v>
          </cell>
          <cell r="G104">
            <v>6.1755900000000006</v>
          </cell>
          <cell r="H104">
            <v>1.5303199999999999</v>
          </cell>
          <cell r="I104">
            <v>0.21059999999999998</v>
          </cell>
          <cell r="J104">
            <v>0</v>
          </cell>
          <cell r="K104">
            <v>0</v>
          </cell>
          <cell r="L104">
            <v>0</v>
          </cell>
          <cell r="M104">
            <v>0</v>
          </cell>
          <cell r="N104">
            <v>0</v>
          </cell>
          <cell r="O104">
            <v>0</v>
          </cell>
          <cell r="P104">
            <v>23.150719999999996</v>
          </cell>
          <cell r="Q104">
            <v>11.19584</v>
          </cell>
          <cell r="R104">
            <v>32.123390000000001</v>
          </cell>
          <cell r="S104">
            <v>19.450859999999999</v>
          </cell>
          <cell r="T104">
            <v>36.62368</v>
          </cell>
          <cell r="U104">
            <v>61.59438999999999</v>
          </cell>
          <cell r="V104">
            <v>0.94879999999999998</v>
          </cell>
          <cell r="W104">
            <v>23.576799999999999</v>
          </cell>
          <cell r="X104">
            <v>4.1259399999999999</v>
          </cell>
          <cell r="Y104">
            <v>0.29470999999999997</v>
          </cell>
          <cell r="Z104">
            <v>1.1788399999999999</v>
          </cell>
          <cell r="AA104">
            <v>103.79872</v>
          </cell>
          <cell r="AB104">
            <v>395.64959999999996</v>
          </cell>
          <cell r="AC104">
            <v>166.80586</v>
          </cell>
          <cell r="AD104">
            <v>10.62656</v>
          </cell>
          <cell r="AE104">
            <v>11.198979999999999</v>
          </cell>
          <cell r="AF104">
            <v>6.0723199999999995</v>
          </cell>
          <cell r="AG104">
            <v>7.6624599999999994</v>
          </cell>
          <cell r="AH104">
            <v>22.987379999999998</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C104">
            <v>38838</v>
          </cell>
          <cell r="BD104">
            <v>157.00720000000001</v>
          </cell>
          <cell r="BE104">
            <v>604.72159999999997</v>
          </cell>
          <cell r="BF104">
            <v>25.211069999999999</v>
          </cell>
          <cell r="BG104">
            <v>47.703119999999998</v>
          </cell>
          <cell r="BH104">
            <v>40.461359999999999</v>
          </cell>
          <cell r="BI104">
            <v>1.33199</v>
          </cell>
          <cell r="BJ104">
            <v>0.55835999999999997</v>
          </cell>
          <cell r="BK104">
            <v>0</v>
          </cell>
          <cell r="BL104">
            <v>0</v>
          </cell>
          <cell r="BM104">
            <v>0</v>
          </cell>
          <cell r="BN104">
            <v>0</v>
          </cell>
          <cell r="BP104">
            <v>0</v>
          </cell>
          <cell r="BQ104">
            <v>0</v>
          </cell>
          <cell r="BR104">
            <v>0</v>
          </cell>
          <cell r="BS104">
            <v>0</v>
          </cell>
          <cell r="BT104">
            <v>0</v>
          </cell>
          <cell r="BU104">
            <v>0</v>
          </cell>
          <cell r="CA104">
            <v>0</v>
          </cell>
          <cell r="CB104">
            <v>0</v>
          </cell>
          <cell r="CC104">
            <v>0</v>
          </cell>
          <cell r="CH104">
            <v>0</v>
          </cell>
          <cell r="CI104">
            <v>390.76400000000001</v>
          </cell>
          <cell r="CJ104">
            <v>0</v>
          </cell>
          <cell r="CK104">
            <v>0</v>
          </cell>
          <cell r="CL104">
            <v>0</v>
          </cell>
          <cell r="CR104">
            <v>0</v>
          </cell>
          <cell r="CS104">
            <v>0</v>
          </cell>
          <cell r="CT104">
            <v>0</v>
          </cell>
          <cell r="CU104">
            <v>0</v>
          </cell>
          <cell r="CV104">
            <v>0</v>
          </cell>
          <cell r="CW104">
            <v>0</v>
          </cell>
          <cell r="CX104">
            <v>0</v>
          </cell>
          <cell r="CY104">
            <v>0</v>
          </cell>
          <cell r="CZ104">
            <v>0</v>
          </cell>
          <cell r="DA104">
            <v>0</v>
          </cell>
          <cell r="DC104">
            <v>38838</v>
          </cell>
          <cell r="DD104">
            <v>11905.092637999998</v>
          </cell>
          <cell r="DE104">
            <v>939.06584999999995</v>
          </cell>
          <cell r="DF104">
            <v>0</v>
          </cell>
          <cell r="DG104">
            <v>876.99469999999997</v>
          </cell>
          <cell r="DH104">
            <v>0</v>
          </cell>
          <cell r="DI104">
            <v>390.76400000000001</v>
          </cell>
          <cell r="DJ104">
            <v>0</v>
          </cell>
          <cell r="DK104">
            <v>14111.917187999996</v>
          </cell>
        </row>
        <row r="105">
          <cell r="A105">
            <v>38869</v>
          </cell>
          <cell r="B105">
            <v>6427.8991020000003</v>
          </cell>
          <cell r="C105">
            <v>4870.2852800000001</v>
          </cell>
          <cell r="D105">
            <v>110.32221</v>
          </cell>
          <cell r="E105">
            <v>220.32095999999999</v>
          </cell>
          <cell r="F105">
            <v>263.57976000000002</v>
          </cell>
          <cell r="G105">
            <v>6.1755900000000006</v>
          </cell>
          <cell r="H105">
            <v>1.5303199999999999</v>
          </cell>
          <cell r="I105">
            <v>0.21059999999999998</v>
          </cell>
          <cell r="J105">
            <v>0</v>
          </cell>
          <cell r="K105">
            <v>0</v>
          </cell>
          <cell r="L105">
            <v>0</v>
          </cell>
          <cell r="M105">
            <v>0</v>
          </cell>
          <cell r="N105">
            <v>0</v>
          </cell>
          <cell r="O105">
            <v>0</v>
          </cell>
          <cell r="P105">
            <v>23.150719999999996</v>
          </cell>
          <cell r="Q105">
            <v>11.19584</v>
          </cell>
          <cell r="R105">
            <v>32.123390000000001</v>
          </cell>
          <cell r="S105">
            <v>19.450859999999999</v>
          </cell>
          <cell r="T105">
            <v>36.62368</v>
          </cell>
          <cell r="U105">
            <v>61.59438999999999</v>
          </cell>
          <cell r="V105">
            <v>0.94879999999999998</v>
          </cell>
          <cell r="W105">
            <v>23.576799999999999</v>
          </cell>
          <cell r="X105">
            <v>4.1259399999999999</v>
          </cell>
          <cell r="Y105">
            <v>0.29470999999999997</v>
          </cell>
          <cell r="Z105">
            <v>1.1788399999999999</v>
          </cell>
          <cell r="AA105">
            <v>103.79872</v>
          </cell>
          <cell r="AB105">
            <v>397.92671999999999</v>
          </cell>
          <cell r="AC105">
            <v>166.80586</v>
          </cell>
          <cell r="AD105">
            <v>10.62656</v>
          </cell>
          <cell r="AE105">
            <v>11.198979999999999</v>
          </cell>
          <cell r="AF105">
            <v>6.0723199999999995</v>
          </cell>
          <cell r="AG105">
            <v>7.6624599999999994</v>
          </cell>
          <cell r="AH105">
            <v>22.987379999999998</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C105">
            <v>38869</v>
          </cell>
          <cell r="BD105">
            <v>157.00720000000001</v>
          </cell>
          <cell r="BE105">
            <v>604.72159999999997</v>
          </cell>
          <cell r="BF105">
            <v>25.211069999999999</v>
          </cell>
          <cell r="BG105">
            <v>47.703119999999998</v>
          </cell>
          <cell r="BH105">
            <v>40.461359999999999</v>
          </cell>
          <cell r="BI105">
            <v>1.33199</v>
          </cell>
          <cell r="BJ105">
            <v>0.55835999999999997</v>
          </cell>
          <cell r="BK105">
            <v>0</v>
          </cell>
          <cell r="BL105">
            <v>0</v>
          </cell>
          <cell r="BM105">
            <v>0</v>
          </cell>
          <cell r="BN105">
            <v>0</v>
          </cell>
          <cell r="BP105">
            <v>0</v>
          </cell>
          <cell r="BQ105">
            <v>0</v>
          </cell>
          <cell r="BR105">
            <v>0</v>
          </cell>
          <cell r="BS105">
            <v>0</v>
          </cell>
          <cell r="BT105">
            <v>0</v>
          </cell>
          <cell r="BU105">
            <v>0</v>
          </cell>
          <cell r="CA105">
            <v>0</v>
          </cell>
          <cell r="CB105">
            <v>0</v>
          </cell>
          <cell r="CC105">
            <v>0</v>
          </cell>
          <cell r="CH105">
            <v>0</v>
          </cell>
          <cell r="CI105">
            <v>390.76400000000001</v>
          </cell>
          <cell r="CJ105">
            <v>0</v>
          </cell>
          <cell r="CK105">
            <v>0</v>
          </cell>
          <cell r="CL105">
            <v>0</v>
          </cell>
          <cell r="CR105">
            <v>0</v>
          </cell>
          <cell r="CS105">
            <v>0</v>
          </cell>
          <cell r="CT105">
            <v>0</v>
          </cell>
          <cell r="CU105">
            <v>0</v>
          </cell>
          <cell r="CV105">
            <v>0</v>
          </cell>
          <cell r="CW105">
            <v>0</v>
          </cell>
          <cell r="CX105">
            <v>0</v>
          </cell>
          <cell r="CY105">
            <v>0</v>
          </cell>
          <cell r="CZ105">
            <v>0</v>
          </cell>
          <cell r="DA105">
            <v>0</v>
          </cell>
          <cell r="DC105">
            <v>38869</v>
          </cell>
          <cell r="DD105">
            <v>11900.323822</v>
          </cell>
          <cell r="DE105">
            <v>941.34296999999992</v>
          </cell>
          <cell r="DF105">
            <v>0</v>
          </cell>
          <cell r="DG105">
            <v>876.99469999999997</v>
          </cell>
          <cell r="DH105">
            <v>0</v>
          </cell>
          <cell r="DI105">
            <v>390.76400000000001</v>
          </cell>
          <cell r="DJ105">
            <v>0</v>
          </cell>
          <cell r="DK105">
            <v>14109.425491999998</v>
          </cell>
        </row>
        <row r="106">
          <cell r="A106">
            <v>38899</v>
          </cell>
          <cell r="B106">
            <v>6437.4062899999999</v>
          </cell>
          <cell r="C106">
            <v>4886.8343999999997</v>
          </cell>
          <cell r="D106">
            <v>110.32221</v>
          </cell>
          <cell r="E106">
            <v>220.5804</v>
          </cell>
          <cell r="F106">
            <v>266.85095999999999</v>
          </cell>
          <cell r="G106">
            <v>6.1755900000000006</v>
          </cell>
          <cell r="H106">
            <v>1.5303199999999999</v>
          </cell>
          <cell r="I106">
            <v>0.21059999999999998</v>
          </cell>
          <cell r="J106">
            <v>0</v>
          </cell>
          <cell r="K106">
            <v>0</v>
          </cell>
          <cell r="L106">
            <v>0</v>
          </cell>
          <cell r="M106">
            <v>0</v>
          </cell>
          <cell r="N106">
            <v>0</v>
          </cell>
          <cell r="O106">
            <v>0</v>
          </cell>
          <cell r="P106">
            <v>23.150719999999996</v>
          </cell>
          <cell r="Q106">
            <v>11.19584</v>
          </cell>
          <cell r="R106">
            <v>32.123390000000001</v>
          </cell>
          <cell r="S106">
            <v>19.450859999999999</v>
          </cell>
          <cell r="T106">
            <v>36.62368</v>
          </cell>
          <cell r="U106">
            <v>61.59438999999999</v>
          </cell>
          <cell r="V106">
            <v>0.94879999999999998</v>
          </cell>
          <cell r="W106">
            <v>23.576799999999999</v>
          </cell>
          <cell r="X106">
            <v>4.1259399999999999</v>
          </cell>
          <cell r="Y106">
            <v>0.29470999999999997</v>
          </cell>
          <cell r="Z106">
            <v>1.1788399999999999</v>
          </cell>
          <cell r="AA106">
            <v>103.79872</v>
          </cell>
          <cell r="AB106">
            <v>400.01407999999998</v>
          </cell>
          <cell r="AC106">
            <v>166.80586</v>
          </cell>
          <cell r="AD106">
            <v>10.62656</v>
          </cell>
          <cell r="AE106">
            <v>11.198979999999999</v>
          </cell>
          <cell r="AF106">
            <v>6.0723199999999995</v>
          </cell>
          <cell r="AG106">
            <v>7.6624599999999994</v>
          </cell>
          <cell r="AH106">
            <v>22.987379999999998</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C106">
            <v>38899</v>
          </cell>
          <cell r="BD106">
            <v>157.00720000000001</v>
          </cell>
          <cell r="BE106">
            <v>604.72159999999997</v>
          </cell>
          <cell r="BF106">
            <v>25.211069999999999</v>
          </cell>
          <cell r="BG106">
            <v>47.703119999999998</v>
          </cell>
          <cell r="BH106">
            <v>40.461359999999999</v>
          </cell>
          <cell r="BI106">
            <v>1.33199</v>
          </cell>
          <cell r="BJ106">
            <v>0.55835999999999997</v>
          </cell>
          <cell r="BK106">
            <v>0</v>
          </cell>
          <cell r="BL106">
            <v>0</v>
          </cell>
          <cell r="BM106">
            <v>0</v>
          </cell>
          <cell r="BN106">
            <v>0</v>
          </cell>
          <cell r="BP106">
            <v>0</v>
          </cell>
          <cell r="BQ106">
            <v>0</v>
          </cell>
          <cell r="BR106">
            <v>0</v>
          </cell>
          <cell r="BS106">
            <v>0</v>
          </cell>
          <cell r="BT106">
            <v>0</v>
          </cell>
          <cell r="BU106">
            <v>0</v>
          </cell>
          <cell r="CA106">
            <v>0</v>
          </cell>
          <cell r="CB106">
            <v>0</v>
          </cell>
          <cell r="CC106">
            <v>0</v>
          </cell>
          <cell r="CH106">
            <v>0</v>
          </cell>
          <cell r="CI106">
            <v>390.76400000000001</v>
          </cell>
          <cell r="CJ106">
            <v>0</v>
          </cell>
          <cell r="CK106">
            <v>0</v>
          </cell>
          <cell r="CL106">
            <v>0</v>
          </cell>
          <cell r="CR106">
            <v>0</v>
          </cell>
          <cell r="CS106">
            <v>0</v>
          </cell>
          <cell r="CT106">
            <v>0</v>
          </cell>
          <cell r="CU106">
            <v>0</v>
          </cell>
          <cell r="CV106">
            <v>0</v>
          </cell>
          <cell r="CW106">
            <v>0</v>
          </cell>
          <cell r="CX106">
            <v>0</v>
          </cell>
          <cell r="CY106">
            <v>0</v>
          </cell>
          <cell r="CZ106">
            <v>0</v>
          </cell>
          <cell r="DA106">
            <v>0</v>
          </cell>
          <cell r="DC106">
            <v>38899</v>
          </cell>
          <cell r="DD106">
            <v>11929.91077</v>
          </cell>
          <cell r="DE106">
            <v>943.43032999999991</v>
          </cell>
          <cell r="DF106">
            <v>0</v>
          </cell>
          <cell r="DG106">
            <v>876.99469999999997</v>
          </cell>
          <cell r="DH106">
            <v>0</v>
          </cell>
          <cell r="DI106">
            <v>390.76400000000001</v>
          </cell>
          <cell r="DJ106">
            <v>0</v>
          </cell>
          <cell r="DK106">
            <v>14141.099799999998</v>
          </cell>
        </row>
        <row r="107">
          <cell r="A107">
            <v>38930</v>
          </cell>
          <cell r="B107">
            <v>6438.9816520000004</v>
          </cell>
          <cell r="C107">
            <v>4894.7292800000005</v>
          </cell>
          <cell r="D107">
            <v>110.32221</v>
          </cell>
          <cell r="E107">
            <v>220.82856000000001</v>
          </cell>
          <cell r="F107">
            <v>269.98680000000002</v>
          </cell>
          <cell r="G107">
            <v>6.1755900000000006</v>
          </cell>
          <cell r="H107">
            <v>1.5303199999999999</v>
          </cell>
          <cell r="I107">
            <v>0.21059999999999998</v>
          </cell>
          <cell r="J107">
            <v>0</v>
          </cell>
          <cell r="K107">
            <v>0</v>
          </cell>
          <cell r="L107">
            <v>0</v>
          </cell>
          <cell r="M107">
            <v>0</v>
          </cell>
          <cell r="N107">
            <v>0</v>
          </cell>
          <cell r="O107">
            <v>0</v>
          </cell>
          <cell r="P107">
            <v>23.150719999999996</v>
          </cell>
          <cell r="Q107">
            <v>11.19584</v>
          </cell>
          <cell r="R107">
            <v>32.123390000000001</v>
          </cell>
          <cell r="S107">
            <v>19.450859999999999</v>
          </cell>
          <cell r="T107">
            <v>36.62368</v>
          </cell>
          <cell r="U107">
            <v>61.59438999999999</v>
          </cell>
          <cell r="V107">
            <v>0.94879999999999998</v>
          </cell>
          <cell r="W107">
            <v>23.576799999999999</v>
          </cell>
          <cell r="X107">
            <v>4.1259399999999999</v>
          </cell>
          <cell r="Y107">
            <v>0.29470999999999997</v>
          </cell>
          <cell r="Z107">
            <v>1.1788399999999999</v>
          </cell>
          <cell r="AA107">
            <v>103.79872</v>
          </cell>
          <cell r="AB107">
            <v>401.91167999999999</v>
          </cell>
          <cell r="AC107">
            <v>166.80586</v>
          </cell>
          <cell r="AD107">
            <v>10.62656</v>
          </cell>
          <cell r="AE107">
            <v>11.198979999999999</v>
          </cell>
          <cell r="AF107">
            <v>6.0723199999999995</v>
          </cell>
          <cell r="AG107">
            <v>7.6624599999999994</v>
          </cell>
          <cell r="AH107">
            <v>22.987379999999998</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C107">
            <v>38930</v>
          </cell>
          <cell r="BD107">
            <v>157.00720000000001</v>
          </cell>
          <cell r="BE107">
            <v>604.72159999999997</v>
          </cell>
          <cell r="BF107">
            <v>25.211069999999999</v>
          </cell>
          <cell r="BG107">
            <v>47.703119999999998</v>
          </cell>
          <cell r="BH107">
            <v>40.461359999999999</v>
          </cell>
          <cell r="BI107">
            <v>1.33199</v>
          </cell>
          <cell r="BJ107">
            <v>0.55835999999999997</v>
          </cell>
          <cell r="BK107">
            <v>0</v>
          </cell>
          <cell r="BL107">
            <v>0</v>
          </cell>
          <cell r="BM107">
            <v>0</v>
          </cell>
          <cell r="BN107">
            <v>0</v>
          </cell>
          <cell r="BP107">
            <v>0</v>
          </cell>
          <cell r="BQ107">
            <v>0</v>
          </cell>
          <cell r="BR107">
            <v>0</v>
          </cell>
          <cell r="BS107">
            <v>0</v>
          </cell>
          <cell r="BT107">
            <v>0</v>
          </cell>
          <cell r="BU107">
            <v>0</v>
          </cell>
          <cell r="CA107">
            <v>0</v>
          </cell>
          <cell r="CB107">
            <v>0</v>
          </cell>
          <cell r="CC107">
            <v>0</v>
          </cell>
          <cell r="CH107">
            <v>0</v>
          </cell>
          <cell r="CI107">
            <v>390.76400000000001</v>
          </cell>
          <cell r="CJ107">
            <v>0</v>
          </cell>
          <cell r="CK107">
            <v>0</v>
          </cell>
          <cell r="CL107">
            <v>0</v>
          </cell>
          <cell r="CR107">
            <v>0</v>
          </cell>
          <cell r="CS107">
            <v>0</v>
          </cell>
          <cell r="CT107">
            <v>0</v>
          </cell>
          <cell r="CU107">
            <v>0</v>
          </cell>
          <cell r="CV107">
            <v>0</v>
          </cell>
          <cell r="CW107">
            <v>0</v>
          </cell>
          <cell r="CX107">
            <v>0</v>
          </cell>
          <cell r="CY107">
            <v>0</v>
          </cell>
          <cell r="CZ107">
            <v>0</v>
          </cell>
          <cell r="DA107">
            <v>0</v>
          </cell>
          <cell r="DC107">
            <v>38930</v>
          </cell>
          <cell r="DD107">
            <v>11942.765012000003</v>
          </cell>
          <cell r="DE107">
            <v>945.32792999999992</v>
          </cell>
          <cell r="DF107">
            <v>0</v>
          </cell>
          <cell r="DG107">
            <v>876.99469999999997</v>
          </cell>
          <cell r="DH107">
            <v>0</v>
          </cell>
          <cell r="DI107">
            <v>390.76400000000001</v>
          </cell>
          <cell r="DJ107">
            <v>0</v>
          </cell>
          <cell r="DK107">
            <v>14155.851642000001</v>
          </cell>
        </row>
        <row r="108">
          <cell r="A108">
            <v>38961</v>
          </cell>
          <cell r="B108">
            <v>6446.1305579999998</v>
          </cell>
          <cell r="C108">
            <v>4907.5051199999989</v>
          </cell>
          <cell r="D108">
            <v>110.32221</v>
          </cell>
          <cell r="E108">
            <v>221.14439999999999</v>
          </cell>
          <cell r="F108">
            <v>273.9348</v>
          </cell>
          <cell r="G108">
            <v>6.1755900000000006</v>
          </cell>
          <cell r="H108">
            <v>1.5303199999999999</v>
          </cell>
          <cell r="I108">
            <v>0.21059999999999998</v>
          </cell>
          <cell r="J108">
            <v>0</v>
          </cell>
          <cell r="K108">
            <v>0</v>
          </cell>
          <cell r="L108">
            <v>0</v>
          </cell>
          <cell r="M108">
            <v>0</v>
          </cell>
          <cell r="N108">
            <v>0</v>
          </cell>
          <cell r="O108">
            <v>0</v>
          </cell>
          <cell r="P108">
            <v>23.150719999999996</v>
          </cell>
          <cell r="Q108">
            <v>11.19584</v>
          </cell>
          <cell r="R108">
            <v>32.123390000000001</v>
          </cell>
          <cell r="S108">
            <v>19.450859999999999</v>
          </cell>
          <cell r="T108">
            <v>36.62368</v>
          </cell>
          <cell r="U108">
            <v>61.59438999999999</v>
          </cell>
          <cell r="V108">
            <v>0.94879999999999998</v>
          </cell>
          <cell r="W108">
            <v>23.576799999999999</v>
          </cell>
          <cell r="X108">
            <v>4.1259399999999999</v>
          </cell>
          <cell r="Y108">
            <v>0.29470999999999997</v>
          </cell>
          <cell r="Z108">
            <v>1.1788399999999999</v>
          </cell>
          <cell r="AA108">
            <v>103.79872</v>
          </cell>
          <cell r="AB108">
            <v>404.37855999999999</v>
          </cell>
          <cell r="AC108">
            <v>166.80586</v>
          </cell>
          <cell r="AD108">
            <v>10.62656</v>
          </cell>
          <cell r="AE108">
            <v>11.198979999999999</v>
          </cell>
          <cell r="AF108">
            <v>6.0723199999999995</v>
          </cell>
          <cell r="AG108">
            <v>7.6624599999999994</v>
          </cell>
          <cell r="AH108">
            <v>22.987379999999998</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C108">
            <v>38961</v>
          </cell>
          <cell r="BD108">
            <v>157.00720000000001</v>
          </cell>
          <cell r="BE108">
            <v>604.72159999999997</v>
          </cell>
          <cell r="BF108">
            <v>25.211069999999999</v>
          </cell>
          <cell r="BG108">
            <v>47.703119999999998</v>
          </cell>
          <cell r="BH108">
            <v>40.461359999999999</v>
          </cell>
          <cell r="BI108">
            <v>1.33199</v>
          </cell>
          <cell r="BJ108">
            <v>0.55835999999999997</v>
          </cell>
          <cell r="BK108">
            <v>0</v>
          </cell>
          <cell r="BL108">
            <v>0</v>
          </cell>
          <cell r="BM108">
            <v>0</v>
          </cell>
          <cell r="BN108">
            <v>0</v>
          </cell>
          <cell r="BP108">
            <v>0</v>
          </cell>
          <cell r="BQ108">
            <v>0</v>
          </cell>
          <cell r="BR108">
            <v>0</v>
          </cell>
          <cell r="BS108">
            <v>0</v>
          </cell>
          <cell r="BT108">
            <v>0</v>
          </cell>
          <cell r="BU108">
            <v>0</v>
          </cell>
          <cell r="CA108">
            <v>0</v>
          </cell>
          <cell r="CB108">
            <v>0</v>
          </cell>
          <cell r="CC108">
            <v>0</v>
          </cell>
          <cell r="CH108">
            <v>0</v>
          </cell>
          <cell r="CI108">
            <v>390.76400000000001</v>
          </cell>
          <cell r="CJ108">
            <v>0</v>
          </cell>
          <cell r="CK108">
            <v>0</v>
          </cell>
          <cell r="CL108">
            <v>0</v>
          </cell>
          <cell r="CR108">
            <v>0</v>
          </cell>
          <cell r="CS108">
            <v>0</v>
          </cell>
          <cell r="CT108">
            <v>0</v>
          </cell>
          <cell r="CU108">
            <v>0</v>
          </cell>
          <cell r="CV108">
            <v>0</v>
          </cell>
          <cell r="CW108">
            <v>0</v>
          </cell>
          <cell r="CX108">
            <v>0</v>
          </cell>
          <cell r="CY108">
            <v>0</v>
          </cell>
          <cell r="CZ108">
            <v>0</v>
          </cell>
          <cell r="DA108">
            <v>0</v>
          </cell>
          <cell r="DC108">
            <v>38961</v>
          </cell>
          <cell r="DD108">
            <v>11966.953597999998</v>
          </cell>
          <cell r="DE108">
            <v>947.7948100000001</v>
          </cell>
          <cell r="DF108">
            <v>0</v>
          </cell>
          <cell r="DG108">
            <v>876.99469999999997</v>
          </cell>
          <cell r="DH108">
            <v>0</v>
          </cell>
          <cell r="DI108">
            <v>390.76400000000001</v>
          </cell>
          <cell r="DJ108">
            <v>0</v>
          </cell>
          <cell r="DK108">
            <v>14182.507107999996</v>
          </cell>
        </row>
        <row r="109">
          <cell r="A109">
            <v>38991</v>
          </cell>
          <cell r="B109">
            <v>6471.0580959999998</v>
          </cell>
          <cell r="C109">
            <v>4939.6278400000001</v>
          </cell>
          <cell r="D109">
            <v>110.32221</v>
          </cell>
          <cell r="E109">
            <v>221.52791999999999</v>
          </cell>
          <cell r="F109">
            <v>278.79647999999997</v>
          </cell>
          <cell r="G109">
            <v>6.1755900000000006</v>
          </cell>
          <cell r="H109">
            <v>1.5303199999999999</v>
          </cell>
          <cell r="I109">
            <v>0.21059999999999998</v>
          </cell>
          <cell r="J109">
            <v>0</v>
          </cell>
          <cell r="K109">
            <v>0</v>
          </cell>
          <cell r="L109">
            <v>0</v>
          </cell>
          <cell r="M109">
            <v>0</v>
          </cell>
          <cell r="N109">
            <v>0</v>
          </cell>
          <cell r="O109">
            <v>0</v>
          </cell>
          <cell r="P109">
            <v>23.150719999999996</v>
          </cell>
          <cell r="Q109">
            <v>11.19584</v>
          </cell>
          <cell r="R109">
            <v>32.123390000000001</v>
          </cell>
          <cell r="S109">
            <v>19.450859999999999</v>
          </cell>
          <cell r="T109">
            <v>36.62368</v>
          </cell>
          <cell r="U109">
            <v>61.59438999999999</v>
          </cell>
          <cell r="V109">
            <v>0.94879999999999998</v>
          </cell>
          <cell r="W109">
            <v>23.576799999999999</v>
          </cell>
          <cell r="X109">
            <v>4.1259399999999999</v>
          </cell>
          <cell r="Y109">
            <v>0.29470999999999997</v>
          </cell>
          <cell r="Z109">
            <v>1.1788399999999999</v>
          </cell>
          <cell r="AA109">
            <v>103.79872</v>
          </cell>
          <cell r="AB109">
            <v>407.41471999999999</v>
          </cell>
          <cell r="AC109">
            <v>166.80586</v>
          </cell>
          <cell r="AD109">
            <v>10.62656</v>
          </cell>
          <cell r="AE109">
            <v>11.198979999999999</v>
          </cell>
          <cell r="AF109">
            <v>6.0723199999999995</v>
          </cell>
          <cell r="AG109">
            <v>7.6624599999999994</v>
          </cell>
          <cell r="AH109">
            <v>22.987379999999998</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C109">
            <v>38991</v>
          </cell>
          <cell r="BD109">
            <v>157.00720000000001</v>
          </cell>
          <cell r="BE109">
            <v>604.72159999999997</v>
          </cell>
          <cell r="BF109">
            <v>25.211069999999999</v>
          </cell>
          <cell r="BG109">
            <v>47.703119999999998</v>
          </cell>
          <cell r="BH109">
            <v>40.461359999999999</v>
          </cell>
          <cell r="BI109">
            <v>1.33199</v>
          </cell>
          <cell r="BJ109">
            <v>0.55835999999999997</v>
          </cell>
          <cell r="BK109">
            <v>0</v>
          </cell>
          <cell r="BL109">
            <v>0</v>
          </cell>
          <cell r="BM109">
            <v>0</v>
          </cell>
          <cell r="BN109">
            <v>0</v>
          </cell>
          <cell r="BP109">
            <v>0</v>
          </cell>
          <cell r="BQ109">
            <v>0</v>
          </cell>
          <cell r="BR109">
            <v>0</v>
          </cell>
          <cell r="BS109">
            <v>0</v>
          </cell>
          <cell r="BT109">
            <v>0</v>
          </cell>
          <cell r="BU109">
            <v>0</v>
          </cell>
          <cell r="CA109">
            <v>0</v>
          </cell>
          <cell r="CB109">
            <v>0</v>
          </cell>
          <cell r="CC109">
            <v>0</v>
          </cell>
          <cell r="CH109">
            <v>0</v>
          </cell>
          <cell r="CI109">
            <v>390.76400000000001</v>
          </cell>
          <cell r="CJ109">
            <v>0</v>
          </cell>
          <cell r="CK109">
            <v>0</v>
          </cell>
          <cell r="CL109">
            <v>0</v>
          </cell>
          <cell r="CR109">
            <v>0</v>
          </cell>
          <cell r="CS109">
            <v>0</v>
          </cell>
          <cell r="CT109">
            <v>0</v>
          </cell>
          <cell r="CU109">
            <v>0</v>
          </cell>
          <cell r="CV109">
            <v>0</v>
          </cell>
          <cell r="CW109">
            <v>0</v>
          </cell>
          <cell r="CX109">
            <v>0</v>
          </cell>
          <cell r="CY109">
            <v>0</v>
          </cell>
          <cell r="CZ109">
            <v>0</v>
          </cell>
          <cell r="DA109">
            <v>0</v>
          </cell>
          <cell r="DC109">
            <v>38991</v>
          </cell>
          <cell r="DD109">
            <v>12029.249056000002</v>
          </cell>
          <cell r="DE109">
            <v>950.83096999999998</v>
          </cell>
          <cell r="DF109">
            <v>0</v>
          </cell>
          <cell r="DG109">
            <v>876.99469999999997</v>
          </cell>
          <cell r="DH109">
            <v>0</v>
          </cell>
          <cell r="DI109">
            <v>390.76400000000001</v>
          </cell>
          <cell r="DJ109">
            <v>0</v>
          </cell>
          <cell r="DK109">
            <v>14247.838726000002</v>
          </cell>
        </row>
        <row r="110">
          <cell r="A110">
            <v>39022</v>
          </cell>
          <cell r="B110">
            <v>6463.1606550000006</v>
          </cell>
          <cell r="C110">
            <v>4936.9459999999999</v>
          </cell>
          <cell r="D110">
            <v>110.32221</v>
          </cell>
          <cell r="E110">
            <v>221.94528</v>
          </cell>
          <cell r="F110">
            <v>283.97399999999999</v>
          </cell>
          <cell r="G110">
            <v>6.1755900000000006</v>
          </cell>
          <cell r="H110">
            <v>1.5303199999999999</v>
          </cell>
          <cell r="I110">
            <v>0.21059999999999998</v>
          </cell>
          <cell r="J110">
            <v>0</v>
          </cell>
          <cell r="K110">
            <v>0</v>
          </cell>
          <cell r="L110">
            <v>0</v>
          </cell>
          <cell r="M110">
            <v>0</v>
          </cell>
          <cell r="N110">
            <v>0</v>
          </cell>
          <cell r="O110">
            <v>0</v>
          </cell>
          <cell r="P110">
            <v>23.150719999999996</v>
          </cell>
          <cell r="Q110">
            <v>11.19584</v>
          </cell>
          <cell r="R110">
            <v>32.123390000000001</v>
          </cell>
          <cell r="S110">
            <v>19.450859999999999</v>
          </cell>
          <cell r="T110">
            <v>36.62368</v>
          </cell>
          <cell r="U110">
            <v>61.59438999999999</v>
          </cell>
          <cell r="V110">
            <v>0.94879999999999998</v>
          </cell>
          <cell r="W110">
            <v>23.576799999999999</v>
          </cell>
          <cell r="X110">
            <v>4.1259399999999999</v>
          </cell>
          <cell r="Y110">
            <v>0.29470999999999997</v>
          </cell>
          <cell r="Z110">
            <v>1.1788399999999999</v>
          </cell>
          <cell r="AA110">
            <v>103.79872</v>
          </cell>
          <cell r="AB110">
            <v>410.64063999999996</v>
          </cell>
          <cell r="AC110">
            <v>166.80586</v>
          </cell>
          <cell r="AD110">
            <v>10.62656</v>
          </cell>
          <cell r="AE110">
            <v>11.198979999999999</v>
          </cell>
          <cell r="AF110">
            <v>6.0723199999999995</v>
          </cell>
          <cell r="AG110">
            <v>7.6624599999999994</v>
          </cell>
          <cell r="AH110">
            <v>22.987379999999998</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C110">
            <v>39022</v>
          </cell>
          <cell r="BD110">
            <v>157.00720000000001</v>
          </cell>
          <cell r="BE110">
            <v>604.72159999999997</v>
          </cell>
          <cell r="BF110">
            <v>25.211069999999999</v>
          </cell>
          <cell r="BG110">
            <v>47.703119999999998</v>
          </cell>
          <cell r="BH110">
            <v>40.461359999999999</v>
          </cell>
          <cell r="BI110">
            <v>1.33199</v>
          </cell>
          <cell r="BJ110">
            <v>0.55835999999999997</v>
          </cell>
          <cell r="BK110">
            <v>0</v>
          </cell>
          <cell r="BL110">
            <v>0</v>
          </cell>
          <cell r="BM110">
            <v>0</v>
          </cell>
          <cell r="BN110">
            <v>0</v>
          </cell>
          <cell r="BP110">
            <v>0</v>
          </cell>
          <cell r="BQ110">
            <v>0</v>
          </cell>
          <cell r="BR110">
            <v>0</v>
          </cell>
          <cell r="BS110">
            <v>0</v>
          </cell>
          <cell r="BT110">
            <v>0</v>
          </cell>
          <cell r="BU110">
            <v>0</v>
          </cell>
          <cell r="CA110">
            <v>0</v>
          </cell>
          <cell r="CB110">
            <v>0</v>
          </cell>
          <cell r="CC110">
            <v>0</v>
          </cell>
          <cell r="CH110">
            <v>0</v>
          </cell>
          <cell r="CI110">
            <v>390.76400000000001</v>
          </cell>
          <cell r="CJ110">
            <v>0</v>
          </cell>
          <cell r="CK110">
            <v>0</v>
          </cell>
          <cell r="CL110">
            <v>0</v>
          </cell>
          <cell r="CR110">
            <v>0</v>
          </cell>
          <cell r="CS110">
            <v>0</v>
          </cell>
          <cell r="CT110">
            <v>0</v>
          </cell>
          <cell r="CU110">
            <v>0</v>
          </cell>
          <cell r="CV110">
            <v>0</v>
          </cell>
          <cell r="CW110">
            <v>0</v>
          </cell>
          <cell r="CX110">
            <v>0</v>
          </cell>
          <cell r="CY110">
            <v>0</v>
          </cell>
          <cell r="CZ110">
            <v>0</v>
          </cell>
          <cell r="DA110">
            <v>0</v>
          </cell>
          <cell r="DC110">
            <v>39022</v>
          </cell>
          <cell r="DD110">
            <v>12024.264655000001</v>
          </cell>
          <cell r="DE110">
            <v>954.05689000000007</v>
          </cell>
          <cell r="DF110">
            <v>0</v>
          </cell>
          <cell r="DG110">
            <v>876.99469999999997</v>
          </cell>
          <cell r="DH110">
            <v>0</v>
          </cell>
          <cell r="DI110">
            <v>390.76400000000001</v>
          </cell>
          <cell r="DJ110">
            <v>0</v>
          </cell>
          <cell r="DK110">
            <v>14246.080244999999</v>
          </cell>
        </row>
        <row r="111">
          <cell r="A111">
            <v>39052</v>
          </cell>
          <cell r="B111">
            <v>6461.7045825000005</v>
          </cell>
          <cell r="C111">
            <v>4939.4813999999997</v>
          </cell>
          <cell r="D111">
            <v>110.32221</v>
          </cell>
          <cell r="E111">
            <v>222.47543999999996</v>
          </cell>
          <cell r="F111">
            <v>290.66303999999997</v>
          </cell>
          <cell r="G111">
            <v>6.1755900000000006</v>
          </cell>
          <cell r="H111">
            <v>1.5303199999999999</v>
          </cell>
          <cell r="I111">
            <v>0.21059999999999998</v>
          </cell>
          <cell r="J111">
            <v>0</v>
          </cell>
          <cell r="K111">
            <v>0</v>
          </cell>
          <cell r="L111">
            <v>0</v>
          </cell>
          <cell r="M111">
            <v>0</v>
          </cell>
          <cell r="N111">
            <v>0</v>
          </cell>
          <cell r="O111">
            <v>0</v>
          </cell>
          <cell r="P111">
            <v>23.150719999999996</v>
          </cell>
          <cell r="Q111">
            <v>11.19584</v>
          </cell>
          <cell r="R111">
            <v>32.123390000000001</v>
          </cell>
          <cell r="S111">
            <v>19.450859999999999</v>
          </cell>
          <cell r="T111">
            <v>36.62368</v>
          </cell>
          <cell r="U111">
            <v>61.59438999999999</v>
          </cell>
          <cell r="V111">
            <v>0.94879999999999998</v>
          </cell>
          <cell r="W111">
            <v>23.576799999999999</v>
          </cell>
          <cell r="X111">
            <v>4.1259399999999999</v>
          </cell>
          <cell r="Y111">
            <v>0.29470999999999997</v>
          </cell>
          <cell r="Z111">
            <v>1.1788399999999999</v>
          </cell>
          <cell r="AA111">
            <v>103.79872</v>
          </cell>
          <cell r="AB111">
            <v>414.81536</v>
          </cell>
          <cell r="AC111">
            <v>166.80586</v>
          </cell>
          <cell r="AD111">
            <v>10.62656</v>
          </cell>
          <cell r="AE111">
            <v>11.198979999999999</v>
          </cell>
          <cell r="AF111">
            <v>6.0723199999999995</v>
          </cell>
          <cell r="AG111">
            <v>7.6624599999999994</v>
          </cell>
          <cell r="AH111">
            <v>22.987379999999998</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C111">
            <v>39052</v>
          </cell>
          <cell r="BD111">
            <v>157.00720000000001</v>
          </cell>
          <cell r="BE111">
            <v>604.72159999999997</v>
          </cell>
          <cell r="BF111">
            <v>25.211069999999999</v>
          </cell>
          <cell r="BG111">
            <v>47.703119999999998</v>
          </cell>
          <cell r="BH111">
            <v>40.461359999999999</v>
          </cell>
          <cell r="BI111">
            <v>1.33199</v>
          </cell>
          <cell r="BJ111">
            <v>0.55835999999999997</v>
          </cell>
          <cell r="BK111">
            <v>0</v>
          </cell>
          <cell r="BL111">
            <v>0</v>
          </cell>
          <cell r="BM111">
            <v>0</v>
          </cell>
          <cell r="BN111">
            <v>0</v>
          </cell>
          <cell r="BP111">
            <v>0</v>
          </cell>
          <cell r="BQ111">
            <v>0</v>
          </cell>
          <cell r="BR111">
            <v>0</v>
          </cell>
          <cell r="BS111">
            <v>0</v>
          </cell>
          <cell r="BT111">
            <v>0</v>
          </cell>
          <cell r="BU111">
            <v>0</v>
          </cell>
          <cell r="CA111">
            <v>0</v>
          </cell>
          <cell r="CB111">
            <v>0</v>
          </cell>
          <cell r="CC111">
            <v>0</v>
          </cell>
          <cell r="CH111">
            <v>0</v>
          </cell>
          <cell r="CI111">
            <v>390.76400000000001</v>
          </cell>
          <cell r="CJ111">
            <v>0</v>
          </cell>
          <cell r="CK111">
            <v>0</v>
          </cell>
          <cell r="CL111">
            <v>0</v>
          </cell>
          <cell r="CR111">
            <v>0</v>
          </cell>
          <cell r="CS111">
            <v>0</v>
          </cell>
          <cell r="CT111">
            <v>0</v>
          </cell>
          <cell r="CU111">
            <v>0</v>
          </cell>
          <cell r="CV111">
            <v>0</v>
          </cell>
          <cell r="CW111">
            <v>0</v>
          </cell>
          <cell r="CX111">
            <v>0</v>
          </cell>
          <cell r="CY111">
            <v>0</v>
          </cell>
          <cell r="CZ111">
            <v>0</v>
          </cell>
          <cell r="DA111">
            <v>0</v>
          </cell>
          <cell r="DC111">
            <v>39052</v>
          </cell>
          <cell r="DD111">
            <v>12032.5631825</v>
          </cell>
          <cell r="DE111">
            <v>958.23161000000005</v>
          </cell>
          <cell r="DF111">
            <v>0</v>
          </cell>
          <cell r="DG111">
            <v>876.99469999999997</v>
          </cell>
          <cell r="DH111">
            <v>0</v>
          </cell>
          <cell r="DI111">
            <v>390.76400000000001</v>
          </cell>
          <cell r="DJ111">
            <v>0</v>
          </cell>
          <cell r="DK111">
            <v>14258.553492499999</v>
          </cell>
        </row>
        <row r="112">
          <cell r="A112">
            <v>39083</v>
          </cell>
          <cell r="B112">
            <v>6460.7748650000003</v>
          </cell>
          <cell r="C112">
            <v>4942.7307999999994</v>
          </cell>
          <cell r="D112">
            <v>110.32221</v>
          </cell>
          <cell r="E112">
            <v>222.62207999999998</v>
          </cell>
          <cell r="F112">
            <v>292.56935999999996</v>
          </cell>
          <cell r="G112">
            <v>6.1755900000000006</v>
          </cell>
          <cell r="H112">
            <v>1.5303199999999999</v>
          </cell>
          <cell r="I112">
            <v>0.21059999999999998</v>
          </cell>
          <cell r="J112">
            <v>0</v>
          </cell>
          <cell r="K112">
            <v>0</v>
          </cell>
          <cell r="L112">
            <v>0</v>
          </cell>
          <cell r="M112">
            <v>0</v>
          </cell>
          <cell r="N112">
            <v>0</v>
          </cell>
          <cell r="O112">
            <v>0</v>
          </cell>
          <cell r="P112">
            <v>23.150719999999996</v>
          </cell>
          <cell r="Q112">
            <v>11.19584</v>
          </cell>
          <cell r="R112">
            <v>32.123390000000001</v>
          </cell>
          <cell r="S112">
            <v>19.450859999999999</v>
          </cell>
          <cell r="T112">
            <v>36.62368</v>
          </cell>
          <cell r="U112">
            <v>61.59438999999999</v>
          </cell>
          <cell r="V112">
            <v>0.94879999999999998</v>
          </cell>
          <cell r="W112">
            <v>23.576799999999999</v>
          </cell>
          <cell r="X112">
            <v>4.1259399999999999</v>
          </cell>
          <cell r="Y112">
            <v>0.29470999999999997</v>
          </cell>
          <cell r="Z112">
            <v>1.1788399999999999</v>
          </cell>
          <cell r="AA112">
            <v>103.79872</v>
          </cell>
          <cell r="AB112">
            <v>415.95391999999998</v>
          </cell>
          <cell r="AC112">
            <v>166.80586</v>
          </cell>
          <cell r="AD112">
            <v>10.62656</v>
          </cell>
          <cell r="AE112">
            <v>11.198979999999999</v>
          </cell>
          <cell r="AF112">
            <v>6.0723199999999995</v>
          </cell>
          <cell r="AG112">
            <v>7.6624599999999994</v>
          </cell>
          <cell r="AH112">
            <v>22.987379999999998</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C112">
            <v>39083</v>
          </cell>
          <cell r="BD112">
            <v>157.00720000000001</v>
          </cell>
          <cell r="BE112">
            <v>604.72159999999997</v>
          </cell>
          <cell r="BF112">
            <v>25.211069999999999</v>
          </cell>
          <cell r="BG112">
            <v>47.703119999999998</v>
          </cell>
          <cell r="BH112">
            <v>40.461359999999999</v>
          </cell>
          <cell r="BI112">
            <v>1.33199</v>
          </cell>
          <cell r="BJ112">
            <v>0.55835999999999997</v>
          </cell>
          <cell r="BK112">
            <v>0</v>
          </cell>
          <cell r="BL112">
            <v>0</v>
          </cell>
          <cell r="BM112">
            <v>0</v>
          </cell>
          <cell r="BN112">
            <v>0</v>
          </cell>
          <cell r="BP112">
            <v>0</v>
          </cell>
          <cell r="BQ112">
            <v>0</v>
          </cell>
          <cell r="BR112">
            <v>0</v>
          </cell>
          <cell r="BS112">
            <v>0</v>
          </cell>
          <cell r="BT112">
            <v>0</v>
          </cell>
          <cell r="BU112">
            <v>0</v>
          </cell>
          <cell r="CA112">
            <v>0</v>
          </cell>
          <cell r="CB112">
            <v>0</v>
          </cell>
          <cell r="CC112">
            <v>0</v>
          </cell>
          <cell r="CH112">
            <v>0</v>
          </cell>
          <cell r="CI112">
            <v>390.76400000000001</v>
          </cell>
          <cell r="CJ112">
            <v>0</v>
          </cell>
          <cell r="CK112">
            <v>0</v>
          </cell>
          <cell r="CL112">
            <v>0</v>
          </cell>
          <cell r="CR112">
            <v>0</v>
          </cell>
          <cell r="CS112">
            <v>0</v>
          </cell>
          <cell r="CT112">
            <v>0</v>
          </cell>
          <cell r="CU112">
            <v>0</v>
          </cell>
          <cell r="CV112">
            <v>0</v>
          </cell>
          <cell r="CW112">
            <v>0</v>
          </cell>
          <cell r="CX112">
            <v>0</v>
          </cell>
          <cell r="CY112">
            <v>0</v>
          </cell>
          <cell r="CZ112">
            <v>0</v>
          </cell>
          <cell r="DA112">
            <v>0</v>
          </cell>
          <cell r="DC112">
            <v>39083</v>
          </cell>
          <cell r="DD112">
            <v>12036.935825</v>
          </cell>
          <cell r="DE112">
            <v>959.37016999999992</v>
          </cell>
          <cell r="DF112">
            <v>0</v>
          </cell>
          <cell r="DG112">
            <v>876.99469999999997</v>
          </cell>
          <cell r="DH112">
            <v>0</v>
          </cell>
          <cell r="DI112">
            <v>390.76400000000001</v>
          </cell>
          <cell r="DJ112">
            <v>0</v>
          </cell>
          <cell r="DK112">
            <v>14264.064694999999</v>
          </cell>
        </row>
        <row r="113">
          <cell r="A113">
            <v>39114</v>
          </cell>
          <cell r="B113">
            <v>6446.3992900000003</v>
          </cell>
          <cell r="C113">
            <v>4930.7943999999998</v>
          </cell>
          <cell r="D113">
            <v>110.32221</v>
          </cell>
          <cell r="E113">
            <v>222.80256</v>
          </cell>
          <cell r="F113">
            <v>294.88175999999999</v>
          </cell>
          <cell r="G113">
            <v>6.1755900000000006</v>
          </cell>
          <cell r="H113">
            <v>1.5303199999999999</v>
          </cell>
          <cell r="I113">
            <v>0.21059999999999998</v>
          </cell>
          <cell r="J113">
            <v>0</v>
          </cell>
          <cell r="K113">
            <v>0</v>
          </cell>
          <cell r="L113">
            <v>0</v>
          </cell>
          <cell r="M113">
            <v>0</v>
          </cell>
          <cell r="N113">
            <v>0</v>
          </cell>
          <cell r="O113">
            <v>0</v>
          </cell>
          <cell r="P113">
            <v>23.150719999999996</v>
          </cell>
          <cell r="Q113">
            <v>11.19584</v>
          </cell>
          <cell r="R113">
            <v>32.123390000000001</v>
          </cell>
          <cell r="S113">
            <v>19.450859999999999</v>
          </cell>
          <cell r="T113">
            <v>36.62368</v>
          </cell>
          <cell r="U113">
            <v>61.59438999999999</v>
          </cell>
          <cell r="V113">
            <v>0.94879999999999998</v>
          </cell>
          <cell r="W113">
            <v>23.576799999999999</v>
          </cell>
          <cell r="X113">
            <v>4.1259399999999999</v>
          </cell>
          <cell r="Y113">
            <v>0.29470999999999997</v>
          </cell>
          <cell r="Z113">
            <v>1.1788399999999999</v>
          </cell>
          <cell r="AA113">
            <v>103.79872</v>
          </cell>
          <cell r="AB113">
            <v>417.28224</v>
          </cell>
          <cell r="AC113">
            <v>166.80586</v>
          </cell>
          <cell r="AD113">
            <v>10.62656</v>
          </cell>
          <cell r="AE113">
            <v>11.198979999999999</v>
          </cell>
          <cell r="AF113">
            <v>6.0723199999999995</v>
          </cell>
          <cell r="AG113">
            <v>7.6624599999999994</v>
          </cell>
          <cell r="AH113">
            <v>22.987379999999998</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C113">
            <v>39114</v>
          </cell>
          <cell r="BD113">
            <v>157.00720000000001</v>
          </cell>
          <cell r="BE113">
            <v>604.72159999999997</v>
          </cell>
          <cell r="BF113">
            <v>25.211069999999999</v>
          </cell>
          <cell r="BG113">
            <v>47.703119999999998</v>
          </cell>
          <cell r="BH113">
            <v>40.461359999999999</v>
          </cell>
          <cell r="BI113">
            <v>1.33199</v>
          </cell>
          <cell r="BJ113">
            <v>0.55835999999999997</v>
          </cell>
          <cell r="BK113">
            <v>0</v>
          </cell>
          <cell r="BL113">
            <v>0</v>
          </cell>
          <cell r="BM113">
            <v>0</v>
          </cell>
          <cell r="BN113">
            <v>0</v>
          </cell>
          <cell r="BP113">
            <v>0</v>
          </cell>
          <cell r="BQ113">
            <v>0</v>
          </cell>
          <cell r="BR113">
            <v>0</v>
          </cell>
          <cell r="BS113">
            <v>0</v>
          </cell>
          <cell r="BT113">
            <v>0</v>
          </cell>
          <cell r="BU113">
            <v>0</v>
          </cell>
          <cell r="CA113">
            <v>0</v>
          </cell>
          <cell r="CB113">
            <v>0</v>
          </cell>
          <cell r="CC113">
            <v>0</v>
          </cell>
          <cell r="CH113">
            <v>0</v>
          </cell>
          <cell r="CI113">
            <v>390.76400000000001</v>
          </cell>
          <cell r="CJ113">
            <v>0</v>
          </cell>
          <cell r="CK113">
            <v>0</v>
          </cell>
          <cell r="CL113">
            <v>0</v>
          </cell>
          <cell r="CR113">
            <v>0</v>
          </cell>
          <cell r="CS113">
            <v>0</v>
          </cell>
          <cell r="CT113">
            <v>0</v>
          </cell>
          <cell r="CU113">
            <v>0</v>
          </cell>
          <cell r="CV113">
            <v>0</v>
          </cell>
          <cell r="CW113">
            <v>0</v>
          </cell>
          <cell r="CX113">
            <v>0</v>
          </cell>
          <cell r="CY113">
            <v>0</v>
          </cell>
          <cell r="CZ113">
            <v>0</v>
          </cell>
          <cell r="DA113">
            <v>0</v>
          </cell>
          <cell r="DC113">
            <v>39114</v>
          </cell>
          <cell r="DD113">
            <v>12013.116730000002</v>
          </cell>
          <cell r="DE113">
            <v>960.69848999999999</v>
          </cell>
          <cell r="DF113">
            <v>0</v>
          </cell>
          <cell r="DG113">
            <v>876.99469999999997</v>
          </cell>
          <cell r="DH113">
            <v>0</v>
          </cell>
          <cell r="DI113">
            <v>390.76400000000001</v>
          </cell>
          <cell r="DJ113">
            <v>0</v>
          </cell>
          <cell r="DK113">
            <v>14241.573920000001</v>
          </cell>
        </row>
        <row r="114">
          <cell r="A114">
            <v>39142</v>
          </cell>
          <cell r="B114">
            <v>6454.9307374999999</v>
          </cell>
          <cell r="C114">
            <v>4942.6930000000002</v>
          </cell>
          <cell r="D114">
            <v>110.32221</v>
          </cell>
          <cell r="E114">
            <v>223.02815999999999</v>
          </cell>
          <cell r="F114">
            <v>297.64535999999998</v>
          </cell>
          <cell r="G114">
            <v>6.1755900000000006</v>
          </cell>
          <cell r="H114">
            <v>1.5303199999999999</v>
          </cell>
          <cell r="I114">
            <v>0.21059999999999998</v>
          </cell>
          <cell r="J114">
            <v>0</v>
          </cell>
          <cell r="K114">
            <v>0</v>
          </cell>
          <cell r="L114">
            <v>0</v>
          </cell>
          <cell r="M114">
            <v>0</v>
          </cell>
          <cell r="N114">
            <v>0</v>
          </cell>
          <cell r="O114">
            <v>0</v>
          </cell>
          <cell r="P114">
            <v>23.150719999999996</v>
          </cell>
          <cell r="Q114">
            <v>11.19584</v>
          </cell>
          <cell r="R114">
            <v>32.123390000000001</v>
          </cell>
          <cell r="S114">
            <v>19.450859999999999</v>
          </cell>
          <cell r="T114">
            <v>36.62368</v>
          </cell>
          <cell r="U114">
            <v>61.59438999999999</v>
          </cell>
          <cell r="V114">
            <v>0.94879999999999998</v>
          </cell>
          <cell r="W114">
            <v>23.576799999999999</v>
          </cell>
          <cell r="X114">
            <v>4.1259399999999999</v>
          </cell>
          <cell r="Y114">
            <v>0.29470999999999997</v>
          </cell>
          <cell r="Z114">
            <v>1.1788399999999999</v>
          </cell>
          <cell r="AA114">
            <v>103.79872</v>
          </cell>
          <cell r="AB114">
            <v>418.99007999999998</v>
          </cell>
          <cell r="AC114">
            <v>166.80586</v>
          </cell>
          <cell r="AD114">
            <v>10.62656</v>
          </cell>
          <cell r="AE114">
            <v>11.198979999999999</v>
          </cell>
          <cell r="AF114">
            <v>6.0723199999999995</v>
          </cell>
          <cell r="AG114">
            <v>7.6624599999999994</v>
          </cell>
          <cell r="AH114">
            <v>22.987379999999998</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C114">
            <v>39142</v>
          </cell>
          <cell r="BD114">
            <v>157.00720000000001</v>
          </cell>
          <cell r="BE114">
            <v>604.72159999999997</v>
          </cell>
          <cell r="BF114">
            <v>25.211069999999999</v>
          </cell>
          <cell r="BG114">
            <v>47.703119999999998</v>
          </cell>
          <cell r="BH114">
            <v>40.461359999999999</v>
          </cell>
          <cell r="BI114">
            <v>1.33199</v>
          </cell>
          <cell r="BJ114">
            <v>0.55835999999999997</v>
          </cell>
          <cell r="BK114">
            <v>0</v>
          </cell>
          <cell r="BL114">
            <v>0</v>
          </cell>
          <cell r="BM114">
            <v>0</v>
          </cell>
          <cell r="BN114">
            <v>0</v>
          </cell>
          <cell r="BP114">
            <v>0</v>
          </cell>
          <cell r="BQ114">
            <v>0</v>
          </cell>
          <cell r="BR114">
            <v>0</v>
          </cell>
          <cell r="BS114">
            <v>0</v>
          </cell>
          <cell r="BT114">
            <v>0</v>
          </cell>
          <cell r="BU114">
            <v>0</v>
          </cell>
          <cell r="CA114">
            <v>0</v>
          </cell>
          <cell r="CB114">
            <v>0</v>
          </cell>
          <cell r="CC114">
            <v>0</v>
          </cell>
          <cell r="CH114">
            <v>0</v>
          </cell>
          <cell r="CI114">
            <v>390.76400000000001</v>
          </cell>
          <cell r="CJ114">
            <v>0</v>
          </cell>
          <cell r="CK114">
            <v>0</v>
          </cell>
          <cell r="CL114">
            <v>0</v>
          </cell>
          <cell r="CR114">
            <v>0</v>
          </cell>
          <cell r="CS114">
            <v>0</v>
          </cell>
          <cell r="CT114">
            <v>0</v>
          </cell>
          <cell r="CU114">
            <v>0</v>
          </cell>
          <cell r="CV114">
            <v>0</v>
          </cell>
          <cell r="CW114">
            <v>0</v>
          </cell>
          <cell r="CX114">
            <v>0</v>
          </cell>
          <cell r="CY114">
            <v>0</v>
          </cell>
          <cell r="CZ114">
            <v>0</v>
          </cell>
          <cell r="DA114">
            <v>0</v>
          </cell>
          <cell r="DC114">
            <v>39142</v>
          </cell>
          <cell r="DD114">
            <v>12036.535977500002</v>
          </cell>
          <cell r="DE114">
            <v>962.40633000000003</v>
          </cell>
          <cell r="DF114">
            <v>0</v>
          </cell>
          <cell r="DG114">
            <v>876.99469999999997</v>
          </cell>
          <cell r="DH114">
            <v>0</v>
          </cell>
          <cell r="DI114">
            <v>390.76400000000001</v>
          </cell>
          <cell r="DJ114">
            <v>0</v>
          </cell>
          <cell r="DK114">
            <v>14266.7010075</v>
          </cell>
        </row>
        <row r="115">
          <cell r="A115">
            <v>39173</v>
          </cell>
          <cell r="B115">
            <v>6439.9163950000002</v>
          </cell>
          <cell r="C115">
            <v>4929.6099999999997</v>
          </cell>
          <cell r="D115">
            <v>110.32221</v>
          </cell>
          <cell r="E115">
            <v>223.32143999999997</v>
          </cell>
          <cell r="F115">
            <v>301.32263999999998</v>
          </cell>
          <cell r="G115">
            <v>6.1755900000000006</v>
          </cell>
          <cell r="H115">
            <v>1.5303199999999999</v>
          </cell>
          <cell r="I115">
            <v>0.21059999999999998</v>
          </cell>
          <cell r="J115">
            <v>0</v>
          </cell>
          <cell r="K115">
            <v>0</v>
          </cell>
          <cell r="L115">
            <v>0</v>
          </cell>
          <cell r="M115">
            <v>0</v>
          </cell>
          <cell r="N115">
            <v>0</v>
          </cell>
          <cell r="O115">
            <v>0</v>
          </cell>
          <cell r="P115">
            <v>23.150719999999996</v>
          </cell>
          <cell r="Q115">
            <v>11.19584</v>
          </cell>
          <cell r="R115">
            <v>32.123390000000001</v>
          </cell>
          <cell r="S115">
            <v>19.450859999999999</v>
          </cell>
          <cell r="T115">
            <v>36.62368</v>
          </cell>
          <cell r="U115">
            <v>61.59438999999999</v>
          </cell>
          <cell r="V115">
            <v>0.94879999999999998</v>
          </cell>
          <cell r="W115">
            <v>23.576799999999999</v>
          </cell>
          <cell r="X115">
            <v>4.1259399999999999</v>
          </cell>
          <cell r="Y115">
            <v>0.29470999999999997</v>
          </cell>
          <cell r="Z115">
            <v>1.1788399999999999</v>
          </cell>
          <cell r="AA115">
            <v>103.79872</v>
          </cell>
          <cell r="AB115">
            <v>421.26719999999995</v>
          </cell>
          <cell r="AC115">
            <v>166.80586</v>
          </cell>
          <cell r="AD115">
            <v>10.62656</v>
          </cell>
          <cell r="AE115">
            <v>11.198979999999999</v>
          </cell>
          <cell r="AF115">
            <v>6.0723199999999995</v>
          </cell>
          <cell r="AG115">
            <v>7.6624599999999994</v>
          </cell>
          <cell r="AH115">
            <v>22.987379999999998</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C115">
            <v>39173</v>
          </cell>
          <cell r="BD115">
            <v>157.00720000000001</v>
          </cell>
          <cell r="BE115">
            <v>604.72159999999997</v>
          </cell>
          <cell r="BF115">
            <v>25.211069999999999</v>
          </cell>
          <cell r="BG115">
            <v>47.703119999999998</v>
          </cell>
          <cell r="BH115">
            <v>40.461359999999999</v>
          </cell>
          <cell r="BI115">
            <v>1.33199</v>
          </cell>
          <cell r="BJ115">
            <v>0.55835999999999997</v>
          </cell>
          <cell r="BK115">
            <v>0</v>
          </cell>
          <cell r="BL115">
            <v>0</v>
          </cell>
          <cell r="BM115">
            <v>0</v>
          </cell>
          <cell r="BN115">
            <v>0</v>
          </cell>
          <cell r="BP115">
            <v>0</v>
          </cell>
          <cell r="BQ115">
            <v>0</v>
          </cell>
          <cell r="BR115">
            <v>0</v>
          </cell>
          <cell r="BS115">
            <v>0</v>
          </cell>
          <cell r="BT115">
            <v>0</v>
          </cell>
          <cell r="BU115">
            <v>0</v>
          </cell>
          <cell r="CA115">
            <v>0</v>
          </cell>
          <cell r="CB115">
            <v>0</v>
          </cell>
          <cell r="CC115">
            <v>0</v>
          </cell>
          <cell r="CH115">
            <v>0</v>
          </cell>
          <cell r="CI115">
            <v>390.76400000000001</v>
          </cell>
          <cell r="CJ115">
            <v>0</v>
          </cell>
          <cell r="CK115">
            <v>0</v>
          </cell>
          <cell r="CL115">
            <v>0</v>
          </cell>
          <cell r="CR115">
            <v>0</v>
          </cell>
          <cell r="CS115">
            <v>0</v>
          </cell>
          <cell r="CT115">
            <v>0</v>
          </cell>
          <cell r="CU115">
            <v>0</v>
          </cell>
          <cell r="CV115">
            <v>0</v>
          </cell>
          <cell r="CW115">
            <v>0</v>
          </cell>
          <cell r="CX115">
            <v>0</v>
          </cell>
          <cell r="CY115">
            <v>0</v>
          </cell>
          <cell r="CZ115">
            <v>0</v>
          </cell>
          <cell r="DA115">
            <v>0</v>
          </cell>
          <cell r="DC115">
            <v>39173</v>
          </cell>
          <cell r="DD115">
            <v>12012.409195000002</v>
          </cell>
          <cell r="DE115">
            <v>964.68344999999999</v>
          </cell>
          <cell r="DF115">
            <v>0</v>
          </cell>
          <cell r="DG115">
            <v>876.99469999999997</v>
          </cell>
          <cell r="DH115">
            <v>0</v>
          </cell>
          <cell r="DI115">
            <v>390.76400000000001</v>
          </cell>
          <cell r="DJ115">
            <v>0</v>
          </cell>
          <cell r="DK115">
            <v>14244.851345000001</v>
          </cell>
        </row>
        <row r="116">
          <cell r="A116">
            <v>39203</v>
          </cell>
          <cell r="B116">
            <v>6447.368418</v>
          </cell>
          <cell r="C116">
            <v>4941.5867199999993</v>
          </cell>
          <cell r="D116">
            <v>110.32221</v>
          </cell>
          <cell r="E116">
            <v>223.626</v>
          </cell>
          <cell r="F116">
            <v>305.14656000000002</v>
          </cell>
          <cell r="G116">
            <v>6.1755900000000006</v>
          </cell>
          <cell r="H116">
            <v>1.5303199999999999</v>
          </cell>
          <cell r="I116">
            <v>0.21059999999999998</v>
          </cell>
          <cell r="J116">
            <v>0</v>
          </cell>
          <cell r="K116">
            <v>0</v>
          </cell>
          <cell r="L116">
            <v>0</v>
          </cell>
          <cell r="M116">
            <v>0</v>
          </cell>
          <cell r="N116">
            <v>0</v>
          </cell>
          <cell r="O116">
            <v>0</v>
          </cell>
          <cell r="P116">
            <v>23.150719999999996</v>
          </cell>
          <cell r="Q116">
            <v>11.19584</v>
          </cell>
          <cell r="R116">
            <v>32.123390000000001</v>
          </cell>
          <cell r="S116">
            <v>19.450859999999999</v>
          </cell>
          <cell r="T116">
            <v>36.62368</v>
          </cell>
          <cell r="U116">
            <v>61.59438999999999</v>
          </cell>
          <cell r="V116">
            <v>0.94879999999999998</v>
          </cell>
          <cell r="W116">
            <v>23.576799999999999</v>
          </cell>
          <cell r="X116">
            <v>4.1259399999999999</v>
          </cell>
          <cell r="Y116">
            <v>0.29470999999999997</v>
          </cell>
          <cell r="Z116">
            <v>1.1788399999999999</v>
          </cell>
          <cell r="AA116">
            <v>103.79872</v>
          </cell>
          <cell r="AB116">
            <v>423.54432000000003</v>
          </cell>
          <cell r="AC116">
            <v>166.80586</v>
          </cell>
          <cell r="AD116">
            <v>10.62656</v>
          </cell>
          <cell r="AE116">
            <v>11.198979999999999</v>
          </cell>
          <cell r="AF116">
            <v>6.0723199999999995</v>
          </cell>
          <cell r="AG116">
            <v>7.6624599999999994</v>
          </cell>
          <cell r="AH116">
            <v>22.987379999999998</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C116">
            <v>39203</v>
          </cell>
          <cell r="BD116">
            <v>157.00720000000001</v>
          </cell>
          <cell r="BE116">
            <v>604.72159999999997</v>
          </cell>
          <cell r="BF116">
            <v>25.211069999999999</v>
          </cell>
          <cell r="BG116">
            <v>47.703119999999998</v>
          </cell>
          <cell r="BH116">
            <v>40.461359999999999</v>
          </cell>
          <cell r="BI116">
            <v>1.33199</v>
          </cell>
          <cell r="BJ116">
            <v>0.55835999999999997</v>
          </cell>
          <cell r="BK116">
            <v>0</v>
          </cell>
          <cell r="BL116">
            <v>0</v>
          </cell>
          <cell r="BM116">
            <v>0</v>
          </cell>
          <cell r="BN116">
            <v>0</v>
          </cell>
          <cell r="BP116">
            <v>0</v>
          </cell>
          <cell r="BQ116">
            <v>0</v>
          </cell>
          <cell r="BR116">
            <v>0</v>
          </cell>
          <cell r="BS116">
            <v>0</v>
          </cell>
          <cell r="BT116">
            <v>0</v>
          </cell>
          <cell r="BU116">
            <v>0</v>
          </cell>
          <cell r="CA116">
            <v>0</v>
          </cell>
          <cell r="CB116">
            <v>0</v>
          </cell>
          <cell r="CC116">
            <v>0</v>
          </cell>
          <cell r="CH116">
            <v>0</v>
          </cell>
          <cell r="CI116">
            <v>390.76400000000001</v>
          </cell>
          <cell r="CJ116">
            <v>0</v>
          </cell>
          <cell r="CK116">
            <v>0</v>
          </cell>
          <cell r="CL116">
            <v>0</v>
          </cell>
          <cell r="CR116">
            <v>0</v>
          </cell>
          <cell r="CS116">
            <v>0</v>
          </cell>
          <cell r="CT116">
            <v>0</v>
          </cell>
          <cell r="CU116">
            <v>0</v>
          </cell>
          <cell r="CV116">
            <v>0</v>
          </cell>
          <cell r="CW116">
            <v>0</v>
          </cell>
          <cell r="CX116">
            <v>0</v>
          </cell>
          <cell r="CY116">
            <v>0</v>
          </cell>
          <cell r="CZ116">
            <v>0</v>
          </cell>
          <cell r="DA116">
            <v>0</v>
          </cell>
          <cell r="DC116">
            <v>39203</v>
          </cell>
          <cell r="DD116">
            <v>12035.966418</v>
          </cell>
          <cell r="DE116">
            <v>966.96056999999996</v>
          </cell>
          <cell r="DF116">
            <v>0</v>
          </cell>
          <cell r="DG116">
            <v>876.99469999999997</v>
          </cell>
          <cell r="DH116">
            <v>0</v>
          </cell>
          <cell r="DI116">
            <v>390.76400000000001</v>
          </cell>
          <cell r="DJ116">
            <v>0</v>
          </cell>
          <cell r="DK116">
            <v>14270.685687999998</v>
          </cell>
        </row>
        <row r="117">
          <cell r="A117">
            <v>39234</v>
          </cell>
          <cell r="B117">
            <v>6441.2404820000002</v>
          </cell>
          <cell r="C117">
            <v>4938.9188800000002</v>
          </cell>
          <cell r="D117">
            <v>110.32221</v>
          </cell>
          <cell r="E117">
            <v>223.91927999999999</v>
          </cell>
          <cell r="F117">
            <v>308.88024000000001</v>
          </cell>
          <cell r="G117">
            <v>6.1755900000000006</v>
          </cell>
          <cell r="H117">
            <v>1.5303199999999999</v>
          </cell>
          <cell r="I117">
            <v>0.21059999999999998</v>
          </cell>
          <cell r="J117">
            <v>0</v>
          </cell>
          <cell r="K117">
            <v>0</v>
          </cell>
          <cell r="L117">
            <v>0</v>
          </cell>
          <cell r="M117">
            <v>0</v>
          </cell>
          <cell r="N117">
            <v>0</v>
          </cell>
          <cell r="O117">
            <v>0</v>
          </cell>
          <cell r="P117">
            <v>23.150719999999996</v>
          </cell>
          <cell r="Q117">
            <v>11.19584</v>
          </cell>
          <cell r="R117">
            <v>32.123390000000001</v>
          </cell>
          <cell r="S117">
            <v>19.450859999999999</v>
          </cell>
          <cell r="T117">
            <v>36.62368</v>
          </cell>
          <cell r="U117">
            <v>61.59438999999999</v>
          </cell>
          <cell r="V117">
            <v>0.94879999999999998</v>
          </cell>
          <cell r="W117">
            <v>23.576799999999999</v>
          </cell>
          <cell r="X117">
            <v>4.1259399999999999</v>
          </cell>
          <cell r="Y117">
            <v>0.29470999999999997</v>
          </cell>
          <cell r="Z117">
            <v>1.1788399999999999</v>
          </cell>
          <cell r="AA117">
            <v>103.79872</v>
          </cell>
          <cell r="AB117">
            <v>425.82144</v>
          </cell>
          <cell r="AC117">
            <v>166.80586</v>
          </cell>
          <cell r="AD117">
            <v>10.62656</v>
          </cell>
          <cell r="AE117">
            <v>11.198979999999999</v>
          </cell>
          <cell r="AF117">
            <v>6.0723199999999995</v>
          </cell>
          <cell r="AG117">
            <v>7.6624599999999994</v>
          </cell>
          <cell r="AH117">
            <v>22.987379999999998</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C117">
            <v>39234</v>
          </cell>
          <cell r="BD117">
            <v>157.00720000000001</v>
          </cell>
          <cell r="BE117">
            <v>604.72159999999997</v>
          </cell>
          <cell r="BF117">
            <v>25.211069999999999</v>
          </cell>
          <cell r="BG117">
            <v>47.703119999999998</v>
          </cell>
          <cell r="BH117">
            <v>40.461359999999999</v>
          </cell>
          <cell r="BI117">
            <v>1.33199</v>
          </cell>
          <cell r="BJ117">
            <v>0.55835999999999997</v>
          </cell>
          <cell r="BK117">
            <v>0</v>
          </cell>
          <cell r="BL117">
            <v>0</v>
          </cell>
          <cell r="BM117">
            <v>0</v>
          </cell>
          <cell r="BN117">
            <v>0</v>
          </cell>
          <cell r="BP117">
            <v>0</v>
          </cell>
          <cell r="BQ117">
            <v>0</v>
          </cell>
          <cell r="BR117">
            <v>0</v>
          </cell>
          <cell r="BS117">
            <v>0</v>
          </cell>
          <cell r="BT117">
            <v>0</v>
          </cell>
          <cell r="BU117">
            <v>0</v>
          </cell>
          <cell r="CA117">
            <v>0</v>
          </cell>
          <cell r="CB117">
            <v>0</v>
          </cell>
          <cell r="CC117">
            <v>0</v>
          </cell>
          <cell r="CH117">
            <v>0</v>
          </cell>
          <cell r="CI117">
            <v>390.76400000000001</v>
          </cell>
          <cell r="CJ117">
            <v>0</v>
          </cell>
          <cell r="CK117">
            <v>0</v>
          </cell>
          <cell r="CL117">
            <v>0</v>
          </cell>
          <cell r="CR117">
            <v>0</v>
          </cell>
          <cell r="CS117">
            <v>0</v>
          </cell>
          <cell r="CT117">
            <v>0</v>
          </cell>
          <cell r="CU117">
            <v>0</v>
          </cell>
          <cell r="CV117">
            <v>0</v>
          </cell>
          <cell r="CW117">
            <v>0</v>
          </cell>
          <cell r="CX117">
            <v>0</v>
          </cell>
          <cell r="CY117">
            <v>0</v>
          </cell>
          <cell r="CZ117">
            <v>0</v>
          </cell>
          <cell r="DA117">
            <v>0</v>
          </cell>
          <cell r="DC117">
            <v>39234</v>
          </cell>
          <cell r="DD117">
            <v>12031.197602000002</v>
          </cell>
          <cell r="DE117">
            <v>969.23768999999993</v>
          </cell>
          <cell r="DF117">
            <v>0</v>
          </cell>
          <cell r="DG117">
            <v>876.99469999999997</v>
          </cell>
          <cell r="DH117">
            <v>0</v>
          </cell>
          <cell r="DI117">
            <v>390.76400000000001</v>
          </cell>
          <cell r="DJ117">
            <v>0</v>
          </cell>
          <cell r="DK117">
            <v>14268.193992</v>
          </cell>
        </row>
        <row r="118">
          <cell r="A118">
            <v>39264</v>
          </cell>
          <cell r="B118">
            <v>6450.7476699999997</v>
          </cell>
          <cell r="C118">
            <v>4955.4679999999998</v>
          </cell>
          <cell r="D118">
            <v>110.32221</v>
          </cell>
          <cell r="E118">
            <v>224.17872</v>
          </cell>
          <cell r="F118">
            <v>312.15143999999998</v>
          </cell>
          <cell r="G118">
            <v>6.1755900000000006</v>
          </cell>
          <cell r="H118">
            <v>1.5303199999999999</v>
          </cell>
          <cell r="I118">
            <v>0.21059999999999998</v>
          </cell>
          <cell r="J118">
            <v>0</v>
          </cell>
          <cell r="K118">
            <v>0</v>
          </cell>
          <cell r="L118">
            <v>0</v>
          </cell>
          <cell r="M118">
            <v>0</v>
          </cell>
          <cell r="N118">
            <v>0</v>
          </cell>
          <cell r="O118">
            <v>0</v>
          </cell>
          <cell r="P118">
            <v>23.150719999999996</v>
          </cell>
          <cell r="Q118">
            <v>11.19584</v>
          </cell>
          <cell r="R118">
            <v>32.123390000000001</v>
          </cell>
          <cell r="S118">
            <v>19.450859999999999</v>
          </cell>
          <cell r="T118">
            <v>36.62368</v>
          </cell>
          <cell r="U118">
            <v>61.59438999999999</v>
          </cell>
          <cell r="V118">
            <v>0.94879999999999998</v>
          </cell>
          <cell r="W118">
            <v>23.576799999999999</v>
          </cell>
          <cell r="X118">
            <v>4.1259399999999999</v>
          </cell>
          <cell r="Y118">
            <v>0.29470999999999997</v>
          </cell>
          <cell r="Z118">
            <v>1.1788399999999999</v>
          </cell>
          <cell r="AA118">
            <v>103.79872</v>
          </cell>
          <cell r="AB118">
            <v>427.90879999999999</v>
          </cell>
          <cell r="AC118">
            <v>166.80586</v>
          </cell>
          <cell r="AD118">
            <v>10.62656</v>
          </cell>
          <cell r="AE118">
            <v>11.198979999999999</v>
          </cell>
          <cell r="AF118">
            <v>6.0723199999999995</v>
          </cell>
          <cell r="AG118">
            <v>7.6624599999999994</v>
          </cell>
          <cell r="AH118">
            <v>22.987379999999998</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C118">
            <v>39264</v>
          </cell>
          <cell r="BD118">
            <v>157.00720000000001</v>
          </cell>
          <cell r="BE118">
            <v>604.72159999999997</v>
          </cell>
          <cell r="BF118">
            <v>25.211069999999999</v>
          </cell>
          <cell r="BG118">
            <v>47.703119999999998</v>
          </cell>
          <cell r="BH118">
            <v>40.461359999999999</v>
          </cell>
          <cell r="BI118">
            <v>1.33199</v>
          </cell>
          <cell r="BJ118">
            <v>0.55835999999999997</v>
          </cell>
          <cell r="BK118">
            <v>0</v>
          </cell>
          <cell r="BL118">
            <v>0</v>
          </cell>
          <cell r="BM118">
            <v>0</v>
          </cell>
          <cell r="BN118">
            <v>0</v>
          </cell>
          <cell r="BP118">
            <v>0</v>
          </cell>
          <cell r="BQ118">
            <v>0</v>
          </cell>
          <cell r="BR118">
            <v>0</v>
          </cell>
          <cell r="BS118">
            <v>0</v>
          </cell>
          <cell r="BT118">
            <v>0</v>
          </cell>
          <cell r="BU118">
            <v>0</v>
          </cell>
          <cell r="CA118">
            <v>0</v>
          </cell>
          <cell r="CB118">
            <v>0</v>
          </cell>
          <cell r="CC118">
            <v>0</v>
          </cell>
          <cell r="CH118">
            <v>0</v>
          </cell>
          <cell r="CI118">
            <v>390.76400000000001</v>
          </cell>
          <cell r="CJ118">
            <v>0</v>
          </cell>
          <cell r="CK118">
            <v>0</v>
          </cell>
          <cell r="CL118">
            <v>0</v>
          </cell>
          <cell r="CR118">
            <v>0</v>
          </cell>
          <cell r="CS118">
            <v>0</v>
          </cell>
          <cell r="CT118">
            <v>0</v>
          </cell>
          <cell r="CU118">
            <v>0</v>
          </cell>
          <cell r="CV118">
            <v>0</v>
          </cell>
          <cell r="CW118">
            <v>0</v>
          </cell>
          <cell r="CX118">
            <v>0</v>
          </cell>
          <cell r="CY118">
            <v>0</v>
          </cell>
          <cell r="CZ118">
            <v>0</v>
          </cell>
          <cell r="DA118">
            <v>0</v>
          </cell>
          <cell r="DC118">
            <v>39264</v>
          </cell>
          <cell r="DD118">
            <v>12060.78455</v>
          </cell>
          <cell r="DE118">
            <v>971.32504999999992</v>
          </cell>
          <cell r="DF118">
            <v>0</v>
          </cell>
          <cell r="DG118">
            <v>876.99469999999997</v>
          </cell>
          <cell r="DH118">
            <v>0</v>
          </cell>
          <cell r="DI118">
            <v>390.76400000000001</v>
          </cell>
          <cell r="DJ118">
            <v>0</v>
          </cell>
          <cell r="DK118">
            <v>14299.868299999998</v>
          </cell>
        </row>
        <row r="119">
          <cell r="A119">
            <v>39295</v>
          </cell>
          <cell r="B119">
            <v>6452.3230320000002</v>
          </cell>
          <cell r="C119">
            <v>4963.3628799999997</v>
          </cell>
          <cell r="D119">
            <v>110.32221</v>
          </cell>
          <cell r="E119">
            <v>224.42687999999998</v>
          </cell>
          <cell r="F119">
            <v>315.28727999999995</v>
          </cell>
          <cell r="G119">
            <v>6.1755900000000006</v>
          </cell>
          <cell r="H119">
            <v>1.5303199999999999</v>
          </cell>
          <cell r="I119">
            <v>0.21059999999999998</v>
          </cell>
          <cell r="J119">
            <v>0</v>
          </cell>
          <cell r="K119">
            <v>0</v>
          </cell>
          <cell r="L119">
            <v>0</v>
          </cell>
          <cell r="M119">
            <v>0</v>
          </cell>
          <cell r="N119">
            <v>0</v>
          </cell>
          <cell r="O119">
            <v>0</v>
          </cell>
          <cell r="P119">
            <v>23.150719999999996</v>
          </cell>
          <cell r="Q119">
            <v>11.19584</v>
          </cell>
          <cell r="R119">
            <v>32.123390000000001</v>
          </cell>
          <cell r="S119">
            <v>19.450859999999999</v>
          </cell>
          <cell r="T119">
            <v>36.62368</v>
          </cell>
          <cell r="U119">
            <v>61.59438999999999</v>
          </cell>
          <cell r="V119">
            <v>0.94879999999999998</v>
          </cell>
          <cell r="W119">
            <v>23.576799999999999</v>
          </cell>
          <cell r="X119">
            <v>4.1259399999999999</v>
          </cell>
          <cell r="Y119">
            <v>0.29470999999999997</v>
          </cell>
          <cell r="Z119">
            <v>1.1788399999999999</v>
          </cell>
          <cell r="AA119">
            <v>103.79872</v>
          </cell>
          <cell r="AB119">
            <v>429.80639999999994</v>
          </cell>
          <cell r="AC119">
            <v>166.80586</v>
          </cell>
          <cell r="AD119">
            <v>10.62656</v>
          </cell>
          <cell r="AE119">
            <v>11.198979999999999</v>
          </cell>
          <cell r="AF119">
            <v>6.0723199999999995</v>
          </cell>
          <cell r="AG119">
            <v>7.6624599999999994</v>
          </cell>
          <cell r="AH119">
            <v>22.987379999999998</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C119">
            <v>39295</v>
          </cell>
          <cell r="BD119">
            <v>157.00720000000001</v>
          </cell>
          <cell r="BE119">
            <v>604.72159999999997</v>
          </cell>
          <cell r="BF119">
            <v>25.211069999999999</v>
          </cell>
          <cell r="BG119">
            <v>47.703119999999998</v>
          </cell>
          <cell r="BH119">
            <v>40.461359999999999</v>
          </cell>
          <cell r="BI119">
            <v>1.33199</v>
          </cell>
          <cell r="BJ119">
            <v>0.55835999999999997</v>
          </cell>
          <cell r="BK119">
            <v>0</v>
          </cell>
          <cell r="BL119">
            <v>0</v>
          </cell>
          <cell r="BM119">
            <v>0</v>
          </cell>
          <cell r="BN119">
            <v>0</v>
          </cell>
          <cell r="BP119">
            <v>0</v>
          </cell>
          <cell r="BQ119">
            <v>0</v>
          </cell>
          <cell r="BR119">
            <v>0</v>
          </cell>
          <cell r="BS119">
            <v>0</v>
          </cell>
          <cell r="BT119">
            <v>0</v>
          </cell>
          <cell r="BU119">
            <v>0</v>
          </cell>
          <cell r="CA119">
            <v>0</v>
          </cell>
          <cell r="CB119">
            <v>0</v>
          </cell>
          <cell r="CC119">
            <v>0</v>
          </cell>
          <cell r="CH119">
            <v>0</v>
          </cell>
          <cell r="CI119">
            <v>390.76400000000001</v>
          </cell>
          <cell r="CJ119">
            <v>0</v>
          </cell>
          <cell r="CK119">
            <v>0</v>
          </cell>
          <cell r="CL119">
            <v>0</v>
          </cell>
          <cell r="CR119">
            <v>0</v>
          </cell>
          <cell r="CS119">
            <v>0</v>
          </cell>
          <cell r="CT119">
            <v>0</v>
          </cell>
          <cell r="CU119">
            <v>0</v>
          </cell>
          <cell r="CV119">
            <v>0</v>
          </cell>
          <cell r="CW119">
            <v>0</v>
          </cell>
          <cell r="CX119">
            <v>0</v>
          </cell>
          <cell r="CY119">
            <v>0</v>
          </cell>
          <cell r="CZ119">
            <v>0</v>
          </cell>
          <cell r="DA119">
            <v>0</v>
          </cell>
          <cell r="DC119">
            <v>39295</v>
          </cell>
          <cell r="DD119">
            <v>12073.638792000003</v>
          </cell>
          <cell r="DE119">
            <v>973.22264999999993</v>
          </cell>
          <cell r="DF119">
            <v>0</v>
          </cell>
          <cell r="DG119">
            <v>876.99469999999997</v>
          </cell>
          <cell r="DH119">
            <v>0</v>
          </cell>
          <cell r="DI119">
            <v>390.76400000000001</v>
          </cell>
          <cell r="DJ119">
            <v>0</v>
          </cell>
          <cell r="DK119">
            <v>14314.620142000002</v>
          </cell>
        </row>
        <row r="120">
          <cell r="A120">
            <v>39326</v>
          </cell>
          <cell r="B120">
            <v>6459.4719379999997</v>
          </cell>
          <cell r="C120">
            <v>4976.1387199999999</v>
          </cell>
          <cell r="D120">
            <v>110.32221</v>
          </cell>
          <cell r="E120">
            <v>224.74271999999999</v>
          </cell>
          <cell r="F120">
            <v>319.23527999999999</v>
          </cell>
          <cell r="G120">
            <v>6.1755900000000006</v>
          </cell>
          <cell r="H120">
            <v>1.5303199999999999</v>
          </cell>
          <cell r="I120">
            <v>0.21059999999999998</v>
          </cell>
          <cell r="J120">
            <v>0</v>
          </cell>
          <cell r="K120">
            <v>0</v>
          </cell>
          <cell r="L120">
            <v>0</v>
          </cell>
          <cell r="M120">
            <v>0</v>
          </cell>
          <cell r="N120">
            <v>0</v>
          </cell>
          <cell r="O120">
            <v>0</v>
          </cell>
          <cell r="P120">
            <v>23.150719999999996</v>
          </cell>
          <cell r="Q120">
            <v>11.19584</v>
          </cell>
          <cell r="R120">
            <v>32.123390000000001</v>
          </cell>
          <cell r="S120">
            <v>19.450859999999999</v>
          </cell>
          <cell r="T120">
            <v>36.62368</v>
          </cell>
          <cell r="U120">
            <v>61.59438999999999</v>
          </cell>
          <cell r="V120">
            <v>0.94879999999999998</v>
          </cell>
          <cell r="W120">
            <v>23.576799999999999</v>
          </cell>
          <cell r="X120">
            <v>4.1259399999999999</v>
          </cell>
          <cell r="Y120">
            <v>0.29470999999999997</v>
          </cell>
          <cell r="Z120">
            <v>1.1788399999999999</v>
          </cell>
          <cell r="AA120">
            <v>103.79872</v>
          </cell>
          <cell r="AB120">
            <v>432.27327999999994</v>
          </cell>
          <cell r="AC120">
            <v>166.80586</v>
          </cell>
          <cell r="AD120">
            <v>10.62656</v>
          </cell>
          <cell r="AE120">
            <v>11.198979999999999</v>
          </cell>
          <cell r="AF120">
            <v>6.0723199999999995</v>
          </cell>
          <cell r="AG120">
            <v>7.6624599999999994</v>
          </cell>
          <cell r="AH120">
            <v>22.987379999999998</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C120">
            <v>39326</v>
          </cell>
          <cell r="BD120">
            <v>157.00720000000001</v>
          </cell>
          <cell r="BE120">
            <v>604.72159999999997</v>
          </cell>
          <cell r="BF120">
            <v>25.211069999999999</v>
          </cell>
          <cell r="BG120">
            <v>47.703119999999998</v>
          </cell>
          <cell r="BH120">
            <v>40.461359999999999</v>
          </cell>
          <cell r="BI120">
            <v>1.33199</v>
          </cell>
          <cell r="BJ120">
            <v>0.55835999999999997</v>
          </cell>
          <cell r="BK120">
            <v>0</v>
          </cell>
          <cell r="BL120">
            <v>0</v>
          </cell>
          <cell r="BM120">
            <v>0</v>
          </cell>
          <cell r="BN120">
            <v>0</v>
          </cell>
          <cell r="BP120">
            <v>0</v>
          </cell>
          <cell r="BQ120">
            <v>0</v>
          </cell>
          <cell r="BR120">
            <v>0</v>
          </cell>
          <cell r="BS120">
            <v>0</v>
          </cell>
          <cell r="BT120">
            <v>0</v>
          </cell>
          <cell r="BU120">
            <v>0</v>
          </cell>
          <cell r="CA120">
            <v>0</v>
          </cell>
          <cell r="CB120">
            <v>0</v>
          </cell>
          <cell r="CC120">
            <v>0</v>
          </cell>
          <cell r="CH120">
            <v>0</v>
          </cell>
          <cell r="CI120">
            <v>390.76400000000001</v>
          </cell>
          <cell r="CJ120">
            <v>0</v>
          </cell>
          <cell r="CK120">
            <v>0</v>
          </cell>
          <cell r="CL120">
            <v>0</v>
          </cell>
          <cell r="CR120">
            <v>0</v>
          </cell>
          <cell r="CS120">
            <v>0</v>
          </cell>
          <cell r="CT120">
            <v>0</v>
          </cell>
          <cell r="CU120">
            <v>0</v>
          </cell>
          <cell r="CV120">
            <v>0</v>
          </cell>
          <cell r="CW120">
            <v>0</v>
          </cell>
          <cell r="CX120">
            <v>0</v>
          </cell>
          <cell r="CY120">
            <v>0</v>
          </cell>
          <cell r="CZ120">
            <v>0</v>
          </cell>
          <cell r="DA120">
            <v>0</v>
          </cell>
          <cell r="DC120">
            <v>39326</v>
          </cell>
          <cell r="DD120">
            <v>12097.827378000002</v>
          </cell>
          <cell r="DE120">
            <v>975.68952999999988</v>
          </cell>
          <cell r="DF120">
            <v>0</v>
          </cell>
          <cell r="DG120">
            <v>876.99469999999997</v>
          </cell>
          <cell r="DH120">
            <v>0</v>
          </cell>
          <cell r="DI120">
            <v>390.76400000000001</v>
          </cell>
          <cell r="DJ120">
            <v>0</v>
          </cell>
          <cell r="DK120">
            <v>14341.275608</v>
          </cell>
        </row>
        <row r="121">
          <cell r="A121">
            <v>39356</v>
          </cell>
          <cell r="B121">
            <v>6484.3994759999996</v>
          </cell>
          <cell r="C121">
            <v>5008.2614399999993</v>
          </cell>
          <cell r="D121">
            <v>110.32221</v>
          </cell>
          <cell r="E121">
            <v>225.12624</v>
          </cell>
          <cell r="F121">
            <v>324.09695999999997</v>
          </cell>
          <cell r="G121">
            <v>6.1755900000000006</v>
          </cell>
          <cell r="H121">
            <v>1.5303199999999999</v>
          </cell>
          <cell r="I121">
            <v>0.21059999999999998</v>
          </cell>
          <cell r="J121">
            <v>0</v>
          </cell>
          <cell r="K121">
            <v>0</v>
          </cell>
          <cell r="L121">
            <v>0</v>
          </cell>
          <cell r="M121">
            <v>0</v>
          </cell>
          <cell r="N121">
            <v>0</v>
          </cell>
          <cell r="O121">
            <v>0</v>
          </cell>
          <cell r="P121">
            <v>23.150719999999996</v>
          </cell>
          <cell r="Q121">
            <v>11.19584</v>
          </cell>
          <cell r="R121">
            <v>32.123390000000001</v>
          </cell>
          <cell r="S121">
            <v>19.450859999999999</v>
          </cell>
          <cell r="T121">
            <v>36.62368</v>
          </cell>
          <cell r="U121">
            <v>61.59438999999999</v>
          </cell>
          <cell r="V121">
            <v>0.94879999999999998</v>
          </cell>
          <cell r="W121">
            <v>23.576799999999999</v>
          </cell>
          <cell r="X121">
            <v>4.1259399999999999</v>
          </cell>
          <cell r="Y121">
            <v>0.29470999999999997</v>
          </cell>
          <cell r="Z121">
            <v>1.1788399999999999</v>
          </cell>
          <cell r="AA121">
            <v>103.79872</v>
          </cell>
          <cell r="AB121">
            <v>435.30944</v>
          </cell>
          <cell r="AC121">
            <v>166.80586</v>
          </cell>
          <cell r="AD121">
            <v>10.62656</v>
          </cell>
          <cell r="AE121">
            <v>11.198979999999999</v>
          </cell>
          <cell r="AF121">
            <v>6.0723199999999995</v>
          </cell>
          <cell r="AG121">
            <v>7.6624599999999994</v>
          </cell>
          <cell r="AH121">
            <v>22.987379999999998</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C121">
            <v>39356</v>
          </cell>
          <cell r="BD121">
            <v>157.00720000000001</v>
          </cell>
          <cell r="BE121">
            <v>604.72159999999997</v>
          </cell>
          <cell r="BF121">
            <v>25.211069999999999</v>
          </cell>
          <cell r="BG121">
            <v>47.703119999999998</v>
          </cell>
          <cell r="BH121">
            <v>40.461359999999999</v>
          </cell>
          <cell r="BI121">
            <v>1.33199</v>
          </cell>
          <cell r="BJ121">
            <v>0.55835999999999997</v>
          </cell>
          <cell r="BK121">
            <v>0</v>
          </cell>
          <cell r="BL121">
            <v>0</v>
          </cell>
          <cell r="BM121">
            <v>0</v>
          </cell>
          <cell r="BN121">
            <v>0</v>
          </cell>
          <cell r="BP121">
            <v>0</v>
          </cell>
          <cell r="BQ121">
            <v>0</v>
          </cell>
          <cell r="BR121">
            <v>0</v>
          </cell>
          <cell r="BS121">
            <v>0</v>
          </cell>
          <cell r="BT121">
            <v>0</v>
          </cell>
          <cell r="BU121">
            <v>0</v>
          </cell>
          <cell r="CA121">
            <v>0</v>
          </cell>
          <cell r="CB121">
            <v>0</v>
          </cell>
          <cell r="CC121">
            <v>0</v>
          </cell>
          <cell r="CH121">
            <v>0</v>
          </cell>
          <cell r="CI121">
            <v>390.76400000000001</v>
          </cell>
          <cell r="CJ121">
            <v>0</v>
          </cell>
          <cell r="CK121">
            <v>0</v>
          </cell>
          <cell r="CL121">
            <v>0</v>
          </cell>
          <cell r="CR121">
            <v>0</v>
          </cell>
          <cell r="CS121">
            <v>0</v>
          </cell>
          <cell r="CT121">
            <v>0</v>
          </cell>
          <cell r="CU121">
            <v>0</v>
          </cell>
          <cell r="CV121">
            <v>0</v>
          </cell>
          <cell r="CW121">
            <v>0</v>
          </cell>
          <cell r="CX121">
            <v>0</v>
          </cell>
          <cell r="CY121">
            <v>0</v>
          </cell>
          <cell r="CZ121">
            <v>0</v>
          </cell>
          <cell r="DA121">
            <v>0</v>
          </cell>
          <cell r="DC121">
            <v>39356</v>
          </cell>
          <cell r="DD121">
            <v>12160.122836</v>
          </cell>
          <cell r="DE121">
            <v>978.72568999999999</v>
          </cell>
          <cell r="DF121">
            <v>0</v>
          </cell>
          <cell r="DG121">
            <v>876.99469999999997</v>
          </cell>
          <cell r="DH121">
            <v>0</v>
          </cell>
          <cell r="DI121">
            <v>390.76400000000001</v>
          </cell>
          <cell r="DJ121">
            <v>0</v>
          </cell>
          <cell r="DK121">
            <v>14406.607225999998</v>
          </cell>
        </row>
        <row r="122">
          <cell r="A122">
            <v>39387</v>
          </cell>
          <cell r="B122">
            <v>6476.5020350000004</v>
          </cell>
          <cell r="C122">
            <v>5005.5796</v>
          </cell>
          <cell r="D122">
            <v>110.32221</v>
          </cell>
          <cell r="E122">
            <v>225.54359999999997</v>
          </cell>
          <cell r="F122">
            <v>329.27447999999998</v>
          </cell>
          <cell r="G122">
            <v>6.1755900000000006</v>
          </cell>
          <cell r="H122">
            <v>1.5303199999999999</v>
          </cell>
          <cell r="I122">
            <v>0.21059999999999998</v>
          </cell>
          <cell r="J122">
            <v>0</v>
          </cell>
          <cell r="K122">
            <v>0</v>
          </cell>
          <cell r="L122">
            <v>0</v>
          </cell>
          <cell r="M122">
            <v>0</v>
          </cell>
          <cell r="N122">
            <v>0</v>
          </cell>
          <cell r="O122">
            <v>0</v>
          </cell>
          <cell r="P122">
            <v>23.150719999999996</v>
          </cell>
          <cell r="Q122">
            <v>11.19584</v>
          </cell>
          <cell r="R122">
            <v>32.123390000000001</v>
          </cell>
          <cell r="S122">
            <v>19.450859999999999</v>
          </cell>
          <cell r="T122">
            <v>36.62368</v>
          </cell>
          <cell r="U122">
            <v>61.59438999999999</v>
          </cell>
          <cell r="V122">
            <v>0.94879999999999998</v>
          </cell>
          <cell r="W122">
            <v>23.576799999999999</v>
          </cell>
          <cell r="X122">
            <v>4.1259399999999999</v>
          </cell>
          <cell r="Y122">
            <v>0.29470999999999997</v>
          </cell>
          <cell r="Z122">
            <v>1.1788399999999999</v>
          </cell>
          <cell r="AA122">
            <v>103.79872</v>
          </cell>
          <cell r="AB122">
            <v>438.53535999999997</v>
          </cell>
          <cell r="AC122">
            <v>166.80586</v>
          </cell>
          <cell r="AD122">
            <v>10.62656</v>
          </cell>
          <cell r="AE122">
            <v>11.198979999999999</v>
          </cell>
          <cell r="AF122">
            <v>6.0723199999999995</v>
          </cell>
          <cell r="AG122">
            <v>7.6624599999999994</v>
          </cell>
          <cell r="AH122">
            <v>22.987379999999998</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C122">
            <v>39387</v>
          </cell>
          <cell r="BD122">
            <v>157.00720000000001</v>
          </cell>
          <cell r="BE122">
            <v>604.72159999999997</v>
          </cell>
          <cell r="BF122">
            <v>25.211069999999999</v>
          </cell>
          <cell r="BG122">
            <v>47.703119999999998</v>
          </cell>
          <cell r="BH122">
            <v>40.461359999999999</v>
          </cell>
          <cell r="BI122">
            <v>1.33199</v>
          </cell>
          <cell r="BJ122">
            <v>0.55835999999999997</v>
          </cell>
          <cell r="BK122">
            <v>0</v>
          </cell>
          <cell r="BL122">
            <v>0</v>
          </cell>
          <cell r="BM122">
            <v>0</v>
          </cell>
          <cell r="BN122">
            <v>0</v>
          </cell>
          <cell r="BP122">
            <v>0</v>
          </cell>
          <cell r="BQ122">
            <v>0</v>
          </cell>
          <cell r="BR122">
            <v>0</v>
          </cell>
          <cell r="BS122">
            <v>0</v>
          </cell>
          <cell r="BT122">
            <v>0</v>
          </cell>
          <cell r="BU122">
            <v>0</v>
          </cell>
          <cell r="CA122">
            <v>0</v>
          </cell>
          <cell r="CB122">
            <v>0</v>
          </cell>
          <cell r="CC122">
            <v>0</v>
          </cell>
          <cell r="CH122">
            <v>0</v>
          </cell>
          <cell r="CI122">
            <v>390.76400000000001</v>
          </cell>
          <cell r="CJ122">
            <v>0</v>
          </cell>
          <cell r="CK122">
            <v>0</v>
          </cell>
          <cell r="CL122">
            <v>0</v>
          </cell>
          <cell r="CR122">
            <v>0</v>
          </cell>
          <cell r="CS122">
            <v>0</v>
          </cell>
          <cell r="CT122">
            <v>0</v>
          </cell>
          <cell r="CU122">
            <v>0</v>
          </cell>
          <cell r="CV122">
            <v>0</v>
          </cell>
          <cell r="CW122">
            <v>0</v>
          </cell>
          <cell r="CX122">
            <v>0</v>
          </cell>
          <cell r="CY122">
            <v>0</v>
          </cell>
          <cell r="CZ122">
            <v>0</v>
          </cell>
          <cell r="DA122">
            <v>0</v>
          </cell>
          <cell r="DC122">
            <v>39387</v>
          </cell>
          <cell r="DD122">
            <v>12155.138435000003</v>
          </cell>
          <cell r="DE122">
            <v>981.95161000000007</v>
          </cell>
          <cell r="DF122">
            <v>0</v>
          </cell>
          <cell r="DG122">
            <v>876.99469999999997</v>
          </cell>
          <cell r="DH122">
            <v>0</v>
          </cell>
          <cell r="DI122">
            <v>390.76400000000001</v>
          </cell>
          <cell r="DJ122">
            <v>0</v>
          </cell>
          <cell r="DK122">
            <v>14404.848745000001</v>
          </cell>
        </row>
        <row r="123">
          <cell r="A123">
            <v>39417</v>
          </cell>
          <cell r="B123">
            <v>6475.0459625000003</v>
          </cell>
          <cell r="C123">
            <v>5008.1149999999998</v>
          </cell>
          <cell r="D123">
            <v>110.32221</v>
          </cell>
          <cell r="E123">
            <v>226.07375999999999</v>
          </cell>
          <cell r="F123">
            <v>335.96351999999996</v>
          </cell>
          <cell r="G123">
            <v>6.1755900000000006</v>
          </cell>
          <cell r="H123">
            <v>1.5303199999999999</v>
          </cell>
          <cell r="I123">
            <v>0.21059999999999998</v>
          </cell>
          <cell r="J123">
            <v>0</v>
          </cell>
          <cell r="K123">
            <v>0</v>
          </cell>
          <cell r="L123">
            <v>0</v>
          </cell>
          <cell r="M123">
            <v>0</v>
          </cell>
          <cell r="N123">
            <v>0</v>
          </cell>
          <cell r="O123">
            <v>0</v>
          </cell>
          <cell r="P123">
            <v>23.150719999999996</v>
          </cell>
          <cell r="Q123">
            <v>11.19584</v>
          </cell>
          <cell r="R123">
            <v>32.123390000000001</v>
          </cell>
          <cell r="S123">
            <v>19.450859999999999</v>
          </cell>
          <cell r="T123">
            <v>36.62368</v>
          </cell>
          <cell r="U123">
            <v>61.59438999999999</v>
          </cell>
          <cell r="V123">
            <v>0.94879999999999998</v>
          </cell>
          <cell r="W123">
            <v>23.576799999999999</v>
          </cell>
          <cell r="X123">
            <v>4.1259399999999999</v>
          </cell>
          <cell r="Y123">
            <v>0.29470999999999997</v>
          </cell>
          <cell r="Z123">
            <v>1.1788399999999999</v>
          </cell>
          <cell r="AA123">
            <v>103.79872</v>
          </cell>
          <cell r="AB123">
            <v>442.71007999999995</v>
          </cell>
          <cell r="AC123">
            <v>166.80586</v>
          </cell>
          <cell r="AD123">
            <v>10.62656</v>
          </cell>
          <cell r="AE123">
            <v>11.198979999999999</v>
          </cell>
          <cell r="AF123">
            <v>6.0723199999999995</v>
          </cell>
          <cell r="AG123">
            <v>7.6624599999999994</v>
          </cell>
          <cell r="AH123">
            <v>22.987379999999998</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C123">
            <v>39417</v>
          </cell>
          <cell r="BD123">
            <v>157.00720000000001</v>
          </cell>
          <cell r="BE123">
            <v>604.72159999999997</v>
          </cell>
          <cell r="BF123">
            <v>25.211069999999999</v>
          </cell>
          <cell r="BG123">
            <v>47.703119999999998</v>
          </cell>
          <cell r="BH123">
            <v>40.461359999999999</v>
          </cell>
          <cell r="BI123">
            <v>1.33199</v>
          </cell>
          <cell r="BJ123">
            <v>0.55835999999999997</v>
          </cell>
          <cell r="BK123">
            <v>0</v>
          </cell>
          <cell r="BL123">
            <v>0</v>
          </cell>
          <cell r="BM123">
            <v>0</v>
          </cell>
          <cell r="BN123">
            <v>0</v>
          </cell>
          <cell r="BP123">
            <v>0</v>
          </cell>
          <cell r="BQ123">
            <v>0</v>
          </cell>
          <cell r="BR123">
            <v>0</v>
          </cell>
          <cell r="BS123">
            <v>0</v>
          </cell>
          <cell r="BT123">
            <v>0</v>
          </cell>
          <cell r="BU123">
            <v>0</v>
          </cell>
          <cell r="CA123">
            <v>0</v>
          </cell>
          <cell r="CB123">
            <v>0</v>
          </cell>
          <cell r="CC123">
            <v>0</v>
          </cell>
          <cell r="CH123">
            <v>0</v>
          </cell>
          <cell r="CI123">
            <v>390.76400000000001</v>
          </cell>
          <cell r="CJ123">
            <v>0</v>
          </cell>
          <cell r="CK123">
            <v>0</v>
          </cell>
          <cell r="CL123">
            <v>0</v>
          </cell>
          <cell r="CR123">
            <v>0</v>
          </cell>
          <cell r="CS123">
            <v>0</v>
          </cell>
          <cell r="CT123">
            <v>0</v>
          </cell>
          <cell r="CU123">
            <v>0</v>
          </cell>
          <cell r="CV123">
            <v>0</v>
          </cell>
          <cell r="CW123">
            <v>0</v>
          </cell>
          <cell r="CX123">
            <v>0</v>
          </cell>
          <cell r="CY123">
            <v>0</v>
          </cell>
          <cell r="CZ123">
            <v>0</v>
          </cell>
          <cell r="DA123">
            <v>0</v>
          </cell>
          <cell r="DC123">
            <v>39417</v>
          </cell>
          <cell r="DD123">
            <v>12163.4369625</v>
          </cell>
          <cell r="DE123">
            <v>986.12633000000005</v>
          </cell>
          <cell r="DF123">
            <v>0</v>
          </cell>
          <cell r="DG123">
            <v>876.99469999999997</v>
          </cell>
          <cell r="DH123">
            <v>0</v>
          </cell>
          <cell r="DI123">
            <v>390.76400000000001</v>
          </cell>
          <cell r="DJ123">
            <v>0</v>
          </cell>
          <cell r="DK123">
            <v>14417.321992499998</v>
          </cell>
        </row>
        <row r="124">
          <cell r="A124">
            <v>39448</v>
          </cell>
          <cell r="B124">
            <v>6474.1162450000002</v>
          </cell>
          <cell r="C124">
            <v>5011.3643999999995</v>
          </cell>
          <cell r="D124">
            <v>110.32221</v>
          </cell>
          <cell r="E124">
            <v>226.22039999999998</v>
          </cell>
          <cell r="F124">
            <v>337.86983999999995</v>
          </cell>
          <cell r="G124">
            <v>6.1755900000000006</v>
          </cell>
          <cell r="H124">
            <v>1.5303199999999999</v>
          </cell>
          <cell r="I124">
            <v>0.21059999999999998</v>
          </cell>
          <cell r="J124">
            <v>0</v>
          </cell>
          <cell r="K124">
            <v>0</v>
          </cell>
          <cell r="L124">
            <v>0</v>
          </cell>
          <cell r="M124">
            <v>0</v>
          </cell>
          <cell r="N124">
            <v>0</v>
          </cell>
          <cell r="O124">
            <v>0</v>
          </cell>
          <cell r="P124">
            <v>23.150719999999996</v>
          </cell>
          <cell r="Q124">
            <v>11.19584</v>
          </cell>
          <cell r="R124">
            <v>32.123390000000001</v>
          </cell>
          <cell r="S124">
            <v>19.450859999999999</v>
          </cell>
          <cell r="T124">
            <v>36.62368</v>
          </cell>
          <cell r="U124">
            <v>61.59438999999999</v>
          </cell>
          <cell r="V124">
            <v>0.94879999999999998</v>
          </cell>
          <cell r="W124">
            <v>23.576799999999999</v>
          </cell>
          <cell r="X124">
            <v>4.1259399999999999</v>
          </cell>
          <cell r="Y124">
            <v>0.29470999999999997</v>
          </cell>
          <cell r="Z124">
            <v>1.1788399999999999</v>
          </cell>
          <cell r="AA124">
            <v>103.79872</v>
          </cell>
          <cell r="AB124">
            <v>443.84863999999993</v>
          </cell>
          <cell r="AC124">
            <v>166.80586</v>
          </cell>
          <cell r="AD124">
            <v>10.62656</v>
          </cell>
          <cell r="AE124">
            <v>11.198979999999999</v>
          </cell>
          <cell r="AF124">
            <v>6.0723199999999995</v>
          </cell>
          <cell r="AG124">
            <v>7.6624599999999994</v>
          </cell>
          <cell r="AH124">
            <v>22.987379999999998</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C124">
            <v>39448</v>
          </cell>
          <cell r="BD124">
            <v>157.00720000000001</v>
          </cell>
          <cell r="BE124">
            <v>604.72159999999997</v>
          </cell>
          <cell r="BF124">
            <v>25.211069999999999</v>
          </cell>
          <cell r="BG124">
            <v>47.703119999999998</v>
          </cell>
          <cell r="BH124">
            <v>40.461359999999999</v>
          </cell>
          <cell r="BI124">
            <v>1.33199</v>
          </cell>
          <cell r="BJ124">
            <v>0.55835999999999997</v>
          </cell>
          <cell r="BK124">
            <v>0</v>
          </cell>
          <cell r="BL124">
            <v>0</v>
          </cell>
          <cell r="BM124">
            <v>0</v>
          </cell>
          <cell r="BN124">
            <v>0</v>
          </cell>
          <cell r="BP124">
            <v>0</v>
          </cell>
          <cell r="BQ124">
            <v>0</v>
          </cell>
          <cell r="BR124">
            <v>0</v>
          </cell>
          <cell r="BS124">
            <v>0</v>
          </cell>
          <cell r="BT124">
            <v>0</v>
          </cell>
          <cell r="BU124">
            <v>0</v>
          </cell>
          <cell r="CA124">
            <v>0</v>
          </cell>
          <cell r="CB124">
            <v>0</v>
          </cell>
          <cell r="CC124">
            <v>0</v>
          </cell>
          <cell r="CH124">
            <v>0</v>
          </cell>
          <cell r="CI124">
            <v>390.76400000000001</v>
          </cell>
          <cell r="CJ124">
            <v>0</v>
          </cell>
          <cell r="CK124">
            <v>0</v>
          </cell>
          <cell r="CL124">
            <v>0</v>
          </cell>
          <cell r="CR124">
            <v>0</v>
          </cell>
          <cell r="CS124">
            <v>0</v>
          </cell>
          <cell r="CT124">
            <v>0</v>
          </cell>
          <cell r="CU124">
            <v>0</v>
          </cell>
          <cell r="CV124">
            <v>0</v>
          </cell>
          <cell r="CW124">
            <v>0</v>
          </cell>
          <cell r="CX124">
            <v>0</v>
          </cell>
          <cell r="CY124">
            <v>0</v>
          </cell>
          <cell r="CZ124">
            <v>0</v>
          </cell>
          <cell r="DA124">
            <v>0</v>
          </cell>
          <cell r="DC124">
            <v>39448</v>
          </cell>
          <cell r="DD124">
            <v>12167.809605</v>
          </cell>
          <cell r="DE124">
            <v>987.26488999999992</v>
          </cell>
          <cell r="DF124">
            <v>0</v>
          </cell>
          <cell r="DG124">
            <v>876.99469999999997</v>
          </cell>
          <cell r="DH124">
            <v>0</v>
          </cell>
          <cell r="DI124">
            <v>390.76400000000001</v>
          </cell>
          <cell r="DJ124">
            <v>0</v>
          </cell>
          <cell r="DK124">
            <v>14422.833194999999</v>
          </cell>
        </row>
        <row r="125">
          <cell r="A125">
            <v>39479</v>
          </cell>
          <cell r="B125">
            <v>6459.7406700000001</v>
          </cell>
          <cell r="C125">
            <v>4999.4279999999999</v>
          </cell>
          <cell r="D125">
            <v>110.32221</v>
          </cell>
          <cell r="E125">
            <v>226.40087999999997</v>
          </cell>
          <cell r="F125">
            <v>340.18223999999998</v>
          </cell>
          <cell r="G125">
            <v>6.1755900000000006</v>
          </cell>
          <cell r="H125">
            <v>1.5303199999999999</v>
          </cell>
          <cell r="I125">
            <v>0.21059999999999998</v>
          </cell>
          <cell r="J125">
            <v>0</v>
          </cell>
          <cell r="K125">
            <v>0</v>
          </cell>
          <cell r="L125">
            <v>0</v>
          </cell>
          <cell r="M125">
            <v>0</v>
          </cell>
          <cell r="N125">
            <v>0</v>
          </cell>
          <cell r="O125">
            <v>0</v>
          </cell>
          <cell r="P125">
            <v>23.150719999999996</v>
          </cell>
          <cell r="Q125">
            <v>11.19584</v>
          </cell>
          <cell r="R125">
            <v>32.123390000000001</v>
          </cell>
          <cell r="S125">
            <v>19.450859999999999</v>
          </cell>
          <cell r="T125">
            <v>36.62368</v>
          </cell>
          <cell r="U125">
            <v>61.59438999999999</v>
          </cell>
          <cell r="V125">
            <v>0.94879999999999998</v>
          </cell>
          <cell r="W125">
            <v>23.576799999999999</v>
          </cell>
          <cell r="X125">
            <v>4.1259399999999999</v>
          </cell>
          <cell r="Y125">
            <v>0.29470999999999997</v>
          </cell>
          <cell r="Z125">
            <v>1.1788399999999999</v>
          </cell>
          <cell r="AA125">
            <v>103.79872</v>
          </cell>
          <cell r="AB125">
            <v>445.17695999999995</v>
          </cell>
          <cell r="AC125">
            <v>166.80586</v>
          </cell>
          <cell r="AD125">
            <v>10.62656</v>
          </cell>
          <cell r="AE125">
            <v>11.198979999999999</v>
          </cell>
          <cell r="AF125">
            <v>6.0723199999999995</v>
          </cell>
          <cell r="AG125">
            <v>7.6624599999999994</v>
          </cell>
          <cell r="AH125">
            <v>22.987379999999998</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C125">
            <v>39479</v>
          </cell>
          <cell r="BD125">
            <v>157.00720000000001</v>
          </cell>
          <cell r="BE125">
            <v>604.72159999999997</v>
          </cell>
          <cell r="BF125">
            <v>25.211069999999999</v>
          </cell>
          <cell r="BG125">
            <v>47.703119999999998</v>
          </cell>
          <cell r="BH125">
            <v>40.461359999999999</v>
          </cell>
          <cell r="BI125">
            <v>1.33199</v>
          </cell>
          <cell r="BJ125">
            <v>0.55835999999999997</v>
          </cell>
          <cell r="BK125">
            <v>0</v>
          </cell>
          <cell r="BL125">
            <v>0</v>
          </cell>
          <cell r="BM125">
            <v>0</v>
          </cell>
          <cell r="BN125">
            <v>0</v>
          </cell>
          <cell r="BP125">
            <v>0</v>
          </cell>
          <cell r="BQ125">
            <v>0</v>
          </cell>
          <cell r="BR125">
            <v>0</v>
          </cell>
          <cell r="BS125">
            <v>0</v>
          </cell>
          <cell r="BT125">
            <v>0</v>
          </cell>
          <cell r="BU125">
            <v>0</v>
          </cell>
          <cell r="CA125">
            <v>0</v>
          </cell>
          <cell r="CB125">
            <v>0</v>
          </cell>
          <cell r="CC125">
            <v>0</v>
          </cell>
          <cell r="CH125">
            <v>0</v>
          </cell>
          <cell r="CI125">
            <v>390.76400000000001</v>
          </cell>
          <cell r="CJ125">
            <v>0</v>
          </cell>
          <cell r="CK125">
            <v>0</v>
          </cell>
          <cell r="CL125">
            <v>0</v>
          </cell>
          <cell r="CR125">
            <v>0</v>
          </cell>
          <cell r="CS125">
            <v>0</v>
          </cell>
          <cell r="CT125">
            <v>0</v>
          </cell>
          <cell r="CU125">
            <v>0</v>
          </cell>
          <cell r="CV125">
            <v>0</v>
          </cell>
          <cell r="CW125">
            <v>0</v>
          </cell>
          <cell r="CX125">
            <v>0</v>
          </cell>
          <cell r="CY125">
            <v>0</v>
          </cell>
          <cell r="CZ125">
            <v>0</v>
          </cell>
          <cell r="DA125">
            <v>0</v>
          </cell>
          <cell r="DC125">
            <v>39479</v>
          </cell>
          <cell r="DD125">
            <v>12143.99051</v>
          </cell>
          <cell r="DE125">
            <v>988.59321</v>
          </cell>
          <cell r="DF125">
            <v>0</v>
          </cell>
          <cell r="DG125">
            <v>876.99469999999997</v>
          </cell>
          <cell r="DH125">
            <v>0</v>
          </cell>
          <cell r="DI125">
            <v>390.76400000000001</v>
          </cell>
          <cell r="DJ125">
            <v>0</v>
          </cell>
          <cell r="DK125">
            <v>14400.342419999997</v>
          </cell>
        </row>
        <row r="126">
          <cell r="A126">
            <v>39508</v>
          </cell>
          <cell r="B126">
            <v>6468.2721174999997</v>
          </cell>
          <cell r="C126">
            <v>5011.3265999999994</v>
          </cell>
          <cell r="D126">
            <v>110.32221</v>
          </cell>
          <cell r="E126">
            <v>226.62647999999999</v>
          </cell>
          <cell r="F126">
            <v>342.94583999999998</v>
          </cell>
          <cell r="G126">
            <v>6.1755900000000006</v>
          </cell>
          <cell r="H126">
            <v>1.5303199999999999</v>
          </cell>
          <cell r="I126">
            <v>0.21059999999999998</v>
          </cell>
          <cell r="J126">
            <v>0</v>
          </cell>
          <cell r="K126">
            <v>0</v>
          </cell>
          <cell r="L126">
            <v>0</v>
          </cell>
          <cell r="M126">
            <v>0</v>
          </cell>
          <cell r="N126">
            <v>0</v>
          </cell>
          <cell r="O126">
            <v>0</v>
          </cell>
          <cell r="P126">
            <v>23.150719999999996</v>
          </cell>
          <cell r="Q126">
            <v>11.19584</v>
          </cell>
          <cell r="R126">
            <v>32.123390000000001</v>
          </cell>
          <cell r="S126">
            <v>19.450859999999999</v>
          </cell>
          <cell r="T126">
            <v>36.62368</v>
          </cell>
          <cell r="U126">
            <v>61.59438999999999</v>
          </cell>
          <cell r="V126">
            <v>0.94879999999999998</v>
          </cell>
          <cell r="W126">
            <v>23.576799999999999</v>
          </cell>
          <cell r="X126">
            <v>4.1259399999999999</v>
          </cell>
          <cell r="Y126">
            <v>0.29470999999999997</v>
          </cell>
          <cell r="Z126">
            <v>1.1788399999999999</v>
          </cell>
          <cell r="AA126">
            <v>103.79872</v>
          </cell>
          <cell r="AB126">
            <v>446.88479999999998</v>
          </cell>
          <cell r="AC126">
            <v>166.80586</v>
          </cell>
          <cell r="AD126">
            <v>10.62656</v>
          </cell>
          <cell r="AE126">
            <v>11.198979999999999</v>
          </cell>
          <cell r="AF126">
            <v>6.0723199999999995</v>
          </cell>
          <cell r="AG126">
            <v>7.6624599999999994</v>
          </cell>
          <cell r="AH126">
            <v>22.987379999999998</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C126">
            <v>39508</v>
          </cell>
          <cell r="BD126">
            <v>157.00720000000001</v>
          </cell>
          <cell r="BE126">
            <v>604.72159999999997</v>
          </cell>
          <cell r="BF126">
            <v>25.211069999999999</v>
          </cell>
          <cell r="BG126">
            <v>47.703119999999998</v>
          </cell>
          <cell r="BH126">
            <v>40.461359999999999</v>
          </cell>
          <cell r="BI126">
            <v>1.33199</v>
          </cell>
          <cell r="BJ126">
            <v>0.55835999999999997</v>
          </cell>
          <cell r="BK126">
            <v>0</v>
          </cell>
          <cell r="BL126">
            <v>0</v>
          </cell>
          <cell r="BM126">
            <v>0</v>
          </cell>
          <cell r="BN126">
            <v>0</v>
          </cell>
          <cell r="BP126">
            <v>0</v>
          </cell>
          <cell r="BQ126">
            <v>0</v>
          </cell>
          <cell r="BR126">
            <v>0</v>
          </cell>
          <cell r="BS126">
            <v>0</v>
          </cell>
          <cell r="BT126">
            <v>0</v>
          </cell>
          <cell r="BU126">
            <v>0</v>
          </cell>
          <cell r="CA126">
            <v>0</v>
          </cell>
          <cell r="CB126">
            <v>0</v>
          </cell>
          <cell r="CC126">
            <v>0</v>
          </cell>
          <cell r="CH126">
            <v>0</v>
          </cell>
          <cell r="CI126">
            <v>390.76400000000001</v>
          </cell>
          <cell r="CJ126">
            <v>0</v>
          </cell>
          <cell r="CK126">
            <v>0</v>
          </cell>
          <cell r="CL126">
            <v>0</v>
          </cell>
          <cell r="CR126">
            <v>0</v>
          </cell>
          <cell r="CS126">
            <v>0</v>
          </cell>
          <cell r="CT126">
            <v>0</v>
          </cell>
          <cell r="CU126">
            <v>0</v>
          </cell>
          <cell r="CV126">
            <v>0</v>
          </cell>
          <cell r="CW126">
            <v>0</v>
          </cell>
          <cell r="CX126">
            <v>0</v>
          </cell>
          <cell r="CY126">
            <v>0</v>
          </cell>
          <cell r="CZ126">
            <v>0</v>
          </cell>
          <cell r="DA126">
            <v>0</v>
          </cell>
          <cell r="DC126">
            <v>39508</v>
          </cell>
          <cell r="DD126">
            <v>12167.409757500001</v>
          </cell>
          <cell r="DE126">
            <v>990.30105000000003</v>
          </cell>
          <cell r="DF126">
            <v>0</v>
          </cell>
          <cell r="DG126">
            <v>876.99469999999997</v>
          </cell>
          <cell r="DH126">
            <v>0</v>
          </cell>
          <cell r="DI126">
            <v>390.76400000000001</v>
          </cell>
          <cell r="DJ126">
            <v>0</v>
          </cell>
          <cell r="DK126">
            <v>14425.4695075</v>
          </cell>
        </row>
        <row r="127">
          <cell r="A127">
            <v>39539</v>
          </cell>
          <cell r="B127">
            <v>6453.257775</v>
          </cell>
          <cell r="C127">
            <v>4998.2435999999998</v>
          </cell>
          <cell r="D127">
            <v>110.32221</v>
          </cell>
          <cell r="E127">
            <v>226.91975999999997</v>
          </cell>
          <cell r="F127">
            <v>346.62311999999997</v>
          </cell>
          <cell r="G127">
            <v>6.1755900000000006</v>
          </cell>
          <cell r="H127">
            <v>1.5303199999999999</v>
          </cell>
          <cell r="I127">
            <v>0.21059999999999998</v>
          </cell>
          <cell r="J127">
            <v>0</v>
          </cell>
          <cell r="K127">
            <v>0</v>
          </cell>
          <cell r="L127">
            <v>0</v>
          </cell>
          <cell r="M127">
            <v>0</v>
          </cell>
          <cell r="N127">
            <v>0</v>
          </cell>
          <cell r="O127">
            <v>0</v>
          </cell>
          <cell r="P127">
            <v>23.150719999999996</v>
          </cell>
          <cell r="Q127">
            <v>11.19584</v>
          </cell>
          <cell r="R127">
            <v>32.123390000000001</v>
          </cell>
          <cell r="S127">
            <v>19.450859999999999</v>
          </cell>
          <cell r="T127">
            <v>36.62368</v>
          </cell>
          <cell r="U127">
            <v>61.59438999999999</v>
          </cell>
          <cell r="V127">
            <v>0.94879999999999998</v>
          </cell>
          <cell r="W127">
            <v>23.576799999999999</v>
          </cell>
          <cell r="X127">
            <v>4.1259399999999999</v>
          </cell>
          <cell r="Y127">
            <v>0.29470999999999997</v>
          </cell>
          <cell r="Z127">
            <v>1.1788399999999999</v>
          </cell>
          <cell r="AA127">
            <v>103.79872</v>
          </cell>
          <cell r="AB127">
            <v>449.16192000000001</v>
          </cell>
          <cell r="AC127">
            <v>166.80586</v>
          </cell>
          <cell r="AD127">
            <v>10.62656</v>
          </cell>
          <cell r="AE127">
            <v>11.198979999999999</v>
          </cell>
          <cell r="AF127">
            <v>6.0723199999999995</v>
          </cell>
          <cell r="AG127">
            <v>7.6624599999999994</v>
          </cell>
          <cell r="AH127">
            <v>22.987379999999998</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C127">
            <v>39539</v>
          </cell>
          <cell r="BD127">
            <v>157.00720000000001</v>
          </cell>
          <cell r="BE127">
            <v>604.72159999999997</v>
          </cell>
          <cell r="BF127">
            <v>25.211069999999999</v>
          </cell>
          <cell r="BG127">
            <v>47.703119999999998</v>
          </cell>
          <cell r="BH127">
            <v>40.461359999999999</v>
          </cell>
          <cell r="BI127">
            <v>1.33199</v>
          </cell>
          <cell r="BJ127">
            <v>0.55835999999999997</v>
          </cell>
          <cell r="BK127">
            <v>0</v>
          </cell>
          <cell r="BL127">
            <v>0</v>
          </cell>
          <cell r="BM127">
            <v>0</v>
          </cell>
          <cell r="BN127">
            <v>0</v>
          </cell>
          <cell r="BP127">
            <v>0</v>
          </cell>
          <cell r="BQ127">
            <v>0</v>
          </cell>
          <cell r="BR127">
            <v>0</v>
          </cell>
          <cell r="BS127">
            <v>0</v>
          </cell>
          <cell r="BT127">
            <v>0</v>
          </cell>
          <cell r="BU127">
            <v>0</v>
          </cell>
          <cell r="CA127">
            <v>0</v>
          </cell>
          <cell r="CB127">
            <v>0</v>
          </cell>
          <cell r="CC127">
            <v>0</v>
          </cell>
          <cell r="CH127">
            <v>0</v>
          </cell>
          <cell r="CI127">
            <v>390.76400000000001</v>
          </cell>
          <cell r="CJ127">
            <v>0</v>
          </cell>
          <cell r="CK127">
            <v>0</v>
          </cell>
          <cell r="CL127">
            <v>0</v>
          </cell>
          <cell r="CR127">
            <v>0</v>
          </cell>
          <cell r="CS127">
            <v>0</v>
          </cell>
          <cell r="CT127">
            <v>0</v>
          </cell>
          <cell r="CU127">
            <v>0</v>
          </cell>
          <cell r="CV127">
            <v>0</v>
          </cell>
          <cell r="CW127">
            <v>0</v>
          </cell>
          <cell r="CX127">
            <v>0</v>
          </cell>
          <cell r="CY127">
            <v>0</v>
          </cell>
          <cell r="CZ127">
            <v>0</v>
          </cell>
          <cell r="DA127">
            <v>0</v>
          </cell>
          <cell r="DC127">
            <v>39539</v>
          </cell>
          <cell r="DD127">
            <v>12143.282975000002</v>
          </cell>
          <cell r="DE127">
            <v>992.57817</v>
          </cell>
          <cell r="DF127">
            <v>0</v>
          </cell>
          <cell r="DG127">
            <v>876.99469999999997</v>
          </cell>
          <cell r="DH127">
            <v>0</v>
          </cell>
          <cell r="DI127">
            <v>390.76400000000001</v>
          </cell>
          <cell r="DJ127">
            <v>0</v>
          </cell>
          <cell r="DK127">
            <v>14403.619845000001</v>
          </cell>
        </row>
        <row r="128">
          <cell r="A128">
            <v>39569</v>
          </cell>
          <cell r="B128">
            <v>6460.7097979999999</v>
          </cell>
          <cell r="C128">
            <v>5010.2203199999994</v>
          </cell>
          <cell r="D128">
            <v>110.32221</v>
          </cell>
          <cell r="E128">
            <v>227.22431999999998</v>
          </cell>
          <cell r="F128">
            <v>350.44703999999996</v>
          </cell>
          <cell r="G128">
            <v>6.1755900000000006</v>
          </cell>
          <cell r="H128">
            <v>1.5303199999999999</v>
          </cell>
          <cell r="I128">
            <v>0.21059999999999998</v>
          </cell>
          <cell r="J128">
            <v>0</v>
          </cell>
          <cell r="K128">
            <v>0</v>
          </cell>
          <cell r="L128">
            <v>0</v>
          </cell>
          <cell r="M128">
            <v>0</v>
          </cell>
          <cell r="N128">
            <v>0</v>
          </cell>
          <cell r="O128">
            <v>0</v>
          </cell>
          <cell r="P128">
            <v>23.150719999999996</v>
          </cell>
          <cell r="Q128">
            <v>11.19584</v>
          </cell>
          <cell r="R128">
            <v>32.123390000000001</v>
          </cell>
          <cell r="S128">
            <v>19.450859999999999</v>
          </cell>
          <cell r="T128">
            <v>36.62368</v>
          </cell>
          <cell r="U128">
            <v>61.59438999999999</v>
          </cell>
          <cell r="V128">
            <v>0.94879999999999998</v>
          </cell>
          <cell r="W128">
            <v>23.576799999999999</v>
          </cell>
          <cell r="X128">
            <v>4.1259399999999999</v>
          </cell>
          <cell r="Y128">
            <v>0.29470999999999997</v>
          </cell>
          <cell r="Z128">
            <v>1.1788399999999999</v>
          </cell>
          <cell r="AA128">
            <v>103.79872</v>
          </cell>
          <cell r="AB128">
            <v>451.43903999999998</v>
          </cell>
          <cell r="AC128">
            <v>166.80586</v>
          </cell>
          <cell r="AD128">
            <v>10.62656</v>
          </cell>
          <cell r="AE128">
            <v>11.198979999999999</v>
          </cell>
          <cell r="AF128">
            <v>6.0723199999999995</v>
          </cell>
          <cell r="AG128">
            <v>7.6624599999999994</v>
          </cell>
          <cell r="AH128">
            <v>22.987379999999998</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C128">
            <v>39569</v>
          </cell>
          <cell r="BD128">
            <v>157.00720000000001</v>
          </cell>
          <cell r="BE128">
            <v>604.72159999999997</v>
          </cell>
          <cell r="BF128">
            <v>25.211069999999999</v>
          </cell>
          <cell r="BG128">
            <v>47.703119999999998</v>
          </cell>
          <cell r="BH128">
            <v>40.461359999999999</v>
          </cell>
          <cell r="BI128">
            <v>1.33199</v>
          </cell>
          <cell r="BJ128">
            <v>0.55835999999999997</v>
          </cell>
          <cell r="BK128">
            <v>0</v>
          </cell>
          <cell r="BL128">
            <v>0</v>
          </cell>
          <cell r="BM128">
            <v>0</v>
          </cell>
          <cell r="BN128">
            <v>0</v>
          </cell>
          <cell r="BP128">
            <v>0</v>
          </cell>
          <cell r="BQ128">
            <v>0</v>
          </cell>
          <cell r="BR128">
            <v>0</v>
          </cell>
          <cell r="BS128">
            <v>0</v>
          </cell>
          <cell r="BT128">
            <v>0</v>
          </cell>
          <cell r="BU128">
            <v>0</v>
          </cell>
          <cell r="CA128">
            <v>0</v>
          </cell>
          <cell r="CB128">
            <v>0</v>
          </cell>
          <cell r="CC128">
            <v>0</v>
          </cell>
          <cell r="CH128">
            <v>0</v>
          </cell>
          <cell r="CI128">
            <v>390.76400000000001</v>
          </cell>
          <cell r="CJ128">
            <v>0</v>
          </cell>
          <cell r="CK128">
            <v>0</v>
          </cell>
          <cell r="CL128">
            <v>0</v>
          </cell>
          <cell r="CR128">
            <v>0</v>
          </cell>
          <cell r="CS128">
            <v>0</v>
          </cell>
          <cell r="CT128">
            <v>0</v>
          </cell>
          <cell r="CU128">
            <v>0</v>
          </cell>
          <cell r="CV128">
            <v>0</v>
          </cell>
          <cell r="CW128">
            <v>0</v>
          </cell>
          <cell r="CX128">
            <v>0</v>
          </cell>
          <cell r="CY128">
            <v>0</v>
          </cell>
          <cell r="CZ128">
            <v>0</v>
          </cell>
          <cell r="DA128">
            <v>0</v>
          </cell>
          <cell r="DC128">
            <v>39569</v>
          </cell>
          <cell r="DD128">
            <v>12166.840198</v>
          </cell>
          <cell r="DE128">
            <v>994.85528999999997</v>
          </cell>
          <cell r="DF128">
            <v>0</v>
          </cell>
          <cell r="DG128">
            <v>876.99469999999997</v>
          </cell>
          <cell r="DH128">
            <v>0</v>
          </cell>
          <cell r="DI128">
            <v>390.76400000000001</v>
          </cell>
          <cell r="DJ128">
            <v>0</v>
          </cell>
          <cell r="DK128">
            <v>14429.454187999998</v>
          </cell>
        </row>
        <row r="129">
          <cell r="A129">
            <v>39600</v>
          </cell>
          <cell r="B129">
            <v>6454.5818620000009</v>
          </cell>
          <cell r="C129">
            <v>5007.5524799999994</v>
          </cell>
          <cell r="D129">
            <v>110.32221</v>
          </cell>
          <cell r="E129">
            <v>227.51759999999999</v>
          </cell>
          <cell r="F129">
            <v>354.18071999999995</v>
          </cell>
          <cell r="G129">
            <v>6.1755900000000006</v>
          </cell>
          <cell r="H129">
            <v>1.5303199999999999</v>
          </cell>
          <cell r="I129">
            <v>0.21059999999999998</v>
          </cell>
          <cell r="J129">
            <v>0</v>
          </cell>
          <cell r="K129">
            <v>0</v>
          </cell>
          <cell r="L129">
            <v>0</v>
          </cell>
          <cell r="M129">
            <v>0</v>
          </cell>
          <cell r="N129">
            <v>0</v>
          </cell>
          <cell r="O129">
            <v>0</v>
          </cell>
          <cell r="P129">
            <v>23.150719999999996</v>
          </cell>
          <cell r="Q129">
            <v>11.19584</v>
          </cell>
          <cell r="R129">
            <v>32.123390000000001</v>
          </cell>
          <cell r="S129">
            <v>19.450859999999999</v>
          </cell>
          <cell r="T129">
            <v>36.62368</v>
          </cell>
          <cell r="U129">
            <v>61.59438999999999</v>
          </cell>
          <cell r="V129">
            <v>0.94879999999999998</v>
          </cell>
          <cell r="W129">
            <v>23.576799999999999</v>
          </cell>
          <cell r="X129">
            <v>4.1259399999999999</v>
          </cell>
          <cell r="Y129">
            <v>0.29470999999999997</v>
          </cell>
          <cell r="Z129">
            <v>1.1788399999999999</v>
          </cell>
          <cell r="AA129">
            <v>103.79872</v>
          </cell>
          <cell r="AB129">
            <v>453.71616</v>
          </cell>
          <cell r="AC129">
            <v>166.80586</v>
          </cell>
          <cell r="AD129">
            <v>10.62656</v>
          </cell>
          <cell r="AE129">
            <v>11.198979999999999</v>
          </cell>
          <cell r="AF129">
            <v>6.0723199999999995</v>
          </cell>
          <cell r="AG129">
            <v>7.6624599999999994</v>
          </cell>
          <cell r="AH129">
            <v>22.987379999999998</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C129">
            <v>39600</v>
          </cell>
          <cell r="BD129">
            <v>157.00720000000001</v>
          </cell>
          <cell r="BE129">
            <v>604.72159999999997</v>
          </cell>
          <cell r="BF129">
            <v>25.211069999999999</v>
          </cell>
          <cell r="BG129">
            <v>47.703119999999998</v>
          </cell>
          <cell r="BH129">
            <v>40.461359999999999</v>
          </cell>
          <cell r="BI129">
            <v>1.33199</v>
          </cell>
          <cell r="BJ129">
            <v>0.55835999999999997</v>
          </cell>
          <cell r="BK129">
            <v>0</v>
          </cell>
          <cell r="BL129">
            <v>0</v>
          </cell>
          <cell r="BM129">
            <v>0</v>
          </cell>
          <cell r="BN129">
            <v>0</v>
          </cell>
          <cell r="BP129">
            <v>0</v>
          </cell>
          <cell r="BQ129">
            <v>0</v>
          </cell>
          <cell r="BR129">
            <v>0</v>
          </cell>
          <cell r="BS129">
            <v>0</v>
          </cell>
          <cell r="BT129">
            <v>0</v>
          </cell>
          <cell r="BU129">
            <v>0</v>
          </cell>
          <cell r="CA129">
            <v>0</v>
          </cell>
          <cell r="CB129">
            <v>0</v>
          </cell>
          <cell r="CC129">
            <v>0</v>
          </cell>
          <cell r="CH129">
            <v>0</v>
          </cell>
          <cell r="CI129">
            <v>390.76400000000001</v>
          </cell>
          <cell r="CJ129">
            <v>0</v>
          </cell>
          <cell r="CK129">
            <v>0</v>
          </cell>
          <cell r="CL129">
            <v>0</v>
          </cell>
          <cell r="CR129">
            <v>0</v>
          </cell>
          <cell r="CS129">
            <v>0</v>
          </cell>
          <cell r="CT129">
            <v>0</v>
          </cell>
          <cell r="CU129">
            <v>0</v>
          </cell>
          <cell r="CV129">
            <v>0</v>
          </cell>
          <cell r="CW129">
            <v>0</v>
          </cell>
          <cell r="CX129">
            <v>0</v>
          </cell>
          <cell r="CY129">
            <v>0</v>
          </cell>
          <cell r="CZ129">
            <v>0</v>
          </cell>
          <cell r="DA129">
            <v>0</v>
          </cell>
          <cell r="DC129">
            <v>39600</v>
          </cell>
          <cell r="DD129">
            <v>12162.071382000002</v>
          </cell>
          <cell r="DE129">
            <v>997.13240999999994</v>
          </cell>
          <cell r="DF129">
            <v>0</v>
          </cell>
          <cell r="DG129">
            <v>876.99469999999997</v>
          </cell>
          <cell r="DH129">
            <v>0</v>
          </cell>
          <cell r="DI129">
            <v>390.76400000000001</v>
          </cell>
          <cell r="DJ129">
            <v>0</v>
          </cell>
          <cell r="DK129">
            <v>14426.962492000001</v>
          </cell>
        </row>
        <row r="130">
          <cell r="A130">
            <v>39630</v>
          </cell>
          <cell r="B130">
            <v>6464.0890499999996</v>
          </cell>
          <cell r="C130">
            <v>5024.1016</v>
          </cell>
          <cell r="D130">
            <v>110.32221</v>
          </cell>
          <cell r="E130">
            <v>227.77703999999997</v>
          </cell>
          <cell r="F130">
            <v>357.45191999999997</v>
          </cell>
          <cell r="G130">
            <v>6.1755900000000006</v>
          </cell>
          <cell r="H130">
            <v>1.5303199999999999</v>
          </cell>
          <cell r="I130">
            <v>0.21059999999999998</v>
          </cell>
          <cell r="J130">
            <v>0</v>
          </cell>
          <cell r="K130">
            <v>0</v>
          </cell>
          <cell r="L130">
            <v>0</v>
          </cell>
          <cell r="M130">
            <v>0</v>
          </cell>
          <cell r="N130">
            <v>0</v>
          </cell>
          <cell r="O130">
            <v>0</v>
          </cell>
          <cell r="P130">
            <v>23.150719999999996</v>
          </cell>
          <cell r="Q130">
            <v>11.19584</v>
          </cell>
          <cell r="R130">
            <v>32.123390000000001</v>
          </cell>
          <cell r="S130">
            <v>19.450859999999999</v>
          </cell>
          <cell r="T130">
            <v>36.62368</v>
          </cell>
          <cell r="U130">
            <v>61.59438999999999</v>
          </cell>
          <cell r="V130">
            <v>0.94879999999999998</v>
          </cell>
          <cell r="W130">
            <v>23.576799999999999</v>
          </cell>
          <cell r="X130">
            <v>4.1259399999999999</v>
          </cell>
          <cell r="Y130">
            <v>0.29470999999999997</v>
          </cell>
          <cell r="Z130">
            <v>1.1788399999999999</v>
          </cell>
          <cell r="AA130">
            <v>103.79872</v>
          </cell>
          <cell r="AB130">
            <v>455.80351999999993</v>
          </cell>
          <cell r="AC130">
            <v>166.80586</v>
          </cell>
          <cell r="AD130">
            <v>10.62656</v>
          </cell>
          <cell r="AE130">
            <v>11.198979999999999</v>
          </cell>
          <cell r="AF130">
            <v>6.0723199999999995</v>
          </cell>
          <cell r="AG130">
            <v>7.6624599999999994</v>
          </cell>
          <cell r="AH130">
            <v>22.987379999999998</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C130">
            <v>39630</v>
          </cell>
          <cell r="BD130">
            <v>157.00720000000001</v>
          </cell>
          <cell r="BE130">
            <v>604.72159999999997</v>
          </cell>
          <cell r="BF130">
            <v>25.211069999999999</v>
          </cell>
          <cell r="BG130">
            <v>47.703119999999998</v>
          </cell>
          <cell r="BH130">
            <v>40.461359999999999</v>
          </cell>
          <cell r="BI130">
            <v>1.33199</v>
          </cell>
          <cell r="BJ130">
            <v>0.55835999999999997</v>
          </cell>
          <cell r="BK130">
            <v>0</v>
          </cell>
          <cell r="BL130">
            <v>0</v>
          </cell>
          <cell r="BM130">
            <v>0</v>
          </cell>
          <cell r="BN130">
            <v>0</v>
          </cell>
          <cell r="BP130">
            <v>0</v>
          </cell>
          <cell r="BQ130">
            <v>0</v>
          </cell>
          <cell r="BR130">
            <v>0</v>
          </cell>
          <cell r="BS130">
            <v>0</v>
          </cell>
          <cell r="BT130">
            <v>0</v>
          </cell>
          <cell r="BU130">
            <v>0</v>
          </cell>
          <cell r="CA130">
            <v>0</v>
          </cell>
          <cell r="CB130">
            <v>0</v>
          </cell>
          <cell r="CC130">
            <v>0</v>
          </cell>
          <cell r="CH130">
            <v>0</v>
          </cell>
          <cell r="CI130">
            <v>390.76400000000001</v>
          </cell>
          <cell r="CJ130">
            <v>0</v>
          </cell>
          <cell r="CK130">
            <v>0</v>
          </cell>
          <cell r="CL130">
            <v>0</v>
          </cell>
          <cell r="CR130">
            <v>0</v>
          </cell>
          <cell r="CS130">
            <v>0</v>
          </cell>
          <cell r="CT130">
            <v>0</v>
          </cell>
          <cell r="CU130">
            <v>0</v>
          </cell>
          <cell r="CV130">
            <v>0</v>
          </cell>
          <cell r="CW130">
            <v>0</v>
          </cell>
          <cell r="CX130">
            <v>0</v>
          </cell>
          <cell r="CY130">
            <v>0</v>
          </cell>
          <cell r="CZ130">
            <v>0</v>
          </cell>
          <cell r="DA130">
            <v>0</v>
          </cell>
          <cell r="DC130">
            <v>39630</v>
          </cell>
          <cell r="DD130">
            <v>12191.658330000002</v>
          </cell>
          <cell r="DE130">
            <v>999.21976999999993</v>
          </cell>
          <cell r="DF130">
            <v>0</v>
          </cell>
          <cell r="DG130">
            <v>876.99469999999997</v>
          </cell>
          <cell r="DH130">
            <v>0</v>
          </cell>
          <cell r="DI130">
            <v>390.76400000000001</v>
          </cell>
          <cell r="DJ130">
            <v>0</v>
          </cell>
          <cell r="DK130">
            <v>14458.6368</v>
          </cell>
        </row>
        <row r="131">
          <cell r="A131">
            <v>39661</v>
          </cell>
          <cell r="B131">
            <v>6465.6644120000001</v>
          </cell>
          <cell r="C131">
            <v>5031.9964799999998</v>
          </cell>
          <cell r="D131">
            <v>110.32221</v>
          </cell>
          <cell r="E131">
            <v>228.02519999999998</v>
          </cell>
          <cell r="F131">
            <v>360.58775999999995</v>
          </cell>
          <cell r="G131">
            <v>6.1755900000000006</v>
          </cell>
          <cell r="H131">
            <v>1.5303199999999999</v>
          </cell>
          <cell r="I131">
            <v>0.21059999999999998</v>
          </cell>
          <cell r="J131">
            <v>0</v>
          </cell>
          <cell r="K131">
            <v>0</v>
          </cell>
          <cell r="L131">
            <v>0</v>
          </cell>
          <cell r="M131">
            <v>0</v>
          </cell>
          <cell r="N131">
            <v>0</v>
          </cell>
          <cell r="O131">
            <v>0</v>
          </cell>
          <cell r="P131">
            <v>23.150719999999996</v>
          </cell>
          <cell r="Q131">
            <v>11.19584</v>
          </cell>
          <cell r="R131">
            <v>32.123390000000001</v>
          </cell>
          <cell r="S131">
            <v>19.450859999999999</v>
          </cell>
          <cell r="T131">
            <v>36.62368</v>
          </cell>
          <cell r="U131">
            <v>61.59438999999999</v>
          </cell>
          <cell r="V131">
            <v>0.94879999999999998</v>
          </cell>
          <cell r="W131">
            <v>23.576799999999999</v>
          </cell>
          <cell r="X131">
            <v>4.1259399999999999</v>
          </cell>
          <cell r="Y131">
            <v>0.29470999999999997</v>
          </cell>
          <cell r="Z131">
            <v>1.1788399999999999</v>
          </cell>
          <cell r="AA131">
            <v>103.79872</v>
          </cell>
          <cell r="AB131">
            <v>457.70112</v>
          </cell>
          <cell r="AC131">
            <v>166.80586</v>
          </cell>
          <cell r="AD131">
            <v>10.62656</v>
          </cell>
          <cell r="AE131">
            <v>11.198979999999999</v>
          </cell>
          <cell r="AF131">
            <v>6.0723199999999995</v>
          </cell>
          <cell r="AG131">
            <v>7.6624599999999994</v>
          </cell>
          <cell r="AH131">
            <v>22.987379999999998</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C131">
            <v>39661</v>
          </cell>
          <cell r="BD131">
            <v>157.00720000000001</v>
          </cell>
          <cell r="BE131">
            <v>604.72159999999997</v>
          </cell>
          <cell r="BF131">
            <v>25.211069999999999</v>
          </cell>
          <cell r="BG131">
            <v>47.703119999999998</v>
          </cell>
          <cell r="BH131">
            <v>40.461359999999999</v>
          </cell>
          <cell r="BI131">
            <v>1.33199</v>
          </cell>
          <cell r="BJ131">
            <v>0.55835999999999997</v>
          </cell>
          <cell r="BK131">
            <v>0</v>
          </cell>
          <cell r="BL131">
            <v>0</v>
          </cell>
          <cell r="BM131">
            <v>0</v>
          </cell>
          <cell r="BN131">
            <v>0</v>
          </cell>
          <cell r="BP131">
            <v>0</v>
          </cell>
          <cell r="BQ131">
            <v>0</v>
          </cell>
          <cell r="BR131">
            <v>0</v>
          </cell>
          <cell r="BS131">
            <v>0</v>
          </cell>
          <cell r="BT131">
            <v>0</v>
          </cell>
          <cell r="BU131">
            <v>0</v>
          </cell>
          <cell r="CA131">
            <v>0</v>
          </cell>
          <cell r="CB131">
            <v>0</v>
          </cell>
          <cell r="CC131">
            <v>0</v>
          </cell>
          <cell r="CH131">
            <v>0</v>
          </cell>
          <cell r="CI131">
            <v>390.76400000000001</v>
          </cell>
          <cell r="CJ131">
            <v>0</v>
          </cell>
          <cell r="CK131">
            <v>0</v>
          </cell>
          <cell r="CL131">
            <v>0</v>
          </cell>
          <cell r="CR131">
            <v>0</v>
          </cell>
          <cell r="CS131">
            <v>0</v>
          </cell>
          <cell r="CT131">
            <v>0</v>
          </cell>
          <cell r="CU131">
            <v>0</v>
          </cell>
          <cell r="CV131">
            <v>0</v>
          </cell>
          <cell r="CW131">
            <v>0</v>
          </cell>
          <cell r="CX131">
            <v>0</v>
          </cell>
          <cell r="CY131">
            <v>0</v>
          </cell>
          <cell r="CZ131">
            <v>0</v>
          </cell>
          <cell r="DA131">
            <v>0</v>
          </cell>
          <cell r="DC131">
            <v>39661</v>
          </cell>
          <cell r="DD131">
            <v>12204.512572000001</v>
          </cell>
          <cell r="DE131">
            <v>1001.1173699999999</v>
          </cell>
          <cell r="DF131">
            <v>0</v>
          </cell>
          <cell r="DG131">
            <v>876.99469999999997</v>
          </cell>
          <cell r="DH131">
            <v>0</v>
          </cell>
          <cell r="DI131">
            <v>390.76400000000001</v>
          </cell>
          <cell r="DJ131">
            <v>0</v>
          </cell>
          <cell r="DK131">
            <v>14473.388642</v>
          </cell>
        </row>
        <row r="132">
          <cell r="A132">
            <v>39692</v>
          </cell>
          <cell r="B132">
            <v>6472.8133179999995</v>
          </cell>
          <cell r="C132">
            <v>5044.7723199999991</v>
          </cell>
          <cell r="D132">
            <v>110.32221</v>
          </cell>
          <cell r="E132">
            <v>228.34103999999999</v>
          </cell>
          <cell r="F132">
            <v>364.53575999999993</v>
          </cell>
          <cell r="G132">
            <v>6.1755900000000006</v>
          </cell>
          <cell r="H132">
            <v>1.5303199999999999</v>
          </cell>
          <cell r="I132">
            <v>0.21059999999999998</v>
          </cell>
          <cell r="J132">
            <v>0</v>
          </cell>
          <cell r="K132">
            <v>0</v>
          </cell>
          <cell r="L132">
            <v>0</v>
          </cell>
          <cell r="M132">
            <v>0</v>
          </cell>
          <cell r="N132">
            <v>0</v>
          </cell>
          <cell r="O132">
            <v>0</v>
          </cell>
          <cell r="P132">
            <v>23.150719999999996</v>
          </cell>
          <cell r="Q132">
            <v>11.19584</v>
          </cell>
          <cell r="R132">
            <v>32.123390000000001</v>
          </cell>
          <cell r="S132">
            <v>19.450859999999999</v>
          </cell>
          <cell r="T132">
            <v>36.62368</v>
          </cell>
          <cell r="U132">
            <v>61.59438999999999</v>
          </cell>
          <cell r="V132">
            <v>0.94879999999999998</v>
          </cell>
          <cell r="W132">
            <v>23.576799999999999</v>
          </cell>
          <cell r="X132">
            <v>4.1259399999999999</v>
          </cell>
          <cell r="Y132">
            <v>0.29470999999999997</v>
          </cell>
          <cell r="Z132">
            <v>1.1788399999999999</v>
          </cell>
          <cell r="AA132">
            <v>103.79872</v>
          </cell>
          <cell r="AB132">
            <v>460.16800000000001</v>
          </cell>
          <cell r="AC132">
            <v>166.80586</v>
          </cell>
          <cell r="AD132">
            <v>10.62656</v>
          </cell>
          <cell r="AE132">
            <v>11.198979999999999</v>
          </cell>
          <cell r="AF132">
            <v>6.0723199999999995</v>
          </cell>
          <cell r="AG132">
            <v>7.6624599999999994</v>
          </cell>
          <cell r="AH132">
            <v>22.987379999999998</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C132">
            <v>39692</v>
          </cell>
          <cell r="BD132">
            <v>157.00720000000001</v>
          </cell>
          <cell r="BE132">
            <v>604.72159999999997</v>
          </cell>
          <cell r="BF132">
            <v>25.211069999999999</v>
          </cell>
          <cell r="BG132">
            <v>47.703119999999998</v>
          </cell>
          <cell r="BH132">
            <v>40.461359999999999</v>
          </cell>
          <cell r="BI132">
            <v>1.33199</v>
          </cell>
          <cell r="BJ132">
            <v>0.55835999999999997</v>
          </cell>
          <cell r="BK132">
            <v>0</v>
          </cell>
          <cell r="BL132">
            <v>0</v>
          </cell>
          <cell r="BM132">
            <v>0</v>
          </cell>
          <cell r="BN132">
            <v>0</v>
          </cell>
          <cell r="BP132">
            <v>0</v>
          </cell>
          <cell r="BQ132">
            <v>0</v>
          </cell>
          <cell r="BR132">
            <v>0</v>
          </cell>
          <cell r="BS132">
            <v>0</v>
          </cell>
          <cell r="BT132">
            <v>0</v>
          </cell>
          <cell r="BU132">
            <v>0</v>
          </cell>
          <cell r="CA132">
            <v>0</v>
          </cell>
          <cell r="CB132">
            <v>0</v>
          </cell>
          <cell r="CC132">
            <v>0</v>
          </cell>
          <cell r="CH132">
            <v>0</v>
          </cell>
          <cell r="CI132">
            <v>390.76400000000001</v>
          </cell>
          <cell r="CJ132">
            <v>0</v>
          </cell>
          <cell r="CK132">
            <v>0</v>
          </cell>
          <cell r="CL132">
            <v>0</v>
          </cell>
          <cell r="CR132">
            <v>0</v>
          </cell>
          <cell r="CS132">
            <v>0</v>
          </cell>
          <cell r="CT132">
            <v>0</v>
          </cell>
          <cell r="CU132">
            <v>0</v>
          </cell>
          <cell r="CV132">
            <v>0</v>
          </cell>
          <cell r="CW132">
            <v>0</v>
          </cell>
          <cell r="CX132">
            <v>0</v>
          </cell>
          <cell r="CY132">
            <v>0</v>
          </cell>
          <cell r="CZ132">
            <v>0</v>
          </cell>
          <cell r="DA132">
            <v>0</v>
          </cell>
          <cell r="DC132">
            <v>39692</v>
          </cell>
          <cell r="DD132">
            <v>12228.701158</v>
          </cell>
          <cell r="DE132">
            <v>1003.5842500000001</v>
          </cell>
          <cell r="DF132">
            <v>0</v>
          </cell>
          <cell r="DG132">
            <v>876.99469999999997</v>
          </cell>
          <cell r="DH132">
            <v>0</v>
          </cell>
          <cell r="DI132">
            <v>390.76400000000001</v>
          </cell>
          <cell r="DJ132">
            <v>0</v>
          </cell>
          <cell r="DK132">
            <v>14500.044107999998</v>
          </cell>
        </row>
        <row r="133">
          <cell r="A133">
            <v>39722</v>
          </cell>
          <cell r="B133">
            <v>6497.7408559999994</v>
          </cell>
          <cell r="C133">
            <v>5076.8950400000003</v>
          </cell>
          <cell r="D133">
            <v>110.32221</v>
          </cell>
          <cell r="E133">
            <v>228.72456</v>
          </cell>
          <cell r="F133">
            <v>369.39744000000002</v>
          </cell>
          <cell r="G133">
            <v>6.1755900000000006</v>
          </cell>
          <cell r="H133">
            <v>1.5303199999999999</v>
          </cell>
          <cell r="I133">
            <v>0.21059999999999998</v>
          </cell>
          <cell r="J133">
            <v>0</v>
          </cell>
          <cell r="K133">
            <v>0</v>
          </cell>
          <cell r="L133">
            <v>0</v>
          </cell>
          <cell r="M133">
            <v>0</v>
          </cell>
          <cell r="N133">
            <v>0</v>
          </cell>
          <cell r="O133">
            <v>0</v>
          </cell>
          <cell r="P133">
            <v>23.150719999999996</v>
          </cell>
          <cell r="Q133">
            <v>11.19584</v>
          </cell>
          <cell r="R133">
            <v>32.123390000000001</v>
          </cell>
          <cell r="S133">
            <v>19.450859999999999</v>
          </cell>
          <cell r="T133">
            <v>36.62368</v>
          </cell>
          <cell r="U133">
            <v>61.59438999999999</v>
          </cell>
          <cell r="V133">
            <v>0.94879999999999998</v>
          </cell>
          <cell r="W133">
            <v>23.576799999999999</v>
          </cell>
          <cell r="X133">
            <v>4.1259399999999999</v>
          </cell>
          <cell r="Y133">
            <v>0.29470999999999997</v>
          </cell>
          <cell r="Z133">
            <v>1.1788399999999999</v>
          </cell>
          <cell r="AA133">
            <v>103.79872</v>
          </cell>
          <cell r="AB133">
            <v>463.20416</v>
          </cell>
          <cell r="AC133">
            <v>166.80586</v>
          </cell>
          <cell r="AD133">
            <v>10.62656</v>
          </cell>
          <cell r="AE133">
            <v>11.198979999999999</v>
          </cell>
          <cell r="AF133">
            <v>6.0723199999999995</v>
          </cell>
          <cell r="AG133">
            <v>7.6624599999999994</v>
          </cell>
          <cell r="AH133">
            <v>22.987379999999998</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C133">
            <v>39722</v>
          </cell>
          <cell r="BD133">
            <v>157.00720000000001</v>
          </cell>
          <cell r="BE133">
            <v>604.72159999999997</v>
          </cell>
          <cell r="BF133">
            <v>25.211069999999999</v>
          </cell>
          <cell r="BG133">
            <v>47.703119999999998</v>
          </cell>
          <cell r="BH133">
            <v>40.461359999999999</v>
          </cell>
          <cell r="BI133">
            <v>1.33199</v>
          </cell>
          <cell r="BJ133">
            <v>0.55835999999999997</v>
          </cell>
          <cell r="BK133">
            <v>0</v>
          </cell>
          <cell r="BL133">
            <v>0</v>
          </cell>
          <cell r="BM133">
            <v>0</v>
          </cell>
          <cell r="BN133">
            <v>0</v>
          </cell>
          <cell r="BP133">
            <v>0</v>
          </cell>
          <cell r="BQ133">
            <v>0</v>
          </cell>
          <cell r="BR133">
            <v>0</v>
          </cell>
          <cell r="BS133">
            <v>0</v>
          </cell>
          <cell r="BT133">
            <v>0</v>
          </cell>
          <cell r="BU133">
            <v>0</v>
          </cell>
          <cell r="CA133">
            <v>0</v>
          </cell>
          <cell r="CB133">
            <v>0</v>
          </cell>
          <cell r="CC133">
            <v>0</v>
          </cell>
          <cell r="CH133">
            <v>0</v>
          </cell>
          <cell r="CI133">
            <v>390.76400000000001</v>
          </cell>
          <cell r="CJ133">
            <v>0</v>
          </cell>
          <cell r="CK133">
            <v>0</v>
          </cell>
          <cell r="CL133">
            <v>0</v>
          </cell>
          <cell r="CR133">
            <v>0</v>
          </cell>
          <cell r="CS133">
            <v>0</v>
          </cell>
          <cell r="CT133">
            <v>0</v>
          </cell>
          <cell r="CU133">
            <v>0</v>
          </cell>
          <cell r="CV133">
            <v>0</v>
          </cell>
          <cell r="CW133">
            <v>0</v>
          </cell>
          <cell r="CX133">
            <v>0</v>
          </cell>
          <cell r="CY133">
            <v>0</v>
          </cell>
          <cell r="CZ133">
            <v>0</v>
          </cell>
          <cell r="DA133">
            <v>0</v>
          </cell>
          <cell r="DC133">
            <v>39722</v>
          </cell>
          <cell r="DD133">
            <v>12290.996616000002</v>
          </cell>
          <cell r="DE133">
            <v>1006.62041</v>
          </cell>
          <cell r="DF133">
            <v>0</v>
          </cell>
          <cell r="DG133">
            <v>876.99469999999997</v>
          </cell>
          <cell r="DH133">
            <v>0</v>
          </cell>
          <cell r="DI133">
            <v>390.76400000000001</v>
          </cell>
          <cell r="DJ133">
            <v>0</v>
          </cell>
          <cell r="DK133">
            <v>14565.375726</v>
          </cell>
        </row>
        <row r="134">
          <cell r="A134">
            <v>39753</v>
          </cell>
          <cell r="B134">
            <v>6489.8434150000003</v>
          </cell>
          <cell r="C134">
            <v>5074.2131999999992</v>
          </cell>
          <cell r="D134">
            <v>110.32221</v>
          </cell>
          <cell r="E134">
            <v>229.14191999999997</v>
          </cell>
          <cell r="F134">
            <v>374.57495999999998</v>
          </cell>
          <cell r="G134">
            <v>6.1755900000000006</v>
          </cell>
          <cell r="H134">
            <v>1.5303199999999999</v>
          </cell>
          <cell r="I134">
            <v>0.21059999999999998</v>
          </cell>
          <cell r="J134">
            <v>0</v>
          </cell>
          <cell r="K134">
            <v>0</v>
          </cell>
          <cell r="L134">
            <v>0</v>
          </cell>
          <cell r="M134">
            <v>0</v>
          </cell>
          <cell r="N134">
            <v>0</v>
          </cell>
          <cell r="O134">
            <v>0</v>
          </cell>
          <cell r="P134">
            <v>23.150719999999996</v>
          </cell>
          <cell r="Q134">
            <v>11.19584</v>
          </cell>
          <cell r="R134">
            <v>32.123390000000001</v>
          </cell>
          <cell r="S134">
            <v>19.450859999999999</v>
          </cell>
          <cell r="T134">
            <v>36.62368</v>
          </cell>
          <cell r="U134">
            <v>61.59438999999999</v>
          </cell>
          <cell r="V134">
            <v>0.94879999999999998</v>
          </cell>
          <cell r="W134">
            <v>23.576799999999999</v>
          </cell>
          <cell r="X134">
            <v>4.1259399999999999</v>
          </cell>
          <cell r="Y134">
            <v>0.29470999999999997</v>
          </cell>
          <cell r="Z134">
            <v>1.1788399999999999</v>
          </cell>
          <cell r="AA134">
            <v>103.79872</v>
          </cell>
          <cell r="AB134">
            <v>466.43007999999998</v>
          </cell>
          <cell r="AC134">
            <v>166.80586</v>
          </cell>
          <cell r="AD134">
            <v>10.62656</v>
          </cell>
          <cell r="AE134">
            <v>11.198979999999999</v>
          </cell>
          <cell r="AF134">
            <v>6.0723199999999995</v>
          </cell>
          <cell r="AG134">
            <v>7.6624599999999994</v>
          </cell>
          <cell r="AH134">
            <v>22.987379999999998</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C134">
            <v>39753</v>
          </cell>
          <cell r="BD134">
            <v>157.00720000000001</v>
          </cell>
          <cell r="BE134">
            <v>604.72159999999997</v>
          </cell>
          <cell r="BF134">
            <v>25.211069999999999</v>
          </cell>
          <cell r="BG134">
            <v>47.703119999999998</v>
          </cell>
          <cell r="BH134">
            <v>40.461359999999999</v>
          </cell>
          <cell r="BI134">
            <v>1.33199</v>
          </cell>
          <cell r="BJ134">
            <v>0.55835999999999997</v>
          </cell>
          <cell r="BK134">
            <v>0</v>
          </cell>
          <cell r="BL134">
            <v>0</v>
          </cell>
          <cell r="BM134">
            <v>0</v>
          </cell>
          <cell r="BN134">
            <v>0</v>
          </cell>
          <cell r="BP134">
            <v>0</v>
          </cell>
          <cell r="BQ134">
            <v>0</v>
          </cell>
          <cell r="BR134">
            <v>0</v>
          </cell>
          <cell r="BS134">
            <v>0</v>
          </cell>
          <cell r="BT134">
            <v>0</v>
          </cell>
          <cell r="BU134">
            <v>0</v>
          </cell>
          <cell r="CA134">
            <v>0</v>
          </cell>
          <cell r="CB134">
            <v>0</v>
          </cell>
          <cell r="CC134">
            <v>0</v>
          </cell>
          <cell r="CH134">
            <v>0</v>
          </cell>
          <cell r="CI134">
            <v>390.76400000000001</v>
          </cell>
          <cell r="CJ134">
            <v>0</v>
          </cell>
          <cell r="CK134">
            <v>0</v>
          </cell>
          <cell r="CL134">
            <v>0</v>
          </cell>
          <cell r="CR134">
            <v>0</v>
          </cell>
          <cell r="CS134">
            <v>0</v>
          </cell>
          <cell r="CT134">
            <v>0</v>
          </cell>
          <cell r="CU134">
            <v>0</v>
          </cell>
          <cell r="CV134">
            <v>0</v>
          </cell>
          <cell r="CW134">
            <v>0</v>
          </cell>
          <cell r="CX134">
            <v>0</v>
          </cell>
          <cell r="CY134">
            <v>0</v>
          </cell>
          <cell r="CZ134">
            <v>0</v>
          </cell>
          <cell r="DA134">
            <v>0</v>
          </cell>
          <cell r="DC134">
            <v>39753</v>
          </cell>
          <cell r="DD134">
            <v>12286.012215000001</v>
          </cell>
          <cell r="DE134">
            <v>1009.8463300000001</v>
          </cell>
          <cell r="DF134">
            <v>0</v>
          </cell>
          <cell r="DG134">
            <v>876.99469999999997</v>
          </cell>
          <cell r="DH134">
            <v>0</v>
          </cell>
          <cell r="DI134">
            <v>390.76400000000001</v>
          </cell>
          <cell r="DJ134">
            <v>0</v>
          </cell>
          <cell r="DK134">
            <v>14563.617244999999</v>
          </cell>
        </row>
        <row r="135">
          <cell r="A135">
            <v>39783</v>
          </cell>
          <cell r="B135">
            <v>6488.3873425000002</v>
          </cell>
          <cell r="C135">
            <v>5076.7485999999999</v>
          </cell>
          <cell r="D135">
            <v>110.32221</v>
          </cell>
          <cell r="E135">
            <v>229.67207999999999</v>
          </cell>
          <cell r="F135">
            <v>381.26400000000001</v>
          </cell>
          <cell r="G135">
            <v>6.1755900000000006</v>
          </cell>
          <cell r="H135">
            <v>1.5303199999999999</v>
          </cell>
          <cell r="I135">
            <v>0.21059999999999998</v>
          </cell>
          <cell r="J135">
            <v>0</v>
          </cell>
          <cell r="K135">
            <v>0</v>
          </cell>
          <cell r="L135">
            <v>0</v>
          </cell>
          <cell r="M135">
            <v>0</v>
          </cell>
          <cell r="N135">
            <v>0</v>
          </cell>
          <cell r="O135">
            <v>0</v>
          </cell>
          <cell r="P135">
            <v>23.150719999999996</v>
          </cell>
          <cell r="Q135">
            <v>11.19584</v>
          </cell>
          <cell r="R135">
            <v>32.123390000000001</v>
          </cell>
          <cell r="S135">
            <v>19.450859999999999</v>
          </cell>
          <cell r="T135">
            <v>36.62368</v>
          </cell>
          <cell r="U135">
            <v>61.59438999999999</v>
          </cell>
          <cell r="V135">
            <v>0.94879999999999998</v>
          </cell>
          <cell r="W135">
            <v>23.576799999999999</v>
          </cell>
          <cell r="X135">
            <v>4.1259399999999999</v>
          </cell>
          <cell r="Y135">
            <v>0.29470999999999997</v>
          </cell>
          <cell r="Z135">
            <v>1.1788399999999999</v>
          </cell>
          <cell r="AA135">
            <v>103.79872</v>
          </cell>
          <cell r="AB135">
            <v>470.60480000000001</v>
          </cell>
          <cell r="AC135">
            <v>166.80586</v>
          </cell>
          <cell r="AD135">
            <v>10.62656</v>
          </cell>
          <cell r="AE135">
            <v>11.198979999999999</v>
          </cell>
          <cell r="AF135">
            <v>6.0723199999999995</v>
          </cell>
          <cell r="AG135">
            <v>7.6624599999999994</v>
          </cell>
          <cell r="AH135">
            <v>22.987379999999998</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C135">
            <v>39783</v>
          </cell>
          <cell r="BD135">
            <v>157.00720000000001</v>
          </cell>
          <cell r="BE135">
            <v>604.72159999999997</v>
          </cell>
          <cell r="BF135">
            <v>25.211069999999999</v>
          </cell>
          <cell r="BG135">
            <v>47.703119999999998</v>
          </cell>
          <cell r="BH135">
            <v>40.461359999999999</v>
          </cell>
          <cell r="BI135">
            <v>1.33199</v>
          </cell>
          <cell r="BJ135">
            <v>0.55835999999999997</v>
          </cell>
          <cell r="BK135">
            <v>0</v>
          </cell>
          <cell r="BL135">
            <v>0</v>
          </cell>
          <cell r="BM135">
            <v>0</v>
          </cell>
          <cell r="BN135">
            <v>0</v>
          </cell>
          <cell r="BP135">
            <v>0</v>
          </cell>
          <cell r="BQ135">
            <v>0</v>
          </cell>
          <cell r="BR135">
            <v>0</v>
          </cell>
          <cell r="BS135">
            <v>0</v>
          </cell>
          <cell r="BT135">
            <v>0</v>
          </cell>
          <cell r="BU135">
            <v>0</v>
          </cell>
          <cell r="CA135">
            <v>0</v>
          </cell>
          <cell r="CB135">
            <v>0</v>
          </cell>
          <cell r="CC135">
            <v>0</v>
          </cell>
          <cell r="CH135">
            <v>0</v>
          </cell>
          <cell r="CI135">
            <v>390.76400000000001</v>
          </cell>
          <cell r="CJ135">
            <v>0</v>
          </cell>
          <cell r="CK135">
            <v>0</v>
          </cell>
          <cell r="CL135">
            <v>0</v>
          </cell>
          <cell r="CR135">
            <v>0</v>
          </cell>
          <cell r="CS135">
            <v>0</v>
          </cell>
          <cell r="CT135">
            <v>0</v>
          </cell>
          <cell r="CU135">
            <v>0</v>
          </cell>
          <cell r="CV135">
            <v>0</v>
          </cell>
          <cell r="CW135">
            <v>0</v>
          </cell>
          <cell r="CX135">
            <v>0</v>
          </cell>
          <cell r="CY135">
            <v>0</v>
          </cell>
          <cell r="CZ135">
            <v>0</v>
          </cell>
          <cell r="DA135">
            <v>0</v>
          </cell>
          <cell r="DC135">
            <v>39783</v>
          </cell>
          <cell r="DD135">
            <v>12294.310742500002</v>
          </cell>
          <cell r="DE135">
            <v>1014.0210500000001</v>
          </cell>
          <cell r="DF135">
            <v>0</v>
          </cell>
          <cell r="DG135">
            <v>876.99469999999997</v>
          </cell>
          <cell r="DH135">
            <v>0</v>
          </cell>
          <cell r="DI135">
            <v>390.76400000000001</v>
          </cell>
          <cell r="DJ135">
            <v>0</v>
          </cell>
          <cell r="DK135">
            <v>14576.0904925</v>
          </cell>
        </row>
        <row r="136">
          <cell r="A136">
            <v>39814</v>
          </cell>
          <cell r="B136">
            <v>6487.457625</v>
          </cell>
          <cell r="C136">
            <v>5079.9979999999996</v>
          </cell>
          <cell r="D136">
            <v>110.32221</v>
          </cell>
          <cell r="E136">
            <v>229.81872000000001</v>
          </cell>
          <cell r="F136">
            <v>383.17032</v>
          </cell>
          <cell r="G136">
            <v>6.1755900000000006</v>
          </cell>
          <cell r="H136">
            <v>1.5303199999999999</v>
          </cell>
          <cell r="I136">
            <v>0.21059999999999998</v>
          </cell>
          <cell r="J136">
            <v>0</v>
          </cell>
          <cell r="K136">
            <v>0</v>
          </cell>
          <cell r="L136">
            <v>0</v>
          </cell>
          <cell r="M136">
            <v>0</v>
          </cell>
          <cell r="N136">
            <v>0</v>
          </cell>
          <cell r="O136">
            <v>0</v>
          </cell>
          <cell r="P136">
            <v>23.150719999999996</v>
          </cell>
          <cell r="Q136">
            <v>11.19584</v>
          </cell>
          <cell r="R136">
            <v>32.123390000000001</v>
          </cell>
          <cell r="S136">
            <v>19.450859999999999</v>
          </cell>
          <cell r="T136">
            <v>36.62368</v>
          </cell>
          <cell r="U136">
            <v>61.59438999999999</v>
          </cell>
          <cell r="V136">
            <v>0.94879999999999998</v>
          </cell>
          <cell r="W136">
            <v>23.576799999999999</v>
          </cell>
          <cell r="X136">
            <v>4.1259399999999999</v>
          </cell>
          <cell r="Y136">
            <v>0.29470999999999997</v>
          </cell>
          <cell r="Z136">
            <v>1.1788399999999999</v>
          </cell>
          <cell r="AA136">
            <v>103.79872</v>
          </cell>
          <cell r="AB136">
            <v>471.74336</v>
          </cell>
          <cell r="AC136">
            <v>166.80586</v>
          </cell>
          <cell r="AD136">
            <v>10.62656</v>
          </cell>
          <cell r="AE136">
            <v>11.198979999999999</v>
          </cell>
          <cell r="AF136">
            <v>6.0723199999999995</v>
          </cell>
          <cell r="AG136">
            <v>7.6624599999999994</v>
          </cell>
          <cell r="AH136">
            <v>22.987379999999998</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C136">
            <v>39814</v>
          </cell>
          <cell r="BD136">
            <v>157.00720000000001</v>
          </cell>
          <cell r="BE136">
            <v>604.72159999999997</v>
          </cell>
          <cell r="BF136">
            <v>25.211069999999999</v>
          </cell>
          <cell r="BG136">
            <v>47.703119999999998</v>
          </cell>
          <cell r="BH136">
            <v>40.461359999999999</v>
          </cell>
          <cell r="BI136">
            <v>1.33199</v>
          </cell>
          <cell r="BJ136">
            <v>0.55835999999999997</v>
          </cell>
          <cell r="BK136">
            <v>0</v>
          </cell>
          <cell r="BL136">
            <v>0</v>
          </cell>
          <cell r="BM136">
            <v>0</v>
          </cell>
          <cell r="BN136">
            <v>0</v>
          </cell>
          <cell r="BP136">
            <v>0</v>
          </cell>
          <cell r="BQ136">
            <v>0</v>
          </cell>
          <cell r="BR136">
            <v>0</v>
          </cell>
          <cell r="BS136">
            <v>0</v>
          </cell>
          <cell r="BT136">
            <v>0</v>
          </cell>
          <cell r="BU136">
            <v>0</v>
          </cell>
          <cell r="CA136">
            <v>0</v>
          </cell>
          <cell r="CB136">
            <v>0</v>
          </cell>
          <cell r="CC136">
            <v>0</v>
          </cell>
          <cell r="CH136">
            <v>0</v>
          </cell>
          <cell r="CI136">
            <v>390.76400000000001</v>
          </cell>
          <cell r="CJ136">
            <v>0</v>
          </cell>
          <cell r="CK136">
            <v>0</v>
          </cell>
          <cell r="CL136">
            <v>0</v>
          </cell>
          <cell r="CR136">
            <v>0</v>
          </cell>
          <cell r="CS136">
            <v>0</v>
          </cell>
          <cell r="CT136">
            <v>0</v>
          </cell>
          <cell r="CU136">
            <v>0</v>
          </cell>
          <cell r="CV136">
            <v>0</v>
          </cell>
          <cell r="CW136">
            <v>0</v>
          </cell>
          <cell r="CX136">
            <v>0</v>
          </cell>
          <cell r="CY136">
            <v>0</v>
          </cell>
          <cell r="CZ136">
            <v>0</v>
          </cell>
          <cell r="DA136">
            <v>0</v>
          </cell>
          <cell r="DC136">
            <v>39814</v>
          </cell>
          <cell r="DD136">
            <v>12298.683384999998</v>
          </cell>
          <cell r="DE136">
            <v>1015.1596099999999</v>
          </cell>
          <cell r="DF136">
            <v>0</v>
          </cell>
          <cell r="DG136">
            <v>876.99469999999997</v>
          </cell>
          <cell r="DH136">
            <v>0</v>
          </cell>
          <cell r="DI136">
            <v>390.76400000000001</v>
          </cell>
          <cell r="DJ136">
            <v>0</v>
          </cell>
          <cell r="DK136">
            <v>14581.601694999998</v>
          </cell>
        </row>
        <row r="137">
          <cell r="A137">
            <v>39845</v>
          </cell>
          <cell r="B137">
            <v>6473.08205</v>
          </cell>
          <cell r="C137">
            <v>5068.0616</v>
          </cell>
          <cell r="D137">
            <v>110.32221</v>
          </cell>
          <cell r="E137">
            <v>229.99919999999997</v>
          </cell>
          <cell r="F137">
            <v>385.48271999999997</v>
          </cell>
          <cell r="G137">
            <v>6.1755900000000006</v>
          </cell>
          <cell r="H137">
            <v>1.5303199999999999</v>
          </cell>
          <cell r="I137">
            <v>0.21059999999999998</v>
          </cell>
          <cell r="J137">
            <v>0</v>
          </cell>
          <cell r="K137">
            <v>0</v>
          </cell>
          <cell r="L137">
            <v>0</v>
          </cell>
          <cell r="M137">
            <v>0</v>
          </cell>
          <cell r="N137">
            <v>0</v>
          </cell>
          <cell r="O137">
            <v>0</v>
          </cell>
          <cell r="P137">
            <v>23.150719999999996</v>
          </cell>
          <cell r="Q137">
            <v>11.19584</v>
          </cell>
          <cell r="R137">
            <v>32.123390000000001</v>
          </cell>
          <cell r="S137">
            <v>19.450859999999999</v>
          </cell>
          <cell r="T137">
            <v>36.62368</v>
          </cell>
          <cell r="U137">
            <v>61.59438999999999</v>
          </cell>
          <cell r="V137">
            <v>0.94879999999999998</v>
          </cell>
          <cell r="W137">
            <v>23.576799999999999</v>
          </cell>
          <cell r="X137">
            <v>4.1259399999999999</v>
          </cell>
          <cell r="Y137">
            <v>0.29470999999999997</v>
          </cell>
          <cell r="Z137">
            <v>1.1788399999999999</v>
          </cell>
          <cell r="AA137">
            <v>103.79872</v>
          </cell>
          <cell r="AB137">
            <v>473.07168000000001</v>
          </cell>
          <cell r="AC137">
            <v>166.80586</v>
          </cell>
          <cell r="AD137">
            <v>10.62656</v>
          </cell>
          <cell r="AE137">
            <v>11.198979999999999</v>
          </cell>
          <cell r="AF137">
            <v>6.0723199999999995</v>
          </cell>
          <cell r="AG137">
            <v>7.6624599999999994</v>
          </cell>
          <cell r="AH137">
            <v>22.987379999999998</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C137">
            <v>39845</v>
          </cell>
          <cell r="BD137">
            <v>157.00720000000001</v>
          </cell>
          <cell r="BE137">
            <v>604.72159999999997</v>
          </cell>
          <cell r="BF137">
            <v>25.211069999999999</v>
          </cell>
          <cell r="BG137">
            <v>47.703119999999998</v>
          </cell>
          <cell r="BH137">
            <v>40.461359999999999</v>
          </cell>
          <cell r="BI137">
            <v>1.33199</v>
          </cell>
          <cell r="BJ137">
            <v>0.55835999999999997</v>
          </cell>
          <cell r="BK137">
            <v>0</v>
          </cell>
          <cell r="BL137">
            <v>0</v>
          </cell>
          <cell r="BM137">
            <v>0</v>
          </cell>
          <cell r="BN137">
            <v>0</v>
          </cell>
          <cell r="BP137">
            <v>0</v>
          </cell>
          <cell r="BQ137">
            <v>0</v>
          </cell>
          <cell r="BR137">
            <v>0</v>
          </cell>
          <cell r="BS137">
            <v>0</v>
          </cell>
          <cell r="BT137">
            <v>0</v>
          </cell>
          <cell r="BU137">
            <v>0</v>
          </cell>
          <cell r="CA137">
            <v>0</v>
          </cell>
          <cell r="CB137">
            <v>0</v>
          </cell>
          <cell r="CC137">
            <v>0</v>
          </cell>
          <cell r="CH137">
            <v>0</v>
          </cell>
          <cell r="CI137">
            <v>390.76400000000001</v>
          </cell>
          <cell r="CJ137">
            <v>0</v>
          </cell>
          <cell r="CK137">
            <v>0</v>
          </cell>
          <cell r="CL137">
            <v>0</v>
          </cell>
          <cell r="CR137">
            <v>0</v>
          </cell>
          <cell r="CS137">
            <v>0</v>
          </cell>
          <cell r="CT137">
            <v>0</v>
          </cell>
          <cell r="CU137">
            <v>0</v>
          </cell>
          <cell r="CV137">
            <v>0</v>
          </cell>
          <cell r="CW137">
            <v>0</v>
          </cell>
          <cell r="CX137">
            <v>0</v>
          </cell>
          <cell r="CY137">
            <v>0</v>
          </cell>
          <cell r="CZ137">
            <v>0</v>
          </cell>
          <cell r="DA137">
            <v>0</v>
          </cell>
          <cell r="DC137">
            <v>39845</v>
          </cell>
          <cell r="DD137">
            <v>12274.864290000001</v>
          </cell>
          <cell r="DE137">
            <v>1016.48793</v>
          </cell>
          <cell r="DF137">
            <v>0</v>
          </cell>
          <cell r="DG137">
            <v>876.99469999999997</v>
          </cell>
          <cell r="DH137">
            <v>0</v>
          </cell>
          <cell r="DI137">
            <v>390.76400000000001</v>
          </cell>
          <cell r="DJ137">
            <v>0</v>
          </cell>
          <cell r="DK137">
            <v>14559.110919999999</v>
          </cell>
        </row>
        <row r="138">
          <cell r="A138">
            <v>39873</v>
          </cell>
          <cell r="B138">
            <v>6481.6134974999995</v>
          </cell>
          <cell r="C138">
            <v>5079.9601999999995</v>
          </cell>
          <cell r="D138">
            <v>110.32221</v>
          </cell>
          <cell r="E138">
            <v>230.22479999999999</v>
          </cell>
          <cell r="F138">
            <v>388.24632000000003</v>
          </cell>
          <cell r="G138">
            <v>6.1755900000000006</v>
          </cell>
          <cell r="H138">
            <v>1.5303199999999999</v>
          </cell>
          <cell r="I138">
            <v>0.21059999999999998</v>
          </cell>
          <cell r="J138">
            <v>0</v>
          </cell>
          <cell r="K138">
            <v>0</v>
          </cell>
          <cell r="L138">
            <v>0</v>
          </cell>
          <cell r="M138">
            <v>0</v>
          </cell>
          <cell r="N138">
            <v>0</v>
          </cell>
          <cell r="O138">
            <v>0</v>
          </cell>
          <cell r="P138">
            <v>23.150719999999996</v>
          </cell>
          <cell r="Q138">
            <v>11.19584</v>
          </cell>
          <cell r="R138">
            <v>32.123390000000001</v>
          </cell>
          <cell r="S138">
            <v>19.450859999999999</v>
          </cell>
          <cell r="T138">
            <v>36.62368</v>
          </cell>
          <cell r="U138">
            <v>61.59438999999999</v>
          </cell>
          <cell r="V138">
            <v>0.94879999999999998</v>
          </cell>
          <cell r="W138">
            <v>23.576799999999999</v>
          </cell>
          <cell r="X138">
            <v>4.1259399999999999</v>
          </cell>
          <cell r="Y138">
            <v>0.29470999999999997</v>
          </cell>
          <cell r="Z138">
            <v>1.1788399999999999</v>
          </cell>
          <cell r="AA138">
            <v>103.79872</v>
          </cell>
          <cell r="AB138">
            <v>474.77951999999993</v>
          </cell>
          <cell r="AC138">
            <v>166.80586</v>
          </cell>
          <cell r="AD138">
            <v>10.62656</v>
          </cell>
          <cell r="AE138">
            <v>11.198979999999999</v>
          </cell>
          <cell r="AF138">
            <v>6.0723199999999995</v>
          </cell>
          <cell r="AG138">
            <v>7.6624599999999994</v>
          </cell>
          <cell r="AH138">
            <v>22.987379999999998</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C138">
            <v>39873</v>
          </cell>
          <cell r="BD138">
            <v>157.00720000000001</v>
          </cell>
          <cell r="BE138">
            <v>604.72159999999997</v>
          </cell>
          <cell r="BF138">
            <v>25.211069999999999</v>
          </cell>
          <cell r="BG138">
            <v>47.703119999999998</v>
          </cell>
          <cell r="BH138">
            <v>40.461359999999999</v>
          </cell>
          <cell r="BI138">
            <v>1.33199</v>
          </cell>
          <cell r="BJ138">
            <v>0.55835999999999997</v>
          </cell>
          <cell r="BK138">
            <v>0</v>
          </cell>
          <cell r="BL138">
            <v>0</v>
          </cell>
          <cell r="BM138">
            <v>0</v>
          </cell>
          <cell r="BN138">
            <v>0</v>
          </cell>
          <cell r="BP138">
            <v>0</v>
          </cell>
          <cell r="BQ138">
            <v>0</v>
          </cell>
          <cell r="BR138">
            <v>0</v>
          </cell>
          <cell r="BS138">
            <v>0</v>
          </cell>
          <cell r="BT138">
            <v>0</v>
          </cell>
          <cell r="BU138">
            <v>0</v>
          </cell>
          <cell r="CA138">
            <v>0</v>
          </cell>
          <cell r="CB138">
            <v>0</v>
          </cell>
          <cell r="CC138">
            <v>0</v>
          </cell>
          <cell r="CH138">
            <v>0</v>
          </cell>
          <cell r="CI138">
            <v>390.76400000000001</v>
          </cell>
          <cell r="CJ138">
            <v>0</v>
          </cell>
          <cell r="CK138">
            <v>0</v>
          </cell>
          <cell r="CL138">
            <v>0</v>
          </cell>
          <cell r="CR138">
            <v>0</v>
          </cell>
          <cell r="CS138">
            <v>0</v>
          </cell>
          <cell r="CT138">
            <v>0</v>
          </cell>
          <cell r="CU138">
            <v>0</v>
          </cell>
          <cell r="CV138">
            <v>0</v>
          </cell>
          <cell r="CW138">
            <v>0</v>
          </cell>
          <cell r="CX138">
            <v>0</v>
          </cell>
          <cell r="CY138">
            <v>0</v>
          </cell>
          <cell r="CZ138">
            <v>0</v>
          </cell>
          <cell r="DA138">
            <v>0</v>
          </cell>
          <cell r="DC138">
            <v>39873</v>
          </cell>
          <cell r="DD138">
            <v>12298.283537500001</v>
          </cell>
          <cell r="DE138">
            <v>1018.19577</v>
          </cell>
          <cell r="DF138">
            <v>0</v>
          </cell>
          <cell r="DG138">
            <v>876.99469999999997</v>
          </cell>
          <cell r="DH138">
            <v>0</v>
          </cell>
          <cell r="DI138">
            <v>390.76400000000001</v>
          </cell>
          <cell r="DJ138">
            <v>0</v>
          </cell>
          <cell r="DK138">
            <v>14584.2380075</v>
          </cell>
        </row>
        <row r="139">
          <cell r="A139">
            <v>39904</v>
          </cell>
          <cell r="B139">
            <v>6466.5991549999999</v>
          </cell>
          <cell r="C139">
            <v>5066.877199999999</v>
          </cell>
          <cell r="D139">
            <v>110.32221</v>
          </cell>
          <cell r="E139">
            <v>230.51808</v>
          </cell>
          <cell r="F139">
            <v>391.92359999999996</v>
          </cell>
          <cell r="G139">
            <v>6.1755900000000006</v>
          </cell>
          <cell r="H139">
            <v>1.5303199999999999</v>
          </cell>
          <cell r="I139">
            <v>0.21059999999999998</v>
          </cell>
          <cell r="J139">
            <v>0</v>
          </cell>
          <cell r="K139">
            <v>0</v>
          </cell>
          <cell r="L139">
            <v>0</v>
          </cell>
          <cell r="M139">
            <v>0</v>
          </cell>
          <cell r="N139">
            <v>0</v>
          </cell>
          <cell r="O139">
            <v>0</v>
          </cell>
          <cell r="P139">
            <v>23.150719999999996</v>
          </cell>
          <cell r="Q139">
            <v>11.19584</v>
          </cell>
          <cell r="R139">
            <v>32.123390000000001</v>
          </cell>
          <cell r="S139">
            <v>19.450859999999999</v>
          </cell>
          <cell r="T139">
            <v>36.62368</v>
          </cell>
          <cell r="U139">
            <v>61.59438999999999</v>
          </cell>
          <cell r="V139">
            <v>0.94879999999999998</v>
          </cell>
          <cell r="W139">
            <v>23.576799999999999</v>
          </cell>
          <cell r="X139">
            <v>4.1259399999999999</v>
          </cell>
          <cell r="Y139">
            <v>0.29470999999999997</v>
          </cell>
          <cell r="Z139">
            <v>1.1788399999999999</v>
          </cell>
          <cell r="AA139">
            <v>103.79872</v>
          </cell>
          <cell r="AB139">
            <v>477.05663999999996</v>
          </cell>
          <cell r="AC139">
            <v>166.80586</v>
          </cell>
          <cell r="AD139">
            <v>10.62656</v>
          </cell>
          <cell r="AE139">
            <v>11.198979999999999</v>
          </cell>
          <cell r="AF139">
            <v>6.0723199999999995</v>
          </cell>
          <cell r="AG139">
            <v>7.6624599999999994</v>
          </cell>
          <cell r="AH139">
            <v>22.987379999999998</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C139">
            <v>39904</v>
          </cell>
          <cell r="BD139">
            <v>157.00720000000001</v>
          </cell>
          <cell r="BE139">
            <v>604.72159999999997</v>
          </cell>
          <cell r="BF139">
            <v>25.211069999999999</v>
          </cell>
          <cell r="BG139">
            <v>47.703119999999998</v>
          </cell>
          <cell r="BH139">
            <v>40.461359999999999</v>
          </cell>
          <cell r="BI139">
            <v>1.33199</v>
          </cell>
          <cell r="BJ139">
            <v>0.55835999999999997</v>
          </cell>
          <cell r="BK139">
            <v>0</v>
          </cell>
          <cell r="BL139">
            <v>0</v>
          </cell>
          <cell r="BM139">
            <v>0</v>
          </cell>
          <cell r="BN139">
            <v>0</v>
          </cell>
          <cell r="BP139">
            <v>0</v>
          </cell>
          <cell r="BQ139">
            <v>0</v>
          </cell>
          <cell r="BR139">
            <v>0</v>
          </cell>
          <cell r="BS139">
            <v>0</v>
          </cell>
          <cell r="BT139">
            <v>0</v>
          </cell>
          <cell r="BU139">
            <v>0</v>
          </cell>
          <cell r="CA139">
            <v>0</v>
          </cell>
          <cell r="CB139">
            <v>0</v>
          </cell>
          <cell r="CC139">
            <v>0</v>
          </cell>
          <cell r="CH139">
            <v>0</v>
          </cell>
          <cell r="CI139">
            <v>390.76400000000001</v>
          </cell>
          <cell r="CJ139">
            <v>0</v>
          </cell>
          <cell r="CK139">
            <v>0</v>
          </cell>
          <cell r="CL139">
            <v>0</v>
          </cell>
          <cell r="CR139">
            <v>0</v>
          </cell>
          <cell r="CS139">
            <v>0</v>
          </cell>
          <cell r="CT139">
            <v>0</v>
          </cell>
          <cell r="CU139">
            <v>0</v>
          </cell>
          <cell r="CV139">
            <v>0</v>
          </cell>
          <cell r="CW139">
            <v>0</v>
          </cell>
          <cell r="CX139">
            <v>0</v>
          </cell>
          <cell r="CY139">
            <v>0</v>
          </cell>
          <cell r="CZ139">
            <v>0</v>
          </cell>
          <cell r="DA139">
            <v>0</v>
          </cell>
          <cell r="DC139">
            <v>39904</v>
          </cell>
          <cell r="DD139">
            <v>12274.156755</v>
          </cell>
          <cell r="DE139">
            <v>1020.47289</v>
          </cell>
          <cell r="DF139">
            <v>0</v>
          </cell>
          <cell r="DG139">
            <v>876.99469999999997</v>
          </cell>
          <cell r="DH139">
            <v>0</v>
          </cell>
          <cell r="DI139">
            <v>390.76400000000001</v>
          </cell>
          <cell r="DJ139">
            <v>0</v>
          </cell>
          <cell r="DK139">
            <v>14562.388344999999</v>
          </cell>
        </row>
        <row r="140">
          <cell r="A140">
            <v>39934</v>
          </cell>
          <cell r="B140">
            <v>6474.0511779999997</v>
          </cell>
          <cell r="C140">
            <v>5078.8539199999987</v>
          </cell>
          <cell r="D140">
            <v>110.32221</v>
          </cell>
          <cell r="E140">
            <v>230.82263999999998</v>
          </cell>
          <cell r="F140">
            <v>395.74751999999995</v>
          </cell>
          <cell r="G140">
            <v>6.1755900000000006</v>
          </cell>
          <cell r="H140">
            <v>1.5303199999999999</v>
          </cell>
          <cell r="I140">
            <v>0.21059999999999998</v>
          </cell>
          <cell r="J140">
            <v>0</v>
          </cell>
          <cell r="K140">
            <v>0</v>
          </cell>
          <cell r="L140">
            <v>0</v>
          </cell>
          <cell r="M140">
            <v>0</v>
          </cell>
          <cell r="N140">
            <v>0</v>
          </cell>
          <cell r="O140">
            <v>0</v>
          </cell>
          <cell r="P140">
            <v>23.150719999999996</v>
          </cell>
          <cell r="Q140">
            <v>11.19584</v>
          </cell>
          <cell r="R140">
            <v>32.123390000000001</v>
          </cell>
          <cell r="S140">
            <v>19.450859999999999</v>
          </cell>
          <cell r="T140">
            <v>36.62368</v>
          </cell>
          <cell r="U140">
            <v>61.59438999999999</v>
          </cell>
          <cell r="V140">
            <v>0.94879999999999998</v>
          </cell>
          <cell r="W140">
            <v>23.576799999999999</v>
          </cell>
          <cell r="X140">
            <v>4.1259399999999999</v>
          </cell>
          <cell r="Y140">
            <v>0.29470999999999997</v>
          </cell>
          <cell r="Z140">
            <v>1.1788399999999999</v>
          </cell>
          <cell r="AA140">
            <v>103.79872</v>
          </cell>
          <cell r="AB140">
            <v>479.33375999999993</v>
          </cell>
          <cell r="AC140">
            <v>166.80586</v>
          </cell>
          <cell r="AD140">
            <v>10.62656</v>
          </cell>
          <cell r="AE140">
            <v>11.198979999999999</v>
          </cell>
          <cell r="AF140">
            <v>6.0723199999999995</v>
          </cell>
          <cell r="AG140">
            <v>7.6624599999999994</v>
          </cell>
          <cell r="AH140">
            <v>22.987379999999998</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C140">
            <v>39934</v>
          </cell>
          <cell r="BD140">
            <v>157.00720000000001</v>
          </cell>
          <cell r="BE140">
            <v>604.72159999999997</v>
          </cell>
          <cell r="BF140">
            <v>25.211069999999999</v>
          </cell>
          <cell r="BG140">
            <v>47.703119999999998</v>
          </cell>
          <cell r="BH140">
            <v>40.461359999999999</v>
          </cell>
          <cell r="BI140">
            <v>1.33199</v>
          </cell>
          <cell r="BJ140">
            <v>0.55835999999999997</v>
          </cell>
          <cell r="BK140">
            <v>0</v>
          </cell>
          <cell r="BL140">
            <v>0</v>
          </cell>
          <cell r="BM140">
            <v>0</v>
          </cell>
          <cell r="BN140">
            <v>0</v>
          </cell>
          <cell r="BP140">
            <v>0</v>
          </cell>
          <cell r="BQ140">
            <v>0</v>
          </cell>
          <cell r="BR140">
            <v>0</v>
          </cell>
          <cell r="BS140">
            <v>0</v>
          </cell>
          <cell r="BT140">
            <v>0</v>
          </cell>
          <cell r="BU140">
            <v>0</v>
          </cell>
          <cell r="CA140">
            <v>0</v>
          </cell>
          <cell r="CB140">
            <v>0</v>
          </cell>
          <cell r="CC140">
            <v>0</v>
          </cell>
          <cell r="CH140">
            <v>0</v>
          </cell>
          <cell r="CI140">
            <v>390.76400000000001</v>
          </cell>
          <cell r="CJ140">
            <v>0</v>
          </cell>
          <cell r="CK140">
            <v>0</v>
          </cell>
          <cell r="CL140">
            <v>0</v>
          </cell>
          <cell r="CR140">
            <v>0</v>
          </cell>
          <cell r="CS140">
            <v>0</v>
          </cell>
          <cell r="CT140">
            <v>0</v>
          </cell>
          <cell r="CU140">
            <v>0</v>
          </cell>
          <cell r="CV140">
            <v>0</v>
          </cell>
          <cell r="CW140">
            <v>0</v>
          </cell>
          <cell r="CX140">
            <v>0</v>
          </cell>
          <cell r="CY140">
            <v>0</v>
          </cell>
          <cell r="CZ140">
            <v>0</v>
          </cell>
          <cell r="DA140">
            <v>0</v>
          </cell>
          <cell r="DC140">
            <v>39934</v>
          </cell>
          <cell r="DD140">
            <v>12297.713978000002</v>
          </cell>
          <cell r="DE140">
            <v>1022.75001</v>
          </cell>
          <cell r="DF140">
            <v>0</v>
          </cell>
          <cell r="DG140">
            <v>876.99469999999997</v>
          </cell>
          <cell r="DH140">
            <v>0</v>
          </cell>
          <cell r="DI140">
            <v>390.76400000000001</v>
          </cell>
          <cell r="DJ140">
            <v>0</v>
          </cell>
          <cell r="DK140">
            <v>14588.222688</v>
          </cell>
        </row>
        <row r="141">
          <cell r="A141">
            <v>39965</v>
          </cell>
          <cell r="B141">
            <v>6467.9232420000008</v>
          </cell>
          <cell r="C141">
            <v>5076.1860800000004</v>
          </cell>
          <cell r="D141">
            <v>110.32221</v>
          </cell>
          <cell r="E141">
            <v>231.11591999999999</v>
          </cell>
          <cell r="F141">
            <v>399.48119999999994</v>
          </cell>
          <cell r="G141">
            <v>6.1755900000000006</v>
          </cell>
          <cell r="H141">
            <v>1.5303199999999999</v>
          </cell>
          <cell r="I141">
            <v>0.21059999999999998</v>
          </cell>
          <cell r="J141">
            <v>0</v>
          </cell>
          <cell r="K141">
            <v>0</v>
          </cell>
          <cell r="L141">
            <v>0</v>
          </cell>
          <cell r="M141">
            <v>0</v>
          </cell>
          <cell r="N141">
            <v>0</v>
          </cell>
          <cell r="O141">
            <v>0</v>
          </cell>
          <cell r="P141">
            <v>23.150719999999996</v>
          </cell>
          <cell r="Q141">
            <v>11.19584</v>
          </cell>
          <cell r="R141">
            <v>32.123390000000001</v>
          </cell>
          <cell r="S141">
            <v>19.450859999999999</v>
          </cell>
          <cell r="T141">
            <v>36.62368</v>
          </cell>
          <cell r="U141">
            <v>61.59438999999999</v>
          </cell>
          <cell r="V141">
            <v>0.94879999999999998</v>
          </cell>
          <cell r="W141">
            <v>23.576799999999999</v>
          </cell>
          <cell r="X141">
            <v>4.1259399999999999</v>
          </cell>
          <cell r="Y141">
            <v>0.29470999999999997</v>
          </cell>
          <cell r="Z141">
            <v>1.1788399999999999</v>
          </cell>
          <cell r="AA141">
            <v>103.79872</v>
          </cell>
          <cell r="AB141">
            <v>481.61088000000001</v>
          </cell>
          <cell r="AC141">
            <v>166.80586</v>
          </cell>
          <cell r="AD141">
            <v>10.62656</v>
          </cell>
          <cell r="AE141">
            <v>11.198979999999999</v>
          </cell>
          <cell r="AF141">
            <v>6.0723199999999995</v>
          </cell>
          <cell r="AG141">
            <v>7.6624599999999994</v>
          </cell>
          <cell r="AH141">
            <v>22.987379999999998</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C141">
            <v>39965</v>
          </cell>
          <cell r="BD141">
            <v>157.00720000000001</v>
          </cell>
          <cell r="BE141">
            <v>604.72159999999997</v>
          </cell>
          <cell r="BF141">
            <v>25.211069999999999</v>
          </cell>
          <cell r="BG141">
            <v>47.703119999999998</v>
          </cell>
          <cell r="BH141">
            <v>40.461359999999999</v>
          </cell>
          <cell r="BI141">
            <v>1.33199</v>
          </cell>
          <cell r="BJ141">
            <v>0.55835999999999997</v>
          </cell>
          <cell r="BK141">
            <v>0</v>
          </cell>
          <cell r="BL141">
            <v>0</v>
          </cell>
          <cell r="BM141">
            <v>0</v>
          </cell>
          <cell r="BN141">
            <v>0</v>
          </cell>
          <cell r="BP141">
            <v>0</v>
          </cell>
          <cell r="BQ141">
            <v>0</v>
          </cell>
          <cell r="BR141">
            <v>0</v>
          </cell>
          <cell r="BS141">
            <v>0</v>
          </cell>
          <cell r="BT141">
            <v>0</v>
          </cell>
          <cell r="BU141">
            <v>0</v>
          </cell>
          <cell r="CA141">
            <v>0</v>
          </cell>
          <cell r="CB141">
            <v>0</v>
          </cell>
          <cell r="CC141">
            <v>0</v>
          </cell>
          <cell r="CH141">
            <v>0</v>
          </cell>
          <cell r="CI141">
            <v>390.76400000000001</v>
          </cell>
          <cell r="CJ141">
            <v>0</v>
          </cell>
          <cell r="CK141">
            <v>0</v>
          </cell>
          <cell r="CL141">
            <v>0</v>
          </cell>
          <cell r="CR141">
            <v>0</v>
          </cell>
          <cell r="CS141">
            <v>0</v>
          </cell>
          <cell r="CT141">
            <v>0</v>
          </cell>
          <cell r="CU141">
            <v>0</v>
          </cell>
          <cell r="CV141">
            <v>0</v>
          </cell>
          <cell r="CW141">
            <v>0</v>
          </cell>
          <cell r="CX141">
            <v>0</v>
          </cell>
          <cell r="CY141">
            <v>0</v>
          </cell>
          <cell r="CZ141">
            <v>0</v>
          </cell>
          <cell r="DA141">
            <v>0</v>
          </cell>
          <cell r="DC141">
            <v>39965</v>
          </cell>
          <cell r="DD141">
            <v>12292.945162000002</v>
          </cell>
          <cell r="DE141">
            <v>1025.0271299999999</v>
          </cell>
          <cell r="DF141">
            <v>0</v>
          </cell>
          <cell r="DG141">
            <v>876.99469999999997</v>
          </cell>
          <cell r="DH141">
            <v>0</v>
          </cell>
          <cell r="DI141">
            <v>390.76400000000001</v>
          </cell>
          <cell r="DJ141">
            <v>0</v>
          </cell>
          <cell r="DK141">
            <v>14585.730992000001</v>
          </cell>
        </row>
        <row r="142">
          <cell r="A142">
            <v>39995</v>
          </cell>
          <cell r="B142">
            <v>6477.4304299999994</v>
          </cell>
          <cell r="C142">
            <v>5092.7351999999992</v>
          </cell>
          <cell r="D142">
            <v>110.32221</v>
          </cell>
          <cell r="E142">
            <v>231.37535999999997</v>
          </cell>
          <cell r="F142">
            <v>402.75239999999997</v>
          </cell>
          <cell r="G142">
            <v>6.1755900000000006</v>
          </cell>
          <cell r="H142">
            <v>1.5303199999999999</v>
          </cell>
          <cell r="I142">
            <v>0.21059999999999998</v>
          </cell>
          <cell r="J142">
            <v>0</v>
          </cell>
          <cell r="K142">
            <v>0</v>
          </cell>
          <cell r="L142">
            <v>0</v>
          </cell>
          <cell r="M142">
            <v>0</v>
          </cell>
          <cell r="N142">
            <v>0</v>
          </cell>
          <cell r="O142">
            <v>0</v>
          </cell>
          <cell r="P142">
            <v>23.150719999999996</v>
          </cell>
          <cell r="Q142">
            <v>11.19584</v>
          </cell>
          <cell r="R142">
            <v>32.123390000000001</v>
          </cell>
          <cell r="S142">
            <v>19.450859999999999</v>
          </cell>
          <cell r="T142">
            <v>36.62368</v>
          </cell>
          <cell r="U142">
            <v>61.59438999999999</v>
          </cell>
          <cell r="V142">
            <v>0.94879999999999998</v>
          </cell>
          <cell r="W142">
            <v>23.576799999999999</v>
          </cell>
          <cell r="X142">
            <v>4.1259399999999999</v>
          </cell>
          <cell r="Y142">
            <v>0.29470999999999997</v>
          </cell>
          <cell r="Z142">
            <v>1.1788399999999999</v>
          </cell>
          <cell r="AA142">
            <v>103.79872</v>
          </cell>
          <cell r="AB142">
            <v>483.69824</v>
          </cell>
          <cell r="AC142">
            <v>166.80586</v>
          </cell>
          <cell r="AD142">
            <v>10.62656</v>
          </cell>
          <cell r="AE142">
            <v>11.198979999999999</v>
          </cell>
          <cell r="AF142">
            <v>6.0723199999999995</v>
          </cell>
          <cell r="AG142">
            <v>7.6624599999999994</v>
          </cell>
          <cell r="AH142">
            <v>22.987379999999998</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C142">
            <v>39995</v>
          </cell>
          <cell r="BD142">
            <v>157.00720000000001</v>
          </cell>
          <cell r="BE142">
            <v>604.72159999999997</v>
          </cell>
          <cell r="BF142">
            <v>25.211069999999999</v>
          </cell>
          <cell r="BG142">
            <v>47.703119999999998</v>
          </cell>
          <cell r="BH142">
            <v>40.461359999999999</v>
          </cell>
          <cell r="BI142">
            <v>1.33199</v>
          </cell>
          <cell r="BJ142">
            <v>0.55835999999999997</v>
          </cell>
          <cell r="BK142">
            <v>0</v>
          </cell>
          <cell r="BL142">
            <v>0</v>
          </cell>
          <cell r="BM142">
            <v>0</v>
          </cell>
          <cell r="BN142">
            <v>0</v>
          </cell>
          <cell r="BP142">
            <v>0</v>
          </cell>
          <cell r="BQ142">
            <v>0</v>
          </cell>
          <cell r="BR142">
            <v>0</v>
          </cell>
          <cell r="BS142">
            <v>0</v>
          </cell>
          <cell r="BT142">
            <v>0</v>
          </cell>
          <cell r="BU142">
            <v>0</v>
          </cell>
          <cell r="CA142">
            <v>0</v>
          </cell>
          <cell r="CB142">
            <v>0</v>
          </cell>
          <cell r="CC142">
            <v>0</v>
          </cell>
          <cell r="CH142">
            <v>0</v>
          </cell>
          <cell r="CI142">
            <v>390.76400000000001</v>
          </cell>
          <cell r="CJ142">
            <v>0</v>
          </cell>
          <cell r="CK142">
            <v>0</v>
          </cell>
          <cell r="CL142">
            <v>0</v>
          </cell>
          <cell r="CR142">
            <v>0</v>
          </cell>
          <cell r="CS142">
            <v>0</v>
          </cell>
          <cell r="CT142">
            <v>0</v>
          </cell>
          <cell r="CU142">
            <v>0</v>
          </cell>
          <cell r="CV142">
            <v>0</v>
          </cell>
          <cell r="CW142">
            <v>0</v>
          </cell>
          <cell r="CX142">
            <v>0</v>
          </cell>
          <cell r="CY142">
            <v>0</v>
          </cell>
          <cell r="CZ142">
            <v>0</v>
          </cell>
          <cell r="DA142">
            <v>0</v>
          </cell>
          <cell r="DC142">
            <v>39995</v>
          </cell>
          <cell r="DD142">
            <v>12322.53211</v>
          </cell>
          <cell r="DE142">
            <v>1027.1144899999999</v>
          </cell>
          <cell r="DF142">
            <v>0</v>
          </cell>
          <cell r="DG142">
            <v>876.99469999999997</v>
          </cell>
          <cell r="DH142">
            <v>0</v>
          </cell>
          <cell r="DI142">
            <v>390.76400000000001</v>
          </cell>
          <cell r="DJ142">
            <v>0</v>
          </cell>
          <cell r="DK142">
            <v>14617.405299999999</v>
          </cell>
        </row>
        <row r="143">
          <cell r="A143">
            <v>40026</v>
          </cell>
          <cell r="B143">
            <v>6479.0057919999999</v>
          </cell>
          <cell r="C143">
            <v>5100.6300799999999</v>
          </cell>
          <cell r="D143">
            <v>110.32221</v>
          </cell>
          <cell r="E143">
            <v>231.62351999999998</v>
          </cell>
          <cell r="F143">
            <v>405.88824</v>
          </cell>
          <cell r="G143">
            <v>6.1755900000000006</v>
          </cell>
          <cell r="H143">
            <v>1.5303199999999999</v>
          </cell>
          <cell r="I143">
            <v>0.21059999999999998</v>
          </cell>
          <cell r="J143">
            <v>0</v>
          </cell>
          <cell r="K143">
            <v>0</v>
          </cell>
          <cell r="L143">
            <v>0</v>
          </cell>
          <cell r="M143">
            <v>0</v>
          </cell>
          <cell r="N143">
            <v>0</v>
          </cell>
          <cell r="O143">
            <v>0</v>
          </cell>
          <cell r="P143">
            <v>23.150719999999996</v>
          </cell>
          <cell r="Q143">
            <v>11.19584</v>
          </cell>
          <cell r="R143">
            <v>32.123390000000001</v>
          </cell>
          <cell r="S143">
            <v>19.450859999999999</v>
          </cell>
          <cell r="T143">
            <v>36.62368</v>
          </cell>
          <cell r="U143">
            <v>61.59438999999999</v>
          </cell>
          <cell r="V143">
            <v>0.94879999999999998</v>
          </cell>
          <cell r="W143">
            <v>23.576799999999999</v>
          </cell>
          <cell r="X143">
            <v>4.1259399999999999</v>
          </cell>
          <cell r="Y143">
            <v>0.29470999999999997</v>
          </cell>
          <cell r="Z143">
            <v>1.1788399999999999</v>
          </cell>
          <cell r="AA143">
            <v>103.79872</v>
          </cell>
          <cell r="AB143">
            <v>485.59583999999995</v>
          </cell>
          <cell r="AC143">
            <v>166.80586</v>
          </cell>
          <cell r="AD143">
            <v>10.62656</v>
          </cell>
          <cell r="AE143">
            <v>11.198979999999999</v>
          </cell>
          <cell r="AF143">
            <v>6.0723199999999995</v>
          </cell>
          <cell r="AG143">
            <v>7.6624599999999994</v>
          </cell>
          <cell r="AH143">
            <v>22.987379999999998</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C143">
            <v>40026</v>
          </cell>
          <cell r="BD143">
            <v>157.00720000000001</v>
          </cell>
          <cell r="BE143">
            <v>604.72159999999997</v>
          </cell>
          <cell r="BF143">
            <v>25.211069999999999</v>
          </cell>
          <cell r="BG143">
            <v>47.703119999999998</v>
          </cell>
          <cell r="BH143">
            <v>40.461359999999999</v>
          </cell>
          <cell r="BI143">
            <v>1.33199</v>
          </cell>
          <cell r="BJ143">
            <v>0.55835999999999997</v>
          </cell>
          <cell r="BK143">
            <v>0</v>
          </cell>
          <cell r="BL143">
            <v>0</v>
          </cell>
          <cell r="BM143">
            <v>0</v>
          </cell>
          <cell r="BN143">
            <v>0</v>
          </cell>
          <cell r="BP143">
            <v>0</v>
          </cell>
          <cell r="BQ143">
            <v>0</v>
          </cell>
          <cell r="BR143">
            <v>0</v>
          </cell>
          <cell r="BS143">
            <v>0</v>
          </cell>
          <cell r="BT143">
            <v>0</v>
          </cell>
          <cell r="BU143">
            <v>0</v>
          </cell>
          <cell r="CA143">
            <v>0</v>
          </cell>
          <cell r="CB143">
            <v>0</v>
          </cell>
          <cell r="CC143">
            <v>0</v>
          </cell>
          <cell r="CH143">
            <v>0</v>
          </cell>
          <cell r="CI143">
            <v>390.76400000000001</v>
          </cell>
          <cell r="CJ143">
            <v>0</v>
          </cell>
          <cell r="CK143">
            <v>0</v>
          </cell>
          <cell r="CL143">
            <v>0</v>
          </cell>
          <cell r="CR143">
            <v>0</v>
          </cell>
          <cell r="CS143">
            <v>0</v>
          </cell>
          <cell r="CT143">
            <v>0</v>
          </cell>
          <cell r="CU143">
            <v>0</v>
          </cell>
          <cell r="CV143">
            <v>0</v>
          </cell>
          <cell r="CW143">
            <v>0</v>
          </cell>
          <cell r="CX143">
            <v>0</v>
          </cell>
          <cell r="CY143">
            <v>0</v>
          </cell>
          <cell r="CZ143">
            <v>0</v>
          </cell>
          <cell r="DA143">
            <v>0</v>
          </cell>
          <cell r="DC143">
            <v>40026</v>
          </cell>
          <cell r="DD143">
            <v>12335.386352</v>
          </cell>
          <cell r="DE143">
            <v>1029.0120899999999</v>
          </cell>
          <cell r="DF143">
            <v>0</v>
          </cell>
          <cell r="DG143">
            <v>876.99469999999997</v>
          </cell>
          <cell r="DH143">
            <v>0</v>
          </cell>
          <cell r="DI143">
            <v>390.76400000000001</v>
          </cell>
          <cell r="DJ143">
            <v>0</v>
          </cell>
          <cell r="DK143">
            <v>14632.157141999998</v>
          </cell>
        </row>
        <row r="144">
          <cell r="A144">
            <v>40057</v>
          </cell>
          <cell r="B144">
            <v>6486.1546980000003</v>
          </cell>
          <cell r="C144">
            <v>5113.4059199999992</v>
          </cell>
          <cell r="D144">
            <v>110.32221</v>
          </cell>
          <cell r="E144">
            <v>231.93935999999999</v>
          </cell>
          <cell r="F144">
            <v>409.83623999999998</v>
          </cell>
          <cell r="G144">
            <v>6.1755900000000006</v>
          </cell>
          <cell r="H144">
            <v>1.5303199999999999</v>
          </cell>
          <cell r="I144">
            <v>0.21059999999999998</v>
          </cell>
          <cell r="J144">
            <v>0</v>
          </cell>
          <cell r="K144">
            <v>0</v>
          </cell>
          <cell r="L144">
            <v>0</v>
          </cell>
          <cell r="M144">
            <v>0</v>
          </cell>
          <cell r="N144">
            <v>0</v>
          </cell>
          <cell r="O144">
            <v>0</v>
          </cell>
          <cell r="P144">
            <v>23.150719999999996</v>
          </cell>
          <cell r="Q144">
            <v>11.19584</v>
          </cell>
          <cell r="R144">
            <v>32.123390000000001</v>
          </cell>
          <cell r="S144">
            <v>19.450859999999999</v>
          </cell>
          <cell r="T144">
            <v>36.62368</v>
          </cell>
          <cell r="U144">
            <v>61.59438999999999</v>
          </cell>
          <cell r="V144">
            <v>0.94879999999999998</v>
          </cell>
          <cell r="W144">
            <v>23.576799999999999</v>
          </cell>
          <cell r="X144">
            <v>4.1259399999999999</v>
          </cell>
          <cell r="Y144">
            <v>0.29470999999999997</v>
          </cell>
          <cell r="Z144">
            <v>1.1788399999999999</v>
          </cell>
          <cell r="AA144">
            <v>103.79872</v>
          </cell>
          <cell r="AB144">
            <v>488.06271999999996</v>
          </cell>
          <cell r="AC144">
            <v>166.80586</v>
          </cell>
          <cell r="AD144">
            <v>10.62656</v>
          </cell>
          <cell r="AE144">
            <v>11.198979999999999</v>
          </cell>
          <cell r="AF144">
            <v>6.0723199999999995</v>
          </cell>
          <cell r="AG144">
            <v>7.6624599999999994</v>
          </cell>
          <cell r="AH144">
            <v>22.987379999999998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C144">
            <v>40057</v>
          </cell>
          <cell r="BD144">
            <v>157.00720000000001</v>
          </cell>
          <cell r="BE144">
            <v>604.72159999999997</v>
          </cell>
          <cell r="BF144">
            <v>25.211069999999999</v>
          </cell>
          <cell r="BG144">
            <v>47.703119999999998</v>
          </cell>
          <cell r="BH144">
            <v>40.461359999999999</v>
          </cell>
          <cell r="BI144">
            <v>1.33199</v>
          </cell>
          <cell r="BJ144">
            <v>0.55835999999999997</v>
          </cell>
          <cell r="BK144">
            <v>0</v>
          </cell>
          <cell r="BL144">
            <v>0</v>
          </cell>
          <cell r="BM144">
            <v>0</v>
          </cell>
          <cell r="BN144">
            <v>0</v>
          </cell>
          <cell r="BP144">
            <v>0</v>
          </cell>
          <cell r="BQ144">
            <v>0</v>
          </cell>
          <cell r="BR144">
            <v>0</v>
          </cell>
          <cell r="BS144">
            <v>0</v>
          </cell>
          <cell r="BT144">
            <v>0</v>
          </cell>
          <cell r="BU144">
            <v>0</v>
          </cell>
          <cell r="CA144">
            <v>0</v>
          </cell>
          <cell r="CB144">
            <v>0</v>
          </cell>
          <cell r="CC144">
            <v>0</v>
          </cell>
          <cell r="CH144">
            <v>0</v>
          </cell>
          <cell r="CI144">
            <v>390.76400000000001</v>
          </cell>
          <cell r="CJ144">
            <v>0</v>
          </cell>
          <cell r="CK144">
            <v>0</v>
          </cell>
          <cell r="CL144">
            <v>0</v>
          </cell>
          <cell r="CR144">
            <v>0</v>
          </cell>
          <cell r="CS144">
            <v>0</v>
          </cell>
          <cell r="CT144">
            <v>0</v>
          </cell>
          <cell r="CU144">
            <v>0</v>
          </cell>
          <cell r="CV144">
            <v>0</v>
          </cell>
          <cell r="CW144">
            <v>0</v>
          </cell>
          <cell r="CX144">
            <v>0</v>
          </cell>
          <cell r="CY144">
            <v>0</v>
          </cell>
          <cell r="CZ144">
            <v>0</v>
          </cell>
          <cell r="DA144">
            <v>0</v>
          </cell>
          <cell r="DC144">
            <v>40057</v>
          </cell>
          <cell r="DD144">
            <v>12359.574938000002</v>
          </cell>
          <cell r="DE144">
            <v>1031.4789699999999</v>
          </cell>
          <cell r="DF144">
            <v>0</v>
          </cell>
          <cell r="DG144">
            <v>876.99469999999997</v>
          </cell>
          <cell r="DH144">
            <v>0</v>
          </cell>
          <cell r="DI144">
            <v>390.76400000000001</v>
          </cell>
          <cell r="DJ144">
            <v>0</v>
          </cell>
          <cell r="DK144">
            <v>14658.812608</v>
          </cell>
        </row>
        <row r="145">
          <cell r="A145">
            <v>40087</v>
          </cell>
          <cell r="B145">
            <v>6511.0822359999993</v>
          </cell>
          <cell r="C145">
            <v>5145.5286399999995</v>
          </cell>
          <cell r="D145">
            <v>110.32221</v>
          </cell>
          <cell r="E145">
            <v>232.32287999999997</v>
          </cell>
          <cell r="F145">
            <v>414.69792000000001</v>
          </cell>
          <cell r="G145">
            <v>6.1755900000000006</v>
          </cell>
          <cell r="H145">
            <v>1.5303199999999999</v>
          </cell>
          <cell r="I145">
            <v>0.21059999999999998</v>
          </cell>
          <cell r="J145">
            <v>0</v>
          </cell>
          <cell r="K145">
            <v>0</v>
          </cell>
          <cell r="L145">
            <v>0</v>
          </cell>
          <cell r="M145">
            <v>0</v>
          </cell>
          <cell r="N145">
            <v>0</v>
          </cell>
          <cell r="O145">
            <v>0</v>
          </cell>
          <cell r="P145">
            <v>23.150719999999996</v>
          </cell>
          <cell r="Q145">
            <v>11.19584</v>
          </cell>
          <cell r="R145">
            <v>32.123390000000001</v>
          </cell>
          <cell r="S145">
            <v>19.450859999999999</v>
          </cell>
          <cell r="T145">
            <v>36.62368</v>
          </cell>
          <cell r="U145">
            <v>61.59438999999999</v>
          </cell>
          <cell r="V145">
            <v>0.94879999999999998</v>
          </cell>
          <cell r="W145">
            <v>23.576799999999999</v>
          </cell>
          <cell r="X145">
            <v>4.1259399999999999</v>
          </cell>
          <cell r="Y145">
            <v>0.29470999999999997</v>
          </cell>
          <cell r="Z145">
            <v>1.1788399999999999</v>
          </cell>
          <cell r="AA145">
            <v>103.79872</v>
          </cell>
          <cell r="AB145">
            <v>491.09888000000001</v>
          </cell>
          <cell r="AC145">
            <v>166.80586</v>
          </cell>
          <cell r="AD145">
            <v>10.62656</v>
          </cell>
          <cell r="AE145">
            <v>11.198979999999999</v>
          </cell>
          <cell r="AF145">
            <v>6.0723199999999995</v>
          </cell>
          <cell r="AG145">
            <v>7.6624599999999994</v>
          </cell>
          <cell r="AH145">
            <v>22.987379999999998</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C145">
            <v>40087</v>
          </cell>
          <cell r="BD145">
            <v>157.00720000000001</v>
          </cell>
          <cell r="BE145">
            <v>604.72159999999997</v>
          </cell>
          <cell r="BF145">
            <v>25.211069999999999</v>
          </cell>
          <cell r="BG145">
            <v>47.703119999999998</v>
          </cell>
          <cell r="BH145">
            <v>40.461359999999999</v>
          </cell>
          <cell r="BI145">
            <v>1.33199</v>
          </cell>
          <cell r="BJ145">
            <v>0.55835999999999997</v>
          </cell>
          <cell r="BK145">
            <v>0</v>
          </cell>
          <cell r="BL145">
            <v>0</v>
          </cell>
          <cell r="BM145">
            <v>0</v>
          </cell>
          <cell r="BN145">
            <v>0</v>
          </cell>
          <cell r="BP145">
            <v>0</v>
          </cell>
          <cell r="BQ145">
            <v>0</v>
          </cell>
          <cell r="BR145">
            <v>0</v>
          </cell>
          <cell r="BS145">
            <v>0</v>
          </cell>
          <cell r="BT145">
            <v>0</v>
          </cell>
          <cell r="BU145">
            <v>0</v>
          </cell>
          <cell r="CA145">
            <v>0</v>
          </cell>
          <cell r="CB145">
            <v>0</v>
          </cell>
          <cell r="CC145">
            <v>0</v>
          </cell>
          <cell r="CH145">
            <v>0</v>
          </cell>
          <cell r="CI145">
            <v>390.76400000000001</v>
          </cell>
          <cell r="CJ145">
            <v>0</v>
          </cell>
          <cell r="CK145">
            <v>0</v>
          </cell>
          <cell r="CL145">
            <v>0</v>
          </cell>
          <cell r="CR145">
            <v>0</v>
          </cell>
          <cell r="CS145">
            <v>0</v>
          </cell>
          <cell r="CT145">
            <v>0</v>
          </cell>
          <cell r="CU145">
            <v>0</v>
          </cell>
          <cell r="CV145">
            <v>0</v>
          </cell>
          <cell r="CW145">
            <v>0</v>
          </cell>
          <cell r="CX145">
            <v>0</v>
          </cell>
          <cell r="CY145">
            <v>0</v>
          </cell>
          <cell r="CZ145">
            <v>0</v>
          </cell>
          <cell r="DA145">
            <v>0</v>
          </cell>
          <cell r="DC145">
            <v>40087</v>
          </cell>
          <cell r="DD145">
            <v>12421.870396</v>
          </cell>
          <cell r="DE145">
            <v>1034.51513</v>
          </cell>
          <cell r="DF145">
            <v>0</v>
          </cell>
          <cell r="DG145">
            <v>876.99469999999997</v>
          </cell>
          <cell r="DH145">
            <v>0</v>
          </cell>
          <cell r="DI145">
            <v>390.76400000000001</v>
          </cell>
          <cell r="DJ145">
            <v>0</v>
          </cell>
          <cell r="DK145">
            <v>14724.144225999999</v>
          </cell>
        </row>
        <row r="146">
          <cell r="A146">
            <v>40118</v>
          </cell>
          <cell r="B146">
            <v>6503.1847950000001</v>
          </cell>
          <cell r="C146">
            <v>5142.8468000000003</v>
          </cell>
          <cell r="D146">
            <v>110.32221</v>
          </cell>
          <cell r="E146">
            <v>232.74024</v>
          </cell>
          <cell r="F146">
            <v>419.87544000000003</v>
          </cell>
          <cell r="G146">
            <v>6.1755900000000006</v>
          </cell>
          <cell r="H146">
            <v>1.5303199999999999</v>
          </cell>
          <cell r="I146">
            <v>0.21059999999999998</v>
          </cell>
          <cell r="J146">
            <v>0</v>
          </cell>
          <cell r="K146">
            <v>0</v>
          </cell>
          <cell r="L146">
            <v>0</v>
          </cell>
          <cell r="M146">
            <v>0</v>
          </cell>
          <cell r="N146">
            <v>0</v>
          </cell>
          <cell r="O146">
            <v>0</v>
          </cell>
          <cell r="P146">
            <v>23.150719999999996</v>
          </cell>
          <cell r="Q146">
            <v>11.19584</v>
          </cell>
          <cell r="R146">
            <v>32.123390000000001</v>
          </cell>
          <cell r="S146">
            <v>19.450859999999999</v>
          </cell>
          <cell r="T146">
            <v>36.62368</v>
          </cell>
          <cell r="U146">
            <v>61.59438999999999</v>
          </cell>
          <cell r="V146">
            <v>0.94879999999999998</v>
          </cell>
          <cell r="W146">
            <v>23.576799999999999</v>
          </cell>
          <cell r="X146">
            <v>4.1259399999999999</v>
          </cell>
          <cell r="Y146">
            <v>0.29470999999999997</v>
          </cell>
          <cell r="Z146">
            <v>1.1788399999999999</v>
          </cell>
          <cell r="AA146">
            <v>103.79872</v>
          </cell>
          <cell r="AB146">
            <v>494.32479999999998</v>
          </cell>
          <cell r="AC146">
            <v>166.80586</v>
          </cell>
          <cell r="AD146">
            <v>10.62656</v>
          </cell>
          <cell r="AE146">
            <v>11.198979999999999</v>
          </cell>
          <cell r="AF146">
            <v>6.0723199999999995</v>
          </cell>
          <cell r="AG146">
            <v>7.6624599999999994</v>
          </cell>
          <cell r="AH146">
            <v>22.987379999999998</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C146">
            <v>40118</v>
          </cell>
          <cell r="BD146">
            <v>157.00720000000001</v>
          </cell>
          <cell r="BE146">
            <v>604.72159999999997</v>
          </cell>
          <cell r="BF146">
            <v>25.211069999999999</v>
          </cell>
          <cell r="BG146">
            <v>47.703119999999998</v>
          </cell>
          <cell r="BH146">
            <v>40.461359999999999</v>
          </cell>
          <cell r="BI146">
            <v>1.33199</v>
          </cell>
          <cell r="BJ146">
            <v>0.55835999999999997</v>
          </cell>
          <cell r="BK146">
            <v>0</v>
          </cell>
          <cell r="BL146">
            <v>0</v>
          </cell>
          <cell r="BM146">
            <v>0</v>
          </cell>
          <cell r="BN146">
            <v>0</v>
          </cell>
          <cell r="BP146">
            <v>0</v>
          </cell>
          <cell r="BQ146">
            <v>0</v>
          </cell>
          <cell r="BR146">
            <v>0</v>
          </cell>
          <cell r="BS146">
            <v>0</v>
          </cell>
          <cell r="BT146">
            <v>0</v>
          </cell>
          <cell r="BU146">
            <v>0</v>
          </cell>
          <cell r="CA146">
            <v>0</v>
          </cell>
          <cell r="CB146">
            <v>0</v>
          </cell>
          <cell r="CC146">
            <v>0</v>
          </cell>
          <cell r="CH146">
            <v>0</v>
          </cell>
          <cell r="CI146">
            <v>390.76400000000001</v>
          </cell>
          <cell r="CJ146">
            <v>0</v>
          </cell>
          <cell r="CK146">
            <v>0</v>
          </cell>
          <cell r="CL146">
            <v>0</v>
          </cell>
          <cell r="CR146">
            <v>0</v>
          </cell>
          <cell r="CS146">
            <v>0</v>
          </cell>
          <cell r="CT146">
            <v>0</v>
          </cell>
          <cell r="CU146">
            <v>0</v>
          </cell>
          <cell r="CV146">
            <v>0</v>
          </cell>
          <cell r="CW146">
            <v>0</v>
          </cell>
          <cell r="CX146">
            <v>0</v>
          </cell>
          <cell r="CY146">
            <v>0</v>
          </cell>
          <cell r="CZ146">
            <v>0</v>
          </cell>
          <cell r="DA146">
            <v>0</v>
          </cell>
          <cell r="DC146">
            <v>40118</v>
          </cell>
          <cell r="DD146">
            <v>12416.885995000001</v>
          </cell>
          <cell r="DE146">
            <v>1037.7410500000001</v>
          </cell>
          <cell r="DF146">
            <v>0</v>
          </cell>
          <cell r="DG146">
            <v>876.99469999999997</v>
          </cell>
          <cell r="DH146">
            <v>0</v>
          </cell>
          <cell r="DI146">
            <v>390.76400000000001</v>
          </cell>
          <cell r="DJ146">
            <v>0</v>
          </cell>
          <cell r="DK146">
            <v>14722.385745</v>
          </cell>
        </row>
        <row r="147">
          <cell r="A147">
            <v>40148</v>
          </cell>
          <cell r="B147">
            <v>6501.7287225</v>
          </cell>
          <cell r="C147">
            <v>5145.3821999999991</v>
          </cell>
          <cell r="D147">
            <v>110.32221</v>
          </cell>
          <cell r="E147">
            <v>233.2704</v>
          </cell>
          <cell r="F147">
            <v>426.56448</v>
          </cell>
          <cell r="G147">
            <v>6.1755900000000006</v>
          </cell>
          <cell r="H147">
            <v>1.5303199999999999</v>
          </cell>
          <cell r="I147">
            <v>0.21059999999999998</v>
          </cell>
          <cell r="J147">
            <v>0</v>
          </cell>
          <cell r="K147">
            <v>0</v>
          </cell>
          <cell r="L147">
            <v>0</v>
          </cell>
          <cell r="M147">
            <v>0</v>
          </cell>
          <cell r="N147">
            <v>0</v>
          </cell>
          <cell r="O147">
            <v>0</v>
          </cell>
          <cell r="P147">
            <v>23.150719999999996</v>
          </cell>
          <cell r="Q147">
            <v>11.19584</v>
          </cell>
          <cell r="R147">
            <v>32.123390000000001</v>
          </cell>
          <cell r="S147">
            <v>19.450859999999999</v>
          </cell>
          <cell r="T147">
            <v>36.62368</v>
          </cell>
          <cell r="U147">
            <v>61.59438999999999</v>
          </cell>
          <cell r="V147">
            <v>0.94879999999999998</v>
          </cell>
          <cell r="W147">
            <v>23.576799999999999</v>
          </cell>
          <cell r="X147">
            <v>4.1259399999999999</v>
          </cell>
          <cell r="Y147">
            <v>0.29470999999999997</v>
          </cell>
          <cell r="Z147">
            <v>1.1788399999999999</v>
          </cell>
          <cell r="AA147">
            <v>103.79872</v>
          </cell>
          <cell r="AB147">
            <v>498.49951999999996</v>
          </cell>
          <cell r="AC147">
            <v>166.80586</v>
          </cell>
          <cell r="AD147">
            <v>10.62656</v>
          </cell>
          <cell r="AE147">
            <v>11.198979999999999</v>
          </cell>
          <cell r="AF147">
            <v>6.0723199999999995</v>
          </cell>
          <cell r="AG147">
            <v>7.6624599999999994</v>
          </cell>
          <cell r="AH147">
            <v>22.987379999999998</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C147">
            <v>40148</v>
          </cell>
          <cell r="BD147">
            <v>157.00720000000001</v>
          </cell>
          <cell r="BE147">
            <v>604.72159999999997</v>
          </cell>
          <cell r="BF147">
            <v>25.211069999999999</v>
          </cell>
          <cell r="BG147">
            <v>47.703119999999998</v>
          </cell>
          <cell r="BH147">
            <v>40.461359999999999</v>
          </cell>
          <cell r="BI147">
            <v>1.33199</v>
          </cell>
          <cell r="BJ147">
            <v>0.55835999999999997</v>
          </cell>
          <cell r="BK147">
            <v>0</v>
          </cell>
          <cell r="BL147">
            <v>0</v>
          </cell>
          <cell r="BM147">
            <v>0</v>
          </cell>
          <cell r="BN147">
            <v>0</v>
          </cell>
          <cell r="BP147">
            <v>0</v>
          </cell>
          <cell r="BQ147">
            <v>0</v>
          </cell>
          <cell r="BR147">
            <v>0</v>
          </cell>
          <cell r="BS147">
            <v>0</v>
          </cell>
          <cell r="BT147">
            <v>0</v>
          </cell>
          <cell r="BU147">
            <v>0</v>
          </cell>
          <cell r="CA147">
            <v>0</v>
          </cell>
          <cell r="CB147">
            <v>0</v>
          </cell>
          <cell r="CC147">
            <v>0</v>
          </cell>
          <cell r="CH147">
            <v>0</v>
          </cell>
          <cell r="CI147">
            <v>390.76400000000001</v>
          </cell>
          <cell r="CJ147">
            <v>0</v>
          </cell>
          <cell r="CK147">
            <v>0</v>
          </cell>
          <cell r="CL147">
            <v>0</v>
          </cell>
          <cell r="CR147">
            <v>0</v>
          </cell>
          <cell r="CS147">
            <v>0</v>
          </cell>
          <cell r="CT147">
            <v>0</v>
          </cell>
          <cell r="CU147">
            <v>0</v>
          </cell>
          <cell r="CV147">
            <v>0</v>
          </cell>
          <cell r="CW147">
            <v>0</v>
          </cell>
          <cell r="CX147">
            <v>0</v>
          </cell>
          <cell r="CY147">
            <v>0</v>
          </cell>
          <cell r="CZ147">
            <v>0</v>
          </cell>
          <cell r="DA147">
            <v>0</v>
          </cell>
          <cell r="DC147">
            <v>40148</v>
          </cell>
          <cell r="DD147">
            <v>12425.184522500002</v>
          </cell>
          <cell r="DE147">
            <v>1041.9157700000001</v>
          </cell>
          <cell r="DF147">
            <v>0</v>
          </cell>
          <cell r="DG147">
            <v>876.99469999999997</v>
          </cell>
          <cell r="DH147">
            <v>0</v>
          </cell>
          <cell r="DI147">
            <v>390.76400000000001</v>
          </cell>
          <cell r="DJ147">
            <v>0</v>
          </cell>
          <cell r="DK147">
            <v>14734.8589925</v>
          </cell>
        </row>
        <row r="149">
          <cell r="A149" t="str">
            <v>A-1-3.)  Net - Unbilled Non-Fuel Accrued Summary</v>
          </cell>
          <cell r="DC149" t="str">
            <v>B-1-3.)  Net - Unbilled Non-Fuel Accrued Summary</v>
          </cell>
        </row>
        <row r="150">
          <cell r="H150" t="str">
            <v xml:space="preserve"> </v>
          </cell>
          <cell r="DD150" t="str">
            <v>Total Firm</v>
          </cell>
          <cell r="DE150" t="str">
            <v>Total TC</v>
          </cell>
          <cell r="DF150" t="str">
            <v>Total Interruptible</v>
          </cell>
          <cell r="DG150" t="str">
            <v>Total Firm</v>
          </cell>
          <cell r="DH150" t="str">
            <v>Total TC</v>
          </cell>
          <cell r="DI150" t="str">
            <v>Total Interruptible</v>
          </cell>
          <cell r="DJ150" t="str">
            <v>Others</v>
          </cell>
          <cell r="DK150" t="str">
            <v>Grand</v>
          </cell>
        </row>
        <row r="151">
          <cell r="B151" t="str">
            <v>Resid - Firm</v>
          </cell>
          <cell r="D151" t="str">
            <v>Comm - Firm</v>
          </cell>
          <cell r="P151" t="str">
            <v>TC</v>
          </cell>
          <cell r="AI151" t="str">
            <v>Interruptible</v>
          </cell>
          <cell r="AR151" t="str">
            <v>Resid</v>
          </cell>
          <cell r="AS151" t="str">
            <v>Comm</v>
          </cell>
          <cell r="AT151" t="str">
            <v>Comm</v>
          </cell>
          <cell r="AU151" t="str">
            <v>TC</v>
          </cell>
          <cell r="AV151" t="str">
            <v>TC</v>
          </cell>
          <cell r="AW151" t="str">
            <v>TC</v>
          </cell>
          <cell r="AX151" t="str">
            <v>Interrupt</v>
          </cell>
          <cell r="AY151" t="str">
            <v>Interrupt</v>
          </cell>
          <cell r="AZ151" t="str">
            <v>Edgar</v>
          </cell>
          <cell r="BA151" t="str">
            <v>S. Allowance</v>
          </cell>
          <cell r="BD151" t="str">
            <v>Resid - Firm</v>
          </cell>
          <cell r="BF151" t="str">
            <v>Comm - Firm</v>
          </cell>
          <cell r="BP151" t="str">
            <v>TC</v>
          </cell>
          <cell r="CI151" t="str">
            <v>Interruptible</v>
          </cell>
          <cell r="CR151" t="str">
            <v>Resid</v>
          </cell>
          <cell r="CS151" t="str">
            <v>Comm</v>
          </cell>
          <cell r="CT151" t="str">
            <v>Comm</v>
          </cell>
          <cell r="CU151" t="str">
            <v>TC</v>
          </cell>
          <cell r="CV151" t="str">
            <v>TC</v>
          </cell>
          <cell r="CW151" t="str">
            <v>TC</v>
          </cell>
          <cell r="CX151" t="str">
            <v>Interrupt</v>
          </cell>
          <cell r="CY151" t="str">
            <v>Interrupt</v>
          </cell>
          <cell r="DD151" t="str">
            <v>Sales</v>
          </cell>
          <cell r="DE151" t="str">
            <v>Sales</v>
          </cell>
          <cell r="DF151" t="str">
            <v>Sales</v>
          </cell>
          <cell r="DG151" t="str">
            <v>Trans</v>
          </cell>
          <cell r="DH151" t="str">
            <v>Trans</v>
          </cell>
          <cell r="DI151" t="str">
            <v>Trans</v>
          </cell>
          <cell r="DJ151" t="str">
            <v>(Edgar, S.Allow, Choff, Offsys)</v>
          </cell>
          <cell r="DK151" t="str">
            <v>Total</v>
          </cell>
        </row>
        <row r="152">
          <cell r="B152" t="str">
            <v>1A</v>
          </cell>
          <cell r="C152" t="str">
            <v>1B</v>
          </cell>
          <cell r="D152">
            <v>3</v>
          </cell>
          <cell r="E152" t="str">
            <v>2-1</v>
          </cell>
          <cell r="F152" t="str">
            <v>2-2</v>
          </cell>
          <cell r="G152" t="str">
            <v>4A</v>
          </cell>
          <cell r="H152" t="str">
            <v>4B</v>
          </cell>
          <cell r="I152">
            <v>7</v>
          </cell>
          <cell r="J152" t="str">
            <v>SC 21 - R1</v>
          </cell>
          <cell r="K152" t="str">
            <v>SC 21 - R2</v>
          </cell>
          <cell r="L152" t="str">
            <v>SC 21 - R3</v>
          </cell>
          <cell r="M152" t="str">
            <v>NGV</v>
          </cell>
          <cell r="N152" t="str">
            <v>WC Adj</v>
          </cell>
          <cell r="O152" t="str">
            <v>1 Time Adj</v>
          </cell>
          <cell r="P152" t="str">
            <v>6C-1</v>
          </cell>
          <cell r="Q152" t="str">
            <v>6CT-1</v>
          </cell>
          <cell r="R152" t="str">
            <v>6C-2</v>
          </cell>
          <cell r="S152" t="str">
            <v>6CT-2</v>
          </cell>
          <cell r="T152" t="str">
            <v>6G-1</v>
          </cell>
          <cell r="U152" t="str">
            <v>6G-2</v>
          </cell>
          <cell r="V152" t="str">
            <v>NYH1</v>
          </cell>
          <cell r="W152" t="str">
            <v>NYH2</v>
          </cell>
          <cell r="X152" t="str">
            <v>NYSGS</v>
          </cell>
          <cell r="Y152" t="str">
            <v>Kingsboro</v>
          </cell>
          <cell r="Z152" t="str">
            <v>NYCDGS</v>
          </cell>
          <cell r="AA152" t="str">
            <v>6M-1</v>
          </cell>
          <cell r="AB152" t="str">
            <v>6M-2</v>
          </cell>
          <cell r="AC152" t="str">
            <v>6M-3</v>
          </cell>
          <cell r="AD152" t="str">
            <v>LFK-A</v>
          </cell>
          <cell r="AE152" t="str">
            <v>LFK-B</v>
          </cell>
          <cell r="AF152" t="str">
            <v>TRP-A</v>
          </cell>
          <cell r="AG152" t="str">
            <v>TRP-B</v>
          </cell>
          <cell r="AH152" t="str">
            <v>6M-4</v>
          </cell>
          <cell r="AI152" t="str">
            <v>5A1</v>
          </cell>
          <cell r="AJ152" t="str">
            <v>5A2</v>
          </cell>
          <cell r="AK152" t="str">
            <v>5B1</v>
          </cell>
          <cell r="AL152" t="str">
            <v>5B2</v>
          </cell>
          <cell r="AM152" t="str">
            <v>Power Gen</v>
          </cell>
          <cell r="AN152" t="str">
            <v>SC20-Spare 1</v>
          </cell>
          <cell r="AO152" t="str">
            <v>SC20-Spare 2</v>
          </cell>
          <cell r="AP152" t="str">
            <v>SC20-Spare 3</v>
          </cell>
          <cell r="AQ152" t="str">
            <v>PG &lt; 50MW</v>
          </cell>
          <cell r="AR152" t="str">
            <v>Spare 1a</v>
          </cell>
          <cell r="AS152" t="str">
            <v>Spare 2a</v>
          </cell>
          <cell r="AT152" t="str">
            <v>Spare 3a</v>
          </cell>
          <cell r="AU152" t="str">
            <v>Spare 4a</v>
          </cell>
          <cell r="AV152" t="str">
            <v>Spare 5a</v>
          </cell>
          <cell r="AW152" t="str">
            <v>Spare 6a</v>
          </cell>
          <cell r="AX152" t="str">
            <v>Spare 7a</v>
          </cell>
          <cell r="AY152" t="str">
            <v>Spare 8a</v>
          </cell>
          <cell r="BD152" t="str">
            <v>T1A</v>
          </cell>
          <cell r="BE152" t="str">
            <v>T1B</v>
          </cell>
          <cell r="BF152" t="str">
            <v>T3</v>
          </cell>
          <cell r="BG152" t="str">
            <v>T2-1</v>
          </cell>
          <cell r="BH152" t="str">
            <v>T2-2</v>
          </cell>
          <cell r="BI152" t="str">
            <v>T4A</v>
          </cell>
          <cell r="BJ152" t="str">
            <v>T4B</v>
          </cell>
          <cell r="BK152" t="str">
            <v>T7</v>
          </cell>
          <cell r="BL152" t="str">
            <v>T7</v>
          </cell>
          <cell r="BM152" t="str">
            <v>T7</v>
          </cell>
          <cell r="BN152" t="str">
            <v>T7</v>
          </cell>
          <cell r="BP152" t="str">
            <v>T6C-1</v>
          </cell>
          <cell r="BQ152" t="str">
            <v>T6CT-1</v>
          </cell>
          <cell r="BR152" t="str">
            <v>T6C-2</v>
          </cell>
          <cell r="BS152" t="str">
            <v>T6CT-2</v>
          </cell>
          <cell r="BT152" t="str">
            <v>T6G-1</v>
          </cell>
          <cell r="BU152" t="str">
            <v>T6G-2</v>
          </cell>
          <cell r="CA152" t="str">
            <v>T6M-1</v>
          </cell>
          <cell r="CB152" t="str">
            <v>T6M-2</v>
          </cell>
          <cell r="CC152" t="str">
            <v>T6M-3</v>
          </cell>
          <cell r="CH152" t="str">
            <v>T6M-4</v>
          </cell>
          <cell r="CI152" t="str">
            <v>T5A1</v>
          </cell>
          <cell r="CJ152" t="str">
            <v>T5A2</v>
          </cell>
          <cell r="CK152" t="str">
            <v>T5B1</v>
          </cell>
          <cell r="CL152" t="str">
            <v>T5B2</v>
          </cell>
          <cell r="CR152" t="str">
            <v>Spare 1b</v>
          </cell>
          <cell r="CS152" t="str">
            <v>Spare 2b</v>
          </cell>
          <cell r="CT152" t="str">
            <v>Spare 3b</v>
          </cell>
          <cell r="CU152" t="str">
            <v>Spare 4b</v>
          </cell>
          <cell r="CV152" t="str">
            <v>Spare 5b</v>
          </cell>
          <cell r="CW152" t="str">
            <v>Spare 6b</v>
          </cell>
          <cell r="CX152" t="str">
            <v>Spare 7b</v>
          </cell>
          <cell r="CY152" t="str">
            <v>Spare 8b</v>
          </cell>
          <cell r="CZ152" t="str">
            <v>Offsys</v>
          </cell>
          <cell r="DA152" t="str">
            <v>RCharoff</v>
          </cell>
        </row>
        <row r="153">
          <cell r="A153">
            <v>38353</v>
          </cell>
          <cell r="B153">
            <v>9.6357579296127369</v>
          </cell>
          <cell r="C153">
            <v>2250.8854745057179</v>
          </cell>
          <cell r="D153">
            <v>422.21366028468083</v>
          </cell>
          <cell r="E153">
            <v>162.90932873831071</v>
          </cell>
          <cell r="F153">
            <v>232.17888687942968</v>
          </cell>
          <cell r="G153">
            <v>-0.35062828808003133</v>
          </cell>
          <cell r="H153">
            <v>2.1502045343285587</v>
          </cell>
          <cell r="I153">
            <v>-1.726229508197008E-3</v>
          </cell>
          <cell r="J153">
            <v>0</v>
          </cell>
          <cell r="K153">
            <v>0</v>
          </cell>
          <cell r="L153">
            <v>0</v>
          </cell>
          <cell r="M153">
            <v>0</v>
          </cell>
          <cell r="N153">
            <v>0</v>
          </cell>
          <cell r="O153">
            <v>0</v>
          </cell>
          <cell r="P153">
            <v>1.3147919626593332</v>
          </cell>
          <cell r="Q153">
            <v>0.95175555446174442</v>
          </cell>
          <cell r="R153">
            <v>4.6277447129599665</v>
          </cell>
          <cell r="S153">
            <v>4.797177224254014</v>
          </cell>
          <cell r="T153">
            <v>4.331663782045883</v>
          </cell>
          <cell r="U153">
            <v>14.457371226783351</v>
          </cell>
          <cell r="V153">
            <v>0.25822230241606481</v>
          </cell>
          <cell r="W153">
            <v>19.48869480287172</v>
          </cell>
          <cell r="X153">
            <v>0.4977720590243031</v>
          </cell>
          <cell r="Y153">
            <v>0.14930674256561494</v>
          </cell>
          <cell r="Z153">
            <v>2.4251179089196988</v>
          </cell>
          <cell r="AA153">
            <v>5.1661482141142088</v>
          </cell>
          <cell r="AB153">
            <v>33.999927028949855</v>
          </cell>
          <cell r="AC153">
            <v>22.749989121349415</v>
          </cell>
          <cell r="AD153">
            <v>0.54487687502474014</v>
          </cell>
          <cell r="AE153">
            <v>0.96044555628587247</v>
          </cell>
          <cell r="AF153">
            <v>0.49855648471216174</v>
          </cell>
          <cell r="AG153">
            <v>0.91633881396931649</v>
          </cell>
          <cell r="AH153">
            <v>8.1752181939202515</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C153">
            <v>38353</v>
          </cell>
          <cell r="BD153">
            <v>-1.2216905476305726</v>
          </cell>
          <cell r="BE153">
            <v>395.00437419709942</v>
          </cell>
          <cell r="BF153">
            <v>72.347282908447937</v>
          </cell>
          <cell r="BG153">
            <v>37.241511602885907</v>
          </cell>
          <cell r="BH153">
            <v>65.413858260328482</v>
          </cell>
          <cell r="BI153">
            <v>-3.4145245978522532E-2</v>
          </cell>
          <cell r="BJ153">
            <v>1.5829826079903988</v>
          </cell>
          <cell r="BK153">
            <v>0</v>
          </cell>
          <cell r="BL153">
            <v>0</v>
          </cell>
          <cell r="BM153">
            <v>0</v>
          </cell>
          <cell r="BN153">
            <v>0</v>
          </cell>
          <cell r="BP153">
            <v>0</v>
          </cell>
          <cell r="BQ153">
            <v>0</v>
          </cell>
          <cell r="BR153">
            <v>0</v>
          </cell>
          <cell r="BS153">
            <v>0</v>
          </cell>
          <cell r="BT153">
            <v>0</v>
          </cell>
          <cell r="BU153">
            <v>0</v>
          </cell>
          <cell r="CA153">
            <v>0</v>
          </cell>
          <cell r="CB153">
            <v>0</v>
          </cell>
          <cell r="CC153">
            <v>0</v>
          </cell>
          <cell r="CH153">
            <v>0</v>
          </cell>
          <cell r="CI153">
            <v>0</v>
          </cell>
          <cell r="CJ153">
            <v>0</v>
          </cell>
          <cell r="CK153">
            <v>0</v>
          </cell>
          <cell r="CL153">
            <v>0</v>
          </cell>
          <cell r="CR153">
            <v>0</v>
          </cell>
          <cell r="CS153">
            <v>0</v>
          </cell>
          <cell r="CT153">
            <v>0</v>
          </cell>
          <cell r="CU153">
            <v>0</v>
          </cell>
          <cell r="CV153">
            <v>0</v>
          </cell>
          <cell r="CW153">
            <v>0</v>
          </cell>
          <cell r="CX153">
            <v>0</v>
          </cell>
          <cell r="CY153">
            <v>0</v>
          </cell>
          <cell r="CZ153">
            <v>0</v>
          </cell>
          <cell r="DA153">
            <v>0</v>
          </cell>
          <cell r="DC153">
            <v>38353</v>
          </cell>
          <cell r="DD153">
            <v>3079.6209583544924</v>
          </cell>
          <cell r="DE153">
            <v>126.31111856728754</v>
          </cell>
          <cell r="DF153">
            <v>0</v>
          </cell>
          <cell r="DG153">
            <v>570.33417378314311</v>
          </cell>
          <cell r="DH153">
            <v>0</v>
          </cell>
          <cell r="DI153">
            <v>0</v>
          </cell>
          <cell r="DJ153">
            <v>0</v>
          </cell>
          <cell r="DK153">
            <v>3776.2662507049226</v>
          </cell>
        </row>
        <row r="154">
          <cell r="A154">
            <v>38384</v>
          </cell>
          <cell r="B154">
            <v>-1009.3377611088472</v>
          </cell>
          <cell r="C154">
            <v>-1246.6150385624314</v>
          </cell>
          <cell r="D154">
            <v>-230.56802017758673</v>
          </cell>
          <cell r="E154">
            <v>-315.50618797238826</v>
          </cell>
          <cell r="F154">
            <v>-315.75559023353685</v>
          </cell>
          <cell r="G154">
            <v>-27.102444415571739</v>
          </cell>
          <cell r="H154">
            <v>-3.8199229796562761</v>
          </cell>
          <cell r="I154">
            <v>-0.34302013728813563</v>
          </cell>
          <cell r="J154">
            <v>0</v>
          </cell>
          <cell r="K154">
            <v>0</v>
          </cell>
          <cell r="L154">
            <v>0</v>
          </cell>
          <cell r="M154">
            <v>-9.1199349900000328</v>
          </cell>
          <cell r="N154">
            <v>0</v>
          </cell>
          <cell r="O154">
            <v>0</v>
          </cell>
          <cell r="P154">
            <v>-1.2369925585036423</v>
          </cell>
          <cell r="Q154">
            <v>-0.84009214643423924</v>
          </cell>
          <cell r="R154">
            <v>-5.3553954140455033</v>
          </cell>
          <cell r="S154">
            <v>-5.3130491599411087</v>
          </cell>
          <cell r="T154">
            <v>-3.5376272639077015</v>
          </cell>
          <cell r="U154">
            <v>-12.129172093686705</v>
          </cell>
          <cell r="V154">
            <v>-0.22013175724828082</v>
          </cell>
          <cell r="W154">
            <v>-16.782609843771837</v>
          </cell>
          <cell r="X154">
            <v>-0.4216720835529939</v>
          </cell>
          <cell r="Y154">
            <v>-0.12985214100243536</v>
          </cell>
          <cell r="Z154">
            <v>-2.2106038264809378</v>
          </cell>
          <cell r="AA154">
            <v>-4.7972296418643978</v>
          </cell>
          <cell r="AB154">
            <v>-28.019939119451237</v>
          </cell>
          <cell r="AC154">
            <v>-19.414930567955025</v>
          </cell>
          <cell r="AD154">
            <v>-0.6360618511988676</v>
          </cell>
          <cell r="AE154">
            <v>-1.1604494896329633</v>
          </cell>
          <cell r="AF154">
            <v>-0.59366192992384237</v>
          </cell>
          <cell r="AG154">
            <v>-1.0582012282270821</v>
          </cell>
          <cell r="AH154">
            <v>-7.1738168786944527</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C154">
            <v>38384</v>
          </cell>
          <cell r="BD154">
            <v>-18.271597217932424</v>
          </cell>
          <cell r="BE154">
            <v>-160.9408974060525</v>
          </cell>
          <cell r="BF154">
            <v>-83.559108055344666</v>
          </cell>
          <cell r="BG154">
            <v>-119.10935702966674</v>
          </cell>
          <cell r="BH154">
            <v>-89.457870788555454</v>
          </cell>
          <cell r="BI154">
            <v>-0.71873195611495433</v>
          </cell>
          <cell r="BJ154">
            <v>-1.9059377794065426</v>
          </cell>
          <cell r="BK154">
            <v>0</v>
          </cell>
          <cell r="BL154">
            <v>0</v>
          </cell>
          <cell r="BM154">
            <v>0</v>
          </cell>
          <cell r="BN154">
            <v>0</v>
          </cell>
          <cell r="BP154">
            <v>0</v>
          </cell>
          <cell r="BQ154">
            <v>0</v>
          </cell>
          <cell r="BR154">
            <v>0</v>
          </cell>
          <cell r="BS154">
            <v>0</v>
          </cell>
          <cell r="BT154">
            <v>0</v>
          </cell>
          <cell r="BU154">
            <v>0</v>
          </cell>
          <cell r="CA154">
            <v>0</v>
          </cell>
          <cell r="CB154">
            <v>0</v>
          </cell>
          <cell r="CC154">
            <v>0</v>
          </cell>
          <cell r="CH154">
            <v>0</v>
          </cell>
          <cell r="CI154">
            <v>0</v>
          </cell>
          <cell r="CJ154">
            <v>0</v>
          </cell>
          <cell r="CK154">
            <v>0</v>
          </cell>
          <cell r="CL154">
            <v>0</v>
          </cell>
          <cell r="CR154">
            <v>0</v>
          </cell>
          <cell r="CS154">
            <v>0</v>
          </cell>
          <cell r="CT154">
            <v>0</v>
          </cell>
          <cell r="CU154">
            <v>0</v>
          </cell>
          <cell r="CV154">
            <v>0</v>
          </cell>
          <cell r="CW154">
            <v>0</v>
          </cell>
          <cell r="CX154">
            <v>0</v>
          </cell>
          <cell r="CY154">
            <v>0</v>
          </cell>
          <cell r="CZ154">
            <v>0</v>
          </cell>
          <cell r="DA154">
            <v>0</v>
          </cell>
          <cell r="DC154">
            <v>38384</v>
          </cell>
          <cell r="DD154">
            <v>-3158.1679205773066</v>
          </cell>
          <cell r="DE154">
            <v>-111.03148899552325</v>
          </cell>
          <cell r="DF154">
            <v>0</v>
          </cell>
          <cell r="DG154">
            <v>-473.96350023307326</v>
          </cell>
          <cell r="DH154">
            <v>0</v>
          </cell>
          <cell r="DI154">
            <v>0</v>
          </cell>
          <cell r="DJ154">
            <v>0</v>
          </cell>
          <cell r="DK154">
            <v>-3743.1629098059034</v>
          </cell>
        </row>
        <row r="155">
          <cell r="A155">
            <v>38412</v>
          </cell>
          <cell r="B155">
            <v>14.563808625500315</v>
          </cell>
          <cell r="C155">
            <v>-6257.7831388805716</v>
          </cell>
          <cell r="D155">
            <v>-363.2428424899017</v>
          </cell>
          <cell r="E155">
            <v>-69.91927336463732</v>
          </cell>
          <cell r="F155">
            <v>-236.12679872092986</v>
          </cell>
          <cell r="G155">
            <v>27.500290689986997</v>
          </cell>
          <cell r="H155">
            <v>-2.2468884135579366</v>
          </cell>
          <cell r="I155">
            <v>0.34837437457627152</v>
          </cell>
          <cell r="J155">
            <v>0</v>
          </cell>
          <cell r="K155">
            <v>0</v>
          </cell>
          <cell r="L155">
            <v>0</v>
          </cell>
          <cell r="M155">
            <v>9.1199349900000044</v>
          </cell>
          <cell r="N155">
            <v>0</v>
          </cell>
          <cell r="O155">
            <v>0</v>
          </cell>
          <cell r="P155">
            <v>-1.3904387583263169</v>
          </cell>
          <cell r="Q155">
            <v>-1.0585946840105445</v>
          </cell>
          <cell r="R155">
            <v>-2.4329549890607893</v>
          </cell>
          <cell r="S155">
            <v>-2.871029232829585</v>
          </cell>
          <cell r="T155">
            <v>-5.2419659592411882</v>
          </cell>
          <cell r="U155">
            <v>-15.993549742712375</v>
          </cell>
          <cell r="V155">
            <v>-0.27708456048186902</v>
          </cell>
          <cell r="W155">
            <v>-20.056993850610667</v>
          </cell>
          <cell r="X155">
            <v>-0.56849731997308561</v>
          </cell>
          <cell r="Y155">
            <v>-0.15252320291163601</v>
          </cell>
          <cell r="Z155">
            <v>-2.2548129335319231</v>
          </cell>
          <cell r="AA155">
            <v>-5.7912858394446118</v>
          </cell>
          <cell r="AB155">
            <v>-35.478471483853156</v>
          </cell>
          <cell r="AC155">
            <v>-25.394562070557186</v>
          </cell>
          <cell r="AD155">
            <v>-0.32428872485673921</v>
          </cell>
          <cell r="AE155">
            <v>-0.44235888555926195</v>
          </cell>
          <cell r="AF155">
            <v>-0.53137726329614088</v>
          </cell>
          <cell r="AG155">
            <v>-0.98296582639696961</v>
          </cell>
          <cell r="AH155">
            <v>-8.3054131451140378</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C155">
            <v>38412</v>
          </cell>
          <cell r="BD155">
            <v>20.516487279504332</v>
          </cell>
          <cell r="BE155">
            <v>-888.18844043621812</v>
          </cell>
          <cell r="BF155">
            <v>-74.928052750400013</v>
          </cell>
          <cell r="BG155">
            <v>-8.7222172484983957</v>
          </cell>
          <cell r="BH155">
            <v>-69.837296780392933</v>
          </cell>
          <cell r="BI155">
            <v>0.77265904481829306</v>
          </cell>
          <cell r="BJ155">
            <v>-1.8805527045865116</v>
          </cell>
          <cell r="BK155">
            <v>0</v>
          </cell>
          <cell r="BL155">
            <v>0</v>
          </cell>
          <cell r="BM155">
            <v>0</v>
          </cell>
          <cell r="BN155">
            <v>0</v>
          </cell>
          <cell r="BP155">
            <v>0</v>
          </cell>
          <cell r="BQ155">
            <v>0</v>
          </cell>
          <cell r="BR155">
            <v>0</v>
          </cell>
          <cell r="BS155">
            <v>0</v>
          </cell>
          <cell r="BT155">
            <v>0</v>
          </cell>
          <cell r="BU155">
            <v>0</v>
          </cell>
          <cell r="CA155">
            <v>0</v>
          </cell>
          <cell r="CB155">
            <v>0</v>
          </cell>
          <cell r="CC155">
            <v>0</v>
          </cell>
          <cell r="CH155">
            <v>0</v>
          </cell>
          <cell r="CI155">
            <v>0</v>
          </cell>
          <cell r="CJ155">
            <v>0</v>
          </cell>
          <cell r="CK155">
            <v>0</v>
          </cell>
          <cell r="CL155">
            <v>0</v>
          </cell>
          <cell r="CR155">
            <v>0</v>
          </cell>
          <cell r="CS155">
            <v>0</v>
          </cell>
          <cell r="CT155">
            <v>0</v>
          </cell>
          <cell r="CU155">
            <v>0</v>
          </cell>
          <cell r="CV155">
            <v>0</v>
          </cell>
          <cell r="CW155">
            <v>0</v>
          </cell>
          <cell r="CX155">
            <v>0</v>
          </cell>
          <cell r="CY155">
            <v>0</v>
          </cell>
          <cell r="CZ155">
            <v>0</v>
          </cell>
          <cell r="DA155">
            <v>0</v>
          </cell>
          <cell r="DC155">
            <v>38412</v>
          </cell>
          <cell r="DD155">
            <v>-6877.7865331895346</v>
          </cell>
          <cell r="DE155">
            <v>-129.54916847276809</v>
          </cell>
          <cell r="DF155">
            <v>0</v>
          </cell>
          <cell r="DG155">
            <v>-1022.2674135957734</v>
          </cell>
          <cell r="DH155">
            <v>0</v>
          </cell>
          <cell r="DI155">
            <v>0</v>
          </cell>
          <cell r="DJ155">
            <v>0</v>
          </cell>
          <cell r="DK155">
            <v>-8029.6031152580763</v>
          </cell>
        </row>
        <row r="156">
          <cell r="A156">
            <v>38443</v>
          </cell>
          <cell r="B156">
            <v>-674.00721421216167</v>
          </cell>
          <cell r="C156">
            <v>-5193.1520415144059</v>
          </cell>
          <cell r="D156">
            <v>-634.22108256305614</v>
          </cell>
          <cell r="E156">
            <v>-487.55349478362109</v>
          </cell>
          <cell r="F156">
            <v>-548.35456976511034</v>
          </cell>
          <cell r="G156">
            <v>-9.4541676712258891</v>
          </cell>
          <cell r="H156">
            <v>-6.210643379354817</v>
          </cell>
          <cell r="I156">
            <v>-0.11963576679633192</v>
          </cell>
          <cell r="J156">
            <v>0</v>
          </cell>
          <cell r="K156">
            <v>0</v>
          </cell>
          <cell r="L156">
            <v>0</v>
          </cell>
          <cell r="M156">
            <v>-3.0399783299999683</v>
          </cell>
          <cell r="N156">
            <v>0</v>
          </cell>
          <cell r="O156">
            <v>0</v>
          </cell>
          <cell r="P156">
            <v>-3.4465086913216396</v>
          </cell>
          <cell r="Q156">
            <v>-2.4050652793161635</v>
          </cell>
          <cell r="R156">
            <v>-13.607356430812914</v>
          </cell>
          <cell r="S156">
            <v>-13.727795478002747</v>
          </cell>
          <cell r="T156">
            <v>-10.515543894798029</v>
          </cell>
          <cell r="U156">
            <v>-35.344531065164531</v>
          </cell>
          <cell r="V156">
            <v>-0.63624484488533084</v>
          </cell>
          <cell r="W156">
            <v>-48.198459998412616</v>
          </cell>
          <cell r="X156">
            <v>-1.2282826903820632</v>
          </cell>
          <cell r="Y156">
            <v>-0.37141833909395872</v>
          </cell>
          <cell r="Z156">
            <v>-6.1877257632671512</v>
          </cell>
          <cell r="AA156">
            <v>-13.497901355958636</v>
          </cell>
          <cell r="AB156">
            <v>-82.429155936118462</v>
          </cell>
          <cell r="AC156">
            <v>-56.275949886546982</v>
          </cell>
          <cell r="AD156">
            <v>-1.6126448917738312</v>
          </cell>
          <cell r="AE156">
            <v>-2.9017388264196455</v>
          </cell>
          <cell r="AF156">
            <v>-1.1130309025915524</v>
          </cell>
          <cell r="AG156">
            <v>-2.0120211895505418</v>
          </cell>
          <cell r="AH156">
            <v>-20.445849293071674</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C156">
            <v>38443</v>
          </cell>
          <cell r="BD156">
            <v>-8.9412898039809363</v>
          </cell>
          <cell r="BE156">
            <v>-751.0662771700072</v>
          </cell>
          <cell r="BF156">
            <v>-154.24292794284622</v>
          </cell>
          <cell r="BG156">
            <v>-119.23532729766669</v>
          </cell>
          <cell r="BH156">
            <v>-153.67711906083679</v>
          </cell>
          <cell r="BI156">
            <v>-0.311961777496224</v>
          </cell>
          <cell r="BJ156">
            <v>-3.3209393100210614</v>
          </cell>
          <cell r="BK156">
            <v>0</v>
          </cell>
          <cell r="BL156">
            <v>0</v>
          </cell>
          <cell r="BM156">
            <v>0</v>
          </cell>
          <cell r="BN156">
            <v>0</v>
          </cell>
          <cell r="BP156">
            <v>0</v>
          </cell>
          <cell r="BQ156">
            <v>0</v>
          </cell>
          <cell r="BR156">
            <v>0</v>
          </cell>
          <cell r="BS156">
            <v>0</v>
          </cell>
          <cell r="BT156">
            <v>0</v>
          </cell>
          <cell r="BU156">
            <v>0</v>
          </cell>
          <cell r="CA156">
            <v>0</v>
          </cell>
          <cell r="CB156">
            <v>0</v>
          </cell>
          <cell r="CC156">
            <v>0</v>
          </cell>
          <cell r="CH156">
            <v>0</v>
          </cell>
          <cell r="CI156">
            <v>0</v>
          </cell>
          <cell r="CJ156">
            <v>0</v>
          </cell>
          <cell r="CK156">
            <v>0</v>
          </cell>
          <cell r="CL156">
            <v>0</v>
          </cell>
          <cell r="CR156">
            <v>0</v>
          </cell>
          <cell r="CS156">
            <v>0</v>
          </cell>
          <cell r="CT156">
            <v>0</v>
          </cell>
          <cell r="CU156">
            <v>0</v>
          </cell>
          <cell r="CV156">
            <v>0</v>
          </cell>
          <cell r="CW156">
            <v>0</v>
          </cell>
          <cell r="CX156">
            <v>0</v>
          </cell>
          <cell r="CY156">
            <v>0</v>
          </cell>
          <cell r="CZ156">
            <v>0</v>
          </cell>
          <cell r="DA156">
            <v>0</v>
          </cell>
          <cell r="DC156">
            <v>38443</v>
          </cell>
          <cell r="DD156">
            <v>-7556.112827985733</v>
          </cell>
          <cell r="DE156">
            <v>-315.9572247574884</v>
          </cell>
          <cell r="DF156">
            <v>0</v>
          </cell>
          <cell r="DG156">
            <v>-1190.795842362855</v>
          </cell>
          <cell r="DH156">
            <v>0</v>
          </cell>
          <cell r="DI156">
            <v>0</v>
          </cell>
          <cell r="DJ156">
            <v>0</v>
          </cell>
          <cell r="DK156">
            <v>-9062.865895106077</v>
          </cell>
        </row>
        <row r="157">
          <cell r="A157">
            <v>38473</v>
          </cell>
          <cell r="B157">
            <v>-310.19182528955298</v>
          </cell>
          <cell r="C157">
            <v>-4507.9453360824518</v>
          </cell>
          <cell r="D157">
            <v>-595.99566827100932</v>
          </cell>
          <cell r="E157">
            <v>-80.036718632304428</v>
          </cell>
          <cell r="F157">
            <v>-419.2805510915623</v>
          </cell>
          <cell r="G157">
            <v>9.1031608274965947</v>
          </cell>
          <cell r="H157">
            <v>-4.3787320900412858</v>
          </cell>
          <cell r="I157">
            <v>0.11600775901639304</v>
          </cell>
          <cell r="J157">
            <v>0</v>
          </cell>
          <cell r="K157">
            <v>0</v>
          </cell>
          <cell r="L157">
            <v>0</v>
          </cell>
          <cell r="M157">
            <v>3.0399783299999967</v>
          </cell>
          <cell r="N157">
            <v>0</v>
          </cell>
          <cell r="O157">
            <v>0</v>
          </cell>
          <cell r="P157">
            <v>-1.9015156027796651</v>
          </cell>
          <cell r="Q157">
            <v>-1.4353034630824153</v>
          </cell>
          <cell r="R157">
            <v>-3.8796696814459253</v>
          </cell>
          <cell r="S157">
            <v>-4.3939990752265317</v>
          </cell>
          <cell r="T157">
            <v>-7.1581868499186543</v>
          </cell>
          <cell r="U157">
            <v>-21.439689719542073</v>
          </cell>
          <cell r="V157">
            <v>-0.37240351820678685</v>
          </cell>
          <cell r="W157">
            <v>-27.044195834624965</v>
          </cell>
          <cell r="X157">
            <v>-0.76689328351120678</v>
          </cell>
          <cell r="Y157">
            <v>-0.20611202937326112</v>
          </cell>
          <cell r="Z157">
            <v>-3.0969551207953252</v>
          </cell>
          <cell r="AA157">
            <v>-7.9299807904922233</v>
          </cell>
          <cell r="AB157">
            <v>-48.583171712273497</v>
          </cell>
          <cell r="AC157">
            <v>-34.202944549804016</v>
          </cell>
          <cell r="AD157">
            <v>-0.5032448749891012</v>
          </cell>
          <cell r="AE157">
            <v>-0.74012632328126848</v>
          </cell>
          <cell r="AF157">
            <v>-0.83675977297993098</v>
          </cell>
          <cell r="AG157">
            <v>-1.526235807136596</v>
          </cell>
          <cell r="AH157">
            <v>-11.24476257639267</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C157">
            <v>38473</v>
          </cell>
          <cell r="BD157">
            <v>4.7979340018969765</v>
          </cell>
          <cell r="BE157">
            <v>-708.79042184818331</v>
          </cell>
          <cell r="BF157">
            <v>-116.74392479215899</v>
          </cell>
          <cell r="BG157">
            <v>-72.594542633433207</v>
          </cell>
          <cell r="BH157">
            <v>-113.68504751925798</v>
          </cell>
          <cell r="BI157">
            <v>0.27705527701587496</v>
          </cell>
          <cell r="BJ157">
            <v>-2.5008177138066023</v>
          </cell>
          <cell r="BK157">
            <v>0</v>
          </cell>
          <cell r="BL157">
            <v>0</v>
          </cell>
          <cell r="BM157">
            <v>0</v>
          </cell>
          <cell r="BN157">
            <v>0</v>
          </cell>
          <cell r="BP157">
            <v>0</v>
          </cell>
          <cell r="BQ157">
            <v>0</v>
          </cell>
          <cell r="BR157">
            <v>0</v>
          </cell>
          <cell r="BS157">
            <v>0</v>
          </cell>
          <cell r="BT157">
            <v>0</v>
          </cell>
          <cell r="BU157">
            <v>0</v>
          </cell>
          <cell r="CA157">
            <v>0</v>
          </cell>
          <cell r="CB157">
            <v>0</v>
          </cell>
          <cell r="CC157">
            <v>0</v>
          </cell>
          <cell r="CH157">
            <v>0</v>
          </cell>
          <cell r="CI157">
            <v>0</v>
          </cell>
          <cell r="CJ157">
            <v>0</v>
          </cell>
          <cell r="CK157">
            <v>0</v>
          </cell>
          <cell r="CL157">
            <v>0</v>
          </cell>
          <cell r="CR157">
            <v>0</v>
          </cell>
          <cell r="CS157">
            <v>0</v>
          </cell>
          <cell r="CT157">
            <v>0</v>
          </cell>
          <cell r="CU157">
            <v>0</v>
          </cell>
          <cell r="CV157">
            <v>0</v>
          </cell>
          <cell r="CW157">
            <v>0</v>
          </cell>
          <cell r="CX157">
            <v>0</v>
          </cell>
          <cell r="CY157">
            <v>0</v>
          </cell>
          <cell r="CZ157">
            <v>0</v>
          </cell>
          <cell r="DA157">
            <v>0</v>
          </cell>
          <cell r="DC157">
            <v>38473</v>
          </cell>
          <cell r="DD157">
            <v>-5905.5696845404082</v>
          </cell>
          <cell r="DE157">
            <v>-177.26215058585609</v>
          </cell>
          <cell r="DF157">
            <v>0</v>
          </cell>
          <cell r="DG157">
            <v>-1009.2397652279273</v>
          </cell>
          <cell r="DH157">
            <v>0</v>
          </cell>
          <cell r="DI157">
            <v>0</v>
          </cell>
          <cell r="DJ157">
            <v>0</v>
          </cell>
          <cell r="DK157">
            <v>-7092.0716003541911</v>
          </cell>
        </row>
        <row r="158">
          <cell r="A158">
            <v>38504</v>
          </cell>
          <cell r="B158">
            <v>-155.064264032143</v>
          </cell>
          <cell r="C158">
            <v>-2792.6303218816483</v>
          </cell>
          <cell r="D158">
            <v>-359.23467463849238</v>
          </cell>
          <cell r="E158">
            <v>-176.73231934916089</v>
          </cell>
          <cell r="F158">
            <v>-235.33288329753981</v>
          </cell>
          <cell r="G158">
            <v>-9.1964231133624708</v>
          </cell>
          <cell r="H158">
            <v>14.123203771932953</v>
          </cell>
          <cell r="I158">
            <v>-0.11600775901639304</v>
          </cell>
          <cell r="J158">
            <v>0</v>
          </cell>
          <cell r="K158">
            <v>0</v>
          </cell>
          <cell r="L158">
            <v>0</v>
          </cell>
          <cell r="M158">
            <v>-3.0399783299999967</v>
          </cell>
          <cell r="N158">
            <v>0</v>
          </cell>
          <cell r="O158">
            <v>0</v>
          </cell>
          <cell r="P158">
            <v>-1.2650127244507336</v>
          </cell>
          <cell r="Q158">
            <v>-0.90000609478126581</v>
          </cell>
          <cell r="R158">
            <v>-5.1674711924515861</v>
          </cell>
          <cell r="S158">
            <v>-5.223056475829658</v>
          </cell>
          <cell r="T158">
            <v>-5.7598848680843524</v>
          </cell>
          <cell r="U158">
            <v>-13.398619721829238</v>
          </cell>
          <cell r="V158">
            <v>-0.24068266881517969</v>
          </cell>
          <cell r="W158">
            <v>-18.316931107783468</v>
          </cell>
          <cell r="X158">
            <v>-0.46929224379998147</v>
          </cell>
          <cell r="Y158">
            <v>-0.14091990541108568</v>
          </cell>
          <cell r="Z158">
            <v>-2.3572366237621907</v>
          </cell>
          <cell r="AA158">
            <v>-4.9680715417949823</v>
          </cell>
          <cell r="AB158">
            <v>-30.609617434243916</v>
          </cell>
          <cell r="AC158">
            <v>-21.273843969470008</v>
          </cell>
          <cell r="AD158">
            <v>-0.6035506292483257</v>
          </cell>
          <cell r="AE158">
            <v>-1.0985107346475242</v>
          </cell>
          <cell r="AF158">
            <v>-0.44199624525374448</v>
          </cell>
          <cell r="AG158">
            <v>-0.80540456101883229</v>
          </cell>
          <cell r="AH158">
            <v>-7.7433910372581671</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C158">
            <v>38504</v>
          </cell>
          <cell r="BD158">
            <v>-6.092798764923657</v>
          </cell>
          <cell r="BE158">
            <v>-447.81861404109088</v>
          </cell>
          <cell r="BF158">
            <v>-62.871173708460688</v>
          </cell>
          <cell r="BG158">
            <v>-55.8305422663135</v>
          </cell>
          <cell r="BH158">
            <v>-65.361083938354227</v>
          </cell>
          <cell r="BI158">
            <v>-0.26896873380193309</v>
          </cell>
          <cell r="BJ158">
            <v>0.94093392305717183</v>
          </cell>
          <cell r="BK158">
            <v>0</v>
          </cell>
          <cell r="BL158">
            <v>0</v>
          </cell>
          <cell r="BM158">
            <v>0</v>
          </cell>
          <cell r="BN158">
            <v>0</v>
          </cell>
          <cell r="BP158">
            <v>0</v>
          </cell>
          <cell r="BQ158">
            <v>0</v>
          </cell>
          <cell r="BR158">
            <v>0</v>
          </cell>
          <cell r="BS158">
            <v>0</v>
          </cell>
          <cell r="BT158">
            <v>0</v>
          </cell>
          <cell r="BU158">
            <v>0</v>
          </cell>
          <cell r="CA158">
            <v>0</v>
          </cell>
          <cell r="CB158">
            <v>0</v>
          </cell>
          <cell r="CC158">
            <v>0</v>
          </cell>
          <cell r="CH158">
            <v>0</v>
          </cell>
          <cell r="CI158">
            <v>0</v>
          </cell>
          <cell r="CJ158">
            <v>0</v>
          </cell>
          <cell r="CK158">
            <v>0</v>
          </cell>
          <cell r="CL158">
            <v>0</v>
          </cell>
          <cell r="CR158">
            <v>0</v>
          </cell>
          <cell r="CS158">
            <v>0</v>
          </cell>
          <cell r="CT158">
            <v>0</v>
          </cell>
          <cell r="CU158">
            <v>0</v>
          </cell>
          <cell r="CV158">
            <v>0</v>
          </cell>
          <cell r="CW158">
            <v>0</v>
          </cell>
          <cell r="CX158">
            <v>0</v>
          </cell>
          <cell r="CY158">
            <v>0</v>
          </cell>
          <cell r="CZ158">
            <v>0</v>
          </cell>
          <cell r="DA158">
            <v>0</v>
          </cell>
          <cell r="DC158">
            <v>38504</v>
          </cell>
          <cell r="DD158">
            <v>-3717.2236686294304</v>
          </cell>
          <cell r="DE158">
            <v>-120.78349977993425</v>
          </cell>
          <cell r="DF158">
            <v>0</v>
          </cell>
          <cell r="DG158">
            <v>-637.30224752988772</v>
          </cell>
          <cell r="DH158">
            <v>0</v>
          </cell>
          <cell r="DI158">
            <v>0</v>
          </cell>
          <cell r="DJ158">
            <v>0</v>
          </cell>
          <cell r="DK158">
            <v>-4475.3094159392522</v>
          </cell>
        </row>
        <row r="159">
          <cell r="A159">
            <v>38534</v>
          </cell>
          <cell r="B159">
            <v>407.60953956614594</v>
          </cell>
          <cell r="C159">
            <v>-1336.1129655388377</v>
          </cell>
          <cell r="D159">
            <v>-38.642169539691849</v>
          </cell>
          <cell r="E159">
            <v>84.543955262241752</v>
          </cell>
          <cell r="F159">
            <v>53.432024289903438</v>
          </cell>
          <cell r="G159">
            <v>9.521391810186401</v>
          </cell>
          <cell r="H159">
            <v>-0.32059847622318571</v>
          </cell>
          <cell r="I159">
            <v>0.11600775901639304</v>
          </cell>
          <cell r="J159">
            <v>0</v>
          </cell>
          <cell r="K159">
            <v>0</v>
          </cell>
          <cell r="L159">
            <v>0</v>
          </cell>
          <cell r="M159">
            <v>3.0399783299999967</v>
          </cell>
          <cell r="N159">
            <v>0</v>
          </cell>
          <cell r="O159">
            <v>0</v>
          </cell>
          <cell r="P159">
            <v>0.20718306031168243</v>
          </cell>
          <cell r="Q159">
            <v>0.1286315801156559</v>
          </cell>
          <cell r="R159">
            <v>1.1050173292412211</v>
          </cell>
          <cell r="S159">
            <v>1.000664914994946</v>
          </cell>
          <cell r="T159">
            <v>2.4287277316136842</v>
          </cell>
          <cell r="U159">
            <v>1.0263690713201505</v>
          </cell>
          <cell r="V159">
            <v>1.7561208723756216E-2</v>
          </cell>
          <cell r="W159">
            <v>1.1776156483258191</v>
          </cell>
          <cell r="X159">
            <v>6.1879858384294328E-2</v>
          </cell>
          <cell r="Y159">
            <v>1.0089491450529564E-2</v>
          </cell>
          <cell r="Z159">
            <v>0.21430890630428223</v>
          </cell>
          <cell r="AA159">
            <v>1.0123711060979108</v>
          </cell>
          <cell r="AB159">
            <v>4.4010390489172835</v>
          </cell>
          <cell r="AC159">
            <v>2.2970539445159375</v>
          </cell>
          <cell r="AD159">
            <v>0.13419099353913477</v>
          </cell>
          <cell r="AE159">
            <v>0.25877063073981965</v>
          </cell>
          <cell r="AF159">
            <v>6.8168824125131255E-2</v>
          </cell>
          <cell r="AG159">
            <v>0.10076335661788405</v>
          </cell>
          <cell r="AH159">
            <v>0.6072428716931384</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C159">
            <v>38534</v>
          </cell>
          <cell r="BD159">
            <v>6.3913257508907009</v>
          </cell>
          <cell r="BE159">
            <v>145.31034689204671</v>
          </cell>
          <cell r="BF159">
            <v>6.4329180908911496</v>
          </cell>
          <cell r="BG159">
            <v>15.131791472116561</v>
          </cell>
          <cell r="BH159">
            <v>9.1312459306976166</v>
          </cell>
          <cell r="BI159">
            <v>0.27266315666948859</v>
          </cell>
          <cell r="BJ159">
            <v>-0.14856179915809165</v>
          </cell>
          <cell r="BK159">
            <v>0</v>
          </cell>
          <cell r="BL159">
            <v>0</v>
          </cell>
          <cell r="BM159">
            <v>0</v>
          </cell>
          <cell r="BN159">
            <v>0</v>
          </cell>
          <cell r="BP159">
            <v>0</v>
          </cell>
          <cell r="BQ159">
            <v>0</v>
          </cell>
          <cell r="BR159">
            <v>0</v>
          </cell>
          <cell r="BS159">
            <v>0</v>
          </cell>
          <cell r="BT159">
            <v>0</v>
          </cell>
          <cell r="BU159">
            <v>0</v>
          </cell>
          <cell r="CA159">
            <v>0</v>
          </cell>
          <cell r="CB159">
            <v>0</v>
          </cell>
          <cell r="CC159">
            <v>0</v>
          </cell>
          <cell r="CH159">
            <v>0</v>
          </cell>
          <cell r="CI159">
            <v>0</v>
          </cell>
          <cell r="CJ159">
            <v>0</v>
          </cell>
          <cell r="CK159">
            <v>0</v>
          </cell>
          <cell r="CL159">
            <v>0</v>
          </cell>
          <cell r="CR159">
            <v>0</v>
          </cell>
          <cell r="CS159">
            <v>0</v>
          </cell>
          <cell r="CT159">
            <v>0</v>
          </cell>
          <cell r="CU159">
            <v>0</v>
          </cell>
          <cell r="CV159">
            <v>0</v>
          </cell>
          <cell r="CW159">
            <v>0</v>
          </cell>
          <cell r="CX159">
            <v>0</v>
          </cell>
          <cell r="CY159">
            <v>0</v>
          </cell>
          <cell r="CZ159">
            <v>0</v>
          </cell>
          <cell r="DA159">
            <v>0</v>
          </cell>
          <cell r="DC159">
            <v>38534</v>
          </cell>
          <cell r="DD159">
            <v>-816.81283653725882</v>
          </cell>
          <cell r="DE159">
            <v>16.257649577032261</v>
          </cell>
          <cell r="DF159">
            <v>0</v>
          </cell>
          <cell r="DG159">
            <v>182.52172949415413</v>
          </cell>
          <cell r="DH159">
            <v>0</v>
          </cell>
          <cell r="DI159">
            <v>0</v>
          </cell>
          <cell r="DJ159">
            <v>0</v>
          </cell>
          <cell r="DK159">
            <v>-618.03345746607249</v>
          </cell>
        </row>
        <row r="160">
          <cell r="A160">
            <v>38565</v>
          </cell>
          <cell r="B160">
            <v>82.422468129231675</v>
          </cell>
          <cell r="C160">
            <v>4007.8417821634075</v>
          </cell>
          <cell r="D160">
            <v>19.233112864407417</v>
          </cell>
          <cell r="E160">
            <v>-25.975564450036472</v>
          </cell>
          <cell r="F160">
            <v>2.1896075872068081</v>
          </cell>
          <cell r="G160">
            <v>-0.50997908753015508</v>
          </cell>
          <cell r="H160">
            <v>0.45414256445480206</v>
          </cell>
          <cell r="I160">
            <v>-1.726229508197008E-3</v>
          </cell>
          <cell r="J160">
            <v>0</v>
          </cell>
          <cell r="K160">
            <v>0</v>
          </cell>
          <cell r="L160">
            <v>0</v>
          </cell>
          <cell r="M160">
            <v>0</v>
          </cell>
          <cell r="N160">
            <v>0</v>
          </cell>
          <cell r="O160">
            <v>0</v>
          </cell>
          <cell r="P160">
            <v>-7.4921423948213217E-3</v>
          </cell>
          <cell r="Q160">
            <v>-3.6232491909382603E-3</v>
          </cell>
          <cell r="R160">
            <v>-1.0395919093845407E-2</v>
          </cell>
          <cell r="S160">
            <v>-6.2947766990362197E-3</v>
          </cell>
          <cell r="T160">
            <v>-1.1852323624588212E-2</v>
          </cell>
          <cell r="U160">
            <v>-1.993345954692316E-2</v>
          </cell>
          <cell r="V160">
            <v>-3.0705501618122355E-4</v>
          </cell>
          <cell r="W160">
            <v>-7.6300323624565181E-3</v>
          </cell>
          <cell r="X160">
            <v>-1.3352556634302903E-3</v>
          </cell>
          <cell r="Y160">
            <v>-9.5375404531250485E-5</v>
          </cell>
          <cell r="Z160">
            <v>-3.8150161812389172E-4</v>
          </cell>
          <cell r="AA160">
            <v>-3.3591818770226212E-2</v>
          </cell>
          <cell r="AB160">
            <v>0.27615545017377485</v>
          </cell>
          <cell r="AC160">
            <v>-5.398247896439301E-2</v>
          </cell>
          <cell r="AD160">
            <v>-3.439016181237875E-3</v>
          </cell>
          <cell r="AE160">
            <v>-3.6242653721689777E-3</v>
          </cell>
          <cell r="AF160">
            <v>-1.9651521035597419E-3</v>
          </cell>
          <cell r="AG160">
            <v>-2.479760517799301E-3</v>
          </cell>
          <cell r="AH160">
            <v>-7.4392815533990131E-3</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C160">
            <v>38565</v>
          </cell>
          <cell r="BD160">
            <v>1.0890080525683743E-2</v>
          </cell>
          <cell r="BE160">
            <v>-3.5787245799497214</v>
          </cell>
          <cell r="BF160">
            <v>-0.20606996167447278</v>
          </cell>
          <cell r="BG160">
            <v>7.2746735831877913</v>
          </cell>
          <cell r="BH160">
            <v>-0.53206852724784426</v>
          </cell>
          <cell r="BI160">
            <v>-2.8592968489888904E-2</v>
          </cell>
          <cell r="BJ160">
            <v>6.1679524999047608E-2</v>
          </cell>
          <cell r="BK160">
            <v>0</v>
          </cell>
          <cell r="BL160">
            <v>0</v>
          </cell>
          <cell r="BM160">
            <v>0</v>
          </cell>
          <cell r="BN160">
            <v>0</v>
          </cell>
          <cell r="BP160">
            <v>0</v>
          </cell>
          <cell r="BQ160">
            <v>0</v>
          </cell>
          <cell r="BR160">
            <v>0</v>
          </cell>
          <cell r="BS160">
            <v>0</v>
          </cell>
          <cell r="BT160">
            <v>0</v>
          </cell>
          <cell r="BU160">
            <v>0</v>
          </cell>
          <cell r="CA160">
            <v>0</v>
          </cell>
          <cell r="CB160">
            <v>0</v>
          </cell>
          <cell r="CC160">
            <v>0</v>
          </cell>
          <cell r="CH160">
            <v>0</v>
          </cell>
          <cell r="CI160">
            <v>0</v>
          </cell>
          <cell r="CJ160">
            <v>0</v>
          </cell>
          <cell r="CK160">
            <v>0</v>
          </cell>
          <cell r="CL160">
            <v>0</v>
          </cell>
          <cell r="CR160">
            <v>0</v>
          </cell>
          <cell r="CS160">
            <v>0</v>
          </cell>
          <cell r="CT160">
            <v>0</v>
          </cell>
          <cell r="CU160">
            <v>0</v>
          </cell>
          <cell r="CV160">
            <v>0</v>
          </cell>
          <cell r="CW160">
            <v>0</v>
          </cell>
          <cell r="CX160">
            <v>0</v>
          </cell>
          <cell r="CY160">
            <v>0</v>
          </cell>
          <cell r="CZ160">
            <v>0</v>
          </cell>
          <cell r="DA160">
            <v>0</v>
          </cell>
          <cell r="DC160">
            <v>38565</v>
          </cell>
          <cell r="DD160">
            <v>4085.6538435416333</v>
          </cell>
          <cell r="DE160">
            <v>0.10029258609611497</v>
          </cell>
          <cell r="DF160">
            <v>0</v>
          </cell>
          <cell r="DG160">
            <v>3.0017871513505954</v>
          </cell>
          <cell r="DH160">
            <v>0</v>
          </cell>
          <cell r="DI160">
            <v>0</v>
          </cell>
          <cell r="DJ160">
            <v>0</v>
          </cell>
          <cell r="DK160">
            <v>4088.75592327908</v>
          </cell>
        </row>
        <row r="161">
          <cell r="A161">
            <v>38596</v>
          </cell>
          <cell r="B161">
            <v>-179.30308113730189</v>
          </cell>
          <cell r="C161">
            <v>-3570.1383528655579</v>
          </cell>
          <cell r="D161">
            <v>-12.010471494291266</v>
          </cell>
          <cell r="E161">
            <v>-33.947008150821489</v>
          </cell>
          <cell r="F161">
            <v>-10.891638809070855</v>
          </cell>
          <cell r="G161">
            <v>-8.9010272754380253</v>
          </cell>
          <cell r="H161">
            <v>-0.98356359089413203</v>
          </cell>
          <cell r="I161">
            <v>-0.11428152950819603</v>
          </cell>
          <cell r="J161">
            <v>0</v>
          </cell>
          <cell r="K161">
            <v>0</v>
          </cell>
          <cell r="L161">
            <v>0</v>
          </cell>
          <cell r="M161">
            <v>-3.0399783299999825</v>
          </cell>
          <cell r="N161">
            <v>0</v>
          </cell>
          <cell r="O161">
            <v>0</v>
          </cell>
          <cell r="P161">
            <v>-8.2943357902987458E-2</v>
          </cell>
          <cell r="Q161">
            <v>-3.7498157372760854E-2</v>
          </cell>
          <cell r="R161">
            <v>-1.0529777574913766</v>
          </cell>
          <cell r="S161">
            <v>-0.96612681653422072</v>
          </cell>
          <cell r="T161">
            <v>-1.8970296048250734E-2</v>
          </cell>
          <cell r="U161">
            <v>-0.4593628135917136</v>
          </cell>
          <cell r="V161">
            <v>-1.084383894684432E-2</v>
          </cell>
          <cell r="W161">
            <v>-1.0468474719202661</v>
          </cell>
          <cell r="X161">
            <v>-1.2715733786047623E-2</v>
          </cell>
          <cell r="Y161">
            <v>-8.5354939990033296E-3</v>
          </cell>
          <cell r="Z161">
            <v>-0.21005909359601382</v>
          </cell>
          <cell r="AA161">
            <v>-0.24144705228471608</v>
          </cell>
          <cell r="AB161">
            <v>-0.80758103713283447</v>
          </cell>
          <cell r="AC161">
            <v>-0.74014710583590926</v>
          </cell>
          <cell r="AD161">
            <v>-0.1153895394046538</v>
          </cell>
          <cell r="AE161">
            <v>-0.24186924756212846</v>
          </cell>
          <cell r="AF161">
            <v>-1.8521062059802196E-2</v>
          </cell>
          <cell r="AG161">
            <v>-2.7889167774086454E-2</v>
          </cell>
          <cell r="AH161">
            <v>-0.49054659412225021</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C161">
            <v>38596</v>
          </cell>
          <cell r="BD161">
            <v>-7.012939478848466</v>
          </cell>
          <cell r="BE161">
            <v>-17.917998054273426</v>
          </cell>
          <cell r="BF161">
            <v>-2.6347954077243685</v>
          </cell>
          <cell r="BG161">
            <v>-24.87555458924794</v>
          </cell>
          <cell r="BH161">
            <v>-2.0208629405450154</v>
          </cell>
          <cell r="BI161">
            <v>-0.2520507759794981</v>
          </cell>
          <cell r="BJ161">
            <v>-0.28470016793885655</v>
          </cell>
          <cell r="BK161">
            <v>0</v>
          </cell>
          <cell r="BL161">
            <v>0</v>
          </cell>
          <cell r="BM161">
            <v>0</v>
          </cell>
          <cell r="BN161">
            <v>0</v>
          </cell>
          <cell r="BP161">
            <v>0</v>
          </cell>
          <cell r="BQ161">
            <v>0</v>
          </cell>
          <cell r="BR161">
            <v>0</v>
          </cell>
          <cell r="BS161">
            <v>0</v>
          </cell>
          <cell r="BT161">
            <v>0</v>
          </cell>
          <cell r="BU161">
            <v>0</v>
          </cell>
          <cell r="CA161">
            <v>0</v>
          </cell>
          <cell r="CB161">
            <v>0</v>
          </cell>
          <cell r="CC161">
            <v>0</v>
          </cell>
          <cell r="CH161">
            <v>0</v>
          </cell>
          <cell r="CI161">
            <v>0</v>
          </cell>
          <cell r="CJ161">
            <v>0</v>
          </cell>
          <cell r="CK161">
            <v>0</v>
          </cell>
          <cell r="CL161">
            <v>0</v>
          </cell>
          <cell r="CR161">
            <v>0</v>
          </cell>
          <cell r="CS161">
            <v>0</v>
          </cell>
          <cell r="CT161">
            <v>0</v>
          </cell>
          <cell r="CU161">
            <v>0</v>
          </cell>
          <cell r="CV161">
            <v>0</v>
          </cell>
          <cell r="CW161">
            <v>0</v>
          </cell>
          <cell r="CX161">
            <v>0</v>
          </cell>
          <cell r="CY161">
            <v>0</v>
          </cell>
          <cell r="CZ161">
            <v>0</v>
          </cell>
          <cell r="DA161">
            <v>0</v>
          </cell>
          <cell r="DC161">
            <v>38596</v>
          </cell>
          <cell r="DD161">
            <v>-3819.3294031828837</v>
          </cell>
          <cell r="DE161">
            <v>-6.5902716373658654</v>
          </cell>
          <cell r="DF161">
            <v>0</v>
          </cell>
          <cell r="DG161">
            <v>-54.998901414557572</v>
          </cell>
          <cell r="DH161">
            <v>0</v>
          </cell>
          <cell r="DI161">
            <v>0</v>
          </cell>
          <cell r="DJ161">
            <v>0</v>
          </cell>
          <cell r="DK161">
            <v>-3880.918576234807</v>
          </cell>
        </row>
        <row r="162">
          <cell r="A162">
            <v>38626</v>
          </cell>
          <cell r="B162">
            <v>908.65340462077984</v>
          </cell>
          <cell r="C162">
            <v>5713.9549053109131</v>
          </cell>
          <cell r="D162">
            <v>416.53045405509891</v>
          </cell>
          <cell r="E162">
            <v>286.64778562073354</v>
          </cell>
          <cell r="F162">
            <v>511.75778047411404</v>
          </cell>
          <cell r="G162">
            <v>9.3073736209682352</v>
          </cell>
          <cell r="H162">
            <v>-10.583365571374266</v>
          </cell>
          <cell r="I162">
            <v>0.11600775901639304</v>
          </cell>
          <cell r="J162">
            <v>0</v>
          </cell>
          <cell r="K162">
            <v>0</v>
          </cell>
          <cell r="L162">
            <v>0</v>
          </cell>
          <cell r="M162">
            <v>3.0399783299999967</v>
          </cell>
          <cell r="N162">
            <v>0</v>
          </cell>
          <cell r="O162">
            <v>0</v>
          </cell>
          <cell r="P162">
            <v>2.5958960941291309</v>
          </cell>
          <cell r="Q162">
            <v>1.8229148888704119</v>
          </cell>
          <cell r="R162">
            <v>9.2982909508270737</v>
          </cell>
          <cell r="S162">
            <v>9.4545903445853163</v>
          </cell>
          <cell r="T162">
            <v>8.1628531305500296</v>
          </cell>
          <cell r="U162">
            <v>26.43866752100314</v>
          </cell>
          <cell r="V162">
            <v>0.47226619639319267</v>
          </cell>
          <cell r="W162">
            <v>35.356880328776413</v>
          </cell>
          <cell r="X162">
            <v>0.93319214201637157</v>
          </cell>
          <cell r="Y162">
            <v>0.27239828647565156</v>
          </cell>
          <cell r="Z162">
            <v>4.4611337385553647</v>
          </cell>
          <cell r="AA162">
            <v>10.361553875282382</v>
          </cell>
          <cell r="AB162">
            <v>64.064736231050844</v>
          </cell>
          <cell r="AC162">
            <v>42.411978473092219</v>
          </cell>
          <cell r="AD162">
            <v>1.1214411686224164</v>
          </cell>
          <cell r="AE162">
            <v>1.9716820506096386</v>
          </cell>
          <cell r="AF162">
            <v>0.89918453909969642</v>
          </cell>
          <cell r="AG162">
            <v>1.6137169607756898</v>
          </cell>
          <cell r="AH162">
            <v>14.997414220189849</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C162">
            <v>38626</v>
          </cell>
          <cell r="BD162">
            <v>10.317330978578269</v>
          </cell>
          <cell r="BE162">
            <v>477.45997152618406</v>
          </cell>
          <cell r="BF162">
            <v>110.28797151717167</v>
          </cell>
          <cell r="BG162">
            <v>124.54989531658157</v>
          </cell>
          <cell r="BH162">
            <v>123.0379448342205</v>
          </cell>
          <cell r="BI162">
            <v>0.27009965143711323</v>
          </cell>
          <cell r="BJ162">
            <v>1.1088860358432706</v>
          </cell>
          <cell r="BK162">
            <v>0</v>
          </cell>
          <cell r="BL162">
            <v>0</v>
          </cell>
          <cell r="BM162">
            <v>0</v>
          </cell>
          <cell r="BN162">
            <v>0</v>
          </cell>
          <cell r="BP162">
            <v>0</v>
          </cell>
          <cell r="BQ162">
            <v>0</v>
          </cell>
          <cell r="BR162">
            <v>0</v>
          </cell>
          <cell r="BS162">
            <v>0</v>
          </cell>
          <cell r="BT162">
            <v>0</v>
          </cell>
          <cell r="BU162">
            <v>0</v>
          </cell>
          <cell r="CA162">
            <v>0</v>
          </cell>
          <cell r="CB162">
            <v>0</v>
          </cell>
          <cell r="CC162">
            <v>0</v>
          </cell>
          <cell r="CH162">
            <v>0</v>
          </cell>
          <cell r="CI162">
            <v>0</v>
          </cell>
          <cell r="CJ162">
            <v>0</v>
          </cell>
          <cell r="CK162">
            <v>0</v>
          </cell>
          <cell r="CL162">
            <v>0</v>
          </cell>
          <cell r="CR162">
            <v>0</v>
          </cell>
          <cell r="CS162">
            <v>0</v>
          </cell>
          <cell r="CT162">
            <v>0</v>
          </cell>
          <cell r="CU162">
            <v>0</v>
          </cell>
          <cell r="CV162">
            <v>0</v>
          </cell>
          <cell r="CW162">
            <v>0</v>
          </cell>
          <cell r="CX162">
            <v>0</v>
          </cell>
          <cell r="CY162">
            <v>0</v>
          </cell>
          <cell r="CZ162">
            <v>0</v>
          </cell>
          <cell r="DA162">
            <v>0</v>
          </cell>
          <cell r="DC162">
            <v>38626</v>
          </cell>
          <cell r="DD162">
            <v>7839.4243242202501</v>
          </cell>
          <cell r="DE162">
            <v>236.71079114090483</v>
          </cell>
          <cell r="DF162">
            <v>0</v>
          </cell>
          <cell r="DG162">
            <v>847.0320998600165</v>
          </cell>
          <cell r="DH162">
            <v>0</v>
          </cell>
          <cell r="DI162">
            <v>0</v>
          </cell>
          <cell r="DJ162">
            <v>0</v>
          </cell>
          <cell r="DK162">
            <v>8923.1672152211722</v>
          </cell>
        </row>
        <row r="163">
          <cell r="A163">
            <v>38657</v>
          </cell>
          <cell r="B163">
            <v>396.14048418501807</v>
          </cell>
          <cell r="C163">
            <v>5520.4684340771018</v>
          </cell>
          <cell r="D163">
            <v>585.7899506045369</v>
          </cell>
          <cell r="E163">
            <v>320.07086267441696</v>
          </cell>
          <cell r="F163">
            <v>623.16134598009273</v>
          </cell>
          <cell r="G163">
            <v>-9.4337048409624913</v>
          </cell>
          <cell r="H163">
            <v>4.7716608962032154</v>
          </cell>
          <cell r="I163">
            <v>-0.11600775901639304</v>
          </cell>
          <cell r="J163">
            <v>0</v>
          </cell>
          <cell r="K163">
            <v>0</v>
          </cell>
          <cell r="L163">
            <v>0</v>
          </cell>
          <cell r="M163">
            <v>-3.0399783299999967</v>
          </cell>
          <cell r="N163">
            <v>0</v>
          </cell>
          <cell r="O163">
            <v>0</v>
          </cell>
          <cell r="P163">
            <v>2.304834258323611</v>
          </cell>
          <cell r="Q163">
            <v>1.6873299297997617</v>
          </cell>
          <cell r="R163">
            <v>6.7408028309528518</v>
          </cell>
          <cell r="S163">
            <v>7.1624698870446579</v>
          </cell>
          <cell r="T163">
            <v>7.8210343653316752</v>
          </cell>
          <cell r="U163">
            <v>25.576095943377503</v>
          </cell>
          <cell r="V163">
            <v>0.45247049286936381</v>
          </cell>
          <cell r="W163">
            <v>33.67333882305401</v>
          </cell>
          <cell r="X163">
            <v>0.88830277291848381</v>
          </cell>
          <cell r="Y163">
            <v>0.25742469975835314</v>
          </cell>
          <cell r="Z163">
            <v>4.0557004898617048</v>
          </cell>
          <cell r="AA163">
            <v>9.1967624406336377</v>
          </cell>
          <cell r="AB163">
            <v>60.148631029609845</v>
          </cell>
          <cell r="AC163">
            <v>40.351718227036287</v>
          </cell>
          <cell r="AD163">
            <v>0.82422690541558463</v>
          </cell>
          <cell r="AE163">
            <v>1.370463643469197</v>
          </cell>
          <cell r="AF163">
            <v>0.87456605420610889</v>
          </cell>
          <cell r="AG163">
            <v>1.6060592482533886</v>
          </cell>
          <cell r="AH163">
            <v>14.074798627361382</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C163">
            <v>38657</v>
          </cell>
          <cell r="BD163">
            <v>-9.5241194869562378</v>
          </cell>
          <cell r="BE163">
            <v>862.38318659526794</v>
          </cell>
          <cell r="BF163">
            <v>130.44372596843706</v>
          </cell>
          <cell r="BG163">
            <v>67.559596630270107</v>
          </cell>
          <cell r="BH163">
            <v>126.39698992684922</v>
          </cell>
          <cell r="BI163">
            <v>-0.24341380796874468</v>
          </cell>
          <cell r="BJ163">
            <v>2.8384247094649453</v>
          </cell>
          <cell r="BK163">
            <v>0</v>
          </cell>
          <cell r="BL163">
            <v>0</v>
          </cell>
          <cell r="BM163">
            <v>0</v>
          </cell>
          <cell r="BN163">
            <v>0</v>
          </cell>
          <cell r="BP163">
            <v>0</v>
          </cell>
          <cell r="BQ163">
            <v>0</v>
          </cell>
          <cell r="BR163">
            <v>0</v>
          </cell>
          <cell r="BS163">
            <v>0</v>
          </cell>
          <cell r="BT163">
            <v>0</v>
          </cell>
          <cell r="BU163">
            <v>0</v>
          </cell>
          <cell r="CA163">
            <v>0</v>
          </cell>
          <cell r="CB163">
            <v>0</v>
          </cell>
          <cell r="CC163">
            <v>0</v>
          </cell>
          <cell r="CH163">
            <v>0</v>
          </cell>
          <cell r="CI163">
            <v>0</v>
          </cell>
          <cell r="CJ163">
            <v>0</v>
          </cell>
          <cell r="CK163">
            <v>0</v>
          </cell>
          <cell r="CL163">
            <v>0</v>
          </cell>
          <cell r="CR163">
            <v>0</v>
          </cell>
          <cell r="CS163">
            <v>0</v>
          </cell>
          <cell r="CT163">
            <v>0</v>
          </cell>
          <cell r="CU163">
            <v>0</v>
          </cell>
          <cell r="CV163">
            <v>0</v>
          </cell>
          <cell r="CW163">
            <v>0</v>
          </cell>
          <cell r="CX163">
            <v>0</v>
          </cell>
          <cell r="CY163">
            <v>0</v>
          </cell>
          <cell r="CZ163">
            <v>0</v>
          </cell>
          <cell r="DA163">
            <v>0</v>
          </cell>
          <cell r="DC163">
            <v>38657</v>
          </cell>
          <cell r="DD163">
            <v>7437.8130474873906</v>
          </cell>
          <cell r="DE163">
            <v>219.06703066927739</v>
          </cell>
          <cell r="DF163">
            <v>0</v>
          </cell>
          <cell r="DG163">
            <v>1179.8543905353645</v>
          </cell>
          <cell r="DH163">
            <v>0</v>
          </cell>
          <cell r="DI163">
            <v>0</v>
          </cell>
          <cell r="DJ163">
            <v>0</v>
          </cell>
          <cell r="DK163">
            <v>8836.7344686920333</v>
          </cell>
        </row>
        <row r="164">
          <cell r="A164">
            <v>38687</v>
          </cell>
          <cell r="B164">
            <v>532.20918064621219</v>
          </cell>
          <cell r="C164">
            <v>8347.2760233276858</v>
          </cell>
          <cell r="D164">
            <v>783.6253052700722</v>
          </cell>
          <cell r="E164">
            <v>368.37353428467645</v>
          </cell>
          <cell r="F164">
            <v>782.01719342157571</v>
          </cell>
          <cell r="G164">
            <v>9.516157743532915</v>
          </cell>
          <cell r="H164">
            <v>7.0445027341823661</v>
          </cell>
          <cell r="I164">
            <v>0.11600775901639304</v>
          </cell>
          <cell r="J164">
            <v>0</v>
          </cell>
          <cell r="K164">
            <v>0</v>
          </cell>
          <cell r="L164">
            <v>0</v>
          </cell>
          <cell r="M164">
            <v>3.0399783299999967</v>
          </cell>
          <cell r="N164">
            <v>0</v>
          </cell>
          <cell r="O164">
            <v>0</v>
          </cell>
          <cell r="P164">
            <v>3.3593457738560097</v>
          </cell>
          <cell r="Q164">
            <v>2.386455829740723</v>
          </cell>
          <cell r="R164">
            <v>12.309019767620661</v>
          </cell>
          <cell r="S164">
            <v>12.592383688983624</v>
          </cell>
          <cell r="T164">
            <v>10.653314063681325</v>
          </cell>
          <cell r="U164">
            <v>35.635332691189149</v>
          </cell>
          <cell r="V164">
            <v>0.63826788319809213</v>
          </cell>
          <cell r="W164">
            <v>48.169377768458133</v>
          </cell>
          <cell r="X164">
            <v>1.2336362023253473</v>
          </cell>
          <cell r="Y164">
            <v>0.37005021574575991</v>
          </cell>
          <cell r="Z164">
            <v>6.06386192181062</v>
          </cell>
          <cell r="AA164">
            <v>13.189849198881504</v>
          </cell>
          <cell r="AB164">
            <v>85.943150730448934</v>
          </cell>
          <cell r="AC164">
            <v>56.423866584739571</v>
          </cell>
          <cell r="AD164">
            <v>1.4653300298508256</v>
          </cell>
          <cell r="AE164">
            <v>2.5917254833703876</v>
          </cell>
          <cell r="AF164">
            <v>1.1968364260654738</v>
          </cell>
          <cell r="AG164">
            <v>2.1783191610056152</v>
          </cell>
          <cell r="AH164">
            <v>20.315088400241969</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C164">
            <v>38687</v>
          </cell>
          <cell r="BD164">
            <v>9.0304672088763311</v>
          </cell>
          <cell r="BE164">
            <v>1242.2927883561888</v>
          </cell>
          <cell r="BF164">
            <v>181.78144839278264</v>
          </cell>
          <cell r="BG164">
            <v>148.61007245978453</v>
          </cell>
          <cell r="BH164">
            <v>177.0155277334751</v>
          </cell>
          <cell r="BI164">
            <v>0.26538813588898691</v>
          </cell>
          <cell r="BJ164">
            <v>3.5086026735628337</v>
          </cell>
          <cell r="BK164">
            <v>0</v>
          </cell>
          <cell r="BL164">
            <v>0</v>
          </cell>
          <cell r="BM164">
            <v>0</v>
          </cell>
          <cell r="BN164">
            <v>0</v>
          </cell>
          <cell r="BP164">
            <v>0</v>
          </cell>
          <cell r="BQ164">
            <v>0</v>
          </cell>
          <cell r="BR164">
            <v>0</v>
          </cell>
          <cell r="BS164">
            <v>0</v>
          </cell>
          <cell r="BT164">
            <v>0</v>
          </cell>
          <cell r="BU164">
            <v>0</v>
          </cell>
          <cell r="CA164">
            <v>0</v>
          </cell>
          <cell r="CB164">
            <v>0</v>
          </cell>
          <cell r="CC164">
            <v>0</v>
          </cell>
          <cell r="CH164">
            <v>0</v>
          </cell>
          <cell r="CI164">
            <v>0</v>
          </cell>
          <cell r="CJ164">
            <v>0</v>
          </cell>
          <cell r="CK164">
            <v>0</v>
          </cell>
          <cell r="CL164">
            <v>0</v>
          </cell>
          <cell r="CR164">
            <v>0</v>
          </cell>
          <cell r="CS164">
            <v>0</v>
          </cell>
          <cell r="CT164">
            <v>0</v>
          </cell>
          <cell r="CU164">
            <v>0</v>
          </cell>
          <cell r="CV164">
            <v>0</v>
          </cell>
          <cell r="CW164">
            <v>0</v>
          </cell>
          <cell r="CX164">
            <v>0</v>
          </cell>
          <cell r="CY164">
            <v>0</v>
          </cell>
          <cell r="CZ164">
            <v>0</v>
          </cell>
          <cell r="DA164">
            <v>0</v>
          </cell>
          <cell r="DC164">
            <v>38687</v>
          </cell>
          <cell r="DD164">
            <v>10833.217883516954</v>
          </cell>
          <cell r="DE164">
            <v>316.7152118212137</v>
          </cell>
          <cell r="DF164">
            <v>0</v>
          </cell>
          <cell r="DG164">
            <v>1762.5042949605595</v>
          </cell>
          <cell r="DH164">
            <v>0</v>
          </cell>
          <cell r="DI164">
            <v>0</v>
          </cell>
          <cell r="DJ164">
            <v>0</v>
          </cell>
          <cell r="DK164">
            <v>12912.437390298728</v>
          </cell>
        </row>
        <row r="165">
          <cell r="A165">
            <v>38718</v>
          </cell>
          <cell r="B165">
            <v>-3.612540110707414</v>
          </cell>
          <cell r="C165">
            <v>1221.2858025676214</v>
          </cell>
          <cell r="D165">
            <v>409.84244667120583</v>
          </cell>
          <cell r="E165">
            <v>165.47692795818284</v>
          </cell>
          <cell r="F165">
            <v>249.31245368073633</v>
          </cell>
          <cell r="G165">
            <v>-0.35062828808003133</v>
          </cell>
          <cell r="H165">
            <v>2.1502045343285623</v>
          </cell>
          <cell r="I165">
            <v>-1.726229508197008E-3</v>
          </cell>
          <cell r="J165">
            <v>0</v>
          </cell>
          <cell r="K165">
            <v>0</v>
          </cell>
          <cell r="L165">
            <v>0</v>
          </cell>
          <cell r="M165">
            <v>0</v>
          </cell>
          <cell r="N165">
            <v>0</v>
          </cell>
          <cell r="O165">
            <v>0</v>
          </cell>
          <cell r="P165">
            <v>0.68775141556590391</v>
          </cell>
          <cell r="Q165">
            <v>0.53785408520442957</v>
          </cell>
          <cell r="R165">
            <v>1.0975327403277504</v>
          </cell>
          <cell r="S165">
            <v>1.3568729510826216</v>
          </cell>
          <cell r="T165">
            <v>2.7137389628558459</v>
          </cell>
          <cell r="U165">
            <v>8.3902579950514138</v>
          </cell>
          <cell r="V165">
            <v>0.14528120155271518</v>
          </cell>
          <cell r="W165">
            <v>10.574047218732261</v>
          </cell>
          <cell r="X165">
            <v>0.29369303931115009</v>
          </cell>
          <cell r="Y165">
            <v>8.0082862817459688E-2</v>
          </cell>
          <cell r="Z165">
            <v>1.175619553015526</v>
          </cell>
          <cell r="AA165">
            <v>2.8433733275786253</v>
          </cell>
          <cell r="AB165">
            <v>18.967969165900968</v>
          </cell>
          <cell r="AC165">
            <v>13.153637117682251</v>
          </cell>
          <cell r="AD165">
            <v>0.14478048129393883</v>
          </cell>
          <cell r="AE165">
            <v>0.18732111835075393</v>
          </cell>
          <cell r="AF165">
            <v>0.49855648471216174</v>
          </cell>
          <cell r="AG165">
            <v>0.91633881396931649</v>
          </cell>
          <cell r="AH165">
            <v>4.3429676598476306</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C165">
            <v>38718</v>
          </cell>
          <cell r="BD165">
            <v>-1.2216905476305726</v>
          </cell>
          <cell r="BE165">
            <v>244.63309957578986</v>
          </cell>
          <cell r="BF165">
            <v>66.164565112500838</v>
          </cell>
          <cell r="BG165">
            <v>37.241511602885907</v>
          </cell>
          <cell r="BH165">
            <v>58.864968256930979</v>
          </cell>
          <cell r="BI165">
            <v>-3.414524597852342E-2</v>
          </cell>
          <cell r="BJ165">
            <v>1.5829826079903988</v>
          </cell>
          <cell r="BK165">
            <v>0</v>
          </cell>
          <cell r="BL165">
            <v>0</v>
          </cell>
          <cell r="BM165">
            <v>0</v>
          </cell>
          <cell r="BN165">
            <v>0</v>
          </cell>
          <cell r="BP165">
            <v>0</v>
          </cell>
          <cell r="BQ165">
            <v>0</v>
          </cell>
          <cell r="BR165">
            <v>0</v>
          </cell>
          <cell r="BS165">
            <v>0</v>
          </cell>
          <cell r="BT165">
            <v>0</v>
          </cell>
          <cell r="BU165">
            <v>0</v>
          </cell>
          <cell r="CA165">
            <v>0</v>
          </cell>
          <cell r="CB165">
            <v>0</v>
          </cell>
          <cell r="CC165">
            <v>0</v>
          </cell>
          <cell r="CH165">
            <v>0</v>
          </cell>
          <cell r="CI165">
            <v>0</v>
          </cell>
          <cell r="CJ165">
            <v>0</v>
          </cell>
          <cell r="CK165">
            <v>0</v>
          </cell>
          <cell r="CL165">
            <v>0</v>
          </cell>
          <cell r="CR165">
            <v>0</v>
          </cell>
          <cell r="CS165">
            <v>0</v>
          </cell>
          <cell r="CT165">
            <v>0</v>
          </cell>
          <cell r="CU165">
            <v>0</v>
          </cell>
          <cell r="CV165">
            <v>0</v>
          </cell>
          <cell r="CW165">
            <v>0</v>
          </cell>
          <cell r="CX165">
            <v>0</v>
          </cell>
          <cell r="CY165">
            <v>0</v>
          </cell>
          <cell r="CZ165">
            <v>0</v>
          </cell>
          <cell r="DA165">
            <v>0</v>
          </cell>
          <cell r="DC165">
            <v>38718</v>
          </cell>
          <cell r="DD165">
            <v>2044.1029407837793</v>
          </cell>
          <cell r="DE165">
            <v>68.107676194852729</v>
          </cell>
          <cell r="DF165">
            <v>0</v>
          </cell>
          <cell r="DG165">
            <v>407.23129136248889</v>
          </cell>
          <cell r="DH165">
            <v>0</v>
          </cell>
          <cell r="DI165">
            <v>0</v>
          </cell>
          <cell r="DJ165">
            <v>0</v>
          </cell>
          <cell r="DK165">
            <v>2519.4419083411208</v>
          </cell>
        </row>
        <row r="166">
          <cell r="A166">
            <v>38749</v>
          </cell>
          <cell r="B166">
            <v>-1004.393697116835</v>
          </cell>
          <cell r="C166">
            <v>-1192.3054139466185</v>
          </cell>
          <cell r="D166">
            <v>-235.71879318265428</v>
          </cell>
          <cell r="E166">
            <v>-320.80158466149373</v>
          </cell>
          <cell r="F166">
            <v>-387.39508242109559</v>
          </cell>
          <cell r="G166">
            <v>-27.102444415571711</v>
          </cell>
          <cell r="H166">
            <v>-3.8199229796562761</v>
          </cell>
          <cell r="I166">
            <v>-0.34302013728813563</v>
          </cell>
          <cell r="J166">
            <v>0</v>
          </cell>
          <cell r="K166">
            <v>0</v>
          </cell>
          <cell r="L166">
            <v>0</v>
          </cell>
          <cell r="M166">
            <v>-9.1199349900000328</v>
          </cell>
          <cell r="N166">
            <v>0</v>
          </cell>
          <cell r="O166">
            <v>0</v>
          </cell>
          <cell r="P166">
            <v>-1.6519842927215347</v>
          </cell>
          <cell r="Q166">
            <v>-1.1145204377642726</v>
          </cell>
          <cell r="R166">
            <v>-7.6724162321978611</v>
          </cell>
          <cell r="S166">
            <v>-7.5728158680637918</v>
          </cell>
          <cell r="T166">
            <v>-4.6142770954218335</v>
          </cell>
          <cell r="U166">
            <v>-16.153598906896462</v>
          </cell>
          <cell r="V166">
            <v>-0.29497382424472374</v>
          </cell>
          <cell r="W166">
            <v>-22.683520917376086</v>
          </cell>
          <cell r="X166">
            <v>-0.55714841879796539</v>
          </cell>
          <cell r="Y166">
            <v>-0.17566223721965768</v>
          </cell>
          <cell r="Z166">
            <v>-3.0356851189730492</v>
          </cell>
          <cell r="AA166">
            <v>-6.3367499104056506</v>
          </cell>
          <cell r="AB166">
            <v>-37.684457733381862</v>
          </cell>
          <cell r="AC166">
            <v>-25.780662471667966</v>
          </cell>
          <cell r="AD166">
            <v>-0.89885757320500925</v>
          </cell>
          <cell r="AE166">
            <v>-1.6675729938010431</v>
          </cell>
          <cell r="AF166">
            <v>-0.59366192992384281</v>
          </cell>
          <cell r="AG166">
            <v>-1.0582012282270812</v>
          </cell>
          <cell r="AH166">
            <v>-9.7093800798185299</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C166">
            <v>38749</v>
          </cell>
          <cell r="BD166">
            <v>-18.271597217932424</v>
          </cell>
          <cell r="BE166">
            <v>-154.7189168157538</v>
          </cell>
          <cell r="BF166">
            <v>-83.483684518518601</v>
          </cell>
          <cell r="BG166">
            <v>-119.10935702966674</v>
          </cell>
          <cell r="BH166">
            <v>-89.333197915538733</v>
          </cell>
          <cell r="BI166">
            <v>-0.71873195611495433</v>
          </cell>
          <cell r="BJ166">
            <v>-1.9059377794065444</v>
          </cell>
          <cell r="BK166">
            <v>0</v>
          </cell>
          <cell r="BL166">
            <v>0</v>
          </cell>
          <cell r="BM166">
            <v>0</v>
          </cell>
          <cell r="BN166">
            <v>0</v>
          </cell>
          <cell r="BP166">
            <v>0</v>
          </cell>
          <cell r="BQ166">
            <v>0</v>
          </cell>
          <cell r="BR166">
            <v>0</v>
          </cell>
          <cell r="BS166">
            <v>0</v>
          </cell>
          <cell r="BT166">
            <v>0</v>
          </cell>
          <cell r="BU166">
            <v>0</v>
          </cell>
          <cell r="CA166">
            <v>0</v>
          </cell>
          <cell r="CB166">
            <v>0</v>
          </cell>
          <cell r="CC166">
            <v>0</v>
          </cell>
          <cell r="CH166">
            <v>0</v>
          </cell>
          <cell r="CI166">
            <v>0</v>
          </cell>
          <cell r="CJ166">
            <v>0</v>
          </cell>
          <cell r="CK166">
            <v>0</v>
          </cell>
          <cell r="CL166">
            <v>0</v>
          </cell>
          <cell r="CR166">
            <v>0</v>
          </cell>
          <cell r="CS166">
            <v>0</v>
          </cell>
          <cell r="CT166">
            <v>0</v>
          </cell>
          <cell r="CU166">
            <v>0</v>
          </cell>
          <cell r="CV166">
            <v>0</v>
          </cell>
          <cell r="CW166">
            <v>0</v>
          </cell>
          <cell r="CX166">
            <v>0</v>
          </cell>
          <cell r="CY166">
            <v>0</v>
          </cell>
          <cell r="CZ166">
            <v>0</v>
          </cell>
          <cell r="DA166">
            <v>0</v>
          </cell>
          <cell r="DC166">
            <v>38749</v>
          </cell>
          <cell r="DD166">
            <v>-3180.9998938512135</v>
          </cell>
          <cell r="DE166">
            <v>-149.25614727010822</v>
          </cell>
          <cell r="DF166">
            <v>0</v>
          </cell>
          <cell r="DG166">
            <v>-467.54142323293178</v>
          </cell>
          <cell r="DH166">
            <v>0</v>
          </cell>
          <cell r="DI166">
            <v>0</v>
          </cell>
          <cell r="DJ166">
            <v>0</v>
          </cell>
          <cell r="DK166">
            <v>-3797.7974643542534</v>
          </cell>
        </row>
        <row r="167">
          <cell r="A167">
            <v>38777</v>
          </cell>
          <cell r="B167">
            <v>16.577765271298631</v>
          </cell>
          <cell r="C167">
            <v>-6207.8033912847641</v>
          </cell>
          <cell r="D167">
            <v>-359.39753105426416</v>
          </cell>
          <cell r="E167">
            <v>-71.116662667009905</v>
          </cell>
          <cell r="F167">
            <v>-290.87255240074819</v>
          </cell>
          <cell r="G167">
            <v>27.500290689986969</v>
          </cell>
          <cell r="H167">
            <v>-2.2468884135579366</v>
          </cell>
          <cell r="I167">
            <v>0.34837437457627152</v>
          </cell>
          <cell r="J167">
            <v>0</v>
          </cell>
          <cell r="K167">
            <v>0</v>
          </cell>
          <cell r="L167">
            <v>0</v>
          </cell>
          <cell r="M167">
            <v>9.1199349899999902</v>
          </cell>
          <cell r="N167">
            <v>0</v>
          </cell>
          <cell r="O167">
            <v>0</v>
          </cell>
          <cell r="P167">
            <v>-1.3095960466574699</v>
          </cell>
          <cell r="Q167">
            <v>-0.99721390177796998</v>
          </cell>
          <cell r="R167">
            <v>-2.2898726356596697</v>
          </cell>
          <cell r="S167">
            <v>-2.7032949095364742</v>
          </cell>
          <cell r="T167">
            <v>-4.9388582206689264</v>
          </cell>
          <cell r="U167">
            <v>-15.065440079800439</v>
          </cell>
          <cell r="V167">
            <v>-0.26099715638298027</v>
          </cell>
          <cell r="W167">
            <v>-18.892092010008994</v>
          </cell>
          <cell r="X167">
            <v>-0.53555431215631621</v>
          </cell>
          <cell r="Y167">
            <v>-0.1436638831849375</v>
          </cell>
          <cell r="Z167">
            <v>-2.1238393572996301</v>
          </cell>
          <cell r="AA167">
            <v>-5.4555999587580644</v>
          </cell>
          <cell r="AB167">
            <v>-33.407772376249227</v>
          </cell>
          <cell r="AC167">
            <v>-23.92179046406639</v>
          </cell>
          <cell r="AD167">
            <v>-0.30490946920365669</v>
          </cell>
          <cell r="AE167">
            <v>-0.41600796340607538</v>
          </cell>
          <cell r="AF167">
            <v>-0.53137726329614043</v>
          </cell>
          <cell r="AG167">
            <v>-0.9829658263969705</v>
          </cell>
          <cell r="AH167">
            <v>-7.8229305236810021</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C167">
            <v>38777</v>
          </cell>
          <cell r="BD167">
            <v>20.516487279504332</v>
          </cell>
          <cell r="BE167">
            <v>-888.18844043621812</v>
          </cell>
          <cell r="BF167">
            <v>-74.928052750400013</v>
          </cell>
          <cell r="BG167">
            <v>-8.7222172484983957</v>
          </cell>
          <cell r="BH167">
            <v>-69.837296780392933</v>
          </cell>
          <cell r="BI167">
            <v>0.77265904481829306</v>
          </cell>
          <cell r="BJ167">
            <v>-1.8805527045865098</v>
          </cell>
          <cell r="BK167">
            <v>0</v>
          </cell>
          <cell r="BL167">
            <v>0</v>
          </cell>
          <cell r="BM167">
            <v>0</v>
          </cell>
          <cell r="BN167">
            <v>0</v>
          </cell>
          <cell r="BP167">
            <v>0</v>
          </cell>
          <cell r="BQ167">
            <v>0</v>
          </cell>
          <cell r="BR167">
            <v>0</v>
          </cell>
          <cell r="BS167">
            <v>0</v>
          </cell>
          <cell r="BT167">
            <v>0</v>
          </cell>
          <cell r="BU167">
            <v>0</v>
          </cell>
          <cell r="CA167">
            <v>0</v>
          </cell>
          <cell r="CB167">
            <v>0</v>
          </cell>
          <cell r="CC167">
            <v>0</v>
          </cell>
          <cell r="CH167">
            <v>0</v>
          </cell>
          <cell r="CI167">
            <v>0</v>
          </cell>
          <cell r="CJ167">
            <v>0</v>
          </cell>
          <cell r="CK167">
            <v>0</v>
          </cell>
          <cell r="CL167">
            <v>0</v>
          </cell>
          <cell r="CR167">
            <v>0</v>
          </cell>
          <cell r="CS167">
            <v>0</v>
          </cell>
          <cell r="CT167">
            <v>0</v>
          </cell>
          <cell r="CU167">
            <v>0</v>
          </cell>
          <cell r="CV167">
            <v>0</v>
          </cell>
          <cell r="CW167">
            <v>0</v>
          </cell>
          <cell r="CX167">
            <v>0</v>
          </cell>
          <cell r="CY167">
            <v>0</v>
          </cell>
          <cell r="CZ167">
            <v>0</v>
          </cell>
          <cell r="DA167">
            <v>0</v>
          </cell>
          <cell r="DC167">
            <v>38777</v>
          </cell>
          <cell r="DD167">
            <v>-6877.8906604944832</v>
          </cell>
          <cell r="DE167">
            <v>-122.10377635819134</v>
          </cell>
          <cell r="DF167">
            <v>0</v>
          </cell>
          <cell r="DG167">
            <v>-1022.2674135957734</v>
          </cell>
          <cell r="DH167">
            <v>0</v>
          </cell>
          <cell r="DI167">
            <v>0</v>
          </cell>
          <cell r="DJ167">
            <v>0</v>
          </cell>
          <cell r="DK167">
            <v>-8022.2618504484481</v>
          </cell>
        </row>
        <row r="168">
          <cell r="A168">
            <v>38808</v>
          </cell>
          <cell r="B168">
            <v>-671.51248979950651</v>
          </cell>
          <cell r="C168">
            <v>-5137.2954094242359</v>
          </cell>
          <cell r="D168">
            <v>-628.01404716408615</v>
          </cell>
          <cell r="E168">
            <v>-495.710452454088</v>
          </cell>
          <cell r="F168">
            <v>-668.8204446735333</v>
          </cell>
          <cell r="G168">
            <v>-9.4541676712258891</v>
          </cell>
          <cell r="H168">
            <v>-6.210643379354817</v>
          </cell>
          <cell r="I168">
            <v>-0.11963576679633192</v>
          </cell>
          <cell r="J168">
            <v>0</v>
          </cell>
          <cell r="K168">
            <v>0</v>
          </cell>
          <cell r="L168">
            <v>0</v>
          </cell>
          <cell r="M168">
            <v>-3.0399783299999683</v>
          </cell>
          <cell r="N168">
            <v>0</v>
          </cell>
          <cell r="O168">
            <v>0</v>
          </cell>
          <cell r="P168">
            <v>-2.9594995649070164</v>
          </cell>
          <cell r="Q168">
            <v>-2.0891488886576548</v>
          </cell>
          <cell r="R168">
            <v>-10.649415688856685</v>
          </cell>
          <cell r="S168">
            <v>-10.864782691718062</v>
          </cell>
          <cell r="T168">
            <v>-9.3243858291007466</v>
          </cell>
          <cell r="U168">
            <v>-30.733362721987383</v>
          </cell>
          <cell r="V168">
            <v>-0.54958277120147025</v>
          </cell>
          <cell r="W168">
            <v>-41.285416702557271</v>
          </cell>
          <cell r="X168">
            <v>-1.0743712181154521</v>
          </cell>
          <cell r="Y168">
            <v>-0.31760823308449415</v>
          </cell>
          <cell r="Z168">
            <v>-5.1964081134353819</v>
          </cell>
          <cell r="AA168">
            <v>-11.718931096762695</v>
          </cell>
          <cell r="AB168">
            <v>-71.290080145531363</v>
          </cell>
          <cell r="AC168">
            <v>-48.985776299104202</v>
          </cell>
          <cell r="AD168">
            <v>-1.2795972143443128</v>
          </cell>
          <cell r="AE168">
            <v>-2.2504913779584772</v>
          </cell>
          <cell r="AF168">
            <v>-1.1130309025915524</v>
          </cell>
          <cell r="AG168">
            <v>-2.0120211895505431</v>
          </cell>
          <cell r="AH168">
            <v>-17.461388760797412</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C168">
            <v>38808</v>
          </cell>
          <cell r="BD168">
            <v>-8.9412898039809363</v>
          </cell>
          <cell r="BE168">
            <v>-751.06627717000697</v>
          </cell>
          <cell r="BF168">
            <v>-154.24292794284622</v>
          </cell>
          <cell r="BG168">
            <v>-119.23532729766669</v>
          </cell>
          <cell r="BH168">
            <v>-153.67711906083673</v>
          </cell>
          <cell r="BI168">
            <v>-0.31196177749622311</v>
          </cell>
          <cell r="BJ168">
            <v>-3.3209393100210622</v>
          </cell>
          <cell r="BK168">
            <v>0</v>
          </cell>
          <cell r="BL168">
            <v>0</v>
          </cell>
          <cell r="BM168">
            <v>0</v>
          </cell>
          <cell r="BN168">
            <v>0</v>
          </cell>
          <cell r="BP168">
            <v>0</v>
          </cell>
          <cell r="BQ168">
            <v>0</v>
          </cell>
          <cell r="BR168">
            <v>0</v>
          </cell>
          <cell r="BS168">
            <v>0</v>
          </cell>
          <cell r="BT168">
            <v>0</v>
          </cell>
          <cell r="BU168">
            <v>0</v>
          </cell>
          <cell r="CA168">
            <v>0</v>
          </cell>
          <cell r="CB168">
            <v>0</v>
          </cell>
          <cell r="CC168">
            <v>0</v>
          </cell>
          <cell r="CH168">
            <v>0</v>
          </cell>
          <cell r="CI168">
            <v>0</v>
          </cell>
          <cell r="CJ168">
            <v>0</v>
          </cell>
          <cell r="CK168">
            <v>0</v>
          </cell>
          <cell r="CL168">
            <v>0</v>
          </cell>
          <cell r="CR168">
            <v>0</v>
          </cell>
          <cell r="CS168">
            <v>0</v>
          </cell>
          <cell r="CT168">
            <v>0</v>
          </cell>
          <cell r="CU168">
            <v>0</v>
          </cell>
          <cell r="CV168">
            <v>0</v>
          </cell>
          <cell r="CW168">
            <v>0</v>
          </cell>
          <cell r="CX168">
            <v>0</v>
          </cell>
          <cell r="CY168">
            <v>0</v>
          </cell>
          <cell r="CZ168">
            <v>0</v>
          </cell>
          <cell r="DA168">
            <v>0</v>
          </cell>
          <cell r="DC168">
            <v>38808</v>
          </cell>
          <cell r="DD168">
            <v>-7620.1772686628274</v>
          </cell>
          <cell r="DE168">
            <v>-271.15529941026216</v>
          </cell>
          <cell r="DF168">
            <v>0</v>
          </cell>
          <cell r="DG168">
            <v>-1190.7958423628547</v>
          </cell>
          <cell r="DH168">
            <v>0</v>
          </cell>
          <cell r="DI168">
            <v>0</v>
          </cell>
          <cell r="DJ168">
            <v>0</v>
          </cell>
          <cell r="DK168">
            <v>-9082.1284104359438</v>
          </cell>
        </row>
        <row r="169">
          <cell r="A169">
            <v>38838</v>
          </cell>
          <cell r="B169">
            <v>-308.38297365059407</v>
          </cell>
          <cell r="C169">
            <v>-4453.7608526863369</v>
          </cell>
          <cell r="D169">
            <v>-590.16069143798359</v>
          </cell>
          <cell r="E169">
            <v>-81.396709132149226</v>
          </cell>
          <cell r="F169">
            <v>-507.9976266051342</v>
          </cell>
          <cell r="G169">
            <v>9.1031608274966516</v>
          </cell>
          <cell r="H169">
            <v>-4.3787320900412858</v>
          </cell>
          <cell r="I169">
            <v>0.11600775901639304</v>
          </cell>
          <cell r="J169">
            <v>0</v>
          </cell>
          <cell r="K169">
            <v>0</v>
          </cell>
          <cell r="L169">
            <v>0</v>
          </cell>
          <cell r="M169">
            <v>3.0399783300000109</v>
          </cell>
          <cell r="N169">
            <v>0</v>
          </cell>
          <cell r="O169">
            <v>0</v>
          </cell>
          <cell r="P169">
            <v>-2.1546396846714577</v>
          </cell>
          <cell r="Q169">
            <v>-1.5703603889185516</v>
          </cell>
          <cell r="R169">
            <v>-6.5513048442398301</v>
          </cell>
          <cell r="S169">
            <v>-6.8845609533013743</v>
          </cell>
          <cell r="T169">
            <v>-7.4337682232222448</v>
          </cell>
          <cell r="U169">
            <v>-23.306079807476763</v>
          </cell>
          <cell r="V169">
            <v>-0.41189904727757742</v>
          </cell>
          <cell r="W169">
            <v>-30.580711670701369</v>
          </cell>
          <cell r="X169">
            <v>-0.82278515407230035</v>
          </cell>
          <cell r="Y169">
            <v>-0.23431815418189322</v>
          </cell>
          <cell r="Z169">
            <v>-3.7216754123518339</v>
          </cell>
          <cell r="AA169">
            <v>-8.7229684218175301</v>
          </cell>
          <cell r="AB169">
            <v>-53.477649272349424</v>
          </cell>
          <cell r="AC169">
            <v>-37.135916328291181</v>
          </cell>
          <cell r="AD169">
            <v>-0.79339941706186323</v>
          </cell>
          <cell r="AE169">
            <v>-1.3451314456084162</v>
          </cell>
          <cell r="AF169">
            <v>-0.83675977297993143</v>
          </cell>
          <cell r="AG169">
            <v>-1.5262358071365987</v>
          </cell>
          <cell r="AH169">
            <v>-12.838103281388911</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C169">
            <v>38838</v>
          </cell>
          <cell r="BD169">
            <v>4.7979340018969765</v>
          </cell>
          <cell r="BE169">
            <v>-708.7904218481832</v>
          </cell>
          <cell r="BF169">
            <v>-116.74392479215899</v>
          </cell>
          <cell r="BG169">
            <v>-72.594542633433207</v>
          </cell>
          <cell r="BH169">
            <v>-113.68504751925801</v>
          </cell>
          <cell r="BI169">
            <v>0.27705527701587496</v>
          </cell>
          <cell r="BJ169">
            <v>-2.5008177138066014</v>
          </cell>
          <cell r="BK169">
            <v>0</v>
          </cell>
          <cell r="BL169">
            <v>0</v>
          </cell>
          <cell r="BM169">
            <v>0</v>
          </cell>
          <cell r="BN169">
            <v>0</v>
          </cell>
          <cell r="BP169">
            <v>0</v>
          </cell>
          <cell r="BQ169">
            <v>0</v>
          </cell>
          <cell r="BR169">
            <v>0</v>
          </cell>
          <cell r="BS169">
            <v>0</v>
          </cell>
          <cell r="BT169">
            <v>0</v>
          </cell>
          <cell r="BU169">
            <v>0</v>
          </cell>
          <cell r="CA169">
            <v>0</v>
          </cell>
          <cell r="CB169">
            <v>0</v>
          </cell>
          <cell r="CC169">
            <v>0</v>
          </cell>
          <cell r="CH169">
            <v>0</v>
          </cell>
          <cell r="CI169">
            <v>0</v>
          </cell>
          <cell r="CJ169">
            <v>0</v>
          </cell>
          <cell r="CK169">
            <v>0</v>
          </cell>
          <cell r="CL169">
            <v>0</v>
          </cell>
          <cell r="CR169">
            <v>0</v>
          </cell>
          <cell r="CS169">
            <v>0</v>
          </cell>
          <cell r="CT169">
            <v>0</v>
          </cell>
          <cell r="CU169">
            <v>0</v>
          </cell>
          <cell r="CV169">
            <v>0</v>
          </cell>
          <cell r="CW169">
            <v>0</v>
          </cell>
          <cell r="CX169">
            <v>0</v>
          </cell>
          <cell r="CY169">
            <v>0</v>
          </cell>
          <cell r="CZ169">
            <v>0</v>
          </cell>
          <cell r="DA169">
            <v>0</v>
          </cell>
          <cell r="DC169">
            <v>38838</v>
          </cell>
          <cell r="DD169">
            <v>-5933.8184386857256</v>
          </cell>
          <cell r="DE169">
            <v>-200.34826708704907</v>
          </cell>
          <cell r="DF169">
            <v>0</v>
          </cell>
          <cell r="DG169">
            <v>-1009.239765227927</v>
          </cell>
          <cell r="DH169">
            <v>0</v>
          </cell>
          <cell r="DI169">
            <v>0</v>
          </cell>
          <cell r="DJ169">
            <v>0</v>
          </cell>
          <cell r="DK169">
            <v>-7143.4064710007015</v>
          </cell>
        </row>
        <row r="170">
          <cell r="A170">
            <v>38869</v>
          </cell>
          <cell r="B170">
            <v>-154.44638140665847</v>
          </cell>
          <cell r="C170">
            <v>-2742.1941767632034</v>
          </cell>
          <cell r="D170">
            <v>-355.66978497156686</v>
          </cell>
          <cell r="E170">
            <v>-179.69292121897558</v>
          </cell>
          <cell r="F170">
            <v>-283.5872820511679</v>
          </cell>
          <cell r="G170">
            <v>-9.1964231133624708</v>
          </cell>
          <cell r="H170">
            <v>14.123203771932953</v>
          </cell>
          <cell r="I170">
            <v>-0.11600775901639304</v>
          </cell>
          <cell r="J170">
            <v>0</v>
          </cell>
          <cell r="K170">
            <v>0</v>
          </cell>
          <cell r="L170">
            <v>0</v>
          </cell>
          <cell r="M170">
            <v>-3.0399783300000109</v>
          </cell>
          <cell r="N170">
            <v>0</v>
          </cell>
          <cell r="O170">
            <v>0</v>
          </cell>
          <cell r="P170">
            <v>-1.1649706128269184</v>
          </cell>
          <cell r="Q170">
            <v>-0.82987455260230103</v>
          </cell>
          <cell r="R170">
            <v>-4.7636247022116933</v>
          </cell>
          <cell r="S170">
            <v>-4.8150427764837396</v>
          </cell>
          <cell r="T170">
            <v>-5.4534774727486797</v>
          </cell>
          <cell r="U170">
            <v>-12.35611745244853</v>
          </cell>
          <cell r="V170">
            <v>-0.22188379494738553</v>
          </cell>
          <cell r="W170">
            <v>-16.886683365292409</v>
          </cell>
          <cell r="X170">
            <v>-0.43334499899979384</v>
          </cell>
          <cell r="Y170">
            <v>-0.12990895191936341</v>
          </cell>
          <cell r="Z170">
            <v>-2.1732680968807765</v>
          </cell>
          <cell r="AA170">
            <v>-4.5789831102061083</v>
          </cell>
          <cell r="AB170">
            <v>-27.992695903120904</v>
          </cell>
          <cell r="AC170">
            <v>-19.622476519038706</v>
          </cell>
          <cell r="AD170">
            <v>-0.55616516874384914</v>
          </cell>
          <cell r="AE170">
            <v>-1.0126132765386195</v>
          </cell>
          <cell r="AF170">
            <v>-0.44199624525374515</v>
          </cell>
          <cell r="AG170">
            <v>-0.80540456101883762</v>
          </cell>
          <cell r="AH170">
            <v>-7.1378934921891695</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C170">
            <v>38869</v>
          </cell>
          <cell r="BD170">
            <v>-6.092798764923657</v>
          </cell>
          <cell r="BE170">
            <v>-447.81861404109054</v>
          </cell>
          <cell r="BF170">
            <v>-62.871173708460688</v>
          </cell>
          <cell r="BG170">
            <v>-55.8305422663135</v>
          </cell>
          <cell r="BH170">
            <v>-65.361083938354255</v>
          </cell>
          <cell r="BI170">
            <v>-0.26896873380193309</v>
          </cell>
          <cell r="BJ170">
            <v>0.94093392305717183</v>
          </cell>
          <cell r="BK170">
            <v>0</v>
          </cell>
          <cell r="BL170">
            <v>0</v>
          </cell>
          <cell r="BM170">
            <v>0</v>
          </cell>
          <cell r="BN170">
            <v>0</v>
          </cell>
          <cell r="BP170">
            <v>0</v>
          </cell>
          <cell r="BQ170">
            <v>0</v>
          </cell>
          <cell r="BR170">
            <v>0</v>
          </cell>
          <cell r="BS170">
            <v>0</v>
          </cell>
          <cell r="BT170">
            <v>0</v>
          </cell>
          <cell r="BU170">
            <v>0</v>
          </cell>
          <cell r="CA170">
            <v>0</v>
          </cell>
          <cell r="CB170">
            <v>0</v>
          </cell>
          <cell r="CC170">
            <v>0</v>
          </cell>
          <cell r="CH170">
            <v>0</v>
          </cell>
          <cell r="CI170">
            <v>0</v>
          </cell>
          <cell r="CJ170">
            <v>0</v>
          </cell>
          <cell r="CK170">
            <v>0</v>
          </cell>
          <cell r="CL170">
            <v>0</v>
          </cell>
          <cell r="CR170">
            <v>0</v>
          </cell>
          <cell r="CS170">
            <v>0</v>
          </cell>
          <cell r="CT170">
            <v>0</v>
          </cell>
          <cell r="CU170">
            <v>0</v>
          </cell>
          <cell r="CV170">
            <v>0</v>
          </cell>
          <cell r="CW170">
            <v>0</v>
          </cell>
          <cell r="CX170">
            <v>0</v>
          </cell>
          <cell r="CY170">
            <v>0</v>
          </cell>
          <cell r="CZ170">
            <v>0</v>
          </cell>
          <cell r="DA170">
            <v>0</v>
          </cell>
          <cell r="DC170">
            <v>38869</v>
          </cell>
          <cell r="DD170">
            <v>-3713.8197518420184</v>
          </cell>
          <cell r="DE170">
            <v>-111.37642505347151</v>
          </cell>
          <cell r="DF170">
            <v>0</v>
          </cell>
          <cell r="DG170">
            <v>-637.30224752988738</v>
          </cell>
          <cell r="DH170">
            <v>0</v>
          </cell>
          <cell r="DI170">
            <v>0</v>
          </cell>
          <cell r="DJ170">
            <v>0</v>
          </cell>
          <cell r="DK170">
            <v>-4462.4984244253774</v>
          </cell>
        </row>
        <row r="171">
          <cell r="A171">
            <v>38899</v>
          </cell>
          <cell r="B171">
            <v>405.3772146271167</v>
          </cell>
          <cell r="C171">
            <v>-1292.8714221561067</v>
          </cell>
          <cell r="D171">
            <v>-37.997339432800175</v>
          </cell>
          <cell r="E171">
            <v>85.926425764628334</v>
          </cell>
          <cell r="F171">
            <v>63.097422760433346</v>
          </cell>
          <cell r="G171">
            <v>9.521391810186401</v>
          </cell>
          <cell r="H171">
            <v>-0.32059847622318571</v>
          </cell>
          <cell r="I171">
            <v>0.11600775901639304</v>
          </cell>
          <cell r="J171">
            <v>0</v>
          </cell>
          <cell r="K171">
            <v>0</v>
          </cell>
          <cell r="L171">
            <v>0</v>
          </cell>
          <cell r="M171">
            <v>3.0399783300000109</v>
          </cell>
          <cell r="N171">
            <v>0</v>
          </cell>
          <cell r="O171">
            <v>0</v>
          </cell>
          <cell r="P171">
            <v>0.20131255698182038</v>
          </cell>
          <cell r="Q171">
            <v>0.12599647136387349</v>
          </cell>
          <cell r="R171">
            <v>1.0237058572151838</v>
          </cell>
          <cell r="S171">
            <v>0.92580034814010403</v>
          </cell>
          <cell r="T171">
            <v>2.4281970247186639</v>
          </cell>
          <cell r="U171">
            <v>0.99213000399326035</v>
          </cell>
          <cell r="V171">
            <v>1.6739858547754893E-2</v>
          </cell>
          <cell r="W171">
            <v>1.0965609022300775</v>
          </cell>
          <cell r="X171">
            <v>6.0994822496438728E-2</v>
          </cell>
          <cell r="Y171">
            <v>9.4312656923254412E-3</v>
          </cell>
          <cell r="Z171">
            <v>0.19795250348403837</v>
          </cell>
          <cell r="AA171">
            <v>0.99622572541354693</v>
          </cell>
          <cell r="AB171">
            <v>3.9406667068586785</v>
          </cell>
          <cell r="AC171">
            <v>2.2436373671858689</v>
          </cell>
          <cell r="AD171">
            <v>0.12546473289171622</v>
          </cell>
          <cell r="AE171">
            <v>0.24019237594958209</v>
          </cell>
          <cell r="AF171">
            <v>6.8168824125131255E-2</v>
          </cell>
          <cell r="AG171">
            <v>0.10076335661788316</v>
          </cell>
          <cell r="AH171">
            <v>0.56957053055258733</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C171">
            <v>38899</v>
          </cell>
          <cell r="BD171">
            <v>6.3913257508907009</v>
          </cell>
          <cell r="BE171">
            <v>145.31034689204694</v>
          </cell>
          <cell r="BF171">
            <v>6.4329180908911496</v>
          </cell>
          <cell r="BG171">
            <v>15.131791472116561</v>
          </cell>
          <cell r="BH171">
            <v>9.1312459306976024</v>
          </cell>
          <cell r="BI171">
            <v>0.27266315666948859</v>
          </cell>
          <cell r="BJ171">
            <v>-0.14856179915809165</v>
          </cell>
          <cell r="BK171">
            <v>0</v>
          </cell>
          <cell r="BL171">
            <v>0</v>
          </cell>
          <cell r="BM171">
            <v>0</v>
          </cell>
          <cell r="BN171">
            <v>0</v>
          </cell>
          <cell r="BP171">
            <v>0</v>
          </cell>
          <cell r="BQ171">
            <v>0</v>
          </cell>
          <cell r="BR171">
            <v>0</v>
          </cell>
          <cell r="BS171">
            <v>0</v>
          </cell>
          <cell r="BT171">
            <v>0</v>
          </cell>
          <cell r="BU171">
            <v>0</v>
          </cell>
          <cell r="CA171">
            <v>0</v>
          </cell>
          <cell r="CB171">
            <v>0</v>
          </cell>
          <cell r="CC171">
            <v>0</v>
          </cell>
          <cell r="CH171">
            <v>0</v>
          </cell>
          <cell r="CI171">
            <v>0</v>
          </cell>
          <cell r="CJ171">
            <v>0</v>
          </cell>
          <cell r="CK171">
            <v>0</v>
          </cell>
          <cell r="CL171">
            <v>0</v>
          </cell>
          <cell r="CR171">
            <v>0</v>
          </cell>
          <cell r="CS171">
            <v>0</v>
          </cell>
          <cell r="CT171">
            <v>0</v>
          </cell>
          <cell r="CU171">
            <v>0</v>
          </cell>
          <cell r="CV171">
            <v>0</v>
          </cell>
          <cell r="CW171">
            <v>0</v>
          </cell>
          <cell r="CX171">
            <v>0</v>
          </cell>
          <cell r="CY171">
            <v>0</v>
          </cell>
          <cell r="CZ171">
            <v>0</v>
          </cell>
          <cell r="DA171">
            <v>0</v>
          </cell>
          <cell r="DC171">
            <v>38899</v>
          </cell>
          <cell r="DD171">
            <v>-764.1109190137488</v>
          </cell>
          <cell r="DE171">
            <v>15.363511234458533</v>
          </cell>
          <cell r="DF171">
            <v>0</v>
          </cell>
          <cell r="DG171">
            <v>182.52172949415433</v>
          </cell>
          <cell r="DH171">
            <v>0</v>
          </cell>
          <cell r="DI171">
            <v>0</v>
          </cell>
          <cell r="DJ171">
            <v>0</v>
          </cell>
          <cell r="DK171">
            <v>-566.22567828513593</v>
          </cell>
        </row>
        <row r="172">
          <cell r="A172">
            <v>38930</v>
          </cell>
          <cell r="B172">
            <v>81.467569252304202</v>
          </cell>
          <cell r="C172">
            <v>3911.4478395503347</v>
          </cell>
          <cell r="D172">
            <v>19.208235735825156</v>
          </cell>
          <cell r="E172">
            <v>-26.42618815304013</v>
          </cell>
          <cell r="F172">
            <v>1.4689937095704408</v>
          </cell>
          <cell r="G172">
            <v>-0.50997908753021193</v>
          </cell>
          <cell r="H172">
            <v>0.45414256445480206</v>
          </cell>
          <cell r="I172">
            <v>-1.726229508197008E-3</v>
          </cell>
          <cell r="J172">
            <v>0</v>
          </cell>
          <cell r="K172">
            <v>0</v>
          </cell>
          <cell r="L172">
            <v>0</v>
          </cell>
          <cell r="M172">
            <v>0</v>
          </cell>
          <cell r="N172">
            <v>0</v>
          </cell>
          <cell r="O172">
            <v>0</v>
          </cell>
          <cell r="P172">
            <v>-7.4921423948222099E-3</v>
          </cell>
          <cell r="Q172">
            <v>-3.6232491909382603E-3</v>
          </cell>
          <cell r="R172">
            <v>-1.0395919093845407E-2</v>
          </cell>
          <cell r="S172">
            <v>-6.2947766990291143E-3</v>
          </cell>
          <cell r="T172">
            <v>-1.1852323624579331E-2</v>
          </cell>
          <cell r="U172">
            <v>-1.9933459546926713E-2</v>
          </cell>
          <cell r="V172">
            <v>-3.0705501618122355E-4</v>
          </cell>
          <cell r="W172">
            <v>-7.6300323624636235E-3</v>
          </cell>
          <cell r="X172">
            <v>-1.3352556634305124E-3</v>
          </cell>
          <cell r="Y172">
            <v>-9.5375404531194974E-5</v>
          </cell>
          <cell r="Z172">
            <v>-3.8150161812389172E-4</v>
          </cell>
          <cell r="AA172">
            <v>-3.3591818770222659E-2</v>
          </cell>
          <cell r="AB172">
            <v>0.27546478370520333</v>
          </cell>
          <cell r="AC172">
            <v>-5.3982478964414327E-2</v>
          </cell>
          <cell r="AD172">
            <v>-3.4390161812387632E-3</v>
          </cell>
          <cell r="AE172">
            <v>-3.624265372165425E-3</v>
          </cell>
          <cell r="AF172">
            <v>-1.9651521035597419E-3</v>
          </cell>
          <cell r="AG172">
            <v>-2.4797605177990789E-3</v>
          </cell>
          <cell r="AH172">
            <v>-7.4392815534025658E-3</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C172">
            <v>38930</v>
          </cell>
          <cell r="BD172">
            <v>1.0890080525683743E-2</v>
          </cell>
          <cell r="BE172">
            <v>-3.5787245799496077</v>
          </cell>
          <cell r="BF172">
            <v>-0.20606996167447278</v>
          </cell>
          <cell r="BG172">
            <v>7.2746735831877913</v>
          </cell>
          <cell r="BH172">
            <v>-0.53206852724784426</v>
          </cell>
          <cell r="BI172">
            <v>-2.8592968489888904E-2</v>
          </cell>
          <cell r="BJ172">
            <v>6.1679524999047608E-2</v>
          </cell>
          <cell r="BK172">
            <v>0</v>
          </cell>
          <cell r="BL172">
            <v>0</v>
          </cell>
          <cell r="BM172">
            <v>0</v>
          </cell>
          <cell r="BN172">
            <v>0</v>
          </cell>
          <cell r="BP172">
            <v>0</v>
          </cell>
          <cell r="BQ172">
            <v>0</v>
          </cell>
          <cell r="BR172">
            <v>0</v>
          </cell>
          <cell r="BS172">
            <v>0</v>
          </cell>
          <cell r="BT172">
            <v>0</v>
          </cell>
          <cell r="BU172">
            <v>0</v>
          </cell>
          <cell r="CA172">
            <v>0</v>
          </cell>
          <cell r="CB172">
            <v>0</v>
          </cell>
          <cell r="CC172">
            <v>0</v>
          </cell>
          <cell r="CH172">
            <v>0</v>
          </cell>
          <cell r="CI172">
            <v>0</v>
          </cell>
          <cell r="CJ172">
            <v>0</v>
          </cell>
          <cell r="CK172">
            <v>0</v>
          </cell>
          <cell r="CL172">
            <v>0</v>
          </cell>
          <cell r="CR172">
            <v>0</v>
          </cell>
          <cell r="CS172">
            <v>0</v>
          </cell>
          <cell r="CT172">
            <v>0</v>
          </cell>
          <cell r="CU172">
            <v>0</v>
          </cell>
          <cell r="CV172">
            <v>0</v>
          </cell>
          <cell r="CW172">
            <v>0</v>
          </cell>
          <cell r="CX172">
            <v>0</v>
          </cell>
          <cell r="CY172">
            <v>0</v>
          </cell>
          <cell r="CZ172">
            <v>0</v>
          </cell>
          <cell r="DA172">
            <v>0</v>
          </cell>
          <cell r="DC172">
            <v>38930</v>
          </cell>
          <cell r="DD172">
            <v>3987.1088873424105</v>
          </cell>
          <cell r="DE172">
            <v>9.960191962752929E-2</v>
          </cell>
          <cell r="DF172">
            <v>0</v>
          </cell>
          <cell r="DG172">
            <v>3.0017871513507091</v>
          </cell>
          <cell r="DH172">
            <v>0</v>
          </cell>
          <cell r="DI172">
            <v>0</v>
          </cell>
          <cell r="DJ172">
            <v>0</v>
          </cell>
          <cell r="DK172">
            <v>3990.2102764133888</v>
          </cell>
        </row>
        <row r="173">
          <cell r="A173">
            <v>38961</v>
          </cell>
          <cell r="B173">
            <v>-178.17651719160858</v>
          </cell>
          <cell r="C173">
            <v>-3481.3934453068318</v>
          </cell>
          <cell r="D173">
            <v>-11.917274635445949</v>
          </cell>
          <cell r="E173">
            <v>-34.534056426273537</v>
          </cell>
          <cell r="F173">
            <v>-14.42375812399564</v>
          </cell>
          <cell r="G173">
            <v>-8.9010272754380253</v>
          </cell>
          <cell r="H173">
            <v>-0.98356359089413203</v>
          </cell>
          <cell r="I173">
            <v>-0.11428152950819603</v>
          </cell>
          <cell r="J173">
            <v>0</v>
          </cell>
          <cell r="K173">
            <v>0</v>
          </cell>
          <cell r="L173">
            <v>0</v>
          </cell>
          <cell r="M173">
            <v>-3.0399783299999967</v>
          </cell>
          <cell r="N173">
            <v>0</v>
          </cell>
          <cell r="O173">
            <v>0</v>
          </cell>
          <cell r="P173">
            <v>-7.7072854573127181E-2</v>
          </cell>
          <cell r="Q173">
            <v>-3.4863048620980663E-2</v>
          </cell>
          <cell r="R173">
            <v>-0.97166628546533218</v>
          </cell>
          <cell r="S173">
            <v>-0.89126224967938938</v>
          </cell>
          <cell r="T173">
            <v>-1.8439589154936709E-2</v>
          </cell>
          <cell r="U173">
            <v>-0.42512374626483407</v>
          </cell>
          <cell r="V173">
            <v>-1.0022488770843052E-2</v>
          </cell>
          <cell r="W173">
            <v>-0.96579272582452447</v>
          </cell>
          <cell r="X173">
            <v>-1.183069789819291E-2</v>
          </cell>
          <cell r="Y173">
            <v>-7.8772682407992067E-3</v>
          </cell>
          <cell r="Z173">
            <v>-0.19370269077577085</v>
          </cell>
          <cell r="AA173">
            <v>-0.22530167160037351</v>
          </cell>
          <cell r="AB173">
            <v>-0.71931172548163147</v>
          </cell>
          <cell r="AC173">
            <v>-0.68673052850581939</v>
          </cell>
          <cell r="AD173">
            <v>-0.10666327875723436</v>
          </cell>
          <cell r="AE173">
            <v>-0.22329099277189357</v>
          </cell>
          <cell r="AF173">
            <v>-1.8521062059802196E-2</v>
          </cell>
          <cell r="AG173">
            <v>-2.7889167774086898E-2</v>
          </cell>
          <cell r="AH173">
            <v>-0.45287425298169026</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C173">
            <v>38961</v>
          </cell>
          <cell r="BD173">
            <v>-7.012939478848466</v>
          </cell>
          <cell r="BE173">
            <v>-17.917998054273426</v>
          </cell>
          <cell r="BF173">
            <v>-2.6347954077243685</v>
          </cell>
          <cell r="BG173">
            <v>-24.87555458924794</v>
          </cell>
          <cell r="BH173">
            <v>-2.0208629405450154</v>
          </cell>
          <cell r="BI173">
            <v>-0.2520507759794981</v>
          </cell>
          <cell r="BJ173">
            <v>-0.28470016793885744</v>
          </cell>
          <cell r="BK173">
            <v>0</v>
          </cell>
          <cell r="BL173">
            <v>0</v>
          </cell>
          <cell r="BM173">
            <v>0</v>
          </cell>
          <cell r="BN173">
            <v>0</v>
          </cell>
          <cell r="BP173">
            <v>0</v>
          </cell>
          <cell r="BQ173">
            <v>0</v>
          </cell>
          <cell r="BR173">
            <v>0</v>
          </cell>
          <cell r="BS173">
            <v>0</v>
          </cell>
          <cell r="BT173">
            <v>0</v>
          </cell>
          <cell r="BU173">
            <v>0</v>
          </cell>
          <cell r="CA173">
            <v>0</v>
          </cell>
          <cell r="CB173">
            <v>0</v>
          </cell>
          <cell r="CC173">
            <v>0</v>
          </cell>
          <cell r="CH173">
            <v>0</v>
          </cell>
          <cell r="CI173">
            <v>0</v>
          </cell>
          <cell r="CJ173">
            <v>0</v>
          </cell>
          <cell r="CK173">
            <v>0</v>
          </cell>
          <cell r="CL173">
            <v>0</v>
          </cell>
          <cell r="CR173">
            <v>0</v>
          </cell>
          <cell r="CS173">
            <v>0</v>
          </cell>
          <cell r="CT173">
            <v>0</v>
          </cell>
          <cell r="CU173">
            <v>0</v>
          </cell>
          <cell r="CV173">
            <v>0</v>
          </cell>
          <cell r="CW173">
            <v>0</v>
          </cell>
          <cell r="CX173">
            <v>0</v>
          </cell>
          <cell r="CY173">
            <v>0</v>
          </cell>
          <cell r="CZ173">
            <v>0</v>
          </cell>
          <cell r="DA173">
            <v>0</v>
          </cell>
          <cell r="DC173">
            <v>38961</v>
          </cell>
          <cell r="DD173">
            <v>-3733.4839024099965</v>
          </cell>
          <cell r="DE173">
            <v>-6.0682363252012621</v>
          </cell>
          <cell r="DF173">
            <v>0</v>
          </cell>
          <cell r="DG173">
            <v>-54.998901414557572</v>
          </cell>
          <cell r="DH173">
            <v>0</v>
          </cell>
          <cell r="DI173">
            <v>0</v>
          </cell>
          <cell r="DJ173">
            <v>0</v>
          </cell>
          <cell r="DK173">
            <v>-3794.5510401497554</v>
          </cell>
        </row>
        <row r="174">
          <cell r="A174">
            <v>38991</v>
          </cell>
          <cell r="B174">
            <v>904.2892519928655</v>
          </cell>
          <cell r="C174">
            <v>5633.3232398803666</v>
          </cell>
          <cell r="D174">
            <v>412.89987238201627</v>
          </cell>
          <cell r="E174">
            <v>291.35089639326861</v>
          </cell>
          <cell r="F174">
            <v>630.40248334217904</v>
          </cell>
          <cell r="G174">
            <v>9.307373620968292</v>
          </cell>
          <cell r="H174">
            <v>-10.583365571374266</v>
          </cell>
          <cell r="I174">
            <v>0.11600775901639304</v>
          </cell>
          <cell r="J174">
            <v>0</v>
          </cell>
          <cell r="K174">
            <v>0</v>
          </cell>
          <cell r="L174">
            <v>0</v>
          </cell>
          <cell r="M174">
            <v>3.0399783300000109</v>
          </cell>
          <cell r="N174">
            <v>0</v>
          </cell>
          <cell r="O174">
            <v>0</v>
          </cell>
          <cell r="P174">
            <v>2.403924555361213</v>
          </cell>
          <cell r="Q174">
            <v>1.6868939712030007</v>
          </cell>
          <cell r="R174">
            <v>8.5795888475688855</v>
          </cell>
          <cell r="S174">
            <v>8.7213596349505131</v>
          </cell>
          <cell r="T174">
            <v>7.5578518250692941</v>
          </cell>
          <cell r="U174">
            <v>24.411908316284144</v>
          </cell>
          <cell r="V174">
            <v>0.43591783511198157</v>
          </cell>
          <cell r="W174">
            <v>32.609563232661358</v>
          </cell>
          <cell r="X174">
            <v>0.86301750280176104</v>
          </cell>
          <cell r="Y174">
            <v>0.25128109876787569</v>
          </cell>
          <cell r="Z174">
            <v>4.1135438524713805</v>
          </cell>
          <cell r="AA174">
            <v>9.6084019892390593</v>
          </cell>
          <cell r="AB174">
            <v>59.208913464829038</v>
          </cell>
          <cell r="AC174">
            <v>39.200706598919211</v>
          </cell>
          <cell r="AD174">
            <v>1.0363169654003395</v>
          </cell>
          <cell r="AE174">
            <v>1.8200682273563169</v>
          </cell>
          <cell r="AF174">
            <v>0.89918453909969709</v>
          </cell>
          <cell r="AG174">
            <v>1.6137169607756976</v>
          </cell>
          <cell r="AH174">
            <v>13.837611118904977</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C174">
            <v>38991</v>
          </cell>
          <cell r="BD174">
            <v>10.317330978578269</v>
          </cell>
          <cell r="BE174">
            <v>477.45997152618372</v>
          </cell>
          <cell r="BF174">
            <v>110.28797151717167</v>
          </cell>
          <cell r="BG174">
            <v>124.54989531658157</v>
          </cell>
          <cell r="BH174">
            <v>123.03794483422051</v>
          </cell>
          <cell r="BI174">
            <v>0.27009965143711234</v>
          </cell>
          <cell r="BJ174">
            <v>1.1088860358432715</v>
          </cell>
          <cell r="BK174">
            <v>0</v>
          </cell>
          <cell r="BL174">
            <v>0</v>
          </cell>
          <cell r="BM174">
            <v>0</v>
          </cell>
          <cell r="BN174">
            <v>0</v>
          </cell>
          <cell r="BP174">
            <v>0</v>
          </cell>
          <cell r="BQ174">
            <v>0</v>
          </cell>
          <cell r="BR174">
            <v>0</v>
          </cell>
          <cell r="BS174">
            <v>0</v>
          </cell>
          <cell r="BT174">
            <v>0</v>
          </cell>
          <cell r="BU174">
            <v>0</v>
          </cell>
          <cell r="CA174">
            <v>0</v>
          </cell>
          <cell r="CB174">
            <v>0</v>
          </cell>
          <cell r="CC174">
            <v>0</v>
          </cell>
          <cell r="CH174">
            <v>0</v>
          </cell>
          <cell r="CI174">
            <v>0</v>
          </cell>
          <cell r="CJ174">
            <v>0</v>
          </cell>
          <cell r="CK174">
            <v>0</v>
          </cell>
          <cell r="CL174">
            <v>0</v>
          </cell>
          <cell r="CR174">
            <v>0</v>
          </cell>
          <cell r="CS174">
            <v>0</v>
          </cell>
          <cell r="CT174">
            <v>0</v>
          </cell>
          <cell r="CU174">
            <v>0</v>
          </cell>
          <cell r="CV174">
            <v>0</v>
          </cell>
          <cell r="CW174">
            <v>0</v>
          </cell>
          <cell r="CX174">
            <v>0</v>
          </cell>
          <cell r="CY174">
            <v>0</v>
          </cell>
          <cell r="CZ174">
            <v>0</v>
          </cell>
          <cell r="DA174">
            <v>0</v>
          </cell>
          <cell r="DC174">
            <v>38991</v>
          </cell>
          <cell r="DD174">
            <v>7874.1457381293067</v>
          </cell>
          <cell r="DE174">
            <v>218.85977053677581</v>
          </cell>
          <cell r="DF174">
            <v>0</v>
          </cell>
          <cell r="DG174">
            <v>847.03209986001616</v>
          </cell>
          <cell r="DH174">
            <v>0</v>
          </cell>
          <cell r="DI174">
            <v>0</v>
          </cell>
          <cell r="DJ174">
            <v>0</v>
          </cell>
          <cell r="DK174">
            <v>8940.0376085260978</v>
          </cell>
        </row>
        <row r="175">
          <cell r="A175">
            <v>39022</v>
          </cell>
          <cell r="B175">
            <v>395.17291792135438</v>
          </cell>
          <cell r="C175">
            <v>5470.7442724432476</v>
          </cell>
          <cell r="D175">
            <v>579.93550918347012</v>
          </cell>
          <cell r="E175">
            <v>325.30428417084204</v>
          </cell>
          <cell r="F175">
            <v>720.50650860948849</v>
          </cell>
          <cell r="G175">
            <v>-9.4337048409624913</v>
          </cell>
          <cell r="H175">
            <v>4.7716608962032154</v>
          </cell>
          <cell r="I175">
            <v>-0.11600775901639304</v>
          </cell>
          <cell r="J175">
            <v>0</v>
          </cell>
          <cell r="K175">
            <v>0</v>
          </cell>
          <cell r="L175">
            <v>0</v>
          </cell>
          <cell r="M175">
            <v>-3.0399783300000109</v>
          </cell>
          <cell r="N175">
            <v>0</v>
          </cell>
          <cell r="O175">
            <v>0</v>
          </cell>
          <cell r="P175">
            <v>2.2624667078830267</v>
          </cell>
          <cell r="Q175">
            <v>1.6425925644442785</v>
          </cell>
          <cell r="R175">
            <v>7.1550396235096443</v>
          </cell>
          <cell r="S175">
            <v>7.5069672996383829</v>
          </cell>
          <cell r="T175">
            <v>7.5140132359268179</v>
          </cell>
          <cell r="U175">
            <v>24.860978529608424</v>
          </cell>
          <cell r="V175">
            <v>0.44164684075098093</v>
          </cell>
          <cell r="W175">
            <v>33.038451296654983</v>
          </cell>
          <cell r="X175">
            <v>0.86064162829349211</v>
          </cell>
          <cell r="Y175">
            <v>0.25288450385055405</v>
          </cell>
          <cell r="Z175">
            <v>4.0342821439608869</v>
          </cell>
          <cell r="AA175">
            <v>8.9640606502915396</v>
          </cell>
          <cell r="AB175">
            <v>58.736597401495203</v>
          </cell>
          <cell r="AC175">
            <v>39.210616854193091</v>
          </cell>
          <cell r="AD175">
            <v>0.86455799775865483</v>
          </cell>
          <cell r="AE175">
            <v>1.4716088875679869</v>
          </cell>
          <cell r="AF175">
            <v>0.87456605420610889</v>
          </cell>
          <cell r="AG175">
            <v>1.6060592482533904</v>
          </cell>
          <cell r="AH175">
            <v>13.840126945207082</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C175">
            <v>39022</v>
          </cell>
          <cell r="BD175">
            <v>-9.5241194869562378</v>
          </cell>
          <cell r="BE175">
            <v>862.38318659526749</v>
          </cell>
          <cell r="BF175">
            <v>130.44372596843706</v>
          </cell>
          <cell r="BG175">
            <v>67.559596630270107</v>
          </cell>
          <cell r="BH175">
            <v>126.39698992684927</v>
          </cell>
          <cell r="BI175">
            <v>-0.24341380796874468</v>
          </cell>
          <cell r="BJ175">
            <v>2.8384247094649435</v>
          </cell>
          <cell r="BK175">
            <v>0</v>
          </cell>
          <cell r="BL175">
            <v>0</v>
          </cell>
          <cell r="BM175">
            <v>0</v>
          </cell>
          <cell r="BN175">
            <v>0</v>
          </cell>
          <cell r="BP175">
            <v>0</v>
          </cell>
          <cell r="BQ175">
            <v>0</v>
          </cell>
          <cell r="BR175">
            <v>0</v>
          </cell>
          <cell r="BS175">
            <v>0</v>
          </cell>
          <cell r="BT175">
            <v>0</v>
          </cell>
          <cell r="BU175">
            <v>0</v>
          </cell>
          <cell r="CA175">
            <v>0</v>
          </cell>
          <cell r="CB175">
            <v>0</v>
          </cell>
          <cell r="CC175">
            <v>0</v>
          </cell>
          <cell r="CH175">
            <v>0</v>
          </cell>
          <cell r="CI175">
            <v>0</v>
          </cell>
          <cell r="CJ175">
            <v>0</v>
          </cell>
          <cell r="CK175">
            <v>0</v>
          </cell>
          <cell r="CL175">
            <v>0</v>
          </cell>
          <cell r="CR175">
            <v>0</v>
          </cell>
          <cell r="CS175">
            <v>0</v>
          </cell>
          <cell r="CT175">
            <v>0</v>
          </cell>
          <cell r="CU175">
            <v>0</v>
          </cell>
          <cell r="CV175">
            <v>0</v>
          </cell>
          <cell r="CW175">
            <v>0</v>
          </cell>
          <cell r="CX175">
            <v>0</v>
          </cell>
          <cell r="CY175">
            <v>0</v>
          </cell>
          <cell r="CZ175">
            <v>0</v>
          </cell>
          <cell r="DA175">
            <v>0</v>
          </cell>
          <cell r="DC175">
            <v>39022</v>
          </cell>
          <cell r="DD175">
            <v>7483.8454622946265</v>
          </cell>
          <cell r="DE175">
            <v>215.13815841349452</v>
          </cell>
          <cell r="DF175">
            <v>0</v>
          </cell>
          <cell r="DG175">
            <v>1179.854390535364</v>
          </cell>
          <cell r="DH175">
            <v>0</v>
          </cell>
          <cell r="DI175">
            <v>0</v>
          </cell>
          <cell r="DJ175">
            <v>0</v>
          </cell>
          <cell r="DK175">
            <v>8878.8380112434843</v>
          </cell>
        </row>
        <row r="176">
          <cell r="A176">
            <v>39052</v>
          </cell>
          <cell r="B176">
            <v>530.59152302489565</v>
          </cell>
          <cell r="C176">
            <v>8251.7027550338262</v>
          </cell>
          <cell r="D176">
            <v>775.68000976953294</v>
          </cell>
          <cell r="E176">
            <v>374.36431131761765</v>
          </cell>
          <cell r="F176">
            <v>891.31354368607049</v>
          </cell>
          <cell r="G176">
            <v>9.516157743532915</v>
          </cell>
          <cell r="H176">
            <v>7.0445027341823661</v>
          </cell>
          <cell r="I176">
            <v>0.11600775901639304</v>
          </cell>
          <cell r="J176">
            <v>0</v>
          </cell>
          <cell r="K176">
            <v>0</v>
          </cell>
          <cell r="L176">
            <v>0</v>
          </cell>
          <cell r="M176">
            <v>3.0399783300000109</v>
          </cell>
          <cell r="N176">
            <v>0</v>
          </cell>
          <cell r="O176">
            <v>0</v>
          </cell>
          <cell r="P176">
            <v>3.1639028767929691</v>
          </cell>
          <cell r="Q176">
            <v>2.2475202421560425</v>
          </cell>
          <cell r="R176">
            <v>11.595033004913169</v>
          </cell>
          <cell r="S176">
            <v>11.861548543675084</v>
          </cell>
          <cell r="T176">
            <v>10.032008487325143</v>
          </cell>
          <cell r="U176">
            <v>33.563643902540718</v>
          </cell>
          <cell r="V176">
            <v>0.60117562445209494</v>
          </cell>
          <cell r="W176">
            <v>45.371498738118319</v>
          </cell>
          <cell r="X176">
            <v>1.1618162293816945</v>
          </cell>
          <cell r="Y176">
            <v>0.34855489244418347</v>
          </cell>
          <cell r="Z176">
            <v>5.7116962481342561</v>
          </cell>
          <cell r="AA176">
            <v>12.421022786734355</v>
          </cell>
          <cell r="AB176">
            <v>80.993412550542672</v>
          </cell>
          <cell r="AC176">
            <v>53.141157950741743</v>
          </cell>
          <cell r="AD176">
            <v>1.380494351087318</v>
          </cell>
          <cell r="AE176">
            <v>2.4415318125924266</v>
          </cell>
          <cell r="AF176">
            <v>1.1968364260654742</v>
          </cell>
          <cell r="AG176">
            <v>2.1783191610056161</v>
          </cell>
          <cell r="AH176">
            <v>19.134971308729313</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C176">
            <v>39052</v>
          </cell>
          <cell r="BD176">
            <v>9.0304672088763311</v>
          </cell>
          <cell r="BE176">
            <v>1242.2927883561886</v>
          </cell>
          <cell r="BF176">
            <v>181.78144839278264</v>
          </cell>
          <cell r="BG176">
            <v>148.61007245978453</v>
          </cell>
          <cell r="BH176">
            <v>177.01552773347504</v>
          </cell>
          <cell r="BI176">
            <v>0.26538813588898691</v>
          </cell>
          <cell r="BJ176">
            <v>3.5086026735628337</v>
          </cell>
          <cell r="BK176">
            <v>0</v>
          </cell>
          <cell r="BL176">
            <v>0</v>
          </cell>
          <cell r="BM176">
            <v>0</v>
          </cell>
          <cell r="BN176">
            <v>0</v>
          </cell>
          <cell r="BP176">
            <v>0</v>
          </cell>
          <cell r="BQ176">
            <v>0</v>
          </cell>
          <cell r="BR176">
            <v>0</v>
          </cell>
          <cell r="BS176">
            <v>0</v>
          </cell>
          <cell r="BT176">
            <v>0</v>
          </cell>
          <cell r="BU176">
            <v>0</v>
          </cell>
          <cell r="CA176">
            <v>0</v>
          </cell>
          <cell r="CB176">
            <v>0</v>
          </cell>
          <cell r="CC176">
            <v>0</v>
          </cell>
          <cell r="CH176">
            <v>0</v>
          </cell>
          <cell r="CI176">
            <v>0</v>
          </cell>
          <cell r="CJ176">
            <v>0</v>
          </cell>
          <cell r="CK176">
            <v>0</v>
          </cell>
          <cell r="CL176">
            <v>0</v>
          </cell>
          <cell r="CR176">
            <v>0</v>
          </cell>
          <cell r="CS176">
            <v>0</v>
          </cell>
          <cell r="CT176">
            <v>0</v>
          </cell>
          <cell r="CU176">
            <v>0</v>
          </cell>
          <cell r="CV176">
            <v>0</v>
          </cell>
          <cell r="CW176">
            <v>0</v>
          </cell>
          <cell r="CX176">
            <v>0</v>
          </cell>
          <cell r="CY176">
            <v>0</v>
          </cell>
          <cell r="CZ176">
            <v>0</v>
          </cell>
          <cell r="DA176">
            <v>0</v>
          </cell>
          <cell r="DC176">
            <v>39052</v>
          </cell>
          <cell r="DD176">
            <v>10843.368789398673</v>
          </cell>
          <cell r="DE176">
            <v>298.54614513743257</v>
          </cell>
          <cell r="DF176">
            <v>0</v>
          </cell>
          <cell r="DG176">
            <v>1762.5042949605588</v>
          </cell>
          <cell r="DH176">
            <v>0</v>
          </cell>
          <cell r="DI176">
            <v>0</v>
          </cell>
          <cell r="DJ176">
            <v>0</v>
          </cell>
          <cell r="DK176">
            <v>12904.419229496665</v>
          </cell>
        </row>
        <row r="177">
          <cell r="A177">
            <v>39083</v>
          </cell>
          <cell r="B177">
            <v>-3.113023186868304</v>
          </cell>
          <cell r="C177">
            <v>1197.4618153900337</v>
          </cell>
          <cell r="D177">
            <v>405.51203373309727</v>
          </cell>
          <cell r="E177">
            <v>168.17515617029335</v>
          </cell>
          <cell r="F177">
            <v>303.61764948381688</v>
          </cell>
          <cell r="G177">
            <v>-0.35062828808008817</v>
          </cell>
          <cell r="H177">
            <v>2.1502045343285623</v>
          </cell>
          <cell r="I177">
            <v>-1.726229508197008E-3</v>
          </cell>
          <cell r="J177">
            <v>0</v>
          </cell>
          <cell r="K177">
            <v>0</v>
          </cell>
          <cell r="L177">
            <v>0</v>
          </cell>
          <cell r="M177">
            <v>0</v>
          </cell>
          <cell r="N177">
            <v>0</v>
          </cell>
          <cell r="O177">
            <v>0</v>
          </cell>
          <cell r="P177">
            <v>1.2936485017332835</v>
          </cell>
          <cell r="Q177">
            <v>0.93660121836544707</v>
          </cell>
          <cell r="R177">
            <v>4.5553289745178773</v>
          </cell>
          <cell r="S177">
            <v>4.7223783990774635</v>
          </cell>
          <cell r="T177">
            <v>4.2629881809018784</v>
          </cell>
          <cell r="U177">
            <v>14.230995421994521</v>
          </cell>
          <cell r="V177">
            <v>0.25418597897834561</v>
          </cell>
          <cell r="W177">
            <v>19.185773254458212</v>
          </cell>
          <cell r="X177">
            <v>0.48989987273005609</v>
          </cell>
          <cell r="Y177">
            <v>0.14698234248073572</v>
          </cell>
          <cell r="Z177">
            <v>2.3874855432840043</v>
          </cell>
          <cell r="AA177">
            <v>5.0824148366420019</v>
          </cell>
          <cell r="AB177">
            <v>33.367029876040817</v>
          </cell>
          <cell r="AC177">
            <v>22.391216318598708</v>
          </cell>
          <cell r="AD177">
            <v>0.53619709035908514</v>
          </cell>
          <cell r="AE177">
            <v>0.94533101199033531</v>
          </cell>
          <cell r="AF177">
            <v>0.49855648471216085</v>
          </cell>
          <cell r="AG177">
            <v>0.91633881396931649</v>
          </cell>
          <cell r="AH177">
            <v>8.0477297690161009</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C177">
            <v>39083</v>
          </cell>
          <cell r="BD177">
            <v>-1.2216905476305726</v>
          </cell>
          <cell r="BE177">
            <v>244.63309957578986</v>
          </cell>
          <cell r="BF177">
            <v>66.164565112500838</v>
          </cell>
          <cell r="BG177">
            <v>37.241511602885907</v>
          </cell>
          <cell r="BH177">
            <v>58.864968256931093</v>
          </cell>
          <cell r="BI177">
            <v>-3.4145245978522532E-2</v>
          </cell>
          <cell r="BJ177">
            <v>1.5829826079903988</v>
          </cell>
          <cell r="BK177">
            <v>0</v>
          </cell>
          <cell r="BL177">
            <v>0</v>
          </cell>
          <cell r="BM177">
            <v>0</v>
          </cell>
          <cell r="BN177">
            <v>0</v>
          </cell>
          <cell r="BP177">
            <v>0</v>
          </cell>
          <cell r="BQ177">
            <v>0</v>
          </cell>
          <cell r="BR177">
            <v>0</v>
          </cell>
          <cell r="BS177">
            <v>0</v>
          </cell>
          <cell r="BT177">
            <v>0</v>
          </cell>
          <cell r="BU177">
            <v>0</v>
          </cell>
          <cell r="CA177">
            <v>0</v>
          </cell>
          <cell r="CB177">
            <v>0</v>
          </cell>
          <cell r="CC177">
            <v>0</v>
          </cell>
          <cell r="CH177">
            <v>0</v>
          </cell>
          <cell r="CI177">
            <v>0</v>
          </cell>
          <cell r="CJ177">
            <v>0</v>
          </cell>
          <cell r="CK177">
            <v>0</v>
          </cell>
          <cell r="CL177">
            <v>0</v>
          </cell>
          <cell r="CR177">
            <v>0</v>
          </cell>
          <cell r="CS177">
            <v>0</v>
          </cell>
          <cell r="CT177">
            <v>0</v>
          </cell>
          <cell r="CU177">
            <v>0</v>
          </cell>
          <cell r="CV177">
            <v>0</v>
          </cell>
          <cell r="CW177">
            <v>0</v>
          </cell>
          <cell r="CX177">
            <v>0</v>
          </cell>
          <cell r="CY177">
            <v>0</v>
          </cell>
          <cell r="CZ177">
            <v>0</v>
          </cell>
          <cell r="DA177">
            <v>0</v>
          </cell>
          <cell r="DC177">
            <v>39083</v>
          </cell>
          <cell r="DD177">
            <v>2073.4514816071137</v>
          </cell>
          <cell r="DE177">
            <v>124.25108188985035</v>
          </cell>
          <cell r="DF177">
            <v>0</v>
          </cell>
          <cell r="DG177">
            <v>407.231291362489</v>
          </cell>
          <cell r="DH177">
            <v>0</v>
          </cell>
          <cell r="DI177">
            <v>0</v>
          </cell>
          <cell r="DJ177">
            <v>0</v>
          </cell>
          <cell r="DK177">
            <v>2604.9338548594533</v>
          </cell>
        </row>
        <row r="178">
          <cell r="A178">
            <v>39114</v>
          </cell>
          <cell r="B178">
            <v>-1001.0269408475833</v>
          </cell>
          <cell r="C178">
            <v>-1187.9044374620426</v>
          </cell>
          <cell r="D178">
            <v>-233.59358164304876</v>
          </cell>
          <cell r="E178">
            <v>-326.09698134627524</v>
          </cell>
          <cell r="F178">
            <v>-459.95259299821237</v>
          </cell>
          <cell r="G178">
            <v>-27.102444415571682</v>
          </cell>
          <cell r="H178">
            <v>-3.8199229796562761</v>
          </cell>
          <cell r="I178">
            <v>-0.34302013728813563</v>
          </cell>
          <cell r="J178">
            <v>0</v>
          </cell>
          <cell r="K178">
            <v>0</v>
          </cell>
          <cell r="L178">
            <v>0</v>
          </cell>
          <cell r="M178">
            <v>-9.119934990000047</v>
          </cell>
          <cell r="N178">
            <v>0</v>
          </cell>
          <cell r="O178">
            <v>0</v>
          </cell>
          <cell r="P178">
            <v>-1.6519842927215347</v>
          </cell>
          <cell r="Q178">
            <v>-1.1145204377642743</v>
          </cell>
          <cell r="R178">
            <v>-7.6724162321978682</v>
          </cell>
          <cell r="S178">
            <v>-7.5728158680637989</v>
          </cell>
          <cell r="T178">
            <v>-4.6142770954218371</v>
          </cell>
          <cell r="U178">
            <v>-16.153598906896462</v>
          </cell>
          <cell r="V178">
            <v>-0.29497382424472351</v>
          </cell>
          <cell r="W178">
            <v>-22.683520917376057</v>
          </cell>
          <cell r="X178">
            <v>-0.55714841879796539</v>
          </cell>
          <cell r="Y178">
            <v>-0.17566223721965768</v>
          </cell>
          <cell r="Z178">
            <v>-3.0356851189730492</v>
          </cell>
          <cell r="AA178">
            <v>-6.3367499104056506</v>
          </cell>
          <cell r="AB178">
            <v>-37.721699133232278</v>
          </cell>
          <cell r="AC178">
            <v>-25.780662471667966</v>
          </cell>
          <cell r="AD178">
            <v>-0.89885757320501103</v>
          </cell>
          <cell r="AE178">
            <v>-1.6675729938010413</v>
          </cell>
          <cell r="AF178">
            <v>-0.59366192992384192</v>
          </cell>
          <cell r="AG178">
            <v>-1.0582012282270812</v>
          </cell>
          <cell r="AH178">
            <v>-9.7093800798185299</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C178">
            <v>39114</v>
          </cell>
          <cell r="BD178">
            <v>-18.271597217932424</v>
          </cell>
          <cell r="BE178">
            <v>-154.7189168157538</v>
          </cell>
          <cell r="BF178">
            <v>-83.483684518518601</v>
          </cell>
          <cell r="BG178">
            <v>-119.10935702966674</v>
          </cell>
          <cell r="BH178">
            <v>-89.333197915538847</v>
          </cell>
          <cell r="BI178">
            <v>-0.71873195611495433</v>
          </cell>
          <cell r="BJ178">
            <v>-1.9059377794065444</v>
          </cell>
          <cell r="BK178">
            <v>0</v>
          </cell>
          <cell r="BL178">
            <v>0</v>
          </cell>
          <cell r="BM178">
            <v>0</v>
          </cell>
          <cell r="BN178">
            <v>0</v>
          </cell>
          <cell r="BP178">
            <v>0</v>
          </cell>
          <cell r="BQ178">
            <v>0</v>
          </cell>
          <cell r="BR178">
            <v>0</v>
          </cell>
          <cell r="BS178">
            <v>0</v>
          </cell>
          <cell r="BT178">
            <v>0</v>
          </cell>
          <cell r="BU178">
            <v>0</v>
          </cell>
          <cell r="CA178">
            <v>0</v>
          </cell>
          <cell r="CB178">
            <v>0</v>
          </cell>
          <cell r="CC178">
            <v>0</v>
          </cell>
          <cell r="CH178">
            <v>0</v>
          </cell>
          <cell r="CI178">
            <v>0</v>
          </cell>
          <cell r="CJ178">
            <v>0</v>
          </cell>
          <cell r="CK178">
            <v>0</v>
          </cell>
          <cell r="CL178">
            <v>0</v>
          </cell>
          <cell r="CR178">
            <v>0</v>
          </cell>
          <cell r="CS178">
            <v>0</v>
          </cell>
          <cell r="CT178">
            <v>0</v>
          </cell>
          <cell r="CU178">
            <v>0</v>
          </cell>
          <cell r="CV178">
            <v>0</v>
          </cell>
          <cell r="CW178">
            <v>0</v>
          </cell>
          <cell r="CX178">
            <v>0</v>
          </cell>
          <cell r="CY178">
            <v>0</v>
          </cell>
          <cell r="CZ178">
            <v>0</v>
          </cell>
          <cell r="DA178">
            <v>0</v>
          </cell>
          <cell r="DC178">
            <v>39114</v>
          </cell>
          <cell r="DD178">
            <v>-3248.9598568196789</v>
          </cell>
          <cell r="DE178">
            <v>-149.29338866995863</v>
          </cell>
          <cell r="DF178">
            <v>0</v>
          </cell>
          <cell r="DG178">
            <v>-467.54142323293189</v>
          </cell>
          <cell r="DH178">
            <v>0</v>
          </cell>
          <cell r="DI178">
            <v>0</v>
          </cell>
          <cell r="DJ178">
            <v>0</v>
          </cell>
          <cell r="DK178">
            <v>-3865.794668722569</v>
          </cell>
        </row>
        <row r="179">
          <cell r="A179">
            <v>39142</v>
          </cell>
          <cell r="B179">
            <v>16.806282335695869</v>
          </cell>
          <cell r="C179">
            <v>-6150.2117978352908</v>
          </cell>
          <cell r="D179">
            <v>-355.88007158436676</v>
          </cell>
          <cell r="E179">
            <v>-72.314051963985776</v>
          </cell>
          <cell r="F179">
            <v>-345.6371053384496</v>
          </cell>
          <cell r="G179">
            <v>27.50029068998694</v>
          </cell>
          <cell r="H179">
            <v>-2.2468884135579366</v>
          </cell>
          <cell r="I179">
            <v>0.34837437457627152</v>
          </cell>
          <cell r="J179">
            <v>0</v>
          </cell>
          <cell r="K179">
            <v>0</v>
          </cell>
          <cell r="L179">
            <v>0</v>
          </cell>
          <cell r="M179">
            <v>9.1199349900000044</v>
          </cell>
          <cell r="N179">
            <v>0</v>
          </cell>
          <cell r="O179">
            <v>0</v>
          </cell>
          <cell r="P179">
            <v>-1.3095960466574734</v>
          </cell>
          <cell r="Q179">
            <v>-0.99721390177796998</v>
          </cell>
          <cell r="R179">
            <v>-2.2898726356596697</v>
          </cell>
          <cell r="S179">
            <v>-2.7032949095364671</v>
          </cell>
          <cell r="T179">
            <v>-4.93885822066893</v>
          </cell>
          <cell r="U179">
            <v>-15.065440079800439</v>
          </cell>
          <cell r="V179">
            <v>-0.26099715638298027</v>
          </cell>
          <cell r="W179">
            <v>-18.892092010009009</v>
          </cell>
          <cell r="X179">
            <v>-0.53555431215631666</v>
          </cell>
          <cell r="Y179">
            <v>-0.14366388318493761</v>
          </cell>
          <cell r="Z179">
            <v>-2.1238393572996301</v>
          </cell>
          <cell r="AA179">
            <v>-5.4555999587580786</v>
          </cell>
          <cell r="AB179">
            <v>-33.404746477950624</v>
          </cell>
          <cell r="AC179">
            <v>-23.92179046406639</v>
          </cell>
          <cell r="AD179">
            <v>-0.30490946920365669</v>
          </cell>
          <cell r="AE179">
            <v>-0.41600796340607715</v>
          </cell>
          <cell r="AF179">
            <v>-0.53137726329614088</v>
          </cell>
          <cell r="AG179">
            <v>-0.98296582639697139</v>
          </cell>
          <cell r="AH179">
            <v>-7.822930523680995</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C179">
            <v>39142</v>
          </cell>
          <cell r="BD179">
            <v>20.516487279504332</v>
          </cell>
          <cell r="BE179">
            <v>-888.18844043621812</v>
          </cell>
          <cell r="BF179">
            <v>-74.928052750400013</v>
          </cell>
          <cell r="BG179">
            <v>-8.7222172484983957</v>
          </cell>
          <cell r="BH179">
            <v>-69.837296780392933</v>
          </cell>
          <cell r="BI179">
            <v>0.77265904481829217</v>
          </cell>
          <cell r="BJ179">
            <v>-1.8805527045865098</v>
          </cell>
          <cell r="BK179">
            <v>0</v>
          </cell>
          <cell r="BL179">
            <v>0</v>
          </cell>
          <cell r="BM179">
            <v>0</v>
          </cell>
          <cell r="BN179">
            <v>0</v>
          </cell>
          <cell r="BP179">
            <v>0</v>
          </cell>
          <cell r="BQ179">
            <v>0</v>
          </cell>
          <cell r="BR179">
            <v>0</v>
          </cell>
          <cell r="BS179">
            <v>0</v>
          </cell>
          <cell r="BT179">
            <v>0</v>
          </cell>
          <cell r="BU179">
            <v>0</v>
          </cell>
          <cell r="CA179">
            <v>0</v>
          </cell>
          <cell r="CB179">
            <v>0</v>
          </cell>
          <cell r="CC179">
            <v>0</v>
          </cell>
          <cell r="CH179">
            <v>0</v>
          </cell>
          <cell r="CI179">
            <v>0</v>
          </cell>
          <cell r="CJ179">
            <v>0</v>
          </cell>
          <cell r="CK179">
            <v>0</v>
          </cell>
          <cell r="CL179">
            <v>0</v>
          </cell>
          <cell r="CR179">
            <v>0</v>
          </cell>
          <cell r="CS179">
            <v>0</v>
          </cell>
          <cell r="CT179">
            <v>0</v>
          </cell>
          <cell r="CU179">
            <v>0</v>
          </cell>
          <cell r="CV179">
            <v>0</v>
          </cell>
          <cell r="CW179">
            <v>0</v>
          </cell>
          <cell r="CX179">
            <v>0</v>
          </cell>
          <cell r="CY179">
            <v>0</v>
          </cell>
          <cell r="CZ179">
            <v>0</v>
          </cell>
          <cell r="DA179">
            <v>0</v>
          </cell>
          <cell r="DC179">
            <v>39142</v>
          </cell>
          <cell r="DD179">
            <v>-6872.5150327453912</v>
          </cell>
          <cell r="DE179">
            <v>-122.10075045989275</v>
          </cell>
          <cell r="DF179">
            <v>0</v>
          </cell>
          <cell r="DG179">
            <v>-1022.2674135957734</v>
          </cell>
          <cell r="DH179">
            <v>0</v>
          </cell>
          <cell r="DI179">
            <v>0</v>
          </cell>
          <cell r="DJ179">
            <v>0</v>
          </cell>
          <cell r="DK179">
            <v>-8016.8831968010572</v>
          </cell>
        </row>
        <row r="180">
          <cell r="A180">
            <v>39173</v>
          </cell>
          <cell r="B180">
            <v>-668.99461284696645</v>
          </cell>
          <cell r="C180">
            <v>-5084.6611051337331</v>
          </cell>
          <cell r="D180">
            <v>-621.86908211910577</v>
          </cell>
          <cell r="E180">
            <v>-503.86741011143818</v>
          </cell>
          <cell r="F180">
            <v>-789.16469816808058</v>
          </cell>
          <cell r="G180">
            <v>-9.4541676712258891</v>
          </cell>
          <cell r="H180">
            <v>-6.210643379354817</v>
          </cell>
          <cell r="I180">
            <v>-0.11963576679633192</v>
          </cell>
          <cell r="J180">
            <v>0</v>
          </cell>
          <cell r="K180">
            <v>0</v>
          </cell>
          <cell r="L180">
            <v>0</v>
          </cell>
          <cell r="M180">
            <v>-3.0399783299999683</v>
          </cell>
          <cell r="N180">
            <v>0</v>
          </cell>
          <cell r="O180">
            <v>0</v>
          </cell>
          <cell r="P180">
            <v>-2.959499564907019</v>
          </cell>
          <cell r="Q180">
            <v>-2.0891488886576575</v>
          </cell>
          <cell r="R180">
            <v>-10.649415688856685</v>
          </cell>
          <cell r="S180">
            <v>-10.864782691718062</v>
          </cell>
          <cell r="T180">
            <v>-9.3243858291007644</v>
          </cell>
          <cell r="U180">
            <v>-30.733362721987397</v>
          </cell>
          <cell r="V180">
            <v>-0.54958277120147048</v>
          </cell>
          <cell r="W180">
            <v>-41.285416702557271</v>
          </cell>
          <cell r="X180">
            <v>-1.0743712181154526</v>
          </cell>
          <cell r="Y180">
            <v>-0.31760823308449415</v>
          </cell>
          <cell r="Z180">
            <v>-5.1964081134353819</v>
          </cell>
          <cell r="AA180">
            <v>-11.718931096762709</v>
          </cell>
          <cell r="AB180">
            <v>-71.279793657453979</v>
          </cell>
          <cell r="AC180">
            <v>-48.985776299104202</v>
          </cell>
          <cell r="AD180">
            <v>-1.2795972143443155</v>
          </cell>
          <cell r="AE180">
            <v>-2.2504913779584772</v>
          </cell>
          <cell r="AF180">
            <v>-1.1130309025915524</v>
          </cell>
          <cell r="AG180">
            <v>-2.0120211895505435</v>
          </cell>
          <cell r="AH180">
            <v>-17.461388760797419</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C180">
            <v>39173</v>
          </cell>
          <cell r="BD180">
            <v>-8.9412898039809363</v>
          </cell>
          <cell r="BE180">
            <v>-751.06627717000697</v>
          </cell>
          <cell r="BF180">
            <v>-154.24292794284622</v>
          </cell>
          <cell r="BG180">
            <v>-119.23532729766669</v>
          </cell>
          <cell r="BH180">
            <v>-153.67711906083673</v>
          </cell>
          <cell r="BI180">
            <v>-0.31196177749622311</v>
          </cell>
          <cell r="BJ180">
            <v>-3.3209393100210622</v>
          </cell>
          <cell r="BK180">
            <v>0</v>
          </cell>
          <cell r="BL180">
            <v>0</v>
          </cell>
          <cell r="BM180">
            <v>0</v>
          </cell>
          <cell r="BN180">
            <v>0</v>
          </cell>
          <cell r="BP180">
            <v>0</v>
          </cell>
          <cell r="BQ180">
            <v>0</v>
          </cell>
          <cell r="BR180">
            <v>0</v>
          </cell>
          <cell r="BS180">
            <v>0</v>
          </cell>
          <cell r="BT180">
            <v>0</v>
          </cell>
          <cell r="BU180">
            <v>0</v>
          </cell>
          <cell r="CA180">
            <v>0</v>
          </cell>
          <cell r="CB180">
            <v>0</v>
          </cell>
          <cell r="CC180">
            <v>0</v>
          </cell>
          <cell r="CH180">
            <v>0</v>
          </cell>
          <cell r="CI180">
            <v>0</v>
          </cell>
          <cell r="CJ180">
            <v>0</v>
          </cell>
          <cell r="CK180">
            <v>0</v>
          </cell>
          <cell r="CL180">
            <v>0</v>
          </cell>
          <cell r="CR180">
            <v>0</v>
          </cell>
          <cell r="CS180">
            <v>0</v>
          </cell>
          <cell r="CT180">
            <v>0</v>
          </cell>
          <cell r="CU180">
            <v>0</v>
          </cell>
          <cell r="CV180">
            <v>0</v>
          </cell>
          <cell r="CW180">
            <v>0</v>
          </cell>
          <cell r="CX180">
            <v>0</v>
          </cell>
          <cell r="CY180">
            <v>0</v>
          </cell>
          <cell r="CZ180">
            <v>0</v>
          </cell>
          <cell r="DA180">
            <v>0</v>
          </cell>
          <cell r="DC180">
            <v>39173</v>
          </cell>
          <cell r="DD180">
            <v>-7687.3813335267014</v>
          </cell>
          <cell r="DE180">
            <v>-271.14501292218489</v>
          </cell>
          <cell r="DF180">
            <v>0</v>
          </cell>
          <cell r="DG180">
            <v>-1190.7958423628547</v>
          </cell>
          <cell r="DH180">
            <v>0</v>
          </cell>
          <cell r="DI180">
            <v>0</v>
          </cell>
          <cell r="DJ180">
            <v>0</v>
          </cell>
          <cell r="DK180">
            <v>-9149.3221888117405</v>
          </cell>
        </row>
        <row r="181">
          <cell r="A181">
            <v>39203</v>
          </cell>
          <cell r="B181">
            <v>-306.60033598756672</v>
          </cell>
          <cell r="C181">
            <v>-4396.2873855148682</v>
          </cell>
          <cell r="D181">
            <v>-584.3840643732882</v>
          </cell>
          <cell r="E181">
            <v>-82.756699630326921</v>
          </cell>
          <cell r="F181">
            <v>-596.81568549048166</v>
          </cell>
          <cell r="G181">
            <v>9.1031608274966516</v>
          </cell>
          <cell r="H181">
            <v>-4.3787320900412858</v>
          </cell>
          <cell r="I181">
            <v>0.11600775901639304</v>
          </cell>
          <cell r="J181">
            <v>0</v>
          </cell>
          <cell r="K181">
            <v>0</v>
          </cell>
          <cell r="L181">
            <v>0</v>
          </cell>
          <cell r="M181">
            <v>3.0399783299999967</v>
          </cell>
          <cell r="N181">
            <v>0</v>
          </cell>
          <cell r="O181">
            <v>0</v>
          </cell>
          <cell r="P181">
            <v>-2.1546396846714648</v>
          </cell>
          <cell r="Q181">
            <v>-1.5703603889185582</v>
          </cell>
          <cell r="R181">
            <v>-6.5513048442398301</v>
          </cell>
          <cell r="S181">
            <v>-6.8845609533013814</v>
          </cell>
          <cell r="T181">
            <v>-7.4337682232223115</v>
          </cell>
          <cell r="U181">
            <v>-23.306079807476792</v>
          </cell>
          <cell r="V181">
            <v>-0.41189904727757753</v>
          </cell>
          <cell r="W181">
            <v>-30.580711670701376</v>
          </cell>
          <cell r="X181">
            <v>-0.82278515407230257</v>
          </cell>
          <cell r="Y181">
            <v>-0.23431815418189322</v>
          </cell>
          <cell r="Z181">
            <v>-3.7216754123518339</v>
          </cell>
          <cell r="AA181">
            <v>-8.7229684218175798</v>
          </cell>
          <cell r="AB181">
            <v>-53.368150402795621</v>
          </cell>
          <cell r="AC181">
            <v>-37.135916328291195</v>
          </cell>
          <cell r="AD181">
            <v>-0.79339941706186501</v>
          </cell>
          <cell r="AE181">
            <v>-1.3451314456084162</v>
          </cell>
          <cell r="AF181">
            <v>-0.83675977297993165</v>
          </cell>
          <cell r="AG181">
            <v>-1.5262358071366009</v>
          </cell>
          <cell r="AH181">
            <v>-12.838103281388911</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C181">
            <v>39203</v>
          </cell>
          <cell r="BD181">
            <v>4.7979340018969765</v>
          </cell>
          <cell r="BE181">
            <v>-708.79042184818286</v>
          </cell>
          <cell r="BF181">
            <v>-116.74392479215899</v>
          </cell>
          <cell r="BG181">
            <v>-72.594542633433207</v>
          </cell>
          <cell r="BH181">
            <v>-113.68504751925801</v>
          </cell>
          <cell r="BI181">
            <v>0.27705527701587496</v>
          </cell>
          <cell r="BJ181">
            <v>-2.5008177138066014</v>
          </cell>
          <cell r="BK181">
            <v>0</v>
          </cell>
          <cell r="BL181">
            <v>0</v>
          </cell>
          <cell r="BM181">
            <v>0</v>
          </cell>
          <cell r="BN181">
            <v>0</v>
          </cell>
          <cell r="BP181">
            <v>0</v>
          </cell>
          <cell r="BQ181">
            <v>0</v>
          </cell>
          <cell r="BR181">
            <v>0</v>
          </cell>
          <cell r="BS181">
            <v>0</v>
          </cell>
          <cell r="BT181">
            <v>0</v>
          </cell>
          <cell r="BU181">
            <v>0</v>
          </cell>
          <cell r="CA181">
            <v>0</v>
          </cell>
          <cell r="CB181">
            <v>0</v>
          </cell>
          <cell r="CC181">
            <v>0</v>
          </cell>
          <cell r="CH181">
            <v>0</v>
          </cell>
          <cell r="CI181">
            <v>0</v>
          </cell>
          <cell r="CJ181">
            <v>0</v>
          </cell>
          <cell r="CK181">
            <v>0</v>
          </cell>
          <cell r="CL181">
            <v>0</v>
          </cell>
          <cell r="CR181">
            <v>0</v>
          </cell>
          <cell r="CS181">
            <v>0</v>
          </cell>
          <cell r="CT181">
            <v>0</v>
          </cell>
          <cell r="CU181">
            <v>0</v>
          </cell>
          <cell r="CV181">
            <v>0</v>
          </cell>
          <cell r="CW181">
            <v>0</v>
          </cell>
          <cell r="CX181">
            <v>0</v>
          </cell>
          <cell r="CY181">
            <v>0</v>
          </cell>
          <cell r="CZ181">
            <v>0</v>
          </cell>
          <cell r="DA181">
            <v>0</v>
          </cell>
          <cell r="DC181">
            <v>39203</v>
          </cell>
          <cell r="DD181">
            <v>-5958.9637561700592</v>
          </cell>
          <cell r="DE181">
            <v>-200.23876821749548</v>
          </cell>
          <cell r="DF181">
            <v>0</v>
          </cell>
          <cell r="DG181">
            <v>-1009.2397652279268</v>
          </cell>
          <cell r="DH181">
            <v>0</v>
          </cell>
          <cell r="DI181">
            <v>0</v>
          </cell>
          <cell r="DJ181">
            <v>0</v>
          </cell>
          <cell r="DK181">
            <v>-7168.442289615482</v>
          </cell>
        </row>
        <row r="182">
          <cell r="A182">
            <v>39234</v>
          </cell>
          <cell r="B182">
            <v>-153.8480937444665</v>
          </cell>
          <cell r="C182">
            <v>-2690.1172418009846</v>
          </cell>
          <cell r="D182">
            <v>-352.14054420131015</v>
          </cell>
          <cell r="E182">
            <v>-182.65352309150012</v>
          </cell>
          <cell r="F182">
            <v>-332.10199847418477</v>
          </cell>
          <cell r="G182">
            <v>-9.1964231133624708</v>
          </cell>
          <cell r="H182">
            <v>14.123203771932953</v>
          </cell>
          <cell r="I182">
            <v>-0.11600775901639304</v>
          </cell>
          <cell r="J182">
            <v>0</v>
          </cell>
          <cell r="K182">
            <v>0</v>
          </cell>
          <cell r="L182">
            <v>0</v>
          </cell>
          <cell r="M182">
            <v>-3.0399783299999967</v>
          </cell>
          <cell r="N182">
            <v>0</v>
          </cell>
          <cell r="O182">
            <v>0</v>
          </cell>
          <cell r="P182">
            <v>-1.1649706128269299</v>
          </cell>
          <cell r="Q182">
            <v>-0.82987455260231324</v>
          </cell>
          <cell r="R182">
            <v>-4.7636247022117004</v>
          </cell>
          <cell r="S182">
            <v>-4.8150427764837467</v>
          </cell>
          <cell r="T182">
            <v>-5.4534774727494586</v>
          </cell>
          <cell r="U182">
            <v>-12.356117452448586</v>
          </cell>
          <cell r="V182">
            <v>-0.22188379494738597</v>
          </cell>
          <cell r="W182">
            <v>-16.886683365292409</v>
          </cell>
          <cell r="X182">
            <v>-0.43334499899979895</v>
          </cell>
          <cell r="Y182">
            <v>-0.12990895191936352</v>
          </cell>
          <cell r="Z182">
            <v>-2.1732680968807765</v>
          </cell>
          <cell r="AA182">
            <v>-4.5789831102061953</v>
          </cell>
          <cell r="AB182">
            <v>-27.867954231838411</v>
          </cell>
          <cell r="AC182">
            <v>-19.622476519038727</v>
          </cell>
          <cell r="AD182">
            <v>-0.5561651687438518</v>
          </cell>
          <cell r="AE182">
            <v>-1.0126132765386213</v>
          </cell>
          <cell r="AF182">
            <v>-0.44199624525374559</v>
          </cell>
          <cell r="AG182">
            <v>-0.80540456101884339</v>
          </cell>
          <cell r="AH182">
            <v>-7.1378934921891712</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C182">
            <v>39234</v>
          </cell>
          <cell r="BD182">
            <v>-6.092798764923657</v>
          </cell>
          <cell r="BE182">
            <v>-447.8186140410902</v>
          </cell>
          <cell r="BF182">
            <v>-62.871173708460688</v>
          </cell>
          <cell r="BG182">
            <v>-55.8305422663135</v>
          </cell>
          <cell r="BH182">
            <v>-65.361083938354241</v>
          </cell>
          <cell r="BI182">
            <v>-0.26896873380193309</v>
          </cell>
          <cell r="BJ182">
            <v>0.94093392305717183</v>
          </cell>
          <cell r="BK182">
            <v>0</v>
          </cell>
          <cell r="BL182">
            <v>0</v>
          </cell>
          <cell r="BM182">
            <v>0</v>
          </cell>
          <cell r="BN182">
            <v>0</v>
          </cell>
          <cell r="BP182">
            <v>0</v>
          </cell>
          <cell r="BQ182">
            <v>0</v>
          </cell>
          <cell r="BR182">
            <v>0</v>
          </cell>
          <cell r="BS182">
            <v>0</v>
          </cell>
          <cell r="BT182">
            <v>0</v>
          </cell>
          <cell r="BU182">
            <v>0</v>
          </cell>
          <cell r="CA182">
            <v>0</v>
          </cell>
          <cell r="CB182">
            <v>0</v>
          </cell>
          <cell r="CC182">
            <v>0</v>
          </cell>
          <cell r="CH182">
            <v>0</v>
          </cell>
          <cell r="CI182">
            <v>0</v>
          </cell>
          <cell r="CJ182">
            <v>0</v>
          </cell>
          <cell r="CK182">
            <v>0</v>
          </cell>
          <cell r="CL182">
            <v>0</v>
          </cell>
          <cell r="CR182">
            <v>0</v>
          </cell>
          <cell r="CS182">
            <v>0</v>
          </cell>
          <cell r="CT182">
            <v>0</v>
          </cell>
          <cell r="CU182">
            <v>0</v>
          </cell>
          <cell r="CV182">
            <v>0</v>
          </cell>
          <cell r="CW182">
            <v>0</v>
          </cell>
          <cell r="CX182">
            <v>0</v>
          </cell>
          <cell r="CY182">
            <v>0</v>
          </cell>
          <cell r="CZ182">
            <v>0</v>
          </cell>
          <cell r="DA182">
            <v>0</v>
          </cell>
          <cell r="DC182">
            <v>39234</v>
          </cell>
          <cell r="DD182">
            <v>-3709.0906067428923</v>
          </cell>
          <cell r="DE182">
            <v>-111.25168338219004</v>
          </cell>
          <cell r="DF182">
            <v>0</v>
          </cell>
          <cell r="DG182">
            <v>-637.30224752988704</v>
          </cell>
          <cell r="DH182">
            <v>0</v>
          </cell>
          <cell r="DI182">
            <v>0</v>
          </cell>
          <cell r="DJ182">
            <v>0</v>
          </cell>
          <cell r="DK182">
            <v>-4457.6445376549691</v>
          </cell>
        </row>
        <row r="183">
          <cell r="A183">
            <v>39264</v>
          </cell>
          <cell r="B183">
            <v>403.15172107915896</v>
          </cell>
          <cell r="C183">
            <v>-1249.4523522924815</v>
          </cell>
          <cell r="D183">
            <v>-37.358957626977542</v>
          </cell>
          <cell r="E183">
            <v>87.308896258886307</v>
          </cell>
          <cell r="F183">
            <v>72.783608159034827</v>
          </cell>
          <cell r="G183">
            <v>9.521391810186401</v>
          </cell>
          <cell r="H183">
            <v>-0.32059847622318571</v>
          </cell>
          <cell r="I183">
            <v>0.11600775901639304</v>
          </cell>
          <cell r="J183">
            <v>0</v>
          </cell>
          <cell r="K183">
            <v>0</v>
          </cell>
          <cell r="L183">
            <v>0</v>
          </cell>
          <cell r="M183">
            <v>3.0399783299999967</v>
          </cell>
          <cell r="N183">
            <v>0</v>
          </cell>
          <cell r="O183">
            <v>0</v>
          </cell>
          <cell r="P183">
            <v>0.20131255698181949</v>
          </cell>
          <cell r="Q183">
            <v>0.12599647136387193</v>
          </cell>
          <cell r="R183">
            <v>1.0237058572151909</v>
          </cell>
          <cell r="S183">
            <v>0.92580034814010759</v>
          </cell>
          <cell r="T183">
            <v>2.4281970247170346</v>
          </cell>
          <cell r="U183">
            <v>0.99213000399324969</v>
          </cell>
          <cell r="V183">
            <v>1.6739858547754838E-2</v>
          </cell>
          <cell r="W183">
            <v>1.0965609022300775</v>
          </cell>
          <cell r="X183">
            <v>6.0994822496437728E-2</v>
          </cell>
          <cell r="Y183">
            <v>9.4312656923254412E-3</v>
          </cell>
          <cell r="Z183">
            <v>0.19795250348403837</v>
          </cell>
          <cell r="AA183">
            <v>0.9962257254135416</v>
          </cell>
          <cell r="AB183">
            <v>3.7008493232165875</v>
          </cell>
          <cell r="AC183">
            <v>2.2436373671858618</v>
          </cell>
          <cell r="AD183">
            <v>0.12546473289171622</v>
          </cell>
          <cell r="AE183">
            <v>0.24019237594958209</v>
          </cell>
          <cell r="AF183">
            <v>6.8168824125131255E-2</v>
          </cell>
          <cell r="AG183">
            <v>0.10076335661788249</v>
          </cell>
          <cell r="AH183">
            <v>0.56957053055258555</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C183">
            <v>39264</v>
          </cell>
          <cell r="BD183">
            <v>6.3913257508907009</v>
          </cell>
          <cell r="BE183">
            <v>145.31034689204728</v>
          </cell>
          <cell r="BF183">
            <v>6.4329180908911496</v>
          </cell>
          <cell r="BG183">
            <v>15.131791472116561</v>
          </cell>
          <cell r="BH183">
            <v>9.1312459306975882</v>
          </cell>
          <cell r="BI183">
            <v>0.27266315666948859</v>
          </cell>
          <cell r="BJ183">
            <v>-0.14856179915809165</v>
          </cell>
          <cell r="BK183">
            <v>0</v>
          </cell>
          <cell r="BL183">
            <v>0</v>
          </cell>
          <cell r="BM183">
            <v>0</v>
          </cell>
          <cell r="BN183">
            <v>0</v>
          </cell>
          <cell r="BP183">
            <v>0</v>
          </cell>
          <cell r="BQ183">
            <v>0</v>
          </cell>
          <cell r="BR183">
            <v>0</v>
          </cell>
          <cell r="BS183">
            <v>0</v>
          </cell>
          <cell r="BT183">
            <v>0</v>
          </cell>
          <cell r="BU183">
            <v>0</v>
          </cell>
          <cell r="CA183">
            <v>0</v>
          </cell>
          <cell r="CB183">
            <v>0</v>
          </cell>
          <cell r="CC183">
            <v>0</v>
          </cell>
          <cell r="CH183">
            <v>0</v>
          </cell>
          <cell r="CI183">
            <v>0</v>
          </cell>
          <cell r="CJ183">
            <v>0</v>
          </cell>
          <cell r="CK183">
            <v>0</v>
          </cell>
          <cell r="CL183">
            <v>0</v>
          </cell>
          <cell r="CR183">
            <v>0</v>
          </cell>
          <cell r="CS183">
            <v>0</v>
          </cell>
          <cell r="CT183">
            <v>0</v>
          </cell>
          <cell r="CU183">
            <v>0</v>
          </cell>
          <cell r="CV183">
            <v>0</v>
          </cell>
          <cell r="CW183">
            <v>0</v>
          </cell>
          <cell r="CX183">
            <v>0</v>
          </cell>
          <cell r="CY183">
            <v>0</v>
          </cell>
          <cell r="CZ183">
            <v>0</v>
          </cell>
          <cell r="DA183">
            <v>0</v>
          </cell>
          <cell r="DC183">
            <v>39264</v>
          </cell>
          <cell r="DD183">
            <v>-711.21030499939934</v>
          </cell>
          <cell r="DE183">
            <v>15.123693850814796</v>
          </cell>
          <cell r="DF183">
            <v>0</v>
          </cell>
          <cell r="DG183">
            <v>182.52172949415467</v>
          </cell>
          <cell r="DH183">
            <v>0</v>
          </cell>
          <cell r="DI183">
            <v>0</v>
          </cell>
          <cell r="DJ183">
            <v>0</v>
          </cell>
          <cell r="DK183">
            <v>-513.56488165442988</v>
          </cell>
        </row>
        <row r="184">
          <cell r="A184">
            <v>39295</v>
          </cell>
          <cell r="B184">
            <v>80.530453802436568</v>
          </cell>
          <cell r="C184">
            <v>3811.0749331715165</v>
          </cell>
          <cell r="D184">
            <v>19.183607378528677</v>
          </cell>
          <cell r="E184">
            <v>-26.876811857498978</v>
          </cell>
          <cell r="F184">
            <v>0.7482779020505177</v>
          </cell>
          <cell r="G184">
            <v>-0.50997908753015508</v>
          </cell>
          <cell r="H184">
            <v>0.45414256445480206</v>
          </cell>
          <cell r="I184">
            <v>-1.726229508197008E-3</v>
          </cell>
          <cell r="J184">
            <v>0</v>
          </cell>
          <cell r="K184">
            <v>0</v>
          </cell>
          <cell r="L184">
            <v>0</v>
          </cell>
          <cell r="M184">
            <v>0</v>
          </cell>
          <cell r="N184">
            <v>0</v>
          </cell>
          <cell r="O184">
            <v>0</v>
          </cell>
          <cell r="P184">
            <v>-7.4921423948213217E-3</v>
          </cell>
          <cell r="Q184">
            <v>-3.6232491909382603E-3</v>
          </cell>
          <cell r="R184">
            <v>-1.0395919093852513E-2</v>
          </cell>
          <cell r="S184">
            <v>-6.294776699032667E-3</v>
          </cell>
          <cell r="T184">
            <v>-1.1852323624571337E-2</v>
          </cell>
          <cell r="U184">
            <v>-1.993345954692316E-2</v>
          </cell>
          <cell r="V184">
            <v>-3.0705501618122355E-4</v>
          </cell>
          <cell r="W184">
            <v>-7.6300323624636235E-3</v>
          </cell>
          <cell r="X184">
            <v>-1.3352556634304014E-3</v>
          </cell>
          <cell r="Y184">
            <v>-9.5375404531194974E-5</v>
          </cell>
          <cell r="Z184">
            <v>-3.8150161812389172E-4</v>
          </cell>
          <cell r="AA184">
            <v>-3.3591818770226212E-2</v>
          </cell>
          <cell r="AB184">
            <v>0.28531915448098744</v>
          </cell>
          <cell r="AC184">
            <v>-5.3982478964407221E-2</v>
          </cell>
          <cell r="AD184">
            <v>-3.4390161812387632E-3</v>
          </cell>
          <cell r="AE184">
            <v>-3.624265372165425E-3</v>
          </cell>
          <cell r="AF184">
            <v>-1.9651521035597419E-3</v>
          </cell>
          <cell r="AG184">
            <v>-2.4797605177990789E-3</v>
          </cell>
          <cell r="AH184">
            <v>-7.4392815533990131E-3</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C184">
            <v>39295</v>
          </cell>
          <cell r="BD184">
            <v>1.0890080525683743E-2</v>
          </cell>
          <cell r="BE184">
            <v>-3.5787245799497214</v>
          </cell>
          <cell r="BF184">
            <v>-0.20606996167447278</v>
          </cell>
          <cell r="BG184">
            <v>7.2746735831877913</v>
          </cell>
          <cell r="BH184">
            <v>-0.53206852724784426</v>
          </cell>
          <cell r="BI184">
            <v>-2.8592968489888015E-2</v>
          </cell>
          <cell r="BJ184">
            <v>6.1679524999047608E-2</v>
          </cell>
          <cell r="BK184">
            <v>0</v>
          </cell>
          <cell r="BL184">
            <v>0</v>
          </cell>
          <cell r="BM184">
            <v>0</v>
          </cell>
          <cell r="BN184">
            <v>0</v>
          </cell>
          <cell r="BP184">
            <v>0</v>
          </cell>
          <cell r="BQ184">
            <v>0</v>
          </cell>
          <cell r="BR184">
            <v>0</v>
          </cell>
          <cell r="BS184">
            <v>0</v>
          </cell>
          <cell r="BT184">
            <v>0</v>
          </cell>
          <cell r="BU184">
            <v>0</v>
          </cell>
          <cell r="CA184">
            <v>0</v>
          </cell>
          <cell r="CB184">
            <v>0</v>
          </cell>
          <cell r="CC184">
            <v>0</v>
          </cell>
          <cell r="CH184">
            <v>0</v>
          </cell>
          <cell r="CI184">
            <v>0</v>
          </cell>
          <cell r="CJ184">
            <v>0</v>
          </cell>
          <cell r="CK184">
            <v>0</v>
          </cell>
          <cell r="CL184">
            <v>0</v>
          </cell>
          <cell r="CR184">
            <v>0</v>
          </cell>
          <cell r="CS184">
            <v>0</v>
          </cell>
          <cell r="CT184">
            <v>0</v>
          </cell>
          <cell r="CU184">
            <v>0</v>
          </cell>
          <cell r="CV184">
            <v>0</v>
          </cell>
          <cell r="CW184">
            <v>0</v>
          </cell>
          <cell r="CX184">
            <v>0</v>
          </cell>
          <cell r="CY184">
            <v>0</v>
          </cell>
          <cell r="CZ184">
            <v>0</v>
          </cell>
          <cell r="DA184">
            <v>0</v>
          </cell>
          <cell r="DC184">
            <v>39295</v>
          </cell>
          <cell r="DD184">
            <v>3884.6028976444495</v>
          </cell>
          <cell r="DE184">
            <v>0.10945629040332239</v>
          </cell>
          <cell r="DF184">
            <v>0</v>
          </cell>
          <cell r="DG184">
            <v>3.0017871513505963</v>
          </cell>
          <cell r="DH184">
            <v>0</v>
          </cell>
          <cell r="DI184">
            <v>0</v>
          </cell>
          <cell r="DJ184">
            <v>0</v>
          </cell>
          <cell r="DK184">
            <v>3887.7141410862032</v>
          </cell>
        </row>
        <row r="185">
          <cell r="A185">
            <v>39326</v>
          </cell>
          <cell r="B185">
            <v>-177.06754818203535</v>
          </cell>
          <cell r="C185">
            <v>-3392.9590746552476</v>
          </cell>
          <cell r="D185">
            <v>-11.82500974518905</v>
          </cell>
          <cell r="E185">
            <v>-35.121104689859294</v>
          </cell>
          <cell r="F185">
            <v>-17.95750413751864</v>
          </cell>
          <cell r="G185">
            <v>-8.9010272754380253</v>
          </cell>
          <cell r="H185">
            <v>-0.98356359089413203</v>
          </cell>
          <cell r="I185">
            <v>-0.11428152950819603</v>
          </cell>
          <cell r="J185">
            <v>0</v>
          </cell>
          <cell r="K185">
            <v>0</v>
          </cell>
          <cell r="L185">
            <v>0</v>
          </cell>
          <cell r="M185">
            <v>-3.0399783299999825</v>
          </cell>
          <cell r="N185">
            <v>0</v>
          </cell>
          <cell r="O185">
            <v>0</v>
          </cell>
          <cell r="P185">
            <v>-7.7072854573128957E-2</v>
          </cell>
          <cell r="Q185">
            <v>-3.4863048620981107E-2</v>
          </cell>
          <cell r="R185">
            <v>-0.97166628546532507</v>
          </cell>
          <cell r="S185">
            <v>-0.89126224967938938</v>
          </cell>
          <cell r="T185">
            <v>-1.843958915501176E-2</v>
          </cell>
          <cell r="U185">
            <v>-0.42512374626484117</v>
          </cell>
          <cell r="V185">
            <v>-1.0022488770843108E-2</v>
          </cell>
          <cell r="W185">
            <v>-0.96579272582452447</v>
          </cell>
          <cell r="X185">
            <v>-1.1830697898193243E-2</v>
          </cell>
          <cell r="Y185">
            <v>-7.8772682407992067E-3</v>
          </cell>
          <cell r="Z185">
            <v>-0.19370269077577085</v>
          </cell>
          <cell r="AA185">
            <v>-0.22530167160037706</v>
          </cell>
          <cell r="AB185">
            <v>-0.70972623047327943</v>
          </cell>
          <cell r="AC185">
            <v>-0.68673052850581939</v>
          </cell>
          <cell r="AD185">
            <v>-0.10666327875723436</v>
          </cell>
          <cell r="AE185">
            <v>-0.22329099277189357</v>
          </cell>
          <cell r="AF185">
            <v>-1.8521062059802418E-2</v>
          </cell>
          <cell r="AG185">
            <v>-2.788916777408712E-2</v>
          </cell>
          <cell r="AH185">
            <v>-0.45287425298169204</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C185">
            <v>39326</v>
          </cell>
          <cell r="BD185">
            <v>-7.012939478848466</v>
          </cell>
          <cell r="BE185">
            <v>-17.917998054273312</v>
          </cell>
          <cell r="BF185">
            <v>-2.6347954077243685</v>
          </cell>
          <cell r="BG185">
            <v>-24.87555458924794</v>
          </cell>
          <cell r="BH185">
            <v>-2.0208629405450296</v>
          </cell>
          <cell r="BI185">
            <v>-0.25205077597949899</v>
          </cell>
          <cell r="BJ185">
            <v>-0.28470016793885744</v>
          </cell>
          <cell r="BK185">
            <v>0</v>
          </cell>
          <cell r="BL185">
            <v>0</v>
          </cell>
          <cell r="BM185">
            <v>0</v>
          </cell>
          <cell r="BN185">
            <v>0</v>
          </cell>
          <cell r="BP185">
            <v>0</v>
          </cell>
          <cell r="BQ185">
            <v>0</v>
          </cell>
          <cell r="BR185">
            <v>0</v>
          </cell>
          <cell r="BS185">
            <v>0</v>
          </cell>
          <cell r="BT185">
            <v>0</v>
          </cell>
          <cell r="BU185">
            <v>0</v>
          </cell>
          <cell r="CA185">
            <v>0</v>
          </cell>
          <cell r="CB185">
            <v>0</v>
          </cell>
          <cell r="CC185">
            <v>0</v>
          </cell>
          <cell r="CH185">
            <v>0</v>
          </cell>
          <cell r="CI185">
            <v>0</v>
          </cell>
          <cell r="CJ185">
            <v>0</v>
          </cell>
          <cell r="CK185">
            <v>0</v>
          </cell>
          <cell r="CL185">
            <v>0</v>
          </cell>
          <cell r="CR185">
            <v>0</v>
          </cell>
          <cell r="CS185">
            <v>0</v>
          </cell>
          <cell r="CT185">
            <v>0</v>
          </cell>
          <cell r="CU185">
            <v>0</v>
          </cell>
          <cell r="CV185">
            <v>0</v>
          </cell>
          <cell r="CW185">
            <v>0</v>
          </cell>
          <cell r="CX185">
            <v>0</v>
          </cell>
          <cell r="CY185">
            <v>0</v>
          </cell>
          <cell r="CZ185">
            <v>0</v>
          </cell>
          <cell r="DA185">
            <v>0</v>
          </cell>
          <cell r="DC185">
            <v>39326</v>
          </cell>
          <cell r="DD185">
            <v>-3647.9690921356905</v>
          </cell>
          <cell r="DE185">
            <v>-6.0586508301929936</v>
          </cell>
          <cell r="DF185">
            <v>0</v>
          </cell>
          <cell r="DG185">
            <v>-54.998901414557473</v>
          </cell>
          <cell r="DH185">
            <v>0</v>
          </cell>
          <cell r="DI185">
            <v>0</v>
          </cell>
          <cell r="DJ185">
            <v>0</v>
          </cell>
          <cell r="DK185">
            <v>-3709.0266443804412</v>
          </cell>
        </row>
        <row r="186">
          <cell r="A186">
            <v>39356</v>
          </cell>
          <cell r="B186">
            <v>899.93708051194153</v>
          </cell>
          <cell r="C186">
            <v>5532.0472104595719</v>
          </cell>
          <cell r="D186">
            <v>409.30559652566461</v>
          </cell>
          <cell r="E186">
            <v>296.05400717212478</v>
          </cell>
          <cell r="F186">
            <v>738.83966390000626</v>
          </cell>
          <cell r="G186">
            <v>9.3073736209682352</v>
          </cell>
          <cell r="H186">
            <v>-10.583365571374266</v>
          </cell>
          <cell r="I186">
            <v>0.11600775901639304</v>
          </cell>
          <cell r="J186">
            <v>0</v>
          </cell>
          <cell r="K186">
            <v>0</v>
          </cell>
          <cell r="L186">
            <v>0</v>
          </cell>
          <cell r="M186">
            <v>3.0399783299999967</v>
          </cell>
          <cell r="N186">
            <v>0</v>
          </cell>
          <cell r="O186">
            <v>0</v>
          </cell>
          <cell r="P186">
            <v>2.403924555361229</v>
          </cell>
          <cell r="Q186">
            <v>1.686893971203018</v>
          </cell>
          <cell r="R186">
            <v>8.5795888475688855</v>
          </cell>
          <cell r="S186">
            <v>8.7213596349505202</v>
          </cell>
          <cell r="T186">
            <v>7.5578518250718041</v>
          </cell>
          <cell r="U186">
            <v>24.411908316284229</v>
          </cell>
          <cell r="V186">
            <v>0.43591783511198223</v>
          </cell>
          <cell r="W186">
            <v>32.609563232661358</v>
          </cell>
          <cell r="X186">
            <v>0.86301750280176825</v>
          </cell>
          <cell r="Y186">
            <v>0.2512810987678758</v>
          </cell>
          <cell r="Z186">
            <v>4.1135438524713805</v>
          </cell>
          <cell r="AA186">
            <v>9.6084019892391765</v>
          </cell>
          <cell r="AB186">
            <v>59.146299073346626</v>
          </cell>
          <cell r="AC186">
            <v>39.200706598919247</v>
          </cell>
          <cell r="AD186">
            <v>1.036316965400343</v>
          </cell>
          <cell r="AE186">
            <v>1.8200682273563187</v>
          </cell>
          <cell r="AF186">
            <v>0.89918453909969798</v>
          </cell>
          <cell r="AG186">
            <v>1.6137169607757051</v>
          </cell>
          <cell r="AH186">
            <v>13.837611118904983</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C186">
            <v>39356</v>
          </cell>
          <cell r="BD186">
            <v>10.317330978578269</v>
          </cell>
          <cell r="BE186">
            <v>477.45997152618338</v>
          </cell>
          <cell r="BF186">
            <v>110.28797151717167</v>
          </cell>
          <cell r="BG186">
            <v>124.54989531658157</v>
          </cell>
          <cell r="BH186">
            <v>123.03794483422053</v>
          </cell>
          <cell r="BI186">
            <v>0.27009965143711323</v>
          </cell>
          <cell r="BJ186">
            <v>1.1088860358432715</v>
          </cell>
          <cell r="BK186">
            <v>0</v>
          </cell>
          <cell r="BL186">
            <v>0</v>
          </cell>
          <cell r="BM186">
            <v>0</v>
          </cell>
          <cell r="BN186">
            <v>0</v>
          </cell>
          <cell r="BP186">
            <v>0</v>
          </cell>
          <cell r="BQ186">
            <v>0</v>
          </cell>
          <cell r="BR186">
            <v>0</v>
          </cell>
          <cell r="BS186">
            <v>0</v>
          </cell>
          <cell r="BT186">
            <v>0</v>
          </cell>
          <cell r="BU186">
            <v>0</v>
          </cell>
          <cell r="CA186">
            <v>0</v>
          </cell>
          <cell r="CB186">
            <v>0</v>
          </cell>
          <cell r="CC186">
            <v>0</v>
          </cell>
          <cell r="CH186">
            <v>0</v>
          </cell>
          <cell r="CI186">
            <v>0</v>
          </cell>
          <cell r="CJ186">
            <v>0</v>
          </cell>
          <cell r="CK186">
            <v>0</v>
          </cell>
          <cell r="CL186">
            <v>0</v>
          </cell>
          <cell r="CR186">
            <v>0</v>
          </cell>
          <cell r="CS186">
            <v>0</v>
          </cell>
          <cell r="CT186">
            <v>0</v>
          </cell>
          <cell r="CU186">
            <v>0</v>
          </cell>
          <cell r="CV186">
            <v>0</v>
          </cell>
          <cell r="CW186">
            <v>0</v>
          </cell>
          <cell r="CX186">
            <v>0</v>
          </cell>
          <cell r="CY186">
            <v>0</v>
          </cell>
          <cell r="CZ186">
            <v>0</v>
          </cell>
          <cell r="DA186">
            <v>0</v>
          </cell>
          <cell r="DC186">
            <v>39356</v>
          </cell>
          <cell r="DD186">
            <v>7878.0635527079194</v>
          </cell>
          <cell r="DE186">
            <v>218.79715614529619</v>
          </cell>
          <cell r="DF186">
            <v>0</v>
          </cell>
          <cell r="DG186">
            <v>847.03209986001582</v>
          </cell>
          <cell r="DH186">
            <v>0</v>
          </cell>
          <cell r="DI186">
            <v>0</v>
          </cell>
          <cell r="DJ186">
            <v>0</v>
          </cell>
          <cell r="DK186">
            <v>8943.8928087132317</v>
          </cell>
        </row>
        <row r="187">
          <cell r="A187">
            <v>39387</v>
          </cell>
          <cell r="B187">
            <v>394.21325689096739</v>
          </cell>
          <cell r="C187">
            <v>5431.7160224132895</v>
          </cell>
          <cell r="D187">
            <v>574.13961217661335</v>
          </cell>
          <cell r="E187">
            <v>330.5377056766099</v>
          </cell>
          <cell r="F187">
            <v>822.89270415729675</v>
          </cell>
          <cell r="G187">
            <v>-9.4337048409624913</v>
          </cell>
          <cell r="H187">
            <v>4.7716608962032154</v>
          </cell>
          <cell r="I187">
            <v>-0.11600775901639304</v>
          </cell>
          <cell r="J187">
            <v>0</v>
          </cell>
          <cell r="K187">
            <v>0</v>
          </cell>
          <cell r="L187">
            <v>0</v>
          </cell>
          <cell r="M187">
            <v>-3.0399783299999967</v>
          </cell>
          <cell r="N187">
            <v>0</v>
          </cell>
          <cell r="O187">
            <v>0</v>
          </cell>
          <cell r="P187">
            <v>2.2624667078830321</v>
          </cell>
          <cell r="Q187">
            <v>1.6425925644442829</v>
          </cell>
          <cell r="R187">
            <v>7.1550396235096443</v>
          </cell>
          <cell r="S187">
            <v>7.5069672996383829</v>
          </cell>
          <cell r="T187">
            <v>7.514013235926857</v>
          </cell>
          <cell r="U187">
            <v>24.860978529608438</v>
          </cell>
          <cell r="V187">
            <v>0.44164684075098115</v>
          </cell>
          <cell r="W187">
            <v>33.038451296654991</v>
          </cell>
          <cell r="X187">
            <v>0.86064162829349344</v>
          </cell>
          <cell r="Y187">
            <v>0.25288450385055405</v>
          </cell>
          <cell r="Z187">
            <v>4.0342821439608869</v>
          </cell>
          <cell r="AA187">
            <v>8.9640606502915716</v>
          </cell>
          <cell r="AB187">
            <v>58.805134980657044</v>
          </cell>
          <cell r="AC187">
            <v>39.210616854193091</v>
          </cell>
          <cell r="AD187">
            <v>0.8645579977586566</v>
          </cell>
          <cell r="AE187">
            <v>1.4716088875679869</v>
          </cell>
          <cell r="AF187">
            <v>0.87456605420610933</v>
          </cell>
          <cell r="AG187">
            <v>1.6060592482533922</v>
          </cell>
          <cell r="AH187">
            <v>13.840126945207079</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C187">
            <v>39387</v>
          </cell>
          <cell r="BD187">
            <v>-9.5241194869562378</v>
          </cell>
          <cell r="BE187">
            <v>862.38318659526703</v>
          </cell>
          <cell r="BF187">
            <v>130.44372596843706</v>
          </cell>
          <cell r="BG187">
            <v>67.559596630270107</v>
          </cell>
          <cell r="BH187">
            <v>126.39698992684927</v>
          </cell>
          <cell r="BI187">
            <v>-0.24341380796874468</v>
          </cell>
          <cell r="BJ187">
            <v>2.8384247094649435</v>
          </cell>
          <cell r="BK187">
            <v>0</v>
          </cell>
          <cell r="BL187">
            <v>0</v>
          </cell>
          <cell r="BM187">
            <v>0</v>
          </cell>
          <cell r="BN187">
            <v>0</v>
          </cell>
          <cell r="BP187">
            <v>0</v>
          </cell>
          <cell r="BQ187">
            <v>0</v>
          </cell>
          <cell r="BR187">
            <v>0</v>
          </cell>
          <cell r="BS187">
            <v>0</v>
          </cell>
          <cell r="BT187">
            <v>0</v>
          </cell>
          <cell r="BU187">
            <v>0</v>
          </cell>
          <cell r="CA187">
            <v>0</v>
          </cell>
          <cell r="CB187">
            <v>0</v>
          </cell>
          <cell r="CC187">
            <v>0</v>
          </cell>
          <cell r="CH187">
            <v>0</v>
          </cell>
          <cell r="CI187">
            <v>0</v>
          </cell>
          <cell r="CJ187">
            <v>0</v>
          </cell>
          <cell r="CK187">
            <v>0</v>
          </cell>
          <cell r="CL187">
            <v>0</v>
          </cell>
          <cell r="CR187">
            <v>0</v>
          </cell>
          <cell r="CS187">
            <v>0</v>
          </cell>
          <cell r="CT187">
            <v>0</v>
          </cell>
          <cell r="CU187">
            <v>0</v>
          </cell>
          <cell r="CV187">
            <v>0</v>
          </cell>
          <cell r="CW187">
            <v>0</v>
          </cell>
          <cell r="CX187">
            <v>0</v>
          </cell>
          <cell r="CY187">
            <v>0</v>
          </cell>
          <cell r="CZ187">
            <v>0</v>
          </cell>
          <cell r="DA187">
            <v>0</v>
          </cell>
          <cell r="DC187">
            <v>39387</v>
          </cell>
          <cell r="DD187">
            <v>7545.6812712810015</v>
          </cell>
          <cell r="DE187">
            <v>215.20669599265645</v>
          </cell>
          <cell r="DF187">
            <v>0</v>
          </cell>
          <cell r="DG187">
            <v>1179.8543905353636</v>
          </cell>
          <cell r="DH187">
            <v>0</v>
          </cell>
          <cell r="DI187">
            <v>0</v>
          </cell>
          <cell r="DJ187">
            <v>0</v>
          </cell>
          <cell r="DK187">
            <v>8940.7423578090202</v>
          </cell>
        </row>
        <row r="188">
          <cell r="A188">
            <v>39417</v>
          </cell>
          <cell r="B188">
            <v>528.96265609459078</v>
          </cell>
          <cell r="C188">
            <v>8164.0793533213127</v>
          </cell>
          <cell r="D188">
            <v>767.8141672239999</v>
          </cell>
          <cell r="E188">
            <v>380.35508837594534</v>
          </cell>
          <cell r="F188">
            <v>1011.2826849523663</v>
          </cell>
          <cell r="G188">
            <v>9.516157743532915</v>
          </cell>
          <cell r="H188">
            <v>7.0445027341823661</v>
          </cell>
          <cell r="I188">
            <v>0.11600775901639304</v>
          </cell>
          <cell r="J188">
            <v>0</v>
          </cell>
          <cell r="K188">
            <v>0</v>
          </cell>
          <cell r="L188">
            <v>0</v>
          </cell>
          <cell r="M188">
            <v>3.0399783299999967</v>
          </cell>
          <cell r="N188">
            <v>0</v>
          </cell>
          <cell r="O188">
            <v>0</v>
          </cell>
          <cell r="P188">
            <v>3.1639028767929727</v>
          </cell>
          <cell r="Q188">
            <v>2.2475202421560443</v>
          </cell>
          <cell r="R188">
            <v>11.595033004913176</v>
          </cell>
          <cell r="S188">
            <v>11.861548543675084</v>
          </cell>
          <cell r="T188">
            <v>10.032008487325157</v>
          </cell>
          <cell r="U188">
            <v>33.563643902540733</v>
          </cell>
          <cell r="V188">
            <v>0.60117562445209494</v>
          </cell>
          <cell r="W188">
            <v>45.371498738118333</v>
          </cell>
          <cell r="X188">
            <v>1.1618162293816954</v>
          </cell>
          <cell r="Y188">
            <v>0.34855489244418358</v>
          </cell>
          <cell r="Z188">
            <v>5.7116962481342561</v>
          </cell>
          <cell r="AA188">
            <v>12.421022786734376</v>
          </cell>
          <cell r="AB188">
            <v>81.018341760509969</v>
          </cell>
          <cell r="AC188">
            <v>53.141157950741743</v>
          </cell>
          <cell r="AD188">
            <v>1.3804943510873207</v>
          </cell>
          <cell r="AE188">
            <v>2.4415318125924284</v>
          </cell>
          <cell r="AF188">
            <v>1.1968364260654742</v>
          </cell>
          <cell r="AG188">
            <v>2.178319161005617</v>
          </cell>
          <cell r="AH188">
            <v>19.13497130872932</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C188">
            <v>39417</v>
          </cell>
          <cell r="BD188">
            <v>9.0304672088763311</v>
          </cell>
          <cell r="BE188">
            <v>1242.2927883561888</v>
          </cell>
          <cell r="BF188">
            <v>181.78144839278264</v>
          </cell>
          <cell r="BG188">
            <v>148.61007245978453</v>
          </cell>
          <cell r="BH188">
            <v>177.01552773347504</v>
          </cell>
          <cell r="BI188">
            <v>0.26538813588898691</v>
          </cell>
          <cell r="BJ188">
            <v>3.5086026735628337</v>
          </cell>
          <cell r="BK188">
            <v>0</v>
          </cell>
          <cell r="BL188">
            <v>0</v>
          </cell>
          <cell r="BM188">
            <v>0</v>
          </cell>
          <cell r="BN188">
            <v>0</v>
          </cell>
          <cell r="BP188">
            <v>0</v>
          </cell>
          <cell r="BQ188">
            <v>0</v>
          </cell>
          <cell r="BR188">
            <v>0</v>
          </cell>
          <cell r="BS188">
            <v>0</v>
          </cell>
          <cell r="BT188">
            <v>0</v>
          </cell>
          <cell r="BU188">
            <v>0</v>
          </cell>
          <cell r="CA188">
            <v>0</v>
          </cell>
          <cell r="CB188">
            <v>0</v>
          </cell>
          <cell r="CC188">
            <v>0</v>
          </cell>
          <cell r="CH188">
            <v>0</v>
          </cell>
          <cell r="CI188">
            <v>0</v>
          </cell>
          <cell r="CJ188">
            <v>0</v>
          </cell>
          <cell r="CK188">
            <v>0</v>
          </cell>
          <cell r="CL188">
            <v>0</v>
          </cell>
          <cell r="CR188">
            <v>0</v>
          </cell>
          <cell r="CS188">
            <v>0</v>
          </cell>
          <cell r="CT188">
            <v>0</v>
          </cell>
          <cell r="CU188">
            <v>0</v>
          </cell>
          <cell r="CV188">
            <v>0</v>
          </cell>
          <cell r="CW188">
            <v>0</v>
          </cell>
          <cell r="CX188">
            <v>0</v>
          </cell>
          <cell r="CY188">
            <v>0</v>
          </cell>
          <cell r="CZ188">
            <v>0</v>
          </cell>
          <cell r="DA188">
            <v>0</v>
          </cell>
          <cell r="DC188">
            <v>39417</v>
          </cell>
          <cell r="DD188">
            <v>10872.210596534947</v>
          </cell>
          <cell r="DE188">
            <v>298.57107434739999</v>
          </cell>
          <cell r="DF188">
            <v>0</v>
          </cell>
          <cell r="DG188">
            <v>1762.5042949605593</v>
          </cell>
          <cell r="DH188">
            <v>0</v>
          </cell>
          <cell r="DI188">
            <v>0</v>
          </cell>
          <cell r="DJ188">
            <v>0</v>
          </cell>
          <cell r="DK188">
            <v>12933.285965842906</v>
          </cell>
        </row>
        <row r="189">
          <cell r="A189">
            <v>39448</v>
          </cell>
          <cell r="B189">
            <v>-2.6184099637739564</v>
          </cell>
          <cell r="C189">
            <v>1171.7818212259372</v>
          </cell>
          <cell r="D189">
            <v>401.22492492436868</v>
          </cell>
          <cell r="E189">
            <v>170.87338431697435</v>
          </cell>
          <cell r="F189">
            <v>352.44806536390661</v>
          </cell>
          <cell r="G189">
            <v>-0.35062828808003133</v>
          </cell>
          <cell r="H189">
            <v>2.1502045343285623</v>
          </cell>
          <cell r="I189">
            <v>-1.726229508197008E-3</v>
          </cell>
          <cell r="J189">
            <v>0</v>
          </cell>
          <cell r="K189">
            <v>0</v>
          </cell>
          <cell r="L189">
            <v>0</v>
          </cell>
          <cell r="M189">
            <v>0</v>
          </cell>
          <cell r="N189">
            <v>0</v>
          </cell>
          <cell r="O189">
            <v>0</v>
          </cell>
          <cell r="P189">
            <v>1.2936485017332835</v>
          </cell>
          <cell r="Q189">
            <v>0.93660121836544885</v>
          </cell>
          <cell r="R189">
            <v>4.5553289745178702</v>
          </cell>
          <cell r="S189">
            <v>4.7223783990774706</v>
          </cell>
          <cell r="T189">
            <v>4.2629881809018819</v>
          </cell>
          <cell r="U189">
            <v>14.230995421994521</v>
          </cell>
          <cell r="V189">
            <v>0.25418597897834583</v>
          </cell>
          <cell r="W189">
            <v>19.185773254458212</v>
          </cell>
          <cell r="X189">
            <v>0.48989987273005609</v>
          </cell>
          <cell r="Y189">
            <v>0.14698234248073572</v>
          </cell>
          <cell r="Z189">
            <v>2.3874855432840043</v>
          </cell>
          <cell r="AA189">
            <v>5.082414836642009</v>
          </cell>
          <cell r="AB189">
            <v>33.345075307959064</v>
          </cell>
          <cell r="AC189">
            <v>22.391216318598708</v>
          </cell>
          <cell r="AD189">
            <v>0.53619709035908514</v>
          </cell>
          <cell r="AE189">
            <v>0.94533101199033531</v>
          </cell>
          <cell r="AF189">
            <v>0.49855648471216085</v>
          </cell>
          <cell r="AG189">
            <v>0.91633881396931649</v>
          </cell>
          <cell r="AH189">
            <v>8.0477297690160938</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C189">
            <v>39448</v>
          </cell>
          <cell r="BD189">
            <v>-1.2216905476305726</v>
          </cell>
          <cell r="BE189">
            <v>244.6330995757894</v>
          </cell>
          <cell r="BF189">
            <v>66.164565112500838</v>
          </cell>
          <cell r="BG189">
            <v>37.241511602885907</v>
          </cell>
          <cell r="BH189">
            <v>58.864968256931093</v>
          </cell>
          <cell r="BI189">
            <v>-3.414524597852342E-2</v>
          </cell>
          <cell r="BJ189">
            <v>1.5829826079903988</v>
          </cell>
          <cell r="BK189">
            <v>0</v>
          </cell>
          <cell r="BL189">
            <v>0</v>
          </cell>
          <cell r="BM189">
            <v>0</v>
          </cell>
          <cell r="BN189">
            <v>0</v>
          </cell>
          <cell r="BP189">
            <v>0</v>
          </cell>
          <cell r="BQ189">
            <v>0</v>
          </cell>
          <cell r="BR189">
            <v>0</v>
          </cell>
          <cell r="BS189">
            <v>0</v>
          </cell>
          <cell r="BT189">
            <v>0</v>
          </cell>
          <cell r="BU189">
            <v>0</v>
          </cell>
          <cell r="CA189">
            <v>0</v>
          </cell>
          <cell r="CB189">
            <v>0</v>
          </cell>
          <cell r="CC189">
            <v>0</v>
          </cell>
          <cell r="CH189">
            <v>0</v>
          </cell>
          <cell r="CI189">
            <v>0</v>
          </cell>
          <cell r="CJ189">
            <v>0</v>
          </cell>
          <cell r="CK189">
            <v>0</v>
          </cell>
          <cell r="CL189">
            <v>0</v>
          </cell>
          <cell r="CR189">
            <v>0</v>
          </cell>
          <cell r="CS189">
            <v>0</v>
          </cell>
          <cell r="CT189">
            <v>0</v>
          </cell>
          <cell r="CU189">
            <v>0</v>
          </cell>
          <cell r="CV189">
            <v>0</v>
          </cell>
          <cell r="CW189">
            <v>0</v>
          </cell>
          <cell r="CX189">
            <v>0</v>
          </cell>
          <cell r="CY189">
            <v>0</v>
          </cell>
          <cell r="CZ189">
            <v>0</v>
          </cell>
          <cell r="DA189">
            <v>0</v>
          </cell>
          <cell r="DC189">
            <v>39448</v>
          </cell>
          <cell r="DD189">
            <v>2095.5076358841534</v>
          </cell>
          <cell r="DE189">
            <v>124.2291273217686</v>
          </cell>
          <cell r="DF189">
            <v>0</v>
          </cell>
          <cell r="DG189">
            <v>407.23129136248855</v>
          </cell>
          <cell r="DH189">
            <v>0</v>
          </cell>
          <cell r="DI189">
            <v>0</v>
          </cell>
          <cell r="DJ189">
            <v>0</v>
          </cell>
          <cell r="DK189">
            <v>2626.9680545684109</v>
          </cell>
        </row>
        <row r="190">
          <cell r="A190">
            <v>39479</v>
          </cell>
          <cell r="B190">
            <v>-830.88740284581218</v>
          </cell>
          <cell r="C190">
            <v>-414.46335845705107</v>
          </cell>
          <cell r="D190">
            <v>-170.43579277468825</v>
          </cell>
          <cell r="E190">
            <v>-269.86451185173473</v>
          </cell>
          <cell r="F190">
            <v>-434.35096222891525</v>
          </cell>
          <cell r="G190">
            <v>-18.041829384075868</v>
          </cell>
          <cell r="H190">
            <v>-3.042623181655113</v>
          </cell>
          <cell r="I190">
            <v>-0.22862059999999929</v>
          </cell>
          <cell r="J190">
            <v>0</v>
          </cell>
          <cell r="K190">
            <v>0</v>
          </cell>
          <cell r="L190">
            <v>0</v>
          </cell>
          <cell r="M190">
            <v>-6.0799566599999935</v>
          </cell>
          <cell r="N190">
            <v>0</v>
          </cell>
          <cell r="O190">
            <v>0</v>
          </cell>
          <cell r="P190">
            <v>-1.3359497333412165</v>
          </cell>
          <cell r="Q190">
            <v>-0.90851545547477119</v>
          </cell>
          <cell r="R190">
            <v>-5.882967443046077</v>
          </cell>
          <cell r="S190">
            <v>-5.8372767754417296</v>
          </cell>
          <cell r="T190">
            <v>-3.8206714717234327</v>
          </cell>
          <cell r="U190">
            <v>-13.173891877172125</v>
          </cell>
          <cell r="V190">
            <v>-0.23940420904499149</v>
          </cell>
          <cell r="W190">
            <v>-18.30032801056467</v>
          </cell>
          <cell r="X190">
            <v>-0.45645125531089725</v>
          </cell>
          <cell r="Y190">
            <v>-0.14155997184059133</v>
          </cell>
          <cell r="Z190">
            <v>-2.417465716456821</v>
          </cell>
          <cell r="AA190">
            <v>-5.1650263075976426</v>
          </cell>
          <cell r="AB190">
            <v>-30.569211806125224</v>
          </cell>
          <cell r="AC190">
            <v>-21.044081047468296</v>
          </cell>
          <cell r="AD190">
            <v>-0.69398504668394523</v>
          </cell>
          <cell r="AE190">
            <v>-1.2734565125310819</v>
          </cell>
          <cell r="AF190">
            <v>-0.48399161148261083</v>
          </cell>
          <cell r="AG190">
            <v>-0.86420449074799599</v>
          </cell>
          <cell r="AH190">
            <v>-7.8179774750224666</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C190">
            <v>39479</v>
          </cell>
          <cell r="BD190">
            <v>-12.026649260828151</v>
          </cell>
          <cell r="BE190">
            <v>-40.789532817047984</v>
          </cell>
          <cell r="BF190">
            <v>-66.162726548551746</v>
          </cell>
          <cell r="BG190">
            <v>-90.312328027236845</v>
          </cell>
          <cell r="BH190">
            <v>-72.24386074682775</v>
          </cell>
          <cell r="BI190">
            <v>-0.4740154118585842</v>
          </cell>
          <cell r="BJ190">
            <v>-1.5538445472348332</v>
          </cell>
          <cell r="BK190">
            <v>0</v>
          </cell>
          <cell r="BL190">
            <v>0</v>
          </cell>
          <cell r="BM190">
            <v>0</v>
          </cell>
          <cell r="BN190">
            <v>0</v>
          </cell>
          <cell r="BP190">
            <v>0</v>
          </cell>
          <cell r="BQ190">
            <v>0</v>
          </cell>
          <cell r="BR190">
            <v>0</v>
          </cell>
          <cell r="BS190">
            <v>0</v>
          </cell>
          <cell r="BT190">
            <v>0</v>
          </cell>
          <cell r="BU190">
            <v>0</v>
          </cell>
          <cell r="CA190">
            <v>0</v>
          </cell>
          <cell r="CB190">
            <v>0</v>
          </cell>
          <cell r="CC190">
            <v>0</v>
          </cell>
          <cell r="CH190">
            <v>0</v>
          </cell>
          <cell r="CI190">
            <v>0</v>
          </cell>
          <cell r="CJ190">
            <v>0</v>
          </cell>
          <cell r="CK190">
            <v>0</v>
          </cell>
          <cell r="CL190">
            <v>0</v>
          </cell>
          <cell r="CR190">
            <v>0</v>
          </cell>
          <cell r="CS190">
            <v>0</v>
          </cell>
          <cell r="CT190">
            <v>0</v>
          </cell>
          <cell r="CU190">
            <v>0</v>
          </cell>
          <cell r="CV190">
            <v>0</v>
          </cell>
          <cell r="CW190">
            <v>0</v>
          </cell>
          <cell r="CX190">
            <v>0</v>
          </cell>
          <cell r="CY190">
            <v>0</v>
          </cell>
          <cell r="CZ190">
            <v>0</v>
          </cell>
          <cell r="DA190">
            <v>0</v>
          </cell>
          <cell r="DC190">
            <v>39479</v>
          </cell>
          <cell r="DD190">
            <v>-2147.395057983932</v>
          </cell>
          <cell r="DE190">
            <v>-120.42641621707659</v>
          </cell>
          <cell r="DF190">
            <v>0</v>
          </cell>
          <cell r="DG190">
            <v>-283.56295735958594</v>
          </cell>
          <cell r="DH190">
            <v>0</v>
          </cell>
          <cell r="DI190">
            <v>0</v>
          </cell>
          <cell r="DJ190">
            <v>0</v>
          </cell>
          <cell r="DK190">
            <v>-2551.3844315605947</v>
          </cell>
        </row>
        <row r="191">
          <cell r="A191">
            <v>39508</v>
          </cell>
          <cell r="B191">
            <v>-176.05853315292916</v>
          </cell>
          <cell r="C191">
            <v>-6903.348626393632</v>
          </cell>
          <cell r="D191">
            <v>-394.45800297279175</v>
          </cell>
          <cell r="E191">
            <v>-136.89360733162994</v>
          </cell>
          <cell r="F191">
            <v>-501.32552590327077</v>
          </cell>
          <cell r="G191">
            <v>18.385595633067339</v>
          </cell>
          <cell r="H191">
            <v>-3.0364172523767152</v>
          </cell>
          <cell r="I191">
            <v>0.23213059999999963</v>
          </cell>
          <cell r="J191">
            <v>0</v>
          </cell>
          <cell r="K191">
            <v>0</v>
          </cell>
          <cell r="L191">
            <v>0</v>
          </cell>
          <cell r="M191">
            <v>6.0799566600000361</v>
          </cell>
          <cell r="N191">
            <v>0</v>
          </cell>
          <cell r="O191">
            <v>0</v>
          </cell>
          <cell r="P191">
            <v>-1.6339496345527866</v>
          </cell>
          <cell r="Q191">
            <v>-1.2072775717919564</v>
          </cell>
          <cell r="R191">
            <v>-4.0904322996063698</v>
          </cell>
          <cell r="S191">
            <v>-4.4455847495552874</v>
          </cell>
          <cell r="T191">
            <v>-5.745984909253071</v>
          </cell>
          <cell r="U191">
            <v>-18.06752416856358</v>
          </cell>
          <cell r="V191">
            <v>-0.31690980848124006</v>
          </cell>
          <cell r="W191">
            <v>-23.283763716475264</v>
          </cell>
          <cell r="X191">
            <v>-0.63775628352968816</v>
          </cell>
          <cell r="Y191">
            <v>-0.17787200518734914</v>
          </cell>
          <cell r="Z191">
            <v>-2.7424778473203375</v>
          </cell>
          <cell r="AA191">
            <v>-6.6648874092441659</v>
          </cell>
          <cell r="AB191">
            <v>-40.703244620225462</v>
          </cell>
          <cell r="AC191">
            <v>-28.718985867096109</v>
          </cell>
          <cell r="AD191">
            <v>-0.51346963016660485</v>
          </cell>
          <cell r="AE191">
            <v>-0.81398765359836922</v>
          </cell>
          <cell r="AF191">
            <v>-0.64324908166242434</v>
          </cell>
          <cell r="AG191">
            <v>-1.1797478086783126</v>
          </cell>
          <cell r="AH191">
            <v>-9.7225822340868717</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C191">
            <v>39508</v>
          </cell>
          <cell r="BD191">
            <v>12.899939228288531</v>
          </cell>
          <cell r="BE191">
            <v>-1007.2445632190074</v>
          </cell>
          <cell r="BF191">
            <v>-93.317215314282237</v>
          </cell>
          <cell r="BG191">
            <v>-37.93761629236144</v>
          </cell>
          <cell r="BH191">
            <v>-87.278412248143979</v>
          </cell>
          <cell r="BI191">
            <v>0.51627818135288095</v>
          </cell>
          <cell r="BJ191">
            <v>-2.2369819094509129</v>
          </cell>
          <cell r="BK191">
            <v>0</v>
          </cell>
          <cell r="BL191">
            <v>0</v>
          </cell>
          <cell r="BM191">
            <v>0</v>
          </cell>
          <cell r="BN191">
            <v>0</v>
          </cell>
          <cell r="BP191">
            <v>0</v>
          </cell>
          <cell r="BQ191">
            <v>0</v>
          </cell>
          <cell r="BR191">
            <v>0</v>
          </cell>
          <cell r="BS191">
            <v>0</v>
          </cell>
          <cell r="BT191">
            <v>0</v>
          </cell>
          <cell r="BU191">
            <v>0</v>
          </cell>
          <cell r="CA191">
            <v>0</v>
          </cell>
          <cell r="CB191">
            <v>0</v>
          </cell>
          <cell r="CC191">
            <v>0</v>
          </cell>
          <cell r="CH191">
            <v>0</v>
          </cell>
          <cell r="CI191">
            <v>0</v>
          </cell>
          <cell r="CJ191">
            <v>0</v>
          </cell>
          <cell r="CK191">
            <v>0</v>
          </cell>
          <cell r="CL191">
            <v>0</v>
          </cell>
          <cell r="CR191">
            <v>0</v>
          </cell>
          <cell r="CS191">
            <v>0</v>
          </cell>
          <cell r="CT191">
            <v>0</v>
          </cell>
          <cell r="CU191">
            <v>0</v>
          </cell>
          <cell r="CV191">
            <v>0</v>
          </cell>
          <cell r="CW191">
            <v>0</v>
          </cell>
          <cell r="CX191">
            <v>0</v>
          </cell>
          <cell r="CY191">
            <v>0</v>
          </cell>
          <cell r="CZ191">
            <v>0</v>
          </cell>
          <cell r="DA191">
            <v>0</v>
          </cell>
          <cell r="DC191">
            <v>39508</v>
          </cell>
          <cell r="DD191">
            <v>-8090.4230301135631</v>
          </cell>
          <cell r="DE191">
            <v>-151.30968729907525</v>
          </cell>
          <cell r="DF191">
            <v>0</v>
          </cell>
          <cell r="DG191">
            <v>-1214.5985715736044</v>
          </cell>
          <cell r="DH191">
            <v>0</v>
          </cell>
          <cell r="DI191">
            <v>0</v>
          </cell>
          <cell r="DJ191">
            <v>0</v>
          </cell>
          <cell r="DK191">
            <v>-9456.3312889862427</v>
          </cell>
        </row>
        <row r="192">
          <cell r="A192">
            <v>39539</v>
          </cell>
          <cell r="B192">
            <v>-691.46499416239385</v>
          </cell>
          <cell r="C192">
            <v>-4990.6991400011848</v>
          </cell>
          <cell r="D192">
            <v>-635.69501091336292</v>
          </cell>
          <cell r="E192">
            <v>-510.17006785569447</v>
          </cell>
          <cell r="F192">
            <v>-906.71318974849396</v>
          </cell>
          <cell r="G192">
            <v>-9.4000876458022162</v>
          </cell>
          <cell r="H192">
            <v>-6.1984143385372015</v>
          </cell>
          <cell r="I192">
            <v>-0.11779152950819638</v>
          </cell>
          <cell r="J192">
            <v>0</v>
          </cell>
          <cell r="K192">
            <v>0</v>
          </cell>
          <cell r="L192">
            <v>0</v>
          </cell>
          <cell r="M192">
            <v>-3.0399783299999825</v>
          </cell>
          <cell r="N192">
            <v>0</v>
          </cell>
          <cell r="O192">
            <v>0</v>
          </cell>
          <cell r="P192">
            <v>-2.9511805363920107</v>
          </cell>
          <cell r="Q192">
            <v>-2.0850902009331458</v>
          </cell>
          <cell r="R192">
            <v>-10.638304814061662</v>
          </cell>
          <cell r="S192">
            <v>-10.858031944321425</v>
          </cell>
          <cell r="T192">
            <v>-9.3108647642150189</v>
          </cell>
          <cell r="U192">
            <v>-30.710985662948609</v>
          </cell>
          <cell r="V192">
            <v>-0.54923973430294648</v>
          </cell>
          <cell r="W192">
            <v>-41.276937902902418</v>
          </cell>
          <cell r="X192">
            <v>-1.0728664102291503</v>
          </cell>
          <cell r="Y192">
            <v>-0.31750237646114909</v>
          </cell>
          <cell r="Z192">
            <v>-5.1959890259309294</v>
          </cell>
          <cell r="AA192">
            <v>-11.681367249084662</v>
          </cell>
          <cell r="AB192">
            <v>-71.129505405038941</v>
          </cell>
          <cell r="AC192">
            <v>-48.925162320274168</v>
          </cell>
          <cell r="AD192">
            <v>-1.2759095799024358</v>
          </cell>
          <cell r="AE192">
            <v>-2.246628169036132</v>
          </cell>
          <cell r="AF192">
            <v>-1.1108294026664955</v>
          </cell>
          <cell r="AG192">
            <v>-2.0092359447482888</v>
          </cell>
          <cell r="AH192">
            <v>-17.453139655187599</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C192">
            <v>39539</v>
          </cell>
          <cell r="BD192">
            <v>-7.569689709869408</v>
          </cell>
          <cell r="BE192">
            <v>-745.93953838592324</v>
          </cell>
          <cell r="BF192">
            <v>-154.52459411099926</v>
          </cell>
          <cell r="BG192">
            <v>-118.81695725623354</v>
          </cell>
          <cell r="BH192">
            <v>-153.32534076179638</v>
          </cell>
          <cell r="BI192">
            <v>-0.30029745828718468</v>
          </cell>
          <cell r="BJ192">
            <v>-3.316603337328373</v>
          </cell>
          <cell r="BK192">
            <v>0</v>
          </cell>
          <cell r="BL192">
            <v>0</v>
          </cell>
          <cell r="BM192">
            <v>0</v>
          </cell>
          <cell r="BN192">
            <v>0</v>
          </cell>
          <cell r="BP192">
            <v>0</v>
          </cell>
          <cell r="BQ192">
            <v>0</v>
          </cell>
          <cell r="BR192">
            <v>0</v>
          </cell>
          <cell r="BS192">
            <v>0</v>
          </cell>
          <cell r="BT192">
            <v>0</v>
          </cell>
          <cell r="BU192">
            <v>0</v>
          </cell>
          <cell r="CA192">
            <v>0</v>
          </cell>
          <cell r="CB192">
            <v>0</v>
          </cell>
          <cell r="CC192">
            <v>0</v>
          </cell>
          <cell r="CH192">
            <v>0</v>
          </cell>
          <cell r="CI192">
            <v>0</v>
          </cell>
          <cell r="CJ192">
            <v>0</v>
          </cell>
          <cell r="CK192">
            <v>0</v>
          </cell>
          <cell r="CL192">
            <v>0</v>
          </cell>
          <cell r="CR192">
            <v>0</v>
          </cell>
          <cell r="CS192">
            <v>0</v>
          </cell>
          <cell r="CT192">
            <v>0</v>
          </cell>
          <cell r="CU192">
            <v>0</v>
          </cell>
          <cell r="CV192">
            <v>0</v>
          </cell>
          <cell r="CW192">
            <v>0</v>
          </cell>
          <cell r="CX192">
            <v>0</v>
          </cell>
          <cell r="CY192">
            <v>0</v>
          </cell>
          <cell r="CZ192">
            <v>0</v>
          </cell>
          <cell r="DA192">
            <v>0</v>
          </cell>
          <cell r="DC192">
            <v>39539</v>
          </cell>
          <cell r="DD192">
            <v>-7753.498674524978</v>
          </cell>
          <cell r="DE192">
            <v>-270.79877109863719</v>
          </cell>
          <cell r="DF192">
            <v>0</v>
          </cell>
          <cell r="DG192">
            <v>-1183.7930210204372</v>
          </cell>
          <cell r="DH192">
            <v>0</v>
          </cell>
          <cell r="DI192">
            <v>0</v>
          </cell>
          <cell r="DJ192">
            <v>0</v>
          </cell>
          <cell r="DK192">
            <v>-9208.0904666440529</v>
          </cell>
        </row>
        <row r="193">
          <cell r="A193">
            <v>39569</v>
          </cell>
          <cell r="B193">
            <v>-253.47406940676501</v>
          </cell>
          <cell r="C193">
            <v>-4339.1634031906196</v>
          </cell>
          <cell r="D193">
            <v>-577.74937257097895</v>
          </cell>
          <cell r="E193">
            <v>-84.116690126914364</v>
          </cell>
          <cell r="F193">
            <v>-685.67329385968185</v>
          </cell>
          <cell r="G193">
            <v>9.1031608274966516</v>
          </cell>
          <cell r="H193">
            <v>-4.3787320900412858</v>
          </cell>
          <cell r="I193">
            <v>0.11600775901639304</v>
          </cell>
          <cell r="J193">
            <v>0</v>
          </cell>
          <cell r="K193">
            <v>0</v>
          </cell>
          <cell r="L193">
            <v>0</v>
          </cell>
          <cell r="M193">
            <v>3.0399783299999967</v>
          </cell>
          <cell r="N193">
            <v>0</v>
          </cell>
          <cell r="O193">
            <v>0</v>
          </cell>
          <cell r="P193">
            <v>-2.1546396846714693</v>
          </cell>
          <cell r="Q193">
            <v>-1.5703603889185573</v>
          </cell>
          <cell r="R193">
            <v>-6.5513048442398372</v>
          </cell>
          <cell r="S193">
            <v>-6.8845609533013885</v>
          </cell>
          <cell r="T193">
            <v>-7.4337682232223665</v>
          </cell>
          <cell r="U193">
            <v>-23.306079807476817</v>
          </cell>
          <cell r="V193">
            <v>-0.41189904727757809</v>
          </cell>
          <cell r="W193">
            <v>-30.580711670701376</v>
          </cell>
          <cell r="X193">
            <v>-0.82278515407230435</v>
          </cell>
          <cell r="Y193">
            <v>-0.23431815418189322</v>
          </cell>
          <cell r="Z193">
            <v>-3.7216754123518321</v>
          </cell>
          <cell r="AA193">
            <v>-8.722968421817626</v>
          </cell>
          <cell r="AB193">
            <v>-53.278355209529309</v>
          </cell>
          <cell r="AC193">
            <v>-37.135916328291195</v>
          </cell>
          <cell r="AD193">
            <v>-0.79339941706186767</v>
          </cell>
          <cell r="AE193">
            <v>-1.345131445608418</v>
          </cell>
          <cell r="AF193">
            <v>-0.83675977297993076</v>
          </cell>
          <cell r="AG193">
            <v>-1.5262358071366036</v>
          </cell>
          <cell r="AH193">
            <v>-12.838103281388918</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C193">
            <v>39569</v>
          </cell>
          <cell r="BD193">
            <v>4.7979340018969765</v>
          </cell>
          <cell r="BE193">
            <v>-708.79042184818286</v>
          </cell>
          <cell r="BF193">
            <v>-116.20251179445177</v>
          </cell>
          <cell r="BG193">
            <v>-72.594542633433207</v>
          </cell>
          <cell r="BH193">
            <v>-113.68504751925798</v>
          </cell>
          <cell r="BI193">
            <v>0.27705527701587496</v>
          </cell>
          <cell r="BJ193">
            <v>-2.5008177138066023</v>
          </cell>
          <cell r="BK193">
            <v>0</v>
          </cell>
          <cell r="BL193">
            <v>0</v>
          </cell>
          <cell r="BM193">
            <v>0</v>
          </cell>
          <cell r="BN193">
            <v>0</v>
          </cell>
          <cell r="BP193">
            <v>0</v>
          </cell>
          <cell r="BQ193">
            <v>0</v>
          </cell>
          <cell r="BR193">
            <v>0</v>
          </cell>
          <cell r="BS193">
            <v>0</v>
          </cell>
          <cell r="BT193">
            <v>0</v>
          </cell>
          <cell r="BU193">
            <v>0</v>
          </cell>
          <cell r="CA193">
            <v>0</v>
          </cell>
          <cell r="CB193">
            <v>0</v>
          </cell>
          <cell r="CC193">
            <v>0</v>
          </cell>
          <cell r="CH193">
            <v>0</v>
          </cell>
          <cell r="CI193">
            <v>0</v>
          </cell>
          <cell r="CJ193">
            <v>0</v>
          </cell>
          <cell r="CK193">
            <v>0</v>
          </cell>
          <cell r="CL193">
            <v>0</v>
          </cell>
          <cell r="CR193">
            <v>0</v>
          </cell>
          <cell r="CS193">
            <v>0</v>
          </cell>
          <cell r="CT193">
            <v>0</v>
          </cell>
          <cell r="CU193">
            <v>0</v>
          </cell>
          <cell r="CV193">
            <v>0</v>
          </cell>
          <cell r="CW193">
            <v>0</v>
          </cell>
          <cell r="CX193">
            <v>0</v>
          </cell>
          <cell r="CY193">
            <v>0</v>
          </cell>
          <cell r="CZ193">
            <v>0</v>
          </cell>
          <cell r="DA193">
            <v>0</v>
          </cell>
          <cell r="DC193">
            <v>39569</v>
          </cell>
          <cell r="DD193">
            <v>-5932.2964143284871</v>
          </cell>
          <cell r="DE193">
            <v>-200.14897302422926</v>
          </cell>
          <cell r="DF193">
            <v>0</v>
          </cell>
          <cell r="DG193">
            <v>-1008.6983522302196</v>
          </cell>
          <cell r="DH193">
            <v>0</v>
          </cell>
          <cell r="DI193">
            <v>0</v>
          </cell>
          <cell r="DJ193">
            <v>0</v>
          </cell>
          <cell r="DK193">
            <v>-7141.1437395829362</v>
          </cell>
        </row>
        <row r="194">
          <cell r="A194">
            <v>39600</v>
          </cell>
          <cell r="B194">
            <v>-153.245242536982</v>
          </cell>
          <cell r="C194">
            <v>-2638.9111135683997</v>
          </cell>
          <cell r="D194">
            <v>-348.6465958387563</v>
          </cell>
          <cell r="E194">
            <v>-185.61412496659955</v>
          </cell>
          <cell r="F194">
            <v>-380.63858221580631</v>
          </cell>
          <cell r="G194">
            <v>-9.1964231133624708</v>
          </cell>
          <cell r="H194">
            <v>14.123203771932953</v>
          </cell>
          <cell r="I194">
            <v>-0.11600775901639304</v>
          </cell>
          <cell r="J194">
            <v>0</v>
          </cell>
          <cell r="K194">
            <v>0</v>
          </cell>
          <cell r="L194">
            <v>0</v>
          </cell>
          <cell r="M194">
            <v>-3.0399783299999967</v>
          </cell>
          <cell r="N194">
            <v>0</v>
          </cell>
          <cell r="O194">
            <v>0</v>
          </cell>
          <cell r="P194">
            <v>-1.1649706128269361</v>
          </cell>
          <cell r="Q194">
            <v>-0.82987455260231258</v>
          </cell>
          <cell r="R194">
            <v>-4.7636247022116969</v>
          </cell>
          <cell r="S194">
            <v>-4.8150427764837467</v>
          </cell>
          <cell r="T194">
            <v>-5.4534774727500874</v>
          </cell>
          <cell r="U194">
            <v>-12.356117452448647</v>
          </cell>
          <cell r="V194">
            <v>-0.2218837949473868</v>
          </cell>
          <cell r="W194">
            <v>-16.886683365292416</v>
          </cell>
          <cell r="X194">
            <v>-0.43334499899980428</v>
          </cell>
          <cell r="Y194">
            <v>-0.12990895191936364</v>
          </cell>
          <cell r="Z194">
            <v>-2.1732680968807774</v>
          </cell>
          <cell r="AA194">
            <v>-4.5789831102062806</v>
          </cell>
          <cell r="AB194">
            <v>-27.785955780379467</v>
          </cell>
          <cell r="AC194">
            <v>-19.622476519038749</v>
          </cell>
          <cell r="AD194">
            <v>-0.55616516874385447</v>
          </cell>
          <cell r="AE194">
            <v>-1.0126132765386204</v>
          </cell>
          <cell r="AF194">
            <v>-0.44199624525374426</v>
          </cell>
          <cell r="AG194">
            <v>-0.80540456101884872</v>
          </cell>
          <cell r="AH194">
            <v>-7.137893492189173</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C194">
            <v>39600</v>
          </cell>
          <cell r="BD194">
            <v>-6.092798764923657</v>
          </cell>
          <cell r="BE194">
            <v>-447.81861404108986</v>
          </cell>
          <cell r="BF194">
            <v>-62.028598752978127</v>
          </cell>
          <cell r="BG194">
            <v>-55.8305422663135</v>
          </cell>
          <cell r="BH194">
            <v>-65.361083938354227</v>
          </cell>
          <cell r="BI194">
            <v>-0.26896873380193309</v>
          </cell>
          <cell r="BJ194">
            <v>0.94093392305717183</v>
          </cell>
          <cell r="BK194">
            <v>0</v>
          </cell>
          <cell r="BL194">
            <v>0</v>
          </cell>
          <cell r="BM194">
            <v>0</v>
          </cell>
          <cell r="BN194">
            <v>0</v>
          </cell>
          <cell r="BP194">
            <v>0</v>
          </cell>
          <cell r="BQ194">
            <v>0</v>
          </cell>
          <cell r="BR194">
            <v>0</v>
          </cell>
          <cell r="BS194">
            <v>0</v>
          </cell>
          <cell r="BT194">
            <v>0</v>
          </cell>
          <cell r="BU194">
            <v>0</v>
          </cell>
          <cell r="CA194">
            <v>0</v>
          </cell>
          <cell r="CB194">
            <v>0</v>
          </cell>
          <cell r="CC194">
            <v>0</v>
          </cell>
          <cell r="CH194">
            <v>0</v>
          </cell>
          <cell r="CI194">
            <v>0</v>
          </cell>
          <cell r="CJ194">
            <v>0</v>
          </cell>
          <cell r="CK194">
            <v>0</v>
          </cell>
          <cell r="CL194">
            <v>0</v>
          </cell>
          <cell r="CR194">
            <v>0</v>
          </cell>
          <cell r="CS194">
            <v>0</v>
          </cell>
          <cell r="CT194">
            <v>0</v>
          </cell>
          <cell r="CU194">
            <v>0</v>
          </cell>
          <cell r="CV194">
            <v>0</v>
          </cell>
          <cell r="CW194">
            <v>0</v>
          </cell>
          <cell r="CX194">
            <v>0</v>
          </cell>
          <cell r="CY194">
            <v>0</v>
          </cell>
          <cell r="CZ194">
            <v>0</v>
          </cell>
          <cell r="DA194">
            <v>0</v>
          </cell>
          <cell r="DC194">
            <v>39600</v>
          </cell>
          <cell r="DD194">
            <v>-3705.2848645569902</v>
          </cell>
          <cell r="DE194">
            <v>-111.16968493073192</v>
          </cell>
          <cell r="DF194">
            <v>0</v>
          </cell>
          <cell r="DG194">
            <v>-636.45967257440407</v>
          </cell>
          <cell r="DH194">
            <v>0</v>
          </cell>
          <cell r="DI194">
            <v>0</v>
          </cell>
          <cell r="DJ194">
            <v>0</v>
          </cell>
          <cell r="DK194">
            <v>-4452.9142220621261</v>
          </cell>
        </row>
        <row r="195">
          <cell r="A195">
            <v>39630</v>
          </cell>
          <cell r="B195">
            <v>400.9144575922046</v>
          </cell>
          <cell r="C195">
            <v>-1209.2147711544835</v>
          </cell>
          <cell r="D195">
            <v>-36.726959639212964</v>
          </cell>
          <cell r="E195">
            <v>88.691366745398454</v>
          </cell>
          <cell r="F195">
            <v>82.470552684616905</v>
          </cell>
          <cell r="G195">
            <v>9.521391810186401</v>
          </cell>
          <cell r="H195">
            <v>-0.32059847622318571</v>
          </cell>
          <cell r="I195">
            <v>0.11600775901639304</v>
          </cell>
          <cell r="J195">
            <v>0</v>
          </cell>
          <cell r="K195">
            <v>0</v>
          </cell>
          <cell r="L195">
            <v>0</v>
          </cell>
          <cell r="M195">
            <v>3.0399783299999967</v>
          </cell>
          <cell r="N195">
            <v>0</v>
          </cell>
          <cell r="O195">
            <v>0</v>
          </cell>
          <cell r="P195">
            <v>0.20131255698181949</v>
          </cell>
          <cell r="Q195">
            <v>0.12599647136387215</v>
          </cell>
          <cell r="R195">
            <v>1.0237058572151874</v>
          </cell>
          <cell r="S195">
            <v>0.92580034814010403</v>
          </cell>
          <cell r="T195">
            <v>2.4281970247157152</v>
          </cell>
          <cell r="U195">
            <v>0.99213000399324258</v>
          </cell>
          <cell r="V195">
            <v>1.6739858547754727E-2</v>
          </cell>
          <cell r="W195">
            <v>1.0965609022300775</v>
          </cell>
          <cell r="X195">
            <v>6.099482249643684E-2</v>
          </cell>
          <cell r="Y195">
            <v>9.4312656923254412E-3</v>
          </cell>
          <cell r="Z195">
            <v>0.19795250348403837</v>
          </cell>
          <cell r="AA195">
            <v>0.99622572541353094</v>
          </cell>
          <cell r="AB195">
            <v>3.525583689165174</v>
          </cell>
          <cell r="AC195">
            <v>2.2436373671858618</v>
          </cell>
          <cell r="AD195">
            <v>0.12546473289171622</v>
          </cell>
          <cell r="AE195">
            <v>0.24019237594958209</v>
          </cell>
          <cell r="AF195">
            <v>6.8168824125131477E-2</v>
          </cell>
          <cell r="AG195">
            <v>0.10076335661788183</v>
          </cell>
          <cell r="AH195">
            <v>0.56957053055258378</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C195">
            <v>39630</v>
          </cell>
          <cell r="BD195">
            <v>6.3913257508907009</v>
          </cell>
          <cell r="BE195">
            <v>145.31034689204773</v>
          </cell>
          <cell r="BF195">
            <v>6.3988008997698387</v>
          </cell>
          <cell r="BG195">
            <v>15.131791472116561</v>
          </cell>
          <cell r="BH195">
            <v>9.1312459306976166</v>
          </cell>
          <cell r="BI195">
            <v>0.27266315666948859</v>
          </cell>
          <cell r="BJ195">
            <v>-0.14856179915809165</v>
          </cell>
          <cell r="BK195">
            <v>0</v>
          </cell>
          <cell r="BL195">
            <v>0</v>
          </cell>
          <cell r="BM195">
            <v>0</v>
          </cell>
          <cell r="BN195">
            <v>0</v>
          </cell>
          <cell r="BP195">
            <v>0</v>
          </cell>
          <cell r="BQ195">
            <v>0</v>
          </cell>
          <cell r="BR195">
            <v>0</v>
          </cell>
          <cell r="BS195">
            <v>0</v>
          </cell>
          <cell r="BT195">
            <v>0</v>
          </cell>
          <cell r="BU195">
            <v>0</v>
          </cell>
          <cell r="CA195">
            <v>0</v>
          </cell>
          <cell r="CB195">
            <v>0</v>
          </cell>
          <cell r="CC195">
            <v>0</v>
          </cell>
          <cell r="CH195">
            <v>0</v>
          </cell>
          <cell r="CI195">
            <v>0</v>
          </cell>
          <cell r="CJ195">
            <v>0</v>
          </cell>
          <cell r="CK195">
            <v>0</v>
          </cell>
          <cell r="CL195">
            <v>0</v>
          </cell>
          <cell r="CR195">
            <v>0</v>
          </cell>
          <cell r="CS195">
            <v>0</v>
          </cell>
          <cell r="CT195">
            <v>0</v>
          </cell>
          <cell r="CU195">
            <v>0</v>
          </cell>
          <cell r="CV195">
            <v>0</v>
          </cell>
          <cell r="CW195">
            <v>0</v>
          </cell>
          <cell r="CX195">
            <v>0</v>
          </cell>
          <cell r="CY195">
            <v>0</v>
          </cell>
          <cell r="CZ195">
            <v>0</v>
          </cell>
          <cell r="DA195">
            <v>0</v>
          </cell>
          <cell r="DC195">
            <v>39630</v>
          </cell>
          <cell r="DD195">
            <v>-661.50857434849695</v>
          </cell>
          <cell r="DE195">
            <v>14.948428216762034</v>
          </cell>
          <cell r="DF195">
            <v>0</v>
          </cell>
          <cell r="DG195">
            <v>182.48761230303384</v>
          </cell>
          <cell r="DH195">
            <v>0</v>
          </cell>
          <cell r="DI195">
            <v>0</v>
          </cell>
          <cell r="DJ195">
            <v>0</v>
          </cell>
          <cell r="DK195">
            <v>-464.07253382870101</v>
          </cell>
        </row>
        <row r="196">
          <cell r="A196">
            <v>39661</v>
          </cell>
          <cell r="B196">
            <v>79.603084211471469</v>
          </cell>
          <cell r="C196">
            <v>3717.7154448992846</v>
          </cell>
          <cell r="D196">
            <v>19.159225304805432</v>
          </cell>
          <cell r="E196">
            <v>-27.327435563342533</v>
          </cell>
          <cell r="F196">
            <v>2.743640650044199E-2</v>
          </cell>
          <cell r="G196">
            <v>-0.50997908753015508</v>
          </cell>
          <cell r="H196">
            <v>0.45414256445480206</v>
          </cell>
          <cell r="I196">
            <v>-1.726229508197008E-3</v>
          </cell>
          <cell r="J196">
            <v>0</v>
          </cell>
          <cell r="K196">
            <v>0</v>
          </cell>
          <cell r="L196">
            <v>0</v>
          </cell>
          <cell r="M196">
            <v>0</v>
          </cell>
          <cell r="N196">
            <v>0</v>
          </cell>
          <cell r="O196">
            <v>0</v>
          </cell>
          <cell r="P196">
            <v>-7.4921423948213217E-3</v>
          </cell>
          <cell r="Q196">
            <v>-3.6232491909382603E-3</v>
          </cell>
          <cell r="R196">
            <v>-1.0395919093852513E-2</v>
          </cell>
          <cell r="S196">
            <v>-6.2947766990291143E-3</v>
          </cell>
          <cell r="T196">
            <v>-1.1852323624564676E-2</v>
          </cell>
          <cell r="U196">
            <v>-1.9933459546926713E-2</v>
          </cell>
          <cell r="V196">
            <v>-3.0705501618116804E-4</v>
          </cell>
          <cell r="W196">
            <v>-7.6300323624636235E-3</v>
          </cell>
          <cell r="X196">
            <v>-1.3352556634304014E-3</v>
          </cell>
          <cell r="Y196">
            <v>-9.5375404531194974E-5</v>
          </cell>
          <cell r="Z196">
            <v>-3.8150161812389172E-4</v>
          </cell>
          <cell r="AA196">
            <v>-3.3591818770222659E-2</v>
          </cell>
          <cell r="AB196">
            <v>0.29245236034832089</v>
          </cell>
          <cell r="AC196">
            <v>-5.3982478964407221E-2</v>
          </cell>
          <cell r="AD196">
            <v>-3.439016181237875E-3</v>
          </cell>
          <cell r="AE196">
            <v>-3.624265372165425E-3</v>
          </cell>
          <cell r="AF196">
            <v>-1.9651521035597419E-3</v>
          </cell>
          <cell r="AG196">
            <v>-2.4797605177990789E-3</v>
          </cell>
          <cell r="AH196">
            <v>-7.4392815533990131E-3</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C196">
            <v>39661</v>
          </cell>
          <cell r="BD196">
            <v>1.0890080525683743E-2</v>
          </cell>
          <cell r="BE196">
            <v>-3.5787245799497214</v>
          </cell>
          <cell r="BF196">
            <v>-0.20606996167445857</v>
          </cell>
          <cell r="BG196">
            <v>7.2746735831877913</v>
          </cell>
          <cell r="BH196">
            <v>-0.53206852724784426</v>
          </cell>
          <cell r="BI196">
            <v>-2.8592968489888015E-2</v>
          </cell>
          <cell r="BJ196">
            <v>6.1679524999047608E-2</v>
          </cell>
          <cell r="BK196">
            <v>0</v>
          </cell>
          <cell r="BL196">
            <v>0</v>
          </cell>
          <cell r="BM196">
            <v>0</v>
          </cell>
          <cell r="BN196">
            <v>0</v>
          </cell>
          <cell r="BP196">
            <v>0</v>
          </cell>
          <cell r="BQ196">
            <v>0</v>
          </cell>
          <cell r="BR196">
            <v>0</v>
          </cell>
          <cell r="BS196">
            <v>0</v>
          </cell>
          <cell r="BT196">
            <v>0</v>
          </cell>
          <cell r="BU196">
            <v>0</v>
          </cell>
          <cell r="CA196">
            <v>0</v>
          </cell>
          <cell r="CB196">
            <v>0</v>
          </cell>
          <cell r="CC196">
            <v>0</v>
          </cell>
          <cell r="CH196">
            <v>0</v>
          </cell>
          <cell r="CI196">
            <v>0</v>
          </cell>
          <cell r="CJ196">
            <v>0</v>
          </cell>
          <cell r="CK196">
            <v>0</v>
          </cell>
          <cell r="CL196">
            <v>0</v>
          </cell>
          <cell r="CR196">
            <v>0</v>
          </cell>
          <cell r="CS196">
            <v>0</v>
          </cell>
          <cell r="CT196">
            <v>0</v>
          </cell>
          <cell r="CU196">
            <v>0</v>
          </cell>
          <cell r="CV196">
            <v>0</v>
          </cell>
          <cell r="CW196">
            <v>0</v>
          </cell>
          <cell r="CX196">
            <v>0</v>
          </cell>
          <cell r="CY196">
            <v>0</v>
          </cell>
          <cell r="CZ196">
            <v>0</v>
          </cell>
          <cell r="DA196">
            <v>0</v>
          </cell>
          <cell r="DC196">
            <v>39661</v>
          </cell>
          <cell r="DD196">
            <v>3789.1201925061355</v>
          </cell>
          <cell r="DE196">
            <v>0.116589496270667</v>
          </cell>
          <cell r="DF196">
            <v>0</v>
          </cell>
          <cell r="DG196">
            <v>3.0017871513506105</v>
          </cell>
          <cell r="DH196">
            <v>0</v>
          </cell>
          <cell r="DI196">
            <v>0</v>
          </cell>
          <cell r="DJ196">
            <v>0</v>
          </cell>
          <cell r="DK196">
            <v>3792.2385691537565</v>
          </cell>
        </row>
        <row r="197">
          <cell r="A197">
            <v>39692</v>
          </cell>
          <cell r="B197">
            <v>-175.95840076113018</v>
          </cell>
          <cell r="C197">
            <v>-3310.0838066265051</v>
          </cell>
          <cell r="D197">
            <v>-11.733667503834738</v>
          </cell>
          <cell r="E197">
            <v>-35.70815294214367</v>
          </cell>
          <cell r="F197">
            <v>-21.492800012334328</v>
          </cell>
          <cell r="G197">
            <v>-8.9010272754380253</v>
          </cell>
          <cell r="H197">
            <v>-0.98356359089413203</v>
          </cell>
          <cell r="I197">
            <v>-0.11428152950819603</v>
          </cell>
          <cell r="J197">
            <v>0</v>
          </cell>
          <cell r="K197">
            <v>0</v>
          </cell>
          <cell r="L197">
            <v>0</v>
          </cell>
          <cell r="M197">
            <v>-3.0399783299999825</v>
          </cell>
          <cell r="N197">
            <v>0</v>
          </cell>
          <cell r="O197">
            <v>0</v>
          </cell>
          <cell r="P197">
            <v>-7.7072854573128957E-2</v>
          </cell>
          <cell r="Q197">
            <v>-3.4863048620981552E-2</v>
          </cell>
          <cell r="R197">
            <v>-0.97166628546532507</v>
          </cell>
          <cell r="S197">
            <v>-0.89126224967939294</v>
          </cell>
          <cell r="T197">
            <v>-1.8439589155072156E-2</v>
          </cell>
          <cell r="U197">
            <v>-0.42512374626484117</v>
          </cell>
          <cell r="V197">
            <v>-1.0022488770843163E-2</v>
          </cell>
          <cell r="W197">
            <v>-0.96579272582452447</v>
          </cell>
          <cell r="X197">
            <v>-1.1830697898193576E-2</v>
          </cell>
          <cell r="Y197">
            <v>-7.8772682407992067E-3</v>
          </cell>
          <cell r="Z197">
            <v>-0.19370269077577085</v>
          </cell>
          <cell r="AA197">
            <v>-0.22530167160038417</v>
          </cell>
          <cell r="AB197">
            <v>-0.70280058536656043</v>
          </cell>
          <cell r="AC197">
            <v>-0.6867305285058265</v>
          </cell>
          <cell r="AD197">
            <v>-0.10666327875723525</v>
          </cell>
          <cell r="AE197">
            <v>-0.22329099277189357</v>
          </cell>
          <cell r="AF197">
            <v>-1.8521062059802196E-2</v>
          </cell>
          <cell r="AG197">
            <v>-2.7889167774087564E-2</v>
          </cell>
          <cell r="AH197">
            <v>-0.45287425298169204</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C197">
            <v>39692</v>
          </cell>
          <cell r="BD197">
            <v>-7.012939478848466</v>
          </cell>
          <cell r="BE197">
            <v>-17.917998054273312</v>
          </cell>
          <cell r="BF197">
            <v>-2.6347954077243827</v>
          </cell>
          <cell r="BG197">
            <v>-24.87555458924794</v>
          </cell>
          <cell r="BH197">
            <v>-2.0208629405450154</v>
          </cell>
          <cell r="BI197">
            <v>-0.25205077597949899</v>
          </cell>
          <cell r="BJ197">
            <v>-0.28470016793885655</v>
          </cell>
          <cell r="BK197">
            <v>0</v>
          </cell>
          <cell r="BL197">
            <v>0</v>
          </cell>
          <cell r="BM197">
            <v>0</v>
          </cell>
          <cell r="BN197">
            <v>0</v>
          </cell>
          <cell r="BP197">
            <v>0</v>
          </cell>
          <cell r="BQ197">
            <v>0</v>
          </cell>
          <cell r="BR197">
            <v>0</v>
          </cell>
          <cell r="BS197">
            <v>0</v>
          </cell>
          <cell r="BT197">
            <v>0</v>
          </cell>
          <cell r="BU197">
            <v>0</v>
          </cell>
          <cell r="CA197">
            <v>0</v>
          </cell>
          <cell r="CB197">
            <v>0</v>
          </cell>
          <cell r="CC197">
            <v>0</v>
          </cell>
          <cell r="CH197">
            <v>0</v>
          </cell>
          <cell r="CI197">
            <v>0</v>
          </cell>
          <cell r="CJ197">
            <v>0</v>
          </cell>
          <cell r="CK197">
            <v>0</v>
          </cell>
          <cell r="CL197">
            <v>0</v>
          </cell>
          <cell r="CR197">
            <v>0</v>
          </cell>
          <cell r="CS197">
            <v>0</v>
          </cell>
          <cell r="CT197">
            <v>0</v>
          </cell>
          <cell r="CU197">
            <v>0</v>
          </cell>
          <cell r="CV197">
            <v>0</v>
          </cell>
          <cell r="CW197">
            <v>0</v>
          </cell>
          <cell r="CX197">
            <v>0</v>
          </cell>
          <cell r="CY197">
            <v>0</v>
          </cell>
          <cell r="CZ197">
            <v>0</v>
          </cell>
          <cell r="DA197">
            <v>0</v>
          </cell>
          <cell r="DC197">
            <v>39692</v>
          </cell>
          <cell r="DD197">
            <v>-3568.0156785717882</v>
          </cell>
          <cell r="DE197">
            <v>-6.0517251850863545</v>
          </cell>
          <cell r="DF197">
            <v>0</v>
          </cell>
          <cell r="DG197">
            <v>-54.998901414557473</v>
          </cell>
          <cell r="DH197">
            <v>0</v>
          </cell>
          <cell r="DI197">
            <v>0</v>
          </cell>
          <cell r="DJ197">
            <v>0</v>
          </cell>
          <cell r="DK197">
            <v>-3629.0663051714323</v>
          </cell>
        </row>
        <row r="198">
          <cell r="A198">
            <v>39722</v>
          </cell>
          <cell r="B198">
            <v>895.59356778570873</v>
          </cell>
          <cell r="C198">
            <v>5434.6549548170206</v>
          </cell>
          <cell r="D198">
            <v>405.74726342787625</v>
          </cell>
          <cell r="E198">
            <v>300.75711795701159</v>
          </cell>
          <cell r="F198">
            <v>847.31361401259687</v>
          </cell>
          <cell r="G198">
            <v>9.3073736209682352</v>
          </cell>
          <cell r="H198">
            <v>-10.583365571374266</v>
          </cell>
          <cell r="I198">
            <v>0.11600775901639304</v>
          </cell>
          <cell r="J198">
            <v>0</v>
          </cell>
          <cell r="K198">
            <v>0</v>
          </cell>
          <cell r="L198">
            <v>0</v>
          </cell>
          <cell r="M198">
            <v>3.0399783299999967</v>
          </cell>
          <cell r="N198">
            <v>0</v>
          </cell>
          <cell r="O198">
            <v>0</v>
          </cell>
          <cell r="P198">
            <v>2.4039245553612369</v>
          </cell>
          <cell r="Q198">
            <v>1.6868939712030171</v>
          </cell>
          <cell r="R198">
            <v>8.5795888475688855</v>
          </cell>
          <cell r="S198">
            <v>8.7213596349505238</v>
          </cell>
          <cell r="T198">
            <v>7.5578518250738354</v>
          </cell>
          <cell r="U198">
            <v>24.411908316284311</v>
          </cell>
          <cell r="V198">
            <v>0.4359178351119834</v>
          </cell>
          <cell r="W198">
            <v>32.609563232661358</v>
          </cell>
          <cell r="X198">
            <v>0.86301750280177569</v>
          </cell>
          <cell r="Y198">
            <v>0.25128109876787591</v>
          </cell>
          <cell r="Z198">
            <v>4.1135438524713814</v>
          </cell>
          <cell r="AA198">
            <v>9.6084019892392973</v>
          </cell>
          <cell r="AB198">
            <v>59.094028596104991</v>
          </cell>
          <cell r="AC198">
            <v>39.200706598919275</v>
          </cell>
          <cell r="AD198">
            <v>1.0363169654003466</v>
          </cell>
          <cell r="AE198">
            <v>1.8200682273563196</v>
          </cell>
          <cell r="AF198">
            <v>0.89918453909969576</v>
          </cell>
          <cell r="AG198">
            <v>1.6137169607757125</v>
          </cell>
          <cell r="AH198">
            <v>13.837611118904986</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C198">
            <v>39722</v>
          </cell>
          <cell r="BD198">
            <v>10.317330978578269</v>
          </cell>
          <cell r="BE198">
            <v>477.45997152618304</v>
          </cell>
          <cell r="BF198">
            <v>126.13488703668742</v>
          </cell>
          <cell r="BG198">
            <v>124.54989531658157</v>
          </cell>
          <cell r="BH198">
            <v>123.0379448342205</v>
          </cell>
          <cell r="BI198">
            <v>0.27009965143711323</v>
          </cell>
          <cell r="BJ198">
            <v>1.1088860358432706</v>
          </cell>
          <cell r="BK198">
            <v>0</v>
          </cell>
          <cell r="BL198">
            <v>0</v>
          </cell>
          <cell r="BM198">
            <v>0</v>
          </cell>
          <cell r="BN198">
            <v>0</v>
          </cell>
          <cell r="BP198">
            <v>0</v>
          </cell>
          <cell r="BQ198">
            <v>0</v>
          </cell>
          <cell r="BR198">
            <v>0</v>
          </cell>
          <cell r="BS198">
            <v>0</v>
          </cell>
          <cell r="BT198">
            <v>0</v>
          </cell>
          <cell r="BU198">
            <v>0</v>
          </cell>
          <cell r="CA198">
            <v>0</v>
          </cell>
          <cell r="CB198">
            <v>0</v>
          </cell>
          <cell r="CC198">
            <v>0</v>
          </cell>
          <cell r="CH198">
            <v>0</v>
          </cell>
          <cell r="CI198">
            <v>0</v>
          </cell>
          <cell r="CJ198">
            <v>0</v>
          </cell>
          <cell r="CK198">
            <v>0</v>
          </cell>
          <cell r="CL198">
            <v>0</v>
          </cell>
          <cell r="CR198">
            <v>0</v>
          </cell>
          <cell r="CS198">
            <v>0</v>
          </cell>
          <cell r="CT198">
            <v>0</v>
          </cell>
          <cell r="CU198">
            <v>0</v>
          </cell>
          <cell r="CV198">
            <v>0</v>
          </cell>
          <cell r="CW198">
            <v>0</v>
          </cell>
          <cell r="CX198">
            <v>0</v>
          </cell>
          <cell r="CY198">
            <v>0</v>
          </cell>
          <cell r="CZ198">
            <v>0</v>
          </cell>
          <cell r="DA198">
            <v>0</v>
          </cell>
          <cell r="DC198">
            <v>39722</v>
          </cell>
          <cell r="DD198">
            <v>7885.9465121388248</v>
          </cell>
          <cell r="DE198">
            <v>218.74488566805687</v>
          </cell>
          <cell r="DF198">
            <v>0</v>
          </cell>
          <cell r="DG198">
            <v>862.87901537953121</v>
          </cell>
          <cell r="DH198">
            <v>0</v>
          </cell>
          <cell r="DI198">
            <v>0</v>
          </cell>
          <cell r="DJ198">
            <v>0</v>
          </cell>
          <cell r="DK198">
            <v>8967.5704131864131</v>
          </cell>
        </row>
        <row r="199">
          <cell r="A199">
            <v>39753</v>
          </cell>
          <cell r="B199">
            <v>393.22508520087649</v>
          </cell>
          <cell r="C199">
            <v>5391.5810633018318</v>
          </cell>
          <cell r="D199">
            <v>568.40167413982488</v>
          </cell>
          <cell r="E199">
            <v>335.77112719128468</v>
          </cell>
          <cell r="F199">
            <v>925.33436176690702</v>
          </cell>
          <cell r="G199">
            <v>-9.4337048409624913</v>
          </cell>
          <cell r="H199">
            <v>4.7716608962032154</v>
          </cell>
          <cell r="I199">
            <v>-0.11600775901639304</v>
          </cell>
          <cell r="J199">
            <v>0</v>
          </cell>
          <cell r="K199">
            <v>0</v>
          </cell>
          <cell r="L199">
            <v>0</v>
          </cell>
          <cell r="M199">
            <v>-3.0399783299999967</v>
          </cell>
          <cell r="N199">
            <v>0</v>
          </cell>
          <cell r="O199">
            <v>0</v>
          </cell>
          <cell r="P199">
            <v>2.2624667078830356</v>
          </cell>
          <cell r="Q199">
            <v>1.6425925644442825</v>
          </cell>
          <cell r="R199">
            <v>7.1550396235096443</v>
          </cell>
          <cell r="S199">
            <v>7.50696729963839</v>
          </cell>
          <cell r="T199">
            <v>7.514013235926889</v>
          </cell>
          <cell r="U199">
            <v>24.860978529608452</v>
          </cell>
          <cell r="V199">
            <v>0.44164684075098148</v>
          </cell>
          <cell r="W199">
            <v>33.038451296654991</v>
          </cell>
          <cell r="X199">
            <v>0.860641628293495</v>
          </cell>
          <cell r="Y199">
            <v>0.25288450385055417</v>
          </cell>
          <cell r="Z199">
            <v>4.0342821439608851</v>
          </cell>
          <cell r="AA199">
            <v>8.9640606502916071</v>
          </cell>
          <cell r="AB199">
            <v>58.863862562059353</v>
          </cell>
          <cell r="AC199">
            <v>39.210616854193105</v>
          </cell>
          <cell r="AD199">
            <v>0.86455799775865838</v>
          </cell>
          <cell r="AE199">
            <v>1.4716088875679869</v>
          </cell>
          <cell r="AF199">
            <v>0.87456605420610845</v>
          </cell>
          <cell r="AG199">
            <v>1.6060592482533944</v>
          </cell>
          <cell r="AH199">
            <v>13.840126945207086</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C199">
            <v>39753</v>
          </cell>
          <cell r="BD199">
            <v>-9.5241194869562378</v>
          </cell>
          <cell r="BE199">
            <v>862.38318659526681</v>
          </cell>
          <cell r="BF199">
            <v>122.2210709309141</v>
          </cell>
          <cell r="BG199">
            <v>67.559596630270107</v>
          </cell>
          <cell r="BH199">
            <v>126.39698992684922</v>
          </cell>
          <cell r="BI199">
            <v>-0.24341380796874468</v>
          </cell>
          <cell r="BJ199">
            <v>2.8384247094649444</v>
          </cell>
          <cell r="BK199">
            <v>0</v>
          </cell>
          <cell r="BL199">
            <v>0</v>
          </cell>
          <cell r="BM199">
            <v>0</v>
          </cell>
          <cell r="BN199">
            <v>0</v>
          </cell>
          <cell r="BP199">
            <v>0</v>
          </cell>
          <cell r="BQ199">
            <v>0</v>
          </cell>
          <cell r="BR199">
            <v>0</v>
          </cell>
          <cell r="BS199">
            <v>0</v>
          </cell>
          <cell r="BT199">
            <v>0</v>
          </cell>
          <cell r="BU199">
            <v>0</v>
          </cell>
          <cell r="CA199">
            <v>0</v>
          </cell>
          <cell r="CB199">
            <v>0</v>
          </cell>
          <cell r="CC199">
            <v>0</v>
          </cell>
          <cell r="CH199">
            <v>0</v>
          </cell>
          <cell r="CI199">
            <v>0</v>
          </cell>
          <cell r="CJ199">
            <v>0</v>
          </cell>
          <cell r="CK199">
            <v>0</v>
          </cell>
          <cell r="CL199">
            <v>0</v>
          </cell>
          <cell r="CR199">
            <v>0</v>
          </cell>
          <cell r="CS199">
            <v>0</v>
          </cell>
          <cell r="CT199">
            <v>0</v>
          </cell>
          <cell r="CU199">
            <v>0</v>
          </cell>
          <cell r="CV199">
            <v>0</v>
          </cell>
          <cell r="CW199">
            <v>0</v>
          </cell>
          <cell r="CX199">
            <v>0</v>
          </cell>
          <cell r="CY199">
            <v>0</v>
          </cell>
          <cell r="CZ199">
            <v>0</v>
          </cell>
          <cell r="DA199">
            <v>0</v>
          </cell>
          <cell r="DC199">
            <v>39753</v>
          </cell>
          <cell r="DD199">
            <v>7606.4952815669485</v>
          </cell>
          <cell r="DE199">
            <v>215.26542357405884</v>
          </cell>
          <cell r="DF199">
            <v>0</v>
          </cell>
          <cell r="DG199">
            <v>1171.6317354978405</v>
          </cell>
          <cell r="DH199">
            <v>0</v>
          </cell>
          <cell r="DI199">
            <v>0</v>
          </cell>
          <cell r="DJ199">
            <v>0</v>
          </cell>
          <cell r="DK199">
            <v>8993.3924406388487</v>
          </cell>
        </row>
        <row r="200">
          <cell r="A200">
            <v>39783</v>
          </cell>
          <cell r="B200">
            <v>527.32900601227993</v>
          </cell>
          <cell r="C200">
            <v>8077.2509377980059</v>
          </cell>
          <cell r="D200">
            <v>760.02698310392179</v>
          </cell>
          <cell r="E200">
            <v>386.34586545846992</v>
          </cell>
          <cell r="F200">
            <v>1131.3078141148944</v>
          </cell>
          <cell r="G200">
            <v>9.516157743532915</v>
          </cell>
          <cell r="H200">
            <v>7.0445027341823661</v>
          </cell>
          <cell r="I200">
            <v>0.11600775901639304</v>
          </cell>
          <cell r="J200">
            <v>0</v>
          </cell>
          <cell r="K200">
            <v>0</v>
          </cell>
          <cell r="L200">
            <v>0</v>
          </cell>
          <cell r="M200">
            <v>3.0399783299999967</v>
          </cell>
          <cell r="N200">
            <v>0</v>
          </cell>
          <cell r="O200">
            <v>0</v>
          </cell>
          <cell r="P200">
            <v>3.1639028767929744</v>
          </cell>
          <cell r="Q200">
            <v>2.2475202421560443</v>
          </cell>
          <cell r="R200">
            <v>11.595033004913176</v>
          </cell>
          <cell r="S200">
            <v>11.861548543675092</v>
          </cell>
          <cell r="T200">
            <v>10.032008487325168</v>
          </cell>
          <cell r="U200">
            <v>33.563643902540747</v>
          </cell>
          <cell r="V200">
            <v>0.60117562445209516</v>
          </cell>
          <cell r="W200">
            <v>45.371498738118319</v>
          </cell>
          <cell r="X200">
            <v>1.1618162293816958</v>
          </cell>
          <cell r="Y200">
            <v>0.34855489244418336</v>
          </cell>
          <cell r="Z200">
            <v>5.7116962481342579</v>
          </cell>
          <cell r="AA200">
            <v>12.42102278673439</v>
          </cell>
          <cell r="AB200">
            <v>81.04200478114646</v>
          </cell>
          <cell r="AC200">
            <v>53.141157950741743</v>
          </cell>
          <cell r="AD200">
            <v>1.3804943510873224</v>
          </cell>
          <cell r="AE200">
            <v>2.4415318125924284</v>
          </cell>
          <cell r="AF200">
            <v>1.1968364260654738</v>
          </cell>
          <cell r="AG200">
            <v>2.1783191610056178</v>
          </cell>
          <cell r="AH200">
            <v>19.134971308729313</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C200">
            <v>39783</v>
          </cell>
          <cell r="BD200">
            <v>9.0304672088763311</v>
          </cell>
          <cell r="BE200">
            <v>1242.2927883561883</v>
          </cell>
          <cell r="BF200">
            <v>168.04989365166887</v>
          </cell>
          <cell r="BG200">
            <v>148.61007245978453</v>
          </cell>
          <cell r="BH200">
            <v>177.0155277334751</v>
          </cell>
          <cell r="BI200">
            <v>0.26538813588898691</v>
          </cell>
          <cell r="BJ200">
            <v>3.5086026735628328</v>
          </cell>
          <cell r="BK200">
            <v>0</v>
          </cell>
          <cell r="BL200">
            <v>0</v>
          </cell>
          <cell r="BM200">
            <v>0</v>
          </cell>
          <cell r="BN200">
            <v>0</v>
          </cell>
          <cell r="BP200">
            <v>0</v>
          </cell>
          <cell r="BQ200">
            <v>0</v>
          </cell>
          <cell r="BR200">
            <v>0</v>
          </cell>
          <cell r="BS200">
            <v>0</v>
          </cell>
          <cell r="BT200">
            <v>0</v>
          </cell>
          <cell r="BU200">
            <v>0</v>
          </cell>
          <cell r="CA200">
            <v>0</v>
          </cell>
          <cell r="CB200">
            <v>0</v>
          </cell>
          <cell r="CC200">
            <v>0</v>
          </cell>
          <cell r="CH200">
            <v>0</v>
          </cell>
          <cell r="CI200">
            <v>0</v>
          </cell>
          <cell r="CJ200">
            <v>0</v>
          </cell>
          <cell r="CK200">
            <v>0</v>
          </cell>
          <cell r="CL200">
            <v>0</v>
          </cell>
          <cell r="CR200">
            <v>0</v>
          </cell>
          <cell r="CS200">
            <v>0</v>
          </cell>
          <cell r="CT200">
            <v>0</v>
          </cell>
          <cell r="CU200">
            <v>0</v>
          </cell>
          <cell r="CV200">
            <v>0</v>
          </cell>
          <cell r="CW200">
            <v>0</v>
          </cell>
          <cell r="CX200">
            <v>0</v>
          </cell>
          <cell r="CY200">
            <v>0</v>
          </cell>
          <cell r="CZ200">
            <v>0</v>
          </cell>
          <cell r="DA200">
            <v>0</v>
          </cell>
          <cell r="DC200">
            <v>39783</v>
          </cell>
          <cell r="DD200">
            <v>10901.977253054305</v>
          </cell>
          <cell r="DE200">
            <v>298.59473736803653</v>
          </cell>
          <cell r="DF200">
            <v>0</v>
          </cell>
          <cell r="DG200">
            <v>1748.772740219445</v>
          </cell>
          <cell r="DH200">
            <v>0</v>
          </cell>
          <cell r="DI200">
            <v>0</v>
          </cell>
          <cell r="DJ200">
            <v>0</v>
          </cell>
          <cell r="DK200">
            <v>12949.344730641787</v>
          </cell>
        </row>
        <row r="201">
          <cell r="A201">
            <v>39814</v>
          </cell>
          <cell r="B201">
            <v>-2.1143527460026235</v>
          </cell>
          <cell r="C201">
            <v>1146.4406114520643</v>
          </cell>
          <cell r="D201">
            <v>396.98068720372748</v>
          </cell>
          <cell r="E201">
            <v>173.57161240130472</v>
          </cell>
          <cell r="F201">
            <v>401.3010570669062</v>
          </cell>
          <cell r="G201">
            <v>-0.35062828808003133</v>
          </cell>
          <cell r="H201">
            <v>2.1502045343285623</v>
          </cell>
          <cell r="I201">
            <v>-1.726229508197008E-3</v>
          </cell>
          <cell r="J201">
            <v>0</v>
          </cell>
          <cell r="K201">
            <v>0</v>
          </cell>
          <cell r="L201">
            <v>0</v>
          </cell>
          <cell r="M201">
            <v>0</v>
          </cell>
          <cell r="N201">
            <v>0</v>
          </cell>
          <cell r="O201">
            <v>0</v>
          </cell>
          <cell r="P201">
            <v>1.2936485017332835</v>
          </cell>
          <cell r="Q201">
            <v>0.93660121836544885</v>
          </cell>
          <cell r="R201">
            <v>4.5553289745178773</v>
          </cell>
          <cell r="S201">
            <v>4.7223783990774706</v>
          </cell>
          <cell r="T201">
            <v>4.2629881809018855</v>
          </cell>
          <cell r="U201">
            <v>14.230995421994535</v>
          </cell>
          <cell r="V201">
            <v>0.25418597897834583</v>
          </cell>
          <cell r="W201">
            <v>19.185773254458212</v>
          </cell>
          <cell r="X201">
            <v>0.48989987273005609</v>
          </cell>
          <cell r="Y201">
            <v>0.14698234248073594</v>
          </cell>
          <cell r="Z201">
            <v>2.3874855432840008</v>
          </cell>
          <cell r="AA201">
            <v>5.0824148366420161</v>
          </cell>
          <cell r="AB201">
            <v>33.324972691881158</v>
          </cell>
          <cell r="AC201">
            <v>22.391216318598708</v>
          </cell>
          <cell r="AD201">
            <v>0.53619709035908603</v>
          </cell>
          <cell r="AE201">
            <v>0.94533101199033709</v>
          </cell>
          <cell r="AF201">
            <v>0.49855648471216174</v>
          </cell>
          <cell r="AG201">
            <v>0.91633881396931649</v>
          </cell>
          <cell r="AH201">
            <v>8.047729769016108</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C201">
            <v>39814</v>
          </cell>
          <cell r="BD201">
            <v>-1.2216905476305726</v>
          </cell>
          <cell r="BE201">
            <v>244.6330995757894</v>
          </cell>
          <cell r="BF201">
            <v>70.139453199922968</v>
          </cell>
          <cell r="BG201">
            <v>37.241511602885907</v>
          </cell>
          <cell r="BH201">
            <v>58.864968256930979</v>
          </cell>
          <cell r="BI201">
            <v>-3.414524597852342E-2</v>
          </cell>
          <cell r="BJ201">
            <v>1.5829826079903988</v>
          </cell>
          <cell r="BK201">
            <v>0</v>
          </cell>
          <cell r="BL201">
            <v>0</v>
          </cell>
          <cell r="BM201">
            <v>0</v>
          </cell>
          <cell r="BN201">
            <v>0</v>
          </cell>
          <cell r="BP201">
            <v>0</v>
          </cell>
          <cell r="BQ201">
            <v>0</v>
          </cell>
          <cell r="BR201">
            <v>0</v>
          </cell>
          <cell r="BS201">
            <v>0</v>
          </cell>
          <cell r="BT201">
            <v>0</v>
          </cell>
          <cell r="BU201">
            <v>0</v>
          </cell>
          <cell r="CA201">
            <v>0</v>
          </cell>
          <cell r="CB201">
            <v>0</v>
          </cell>
          <cell r="CC201">
            <v>0</v>
          </cell>
          <cell r="CH201">
            <v>0</v>
          </cell>
          <cell r="CI201">
            <v>0</v>
          </cell>
          <cell r="CJ201">
            <v>0</v>
          </cell>
          <cell r="CK201">
            <v>0</v>
          </cell>
          <cell r="CL201">
            <v>0</v>
          </cell>
          <cell r="CR201">
            <v>0</v>
          </cell>
          <cell r="CS201">
            <v>0</v>
          </cell>
          <cell r="CT201">
            <v>0</v>
          </cell>
          <cell r="CU201">
            <v>0</v>
          </cell>
          <cell r="CV201">
            <v>0</v>
          </cell>
          <cell r="CW201">
            <v>0</v>
          </cell>
          <cell r="CX201">
            <v>0</v>
          </cell>
          <cell r="CY201">
            <v>0</v>
          </cell>
          <cell r="CZ201">
            <v>0</v>
          </cell>
          <cell r="DA201">
            <v>0</v>
          </cell>
          <cell r="DC201">
            <v>39814</v>
          </cell>
          <cell r="DD201">
            <v>2117.9774653947406</v>
          </cell>
          <cell r="DE201">
            <v>124.20902470569075</v>
          </cell>
          <cell r="DF201">
            <v>0</v>
          </cell>
          <cell r="DG201">
            <v>411.20617944991051</v>
          </cell>
          <cell r="DH201">
            <v>0</v>
          </cell>
          <cell r="DI201">
            <v>0</v>
          </cell>
          <cell r="DJ201">
            <v>0</v>
          </cell>
          <cell r="DK201">
            <v>2653.3926695503419</v>
          </cell>
        </row>
        <row r="202">
          <cell r="A202">
            <v>39845</v>
          </cell>
          <cell r="B202">
            <v>-994.51393129606913</v>
          </cell>
          <cell r="C202">
            <v>-1181.2850819601663</v>
          </cell>
          <cell r="D202">
            <v>-229.40670238887105</v>
          </cell>
          <cell r="E202">
            <v>-336.68777470369423</v>
          </cell>
          <cell r="F202">
            <v>-604.88170850681354</v>
          </cell>
          <cell r="G202">
            <v>-27.102444415571711</v>
          </cell>
          <cell r="H202">
            <v>-3.8199229796562761</v>
          </cell>
          <cell r="I202">
            <v>-0.34302013728813563</v>
          </cell>
          <cell r="J202">
            <v>0</v>
          </cell>
          <cell r="K202">
            <v>0</v>
          </cell>
          <cell r="L202">
            <v>0</v>
          </cell>
          <cell r="M202">
            <v>-9.1199349900000328</v>
          </cell>
          <cell r="N202">
            <v>0</v>
          </cell>
          <cell r="O202">
            <v>0</v>
          </cell>
          <cell r="P202">
            <v>-1.6519842927215347</v>
          </cell>
          <cell r="Q202">
            <v>-1.1145204377642752</v>
          </cell>
          <cell r="R202">
            <v>-7.6724162321978682</v>
          </cell>
          <cell r="S202">
            <v>-7.572815868063806</v>
          </cell>
          <cell r="T202">
            <v>-4.6142770954218406</v>
          </cell>
          <cell r="U202">
            <v>-16.153598906896477</v>
          </cell>
          <cell r="V202">
            <v>-0.29497382424472374</v>
          </cell>
          <cell r="W202">
            <v>-22.683520917376057</v>
          </cell>
          <cell r="X202">
            <v>-0.55714841879796539</v>
          </cell>
          <cell r="Y202">
            <v>-0.17566223721965768</v>
          </cell>
          <cell r="Z202">
            <v>-3.0356851189730456</v>
          </cell>
          <cell r="AA202">
            <v>-6.3367499104056648</v>
          </cell>
          <cell r="AB202">
            <v>-37.788667185969075</v>
          </cell>
          <cell r="AC202">
            <v>-25.780662471667966</v>
          </cell>
          <cell r="AD202">
            <v>-0.89885757320501192</v>
          </cell>
          <cell r="AE202">
            <v>-1.6675729938010431</v>
          </cell>
          <cell r="AF202">
            <v>-0.59366192992384237</v>
          </cell>
          <cell r="AG202">
            <v>-1.0582012282270812</v>
          </cell>
          <cell r="AH202">
            <v>-9.709380079818537</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C202">
            <v>39845</v>
          </cell>
          <cell r="BD202">
            <v>-18.271597217932424</v>
          </cell>
          <cell r="BE202">
            <v>-40.789532817047984</v>
          </cell>
          <cell r="BF202">
            <v>-81.326827079280633</v>
          </cell>
          <cell r="BG202">
            <v>-119.10935702966674</v>
          </cell>
          <cell r="BH202">
            <v>-89.333197915538619</v>
          </cell>
          <cell r="BI202">
            <v>-0.71873195611495433</v>
          </cell>
          <cell r="BJ202">
            <v>-1.9059377794065426</v>
          </cell>
          <cell r="BK202">
            <v>0</v>
          </cell>
          <cell r="BL202">
            <v>0</v>
          </cell>
          <cell r="BM202">
            <v>0</v>
          </cell>
          <cell r="BN202">
            <v>0</v>
          </cell>
          <cell r="BP202">
            <v>0</v>
          </cell>
          <cell r="BQ202">
            <v>0</v>
          </cell>
          <cell r="BR202">
            <v>0</v>
          </cell>
          <cell r="BS202">
            <v>0</v>
          </cell>
          <cell r="BT202">
            <v>0</v>
          </cell>
          <cell r="BU202">
            <v>0</v>
          </cell>
          <cell r="CA202">
            <v>0</v>
          </cell>
          <cell r="CB202">
            <v>0</v>
          </cell>
          <cell r="CC202">
            <v>0</v>
          </cell>
          <cell r="CH202">
            <v>0</v>
          </cell>
          <cell r="CI202">
            <v>0</v>
          </cell>
          <cell r="CJ202">
            <v>0</v>
          </cell>
          <cell r="CK202">
            <v>0</v>
          </cell>
          <cell r="CL202">
            <v>0</v>
          </cell>
          <cell r="CR202">
            <v>0</v>
          </cell>
          <cell r="CS202">
            <v>0</v>
          </cell>
          <cell r="CT202">
            <v>0</v>
          </cell>
          <cell r="CU202">
            <v>0</v>
          </cell>
          <cell r="CV202">
            <v>0</v>
          </cell>
          <cell r="CW202">
            <v>0</v>
          </cell>
          <cell r="CX202">
            <v>0</v>
          </cell>
          <cell r="CY202">
            <v>0</v>
          </cell>
          <cell r="CZ202">
            <v>0</v>
          </cell>
          <cell r="DA202">
            <v>0</v>
          </cell>
          <cell r="DC202">
            <v>39845</v>
          </cell>
          <cell r="DD202">
            <v>-3387.1605213781304</v>
          </cell>
          <cell r="DE202">
            <v>-149.36035672269549</v>
          </cell>
          <cell r="DF202">
            <v>0</v>
          </cell>
          <cell r="DG202">
            <v>-351.45518179498788</v>
          </cell>
          <cell r="DH202">
            <v>0</v>
          </cell>
          <cell r="DI202">
            <v>0</v>
          </cell>
          <cell r="DJ202">
            <v>0</v>
          </cell>
          <cell r="DK202">
            <v>-3887.9760598958137</v>
          </cell>
        </row>
        <row r="203">
          <cell r="A203">
            <v>39873</v>
          </cell>
          <cell r="B203">
            <v>17.574662520453785</v>
          </cell>
          <cell r="C203">
            <v>-6034.1743140400031</v>
          </cell>
          <cell r="D203">
            <v>-348.95032468272075</v>
          </cell>
          <cell r="E203">
            <v>-74.708830542749183</v>
          </cell>
          <cell r="F203">
            <v>-455.24080997658484</v>
          </cell>
          <cell r="G203">
            <v>27.500290689986969</v>
          </cell>
          <cell r="H203">
            <v>-2.2468884135579366</v>
          </cell>
          <cell r="I203">
            <v>0.34837437457627152</v>
          </cell>
          <cell r="J203">
            <v>0</v>
          </cell>
          <cell r="K203">
            <v>0</v>
          </cell>
          <cell r="L203">
            <v>0</v>
          </cell>
          <cell r="M203">
            <v>9.1199349899999902</v>
          </cell>
          <cell r="N203">
            <v>0</v>
          </cell>
          <cell r="O203">
            <v>0</v>
          </cell>
          <cell r="P203">
            <v>-1.3095960466574752</v>
          </cell>
          <cell r="Q203">
            <v>-0.99721390177797087</v>
          </cell>
          <cell r="R203">
            <v>-2.2898726356596697</v>
          </cell>
          <cell r="S203">
            <v>-2.7032949095364671</v>
          </cell>
          <cell r="T203">
            <v>-4.9388582206689406</v>
          </cell>
          <cell r="U203">
            <v>-15.065440079800439</v>
          </cell>
          <cell r="V203">
            <v>-0.26099715638298049</v>
          </cell>
          <cell r="W203">
            <v>-18.892092010009009</v>
          </cell>
          <cell r="X203">
            <v>-0.5355543121563171</v>
          </cell>
          <cell r="Y203">
            <v>-0.14366388318493772</v>
          </cell>
          <cell r="Z203">
            <v>-2.1238393572996301</v>
          </cell>
          <cell r="AA203">
            <v>-5.4555999587580857</v>
          </cell>
          <cell r="AB203">
            <v>-33.398813983761499</v>
          </cell>
          <cell r="AC203">
            <v>-23.921790464066419</v>
          </cell>
          <cell r="AD203">
            <v>-0.30490946920365758</v>
          </cell>
          <cell r="AE203">
            <v>-0.41600796340607715</v>
          </cell>
          <cell r="AF203">
            <v>-0.53137726329614088</v>
          </cell>
          <cell r="AG203">
            <v>-0.98296582639697139</v>
          </cell>
          <cell r="AH203">
            <v>-7.822930523680995</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C203">
            <v>39873</v>
          </cell>
          <cell r="BD203">
            <v>20.516487279504332</v>
          </cell>
          <cell r="BE203">
            <v>-1007.2445632190074</v>
          </cell>
          <cell r="BF203">
            <v>-75.801517471709701</v>
          </cell>
          <cell r="BG203">
            <v>-8.7222172484983957</v>
          </cell>
          <cell r="BH203">
            <v>-69.837296780392876</v>
          </cell>
          <cell r="BI203">
            <v>0.77265904481829306</v>
          </cell>
          <cell r="BJ203">
            <v>-1.8805527045865116</v>
          </cell>
          <cell r="BK203">
            <v>0</v>
          </cell>
          <cell r="BL203">
            <v>0</v>
          </cell>
          <cell r="BM203">
            <v>0</v>
          </cell>
          <cell r="BN203">
            <v>0</v>
          </cell>
          <cell r="BP203">
            <v>0</v>
          </cell>
          <cell r="BQ203">
            <v>0</v>
          </cell>
          <cell r="BR203">
            <v>0</v>
          </cell>
          <cell r="BS203">
            <v>0</v>
          </cell>
          <cell r="BT203">
            <v>0</v>
          </cell>
          <cell r="BU203">
            <v>0</v>
          </cell>
          <cell r="CA203">
            <v>0</v>
          </cell>
          <cell r="CB203">
            <v>0</v>
          </cell>
          <cell r="CC203">
            <v>0</v>
          </cell>
          <cell r="CH203">
            <v>0</v>
          </cell>
          <cell r="CI203">
            <v>0</v>
          </cell>
          <cell r="CJ203">
            <v>0</v>
          </cell>
          <cell r="CK203">
            <v>0</v>
          </cell>
          <cell r="CL203">
            <v>0</v>
          </cell>
          <cell r="CR203">
            <v>0</v>
          </cell>
          <cell r="CS203">
            <v>0</v>
          </cell>
          <cell r="CT203">
            <v>0</v>
          </cell>
          <cell r="CU203">
            <v>0</v>
          </cell>
          <cell r="CV203">
            <v>0</v>
          </cell>
          <cell r="CW203">
            <v>0</v>
          </cell>
          <cell r="CX203">
            <v>0</v>
          </cell>
          <cell r="CY203">
            <v>0</v>
          </cell>
          <cell r="CZ203">
            <v>0</v>
          </cell>
          <cell r="DA203">
            <v>0</v>
          </cell>
          <cell r="DC203">
            <v>39873</v>
          </cell>
          <cell r="DD203">
            <v>-6860.7779050805993</v>
          </cell>
          <cell r="DE203">
            <v>-122.09481796570367</v>
          </cell>
          <cell r="DF203">
            <v>0</v>
          </cell>
          <cell r="DG203">
            <v>-1142.1970010998725</v>
          </cell>
          <cell r="DH203">
            <v>0</v>
          </cell>
          <cell r="DI203">
            <v>0</v>
          </cell>
          <cell r="DJ203">
            <v>0</v>
          </cell>
          <cell r="DK203">
            <v>-8125.0697241461748</v>
          </cell>
        </row>
        <row r="204">
          <cell r="A204">
            <v>39904</v>
          </cell>
          <cell r="B204">
            <v>-663.92400236311914</v>
          </cell>
          <cell r="C204">
            <v>-4980.8826796080175</v>
          </cell>
          <cell r="D204">
            <v>-609.76288648399213</v>
          </cell>
          <cell r="E204">
            <v>-520.18132538924465</v>
          </cell>
          <cell r="F204">
            <v>-1030.0114444827395</v>
          </cell>
          <cell r="G204">
            <v>-9.4541676712258891</v>
          </cell>
          <cell r="H204">
            <v>-6.210643379354817</v>
          </cell>
          <cell r="I204">
            <v>-0.11963576679633192</v>
          </cell>
          <cell r="J204">
            <v>0</v>
          </cell>
          <cell r="K204">
            <v>0</v>
          </cell>
          <cell r="L204">
            <v>0</v>
          </cell>
          <cell r="M204">
            <v>-3.0399783299999683</v>
          </cell>
          <cell r="N204">
            <v>0</v>
          </cell>
          <cell r="O204">
            <v>0</v>
          </cell>
          <cell r="P204">
            <v>-2.9594995649070244</v>
          </cell>
          <cell r="Q204">
            <v>-2.0891488886576601</v>
          </cell>
          <cell r="R204">
            <v>-10.649415688856685</v>
          </cell>
          <cell r="S204">
            <v>-10.864782691718069</v>
          </cell>
          <cell r="T204">
            <v>-9.3243858291007946</v>
          </cell>
          <cell r="U204">
            <v>-30.733362721987426</v>
          </cell>
          <cell r="V204">
            <v>-0.5495827712014707</v>
          </cell>
          <cell r="W204">
            <v>-41.285416702557271</v>
          </cell>
          <cell r="X204">
            <v>-1.0743712181154541</v>
          </cell>
          <cell r="Y204">
            <v>-0.31760823308449426</v>
          </cell>
          <cell r="Z204">
            <v>-5.1964081134353837</v>
          </cell>
          <cell r="AA204">
            <v>-11.718931096762752</v>
          </cell>
          <cell r="AB204">
            <v>-71.2608618475046</v>
          </cell>
          <cell r="AC204">
            <v>-48.985776299104188</v>
          </cell>
          <cell r="AD204">
            <v>-1.2795972143443199</v>
          </cell>
          <cell r="AE204">
            <v>-2.250491377958479</v>
          </cell>
          <cell r="AF204">
            <v>-1.1130309025915524</v>
          </cell>
          <cell r="AG204">
            <v>-2.0120211895505462</v>
          </cell>
          <cell r="AH204">
            <v>-17.461388760797419</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C204">
            <v>39904</v>
          </cell>
          <cell r="BD204">
            <v>-8.9412898039809363</v>
          </cell>
          <cell r="BE204">
            <v>-745.93953838592302</v>
          </cell>
          <cell r="BF204">
            <v>-154.743785251144</v>
          </cell>
          <cell r="BG204">
            <v>-119.23532729766669</v>
          </cell>
          <cell r="BH204">
            <v>-153.67711906083673</v>
          </cell>
          <cell r="BI204">
            <v>-0.31196177749622311</v>
          </cell>
          <cell r="BJ204">
            <v>-3.3209393100210614</v>
          </cell>
          <cell r="BK204">
            <v>0</v>
          </cell>
          <cell r="BL204">
            <v>0</v>
          </cell>
          <cell r="BM204">
            <v>0</v>
          </cell>
          <cell r="BN204">
            <v>0</v>
          </cell>
          <cell r="BP204">
            <v>0</v>
          </cell>
          <cell r="BQ204">
            <v>0</v>
          </cell>
          <cell r="BR204">
            <v>0</v>
          </cell>
          <cell r="BS204">
            <v>0</v>
          </cell>
          <cell r="BT204">
            <v>0</v>
          </cell>
          <cell r="BU204">
            <v>0</v>
          </cell>
          <cell r="CA204">
            <v>0</v>
          </cell>
          <cell r="CB204">
            <v>0</v>
          </cell>
          <cell r="CC204">
            <v>0</v>
          </cell>
          <cell r="CH204">
            <v>0</v>
          </cell>
          <cell r="CI204">
            <v>0</v>
          </cell>
          <cell r="CJ204">
            <v>0</v>
          </cell>
          <cell r="CK204">
            <v>0</v>
          </cell>
          <cell r="CL204">
            <v>0</v>
          </cell>
          <cell r="CR204">
            <v>0</v>
          </cell>
          <cell r="CS204">
            <v>0</v>
          </cell>
          <cell r="CT204">
            <v>0</v>
          </cell>
          <cell r="CU204">
            <v>0</v>
          </cell>
          <cell r="CV204">
            <v>0</v>
          </cell>
          <cell r="CW204">
            <v>0</v>
          </cell>
          <cell r="CX204">
            <v>0</v>
          </cell>
          <cell r="CY204">
            <v>0</v>
          </cell>
          <cell r="CZ204">
            <v>0</v>
          </cell>
          <cell r="DA204">
            <v>0</v>
          </cell>
          <cell r="DC204">
            <v>39904</v>
          </cell>
          <cell r="DD204">
            <v>-7823.58676347449</v>
          </cell>
          <cell r="DE204">
            <v>-271.12608111223557</v>
          </cell>
          <cell r="DF204">
            <v>0</v>
          </cell>
          <cell r="DG204">
            <v>-1186.1699608870686</v>
          </cell>
          <cell r="DH204">
            <v>0</v>
          </cell>
          <cell r="DI204">
            <v>0</v>
          </cell>
          <cell r="DJ204">
            <v>0</v>
          </cell>
          <cell r="DK204">
            <v>-9280.8828054737933</v>
          </cell>
        </row>
        <row r="205">
          <cell r="A205">
            <v>39934</v>
          </cell>
          <cell r="B205">
            <v>-303.13950880797984</v>
          </cell>
          <cell r="C205">
            <v>-4282.5276250597781</v>
          </cell>
          <cell r="D205">
            <v>-573.00353139313154</v>
          </cell>
          <cell r="E205">
            <v>-85.476680621985679</v>
          </cell>
          <cell r="F205">
            <v>-774.5701016177527</v>
          </cell>
          <cell r="G205">
            <v>9.1031608274965947</v>
          </cell>
          <cell r="H205">
            <v>-4.3787320900412858</v>
          </cell>
          <cell r="I205">
            <v>0.11600775901639304</v>
          </cell>
          <cell r="J205">
            <v>0</v>
          </cell>
          <cell r="K205">
            <v>0</v>
          </cell>
          <cell r="L205">
            <v>0</v>
          </cell>
          <cell r="M205">
            <v>3.0399783300000109</v>
          </cell>
          <cell r="N205">
            <v>0</v>
          </cell>
          <cell r="O205">
            <v>0</v>
          </cell>
          <cell r="P205">
            <v>-2.1546396846714764</v>
          </cell>
          <cell r="Q205">
            <v>-1.570360388918564</v>
          </cell>
          <cell r="R205">
            <v>-6.5513048442398443</v>
          </cell>
          <cell r="S205">
            <v>-6.8845609533013885</v>
          </cell>
          <cell r="T205">
            <v>-7.4337682232224331</v>
          </cell>
          <cell r="U205">
            <v>-23.306079807476845</v>
          </cell>
          <cell r="V205">
            <v>-0.41189904727757831</v>
          </cell>
          <cell r="W205">
            <v>-30.580711670701383</v>
          </cell>
          <cell r="X205">
            <v>-0.82278515407230657</v>
          </cell>
          <cell r="Y205">
            <v>-0.23431815418189328</v>
          </cell>
          <cell r="Z205">
            <v>-3.7216754123518321</v>
          </cell>
          <cell r="AA205">
            <v>-8.7229684218176686</v>
          </cell>
          <cell r="AB205">
            <v>-53.203859700420253</v>
          </cell>
          <cell r="AC205">
            <v>-37.135916328291209</v>
          </cell>
          <cell r="AD205">
            <v>-0.79339941706186945</v>
          </cell>
          <cell r="AE205">
            <v>-1.345131445608418</v>
          </cell>
          <cell r="AF205">
            <v>-0.83675977297993098</v>
          </cell>
          <cell r="AG205">
            <v>-1.5262358071366062</v>
          </cell>
          <cell r="AH205">
            <v>-12.838103281388918</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C205">
            <v>39934</v>
          </cell>
          <cell r="BD205">
            <v>4.7979340018969765</v>
          </cell>
          <cell r="BE205">
            <v>-708.79042184818275</v>
          </cell>
          <cell r="BF205">
            <v>-116.20251179445177</v>
          </cell>
          <cell r="BG205">
            <v>-72.594542633433207</v>
          </cell>
          <cell r="BH205">
            <v>-113.68504751925798</v>
          </cell>
          <cell r="BI205">
            <v>0.27705527701587496</v>
          </cell>
          <cell r="BJ205">
            <v>-2.5008177138066023</v>
          </cell>
          <cell r="BK205">
            <v>0</v>
          </cell>
          <cell r="BL205">
            <v>0</v>
          </cell>
          <cell r="BM205">
            <v>0</v>
          </cell>
          <cell r="BN205">
            <v>0</v>
          </cell>
          <cell r="BP205">
            <v>0</v>
          </cell>
          <cell r="BQ205">
            <v>0</v>
          </cell>
          <cell r="BR205">
            <v>0</v>
          </cell>
          <cell r="BS205">
            <v>0</v>
          </cell>
          <cell r="BT205">
            <v>0</v>
          </cell>
          <cell r="BU205">
            <v>0</v>
          </cell>
          <cell r="CA205">
            <v>0</v>
          </cell>
          <cell r="CB205">
            <v>0</v>
          </cell>
          <cell r="CC205">
            <v>0</v>
          </cell>
          <cell r="CH205">
            <v>0</v>
          </cell>
          <cell r="CI205">
            <v>0</v>
          </cell>
          <cell r="CJ205">
            <v>0</v>
          </cell>
          <cell r="CK205">
            <v>0</v>
          </cell>
          <cell r="CL205">
            <v>0</v>
          </cell>
          <cell r="CR205">
            <v>0</v>
          </cell>
          <cell r="CS205">
            <v>0</v>
          </cell>
          <cell r="CT205">
            <v>0</v>
          </cell>
          <cell r="CU205">
            <v>0</v>
          </cell>
          <cell r="CV205">
            <v>0</v>
          </cell>
          <cell r="CW205">
            <v>0</v>
          </cell>
          <cell r="CX205">
            <v>0</v>
          </cell>
          <cell r="CY205">
            <v>0</v>
          </cell>
          <cell r="CZ205">
            <v>0</v>
          </cell>
          <cell r="DA205">
            <v>0</v>
          </cell>
          <cell r="DC205">
            <v>39934</v>
          </cell>
          <cell r="DD205">
            <v>-6010.837032674156</v>
          </cell>
          <cell r="DE205">
            <v>-200.07447751512041</v>
          </cell>
          <cell r="DF205">
            <v>0</v>
          </cell>
          <cell r="DG205">
            <v>-1008.6983522302194</v>
          </cell>
          <cell r="DH205">
            <v>0</v>
          </cell>
          <cell r="DI205">
            <v>0</v>
          </cell>
          <cell r="DJ205">
            <v>0</v>
          </cell>
          <cell r="DK205">
            <v>-7219.6098624194965</v>
          </cell>
        </row>
        <row r="206">
          <cell r="A206">
            <v>39965</v>
          </cell>
          <cell r="B206">
            <v>-152.65576420830803</v>
          </cell>
          <cell r="C206">
            <v>-2588.7313750704943</v>
          </cell>
          <cell r="D206">
            <v>-345.18758695982768</v>
          </cell>
          <cell r="E206">
            <v>-188.57472684415393</v>
          </cell>
          <cell r="F206">
            <v>-429.19692905625777</v>
          </cell>
          <cell r="G206">
            <v>-9.1964231133624139</v>
          </cell>
          <cell r="H206">
            <v>14.123203771932953</v>
          </cell>
          <cell r="I206">
            <v>-0.11600775901639304</v>
          </cell>
          <cell r="J206">
            <v>0</v>
          </cell>
          <cell r="K206">
            <v>0</v>
          </cell>
          <cell r="L206">
            <v>0</v>
          </cell>
          <cell r="M206">
            <v>-3.0399783300000109</v>
          </cell>
          <cell r="N206">
            <v>0</v>
          </cell>
          <cell r="O206">
            <v>0</v>
          </cell>
          <cell r="P206">
            <v>-1.1649706128269468</v>
          </cell>
          <cell r="Q206">
            <v>-0.82987455260232479</v>
          </cell>
          <cell r="R206">
            <v>-4.7636247022116969</v>
          </cell>
          <cell r="S206">
            <v>-4.8150427764837538</v>
          </cell>
          <cell r="T206">
            <v>-5.4534774727508664</v>
          </cell>
          <cell r="U206">
            <v>-12.356117452448707</v>
          </cell>
          <cell r="V206">
            <v>-0.22188379494738714</v>
          </cell>
          <cell r="W206">
            <v>-16.88668336529242</v>
          </cell>
          <cell r="X206">
            <v>-0.43334499899980938</v>
          </cell>
          <cell r="Y206">
            <v>-0.12990895191936369</v>
          </cell>
          <cell r="Z206">
            <v>-2.1732680968807774</v>
          </cell>
          <cell r="AA206">
            <v>-4.5789831102063694</v>
          </cell>
          <cell r="AB206">
            <v>-27.729564125496225</v>
          </cell>
          <cell r="AC206">
            <v>-19.622476519038763</v>
          </cell>
          <cell r="AD206">
            <v>-0.55616516874385713</v>
          </cell>
          <cell r="AE206">
            <v>-1.0126132765386222</v>
          </cell>
          <cell r="AF206">
            <v>-0.44199624525374448</v>
          </cell>
          <cell r="AG206">
            <v>-0.80540456101885383</v>
          </cell>
          <cell r="AH206">
            <v>-7.1378934921891748</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C206">
            <v>39965</v>
          </cell>
          <cell r="BD206">
            <v>-6.092798764923657</v>
          </cell>
          <cell r="BE206">
            <v>-447.81861404108952</v>
          </cell>
          <cell r="BF206">
            <v>-62.028598752978098</v>
          </cell>
          <cell r="BG206">
            <v>-55.8305422663135</v>
          </cell>
          <cell r="BH206">
            <v>-65.361083938354227</v>
          </cell>
          <cell r="BI206">
            <v>-0.26896873380193309</v>
          </cell>
          <cell r="BJ206">
            <v>0.94093392305717183</v>
          </cell>
          <cell r="BK206">
            <v>0</v>
          </cell>
          <cell r="BL206">
            <v>0</v>
          </cell>
          <cell r="BM206">
            <v>0</v>
          </cell>
          <cell r="BN206">
            <v>0</v>
          </cell>
          <cell r="BP206">
            <v>0</v>
          </cell>
          <cell r="BQ206">
            <v>0</v>
          </cell>
          <cell r="BR206">
            <v>0</v>
          </cell>
          <cell r="BS206">
            <v>0</v>
          </cell>
          <cell r="BT206">
            <v>0</v>
          </cell>
          <cell r="BU206">
            <v>0</v>
          </cell>
          <cell r="CA206">
            <v>0</v>
          </cell>
          <cell r="CB206">
            <v>0</v>
          </cell>
          <cell r="CC206">
            <v>0</v>
          </cell>
          <cell r="CH206">
            <v>0</v>
          </cell>
          <cell r="CI206">
            <v>0</v>
          </cell>
          <cell r="CJ206">
            <v>0</v>
          </cell>
          <cell r="CK206">
            <v>0</v>
          </cell>
          <cell r="CL206">
            <v>0</v>
          </cell>
          <cell r="CR206">
            <v>0</v>
          </cell>
          <cell r="CS206">
            <v>0</v>
          </cell>
          <cell r="CT206">
            <v>0</v>
          </cell>
          <cell r="CU206">
            <v>0</v>
          </cell>
          <cell r="CV206">
            <v>0</v>
          </cell>
          <cell r="CW206">
            <v>0</v>
          </cell>
          <cell r="CX206">
            <v>0</v>
          </cell>
          <cell r="CY206">
            <v>0</v>
          </cell>
          <cell r="CZ206">
            <v>0</v>
          </cell>
          <cell r="DA206">
            <v>0</v>
          </cell>
          <cell r="DC206">
            <v>39965</v>
          </cell>
          <cell r="DD206">
            <v>-3702.5755875694881</v>
          </cell>
          <cell r="DE206">
            <v>-111.11329327584964</v>
          </cell>
          <cell r="DF206">
            <v>0</v>
          </cell>
          <cell r="DG206">
            <v>-636.45967257440373</v>
          </cell>
          <cell r="DH206">
            <v>0</v>
          </cell>
          <cell r="DI206">
            <v>0</v>
          </cell>
          <cell r="DJ206">
            <v>0</v>
          </cell>
          <cell r="DK206">
            <v>-4450.1485534197418</v>
          </cell>
        </row>
        <row r="207">
          <cell r="A207">
            <v>39995</v>
          </cell>
          <cell r="B207">
            <v>398.69755127287772</v>
          </cell>
          <cell r="C207">
            <v>-1171.8468389611635</v>
          </cell>
          <cell r="D207">
            <v>-36.101281631326174</v>
          </cell>
          <cell r="E207">
            <v>90.073837224529143</v>
          </cell>
          <cell r="F207">
            <v>92.158322365827075</v>
          </cell>
          <cell r="G207">
            <v>9.521391810186401</v>
          </cell>
          <cell r="H207">
            <v>-0.32059847622318571</v>
          </cell>
          <cell r="I207">
            <v>0.11600775901639304</v>
          </cell>
          <cell r="J207">
            <v>0</v>
          </cell>
          <cell r="K207">
            <v>0</v>
          </cell>
          <cell r="L207">
            <v>0</v>
          </cell>
          <cell r="M207">
            <v>3.0399783300000109</v>
          </cell>
          <cell r="N207">
            <v>0</v>
          </cell>
          <cell r="O207">
            <v>0</v>
          </cell>
          <cell r="P207">
            <v>0.20131255698181771</v>
          </cell>
          <cell r="Q207">
            <v>0.1259964713638706</v>
          </cell>
          <cell r="R207">
            <v>1.0237058572151874</v>
          </cell>
          <cell r="S207">
            <v>0.92580034814010403</v>
          </cell>
          <cell r="T207">
            <v>2.4281970247140858</v>
          </cell>
          <cell r="U207">
            <v>0.99213000399323548</v>
          </cell>
          <cell r="V207">
            <v>1.6739858547754671E-2</v>
          </cell>
          <cell r="W207">
            <v>1.096560902230074</v>
          </cell>
          <cell r="X207">
            <v>6.0994822496435841E-2</v>
          </cell>
          <cell r="Y207">
            <v>9.4312656923254412E-3</v>
          </cell>
          <cell r="Z207">
            <v>0.19795250348403837</v>
          </cell>
          <cell r="AA207">
            <v>0.99622572541352028</v>
          </cell>
          <cell r="AB207">
            <v>3.3930723569761625</v>
          </cell>
          <cell r="AC207">
            <v>2.2436373671858547</v>
          </cell>
          <cell r="AD207">
            <v>0.12546473289171711</v>
          </cell>
          <cell r="AE207">
            <v>0.24019237594958209</v>
          </cell>
          <cell r="AF207">
            <v>6.8168824125131255E-2</v>
          </cell>
          <cell r="AG207">
            <v>0.10076335661788072</v>
          </cell>
          <cell r="AH207">
            <v>0.56957053055258555</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C207">
            <v>39995</v>
          </cell>
          <cell r="BD207">
            <v>6.3913257508907009</v>
          </cell>
          <cell r="BE207">
            <v>145.31034689204807</v>
          </cell>
          <cell r="BF207">
            <v>6.3988008997698529</v>
          </cell>
          <cell r="BG207">
            <v>15.131791472116561</v>
          </cell>
          <cell r="BH207">
            <v>9.1312459306976308</v>
          </cell>
          <cell r="BI207">
            <v>0.27266315666948771</v>
          </cell>
          <cell r="BJ207">
            <v>-0.14856179915809165</v>
          </cell>
          <cell r="BK207">
            <v>0</v>
          </cell>
          <cell r="BL207">
            <v>0</v>
          </cell>
          <cell r="BM207">
            <v>0</v>
          </cell>
          <cell r="BN207">
            <v>0</v>
          </cell>
          <cell r="BP207">
            <v>0</v>
          </cell>
          <cell r="BQ207">
            <v>0</v>
          </cell>
          <cell r="BR207">
            <v>0</v>
          </cell>
          <cell r="BS207">
            <v>0</v>
          </cell>
          <cell r="BT207">
            <v>0</v>
          </cell>
          <cell r="BU207">
            <v>0</v>
          </cell>
          <cell r="CA207">
            <v>0</v>
          </cell>
          <cell r="CB207">
            <v>0</v>
          </cell>
          <cell r="CC207">
            <v>0</v>
          </cell>
          <cell r="CH207">
            <v>0</v>
          </cell>
          <cell r="CI207">
            <v>0</v>
          </cell>
          <cell r="CJ207">
            <v>0</v>
          </cell>
          <cell r="CK207">
            <v>0</v>
          </cell>
          <cell r="CL207">
            <v>0</v>
          </cell>
          <cell r="CR207">
            <v>0</v>
          </cell>
          <cell r="CS207">
            <v>0</v>
          </cell>
          <cell r="CT207">
            <v>0</v>
          </cell>
          <cell r="CU207">
            <v>0</v>
          </cell>
          <cell r="CV207">
            <v>0</v>
          </cell>
          <cell r="CW207">
            <v>0</v>
          </cell>
          <cell r="CX207">
            <v>0</v>
          </cell>
          <cell r="CY207">
            <v>0</v>
          </cell>
          <cell r="CZ207">
            <v>0</v>
          </cell>
          <cell r="DA207">
            <v>0</v>
          </cell>
          <cell r="DC207">
            <v>39995</v>
          </cell>
          <cell r="DD207">
            <v>-614.66163030627604</v>
          </cell>
          <cell r="DE207">
            <v>14.815916884571363</v>
          </cell>
          <cell r="DF207">
            <v>0</v>
          </cell>
          <cell r="DG207">
            <v>182.48761230303421</v>
          </cell>
          <cell r="DH207">
            <v>0</v>
          </cell>
          <cell r="DI207">
            <v>0</v>
          </cell>
          <cell r="DJ207">
            <v>0</v>
          </cell>
          <cell r="DK207">
            <v>-417.35810111867045</v>
          </cell>
        </row>
        <row r="208">
          <cell r="A208">
            <v>40026</v>
          </cell>
          <cell r="B208">
            <v>78.671069179819824</v>
          </cell>
          <cell r="C208">
            <v>3631.1055078450909</v>
          </cell>
          <cell r="D208">
            <v>19.135087051818914</v>
          </cell>
          <cell r="E208">
            <v>-27.778059270506219</v>
          </cell>
          <cell r="F208">
            <v>-0.6935418471128969</v>
          </cell>
          <cell r="G208">
            <v>-0.50997908753021193</v>
          </cell>
          <cell r="H208">
            <v>0.45414256445480206</v>
          </cell>
          <cell r="I208">
            <v>-1.726229508197008E-3</v>
          </cell>
          <cell r="J208">
            <v>0</v>
          </cell>
          <cell r="K208">
            <v>0</v>
          </cell>
          <cell r="L208">
            <v>0</v>
          </cell>
          <cell r="M208">
            <v>0</v>
          </cell>
          <cell r="N208">
            <v>0</v>
          </cell>
          <cell r="O208">
            <v>0</v>
          </cell>
          <cell r="P208">
            <v>-7.4921423948213217E-3</v>
          </cell>
          <cell r="Q208">
            <v>-3.6232491909382603E-3</v>
          </cell>
          <cell r="R208">
            <v>-1.0395919093852513E-2</v>
          </cell>
          <cell r="S208">
            <v>-6.2947766990291143E-3</v>
          </cell>
          <cell r="T208">
            <v>-1.1852323624556682E-2</v>
          </cell>
          <cell r="U208">
            <v>-1.993345954692316E-2</v>
          </cell>
          <cell r="V208">
            <v>-3.0705501618116804E-4</v>
          </cell>
          <cell r="W208">
            <v>-7.6300323624565181E-3</v>
          </cell>
          <cell r="X208">
            <v>-1.3352556634302903E-3</v>
          </cell>
          <cell r="Y208">
            <v>-9.5375404531194974E-5</v>
          </cell>
          <cell r="Z208">
            <v>-3.8150161812389172E-4</v>
          </cell>
          <cell r="AA208">
            <v>-3.3591818770222659E-2</v>
          </cell>
          <cell r="AB208">
            <v>0.29780851920702389</v>
          </cell>
          <cell r="AC208">
            <v>-5.3982478964407221E-2</v>
          </cell>
          <cell r="AD208">
            <v>-3.4390161812387632E-3</v>
          </cell>
          <cell r="AE208">
            <v>-3.624265372165425E-3</v>
          </cell>
          <cell r="AF208">
            <v>-1.9651521035597419E-3</v>
          </cell>
          <cell r="AG208">
            <v>-2.4797605177990789E-3</v>
          </cell>
          <cell r="AH208">
            <v>-7.4392815533990131E-3</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C208">
            <v>40026</v>
          </cell>
          <cell r="BD208">
            <v>1.0890080525683743E-2</v>
          </cell>
          <cell r="BE208">
            <v>-3.5787245799497214</v>
          </cell>
          <cell r="BF208">
            <v>-0.20606996167447278</v>
          </cell>
          <cell r="BG208">
            <v>7.2746735831877913</v>
          </cell>
          <cell r="BH208">
            <v>-0.53206852724784426</v>
          </cell>
          <cell r="BI208">
            <v>-2.8592968489888015E-2</v>
          </cell>
          <cell r="BJ208">
            <v>6.1679524999047608E-2</v>
          </cell>
          <cell r="BK208">
            <v>0</v>
          </cell>
          <cell r="BL208">
            <v>0</v>
          </cell>
          <cell r="BM208">
            <v>0</v>
          </cell>
          <cell r="BN208">
            <v>0</v>
          </cell>
          <cell r="BP208">
            <v>0</v>
          </cell>
          <cell r="BQ208">
            <v>0</v>
          </cell>
          <cell r="BR208">
            <v>0</v>
          </cell>
          <cell r="BS208">
            <v>0</v>
          </cell>
          <cell r="BT208">
            <v>0</v>
          </cell>
          <cell r="BU208">
            <v>0</v>
          </cell>
          <cell r="CA208">
            <v>0</v>
          </cell>
          <cell r="CB208">
            <v>0</v>
          </cell>
          <cell r="CC208">
            <v>0</v>
          </cell>
          <cell r="CH208">
            <v>0</v>
          </cell>
          <cell r="CI208">
            <v>0</v>
          </cell>
          <cell r="CJ208">
            <v>0</v>
          </cell>
          <cell r="CK208">
            <v>0</v>
          </cell>
          <cell r="CL208">
            <v>0</v>
          </cell>
          <cell r="CR208">
            <v>0</v>
          </cell>
          <cell r="CS208">
            <v>0</v>
          </cell>
          <cell r="CT208">
            <v>0</v>
          </cell>
          <cell r="CU208">
            <v>0</v>
          </cell>
          <cell r="CV208">
            <v>0</v>
          </cell>
          <cell r="CW208">
            <v>0</v>
          </cell>
          <cell r="CX208">
            <v>0</v>
          </cell>
          <cell r="CY208">
            <v>0</v>
          </cell>
          <cell r="CZ208">
            <v>0</v>
          </cell>
          <cell r="DA208">
            <v>0</v>
          </cell>
          <cell r="DC208">
            <v>40026</v>
          </cell>
          <cell r="DD208">
            <v>3700.3825002065269</v>
          </cell>
          <cell r="DE208">
            <v>0.12194565512938788</v>
          </cell>
          <cell r="DF208">
            <v>0</v>
          </cell>
          <cell r="DG208">
            <v>3.0017871513505963</v>
          </cell>
          <cell r="DH208">
            <v>0</v>
          </cell>
          <cell r="DI208">
            <v>0</v>
          </cell>
          <cell r="DJ208">
            <v>0</v>
          </cell>
          <cell r="DK208">
            <v>3703.5062330130067</v>
          </cell>
        </row>
        <row r="209">
          <cell r="A209">
            <v>40057</v>
          </cell>
          <cell r="B209">
            <v>-174.84534128678752</v>
          </cell>
          <cell r="C209">
            <v>-3232.7239595751271</v>
          </cell>
          <cell r="D209">
            <v>-11.643238684893845</v>
          </cell>
          <cell r="E209">
            <v>-36.295201183647123</v>
          </cell>
          <cell r="F209">
            <v>-25.029594590486909</v>
          </cell>
          <cell r="G209">
            <v>-8.9010272754380253</v>
          </cell>
          <cell r="H209">
            <v>-0.98356359089413203</v>
          </cell>
          <cell r="I209">
            <v>-0.11428152950819603</v>
          </cell>
          <cell r="J209">
            <v>0</v>
          </cell>
          <cell r="K209">
            <v>0</v>
          </cell>
          <cell r="L209">
            <v>0</v>
          </cell>
          <cell r="M209">
            <v>-3.0399783299999967</v>
          </cell>
          <cell r="N209">
            <v>0</v>
          </cell>
          <cell r="O209">
            <v>0</v>
          </cell>
          <cell r="P209">
            <v>-7.7072854573129845E-2</v>
          </cell>
          <cell r="Q209">
            <v>-3.4863048620981996E-2</v>
          </cell>
          <cell r="R209">
            <v>-0.97166628546532507</v>
          </cell>
          <cell r="S209">
            <v>-0.89126224967939294</v>
          </cell>
          <cell r="T209">
            <v>-1.8439589155147207E-2</v>
          </cell>
          <cell r="U209">
            <v>-0.42512374626484828</v>
          </cell>
          <cell r="V209">
            <v>-1.0022488770843219E-2</v>
          </cell>
          <cell r="W209">
            <v>-0.96579272582452802</v>
          </cell>
          <cell r="X209">
            <v>-1.1830697898193909E-2</v>
          </cell>
          <cell r="Y209">
            <v>-7.8772682407992067E-3</v>
          </cell>
          <cell r="Z209">
            <v>-0.19370269077577085</v>
          </cell>
          <cell r="AA209">
            <v>-0.22530167160038772</v>
          </cell>
          <cell r="AB209">
            <v>-0.69760692109720424</v>
          </cell>
          <cell r="AC209">
            <v>-0.6867305285058265</v>
          </cell>
          <cell r="AD209">
            <v>-0.10666327875723525</v>
          </cell>
          <cell r="AE209">
            <v>-0.22329099277189357</v>
          </cell>
          <cell r="AF209">
            <v>-1.8521062059802196E-2</v>
          </cell>
          <cell r="AG209">
            <v>-2.7889167774087786E-2</v>
          </cell>
          <cell r="AH209">
            <v>-0.45287425298169381</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C209">
            <v>40057</v>
          </cell>
          <cell r="BD209">
            <v>-7.012939478848466</v>
          </cell>
          <cell r="BE209">
            <v>-17.917998054273312</v>
          </cell>
          <cell r="BF209">
            <v>-2.6347954077243685</v>
          </cell>
          <cell r="BG209">
            <v>-24.87555458924794</v>
          </cell>
          <cell r="BH209">
            <v>-2.0208629405450154</v>
          </cell>
          <cell r="BI209">
            <v>-0.2520507759794981</v>
          </cell>
          <cell r="BJ209">
            <v>-0.28470016793885655</v>
          </cell>
          <cell r="BK209">
            <v>0</v>
          </cell>
          <cell r="BL209">
            <v>0</v>
          </cell>
          <cell r="BM209">
            <v>0</v>
          </cell>
          <cell r="BN209">
            <v>0</v>
          </cell>
          <cell r="BP209">
            <v>0</v>
          </cell>
          <cell r="BQ209">
            <v>0</v>
          </cell>
          <cell r="BR209">
            <v>0</v>
          </cell>
          <cell r="BS209">
            <v>0</v>
          </cell>
          <cell r="BT209">
            <v>0</v>
          </cell>
          <cell r="BU209">
            <v>0</v>
          </cell>
          <cell r="CA209">
            <v>0</v>
          </cell>
          <cell r="CB209">
            <v>0</v>
          </cell>
          <cell r="CC209">
            <v>0</v>
          </cell>
          <cell r="CH209">
            <v>0</v>
          </cell>
          <cell r="CI209">
            <v>0</v>
          </cell>
          <cell r="CJ209">
            <v>0</v>
          </cell>
          <cell r="CK209">
            <v>0</v>
          </cell>
          <cell r="CL209">
            <v>0</v>
          </cell>
          <cell r="CR209">
            <v>0</v>
          </cell>
          <cell r="CS209">
            <v>0</v>
          </cell>
          <cell r="CT209">
            <v>0</v>
          </cell>
          <cell r="CU209">
            <v>0</v>
          </cell>
          <cell r="CV209">
            <v>0</v>
          </cell>
          <cell r="CW209">
            <v>0</v>
          </cell>
          <cell r="CX209">
            <v>0</v>
          </cell>
          <cell r="CY209">
            <v>0</v>
          </cell>
          <cell r="CZ209">
            <v>0</v>
          </cell>
          <cell r="DA209">
            <v>0</v>
          </cell>
          <cell r="DC209">
            <v>40057</v>
          </cell>
          <cell r="DD209">
            <v>-3493.5761860467824</v>
          </cell>
          <cell r="DE209">
            <v>-6.0465315208170916</v>
          </cell>
          <cell r="DF209">
            <v>0</v>
          </cell>
          <cell r="DG209">
            <v>-54.998901414557459</v>
          </cell>
          <cell r="DH209">
            <v>0</v>
          </cell>
          <cell r="DI209">
            <v>0</v>
          </cell>
          <cell r="DJ209">
            <v>0</v>
          </cell>
          <cell r="DK209">
            <v>-3554.6216189821571</v>
          </cell>
        </row>
        <row r="210">
          <cell r="A210">
            <v>40087</v>
          </cell>
          <cell r="B210">
            <v>891.26105435171849</v>
          </cell>
          <cell r="C210">
            <v>5341.4039530972623</v>
          </cell>
          <cell r="D210">
            <v>402.22451366106571</v>
          </cell>
          <cell r="E210">
            <v>305.46022874764594</v>
          </cell>
          <cell r="F210">
            <v>955.82428864111239</v>
          </cell>
          <cell r="G210">
            <v>9.3073736209682352</v>
          </cell>
          <cell r="H210">
            <v>-10.583365571374266</v>
          </cell>
          <cell r="I210">
            <v>0.11600775901639304</v>
          </cell>
          <cell r="J210">
            <v>0</v>
          </cell>
          <cell r="K210">
            <v>0</v>
          </cell>
          <cell r="L210">
            <v>0</v>
          </cell>
          <cell r="M210">
            <v>3.0399783300000109</v>
          </cell>
          <cell r="N210">
            <v>0</v>
          </cell>
          <cell r="O210">
            <v>0</v>
          </cell>
          <cell r="P210">
            <v>2.4039245553612529</v>
          </cell>
          <cell r="Q210">
            <v>1.686893971203034</v>
          </cell>
          <cell r="R210">
            <v>8.5795888475688926</v>
          </cell>
          <cell r="S210">
            <v>8.7213596349505309</v>
          </cell>
          <cell r="T210">
            <v>7.5578518250763427</v>
          </cell>
          <cell r="U210">
            <v>24.411908316284389</v>
          </cell>
          <cell r="V210">
            <v>0.43591783511198395</v>
          </cell>
          <cell r="W210">
            <v>32.609563232661372</v>
          </cell>
          <cell r="X210">
            <v>0.86301750280178291</v>
          </cell>
          <cell r="Y210">
            <v>0.25128109876787602</v>
          </cell>
          <cell r="Z210">
            <v>4.1135438524713814</v>
          </cell>
          <cell r="AA210">
            <v>9.6084019892394181</v>
          </cell>
          <cell r="AB210">
            <v>59.050489357978179</v>
          </cell>
          <cell r="AC210">
            <v>39.200706598919297</v>
          </cell>
          <cell r="AD210">
            <v>1.0363169654003501</v>
          </cell>
          <cell r="AE210">
            <v>1.8200682273563213</v>
          </cell>
          <cell r="AF210">
            <v>0.89918453909969642</v>
          </cell>
          <cell r="AG210">
            <v>1.6137169607757202</v>
          </cell>
          <cell r="AH210">
            <v>13.837611118904992</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C210">
            <v>40087</v>
          </cell>
          <cell r="BD210">
            <v>10.317330978578269</v>
          </cell>
          <cell r="BE210">
            <v>477.4599715261827</v>
          </cell>
          <cell r="BF210">
            <v>126.1348870366874</v>
          </cell>
          <cell r="BG210">
            <v>124.54989531658157</v>
          </cell>
          <cell r="BH210">
            <v>123.03794483422048</v>
          </cell>
          <cell r="BI210">
            <v>0.27009965143711234</v>
          </cell>
          <cell r="BJ210">
            <v>1.1088860358432706</v>
          </cell>
          <cell r="BK210">
            <v>0</v>
          </cell>
          <cell r="BL210">
            <v>0</v>
          </cell>
          <cell r="BM210">
            <v>0</v>
          </cell>
          <cell r="BN210">
            <v>0</v>
          </cell>
          <cell r="BP210">
            <v>0</v>
          </cell>
          <cell r="BQ210">
            <v>0</v>
          </cell>
          <cell r="BR210">
            <v>0</v>
          </cell>
          <cell r="BS210">
            <v>0</v>
          </cell>
          <cell r="BT210">
            <v>0</v>
          </cell>
          <cell r="BU210">
            <v>0</v>
          </cell>
          <cell r="CA210">
            <v>0</v>
          </cell>
          <cell r="CB210">
            <v>0</v>
          </cell>
          <cell r="CC210">
            <v>0</v>
          </cell>
          <cell r="CH210">
            <v>0</v>
          </cell>
          <cell r="CI210">
            <v>0</v>
          </cell>
          <cell r="CJ210">
            <v>0</v>
          </cell>
          <cell r="CK210">
            <v>0</v>
          </cell>
          <cell r="CL210">
            <v>0</v>
          </cell>
          <cell r="CR210">
            <v>0</v>
          </cell>
          <cell r="CS210">
            <v>0</v>
          </cell>
          <cell r="CT210">
            <v>0</v>
          </cell>
          <cell r="CU210">
            <v>0</v>
          </cell>
          <cell r="CV210">
            <v>0</v>
          </cell>
          <cell r="CW210">
            <v>0</v>
          </cell>
          <cell r="CX210">
            <v>0</v>
          </cell>
          <cell r="CY210">
            <v>0</v>
          </cell>
          <cell r="CZ210">
            <v>0</v>
          </cell>
          <cell r="DA210">
            <v>0</v>
          </cell>
          <cell r="DC210">
            <v>40087</v>
          </cell>
          <cell r="DD210">
            <v>7898.0540326374157</v>
          </cell>
          <cell r="DE210">
            <v>218.70134642993281</v>
          </cell>
          <cell r="DF210">
            <v>0</v>
          </cell>
          <cell r="DG210">
            <v>862.87901537953087</v>
          </cell>
          <cell r="DH210">
            <v>0</v>
          </cell>
          <cell r="DI210">
            <v>0</v>
          </cell>
          <cell r="DJ210">
            <v>0</v>
          </cell>
          <cell r="DK210">
            <v>8979.634394446879</v>
          </cell>
        </row>
        <row r="211">
          <cell r="A211">
            <v>40118</v>
          </cell>
          <cell r="B211">
            <v>392.23985191311294</v>
          </cell>
          <cell r="C211">
            <v>5350.3164052290067</v>
          </cell>
          <cell r="D211">
            <v>562.7211154834049</v>
          </cell>
          <cell r="E211">
            <v>341.00454871445436</v>
          </cell>
          <cell r="F211">
            <v>1027.8298684962531</v>
          </cell>
          <cell r="G211">
            <v>-9.4337048409624913</v>
          </cell>
          <cell r="H211">
            <v>4.7716608962032154</v>
          </cell>
          <cell r="I211">
            <v>-0.11600775901639304</v>
          </cell>
          <cell r="J211">
            <v>0</v>
          </cell>
          <cell r="K211">
            <v>0</v>
          </cell>
          <cell r="L211">
            <v>0</v>
          </cell>
          <cell r="M211">
            <v>-3.0399783300000109</v>
          </cell>
          <cell r="N211">
            <v>0</v>
          </cell>
          <cell r="O211">
            <v>0</v>
          </cell>
          <cell r="P211">
            <v>2.2624667078830409</v>
          </cell>
          <cell r="Q211">
            <v>1.6425925644442874</v>
          </cell>
          <cell r="R211">
            <v>7.1550396235096443</v>
          </cell>
          <cell r="S211">
            <v>7.50696729963839</v>
          </cell>
          <cell r="T211">
            <v>7.5140132359269298</v>
          </cell>
          <cell r="U211">
            <v>24.860978529608474</v>
          </cell>
          <cell r="V211">
            <v>0.4416468407509816</v>
          </cell>
          <cell r="W211">
            <v>33.038451296654991</v>
          </cell>
          <cell r="X211">
            <v>0.86064162829349633</v>
          </cell>
          <cell r="Y211">
            <v>0.25288450385055417</v>
          </cell>
          <cell r="Z211">
            <v>4.0342821439608851</v>
          </cell>
          <cell r="AA211">
            <v>8.9640606502916427</v>
          </cell>
          <cell r="AB211">
            <v>58.914312109477777</v>
          </cell>
          <cell r="AC211">
            <v>39.210616854193105</v>
          </cell>
          <cell r="AD211">
            <v>0.86455799775866105</v>
          </cell>
          <cell r="AE211">
            <v>1.4716088875679869</v>
          </cell>
          <cell r="AF211">
            <v>0.87456605420610889</v>
          </cell>
          <cell r="AG211">
            <v>1.6060592482533962</v>
          </cell>
          <cell r="AH211">
            <v>13.840126945207082</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C211">
            <v>40118</v>
          </cell>
          <cell r="BD211">
            <v>-9.5241194869562378</v>
          </cell>
          <cell r="BE211">
            <v>862.38318659526635</v>
          </cell>
          <cell r="BF211">
            <v>122.22107093091407</v>
          </cell>
          <cell r="BG211">
            <v>67.559596630270107</v>
          </cell>
          <cell r="BH211">
            <v>126.39698992684922</v>
          </cell>
          <cell r="BI211">
            <v>-0.24341380796874468</v>
          </cell>
          <cell r="BJ211">
            <v>2.8384247094649444</v>
          </cell>
          <cell r="BK211">
            <v>0</v>
          </cell>
          <cell r="BL211">
            <v>0</v>
          </cell>
          <cell r="BM211">
            <v>0</v>
          </cell>
          <cell r="BN211">
            <v>0</v>
          </cell>
          <cell r="BP211">
            <v>0</v>
          </cell>
          <cell r="BQ211">
            <v>0</v>
          </cell>
          <cell r="BR211">
            <v>0</v>
          </cell>
          <cell r="BS211">
            <v>0</v>
          </cell>
          <cell r="BT211">
            <v>0</v>
          </cell>
          <cell r="BU211">
            <v>0</v>
          </cell>
          <cell r="CA211">
            <v>0</v>
          </cell>
          <cell r="CB211">
            <v>0</v>
          </cell>
          <cell r="CC211">
            <v>0</v>
          </cell>
          <cell r="CH211">
            <v>0</v>
          </cell>
          <cell r="CI211">
            <v>0</v>
          </cell>
          <cell r="CJ211">
            <v>0</v>
          </cell>
          <cell r="CK211">
            <v>0</v>
          </cell>
          <cell r="CL211">
            <v>0</v>
          </cell>
          <cell r="CR211">
            <v>0</v>
          </cell>
          <cell r="CS211">
            <v>0</v>
          </cell>
          <cell r="CT211">
            <v>0</v>
          </cell>
          <cell r="CU211">
            <v>0</v>
          </cell>
          <cell r="CV211">
            <v>0</v>
          </cell>
          <cell r="CW211">
            <v>0</v>
          </cell>
          <cell r="CX211">
            <v>0</v>
          </cell>
          <cell r="CY211">
            <v>0</v>
          </cell>
          <cell r="CZ211">
            <v>0</v>
          </cell>
          <cell r="DA211">
            <v>0</v>
          </cell>
          <cell r="DC211">
            <v>40118</v>
          </cell>
          <cell r="DD211">
            <v>7666.2937598024555</v>
          </cell>
          <cell r="DE211">
            <v>215.31587312147741</v>
          </cell>
          <cell r="DF211">
            <v>0</v>
          </cell>
          <cell r="DG211">
            <v>1171.6317354978401</v>
          </cell>
          <cell r="DH211">
            <v>0</v>
          </cell>
          <cell r="DI211">
            <v>0</v>
          </cell>
          <cell r="DJ211">
            <v>0</v>
          </cell>
          <cell r="DK211">
            <v>9053.2413684217718</v>
          </cell>
        </row>
        <row r="212">
          <cell r="A212">
            <v>40148</v>
          </cell>
          <cell r="B212">
            <v>525.68816497859007</v>
          </cell>
          <cell r="C212">
            <v>7991.2216105464049</v>
          </cell>
          <cell r="D212">
            <v>752.31767082504462</v>
          </cell>
          <cell r="E212">
            <v>392.33664256407542</v>
          </cell>
          <cell r="F212">
            <v>1251.3895676520297</v>
          </cell>
          <cell r="G212">
            <v>9.516157743532915</v>
          </cell>
          <cell r="H212">
            <v>7.0445027341823661</v>
          </cell>
          <cell r="I212">
            <v>0.11600775901639304</v>
          </cell>
          <cell r="J212">
            <v>0</v>
          </cell>
          <cell r="K212">
            <v>0</v>
          </cell>
          <cell r="L212">
            <v>0</v>
          </cell>
          <cell r="M212">
            <v>3.0399783300000109</v>
          </cell>
          <cell r="N212">
            <v>0</v>
          </cell>
          <cell r="O212">
            <v>0</v>
          </cell>
          <cell r="P212">
            <v>3.163902876792978</v>
          </cell>
          <cell r="Q212">
            <v>2.247520242156047</v>
          </cell>
          <cell r="R212">
            <v>11.595033004913184</v>
          </cell>
          <cell r="S212">
            <v>11.861548543675099</v>
          </cell>
          <cell r="T212">
            <v>10.032008487325182</v>
          </cell>
          <cell r="U212">
            <v>33.563643902540761</v>
          </cell>
          <cell r="V212">
            <v>0.60117562445209538</v>
          </cell>
          <cell r="W212">
            <v>45.371498738118333</v>
          </cell>
          <cell r="X212">
            <v>1.1618162293816967</v>
          </cell>
          <cell r="Y212">
            <v>0.34855489244418347</v>
          </cell>
          <cell r="Z212">
            <v>5.7116962481342579</v>
          </cell>
          <cell r="AA212">
            <v>12.421022786734405</v>
          </cell>
          <cell r="AB212">
            <v>81.064306741346684</v>
          </cell>
          <cell r="AC212">
            <v>53.141157950741757</v>
          </cell>
          <cell r="AD212">
            <v>1.3804943510873242</v>
          </cell>
          <cell r="AE212">
            <v>2.4415318125924301</v>
          </cell>
          <cell r="AF212">
            <v>1.1968364260654738</v>
          </cell>
          <cell r="AG212">
            <v>2.1783191610056187</v>
          </cell>
          <cell r="AH212">
            <v>19.13497130872932</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C212">
            <v>40148</v>
          </cell>
          <cell r="BD212">
            <v>9.0304672088763311</v>
          </cell>
          <cell r="BE212">
            <v>1242.2927883561881</v>
          </cell>
          <cell r="BF212">
            <v>168.04989365166892</v>
          </cell>
          <cell r="BG212">
            <v>148.61007245978453</v>
          </cell>
          <cell r="BH212">
            <v>177.01552773347498</v>
          </cell>
          <cell r="BI212">
            <v>0.26538813588898691</v>
          </cell>
          <cell r="BJ212">
            <v>3.5086026735628328</v>
          </cell>
          <cell r="BK212">
            <v>0</v>
          </cell>
          <cell r="BL212">
            <v>0</v>
          </cell>
          <cell r="BM212">
            <v>0</v>
          </cell>
          <cell r="BN212">
            <v>0</v>
          </cell>
          <cell r="BP212">
            <v>0</v>
          </cell>
          <cell r="BQ212">
            <v>0</v>
          </cell>
          <cell r="BR212">
            <v>0</v>
          </cell>
          <cell r="BS212">
            <v>0</v>
          </cell>
          <cell r="BT212">
            <v>0</v>
          </cell>
          <cell r="BU212">
            <v>0</v>
          </cell>
          <cell r="CA212">
            <v>0</v>
          </cell>
          <cell r="CB212">
            <v>0</v>
          </cell>
          <cell r="CC212">
            <v>0</v>
          </cell>
          <cell r="CH212">
            <v>0</v>
          </cell>
          <cell r="CI212">
            <v>0</v>
          </cell>
          <cell r="CJ212">
            <v>0</v>
          </cell>
          <cell r="CK212">
            <v>0</v>
          </cell>
          <cell r="CL212">
            <v>0</v>
          </cell>
          <cell r="CR212">
            <v>0</v>
          </cell>
          <cell r="CS212">
            <v>0</v>
          </cell>
          <cell r="CT212">
            <v>0</v>
          </cell>
          <cell r="CU212">
            <v>0</v>
          </cell>
          <cell r="CV212">
            <v>0</v>
          </cell>
          <cell r="CW212">
            <v>0</v>
          </cell>
          <cell r="CX212">
            <v>0</v>
          </cell>
          <cell r="CY212">
            <v>0</v>
          </cell>
          <cell r="CZ212">
            <v>0</v>
          </cell>
          <cell r="DA212">
            <v>0</v>
          </cell>
          <cell r="DC212">
            <v>40148</v>
          </cell>
          <cell r="DD212">
            <v>10932.670303132878</v>
          </cell>
          <cell r="DE212">
            <v>298.61703932823684</v>
          </cell>
          <cell r="DF212">
            <v>0</v>
          </cell>
          <cell r="DG212">
            <v>1748.7727402194448</v>
          </cell>
          <cell r="DH212">
            <v>0</v>
          </cell>
          <cell r="DI212">
            <v>0</v>
          </cell>
          <cell r="DJ212">
            <v>0</v>
          </cell>
          <cell r="DK212">
            <v>12980.06008268056</v>
          </cell>
        </row>
      </sheetData>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Summary"/>
      <sheetName val="Nucleus Trade Detail_Futures"/>
      <sheetName val="Nucleus Trade Detail_Swaps"/>
      <sheetName val="Invest-WorkCap-Cap Calcs"/>
      <sheetName val="Inputs"/>
    </sheetNames>
    <sheetDataSet>
      <sheetData sheetId="0" refreshError="1"/>
      <sheetData sheetId="1">
        <row r="2">
          <cell r="B2" t="str">
            <v>UBSSEC</v>
          </cell>
          <cell r="D2">
            <v>200904</v>
          </cell>
          <cell r="G2">
            <v>3</v>
          </cell>
          <cell r="L2">
            <v>-112830</v>
          </cell>
        </row>
        <row r="3">
          <cell r="B3" t="str">
            <v>CITIGROUP</v>
          </cell>
          <cell r="D3">
            <v>200904</v>
          </cell>
          <cell r="G3">
            <v>3</v>
          </cell>
          <cell r="L3">
            <v>-115530</v>
          </cell>
        </row>
        <row r="4">
          <cell r="B4" t="str">
            <v>UBSSEC</v>
          </cell>
          <cell r="D4">
            <v>200904</v>
          </cell>
          <cell r="G4">
            <v>1</v>
          </cell>
          <cell r="L4">
            <v>-37280</v>
          </cell>
        </row>
        <row r="5">
          <cell r="B5" t="str">
            <v>UBSSEC</v>
          </cell>
          <cell r="D5">
            <v>200904</v>
          </cell>
          <cell r="G5">
            <v>1</v>
          </cell>
          <cell r="L5">
            <v>-37660</v>
          </cell>
        </row>
        <row r="6">
          <cell r="B6" t="str">
            <v>UBSSEC</v>
          </cell>
          <cell r="D6">
            <v>200904</v>
          </cell>
          <cell r="G6">
            <v>1</v>
          </cell>
          <cell r="L6">
            <v>-37710</v>
          </cell>
        </row>
        <row r="7">
          <cell r="B7" t="str">
            <v>CITIGROUP</v>
          </cell>
          <cell r="D7">
            <v>200904</v>
          </cell>
          <cell r="G7">
            <v>2</v>
          </cell>
          <cell r="L7">
            <v>-77220</v>
          </cell>
        </row>
        <row r="8">
          <cell r="B8" t="str">
            <v>UBSSEC</v>
          </cell>
          <cell r="D8">
            <v>200904</v>
          </cell>
          <cell r="G8">
            <v>2</v>
          </cell>
          <cell r="L8">
            <v>-74820</v>
          </cell>
        </row>
        <row r="9">
          <cell r="B9" t="str">
            <v>CITIGROUP</v>
          </cell>
          <cell r="D9">
            <v>200904</v>
          </cell>
          <cell r="G9">
            <v>2</v>
          </cell>
          <cell r="L9">
            <v>-72400</v>
          </cell>
        </row>
        <row r="10">
          <cell r="B10" t="str">
            <v>UBSSEC</v>
          </cell>
          <cell r="D10">
            <v>200904</v>
          </cell>
          <cell r="G10">
            <v>3</v>
          </cell>
          <cell r="L10">
            <v>-111930</v>
          </cell>
        </row>
        <row r="11">
          <cell r="B11" t="str">
            <v>CITIGROUP</v>
          </cell>
          <cell r="D11">
            <v>200904</v>
          </cell>
          <cell r="G11">
            <v>2</v>
          </cell>
          <cell r="L11">
            <v>-76000</v>
          </cell>
        </row>
        <row r="12">
          <cell r="B12" t="str">
            <v>UBSSEC</v>
          </cell>
          <cell r="D12">
            <v>200904</v>
          </cell>
          <cell r="G12">
            <v>5</v>
          </cell>
          <cell r="L12">
            <v>-189050</v>
          </cell>
        </row>
        <row r="13">
          <cell r="B13" t="str">
            <v>UBSSEC</v>
          </cell>
          <cell r="D13">
            <v>200904</v>
          </cell>
          <cell r="G13">
            <v>5</v>
          </cell>
          <cell r="L13">
            <v>-204050</v>
          </cell>
        </row>
        <row r="14">
          <cell r="B14" t="str">
            <v>UBSSEC</v>
          </cell>
          <cell r="D14">
            <v>200904</v>
          </cell>
          <cell r="G14">
            <v>5</v>
          </cell>
          <cell r="L14">
            <v>-205050</v>
          </cell>
        </row>
        <row r="15">
          <cell r="B15" t="str">
            <v>UBSSEC</v>
          </cell>
          <cell r="D15">
            <v>200904</v>
          </cell>
          <cell r="G15">
            <v>5</v>
          </cell>
          <cell r="L15">
            <v>-223550</v>
          </cell>
        </row>
        <row r="16">
          <cell r="B16" t="str">
            <v>UBSSEC</v>
          </cell>
          <cell r="D16">
            <v>200904</v>
          </cell>
          <cell r="G16">
            <v>5</v>
          </cell>
          <cell r="L16">
            <v>-237800</v>
          </cell>
        </row>
        <row r="17">
          <cell r="B17" t="str">
            <v>CITIGROUP</v>
          </cell>
          <cell r="D17">
            <v>200904</v>
          </cell>
          <cell r="G17">
            <v>5</v>
          </cell>
          <cell r="L17">
            <v>-256550</v>
          </cell>
        </row>
        <row r="18">
          <cell r="B18" t="str">
            <v>UBSSEC</v>
          </cell>
          <cell r="D18">
            <v>200904</v>
          </cell>
          <cell r="G18">
            <v>5</v>
          </cell>
          <cell r="L18">
            <v>-204550</v>
          </cell>
        </row>
        <row r="19">
          <cell r="B19" t="str">
            <v>UBSSEC</v>
          </cell>
          <cell r="D19">
            <v>200904</v>
          </cell>
          <cell r="G19">
            <v>5</v>
          </cell>
          <cell r="L19">
            <v>-236050</v>
          </cell>
        </row>
        <row r="20">
          <cell r="B20" t="str">
            <v>UBSSEC</v>
          </cell>
          <cell r="D20">
            <v>200904</v>
          </cell>
          <cell r="G20">
            <v>5</v>
          </cell>
          <cell r="L20">
            <v>-234050</v>
          </cell>
        </row>
        <row r="21">
          <cell r="B21" t="str">
            <v>CITIGROUP</v>
          </cell>
          <cell r="D21">
            <v>200904</v>
          </cell>
          <cell r="G21">
            <v>5</v>
          </cell>
          <cell r="L21">
            <v>-245550</v>
          </cell>
        </row>
        <row r="22">
          <cell r="B22" t="str">
            <v>CITIGROUP</v>
          </cell>
          <cell r="D22">
            <v>200904</v>
          </cell>
          <cell r="G22">
            <v>5</v>
          </cell>
          <cell r="L22">
            <v>-260550</v>
          </cell>
        </row>
        <row r="23">
          <cell r="B23" t="str">
            <v>CITIGROUP</v>
          </cell>
          <cell r="D23">
            <v>200904</v>
          </cell>
          <cell r="G23">
            <v>5</v>
          </cell>
          <cell r="L23">
            <v>-282550</v>
          </cell>
        </row>
        <row r="24">
          <cell r="B24" t="str">
            <v>CITIGROUP</v>
          </cell>
          <cell r="D24">
            <v>200904</v>
          </cell>
          <cell r="G24">
            <v>4</v>
          </cell>
          <cell r="L24">
            <v>-212840</v>
          </cell>
        </row>
        <row r="25">
          <cell r="B25" t="str">
            <v>CITIGROUP</v>
          </cell>
          <cell r="D25">
            <v>200904</v>
          </cell>
          <cell r="G25">
            <v>4</v>
          </cell>
          <cell r="L25">
            <v>-243240</v>
          </cell>
        </row>
        <row r="26">
          <cell r="B26" t="str">
            <v>CITIGROUP</v>
          </cell>
          <cell r="D26">
            <v>200904</v>
          </cell>
          <cell r="G26">
            <v>4</v>
          </cell>
          <cell r="L26">
            <v>-250440</v>
          </cell>
        </row>
        <row r="27">
          <cell r="B27" t="str">
            <v>CITIGROUP</v>
          </cell>
          <cell r="D27">
            <v>200904</v>
          </cell>
          <cell r="G27">
            <v>4</v>
          </cell>
          <cell r="L27">
            <v>-258440</v>
          </cell>
        </row>
        <row r="28">
          <cell r="B28" t="str">
            <v>CITIGROUP</v>
          </cell>
          <cell r="D28">
            <v>200904</v>
          </cell>
          <cell r="G28">
            <v>4</v>
          </cell>
          <cell r="L28">
            <v>-254840</v>
          </cell>
        </row>
        <row r="29">
          <cell r="B29" t="str">
            <v>CITIGROUP</v>
          </cell>
          <cell r="D29">
            <v>200904</v>
          </cell>
          <cell r="G29">
            <v>5</v>
          </cell>
          <cell r="L29">
            <v>-322800</v>
          </cell>
        </row>
        <row r="30">
          <cell r="B30" t="str">
            <v>CITIGROUP</v>
          </cell>
          <cell r="D30">
            <v>200904</v>
          </cell>
          <cell r="G30">
            <v>2</v>
          </cell>
          <cell r="L30">
            <v>-136720</v>
          </cell>
        </row>
        <row r="31">
          <cell r="B31" t="str">
            <v>CITIGROUP</v>
          </cell>
          <cell r="D31">
            <v>200904</v>
          </cell>
          <cell r="G31">
            <v>2</v>
          </cell>
          <cell r="L31">
            <v>-136820</v>
          </cell>
        </row>
        <row r="32">
          <cell r="B32" t="str">
            <v>CITIGROUP</v>
          </cell>
          <cell r="D32">
            <v>200904</v>
          </cell>
          <cell r="G32">
            <v>5</v>
          </cell>
          <cell r="L32">
            <v>-356050</v>
          </cell>
        </row>
        <row r="33">
          <cell r="B33" t="str">
            <v>CITIGROUP</v>
          </cell>
          <cell r="D33">
            <v>200904</v>
          </cell>
          <cell r="G33">
            <v>5</v>
          </cell>
          <cell r="L33">
            <v>-361800</v>
          </cell>
        </row>
        <row r="34">
          <cell r="B34" t="str">
            <v>CITIGROUP</v>
          </cell>
          <cell r="D34">
            <v>200904</v>
          </cell>
          <cell r="G34">
            <v>5</v>
          </cell>
          <cell r="L34">
            <v>-374050</v>
          </cell>
        </row>
        <row r="35">
          <cell r="B35" t="str">
            <v>CITIGROUP</v>
          </cell>
          <cell r="D35">
            <v>200904</v>
          </cell>
          <cell r="G35">
            <v>4</v>
          </cell>
          <cell r="L35">
            <v>-280840</v>
          </cell>
        </row>
        <row r="36">
          <cell r="B36" t="str">
            <v>CITIGROUP</v>
          </cell>
          <cell r="D36">
            <v>200904</v>
          </cell>
          <cell r="G36">
            <v>4</v>
          </cell>
          <cell r="L36">
            <v>-237040</v>
          </cell>
        </row>
        <row r="37">
          <cell r="B37" t="str">
            <v>CITIGROUP</v>
          </cell>
          <cell r="D37">
            <v>200904</v>
          </cell>
          <cell r="G37">
            <v>3</v>
          </cell>
          <cell r="L37">
            <v>-151830</v>
          </cell>
        </row>
        <row r="38">
          <cell r="B38" t="str">
            <v>CITIGROUP</v>
          </cell>
          <cell r="D38">
            <v>200910</v>
          </cell>
          <cell r="G38">
            <v>7</v>
          </cell>
          <cell r="L38">
            <v>-328020</v>
          </cell>
        </row>
        <row r="39">
          <cell r="B39" t="str">
            <v>CITIGROUP</v>
          </cell>
          <cell r="D39">
            <v>200904</v>
          </cell>
          <cell r="G39">
            <v>4</v>
          </cell>
          <cell r="L39">
            <v>-201640</v>
          </cell>
        </row>
        <row r="40">
          <cell r="B40" t="str">
            <v>CITIGROUP</v>
          </cell>
          <cell r="D40">
            <v>200910</v>
          </cell>
          <cell r="G40">
            <v>7</v>
          </cell>
          <cell r="L40">
            <v>-331520</v>
          </cell>
        </row>
        <row r="41">
          <cell r="B41" t="str">
            <v>CITIGROUP</v>
          </cell>
          <cell r="D41">
            <v>200904</v>
          </cell>
          <cell r="G41">
            <v>5</v>
          </cell>
          <cell r="L41">
            <v>-228550</v>
          </cell>
        </row>
        <row r="42">
          <cell r="B42" t="str">
            <v>CITIGROUP</v>
          </cell>
          <cell r="D42">
            <v>200910</v>
          </cell>
          <cell r="G42">
            <v>3</v>
          </cell>
          <cell r="L42">
            <v>-130230</v>
          </cell>
        </row>
        <row r="43">
          <cell r="B43" t="str">
            <v>CITIGROUP</v>
          </cell>
          <cell r="D43">
            <v>200911</v>
          </cell>
          <cell r="G43">
            <v>5</v>
          </cell>
          <cell r="L43">
            <v>-209150</v>
          </cell>
        </row>
        <row r="44">
          <cell r="B44" t="str">
            <v>CITIGROUP</v>
          </cell>
          <cell r="D44">
            <v>200904</v>
          </cell>
          <cell r="G44">
            <v>5</v>
          </cell>
          <cell r="L44">
            <v>-223050</v>
          </cell>
        </row>
        <row r="45">
          <cell r="B45" t="str">
            <v>CITIGROUP</v>
          </cell>
          <cell r="D45">
            <v>200910</v>
          </cell>
          <cell r="G45">
            <v>3</v>
          </cell>
          <cell r="L45">
            <v>-127080</v>
          </cell>
        </row>
        <row r="46">
          <cell r="B46" t="str">
            <v>CITIGROUP</v>
          </cell>
          <cell r="D46">
            <v>200911</v>
          </cell>
          <cell r="G46">
            <v>5</v>
          </cell>
          <cell r="L46">
            <v>-201400</v>
          </cell>
        </row>
        <row r="47">
          <cell r="B47" t="str">
            <v>CITIGROUP</v>
          </cell>
          <cell r="D47">
            <v>200904</v>
          </cell>
          <cell r="G47">
            <v>5</v>
          </cell>
          <cell r="L47">
            <v>-208050</v>
          </cell>
        </row>
        <row r="48">
          <cell r="B48" t="str">
            <v>CITIGROUP</v>
          </cell>
          <cell r="D48">
            <v>200910</v>
          </cell>
          <cell r="G48">
            <v>4</v>
          </cell>
          <cell r="L48">
            <v>-158240</v>
          </cell>
        </row>
        <row r="49">
          <cell r="B49" t="str">
            <v>CITIGROUP</v>
          </cell>
          <cell r="D49">
            <v>200911</v>
          </cell>
          <cell r="G49">
            <v>5</v>
          </cell>
          <cell r="L49">
            <v>-188400</v>
          </cell>
        </row>
        <row r="50">
          <cell r="B50" t="str">
            <v>CITIGROUP</v>
          </cell>
          <cell r="D50">
            <v>200904</v>
          </cell>
          <cell r="G50">
            <v>5</v>
          </cell>
          <cell r="L50">
            <v>-208300</v>
          </cell>
        </row>
        <row r="51">
          <cell r="B51" t="str">
            <v>CITIGROUP</v>
          </cell>
          <cell r="D51">
            <v>200910</v>
          </cell>
          <cell r="G51">
            <v>4</v>
          </cell>
          <cell r="L51">
            <v>-158040</v>
          </cell>
        </row>
        <row r="52">
          <cell r="B52" t="str">
            <v>CITIGROUP</v>
          </cell>
          <cell r="D52">
            <v>200911</v>
          </cell>
          <cell r="G52">
            <v>4</v>
          </cell>
          <cell r="L52">
            <v>-151720</v>
          </cell>
        </row>
        <row r="53">
          <cell r="B53" t="str">
            <v>CITIGROUP</v>
          </cell>
          <cell r="D53">
            <v>200904</v>
          </cell>
          <cell r="G53">
            <v>5</v>
          </cell>
          <cell r="L53">
            <v>-188800</v>
          </cell>
        </row>
        <row r="54">
          <cell r="B54" t="str">
            <v>CITIGROUP</v>
          </cell>
          <cell r="D54">
            <v>200910</v>
          </cell>
          <cell r="G54">
            <v>4</v>
          </cell>
          <cell r="L54">
            <v>-144640</v>
          </cell>
        </row>
        <row r="55">
          <cell r="B55" t="str">
            <v>CITIGROUP</v>
          </cell>
          <cell r="D55">
            <v>200911</v>
          </cell>
          <cell r="G55">
            <v>5</v>
          </cell>
          <cell r="L55">
            <v>-172150</v>
          </cell>
        </row>
        <row r="56">
          <cell r="B56" t="str">
            <v>CITIGROUP</v>
          </cell>
          <cell r="D56">
            <v>200912</v>
          </cell>
          <cell r="G56">
            <v>3</v>
          </cell>
          <cell r="L56">
            <v>-97680</v>
          </cell>
        </row>
        <row r="57">
          <cell r="B57" t="str">
            <v>CITIGROUP</v>
          </cell>
          <cell r="D57">
            <v>200904</v>
          </cell>
          <cell r="G57">
            <v>5</v>
          </cell>
          <cell r="L57">
            <v>-181300</v>
          </cell>
        </row>
        <row r="58">
          <cell r="B58" t="str">
            <v>CITIGROUP</v>
          </cell>
          <cell r="D58">
            <v>200910</v>
          </cell>
          <cell r="G58">
            <v>3</v>
          </cell>
          <cell r="L58">
            <v>-104130</v>
          </cell>
        </row>
        <row r="59">
          <cell r="B59" t="str">
            <v>CITIGROUP</v>
          </cell>
          <cell r="D59">
            <v>200911</v>
          </cell>
          <cell r="G59">
            <v>4</v>
          </cell>
          <cell r="L59">
            <v>-131720</v>
          </cell>
        </row>
        <row r="60">
          <cell r="B60" t="str">
            <v>CITIGROUP</v>
          </cell>
          <cell r="D60">
            <v>200912</v>
          </cell>
          <cell r="G60">
            <v>2</v>
          </cell>
          <cell r="L60">
            <v>-62120</v>
          </cell>
        </row>
        <row r="61">
          <cell r="B61" t="str">
            <v>CITIGROUP</v>
          </cell>
          <cell r="D61">
            <v>200904</v>
          </cell>
          <cell r="G61">
            <v>5</v>
          </cell>
          <cell r="L61">
            <v>-187550</v>
          </cell>
        </row>
        <row r="62">
          <cell r="B62" t="str">
            <v>CITIGROUP</v>
          </cell>
          <cell r="D62">
            <v>200910</v>
          </cell>
          <cell r="G62">
            <v>3</v>
          </cell>
          <cell r="L62">
            <v>-106380</v>
          </cell>
        </row>
        <row r="63">
          <cell r="B63" t="str">
            <v>CITIGROUP</v>
          </cell>
          <cell r="D63">
            <v>200911</v>
          </cell>
          <cell r="G63">
            <v>4</v>
          </cell>
          <cell r="L63">
            <v>-132920</v>
          </cell>
        </row>
        <row r="64">
          <cell r="B64" t="str">
            <v>CITIGROUP</v>
          </cell>
          <cell r="D64">
            <v>200912</v>
          </cell>
          <cell r="G64">
            <v>2</v>
          </cell>
          <cell r="L64">
            <v>-62720</v>
          </cell>
        </row>
        <row r="65">
          <cell r="B65" t="str">
            <v>CITIGROUP</v>
          </cell>
          <cell r="D65">
            <v>200904</v>
          </cell>
          <cell r="G65">
            <v>5</v>
          </cell>
          <cell r="L65">
            <v>-188300</v>
          </cell>
        </row>
        <row r="66">
          <cell r="B66" t="str">
            <v>CITIGROUP</v>
          </cell>
          <cell r="D66">
            <v>200910</v>
          </cell>
          <cell r="G66">
            <v>2</v>
          </cell>
          <cell r="L66">
            <v>-72320</v>
          </cell>
        </row>
        <row r="67">
          <cell r="B67" t="str">
            <v>CITIGROUP</v>
          </cell>
          <cell r="D67">
            <v>200910</v>
          </cell>
          <cell r="G67">
            <v>2</v>
          </cell>
          <cell r="L67">
            <v>-72120</v>
          </cell>
        </row>
        <row r="68">
          <cell r="B68" t="str">
            <v>CITIGROUP</v>
          </cell>
          <cell r="D68">
            <v>200911</v>
          </cell>
          <cell r="G68">
            <v>5</v>
          </cell>
          <cell r="L68">
            <v>-169400</v>
          </cell>
        </row>
        <row r="69">
          <cell r="B69" t="str">
            <v>CITIGROUP</v>
          </cell>
          <cell r="D69">
            <v>200912</v>
          </cell>
          <cell r="G69">
            <v>3</v>
          </cell>
          <cell r="L69">
            <v>-96780</v>
          </cell>
        </row>
        <row r="70">
          <cell r="B70" t="str">
            <v>CITIGROUP</v>
          </cell>
          <cell r="D70">
            <v>200904</v>
          </cell>
          <cell r="G70">
            <v>2</v>
          </cell>
          <cell r="L70">
            <v>-68520</v>
          </cell>
        </row>
        <row r="71">
          <cell r="B71" t="str">
            <v>CITIGROUP</v>
          </cell>
          <cell r="D71">
            <v>200904</v>
          </cell>
          <cell r="G71">
            <v>2</v>
          </cell>
          <cell r="L71">
            <v>-68420</v>
          </cell>
        </row>
        <row r="72">
          <cell r="B72" t="str">
            <v>CITIGROUP</v>
          </cell>
          <cell r="D72">
            <v>200910</v>
          </cell>
          <cell r="G72">
            <v>3</v>
          </cell>
          <cell r="L72">
            <v>-99480</v>
          </cell>
        </row>
        <row r="73">
          <cell r="B73" t="str">
            <v>CITIGROUP</v>
          </cell>
          <cell r="D73">
            <v>200911</v>
          </cell>
          <cell r="G73">
            <v>4</v>
          </cell>
          <cell r="L73">
            <v>-124320</v>
          </cell>
        </row>
        <row r="74">
          <cell r="B74" t="str">
            <v>CITIGROUP</v>
          </cell>
          <cell r="D74">
            <v>200912</v>
          </cell>
          <cell r="G74">
            <v>2</v>
          </cell>
          <cell r="L74">
            <v>-58520</v>
          </cell>
        </row>
        <row r="75">
          <cell r="B75" t="str">
            <v>CITIGROUP</v>
          </cell>
          <cell r="D75">
            <v>201001</v>
          </cell>
          <cell r="G75">
            <v>3</v>
          </cell>
          <cell r="L75">
            <v>-86280</v>
          </cell>
        </row>
        <row r="76">
          <cell r="B76" t="str">
            <v>CITIGROUP</v>
          </cell>
          <cell r="D76">
            <v>200904</v>
          </cell>
          <cell r="G76">
            <v>4</v>
          </cell>
          <cell r="L76">
            <v>-114240</v>
          </cell>
        </row>
        <row r="77">
          <cell r="B77" t="str">
            <v>CITIGROUP</v>
          </cell>
          <cell r="D77">
            <v>200910</v>
          </cell>
          <cell r="G77">
            <v>3</v>
          </cell>
          <cell r="L77">
            <v>-84180</v>
          </cell>
        </row>
        <row r="78">
          <cell r="B78" t="str">
            <v>CITIGROUP</v>
          </cell>
          <cell r="D78">
            <v>200911</v>
          </cell>
          <cell r="G78">
            <v>4</v>
          </cell>
          <cell r="L78">
            <v>-104920</v>
          </cell>
        </row>
        <row r="79">
          <cell r="B79" t="str">
            <v>CITIGROUP</v>
          </cell>
          <cell r="D79">
            <v>200912</v>
          </cell>
          <cell r="G79">
            <v>2</v>
          </cell>
          <cell r="L79">
            <v>-48920</v>
          </cell>
        </row>
        <row r="80">
          <cell r="B80" t="str">
            <v>CITIGROUP</v>
          </cell>
          <cell r="D80">
            <v>201001</v>
          </cell>
          <cell r="G80">
            <v>3</v>
          </cell>
          <cell r="L80">
            <v>-71880</v>
          </cell>
        </row>
        <row r="81">
          <cell r="B81" t="str">
            <v>CITIGROUP</v>
          </cell>
          <cell r="D81">
            <v>200904</v>
          </cell>
          <cell r="G81">
            <v>4</v>
          </cell>
          <cell r="L81">
            <v>-108840</v>
          </cell>
        </row>
        <row r="82">
          <cell r="B82" t="str">
            <v>CITIGROUP</v>
          </cell>
          <cell r="D82">
            <v>200910</v>
          </cell>
          <cell r="G82">
            <v>3</v>
          </cell>
          <cell r="L82">
            <v>-76530</v>
          </cell>
        </row>
        <row r="83">
          <cell r="B83" t="str">
            <v>CITIGROUP</v>
          </cell>
          <cell r="D83">
            <v>200911</v>
          </cell>
          <cell r="G83">
            <v>4</v>
          </cell>
          <cell r="L83">
            <v>-94520</v>
          </cell>
        </row>
        <row r="84">
          <cell r="B84" t="str">
            <v>CITIGROUP</v>
          </cell>
          <cell r="D84">
            <v>200912</v>
          </cell>
          <cell r="G84">
            <v>2</v>
          </cell>
          <cell r="L84">
            <v>-43520</v>
          </cell>
        </row>
        <row r="85">
          <cell r="B85" t="str">
            <v>CITIGROUP</v>
          </cell>
          <cell r="D85">
            <v>201001</v>
          </cell>
          <cell r="G85">
            <v>3</v>
          </cell>
          <cell r="L85">
            <v>-63180</v>
          </cell>
        </row>
        <row r="86">
          <cell r="B86" t="str">
            <v>CITIGROUP</v>
          </cell>
          <cell r="D86">
            <v>200904</v>
          </cell>
          <cell r="G86">
            <v>4</v>
          </cell>
          <cell r="L86">
            <v>-94240</v>
          </cell>
        </row>
        <row r="87">
          <cell r="B87" t="str">
            <v>CITIGROUP</v>
          </cell>
          <cell r="D87">
            <v>200910</v>
          </cell>
          <cell r="G87">
            <v>2</v>
          </cell>
          <cell r="L87">
            <v>-45120</v>
          </cell>
        </row>
        <row r="88">
          <cell r="B88" t="str">
            <v>CITIGROUP</v>
          </cell>
          <cell r="D88">
            <v>200911</v>
          </cell>
          <cell r="G88">
            <v>3</v>
          </cell>
          <cell r="L88">
            <v>-62490</v>
          </cell>
        </row>
        <row r="89">
          <cell r="B89" t="str">
            <v>CITIGROUP</v>
          </cell>
          <cell r="D89">
            <v>200912</v>
          </cell>
          <cell r="G89">
            <v>2</v>
          </cell>
          <cell r="L89">
            <v>-38120</v>
          </cell>
        </row>
        <row r="90">
          <cell r="B90" t="str">
            <v>CITIGROUP</v>
          </cell>
          <cell r="D90">
            <v>201001</v>
          </cell>
          <cell r="G90">
            <v>2</v>
          </cell>
          <cell r="L90">
            <v>-37320</v>
          </cell>
        </row>
        <row r="91">
          <cell r="B91" t="str">
            <v>CITIGROUP</v>
          </cell>
          <cell r="D91">
            <v>200904</v>
          </cell>
          <cell r="G91">
            <v>4</v>
          </cell>
          <cell r="L91">
            <v>-95640</v>
          </cell>
        </row>
        <row r="92">
          <cell r="B92" t="str">
            <v>CITIGROUP</v>
          </cell>
          <cell r="D92">
            <v>200910</v>
          </cell>
          <cell r="G92">
            <v>3</v>
          </cell>
          <cell r="L92">
            <v>-69780</v>
          </cell>
        </row>
        <row r="93">
          <cell r="B93" t="str">
            <v>CITIGROUP</v>
          </cell>
          <cell r="D93">
            <v>200911</v>
          </cell>
          <cell r="G93">
            <v>4</v>
          </cell>
          <cell r="L93">
            <v>-87320</v>
          </cell>
        </row>
        <row r="94">
          <cell r="B94" t="str">
            <v>CITIGROUP</v>
          </cell>
          <cell r="D94">
            <v>200912</v>
          </cell>
          <cell r="G94">
            <v>3</v>
          </cell>
          <cell r="L94">
            <v>-60630</v>
          </cell>
        </row>
        <row r="95">
          <cell r="B95" t="str">
            <v>CITIGROUP</v>
          </cell>
          <cell r="D95">
            <v>201001</v>
          </cell>
          <cell r="G95">
            <v>3</v>
          </cell>
          <cell r="L95">
            <v>-59280</v>
          </cell>
        </row>
        <row r="96">
          <cell r="B96" t="str">
            <v>CITIGROUP</v>
          </cell>
          <cell r="D96">
            <v>200904</v>
          </cell>
          <cell r="G96">
            <v>5</v>
          </cell>
          <cell r="L96">
            <v>-134050</v>
          </cell>
        </row>
        <row r="97">
          <cell r="B97" t="str">
            <v>CITIGROUP</v>
          </cell>
          <cell r="D97">
            <v>200910</v>
          </cell>
          <cell r="G97">
            <v>4</v>
          </cell>
          <cell r="L97">
            <v>-103840</v>
          </cell>
        </row>
        <row r="98">
          <cell r="B98" t="str">
            <v>CITIGROUP</v>
          </cell>
          <cell r="D98">
            <v>200911</v>
          </cell>
          <cell r="G98">
            <v>4</v>
          </cell>
          <cell r="L98">
            <v>-97120</v>
          </cell>
        </row>
        <row r="99">
          <cell r="B99" t="str">
            <v>CITIGROUP</v>
          </cell>
          <cell r="D99">
            <v>200912</v>
          </cell>
          <cell r="G99">
            <v>2</v>
          </cell>
          <cell r="L99">
            <v>-45620</v>
          </cell>
        </row>
        <row r="100">
          <cell r="B100" t="str">
            <v>CITIGROUP</v>
          </cell>
          <cell r="D100">
            <v>201001</v>
          </cell>
          <cell r="G100">
            <v>3</v>
          </cell>
          <cell r="L100">
            <v>-67380</v>
          </cell>
        </row>
        <row r="101">
          <cell r="B101" t="str">
            <v>CITIGROUP</v>
          </cell>
          <cell r="D101">
            <v>201002</v>
          </cell>
          <cell r="G101">
            <v>3</v>
          </cell>
          <cell r="L101">
            <v>-67320</v>
          </cell>
        </row>
        <row r="102">
          <cell r="B102" t="str">
            <v>CITIGROUP</v>
          </cell>
          <cell r="D102">
            <v>200904</v>
          </cell>
          <cell r="G102">
            <v>5</v>
          </cell>
          <cell r="L102">
            <v>-108550</v>
          </cell>
        </row>
        <row r="103">
          <cell r="B103" t="str">
            <v>CITIGROUP</v>
          </cell>
          <cell r="D103">
            <v>200910</v>
          </cell>
          <cell r="G103">
            <v>4</v>
          </cell>
          <cell r="L103">
            <v>-83840</v>
          </cell>
        </row>
        <row r="104">
          <cell r="B104" t="str">
            <v>CITIGROUP</v>
          </cell>
          <cell r="D104">
            <v>200911</v>
          </cell>
          <cell r="G104">
            <v>2</v>
          </cell>
          <cell r="L104">
            <v>-39060</v>
          </cell>
        </row>
        <row r="105">
          <cell r="B105" t="str">
            <v>CITIGROUP</v>
          </cell>
          <cell r="D105">
            <v>200911</v>
          </cell>
          <cell r="G105">
            <v>2</v>
          </cell>
          <cell r="L105">
            <v>-38960</v>
          </cell>
        </row>
        <row r="106">
          <cell r="B106" t="str">
            <v>CITIGROUP</v>
          </cell>
          <cell r="D106">
            <v>200912</v>
          </cell>
          <cell r="G106">
            <v>2</v>
          </cell>
          <cell r="L106">
            <v>-35920</v>
          </cell>
        </row>
        <row r="107">
          <cell r="B107" t="str">
            <v>CITIGROUP</v>
          </cell>
          <cell r="D107">
            <v>201001</v>
          </cell>
          <cell r="G107">
            <v>3</v>
          </cell>
          <cell r="L107">
            <v>-52980</v>
          </cell>
        </row>
        <row r="108">
          <cell r="B108" t="str">
            <v>CITIGROUP</v>
          </cell>
          <cell r="D108">
            <v>201002</v>
          </cell>
          <cell r="G108">
            <v>3</v>
          </cell>
          <cell r="L108">
            <v>-52170</v>
          </cell>
        </row>
        <row r="109">
          <cell r="B109" t="str">
            <v>CITIGROUP</v>
          </cell>
          <cell r="D109">
            <v>200904</v>
          </cell>
          <cell r="G109">
            <v>5</v>
          </cell>
          <cell r="L109">
            <v>-109550</v>
          </cell>
        </row>
        <row r="110">
          <cell r="B110" t="str">
            <v>CITIGROUP</v>
          </cell>
          <cell r="D110">
            <v>200910</v>
          </cell>
          <cell r="G110">
            <v>4</v>
          </cell>
          <cell r="L110">
            <v>-85440</v>
          </cell>
        </row>
        <row r="111">
          <cell r="B111" t="str">
            <v>CITIGROUP</v>
          </cell>
          <cell r="D111">
            <v>200911</v>
          </cell>
          <cell r="G111">
            <v>5</v>
          </cell>
          <cell r="L111">
            <v>-100150</v>
          </cell>
        </row>
        <row r="112">
          <cell r="B112" t="str">
            <v>CITIGROUP</v>
          </cell>
          <cell r="D112">
            <v>200912</v>
          </cell>
          <cell r="G112">
            <v>3</v>
          </cell>
          <cell r="L112">
            <v>-55680</v>
          </cell>
        </row>
        <row r="113">
          <cell r="B113" t="str">
            <v>CITIGROUP</v>
          </cell>
          <cell r="D113">
            <v>201001</v>
          </cell>
          <cell r="G113">
            <v>4</v>
          </cell>
          <cell r="L113">
            <v>-72840</v>
          </cell>
        </row>
        <row r="114">
          <cell r="B114" t="str">
            <v>CITIGROUP</v>
          </cell>
          <cell r="D114">
            <v>201002</v>
          </cell>
          <cell r="G114">
            <v>3</v>
          </cell>
          <cell r="L114">
            <v>-54420</v>
          </cell>
        </row>
        <row r="115">
          <cell r="B115" t="str">
            <v>CITIGROUP</v>
          </cell>
          <cell r="D115">
            <v>200904</v>
          </cell>
          <cell r="G115">
            <v>5</v>
          </cell>
          <cell r="L115">
            <v>-107050</v>
          </cell>
        </row>
        <row r="116">
          <cell r="B116" t="str">
            <v>CITIGROUP</v>
          </cell>
          <cell r="D116">
            <v>200910</v>
          </cell>
          <cell r="G116">
            <v>3</v>
          </cell>
          <cell r="L116">
            <v>-60480</v>
          </cell>
        </row>
        <row r="117">
          <cell r="B117" t="str">
            <v>CITIGROUP</v>
          </cell>
          <cell r="D117">
            <v>200911</v>
          </cell>
          <cell r="G117">
            <v>5</v>
          </cell>
          <cell r="L117">
            <v>-95650</v>
          </cell>
        </row>
        <row r="118">
          <cell r="B118" t="str">
            <v>CITIGROUP</v>
          </cell>
          <cell r="D118">
            <v>200912</v>
          </cell>
          <cell r="G118">
            <v>3</v>
          </cell>
          <cell r="L118">
            <v>-52980</v>
          </cell>
        </row>
        <row r="119">
          <cell r="B119" t="str">
            <v>CITIGROUP</v>
          </cell>
          <cell r="D119">
            <v>201001</v>
          </cell>
          <cell r="G119">
            <v>4</v>
          </cell>
          <cell r="L119">
            <v>-69040</v>
          </cell>
        </row>
        <row r="120">
          <cell r="B120" t="str">
            <v>CITIGROUP</v>
          </cell>
          <cell r="D120">
            <v>201002</v>
          </cell>
          <cell r="G120">
            <v>3</v>
          </cell>
          <cell r="L120">
            <v>-51570</v>
          </cell>
        </row>
        <row r="121">
          <cell r="B121" t="str">
            <v>CITIGROUP</v>
          </cell>
          <cell r="D121">
            <v>200904</v>
          </cell>
          <cell r="G121">
            <v>5</v>
          </cell>
          <cell r="L121">
            <v>-77050</v>
          </cell>
        </row>
        <row r="122">
          <cell r="B122" t="str">
            <v>CITIGROUP</v>
          </cell>
          <cell r="D122">
            <v>200910</v>
          </cell>
          <cell r="G122">
            <v>4</v>
          </cell>
          <cell r="L122">
            <v>-60840</v>
          </cell>
        </row>
        <row r="123">
          <cell r="B123" t="str">
            <v>CITIGROUP</v>
          </cell>
          <cell r="D123">
            <v>200911</v>
          </cell>
          <cell r="G123">
            <v>5</v>
          </cell>
          <cell r="L123">
            <v>-72650</v>
          </cell>
        </row>
        <row r="124">
          <cell r="B124" t="str">
            <v>CITIGROUP</v>
          </cell>
          <cell r="D124">
            <v>200912</v>
          </cell>
          <cell r="G124">
            <v>2</v>
          </cell>
          <cell r="L124">
            <v>-27020</v>
          </cell>
        </row>
        <row r="125">
          <cell r="B125" t="str">
            <v>CITIGROUP</v>
          </cell>
          <cell r="D125">
            <v>201001</v>
          </cell>
          <cell r="G125">
            <v>3</v>
          </cell>
          <cell r="L125">
            <v>-40080</v>
          </cell>
        </row>
        <row r="126">
          <cell r="B126" t="str">
            <v>CITIGROUP</v>
          </cell>
          <cell r="D126">
            <v>201002</v>
          </cell>
          <cell r="G126">
            <v>3</v>
          </cell>
          <cell r="L126">
            <v>-40020</v>
          </cell>
        </row>
        <row r="127">
          <cell r="B127" t="str">
            <v>CITIGROUP</v>
          </cell>
          <cell r="D127">
            <v>201003</v>
          </cell>
          <cell r="G127">
            <v>2</v>
          </cell>
          <cell r="L127">
            <v>-25680</v>
          </cell>
        </row>
        <row r="128">
          <cell r="B128" t="str">
            <v>CITIGROUP</v>
          </cell>
          <cell r="D128">
            <v>200904</v>
          </cell>
          <cell r="G128">
            <v>5</v>
          </cell>
          <cell r="L128">
            <v>-67050</v>
          </cell>
        </row>
        <row r="129">
          <cell r="B129" t="str">
            <v>CITIGROUP</v>
          </cell>
          <cell r="D129">
            <v>200910</v>
          </cell>
          <cell r="G129">
            <v>3</v>
          </cell>
          <cell r="L129">
            <v>-39630</v>
          </cell>
        </row>
        <row r="130">
          <cell r="B130" t="str">
            <v>CITIGROUP</v>
          </cell>
          <cell r="D130">
            <v>200911</v>
          </cell>
          <cell r="G130">
            <v>5</v>
          </cell>
          <cell r="L130">
            <v>-64150</v>
          </cell>
        </row>
        <row r="131">
          <cell r="B131" t="str">
            <v>CITIGROUP</v>
          </cell>
          <cell r="D131">
            <v>200912</v>
          </cell>
          <cell r="G131">
            <v>3</v>
          </cell>
          <cell r="L131">
            <v>-36780</v>
          </cell>
        </row>
        <row r="132">
          <cell r="B132" t="str">
            <v>CITIGROUP</v>
          </cell>
          <cell r="D132">
            <v>201001</v>
          </cell>
          <cell r="G132">
            <v>3</v>
          </cell>
          <cell r="L132">
            <v>-36630</v>
          </cell>
        </row>
        <row r="133">
          <cell r="B133" t="str">
            <v>CITIGROUP</v>
          </cell>
          <cell r="D133">
            <v>201002</v>
          </cell>
          <cell r="G133">
            <v>3</v>
          </cell>
          <cell r="L133">
            <v>-37320</v>
          </cell>
        </row>
        <row r="134">
          <cell r="B134" t="str">
            <v>CITIGROUP</v>
          </cell>
          <cell r="D134">
            <v>201003</v>
          </cell>
          <cell r="G134">
            <v>2</v>
          </cell>
          <cell r="L134">
            <v>-23980</v>
          </cell>
        </row>
        <row r="135">
          <cell r="B135" t="str">
            <v>CITIGROUP</v>
          </cell>
          <cell r="D135">
            <v>200904</v>
          </cell>
          <cell r="G135">
            <v>5</v>
          </cell>
          <cell r="L135">
            <v>-71050</v>
          </cell>
        </row>
        <row r="136">
          <cell r="B136" t="str">
            <v>CITIGROUP</v>
          </cell>
          <cell r="D136">
            <v>200910</v>
          </cell>
          <cell r="G136">
            <v>4</v>
          </cell>
          <cell r="L136">
            <v>-54040</v>
          </cell>
        </row>
        <row r="137">
          <cell r="B137" t="str">
            <v>CITIGROUP</v>
          </cell>
          <cell r="D137">
            <v>200911</v>
          </cell>
          <cell r="G137">
            <v>5</v>
          </cell>
          <cell r="L137">
            <v>-61150</v>
          </cell>
        </row>
        <row r="138">
          <cell r="B138" t="str">
            <v>CITIGROUP</v>
          </cell>
          <cell r="D138">
            <v>200912</v>
          </cell>
          <cell r="G138">
            <v>3</v>
          </cell>
          <cell r="L138">
            <v>-32280</v>
          </cell>
        </row>
        <row r="139">
          <cell r="B139" t="str">
            <v>CITIGROUP</v>
          </cell>
          <cell r="D139">
            <v>201001</v>
          </cell>
          <cell r="G139">
            <v>4</v>
          </cell>
          <cell r="L139">
            <v>-44320</v>
          </cell>
        </row>
        <row r="140">
          <cell r="B140" t="str">
            <v>CITIGROUP</v>
          </cell>
          <cell r="D140">
            <v>201002</v>
          </cell>
          <cell r="G140">
            <v>3</v>
          </cell>
          <cell r="L140">
            <v>-33120</v>
          </cell>
        </row>
        <row r="141">
          <cell r="B141" t="str">
            <v>CITIGROUP</v>
          </cell>
          <cell r="D141">
            <v>201003</v>
          </cell>
          <cell r="G141">
            <v>3</v>
          </cell>
          <cell r="L141">
            <v>-31320</v>
          </cell>
        </row>
        <row r="142">
          <cell r="B142" t="str">
            <v>CITIGROUP</v>
          </cell>
          <cell r="D142">
            <v>200904</v>
          </cell>
          <cell r="G142">
            <v>4</v>
          </cell>
          <cell r="L142">
            <v>-63640</v>
          </cell>
        </row>
        <row r="143">
          <cell r="B143" t="str">
            <v>CITIGROUP</v>
          </cell>
          <cell r="D143">
            <v>200910</v>
          </cell>
          <cell r="G143">
            <v>3</v>
          </cell>
          <cell r="L143">
            <v>-44280</v>
          </cell>
        </row>
        <row r="144">
          <cell r="B144" t="str">
            <v>CITIGROUP</v>
          </cell>
          <cell r="D144">
            <v>200911</v>
          </cell>
          <cell r="G144">
            <v>4</v>
          </cell>
          <cell r="L144">
            <v>-55720</v>
          </cell>
        </row>
        <row r="145">
          <cell r="B145" t="str">
            <v>CITIGROUP</v>
          </cell>
          <cell r="D145">
            <v>200912</v>
          </cell>
          <cell r="G145">
            <v>3</v>
          </cell>
          <cell r="L145">
            <v>-36930</v>
          </cell>
        </row>
        <row r="146">
          <cell r="B146" t="str">
            <v>CITIGROUP</v>
          </cell>
          <cell r="D146">
            <v>201001</v>
          </cell>
          <cell r="G146">
            <v>4</v>
          </cell>
          <cell r="L146">
            <v>-49040</v>
          </cell>
        </row>
        <row r="147">
          <cell r="B147" t="str">
            <v>CITIGROUP</v>
          </cell>
          <cell r="D147">
            <v>201002</v>
          </cell>
          <cell r="G147">
            <v>3</v>
          </cell>
          <cell r="L147">
            <v>-36720</v>
          </cell>
        </row>
        <row r="148">
          <cell r="B148" t="str">
            <v>CITIGROUP</v>
          </cell>
          <cell r="D148">
            <v>201003</v>
          </cell>
          <cell r="G148">
            <v>3</v>
          </cell>
          <cell r="L148">
            <v>-34770</v>
          </cell>
        </row>
        <row r="149">
          <cell r="B149" t="str">
            <v>CITIGROUP</v>
          </cell>
          <cell r="D149">
            <v>200910</v>
          </cell>
          <cell r="G149">
            <v>3</v>
          </cell>
          <cell r="L149">
            <v>-34530</v>
          </cell>
        </row>
        <row r="150">
          <cell r="B150" t="str">
            <v>CITIGROUP</v>
          </cell>
          <cell r="D150">
            <v>200911</v>
          </cell>
          <cell r="G150">
            <v>5</v>
          </cell>
          <cell r="L150">
            <v>-56150</v>
          </cell>
        </row>
        <row r="151">
          <cell r="B151" t="str">
            <v>CITIGROUP</v>
          </cell>
          <cell r="D151">
            <v>200912</v>
          </cell>
          <cell r="G151">
            <v>2</v>
          </cell>
          <cell r="L151">
            <v>-21720</v>
          </cell>
        </row>
        <row r="152">
          <cell r="B152" t="str">
            <v>CITIGROUP</v>
          </cell>
          <cell r="D152">
            <v>201001</v>
          </cell>
          <cell r="G152">
            <v>3</v>
          </cell>
          <cell r="L152">
            <v>-32130</v>
          </cell>
        </row>
        <row r="153">
          <cell r="B153" t="str">
            <v>CITIGROUP</v>
          </cell>
          <cell r="D153">
            <v>201002</v>
          </cell>
          <cell r="G153">
            <v>3</v>
          </cell>
          <cell r="L153">
            <v>-31920</v>
          </cell>
        </row>
        <row r="154">
          <cell r="B154" t="str">
            <v>CITIGROUP</v>
          </cell>
          <cell r="D154">
            <v>201003</v>
          </cell>
          <cell r="G154">
            <v>2</v>
          </cell>
          <cell r="L154">
            <v>-19880</v>
          </cell>
        </row>
        <row r="155">
          <cell r="B155" t="str">
            <v>CITIGROUP</v>
          </cell>
          <cell r="D155">
            <v>201004</v>
          </cell>
          <cell r="G155">
            <v>5</v>
          </cell>
          <cell r="L155">
            <v>-42700</v>
          </cell>
        </row>
        <row r="156">
          <cell r="B156" t="str">
            <v>CITIGROUP</v>
          </cell>
          <cell r="D156">
            <v>200910</v>
          </cell>
          <cell r="G156">
            <v>4</v>
          </cell>
          <cell r="L156">
            <v>-23240</v>
          </cell>
        </row>
        <row r="157">
          <cell r="B157" t="str">
            <v>CITIGROUP</v>
          </cell>
          <cell r="D157">
            <v>200911</v>
          </cell>
          <cell r="G157">
            <v>5</v>
          </cell>
          <cell r="L157">
            <v>-29900</v>
          </cell>
        </row>
        <row r="158">
          <cell r="B158" t="str">
            <v>CITIGROUP</v>
          </cell>
          <cell r="D158">
            <v>200912</v>
          </cell>
          <cell r="G158">
            <v>3</v>
          </cell>
          <cell r="L158">
            <v>-18180</v>
          </cell>
        </row>
        <row r="159">
          <cell r="B159" t="str">
            <v>CITIGROUP</v>
          </cell>
          <cell r="D159">
            <v>201001</v>
          </cell>
          <cell r="G159">
            <v>4</v>
          </cell>
          <cell r="L159">
            <v>-23840</v>
          </cell>
        </row>
        <row r="160">
          <cell r="B160" t="str">
            <v>CITIGROUP</v>
          </cell>
          <cell r="D160">
            <v>201002</v>
          </cell>
          <cell r="G160">
            <v>3</v>
          </cell>
          <cell r="L160">
            <v>-16770</v>
          </cell>
        </row>
        <row r="161">
          <cell r="B161" t="str">
            <v>CITIGROUP</v>
          </cell>
          <cell r="D161">
            <v>201003</v>
          </cell>
          <cell r="G161">
            <v>3</v>
          </cell>
          <cell r="L161">
            <v>-15720</v>
          </cell>
        </row>
        <row r="162">
          <cell r="B162" t="str">
            <v>CITIGROUP</v>
          </cell>
          <cell r="D162">
            <v>201004</v>
          </cell>
          <cell r="G162">
            <v>5</v>
          </cell>
          <cell r="L162">
            <v>-22950</v>
          </cell>
        </row>
        <row r="163">
          <cell r="B163" t="str">
            <v>CITIGROUP</v>
          </cell>
          <cell r="D163">
            <v>200910</v>
          </cell>
          <cell r="G163">
            <v>3</v>
          </cell>
          <cell r="L163">
            <v>-6930</v>
          </cell>
        </row>
        <row r="164">
          <cell r="B164" t="str">
            <v>CITIGROUP</v>
          </cell>
          <cell r="D164">
            <v>200911</v>
          </cell>
          <cell r="G164">
            <v>5</v>
          </cell>
          <cell r="L164">
            <v>-15150</v>
          </cell>
        </row>
        <row r="165">
          <cell r="B165" t="str">
            <v>CITIGROUP</v>
          </cell>
          <cell r="D165">
            <v>200912</v>
          </cell>
          <cell r="G165">
            <v>2</v>
          </cell>
          <cell r="L165">
            <v>-6820</v>
          </cell>
        </row>
        <row r="166">
          <cell r="B166" t="str">
            <v>CITIGROUP</v>
          </cell>
          <cell r="D166">
            <v>201001</v>
          </cell>
          <cell r="G166">
            <v>3</v>
          </cell>
          <cell r="L166">
            <v>-10080</v>
          </cell>
        </row>
        <row r="167">
          <cell r="B167" t="str">
            <v>CITIGROUP</v>
          </cell>
          <cell r="D167">
            <v>201002</v>
          </cell>
          <cell r="G167">
            <v>3</v>
          </cell>
          <cell r="L167">
            <v>-9870</v>
          </cell>
        </row>
        <row r="168">
          <cell r="B168" t="str">
            <v>CITIGROUP</v>
          </cell>
          <cell r="D168">
            <v>201003</v>
          </cell>
          <cell r="G168">
            <v>2</v>
          </cell>
          <cell r="L168">
            <v>-6280</v>
          </cell>
        </row>
        <row r="169">
          <cell r="B169" t="str">
            <v>CITIGROUP</v>
          </cell>
          <cell r="D169">
            <v>201004</v>
          </cell>
          <cell r="G169">
            <v>5</v>
          </cell>
          <cell r="L169">
            <v>-13700</v>
          </cell>
        </row>
        <row r="170">
          <cell r="B170" t="str">
            <v>CITIGROUP</v>
          </cell>
          <cell r="D170">
            <v>200910</v>
          </cell>
          <cell r="G170">
            <v>4</v>
          </cell>
          <cell r="L170">
            <v>-9240</v>
          </cell>
        </row>
        <row r="171">
          <cell r="B171" t="str">
            <v>CITIGROUP</v>
          </cell>
          <cell r="D171">
            <v>200911</v>
          </cell>
          <cell r="G171">
            <v>4</v>
          </cell>
          <cell r="L171">
            <v>-11720</v>
          </cell>
        </row>
        <row r="172">
          <cell r="B172" t="str">
            <v>CITIGROUP</v>
          </cell>
          <cell r="D172">
            <v>200912</v>
          </cell>
          <cell r="G172">
            <v>3</v>
          </cell>
          <cell r="L172">
            <v>-10680</v>
          </cell>
        </row>
        <row r="173">
          <cell r="B173" t="str">
            <v>CITIGROUP</v>
          </cell>
          <cell r="D173">
            <v>201001</v>
          </cell>
          <cell r="G173">
            <v>4</v>
          </cell>
          <cell r="L173">
            <v>-14040</v>
          </cell>
        </row>
        <row r="174">
          <cell r="B174" t="str">
            <v>CITIGROUP</v>
          </cell>
          <cell r="D174">
            <v>201002</v>
          </cell>
          <cell r="G174">
            <v>3</v>
          </cell>
          <cell r="L174">
            <v>-10920</v>
          </cell>
        </row>
        <row r="175">
          <cell r="B175" t="str">
            <v>CITIGROUP</v>
          </cell>
          <cell r="D175">
            <v>201003</v>
          </cell>
          <cell r="G175">
            <v>3</v>
          </cell>
          <cell r="L175">
            <v>-10620</v>
          </cell>
        </row>
        <row r="176">
          <cell r="B176" t="str">
            <v>CITIGROUP</v>
          </cell>
          <cell r="D176">
            <v>201004</v>
          </cell>
          <cell r="G176">
            <v>5</v>
          </cell>
          <cell r="L176">
            <v>-15700</v>
          </cell>
        </row>
        <row r="177">
          <cell r="B177" t="str">
            <v>CITIGROUP</v>
          </cell>
          <cell r="D177">
            <v>200910</v>
          </cell>
          <cell r="G177">
            <v>3</v>
          </cell>
          <cell r="L177">
            <v>-10680</v>
          </cell>
        </row>
        <row r="178">
          <cell r="B178" t="str">
            <v>CITIGROUP</v>
          </cell>
          <cell r="D178">
            <v>200911</v>
          </cell>
          <cell r="G178">
            <v>4</v>
          </cell>
          <cell r="L178">
            <v>-14120</v>
          </cell>
        </row>
        <row r="179">
          <cell r="B179" t="str">
            <v>CITIGROUP</v>
          </cell>
          <cell r="D179">
            <v>200912</v>
          </cell>
          <cell r="G179">
            <v>3</v>
          </cell>
          <cell r="L179">
            <v>-10380</v>
          </cell>
        </row>
        <row r="180">
          <cell r="B180" t="str">
            <v>CITIGROUP</v>
          </cell>
          <cell r="D180">
            <v>201001</v>
          </cell>
          <cell r="G180">
            <v>3</v>
          </cell>
          <cell r="L180">
            <v>-10230</v>
          </cell>
        </row>
        <row r="181">
          <cell r="B181" t="str">
            <v>CITIGROUP</v>
          </cell>
          <cell r="D181">
            <v>201002</v>
          </cell>
          <cell r="G181">
            <v>3</v>
          </cell>
          <cell r="L181">
            <v>-10020</v>
          </cell>
        </row>
        <row r="182">
          <cell r="B182" t="str">
            <v>CITIGROUP</v>
          </cell>
          <cell r="D182">
            <v>201003</v>
          </cell>
          <cell r="G182">
            <v>3</v>
          </cell>
          <cell r="L182">
            <v>-10320</v>
          </cell>
        </row>
        <row r="183">
          <cell r="B183" t="str">
            <v>CITIGROUP</v>
          </cell>
          <cell r="D183">
            <v>201004</v>
          </cell>
          <cell r="G183">
            <v>4</v>
          </cell>
          <cell r="L183">
            <v>-11960</v>
          </cell>
        </row>
        <row r="184">
          <cell r="B184" t="str">
            <v>CITIGROUP</v>
          </cell>
          <cell r="D184">
            <v>200910</v>
          </cell>
          <cell r="G184">
            <v>3</v>
          </cell>
          <cell r="L184">
            <v>-3180</v>
          </cell>
        </row>
        <row r="185">
          <cell r="B185" t="str">
            <v>CITIGROUP</v>
          </cell>
          <cell r="D185">
            <v>200911</v>
          </cell>
          <cell r="G185">
            <v>4</v>
          </cell>
          <cell r="L185">
            <v>-6520</v>
          </cell>
        </row>
        <row r="186">
          <cell r="B186" t="str">
            <v>CITIGROUP</v>
          </cell>
          <cell r="D186">
            <v>200912</v>
          </cell>
          <cell r="G186">
            <v>3</v>
          </cell>
          <cell r="L186">
            <v>-5730</v>
          </cell>
        </row>
        <row r="187">
          <cell r="B187" t="str">
            <v>CITIGROUP</v>
          </cell>
          <cell r="D187">
            <v>201001</v>
          </cell>
          <cell r="G187">
            <v>3</v>
          </cell>
          <cell r="L187">
            <v>-5280</v>
          </cell>
        </row>
        <row r="188">
          <cell r="B188" t="str">
            <v>CITIGROUP</v>
          </cell>
          <cell r="D188">
            <v>201002</v>
          </cell>
          <cell r="G188">
            <v>3</v>
          </cell>
          <cell r="L188">
            <v>-5520</v>
          </cell>
        </row>
        <row r="189">
          <cell r="B189" t="str">
            <v>CITIGROUP</v>
          </cell>
          <cell r="D189">
            <v>201003</v>
          </cell>
          <cell r="G189">
            <v>3</v>
          </cell>
          <cell r="L189">
            <v>-5370</v>
          </cell>
        </row>
        <row r="190">
          <cell r="B190" t="str">
            <v>CITIGROUP</v>
          </cell>
          <cell r="D190">
            <v>201004</v>
          </cell>
          <cell r="G190">
            <v>4</v>
          </cell>
          <cell r="L190">
            <v>-4760</v>
          </cell>
        </row>
        <row r="191">
          <cell r="B191" t="str">
            <v>CITIGROUP</v>
          </cell>
          <cell r="D191">
            <v>200910</v>
          </cell>
          <cell r="G191">
            <v>4</v>
          </cell>
          <cell r="L191">
            <v>12160</v>
          </cell>
        </row>
        <row r="192">
          <cell r="B192" t="str">
            <v>CITIGROUP</v>
          </cell>
          <cell r="D192">
            <v>200911</v>
          </cell>
          <cell r="G192">
            <v>5</v>
          </cell>
          <cell r="L192">
            <v>14100</v>
          </cell>
        </row>
        <row r="193">
          <cell r="B193" t="str">
            <v>CITIGROUP</v>
          </cell>
          <cell r="D193">
            <v>200912</v>
          </cell>
          <cell r="G193">
            <v>3</v>
          </cell>
          <cell r="L193">
            <v>7620</v>
          </cell>
        </row>
        <row r="194">
          <cell r="B194" t="str">
            <v>CITIGROUP</v>
          </cell>
          <cell r="D194">
            <v>201001</v>
          </cell>
          <cell r="G194">
            <v>3</v>
          </cell>
          <cell r="L194">
            <v>7920</v>
          </cell>
        </row>
        <row r="195">
          <cell r="B195" t="str">
            <v>CITIGROUP</v>
          </cell>
          <cell r="D195">
            <v>201002</v>
          </cell>
          <cell r="G195">
            <v>3</v>
          </cell>
          <cell r="L195">
            <v>7680</v>
          </cell>
        </row>
        <row r="196">
          <cell r="B196" t="str">
            <v>CITIGROUP</v>
          </cell>
          <cell r="D196">
            <v>201003</v>
          </cell>
          <cell r="G196">
            <v>3</v>
          </cell>
          <cell r="L196">
            <v>7680</v>
          </cell>
        </row>
        <row r="197">
          <cell r="B197" t="str">
            <v>CITIGROUP</v>
          </cell>
          <cell r="D197">
            <v>201004</v>
          </cell>
          <cell r="G197">
            <v>5</v>
          </cell>
          <cell r="L197">
            <v>13550</v>
          </cell>
        </row>
        <row r="198">
          <cell r="B198" t="str">
            <v>CITIGROUP</v>
          </cell>
          <cell r="D198">
            <v>200910</v>
          </cell>
          <cell r="G198">
            <v>4</v>
          </cell>
          <cell r="L198">
            <v>15960</v>
          </cell>
        </row>
        <row r="199">
          <cell r="B199" t="str">
            <v>CITIGROUP</v>
          </cell>
          <cell r="D199">
            <v>200911</v>
          </cell>
          <cell r="G199">
            <v>5</v>
          </cell>
          <cell r="L199">
            <v>17600</v>
          </cell>
        </row>
        <row r="200">
          <cell r="B200" t="str">
            <v>CITIGROUP</v>
          </cell>
          <cell r="D200">
            <v>200912</v>
          </cell>
          <cell r="G200">
            <v>2</v>
          </cell>
          <cell r="L200">
            <v>6180</v>
          </cell>
        </row>
        <row r="201">
          <cell r="B201" t="str">
            <v>CITIGROUP</v>
          </cell>
          <cell r="D201">
            <v>201001</v>
          </cell>
          <cell r="G201">
            <v>4</v>
          </cell>
          <cell r="L201">
            <v>13160</v>
          </cell>
        </row>
        <row r="202">
          <cell r="B202" t="str">
            <v>CITIGROUP</v>
          </cell>
          <cell r="D202">
            <v>201002</v>
          </cell>
          <cell r="G202">
            <v>3</v>
          </cell>
          <cell r="L202">
            <v>9780</v>
          </cell>
        </row>
        <row r="203">
          <cell r="B203" t="str">
            <v>CITIGROUP</v>
          </cell>
          <cell r="D203">
            <v>201003</v>
          </cell>
          <cell r="G203">
            <v>2</v>
          </cell>
          <cell r="L203">
            <v>6200</v>
          </cell>
        </row>
        <row r="204">
          <cell r="B204" t="str">
            <v>CITIGROUP</v>
          </cell>
          <cell r="D204">
            <v>201004</v>
          </cell>
          <cell r="G204">
            <v>6</v>
          </cell>
          <cell r="L204">
            <v>17760</v>
          </cell>
        </row>
        <row r="205">
          <cell r="B205" t="str">
            <v>CITIGROUP</v>
          </cell>
          <cell r="D205">
            <v>200910</v>
          </cell>
          <cell r="G205">
            <v>3</v>
          </cell>
          <cell r="L205">
            <v>12120</v>
          </cell>
        </row>
        <row r="206">
          <cell r="B206" t="str">
            <v>CITIGROUP</v>
          </cell>
          <cell r="D206">
            <v>200911</v>
          </cell>
          <cell r="G206">
            <v>5</v>
          </cell>
          <cell r="L206">
            <v>20100</v>
          </cell>
        </row>
        <row r="207">
          <cell r="B207" t="str">
            <v>CITIGROUP</v>
          </cell>
          <cell r="D207">
            <v>200912</v>
          </cell>
          <cell r="G207">
            <v>3</v>
          </cell>
          <cell r="L207">
            <v>12720</v>
          </cell>
        </row>
        <row r="208">
          <cell r="B208" t="str">
            <v>CITIGROUP</v>
          </cell>
          <cell r="D208">
            <v>201001</v>
          </cell>
          <cell r="G208">
            <v>4</v>
          </cell>
          <cell r="L208">
            <v>16960</v>
          </cell>
        </row>
        <row r="209">
          <cell r="B209" t="str">
            <v>CITIGROUP</v>
          </cell>
          <cell r="D209">
            <v>201002</v>
          </cell>
          <cell r="G209">
            <v>3</v>
          </cell>
          <cell r="L209">
            <v>12480</v>
          </cell>
        </row>
        <row r="210">
          <cell r="B210" t="str">
            <v>CITIGROUP</v>
          </cell>
          <cell r="D210">
            <v>201003</v>
          </cell>
          <cell r="G210">
            <v>2</v>
          </cell>
          <cell r="L210">
            <v>8420</v>
          </cell>
        </row>
        <row r="211">
          <cell r="B211" t="str">
            <v>CITIGROUP</v>
          </cell>
          <cell r="D211">
            <v>201004</v>
          </cell>
          <cell r="G211">
            <v>5</v>
          </cell>
          <cell r="L211">
            <v>21300</v>
          </cell>
        </row>
        <row r="212">
          <cell r="B212" t="str">
            <v>UBSSEC</v>
          </cell>
          <cell r="D212">
            <v>200904</v>
          </cell>
          <cell r="G212">
            <v>-51</v>
          </cell>
          <cell r="L212">
            <v>2146380.9</v>
          </cell>
        </row>
        <row r="213">
          <cell r="B213" t="str">
            <v>CITIGROUP</v>
          </cell>
          <cell r="D213">
            <v>200910</v>
          </cell>
          <cell r="G213">
            <v>3</v>
          </cell>
          <cell r="L213">
            <v>10470</v>
          </cell>
        </row>
        <row r="214">
          <cell r="B214" t="str">
            <v>CITIGROUP</v>
          </cell>
          <cell r="D214">
            <v>200911</v>
          </cell>
          <cell r="G214">
            <v>5</v>
          </cell>
          <cell r="L214">
            <v>18350</v>
          </cell>
        </row>
        <row r="215">
          <cell r="B215" t="str">
            <v>CITIGROUP</v>
          </cell>
          <cell r="D215">
            <v>200912</v>
          </cell>
          <cell r="G215">
            <v>3</v>
          </cell>
          <cell r="L215">
            <v>11130</v>
          </cell>
        </row>
        <row r="216">
          <cell r="B216" t="str">
            <v>CITIGROUP</v>
          </cell>
          <cell r="D216">
            <v>201001</v>
          </cell>
          <cell r="G216">
            <v>4</v>
          </cell>
          <cell r="L216">
            <v>14760</v>
          </cell>
        </row>
        <row r="217">
          <cell r="B217" t="str">
            <v>CITIGROUP</v>
          </cell>
          <cell r="D217">
            <v>201002</v>
          </cell>
          <cell r="G217">
            <v>3</v>
          </cell>
          <cell r="L217">
            <v>11430</v>
          </cell>
        </row>
        <row r="218">
          <cell r="B218" t="str">
            <v>CITIGROUP</v>
          </cell>
          <cell r="D218">
            <v>201003</v>
          </cell>
          <cell r="G218">
            <v>2</v>
          </cell>
          <cell r="L218">
            <v>7720</v>
          </cell>
        </row>
        <row r="219">
          <cell r="B219" t="str">
            <v>CITIGROUP</v>
          </cell>
          <cell r="D219">
            <v>201004</v>
          </cell>
          <cell r="G219">
            <v>5</v>
          </cell>
          <cell r="L219">
            <v>21300</v>
          </cell>
        </row>
        <row r="220">
          <cell r="B220" t="str">
            <v>CITIGROUP</v>
          </cell>
          <cell r="D220">
            <v>200904</v>
          </cell>
          <cell r="G220">
            <v>51</v>
          </cell>
          <cell r="L220">
            <v>-2146380.9</v>
          </cell>
        </row>
        <row r="221">
          <cell r="B221" t="str">
            <v>CITIGROUP</v>
          </cell>
          <cell r="D221">
            <v>200904</v>
          </cell>
          <cell r="G221">
            <v>-51</v>
          </cell>
          <cell r="L221">
            <v>-269790</v>
          </cell>
        </row>
        <row r="222">
          <cell r="B222" t="str">
            <v>CITIGROUP</v>
          </cell>
          <cell r="D222">
            <v>200904</v>
          </cell>
          <cell r="G222">
            <v>-187</v>
          </cell>
          <cell r="L222">
            <v>-989230</v>
          </cell>
        </row>
      </sheetData>
      <sheetData sheetId="2"/>
      <sheetData sheetId="3" refreshError="1"/>
      <sheetData sheetId="4"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Entry"/>
      <sheetName val="NY 05 COR"/>
      <sheetName val="NE 05 COR"/>
      <sheetName val="BO NE detail"/>
      <sheetName val="BO NE curr cor"/>
      <sheetName val="BO NY detail"/>
      <sheetName val="BO NY curr cor"/>
      <sheetName val="MAP"/>
      <sheetName val="Business Unit"/>
      <sheetName val="Account Map"/>
      <sheetName val="Activity Map"/>
      <sheetName val="PP lines"/>
      <sheetName val="PP cover sheet"/>
      <sheetName val="upload"/>
      <sheetName val="corrective entry for uk 458117"/>
      <sheetName val="GcaSummary"/>
      <sheetName val="MarginSummary"/>
    </sheetNames>
    <sheetDataSet>
      <sheetData sheetId="0"/>
      <sheetData sheetId="1"/>
      <sheetData sheetId="2"/>
      <sheetData sheetId="3"/>
      <sheetData sheetId="4"/>
      <sheetData sheetId="5"/>
      <sheetData sheetId="6"/>
      <sheetData sheetId="7" refreshError="1">
        <row r="2">
          <cell r="A2" t="str">
            <v>100</v>
          </cell>
          <cell r="C2" t="str">
            <v>256021</v>
          </cell>
        </row>
        <row r="3">
          <cell r="A3" t="str">
            <v>110</v>
          </cell>
          <cell r="C3" t="str">
            <v>256022</v>
          </cell>
        </row>
        <row r="4">
          <cell r="A4" t="str">
            <v>150</v>
          </cell>
          <cell r="C4" t="str">
            <v>256026</v>
          </cell>
        </row>
        <row r="5">
          <cell r="A5" t="str">
            <v>200</v>
          </cell>
          <cell r="C5" t="str">
            <v>256026</v>
          </cell>
        </row>
        <row r="6">
          <cell r="A6" t="str">
            <v>300</v>
          </cell>
          <cell r="C6" t="str">
            <v>256024</v>
          </cell>
        </row>
        <row r="7">
          <cell r="A7" t="str">
            <v>350</v>
          </cell>
          <cell r="C7" t="str">
            <v>256025</v>
          </cell>
        </row>
        <row r="8">
          <cell r="A8" t="str">
            <v>400</v>
          </cell>
          <cell r="C8" t="str">
            <v>256026</v>
          </cell>
        </row>
        <row r="9">
          <cell r="A9" t="str">
            <v>500</v>
          </cell>
          <cell r="C9" t="str">
            <v>256023</v>
          </cell>
        </row>
        <row r="10">
          <cell r="A10" t="str">
            <v>A10</v>
          </cell>
          <cell r="C10" t="str">
            <v>311090</v>
          </cell>
        </row>
        <row r="11">
          <cell r="A11" t="str">
            <v>A11</v>
          </cell>
          <cell r="C11" t="str">
            <v>311090</v>
          </cell>
        </row>
        <row r="12">
          <cell r="A12" t="str">
            <v>A20</v>
          </cell>
          <cell r="C12" t="str">
            <v>286500</v>
          </cell>
        </row>
        <row r="13">
          <cell r="A13" t="str">
            <v>A30</v>
          </cell>
          <cell r="C13" t="str">
            <v>256026</v>
          </cell>
        </row>
        <row r="14">
          <cell r="A14" t="str">
            <v>A40</v>
          </cell>
          <cell r="C14" t="str">
            <v>256026</v>
          </cell>
        </row>
        <row r="15">
          <cell r="A15" t="str">
            <v>A41</v>
          </cell>
          <cell r="C15" t="str">
            <v>256026</v>
          </cell>
        </row>
        <row r="16">
          <cell r="A16" t="str">
            <v>A42</v>
          </cell>
          <cell r="C16" t="str">
            <v>256026</v>
          </cell>
        </row>
        <row r="17">
          <cell r="A17" t="str">
            <v>A50</v>
          </cell>
          <cell r="C17" t="str">
            <v>256026</v>
          </cell>
        </row>
        <row r="18">
          <cell r="A18" t="str">
            <v>A60</v>
          </cell>
          <cell r="C18" t="str">
            <v>256026</v>
          </cell>
        </row>
        <row r="19">
          <cell r="A19" t="str">
            <v>A65</v>
          </cell>
          <cell r="C19" t="str">
            <v>256026</v>
          </cell>
        </row>
        <row r="20">
          <cell r="A20" t="str">
            <v>A70</v>
          </cell>
          <cell r="C20" t="str">
            <v>256026</v>
          </cell>
        </row>
        <row r="21">
          <cell r="A21" t="str">
            <v>B01</v>
          </cell>
          <cell r="C21" t="str">
            <v>223021</v>
          </cell>
        </row>
        <row r="22">
          <cell r="A22" t="str">
            <v>B02</v>
          </cell>
          <cell r="C22" t="str">
            <v>221029</v>
          </cell>
        </row>
        <row r="23">
          <cell r="A23" t="str">
            <v>B03</v>
          </cell>
          <cell r="C23" t="str">
            <v>221026</v>
          </cell>
        </row>
        <row r="24">
          <cell r="A24" t="str">
            <v>B04</v>
          </cell>
          <cell r="C24" t="str">
            <v>221027</v>
          </cell>
        </row>
        <row r="25">
          <cell r="A25" t="str">
            <v>B05</v>
          </cell>
          <cell r="C25" t="str">
            <v>221031</v>
          </cell>
        </row>
        <row r="26">
          <cell r="A26" t="str">
            <v>B06</v>
          </cell>
          <cell r="C26" t="str">
            <v>223020</v>
          </cell>
        </row>
        <row r="27">
          <cell r="A27" t="str">
            <v>B07</v>
          </cell>
          <cell r="C27" t="str">
            <v>221028</v>
          </cell>
        </row>
        <row r="28">
          <cell r="A28" t="str">
            <v>B08</v>
          </cell>
          <cell r="C28" t="str">
            <v>221030</v>
          </cell>
        </row>
        <row r="29">
          <cell r="A29" t="str">
            <v>B09</v>
          </cell>
          <cell r="C29" t="str">
            <v>222000</v>
          </cell>
        </row>
        <row r="30">
          <cell r="A30" t="str">
            <v>M10</v>
          </cell>
          <cell r="C30" t="str">
            <v>256020</v>
          </cell>
        </row>
        <row r="31">
          <cell r="A31" t="str">
            <v>M20</v>
          </cell>
          <cell r="C31" t="str">
            <v>256020</v>
          </cell>
        </row>
        <row r="32">
          <cell r="A32" t="str">
            <v>M50</v>
          </cell>
          <cell r="C32" t="str">
            <v>256020</v>
          </cell>
        </row>
        <row r="33">
          <cell r="A33" t="str">
            <v>P10</v>
          </cell>
          <cell r="C33" t="str">
            <v>221020</v>
          </cell>
        </row>
        <row r="34">
          <cell r="A34" t="str">
            <v>P15</v>
          </cell>
          <cell r="C34" t="str">
            <v>221020</v>
          </cell>
        </row>
        <row r="35">
          <cell r="A35" t="str">
            <v>P20</v>
          </cell>
          <cell r="C35" t="str">
            <v>221021</v>
          </cell>
        </row>
        <row r="36">
          <cell r="A36" t="str">
            <v>P21</v>
          </cell>
          <cell r="C36" t="str">
            <v>221021</v>
          </cell>
        </row>
        <row r="37">
          <cell r="A37" t="str">
            <v>P25</v>
          </cell>
          <cell r="C37" t="str">
            <v>221021</v>
          </cell>
        </row>
        <row r="38">
          <cell r="A38" t="str">
            <v>P26</v>
          </cell>
          <cell r="C38" t="str">
            <v>221021</v>
          </cell>
        </row>
        <row r="39">
          <cell r="A39" t="str">
            <v>P30</v>
          </cell>
          <cell r="C39" t="str">
            <v>221022</v>
          </cell>
        </row>
        <row r="40">
          <cell r="A40" t="str">
            <v>P50</v>
          </cell>
          <cell r="C40" t="str">
            <v>221024</v>
          </cell>
        </row>
        <row r="41">
          <cell r="A41" t="str">
            <v>T10</v>
          </cell>
          <cell r="C41" t="str">
            <v>256026</v>
          </cell>
        </row>
        <row r="42">
          <cell r="A42">
            <v>0</v>
          </cell>
          <cell r="C42" t="str">
            <v>256026</v>
          </cell>
        </row>
      </sheetData>
      <sheetData sheetId="8" refreshError="1">
        <row r="1">
          <cell r="A1" t="str">
            <v>70001</v>
          </cell>
          <cell r="B1" t="str">
            <v>NGHINCD.J</v>
          </cell>
        </row>
        <row r="2">
          <cell r="A2" t="str">
            <v>70002</v>
          </cell>
          <cell r="B2" t="str">
            <v>NGTEND.J</v>
          </cell>
        </row>
        <row r="3">
          <cell r="A3" t="str">
            <v>70003</v>
          </cell>
          <cell r="B3" t="str">
            <v>NGUSLLC.J</v>
          </cell>
        </row>
        <row r="4">
          <cell r="A4" t="str">
            <v>70004</v>
          </cell>
          <cell r="B4" t="str">
            <v>NGUS6LLC.J</v>
          </cell>
        </row>
        <row r="5">
          <cell r="A5" t="str">
            <v>00004DIST</v>
          </cell>
          <cell r="B5" t="str">
            <v>NGUSADISTD.J</v>
          </cell>
        </row>
        <row r="6">
          <cell r="A6" t="str">
            <v>00005DIST</v>
          </cell>
          <cell r="B6" t="str">
            <v>NGUSADISTD.J</v>
          </cell>
        </row>
        <row r="7">
          <cell r="A7" t="str">
            <v>00010DIST</v>
          </cell>
          <cell r="B7" t="str">
            <v>NGUSADISTD.J</v>
          </cell>
        </row>
        <row r="8">
          <cell r="A8" t="str">
            <v>00036DIST</v>
          </cell>
          <cell r="B8" t="str">
            <v>NIMODISTD.J</v>
          </cell>
        </row>
        <row r="9">
          <cell r="A9" t="str">
            <v>00041DIST</v>
          </cell>
          <cell r="B9" t="str">
            <v>NGUSADISTD.J</v>
          </cell>
        </row>
        <row r="10">
          <cell r="A10" t="str">
            <v>00049DIST</v>
          </cell>
          <cell r="B10" t="str">
            <v>NGUSADISTD.J</v>
          </cell>
        </row>
        <row r="11">
          <cell r="A11" t="str">
            <v>80001DIST</v>
          </cell>
          <cell r="B11" t="str">
            <v>NGUSADISTGAAPD.J</v>
          </cell>
        </row>
        <row r="12">
          <cell r="A12" t="str">
            <v>80002DIST</v>
          </cell>
          <cell r="B12" t="str">
            <v>NIMODISTGAAPD.J</v>
          </cell>
        </row>
        <row r="13">
          <cell r="A13" t="str">
            <v>90001DIST</v>
          </cell>
          <cell r="B13" t="str">
            <v>USGAAPELIM.J</v>
          </cell>
        </row>
        <row r="14">
          <cell r="A14" t="str">
            <v>90002DIST</v>
          </cell>
          <cell r="B14" t="str">
            <v>NGUSADISTD.J</v>
          </cell>
        </row>
        <row r="15">
          <cell r="A15" t="str">
            <v>90003DIST</v>
          </cell>
          <cell r="B15" t="str">
            <v>NIMOELIMD.J</v>
          </cell>
        </row>
        <row r="16">
          <cell r="A16" t="str">
            <v>00036GAS</v>
          </cell>
          <cell r="B16" t="str">
            <v>NIMOGASD.J</v>
          </cell>
        </row>
        <row r="17">
          <cell r="A17" t="str">
            <v>80002GAS</v>
          </cell>
          <cell r="B17" t="str">
            <v>NIMOGASGAAPD.J</v>
          </cell>
        </row>
        <row r="18">
          <cell r="A18" t="str">
            <v>90001GAS</v>
          </cell>
          <cell r="B18" t="str">
            <v>USGAAPELIM.J</v>
          </cell>
        </row>
        <row r="19">
          <cell r="A19" t="str">
            <v>90003GAS</v>
          </cell>
          <cell r="B19" t="str">
            <v>NIMOELIMD.J</v>
          </cell>
        </row>
        <row r="20">
          <cell r="A20" t="str">
            <v>00004GNSC</v>
          </cell>
          <cell r="B20" t="str">
            <v>NGUSAGENSCD.J</v>
          </cell>
        </row>
        <row r="21">
          <cell r="A21" t="str">
            <v>00005GNSC</v>
          </cell>
          <cell r="B21" t="str">
            <v>NGUSAGENSCD.J</v>
          </cell>
        </row>
        <row r="22">
          <cell r="A22" t="str">
            <v>00010GNSC</v>
          </cell>
          <cell r="B22" t="str">
            <v>NGUSAGENSCD.J</v>
          </cell>
        </row>
        <row r="23">
          <cell r="A23" t="str">
            <v>00036GNSC</v>
          </cell>
          <cell r="B23" t="str">
            <v>NIMOGENSCD.J</v>
          </cell>
        </row>
        <row r="24">
          <cell r="A24" t="str">
            <v>00041GNSC</v>
          </cell>
          <cell r="B24" t="str">
            <v>NGUSAGENSCD.J</v>
          </cell>
        </row>
        <row r="25">
          <cell r="A25" t="str">
            <v>00049GNSC</v>
          </cell>
          <cell r="B25" t="str">
            <v>NGUSAGENSCD.J</v>
          </cell>
        </row>
        <row r="26">
          <cell r="A26" t="str">
            <v>80001GNSC</v>
          </cell>
          <cell r="B26" t="str">
            <v>NGUSAGENSCGAAPD.J</v>
          </cell>
        </row>
        <row r="27">
          <cell r="A27" t="str">
            <v>80002GNSC</v>
          </cell>
          <cell r="B27" t="str">
            <v>NIMOGENSCGAAPD.J</v>
          </cell>
        </row>
        <row r="28">
          <cell r="A28" t="str">
            <v>90001GNSC</v>
          </cell>
          <cell r="B28" t="str">
            <v>USGAAPELIM.J</v>
          </cell>
        </row>
        <row r="29">
          <cell r="A29" t="str">
            <v>90002GNSC</v>
          </cell>
          <cell r="B29" t="str">
            <v>NGUSAGENSCD.J</v>
          </cell>
        </row>
        <row r="30">
          <cell r="A30" t="str">
            <v>90003GNSC</v>
          </cell>
          <cell r="B30" t="str">
            <v>NIMOELIMD.J</v>
          </cell>
        </row>
        <row r="31">
          <cell r="A31" t="str">
            <v>00006INTE</v>
          </cell>
          <cell r="B31" t="str">
            <v>NGUSAINTD.J</v>
          </cell>
        </row>
        <row r="32">
          <cell r="A32" t="str">
            <v>00007INTE</v>
          </cell>
          <cell r="B32" t="str">
            <v>NGUSAINTD.J</v>
          </cell>
        </row>
        <row r="33">
          <cell r="A33" t="str">
            <v>00008INTE</v>
          </cell>
          <cell r="B33" t="str">
            <v>NGUSAINTD.J</v>
          </cell>
        </row>
        <row r="34">
          <cell r="A34" t="str">
            <v>00020INTE</v>
          </cell>
          <cell r="B34" t="str">
            <v>NGUSAINTD.J</v>
          </cell>
        </row>
        <row r="35">
          <cell r="A35" t="str">
            <v>80001INTE</v>
          </cell>
          <cell r="B35" t="str">
            <v>NGUSAINTGAAPD.J</v>
          </cell>
        </row>
        <row r="36">
          <cell r="A36" t="str">
            <v>90001INTE</v>
          </cell>
          <cell r="B36" t="str">
            <v>USGAAPELIM.J</v>
          </cell>
        </row>
        <row r="37">
          <cell r="A37" t="str">
            <v>90002INTE</v>
          </cell>
          <cell r="B37" t="str">
            <v>NGUSAINTD.J</v>
          </cell>
        </row>
        <row r="38">
          <cell r="A38" t="str">
            <v>90001ISEG</v>
          </cell>
          <cell r="B38" t="str">
            <v>USGAAPELIM.J</v>
          </cell>
        </row>
        <row r="39">
          <cell r="A39" t="str">
            <v>90002ISEG</v>
          </cell>
          <cell r="B39" t="str">
            <v>NGUSAELIMD.J</v>
          </cell>
        </row>
        <row r="40">
          <cell r="A40" t="str">
            <v>90003ISEG</v>
          </cell>
          <cell r="B40" t="str">
            <v>NIMOELIMD.J</v>
          </cell>
        </row>
        <row r="41">
          <cell r="A41" t="str">
            <v>90008ISEG</v>
          </cell>
          <cell r="B41" t="str">
            <v>GAAPADJELIM.J</v>
          </cell>
        </row>
        <row r="42">
          <cell r="A42" t="str">
            <v>00082ITC</v>
          </cell>
          <cell r="B42" t="str">
            <v>ITCUSD.J</v>
          </cell>
        </row>
        <row r="43">
          <cell r="A43" t="str">
            <v>00083ITC</v>
          </cell>
          <cell r="B43" t="str">
            <v>ITCUSD.J</v>
          </cell>
        </row>
        <row r="44">
          <cell r="A44" t="str">
            <v>80001ITC</v>
          </cell>
          <cell r="B44" t="str">
            <v>ITCGAAPD.J</v>
          </cell>
        </row>
        <row r="45">
          <cell r="A45" t="str">
            <v>90001ITC</v>
          </cell>
          <cell r="B45" t="str">
            <v>USGAAPELIM.J</v>
          </cell>
        </row>
        <row r="46">
          <cell r="A46" t="str">
            <v>90002ITC</v>
          </cell>
          <cell r="B46" t="str">
            <v>ITCUSD.J</v>
          </cell>
        </row>
        <row r="47">
          <cell r="A47" t="str">
            <v>00001OTH</v>
          </cell>
          <cell r="B47" t="str">
            <v>NGUSAOTHD.J</v>
          </cell>
        </row>
        <row r="48">
          <cell r="A48" t="str">
            <v>00035OTH</v>
          </cell>
          <cell r="B48" t="str">
            <v>NIMOOTHD.J</v>
          </cell>
        </row>
        <row r="49">
          <cell r="A49" t="str">
            <v>00037OTH</v>
          </cell>
          <cell r="B49" t="str">
            <v>NIMOOTHD.J</v>
          </cell>
        </row>
        <row r="50">
          <cell r="A50" t="str">
            <v>00039OTH</v>
          </cell>
          <cell r="B50" t="str">
            <v>NIMOOTHD.J</v>
          </cell>
        </row>
        <row r="51">
          <cell r="A51" t="str">
            <v>00040OTH</v>
          </cell>
          <cell r="B51" t="str">
            <v>NIMOOTHD.J</v>
          </cell>
        </row>
        <row r="52">
          <cell r="A52" t="str">
            <v>00070OTH</v>
          </cell>
          <cell r="B52" t="str">
            <v>NGUSAOTHD.J</v>
          </cell>
        </row>
        <row r="53">
          <cell r="A53" t="str">
            <v>00085OTH</v>
          </cell>
          <cell r="B53" t="str">
            <v>NGUSAOTHD.J</v>
          </cell>
        </row>
        <row r="54">
          <cell r="A54" t="str">
            <v>00086OTH</v>
          </cell>
          <cell r="B54" t="str">
            <v>NGUSAOTHD.J</v>
          </cell>
        </row>
        <row r="55">
          <cell r="A55" t="str">
            <v>00095OTH</v>
          </cell>
          <cell r="B55" t="str">
            <v>NGUSAOTHD.J</v>
          </cell>
        </row>
        <row r="56">
          <cell r="A56" t="str">
            <v>00099OTH</v>
          </cell>
          <cell r="B56" t="str">
            <v>NGUSAOTHD.J</v>
          </cell>
        </row>
        <row r="57">
          <cell r="A57" t="str">
            <v>80001OTH</v>
          </cell>
          <cell r="B57" t="str">
            <v>NGUSAOTHGAAPD.J</v>
          </cell>
        </row>
        <row r="58">
          <cell r="A58" t="str">
            <v>80002OTH</v>
          </cell>
          <cell r="B58" t="str">
            <v>NIMOOTHGAAPD.J</v>
          </cell>
        </row>
        <row r="59">
          <cell r="A59" t="str">
            <v>90001OTH</v>
          </cell>
          <cell r="B59" t="str">
            <v>USGAAPELIM.J</v>
          </cell>
        </row>
        <row r="60">
          <cell r="A60" t="str">
            <v>90002OTH</v>
          </cell>
          <cell r="B60" t="str">
            <v>NGUSAOTHD.J</v>
          </cell>
        </row>
        <row r="61">
          <cell r="A61" t="str">
            <v>90003OTH</v>
          </cell>
          <cell r="B61" t="str">
            <v>NIMOELIMD.J</v>
          </cell>
        </row>
        <row r="62">
          <cell r="A62" t="str">
            <v>00075TELE</v>
          </cell>
          <cell r="B62" t="str">
            <v>NGUSATELD.J</v>
          </cell>
        </row>
        <row r="63">
          <cell r="A63" t="str">
            <v>00077TELE</v>
          </cell>
          <cell r="B63" t="str">
            <v>NGUSATELD.J</v>
          </cell>
        </row>
        <row r="64">
          <cell r="A64" t="str">
            <v>00078TELE</v>
          </cell>
          <cell r="B64" t="str">
            <v>NGUSATELD.J</v>
          </cell>
        </row>
        <row r="65">
          <cell r="A65" t="str">
            <v>80001TELE</v>
          </cell>
          <cell r="B65" t="str">
            <v>NGUSATELGAAPD.J</v>
          </cell>
        </row>
        <row r="66">
          <cell r="A66" t="str">
            <v>90001TELE</v>
          </cell>
          <cell r="B66" t="str">
            <v>USGAAPELIM.J</v>
          </cell>
        </row>
        <row r="67">
          <cell r="A67" t="str">
            <v>90002TELE</v>
          </cell>
          <cell r="B67" t="str">
            <v>NGUSATELD.J</v>
          </cell>
        </row>
        <row r="68">
          <cell r="A68" t="str">
            <v>00004TRAN</v>
          </cell>
          <cell r="B68" t="str">
            <v>NGUSATRAND.J</v>
          </cell>
        </row>
        <row r="69">
          <cell r="A69" t="str">
            <v>00005TRAN</v>
          </cell>
          <cell r="B69" t="str">
            <v>NGUSATRAND.J</v>
          </cell>
        </row>
        <row r="70">
          <cell r="A70" t="str">
            <v>00010TRAN</v>
          </cell>
          <cell r="B70" t="str">
            <v>NGUSATRAND.J</v>
          </cell>
        </row>
        <row r="71">
          <cell r="A71" t="str">
            <v>00021TRAN</v>
          </cell>
          <cell r="B71" t="str">
            <v>NGUSATRAND.J</v>
          </cell>
        </row>
        <row r="72">
          <cell r="A72" t="str">
            <v>00036TRAN</v>
          </cell>
          <cell r="B72" t="str">
            <v>NIMOTRAND.J</v>
          </cell>
        </row>
        <row r="73">
          <cell r="A73" t="str">
            <v>00041TRAN</v>
          </cell>
          <cell r="B73" t="str">
            <v>NGUSATRAND.J</v>
          </cell>
        </row>
        <row r="74">
          <cell r="A74" t="str">
            <v>00049TRAN</v>
          </cell>
          <cell r="B74" t="str">
            <v>NGUSATRAND.J</v>
          </cell>
        </row>
        <row r="75">
          <cell r="A75" t="str">
            <v>80001TRAN</v>
          </cell>
          <cell r="B75" t="str">
            <v>NGUSATRANGAAPD.J</v>
          </cell>
        </row>
        <row r="76">
          <cell r="A76" t="str">
            <v>80002TRAN</v>
          </cell>
          <cell r="B76" t="str">
            <v>NIMOTRANGAAPD.J</v>
          </cell>
        </row>
        <row r="77">
          <cell r="A77" t="str">
            <v>90001TRAN</v>
          </cell>
          <cell r="B77" t="str">
            <v>USGAAPELIM.J</v>
          </cell>
        </row>
        <row r="78">
          <cell r="A78" t="str">
            <v>90002TRAN</v>
          </cell>
          <cell r="B78" t="str">
            <v>NGUSATRAND.J</v>
          </cell>
        </row>
        <row r="79">
          <cell r="A79" t="str">
            <v>90003TRAN</v>
          </cell>
          <cell r="B79" t="str">
            <v>NIMOELIMD.J</v>
          </cell>
        </row>
      </sheetData>
      <sheetData sheetId="9" refreshError="1"/>
      <sheetData sheetId="10" refreshError="1"/>
      <sheetData sheetId="11"/>
      <sheetData sheetId="12"/>
      <sheetData sheetId="13"/>
      <sheetData sheetId="14"/>
      <sheetData sheetId="15" refreshError="1"/>
      <sheetData sheetId="16"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Exhibit 9"/>
      <sheetName val="Chart Data"/>
      <sheetName val="E Chin's Extract"/>
      <sheetName val="Marketing Data"/>
      <sheetName val="2002-03 Chart"/>
      <sheetName val="2003-04 Chart"/>
      <sheetName val="KEDLI Data "/>
      <sheetName val="Cogens"/>
      <sheetName val="Updated Chart"/>
      <sheetName val="7-1-05 on SCADA Cogen data"/>
    </sheetNames>
    <sheetDataSet>
      <sheetData sheetId="0" refreshError="1"/>
      <sheetData sheetId="1"/>
      <sheetData sheetId="2"/>
      <sheetData sheetId="3"/>
      <sheetData sheetId="4" refreshError="1"/>
      <sheetData sheetId="5" refreshError="1"/>
      <sheetData sheetId="6"/>
      <sheetData sheetId="7"/>
      <sheetData sheetId="8" refreshError="1"/>
      <sheetData sheetId="9"/>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Inputs --&gt;"/>
      <sheetName val="Unadjusted TB (BS)"/>
      <sheetName val="Unadjusted TB (IS)"/>
      <sheetName val="Adjustments --&gt;"/>
      <sheetName val="Adjusting Entries"/>
      <sheetName val="Adjusting Entry Impact - FERC"/>
      <sheetName val="Financial Statements --&gt;"/>
      <sheetName val="Balance Sheet - FERC"/>
      <sheetName val="Income Statement - FERC"/>
      <sheetName val="Cash Flow - FERC"/>
      <sheetName val="Retained Earning - FERC"/>
      <sheetName val="Extra Schedules &amp; Analysis --&g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IAS"/>
      <sheetName val="Inputs"/>
      <sheetName val="IFRS GAAP Cons Summary"/>
      <sheetName val="US GAAP Cons Summary"/>
      <sheetName val="01-Summary"/>
      <sheetName val="01-Rollforward"/>
      <sheetName val="Template -04"/>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Central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Start Balance"/>
      <sheetName val="Estimates"/>
      <sheetName val="kWh"/>
      <sheetName val="Expenses"/>
      <sheetName val="Revenue"/>
      <sheetName val="Alloc"/>
      <sheetName val="REPORTS"/>
      <sheetName val="Prime Rate"/>
      <sheetName val="REC"/>
      <sheetName val="Rpt 6256 as of Jan 11"/>
      <sheetName val="Liabilities Rec List"/>
    </sheetNames>
    <sheetDataSet>
      <sheetData sheetId="0" refreshError="1">
        <row r="13">
          <cell r="C13" t="str">
            <v>GSECO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Functions"/>
      <sheetName val="Classify"/>
      <sheetName val="Supp Demand"/>
      <sheetName val="Supp Comm"/>
      <sheetName val="Supp Cust"/>
      <sheetName val="Coll Demand"/>
      <sheetName val="Coll Comm"/>
      <sheetName val="Coll Cust"/>
      <sheetName val="Tran Demand"/>
      <sheetName val="Tran Comm"/>
      <sheetName val="Tran Cust"/>
      <sheetName val="Dist Demand"/>
      <sheetName val="Dist Comm"/>
      <sheetName val="Dist Cust"/>
      <sheetName val="BillPay Demand"/>
      <sheetName val="BillPay Comm"/>
      <sheetName val="BillPay Cust"/>
      <sheetName val="EnSvc Demand"/>
      <sheetName val="EnSvc Comm"/>
      <sheetName val="EnSvc Cust"/>
      <sheetName val="Total"/>
      <sheetName val="Quick List"/>
      <sheetName val="SumGas"/>
      <sheetName val="SumDist"/>
      <sheetName val="SumBill"/>
      <sheetName val="SumColl"/>
      <sheetName val="SumTotal"/>
      <sheetName val="MinSys"/>
      <sheetName val="Factors"/>
      <sheetName val="Unit Cost"/>
      <sheetName val="Open"/>
      <sheetName val="Registry"/>
      <sheetName val="Specific Customer"/>
      <sheetName val="BillBack"/>
      <sheetName val="Verify"/>
      <sheetName val="Inputs"/>
      <sheetName val="LOG"/>
      <sheetName val="MSS Report"/>
    </sheetNames>
    <sheetDataSet>
      <sheetData sheetId="0" refreshError="1">
        <row r="1">
          <cell r="B1" t="str">
            <v>Billing =.6536</v>
          </cell>
        </row>
        <row r="2">
          <cell r="B2" t="str">
            <v>Collections =.4152</v>
          </cell>
        </row>
        <row r="4">
          <cell r="B4" t="str">
            <v>Step 1</v>
          </cell>
        </row>
        <row r="8">
          <cell r="B8" t="str">
            <v>Account</v>
          </cell>
        </row>
        <row r="9">
          <cell r="B9" t="str">
            <v>Description</v>
          </cell>
        </row>
        <row r="12">
          <cell r="B12" t="str">
            <v>I. GAS PLANT IN SERVICE</v>
          </cell>
        </row>
        <row r="14">
          <cell r="B14" t="str">
            <v>A. INTANGIBLE PLANT</v>
          </cell>
        </row>
        <row r="16">
          <cell r="B16" t="str">
            <v>Oracle, Maximo, Emporium, Other</v>
          </cell>
        </row>
        <row r="17">
          <cell r="B17" t="str">
            <v>Single Bill, Virtual CustCare</v>
          </cell>
        </row>
        <row r="18">
          <cell r="B18" t="str">
            <v>Field Data Capture, Other</v>
          </cell>
        </row>
        <row r="19">
          <cell r="B19" t="str">
            <v>Subtotal - INTANGIBLE PLANT</v>
          </cell>
        </row>
        <row r="21">
          <cell r="B21" t="str">
            <v>B. PRODUCTION PLANT</v>
          </cell>
        </row>
        <row r="23">
          <cell r="B23" t="str">
            <v>Land and Land Rights</v>
          </cell>
        </row>
        <row r="24">
          <cell r="B24" t="str">
            <v>Structures and improvements</v>
          </cell>
        </row>
        <row r="25">
          <cell r="B25" t="str">
            <v>Boiler plant equipment</v>
          </cell>
        </row>
        <row r="26">
          <cell r="B26" t="str">
            <v>Other power equipment</v>
          </cell>
        </row>
        <row r="27">
          <cell r="B27" t="str">
            <v>Liquefied petroleum gas equipment</v>
          </cell>
        </row>
        <row r="28">
          <cell r="B28" t="str">
            <v>Unsuccessful Exploration &amp; Development</v>
          </cell>
        </row>
        <row r="29">
          <cell r="B29" t="str">
            <v>Subtotal- Plant Accounts 305-317</v>
          </cell>
        </row>
        <row r="30">
          <cell r="B30" t="str">
            <v>Other Equipment</v>
          </cell>
        </row>
        <row r="31">
          <cell r="B31" t="str">
            <v>Subtotal - PRODUCTION PLANT</v>
          </cell>
        </row>
        <row r="33">
          <cell r="B33" t="str">
            <v>C. NATURAL GAS STORAGE PLANT &amp; PROD PLANT</v>
          </cell>
        </row>
        <row r="35">
          <cell r="B35" t="str">
            <v xml:space="preserve">Land and Land Rights </v>
          </cell>
        </row>
        <row r="36">
          <cell r="B36" t="str">
            <v>Structures and Improvements</v>
          </cell>
        </row>
        <row r="37">
          <cell r="B37" t="str">
            <v>Gas Holders</v>
          </cell>
        </row>
        <row r="38">
          <cell r="B38" t="str">
            <v>Purification Equipment</v>
          </cell>
        </row>
        <row r="39">
          <cell r="B39" t="str">
            <v>Liquefaction Equipment</v>
          </cell>
        </row>
        <row r="40">
          <cell r="B40" t="str">
            <v>Vaporizing Equipment</v>
          </cell>
        </row>
        <row r="41">
          <cell r="B41" t="str">
            <v>Compressor Equipment</v>
          </cell>
        </row>
        <row r="42">
          <cell r="B42" t="str">
            <v>Meas &amp; Reg Equipment</v>
          </cell>
        </row>
        <row r="43">
          <cell r="B43" t="str">
            <v>Other Equipment</v>
          </cell>
        </row>
        <row r="44">
          <cell r="B44" t="str">
            <v>Subtotal - Plant Accounts 361-363</v>
          </cell>
        </row>
        <row r="45">
          <cell r="B45" t="str">
            <v>Subtotal - STORAGE PLANT</v>
          </cell>
        </row>
        <row r="47">
          <cell r="B47" t="str">
            <v>D. TRANSMISSION PLANT</v>
          </cell>
        </row>
        <row r="49">
          <cell r="B49" t="str">
            <v>Land and Land Rights</v>
          </cell>
        </row>
        <row r="50">
          <cell r="B50" t="str">
            <v>Structures &amp; Improvements</v>
          </cell>
        </row>
        <row r="51">
          <cell r="B51" t="str">
            <v>Mains Transmission</v>
          </cell>
        </row>
        <row r="52">
          <cell r="B52" t="str">
            <v>Compressor Station Equipment</v>
          </cell>
        </row>
        <row r="53">
          <cell r="B53" t="str">
            <v>Measuring &amp; Reg. Station Equipment</v>
          </cell>
        </row>
        <row r="54">
          <cell r="B54" t="str">
            <v>Subtotal - TRANSMISSION PLANT</v>
          </cell>
        </row>
        <row r="56">
          <cell r="B56" t="str">
            <v>E. DISTRIBUTION PLANT</v>
          </cell>
        </row>
        <row r="58">
          <cell r="B58" t="str">
            <v>Land and Land Rights</v>
          </cell>
        </row>
        <row r="59">
          <cell r="B59" t="str">
            <v>Structures and Improvements</v>
          </cell>
        </row>
        <row r="60">
          <cell r="B60" t="str">
            <v>Mains - Steel</v>
          </cell>
        </row>
        <row r="61">
          <cell r="B61" t="str">
            <v>Mains - Cast Iron</v>
          </cell>
        </row>
        <row r="62">
          <cell r="B62" t="str">
            <v>Mains - Plastic</v>
          </cell>
        </row>
        <row r="63">
          <cell r="B63" t="str">
            <v>Compressor Station Equipment</v>
          </cell>
        </row>
        <row r="64">
          <cell r="B64" t="str">
            <v>Meas. &amp; Reg. Stat.  Equip. - General</v>
          </cell>
        </row>
        <row r="65">
          <cell r="B65" t="str">
            <v>Services</v>
          </cell>
        </row>
        <row r="66">
          <cell r="B66" t="str">
            <v>Meters &amp; House Regulator</v>
          </cell>
        </row>
        <row r="67">
          <cell r="B67" t="str">
            <v>Meter &amp; House Regulator Install.</v>
          </cell>
        </row>
        <row r="68">
          <cell r="B68" t="str">
            <v>House Regulators</v>
          </cell>
        </row>
        <row r="69">
          <cell r="B69" t="str">
            <v>House Regulator Install.</v>
          </cell>
        </row>
        <row r="70">
          <cell r="B70" t="str">
            <v xml:space="preserve">     Subtotal - Plant Accounts 383-384</v>
          </cell>
        </row>
        <row r="71">
          <cell r="B71" t="str">
            <v>Indust. Meas. &amp; Reg. Station Equipment</v>
          </cell>
        </row>
        <row r="72">
          <cell r="B72" t="str">
            <v>Other Property on Customers Premise</v>
          </cell>
        </row>
        <row r="73">
          <cell r="B73" t="str">
            <v>Other Equipment</v>
          </cell>
        </row>
        <row r="74">
          <cell r="B74" t="str">
            <v>Subtotal - DISTRIBUTION PLANT</v>
          </cell>
        </row>
        <row r="76">
          <cell r="B76" t="str">
            <v>F. GENERAL PLANT</v>
          </cell>
        </row>
        <row r="78">
          <cell r="B78" t="str">
            <v>Land and Land Rights</v>
          </cell>
        </row>
        <row r="79">
          <cell r="B79" t="str">
            <v>Structures and Improvements</v>
          </cell>
        </row>
        <row r="80">
          <cell r="B80" t="str">
            <v>Office Furniture and Equipment</v>
          </cell>
        </row>
        <row r="81">
          <cell r="B81" t="str">
            <v>Transportation Equipment</v>
          </cell>
        </row>
        <row r="82">
          <cell r="B82" t="str">
            <v>Stores Equipment</v>
          </cell>
        </row>
        <row r="83">
          <cell r="B83" t="str">
            <v>Tools, Shop and Garage Equipment</v>
          </cell>
        </row>
        <row r="84">
          <cell r="B84" t="str">
            <v>Laboratory Equipment</v>
          </cell>
        </row>
        <row r="85">
          <cell r="B85" t="str">
            <v>Power Operated Equipment</v>
          </cell>
        </row>
        <row r="86">
          <cell r="B86" t="str">
            <v>Communication Equipment</v>
          </cell>
        </row>
        <row r="87">
          <cell r="B87" t="str">
            <v>Miscellaneous Plant</v>
          </cell>
        </row>
        <row r="88">
          <cell r="B88" t="str">
            <v xml:space="preserve">     Subtotal - Plant Accounts 393-398</v>
          </cell>
        </row>
        <row r="89">
          <cell r="B89" t="str">
            <v>Other Tangible Plant</v>
          </cell>
        </row>
        <row r="90">
          <cell r="B90" t="str">
            <v>Subtotal - GENERAL PLANT</v>
          </cell>
        </row>
        <row r="92">
          <cell r="B92" t="str">
            <v>TOTAL PLANT IN SERVICE</v>
          </cell>
        </row>
        <row r="94">
          <cell r="B94" t="str">
            <v>G. ADDITIONS TO UTILITY PLANT</v>
          </cell>
        </row>
        <row r="96">
          <cell r="B96" t="str">
            <v>Common Plant- Commun Equipment</v>
          </cell>
        </row>
        <row r="97">
          <cell r="B97" t="str">
            <v>Subtotal- Additions to Utility Plant</v>
          </cell>
        </row>
        <row r="99">
          <cell r="B99" t="str">
            <v>TOTAL UTILITY PLANT</v>
          </cell>
        </row>
        <row r="101">
          <cell r="B101" t="str">
            <v>II. DEPRECIATION RESERVE</v>
          </cell>
        </row>
        <row r="103">
          <cell r="B103" t="str">
            <v>Unallocated</v>
          </cell>
        </row>
        <row r="104">
          <cell r="B104" t="str">
            <v>Intangible Plant</v>
          </cell>
        </row>
        <row r="105">
          <cell r="B105" t="str">
            <v>Production Plant</v>
          </cell>
        </row>
        <row r="106">
          <cell r="B106" t="str">
            <v>Storage Plant</v>
          </cell>
        </row>
        <row r="107">
          <cell r="B107" t="str">
            <v>Transmission Plant</v>
          </cell>
        </row>
        <row r="108">
          <cell r="B108" t="str">
            <v>Distribution - Mains</v>
          </cell>
        </row>
        <row r="109">
          <cell r="B109" t="str">
            <v>Distribution - Services</v>
          </cell>
        </row>
        <row r="110">
          <cell r="B110" t="str">
            <v>Distribution - Meters</v>
          </cell>
        </row>
        <row r="111">
          <cell r="B111" t="str">
            <v>Distribution - Other</v>
          </cell>
        </row>
        <row r="112">
          <cell r="B112" t="str">
            <v>General Plant</v>
          </cell>
        </row>
        <row r="113">
          <cell r="B113" t="str">
            <v>Other Retirement Overhead-Gas</v>
          </cell>
        </row>
        <row r="114">
          <cell r="B114" t="str">
            <v>Transport Equipment</v>
          </cell>
        </row>
        <row r="115">
          <cell r="B115" t="str">
            <v>Subtotal - DEPRECIATION RESERVE</v>
          </cell>
        </row>
        <row r="117">
          <cell r="B117" t="str">
            <v>Common Plant</v>
          </cell>
        </row>
        <row r="118">
          <cell r="B118" t="str">
            <v>Total-DEP. RESERVE (PLANT IN SERVICE)</v>
          </cell>
        </row>
        <row r="119">
          <cell r="B119" t="str">
            <v>Regulatory Asset- Labor-related</v>
          </cell>
        </row>
        <row r="120">
          <cell r="B120" t="str">
            <v>Retirement Work in Progress</v>
          </cell>
        </row>
        <row r="122">
          <cell r="B122" t="str">
            <v>TOTAL  - DEPRECIATION RESERVE</v>
          </cell>
        </row>
        <row r="124">
          <cell r="B124" t="str">
            <v>III. OTHER RATE BASE ITEMS</v>
          </cell>
        </row>
        <row r="125">
          <cell r="B125" t="str">
            <v>Held for Future Use, net</v>
          </cell>
        </row>
        <row r="126">
          <cell r="B126" t="str">
            <v>CWIP- Mains</v>
          </cell>
        </row>
        <row r="127">
          <cell r="B127" t="str">
            <v>CWIP- Services</v>
          </cell>
        </row>
        <row r="128">
          <cell r="B128" t="str">
            <v>CWIP- Meters</v>
          </cell>
        </row>
        <row r="129">
          <cell r="B129" t="str">
            <v>CWIP- Other</v>
          </cell>
        </row>
        <row r="130">
          <cell r="B130" t="str">
            <v>Retirement Work in Progess</v>
          </cell>
        </row>
        <row r="131">
          <cell r="B131" t="str">
            <v>Regulatory Asset- Labor-related</v>
          </cell>
        </row>
        <row r="132">
          <cell r="B132" t="str">
            <v>Regulatory Asset- Plant-related</v>
          </cell>
        </row>
        <row r="133">
          <cell r="B133" t="str">
            <v>Regulatory Asset- Misc</v>
          </cell>
        </row>
        <row r="134">
          <cell r="B134" t="str">
            <v>Misc Defd Debits- Other</v>
          </cell>
        </row>
        <row r="135">
          <cell r="B135" t="str">
            <v>Insurance- 3rd Party</v>
          </cell>
        </row>
        <row r="136">
          <cell r="B136" t="str">
            <v>Acc Def Income Tax</v>
          </cell>
        </row>
        <row r="137">
          <cell r="B137" t="str">
            <v>Regulatory Liab- Misc</v>
          </cell>
        </row>
        <row r="138">
          <cell r="B138" t="str">
            <v>Regulatory Liab- Labor-related</v>
          </cell>
        </row>
        <row r="139">
          <cell r="B139" t="str">
            <v>Acc Def Income Tax- Plant-related</v>
          </cell>
        </row>
        <row r="140">
          <cell r="B140" t="str">
            <v>Acc Def Income Tax- Gas-related</v>
          </cell>
        </row>
        <row r="141">
          <cell r="B141" t="str">
            <v>Acc Def Income Tax- Labor-related</v>
          </cell>
        </row>
        <row r="142">
          <cell r="B142" t="str">
            <v xml:space="preserve">     Subtotal-Miscellaneous Rate Base</v>
          </cell>
        </row>
        <row r="143">
          <cell r="B143" t="str">
            <v>Contributions in Aid of Construction</v>
          </cell>
        </row>
        <row r="144">
          <cell r="B144" t="str">
            <v>Total - OTHER RATE BASE ITEMS</v>
          </cell>
        </row>
        <row r="146">
          <cell r="B146" t="str">
            <v>IV. TOTAL RATE BASE (Excl. Working Capital)</v>
          </cell>
        </row>
        <row r="148">
          <cell r="B148" t="str">
            <v>Working Capital- WC Report</v>
          </cell>
        </row>
        <row r="150">
          <cell r="B150" t="str">
            <v>V. TOTAL RATE BASE</v>
          </cell>
        </row>
        <row r="152">
          <cell r="B152" t="str">
            <v>I. OPERATION &amp; MAINTENANCE EXPENSE</v>
          </cell>
        </row>
        <row r="154">
          <cell r="B154" t="str">
            <v>A. PRODUCTION EXPENSES</v>
          </cell>
        </row>
        <row r="156">
          <cell r="B156" t="str">
            <v>1. Manufactured Gas Production</v>
          </cell>
        </row>
        <row r="158">
          <cell r="B158" t="str">
            <v>Manufactured Gas Production</v>
          </cell>
        </row>
        <row r="159">
          <cell r="B159" t="str">
            <v xml:space="preserve">     Subtotal</v>
          </cell>
        </row>
        <row r="161">
          <cell r="B161" t="str">
            <v>Subtotal - Manufactured Gas Production</v>
          </cell>
        </row>
        <row r="163">
          <cell r="B163" t="str">
            <v>2. Other Gas Supply  Expenses</v>
          </cell>
        </row>
        <row r="165">
          <cell r="B165" t="str">
            <v>Natural Gas City Gate Purch</v>
          </cell>
        </row>
        <row r="166">
          <cell r="B166" t="str">
            <v>Natural Gas City Gate Purch -OFFSYS</v>
          </cell>
        </row>
        <row r="167">
          <cell r="B167" t="str">
            <v>Natural Gas Exchanges</v>
          </cell>
        </row>
        <row r="168">
          <cell r="B168" t="str">
            <v>Purchased Gas Expense</v>
          </cell>
        </row>
        <row r="169">
          <cell r="B169" t="str">
            <v>Gas Withdrawn from Storage- DR</v>
          </cell>
        </row>
        <row r="170">
          <cell r="B170" t="str">
            <v>Gas Delivered to Storage- CR</v>
          </cell>
        </row>
        <row r="171">
          <cell r="B171" t="str">
            <v>Gas Used for Other Util Opers</v>
          </cell>
        </row>
        <row r="172">
          <cell r="B172" t="str">
            <v>Energy Trading Gas Supply Expenses</v>
          </cell>
        </row>
        <row r="174">
          <cell r="B174" t="str">
            <v>Subtotal - PRODUCTION EXPENSES</v>
          </cell>
        </row>
        <row r="176">
          <cell r="B176" t="str">
            <v>B. NATURAL GAS STORAGE, TERMINALING &amp; PROCESSING EXPENSES</v>
          </cell>
        </row>
        <row r="178">
          <cell r="B178" t="str">
            <v>Operation Supervision &amp; Engineering</v>
          </cell>
        </row>
        <row r="179">
          <cell r="B179" t="str">
            <v>Operation Labor &amp; Expenses</v>
          </cell>
        </row>
        <row r="180">
          <cell r="B180" t="str">
            <v xml:space="preserve">     Subtotal - O&amp;M Accounts </v>
          </cell>
        </row>
        <row r="181">
          <cell r="B181" t="str">
            <v>Fuel &amp; Power</v>
          </cell>
        </row>
        <row r="182">
          <cell r="B182" t="str">
            <v xml:space="preserve">     Subtotal - O&amp;M Accounts</v>
          </cell>
        </row>
        <row r="183">
          <cell r="B183" t="str">
            <v>Maintenance of Liquefaction Equipment</v>
          </cell>
        </row>
        <row r="184">
          <cell r="B184" t="str">
            <v>Maint LNG Equip</v>
          </cell>
        </row>
        <row r="185">
          <cell r="B185" t="str">
            <v xml:space="preserve">     Subtotal - Maint.  Accounts 843-848</v>
          </cell>
        </row>
        <row r="187">
          <cell r="B187" t="str">
            <v>Subtotal - NATURAL GAS STORAGE</v>
          </cell>
        </row>
        <row r="189">
          <cell r="B189" t="str">
            <v>C. TRANSMISSION EXPENSES</v>
          </cell>
        </row>
        <row r="191">
          <cell r="B191" t="str">
            <v>Gas Transmission Expenses</v>
          </cell>
        </row>
        <row r="192">
          <cell r="B192" t="str">
            <v>Compressor Stations- Labor</v>
          </cell>
        </row>
        <row r="193">
          <cell r="B193" t="str">
            <v>Mains Expenses- Trans</v>
          </cell>
        </row>
        <row r="194">
          <cell r="B194" t="str">
            <v>Rents</v>
          </cell>
        </row>
        <row r="195">
          <cell r="B195" t="str">
            <v xml:space="preserve">     Subtotal - Operation Accounts 856-860</v>
          </cell>
        </row>
        <row r="196">
          <cell r="B196" t="str">
            <v>Maint Mains- Trans</v>
          </cell>
        </row>
        <row r="197">
          <cell r="B197" t="str">
            <v>Maint Meas &amp; Reg Equip- Trans</v>
          </cell>
        </row>
        <row r="198">
          <cell r="B198" t="str">
            <v>Maint Other Equip</v>
          </cell>
        </row>
        <row r="200">
          <cell r="B200" t="str">
            <v>Subtotal - TRANSMISSION EXPENSES</v>
          </cell>
        </row>
        <row r="202">
          <cell r="B202" t="str">
            <v>D. DISTRIBUTION EXPENSES</v>
          </cell>
        </row>
        <row r="204">
          <cell r="B204" t="str">
            <v>Operation Supervision &amp; Engineering</v>
          </cell>
        </row>
        <row r="205">
          <cell r="B205" t="str">
            <v>Distribution Load Dispatching</v>
          </cell>
        </row>
        <row r="206">
          <cell r="B206" t="str">
            <v>Mains &amp; Services Expense</v>
          </cell>
        </row>
        <row r="207">
          <cell r="B207" t="str">
            <v>Meas &amp; Reg Stations- General</v>
          </cell>
        </row>
        <row r="208">
          <cell r="B208" t="str">
            <v>Meter &amp; House Regulator Expenses</v>
          </cell>
        </row>
        <row r="209">
          <cell r="B209" t="str">
            <v>Customer Installations Expenses</v>
          </cell>
        </row>
        <row r="210">
          <cell r="B210" t="str">
            <v>Other Expenses</v>
          </cell>
        </row>
        <row r="211">
          <cell r="B211" t="str">
            <v>Maint. of Structures &amp; Improvements</v>
          </cell>
        </row>
        <row r="212">
          <cell r="B212" t="str">
            <v>Maint. of Mains</v>
          </cell>
        </row>
        <row r="213">
          <cell r="B213" t="str">
            <v>Maint Meas &amp; Reg- General</v>
          </cell>
        </row>
        <row r="214">
          <cell r="B214" t="str">
            <v>Maint Meas &amp; Reg- Indu</v>
          </cell>
        </row>
        <row r="215">
          <cell r="B215" t="str">
            <v>Maint. of Services</v>
          </cell>
        </row>
        <row r="216">
          <cell r="B216" t="str">
            <v>Maint. of Meters &amp; House Regulators</v>
          </cell>
        </row>
        <row r="218">
          <cell r="B218" t="str">
            <v>Subtotal - DISTRIBUTION EXPENSES</v>
          </cell>
        </row>
        <row r="220">
          <cell r="B220" t="str">
            <v>Total - OPERATION &amp; MAINTENANCE EXPENSES</v>
          </cell>
        </row>
        <row r="223">
          <cell r="B223" t="str">
            <v>II. CUSTOMER ACCOUNTS EXPENSES</v>
          </cell>
        </row>
        <row r="225">
          <cell r="B225" t="str">
            <v>Supervision</v>
          </cell>
        </row>
        <row r="226">
          <cell r="B226" t="str">
            <v>Meter Reading Expenses</v>
          </cell>
        </row>
        <row r="227">
          <cell r="B227" t="str">
            <v>Customer Records &amp; Collection Expense</v>
          </cell>
        </row>
        <row r="228">
          <cell r="B228" t="str">
            <v>Uncollectible Accounts Expense</v>
          </cell>
        </row>
        <row r="230">
          <cell r="B230" t="str">
            <v>Total - CUSTOMER ACCOUNTS EXPENSES</v>
          </cell>
        </row>
        <row r="232">
          <cell r="B232" t="str">
            <v>III. CUSTOMER SERVICE &amp; INFORMATIONAL EXPENSES</v>
          </cell>
        </row>
        <row r="234">
          <cell r="B234" t="str">
            <v>Supervision</v>
          </cell>
        </row>
        <row r="235">
          <cell r="B235" t="str">
            <v>Customer Assistance Expenses</v>
          </cell>
        </row>
        <row r="236">
          <cell r="B236" t="str">
            <v>OPEN</v>
          </cell>
        </row>
        <row r="238">
          <cell r="B238" t="str">
            <v>Total - CUSTOMER SERVICE &amp; INFORMATIONAL EXP.</v>
          </cell>
        </row>
        <row r="240">
          <cell r="B240" t="str">
            <v>IV. SALES EXPENSES (C-8)</v>
          </cell>
        </row>
        <row r="242">
          <cell r="B242" t="str">
            <v>Demonstrating &amp; Selling Exp</v>
          </cell>
        </row>
        <row r="243">
          <cell r="B243" t="str">
            <v>Promotional Advert Exp</v>
          </cell>
        </row>
        <row r="244">
          <cell r="B244" t="str">
            <v>Misc Sales Promo Expense</v>
          </cell>
        </row>
        <row r="245">
          <cell r="B245" t="str">
            <v xml:space="preserve">     Subtotal - O&amp;M Accounts </v>
          </cell>
        </row>
        <row r="247">
          <cell r="B247" t="str">
            <v>Total - SALES EXPENSES</v>
          </cell>
        </row>
        <row r="249">
          <cell r="B249" t="str">
            <v>Total - CUSTOMER ACCOUNTS, SERVICES &amp; SALES EXPENSES</v>
          </cell>
        </row>
        <row r="251">
          <cell r="B251" t="str">
            <v>V. ADMINISTRATIVE &amp; GENERAL EXPENSES</v>
          </cell>
        </row>
        <row r="253">
          <cell r="B253" t="str">
            <v>A. Labor-Related:</v>
          </cell>
        </row>
        <row r="255">
          <cell r="B255" t="str">
            <v>Administrative &amp; General Salaries</v>
          </cell>
        </row>
        <row r="256">
          <cell r="B256" t="str">
            <v>Office and Supplies Expense</v>
          </cell>
        </row>
        <row r="257">
          <cell r="B257" t="str">
            <v>Admin Expenses- Transfer</v>
          </cell>
        </row>
        <row r="258">
          <cell r="B258" t="str">
            <v>Outside Services Employed</v>
          </cell>
        </row>
        <row r="259">
          <cell r="B259" t="str">
            <v>Employee Pension, Benefits</v>
          </cell>
        </row>
        <row r="260">
          <cell r="B260" t="str">
            <v>Employee Pension, Benefits- Other</v>
          </cell>
        </row>
        <row r="262">
          <cell r="B262" t="str">
            <v>Subtotal - O&amp;M Accounts 920-923, 926</v>
          </cell>
        </row>
        <row r="264">
          <cell r="B264" t="str">
            <v>B. Plant-Related:</v>
          </cell>
        </row>
        <row r="266">
          <cell r="B266" t="str">
            <v>Property Insurance</v>
          </cell>
        </row>
        <row r="267">
          <cell r="B267" t="str">
            <v>Injuries and Damages</v>
          </cell>
        </row>
        <row r="268">
          <cell r="B268" t="str">
            <v>Maintenance Structures, Misc Equip</v>
          </cell>
        </row>
        <row r="270">
          <cell r="B270" t="str">
            <v>Subtotal - O&amp;M Accounts 924-925, 932</v>
          </cell>
        </row>
        <row r="272">
          <cell r="B272" t="str">
            <v>C. Other-Related:</v>
          </cell>
        </row>
        <row r="274">
          <cell r="B274" t="str">
            <v>Franchise Requirements</v>
          </cell>
        </row>
        <row r="275">
          <cell r="B275" t="str">
            <v>Regulatory Commission Expenses</v>
          </cell>
        </row>
        <row r="276">
          <cell r="B276" t="str">
            <v>Misc General Expenses</v>
          </cell>
        </row>
        <row r="277">
          <cell r="B277" t="str">
            <v>Admin &amp; General Expenses- Other</v>
          </cell>
        </row>
        <row r="278">
          <cell r="B278" t="str">
            <v xml:space="preserve">     Subtotal - Franchise+Duplicate Charges</v>
          </cell>
        </row>
        <row r="279">
          <cell r="B279" t="str">
            <v xml:space="preserve">     Subtotal - O&amp;M Accounts 927,929,930</v>
          </cell>
        </row>
        <row r="280">
          <cell r="B280" t="str">
            <v>General Rents, DP Equipment</v>
          </cell>
        </row>
        <row r="282">
          <cell r="B282" t="str">
            <v>Total - ADMINISTRATIVE &amp; GENERAL EXPENSES</v>
          </cell>
        </row>
        <row r="284">
          <cell r="B284" t="str">
            <v>TOTAL - OPERATING EXPENSES (Excl. Depr.,</v>
          </cell>
        </row>
        <row r="285">
          <cell r="B285" t="str">
            <v>Taxes, and Gas Supply Expense)</v>
          </cell>
        </row>
        <row r="287">
          <cell r="B287" t="str">
            <v>VI. DEPRECIATION EXPENSE</v>
          </cell>
        </row>
        <row r="288">
          <cell r="B288" t="str">
            <v>Depreciation Exp - Intangible</v>
          </cell>
        </row>
        <row r="289">
          <cell r="B289" t="str">
            <v>Depreciation Exp-Production</v>
          </cell>
        </row>
        <row r="290">
          <cell r="B290" t="str">
            <v>Depreciation Exp - Storage</v>
          </cell>
        </row>
        <row r="291">
          <cell r="B291" t="str">
            <v>Depreciation Exp- Transmission</v>
          </cell>
        </row>
        <row r="292">
          <cell r="B292" t="str">
            <v>Depreciation Exp - Mains</v>
          </cell>
        </row>
        <row r="293">
          <cell r="B293" t="str">
            <v>Depreciation Exp - Services</v>
          </cell>
        </row>
        <row r="294">
          <cell r="B294" t="str">
            <v>Depreciation Exp - Meters</v>
          </cell>
        </row>
        <row r="295">
          <cell r="B295" t="str">
            <v>Depreciation Exp - Dist Other</v>
          </cell>
        </row>
        <row r="296">
          <cell r="B296" t="str">
            <v>Depreciation Exp-General Plant</v>
          </cell>
        </row>
        <row r="297">
          <cell r="B297" t="str">
            <v>Loss (Gain) on Disposal of Property</v>
          </cell>
        </row>
        <row r="298">
          <cell r="B298" t="str">
            <v>Amort Other Utility Plant</v>
          </cell>
        </row>
        <row r="300">
          <cell r="B300" t="str">
            <v>Total - DEPRECIATION EXPENSE</v>
          </cell>
        </row>
        <row r="302">
          <cell r="B302" t="str">
            <v>VII. TAXES OTHER THAN INCOME TAXES</v>
          </cell>
        </row>
        <row r="304">
          <cell r="B304" t="str">
            <v>A. General Taxes</v>
          </cell>
        </row>
        <row r="306">
          <cell r="B306" t="str">
            <v>Tax Other Than Inc Util Ops- Labor</v>
          </cell>
        </row>
        <row r="307">
          <cell r="B307" t="str">
            <v>Tax Other Than Inc Util Ops- Property</v>
          </cell>
        </row>
        <row r="308">
          <cell r="B308" t="str">
            <v>General Taxes</v>
          </cell>
        </row>
        <row r="309">
          <cell r="B309" t="str">
            <v>Subtotal - Real Estate &amp; Other</v>
          </cell>
        </row>
        <row r="310">
          <cell r="B310" t="str">
            <v>Subtotal - General Taxes</v>
          </cell>
        </row>
        <row r="312">
          <cell r="B312" t="str">
            <v xml:space="preserve">TOTAL EXPENSES (excl. Gross Receipts </v>
          </cell>
        </row>
        <row r="313">
          <cell r="B313" t="str">
            <v>Taxes &amp; Gas Purchases)</v>
          </cell>
        </row>
        <row r="315">
          <cell r="B315" t="str">
            <v>B. Revenue Taxes: (GRT)</v>
          </cell>
        </row>
        <row r="317">
          <cell r="B317" t="str">
            <v>Gross Income Tax</v>
          </cell>
        </row>
        <row r="318">
          <cell r="B318" t="str">
            <v>Other</v>
          </cell>
        </row>
        <row r="319">
          <cell r="B319" t="str">
            <v>Subtotal - Revenue Taxes (GRT)</v>
          </cell>
        </row>
        <row r="321">
          <cell r="B321" t="str">
            <v>C. INCOME TAXES</v>
          </cell>
        </row>
        <row r="322">
          <cell r="B322" t="str">
            <v>Subtotal - Income Taxes</v>
          </cell>
        </row>
        <row r="324">
          <cell r="B324" t="str">
            <v>TOTAL TAXES (Excl. General Taxes)</v>
          </cell>
        </row>
        <row r="326">
          <cell r="B326" t="str">
            <v>TOTAL EXPENSES</v>
          </cell>
        </row>
        <row r="329">
          <cell r="B329" t="str">
            <v>V. OPERATING REVENUES</v>
          </cell>
        </row>
        <row r="331">
          <cell r="B331" t="str">
            <v>Total Sales</v>
          </cell>
        </row>
        <row r="332">
          <cell r="B332" t="str">
            <v>Total Transport</v>
          </cell>
        </row>
        <row r="333">
          <cell r="B333" t="str">
            <v>Off-System Sales</v>
          </cell>
        </row>
        <row r="334">
          <cell r="B334" t="str">
            <v>Interuptbles Sales cred</v>
          </cell>
        </row>
        <row r="335">
          <cell r="B335" t="str">
            <v>Sales for Resale - Marketers</v>
          </cell>
        </row>
        <row r="337">
          <cell r="B337" t="str">
            <v>Rent from Gas Property</v>
          </cell>
        </row>
        <row r="338">
          <cell r="B338" t="str">
            <v>Other Gas Revenues</v>
          </cell>
        </row>
        <row r="339">
          <cell r="B339" t="str">
            <v>Total Operating Revenues</v>
          </cell>
        </row>
        <row r="341">
          <cell r="B341" t="str">
            <v>Other Utility Operating Inc (Exp)</v>
          </cell>
        </row>
        <row r="342">
          <cell r="B342" t="str">
            <v>RTN Revenue Credit/Debt</v>
          </cell>
        </row>
        <row r="343">
          <cell r="B343" t="str">
            <v>Revenue Credits / Expense- OPEN</v>
          </cell>
        </row>
        <row r="345">
          <cell r="B345" t="str">
            <v>NET INCOME</v>
          </cell>
        </row>
        <row r="346">
          <cell r="B346" t="str">
            <v>Return</v>
          </cell>
        </row>
        <row r="354">
          <cell r="B354" t="str">
            <v>SUMMARY</v>
          </cell>
        </row>
        <row r="355">
          <cell r="B355" t="str">
            <v>OPERATING REVENUES</v>
          </cell>
        </row>
        <row r="356">
          <cell r="B356" t="str">
            <v>Utility Revenue</v>
          </cell>
        </row>
        <row r="357">
          <cell r="B357" t="str">
            <v>Interdepartmental Rents</v>
          </cell>
        </row>
        <row r="358">
          <cell r="B358" t="str">
            <v>Other Gas Revenues</v>
          </cell>
        </row>
        <row r="359">
          <cell r="B359" t="str">
            <v>Total Operating Revenues</v>
          </cell>
        </row>
        <row r="361">
          <cell r="B361" t="str">
            <v>OPERATING EXPENSES</v>
          </cell>
        </row>
        <row r="362">
          <cell r="B362" t="str">
            <v>Production Expenses</v>
          </cell>
        </row>
        <row r="363">
          <cell r="B363" t="str">
            <v>Natural Gas Storage, Terminaling &amp; Proc. Exp.</v>
          </cell>
        </row>
        <row r="364">
          <cell r="B364" t="str">
            <v>Transmission Expenses</v>
          </cell>
        </row>
        <row r="365">
          <cell r="B365" t="str">
            <v>Distribution Expenses</v>
          </cell>
        </row>
        <row r="366">
          <cell r="B366" t="str">
            <v>Total Operating Expenses</v>
          </cell>
        </row>
        <row r="368">
          <cell r="B368" t="str">
            <v>CUSTOMER ACCOUNTS, SERVICES, &amp; SALES EXPENSES</v>
          </cell>
        </row>
        <row r="370">
          <cell r="B370" t="str">
            <v>ADMINISTRATIVE &amp; GENERAL EXPENSES</v>
          </cell>
        </row>
        <row r="372">
          <cell r="B372" t="str">
            <v>DEPRECIATION EXPENSE</v>
          </cell>
        </row>
        <row r="374">
          <cell r="B374" t="str">
            <v>TAXES OTHER THAN INCOME TAXES</v>
          </cell>
        </row>
        <row r="375">
          <cell r="B375" t="str">
            <v>Other Revenue / Expense</v>
          </cell>
        </row>
        <row r="376">
          <cell r="B376" t="str">
            <v>INCOME BEFORE INCOME TAXES</v>
          </cell>
        </row>
        <row r="378">
          <cell r="B378" t="str">
            <v>FEDERAL INCOME TAXES</v>
          </cell>
        </row>
        <row r="379">
          <cell r="B379" t="str">
            <v>Subtotal - Income Taxes</v>
          </cell>
        </row>
        <row r="380">
          <cell r="B380" t="str">
            <v>Effective Tax Rate- Actual</v>
          </cell>
        </row>
        <row r="381">
          <cell r="B381" t="str">
            <v>NET OPERATING INCOME</v>
          </cell>
        </row>
        <row r="383">
          <cell r="B383" t="str">
            <v>RATE BASE</v>
          </cell>
        </row>
        <row r="385">
          <cell r="B385" t="str">
            <v>RATE OF RETURN</v>
          </cell>
        </row>
        <row r="386">
          <cell r="B386" t="str">
            <v xml:space="preserve">Unitized </v>
          </cell>
        </row>
        <row r="388">
          <cell r="B388" t="str">
            <v>GAS PLANT IN SERVICE</v>
          </cell>
        </row>
        <row r="389">
          <cell r="B389" t="str">
            <v>Intangible Plant</v>
          </cell>
        </row>
        <row r="390">
          <cell r="B390" t="str">
            <v>Production Plant</v>
          </cell>
        </row>
        <row r="391">
          <cell r="B391" t="str">
            <v>Storage Plant</v>
          </cell>
        </row>
        <row r="392">
          <cell r="B392" t="str">
            <v>Transmission Plant</v>
          </cell>
        </row>
        <row r="393">
          <cell r="B393" t="str">
            <v>Distribution Plant:</v>
          </cell>
        </row>
        <row r="394">
          <cell r="B394" t="str">
            <v xml:space="preserve">     Mains</v>
          </cell>
        </row>
        <row r="395">
          <cell r="B395" t="str">
            <v xml:space="preserve">     Services</v>
          </cell>
        </row>
        <row r="396">
          <cell r="B396" t="str">
            <v xml:space="preserve">     Other Distribution Plant</v>
          </cell>
        </row>
        <row r="397">
          <cell r="B397" t="str">
            <v>General Plant</v>
          </cell>
        </row>
        <row r="398">
          <cell r="B398" t="str">
            <v>TOTAL PLANT IN SERVICE</v>
          </cell>
        </row>
        <row r="400">
          <cell r="B400" t="str">
            <v>COMMON PLANT</v>
          </cell>
        </row>
        <row r="402">
          <cell r="B402" t="str">
            <v>DEPRECIATION RESERVE</v>
          </cell>
        </row>
        <row r="404">
          <cell r="B404" t="str">
            <v>OTHER RATE BASE ITEMS</v>
          </cell>
        </row>
        <row r="405">
          <cell r="B405" t="str">
            <v>Completed Const- Not Classified</v>
          </cell>
        </row>
        <row r="406">
          <cell r="B406" t="str">
            <v>Working Capital Requirement</v>
          </cell>
        </row>
        <row r="407">
          <cell r="B407" t="str">
            <v>Customer Advances for Construction</v>
          </cell>
        </row>
        <row r="408">
          <cell r="B408" t="str">
            <v>All other, net</v>
          </cell>
        </row>
        <row r="411">
          <cell r="B411" t="str">
            <v>RATE BASE</v>
          </cell>
        </row>
        <row r="418">
          <cell r="B418" t="str">
            <v>REVENUE REQUIREMENTS Using System Actual</v>
          </cell>
        </row>
        <row r="420">
          <cell r="B420" t="str">
            <v>System Average Rate of Return</v>
          </cell>
        </row>
        <row r="422">
          <cell r="B422" t="str">
            <v>RATE BASE</v>
          </cell>
        </row>
        <row r="424">
          <cell r="B424" t="str">
            <v>OPERATING EXPENSES</v>
          </cell>
        </row>
        <row r="425">
          <cell r="B425" t="str">
            <v>CUST. ACCTS., SERVICES, &amp; SALES EXP.</v>
          </cell>
        </row>
        <row r="426">
          <cell r="B426" t="str">
            <v>ADMINISTRATIVE &amp; GENERAL EXPENSES</v>
          </cell>
        </row>
        <row r="427">
          <cell r="B427" t="str">
            <v>DEPRECIATION EXPENSE</v>
          </cell>
        </row>
        <row r="428">
          <cell r="B428" t="str">
            <v>GENERAL TAXES</v>
          </cell>
        </row>
        <row r="429">
          <cell r="B429" t="str">
            <v>Other Utility Operating Rev/Exp</v>
          </cell>
        </row>
        <row r="430">
          <cell r="B430" t="str">
            <v>TOTAL</v>
          </cell>
        </row>
        <row r="432">
          <cell r="B432" t="str">
            <v>RETURN ON RATEBASE</v>
          </cell>
        </row>
        <row r="434">
          <cell r="B434" t="str">
            <v>FIT / State Inc tax- Actual</v>
          </cell>
        </row>
        <row r="435">
          <cell r="B435" t="str">
            <v>Statutory FIT/State Tax on Incr in Net Income</v>
          </cell>
        </row>
        <row r="436">
          <cell r="B436" t="str">
            <v>Total FIT/State Tax ON RETURN</v>
          </cell>
        </row>
        <row r="437">
          <cell r="B437" t="str">
            <v>GROSS RECEIPTS TAX</v>
          </cell>
        </row>
        <row r="438">
          <cell r="B438" t="str">
            <v>Other Utility Operating Inc (Exp)</v>
          </cell>
        </row>
        <row r="439">
          <cell r="B439" t="str">
            <v>TOTAL REVENUE REQUIREMENT</v>
          </cell>
        </row>
        <row r="440">
          <cell r="B440" t="str">
            <v>Effective Tax Rate- Revenue Requirements</v>
          </cell>
        </row>
        <row r="441">
          <cell r="B441" t="str">
            <v>Pro Forma RevReq</v>
          </cell>
        </row>
        <row r="443">
          <cell r="B443" t="str">
            <v>Revenue Requirement</v>
          </cell>
        </row>
        <row r="444">
          <cell r="B444" t="str">
            <v>Gross Receipts Tax</v>
          </cell>
        </row>
        <row r="445">
          <cell r="B445" t="str">
            <v>Net Utility Revenue</v>
          </cell>
        </row>
        <row r="446">
          <cell r="B446" t="str">
            <v>Other Utility Operating Inc (Exp)</v>
          </cell>
        </row>
        <row r="447">
          <cell r="B447" t="str">
            <v>Total Expenses</v>
          </cell>
        </row>
        <row r="448">
          <cell r="B448" t="str">
            <v>Pretax income</v>
          </cell>
        </row>
        <row r="449">
          <cell r="B449" t="str">
            <v>Total FIT/State Tax ON RETURN</v>
          </cell>
        </row>
        <row r="451">
          <cell r="B451" t="str">
            <v>Net Income = Return on Rate Base</v>
          </cell>
        </row>
        <row r="453">
          <cell r="B453" t="str">
            <v>Ratio of Target to Proof</v>
          </cell>
        </row>
        <row r="455">
          <cell r="B455" t="str">
            <v>Customers</v>
          </cell>
        </row>
        <row r="456">
          <cell r="B456" t="str">
            <v>Bills</v>
          </cell>
        </row>
        <row r="457">
          <cell r="B457" t="str">
            <v>REVREQ/Customer</v>
          </cell>
        </row>
        <row r="458">
          <cell r="B458" t="str">
            <v>REVREQ/Bill</v>
          </cell>
        </row>
        <row r="459">
          <cell r="B459" t="str">
            <v xml:space="preserve">FIT Subreport </v>
          </cell>
        </row>
        <row r="460">
          <cell r="B460" t="str">
            <v>Income Before Taxes</v>
          </cell>
        </row>
        <row r="461">
          <cell r="B461" t="str">
            <v>Current Tax Provision</v>
          </cell>
        </row>
        <row r="462">
          <cell r="B462" t="str">
            <v>Deferred Tax Provision:</v>
          </cell>
        </row>
        <row r="463">
          <cell r="B463" t="str">
            <v xml:space="preserve">  Fixed Assets / Environmental</v>
          </cell>
        </row>
        <row r="464">
          <cell r="B464" t="str">
            <v xml:space="preserve">  Misc / Merger</v>
          </cell>
        </row>
        <row r="465">
          <cell r="B465" t="str">
            <v xml:space="preserve">  Gas</v>
          </cell>
        </row>
        <row r="466">
          <cell r="B466" t="str">
            <v xml:space="preserve">  Labor</v>
          </cell>
        </row>
        <row r="467">
          <cell r="B467" t="str">
            <v>NYS Tax</v>
          </cell>
        </row>
        <row r="468">
          <cell r="B468" t="str">
            <v>ITC</v>
          </cell>
        </row>
        <row r="469">
          <cell r="B469" t="str">
            <v>Total FIT Taxes</v>
          </cell>
        </row>
        <row r="473">
          <cell r="B473" t="str">
            <v>Working Capital  Subreport</v>
          </cell>
        </row>
        <row r="474">
          <cell r="B474" t="str">
            <v>Cash Operating Expenses</v>
          </cell>
        </row>
        <row r="475">
          <cell r="B475" t="str">
            <v>Gas Operating Expense</v>
          </cell>
        </row>
        <row r="476">
          <cell r="B476" t="str">
            <v>Plant-related items</v>
          </cell>
        </row>
        <row r="477">
          <cell r="B477" t="str">
            <v>Labor-related items</v>
          </cell>
        </row>
        <row r="478">
          <cell r="B478" t="str">
            <v>Commodity / Supply -related items</v>
          </cell>
        </row>
        <row r="479">
          <cell r="B479" t="str">
            <v xml:space="preserve">  TOTAL WORKING CAPITAL REQUIREMENT</v>
          </cell>
        </row>
        <row r="480">
          <cell r="B480" t="str">
            <v>Working Capital Allowance = 1/8</v>
          </cell>
        </row>
        <row r="483">
          <cell r="B483" t="str">
            <v>Cost of Gas Subreport</v>
          </cell>
        </row>
        <row r="485">
          <cell r="B485" t="str">
            <v>DEMAND COSTS:</v>
          </cell>
        </row>
        <row r="487">
          <cell r="B487" t="str">
            <v>Producer Transport Charges</v>
          </cell>
        </row>
        <row r="488">
          <cell r="B488" t="str">
            <v>Demand Charges</v>
          </cell>
        </row>
        <row r="489">
          <cell r="B489" t="str">
            <v>Balancing Assets</v>
          </cell>
        </row>
        <row r="490">
          <cell r="B490" t="str">
            <v>COG RECOVERY FROM MARKETER</v>
          </cell>
        </row>
        <row r="491">
          <cell r="B491" t="str">
            <v>Reservation Charges 4</v>
          </cell>
        </row>
        <row r="492">
          <cell r="B492" t="str">
            <v>Reservation Charges 5</v>
          </cell>
        </row>
        <row r="495">
          <cell r="B495" t="str">
            <v>Storage Contracts</v>
          </cell>
        </row>
        <row r="496">
          <cell r="B496" t="str">
            <v>Injection/Withdrawl Charge 1</v>
          </cell>
        </row>
        <row r="497">
          <cell r="B497" t="str">
            <v>Storage Transporation Charge (Peak)</v>
          </cell>
        </row>
        <row r="498">
          <cell r="B498" t="str">
            <v>Storage Capacity Market Area (Winter)</v>
          </cell>
        </row>
        <row r="499">
          <cell r="B499" t="str">
            <v>Storage Transporation Charge (Force Majeure)</v>
          </cell>
        </row>
        <row r="500">
          <cell r="B500" t="str">
            <v>Storage Capacity Market Area (Force Majeure)</v>
          </cell>
        </row>
        <row r="501">
          <cell r="B501" t="str">
            <v>Storage Held for Balancing 1</v>
          </cell>
        </row>
        <row r="502">
          <cell r="B502" t="str">
            <v>Economic Dispatch</v>
          </cell>
        </row>
        <row r="503">
          <cell r="B503" t="str">
            <v>Subtotal- Storage</v>
          </cell>
        </row>
        <row r="505">
          <cell r="B505" t="str">
            <v>Capacity Release</v>
          </cell>
        </row>
        <row r="506">
          <cell r="B506" t="str">
            <v>Capacity Release 1</v>
          </cell>
        </row>
        <row r="507">
          <cell r="B507" t="str">
            <v>Capacity Release 2</v>
          </cell>
        </row>
        <row r="508">
          <cell r="B508" t="str">
            <v>Subtotal- Transportation</v>
          </cell>
        </row>
        <row r="510">
          <cell r="B510" t="str">
            <v>Contingency Reserve</v>
          </cell>
        </row>
        <row r="512">
          <cell r="B512" t="str">
            <v>Direct Assigned Demand Costs</v>
          </cell>
        </row>
        <row r="514">
          <cell r="B514" t="str">
            <v>TOTAL DEMAND COSTS</v>
          </cell>
        </row>
        <row r="516">
          <cell r="B516" t="str">
            <v>Other Fixed Costs:</v>
          </cell>
        </row>
        <row r="517">
          <cell r="B517" t="str">
            <v>GRI Demand</v>
          </cell>
        </row>
        <row r="518">
          <cell r="B518" t="str">
            <v>Main Tie-ins</v>
          </cell>
        </row>
        <row r="519">
          <cell r="B519" t="str">
            <v>Subtotal</v>
          </cell>
        </row>
        <row r="521">
          <cell r="B521" t="str">
            <v>TOTAL DEMAND &amp; FIXED COSTS</v>
          </cell>
        </row>
        <row r="523">
          <cell r="B523" t="str">
            <v>VARIABLE COSTS:</v>
          </cell>
        </row>
        <row r="524">
          <cell r="B524" t="str">
            <v>Commodity Costs 1</v>
          </cell>
        </row>
        <row r="525">
          <cell r="B525" t="str">
            <v>Commodity Costs 2</v>
          </cell>
        </row>
        <row r="526">
          <cell r="B526" t="str">
            <v>COG HEDGING</v>
          </cell>
        </row>
        <row r="527">
          <cell r="B527" t="str">
            <v>COG SALES MARKETERS</v>
          </cell>
        </row>
        <row r="528">
          <cell r="B528" t="str">
            <v>COG RECOVERY FROM MARKETER</v>
          </cell>
        </row>
        <row r="529">
          <cell r="B529" t="str">
            <v>AMORTIZATION OF GAS COST GAC</v>
          </cell>
        </row>
        <row r="530">
          <cell r="B530" t="str">
            <v>CURRENT YEAR UFG EXP CURR YR</v>
          </cell>
        </row>
        <row r="531">
          <cell r="B531" t="str">
            <v>Directly Assigned commodity costs</v>
          </cell>
        </row>
        <row r="532">
          <cell r="B532" t="str">
            <v>Off System Sales</v>
          </cell>
        </row>
        <row r="533">
          <cell r="B533" t="str">
            <v>Electric Generation</v>
          </cell>
        </row>
        <row r="534">
          <cell r="B534" t="str">
            <v>Miscellaneous</v>
          </cell>
        </row>
        <row r="535">
          <cell r="B535" t="str">
            <v>Subtotal</v>
          </cell>
        </row>
        <row r="537">
          <cell r="B537" t="str">
            <v>TOTAL COST OF GAS</v>
          </cell>
        </row>
        <row r="542">
          <cell r="B542" t="str">
            <v>LABOR SUBREPORT</v>
          </cell>
        </row>
        <row r="545">
          <cell r="B545" t="str">
            <v xml:space="preserve">  2. TRANSMISSION:</v>
          </cell>
        </row>
        <row r="551">
          <cell r="B551" t="str">
            <v>Sub Transmission</v>
          </cell>
        </row>
        <row r="553">
          <cell r="B553" t="str">
            <v xml:space="preserve">  3. STORAGE:</v>
          </cell>
        </row>
        <row r="557">
          <cell r="B557" t="str">
            <v>Sub Balancing</v>
          </cell>
        </row>
        <row r="559">
          <cell r="B559" t="str">
            <v xml:space="preserve">  4. DISTRIBUTION, Customer Accounting &amp; Sales ETC</v>
          </cell>
        </row>
        <row r="573">
          <cell r="B573" t="str">
            <v>Sub Distribution</v>
          </cell>
        </row>
        <row r="581">
          <cell r="B581" t="str">
            <v>Sub General</v>
          </cell>
        </row>
        <row r="583">
          <cell r="B583" t="str">
            <v xml:space="preserve">  5. TOTAL: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3">
          <cell r="E63">
            <v>6.6640439954169604E-3</v>
          </cell>
        </row>
        <row r="66">
          <cell r="B66">
            <v>0.32966053810876517</v>
          </cell>
        </row>
      </sheetData>
      <sheetData sheetId="35" refreshError="1"/>
      <sheetData sheetId="36" refreshError="1"/>
      <sheetData sheetId="3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NE"/>
      <sheetName val="Rich Kunz"/>
      <sheetName val="Mary Brolly"/>
      <sheetName val="Patti Hoeler"/>
      <sheetName val="Rashi Dahl"/>
      <sheetName val="AJ"/>
      <sheetName val="Steve McCauley"/>
      <sheetName val="NYMEX"/>
      <sheetName val="Data"/>
      <sheetName val="Input_Rates.Base.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92">
          <cell r="E92" t="str">
            <v>Comment</v>
          </cell>
        </row>
        <row r="93">
          <cell r="E93" t="str">
            <v>back to back</v>
          </cell>
        </row>
        <row r="94">
          <cell r="E94" t="str">
            <v>baseload</v>
          </cell>
        </row>
        <row r="95">
          <cell r="E95" t="str">
            <v>park &amp; loan</v>
          </cell>
        </row>
        <row r="96">
          <cell r="E96" t="str">
            <v>intraday</v>
          </cell>
        </row>
        <row r="97">
          <cell r="E97" t="str">
            <v>FS Sale</v>
          </cell>
        </row>
        <row r="98">
          <cell r="E98" t="str">
            <v>Tport</v>
          </cell>
        </row>
        <row r="99">
          <cell r="E99" t="str">
            <v>ft spot</v>
          </cell>
        </row>
        <row r="100">
          <cell r="E100" t="str">
            <v xml:space="preserve">e spot </v>
          </cell>
        </row>
        <row r="101">
          <cell r="E101" t="str">
            <v>operation</v>
          </cell>
        </row>
        <row r="102">
          <cell r="E102" t="str">
            <v>igcp</v>
          </cell>
        </row>
        <row r="103">
          <cell r="E103" t="str">
            <v>wss oss</v>
          </cell>
        </row>
        <row r="104">
          <cell r="E104" t="str">
            <v>storage sale</v>
          </cell>
        </row>
      </sheetData>
      <sheetData sheetId="9"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Instructions"/>
      <sheetName val="Process Glossary"/>
      <sheetName val="FERC Checklist"/>
      <sheetName val="Preparer Contacts"/>
      <sheetName val="Form 1-F"/>
      <sheetName val="Manager Contacts"/>
      <sheetName val="Summary"/>
      <sheetName val="Deadlines"/>
    </sheetNames>
    <sheetDataSet>
      <sheetData sheetId="0"/>
      <sheetData sheetId="1"/>
      <sheetData sheetId="2"/>
      <sheetData sheetId="3"/>
      <sheetData sheetId="4"/>
      <sheetData sheetId="5"/>
      <sheetData sheetId="6"/>
      <sheetData sheetId="7">
        <row r="8">
          <cell r="F8" t="str">
            <v>3-Q</v>
          </cell>
        </row>
        <row r="16">
          <cell r="E16" t="str">
            <v>MECO - 05</v>
          </cell>
          <cell r="F16">
            <v>0</v>
          </cell>
        </row>
        <row r="17">
          <cell r="E17" t="str">
            <v>NECO - 49</v>
          </cell>
          <cell r="F17">
            <v>1</v>
          </cell>
        </row>
        <row r="18">
          <cell r="E18" t="str">
            <v>NIMO - 36</v>
          </cell>
          <cell r="F18">
            <v>2</v>
          </cell>
        </row>
        <row r="19">
          <cell r="E19" t="str">
            <v>NEH - 06</v>
          </cell>
          <cell r="F19">
            <v>3</v>
          </cell>
        </row>
        <row r="20">
          <cell r="E20" t="str">
            <v>NHH - 08</v>
          </cell>
          <cell r="F20">
            <v>4</v>
          </cell>
        </row>
        <row r="21">
          <cell r="E21" t="str">
            <v>NEP - 10</v>
          </cell>
          <cell r="F21">
            <v>5</v>
          </cell>
        </row>
        <row r="22">
          <cell r="E22" t="str">
            <v>NEET - 20</v>
          </cell>
          <cell r="F22">
            <v>6</v>
          </cell>
        </row>
        <row r="23">
          <cell r="E23" t="str">
            <v>GENCO -00435</v>
          </cell>
          <cell r="F23">
            <v>7</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N to CD check"/>
      <sheetName val="Ret Earn"/>
      <sheetName val="Equity and MI"/>
      <sheetName val="Inc Stmt"/>
      <sheetName val="Bal Sheet"/>
      <sheetName val="IS vs BS Tie-Out"/>
      <sheetName val="Reclass Acct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Start Balance"/>
      <sheetName val="kWh"/>
      <sheetName val="Estimates"/>
      <sheetName val="Revenue"/>
      <sheetName val="Expenses"/>
      <sheetName val="Reconciliation"/>
      <sheetName val="AnnRpt"/>
      <sheetName val="Report"/>
      <sheetName val="REPORTS"/>
      <sheetName val="Alloc"/>
      <sheetName val="Inc"/>
      <sheetName val="LIIncSt"/>
    </sheetNames>
    <sheetDataSet>
      <sheetData sheetId="0" refreshError="1">
        <row r="7">
          <cell r="D7">
            <v>1</v>
          </cell>
        </row>
        <row r="9">
          <cell r="C9" t="str">
            <v>2006</v>
          </cell>
        </row>
        <row r="10">
          <cell r="C10" t="str">
            <v>2005</v>
          </cell>
        </row>
        <row r="12">
          <cell r="C12" t="str">
            <v>MASSACHUSETTS ELECTRIC COMPANY</v>
          </cell>
        </row>
        <row r="16">
          <cell r="C16" t="str">
            <v>FILENAME:  H:\Fund Balance 2006\MECo\[MECO Jan_2006.XLS]Start Balance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Rich Kunz"/>
      <sheetName val="Mark Kulick"/>
      <sheetName val="Patti Hoeler"/>
      <sheetName val="John Metress"/>
      <sheetName val="NYMEX"/>
      <sheetName val="Data"/>
    </sheetNames>
    <sheetDataSet>
      <sheetData sheetId="0" refreshError="1"/>
      <sheetData sheetId="1" refreshError="1"/>
      <sheetData sheetId="2" refreshError="1"/>
      <sheetData sheetId="3" refreshError="1"/>
      <sheetData sheetId="4" refreshError="1"/>
      <sheetData sheetId="5" refreshError="1">
        <row r="70">
          <cell r="F70" t="str">
            <v xml:space="preserve">ACN POWER   </v>
          </cell>
        </row>
        <row r="71">
          <cell r="F71" t="str">
            <v xml:space="preserve">ADAMSRESMKT </v>
          </cell>
        </row>
        <row r="72">
          <cell r="F72" t="str">
            <v xml:space="preserve">AEP         </v>
          </cell>
        </row>
        <row r="73">
          <cell r="F73" t="str">
            <v xml:space="preserve">AGFDIRECT   </v>
          </cell>
        </row>
        <row r="74">
          <cell r="F74" t="str">
            <v xml:space="preserve">ALLAMERCI   </v>
          </cell>
        </row>
        <row r="75">
          <cell r="F75" t="str">
            <v xml:space="preserve">ALLENERGY   </v>
          </cell>
        </row>
        <row r="76">
          <cell r="F76" t="str">
            <v xml:space="preserve">ALLENERGYG  </v>
          </cell>
        </row>
        <row r="77">
          <cell r="F77" t="str">
            <v xml:space="preserve">ALTRAENERGY </v>
          </cell>
        </row>
        <row r="78">
          <cell r="F78" t="str">
            <v>AMERADA HESS</v>
          </cell>
        </row>
        <row r="79">
          <cell r="F79" t="str">
            <v xml:space="preserve">AMERADA TX  </v>
          </cell>
        </row>
        <row r="80">
          <cell r="F80" t="str">
            <v xml:space="preserve">AMOCO       </v>
          </cell>
        </row>
        <row r="81">
          <cell r="F81" t="str">
            <v xml:space="preserve">ANADARKO    </v>
          </cell>
        </row>
        <row r="82">
          <cell r="F82" t="str">
            <v xml:space="preserve">ANE         </v>
          </cell>
        </row>
        <row r="83">
          <cell r="F83" t="str">
            <v xml:space="preserve">APACHE      </v>
          </cell>
        </row>
        <row r="84">
          <cell r="F84" t="str">
            <v xml:space="preserve">AQUILA      </v>
          </cell>
        </row>
        <row r="85">
          <cell r="F85" t="str">
            <v xml:space="preserve">AVISTA      </v>
          </cell>
        </row>
        <row r="86">
          <cell r="F86" t="str">
            <v xml:space="preserve">AXIA        </v>
          </cell>
        </row>
        <row r="87">
          <cell r="F87" t="str">
            <v xml:space="preserve">BG LNG      </v>
          </cell>
        </row>
        <row r="88">
          <cell r="F88" t="str">
            <v xml:space="preserve">BIG APPLE   </v>
          </cell>
        </row>
        <row r="89">
          <cell r="F89" t="str">
            <v>BKLYNAVYYARD</v>
          </cell>
        </row>
        <row r="90">
          <cell r="F90" t="str">
            <v xml:space="preserve">BLACKHILLS  </v>
          </cell>
        </row>
        <row r="91">
          <cell r="F91" t="str">
            <v xml:space="preserve">BOUNDARY    </v>
          </cell>
        </row>
        <row r="92">
          <cell r="F92" t="str">
            <v xml:space="preserve">BP          </v>
          </cell>
        </row>
        <row r="93">
          <cell r="F93" t="str">
            <v xml:space="preserve">BPCANADA    </v>
          </cell>
        </row>
        <row r="94">
          <cell r="F94" t="str">
            <v xml:space="preserve">BUGEAST     </v>
          </cell>
        </row>
        <row r="95">
          <cell r="F95" t="str">
            <v xml:space="preserve">BUGWEST     </v>
          </cell>
        </row>
        <row r="96">
          <cell r="F96" t="str">
            <v xml:space="preserve">BURLINGTON  </v>
          </cell>
        </row>
        <row r="97">
          <cell r="F97" t="str">
            <v xml:space="preserve">C&amp;L         </v>
          </cell>
        </row>
        <row r="98">
          <cell r="F98" t="str">
            <v xml:space="preserve">CARGIL      </v>
          </cell>
        </row>
        <row r="99">
          <cell r="F99" t="str">
            <v xml:space="preserve">CARGILL     </v>
          </cell>
        </row>
        <row r="100">
          <cell r="F100" t="str">
            <v xml:space="preserve">CAROLINAPL  </v>
          </cell>
        </row>
        <row r="101">
          <cell r="F101" t="str">
            <v xml:space="preserve">CASTLE PWR  </v>
          </cell>
        </row>
        <row r="102">
          <cell r="F102" t="str">
            <v xml:space="preserve">CEENERGY    </v>
          </cell>
        </row>
        <row r="103">
          <cell r="F103" t="str">
            <v xml:space="preserve">CESOLUTIONS </v>
          </cell>
        </row>
        <row r="104">
          <cell r="F104" t="str">
            <v xml:space="preserve">CHEVRON     </v>
          </cell>
        </row>
        <row r="105">
          <cell r="F105" t="str">
            <v xml:space="preserve">CIMA        </v>
          </cell>
        </row>
        <row r="106">
          <cell r="F106" t="str">
            <v xml:space="preserve">CIMAREX     </v>
          </cell>
        </row>
        <row r="107">
          <cell r="F107" t="str">
            <v xml:space="preserve">CINERGY     </v>
          </cell>
        </row>
        <row r="108">
          <cell r="F108" t="str">
            <v xml:space="preserve">CMS         </v>
          </cell>
        </row>
        <row r="109">
          <cell r="F109" t="str">
            <v xml:space="preserve">CNG TRANS   </v>
          </cell>
        </row>
        <row r="110">
          <cell r="F110" t="str">
            <v xml:space="preserve">CNE PEAKING  </v>
          </cell>
        </row>
        <row r="111">
          <cell r="F111" t="str">
            <v xml:space="preserve">CNGENERGY   </v>
          </cell>
        </row>
        <row r="112">
          <cell r="F112" t="str">
            <v xml:space="preserve">COENERGY    </v>
          </cell>
        </row>
        <row r="113">
          <cell r="F113" t="str">
            <v xml:space="preserve">COLONIAL    </v>
          </cell>
        </row>
        <row r="114">
          <cell r="F114" t="str">
            <v xml:space="preserve">COLUMBIA    </v>
          </cell>
        </row>
        <row r="115">
          <cell r="F115" t="str">
            <v xml:space="preserve">COLUMBIAUT  </v>
          </cell>
        </row>
        <row r="116">
          <cell r="F116" t="str">
            <v xml:space="preserve">COMFORT     </v>
          </cell>
        </row>
        <row r="117">
          <cell r="F117" t="str">
            <v xml:space="preserve">CONCORD     </v>
          </cell>
        </row>
        <row r="118">
          <cell r="F118" t="str">
            <v xml:space="preserve">CONECTIV    </v>
          </cell>
        </row>
        <row r="119">
          <cell r="F119" t="str">
            <v xml:space="preserve">CONEDISON   </v>
          </cell>
        </row>
        <row r="120">
          <cell r="F120" t="str">
            <v xml:space="preserve">CONNATURAL  </v>
          </cell>
        </row>
        <row r="121">
          <cell r="F121" t="str">
            <v xml:space="preserve">CONOCO      </v>
          </cell>
        </row>
        <row r="122">
          <cell r="F122" t="str">
            <v>CONSTELATION</v>
          </cell>
        </row>
        <row r="123">
          <cell r="F123" t="str">
            <v xml:space="preserve">COOKINLET   </v>
          </cell>
        </row>
        <row r="124">
          <cell r="F124" t="str">
            <v xml:space="preserve">CORAL       </v>
          </cell>
        </row>
        <row r="125">
          <cell r="F125" t="str">
            <v xml:space="preserve">CORALCANADA </v>
          </cell>
        </row>
        <row r="126">
          <cell r="F126" t="str">
            <v xml:space="preserve">CPS         </v>
          </cell>
        </row>
        <row r="127">
          <cell r="F127" t="str">
            <v xml:space="preserve">CRESTAR     </v>
          </cell>
        </row>
        <row r="128">
          <cell r="F128" t="str">
            <v>CROSS TIMBERS</v>
          </cell>
        </row>
        <row r="129">
          <cell r="F129" t="str">
            <v xml:space="preserve">CXY         </v>
          </cell>
        </row>
        <row r="130">
          <cell r="F130" t="str">
            <v xml:space="preserve">DELMARVA    </v>
          </cell>
        </row>
        <row r="131">
          <cell r="F131" t="str">
            <v xml:space="preserve">DEVON       </v>
          </cell>
        </row>
        <row r="132">
          <cell r="F132" t="str">
            <v xml:space="preserve">DOMFLDSVCS  </v>
          </cell>
        </row>
        <row r="133">
          <cell r="F133" t="str">
            <v xml:space="preserve">DREYFUS     </v>
          </cell>
        </row>
        <row r="134">
          <cell r="F134" t="str">
            <v xml:space="preserve">DTE ENERGY  </v>
          </cell>
        </row>
        <row r="135">
          <cell r="F135" t="str">
            <v xml:space="preserve">DUKE        </v>
          </cell>
        </row>
        <row r="136">
          <cell r="F136" t="str">
            <v xml:space="preserve">DUKENERGY   </v>
          </cell>
        </row>
        <row r="137">
          <cell r="F137" t="str">
            <v xml:space="preserve">DYNEGY      </v>
          </cell>
        </row>
        <row r="138">
          <cell r="F138" t="str">
            <v xml:space="preserve">EAGLE       </v>
          </cell>
        </row>
        <row r="139">
          <cell r="F139" t="str">
            <v xml:space="preserve">ECONNERGY   </v>
          </cell>
        </row>
        <row r="140">
          <cell r="F140" t="str">
            <v xml:space="preserve">ECORP       </v>
          </cell>
        </row>
        <row r="141">
          <cell r="F141" t="str">
            <v xml:space="preserve">EFS         </v>
          </cell>
        </row>
        <row r="142">
          <cell r="F142" t="str">
            <v xml:space="preserve">EKT         </v>
          </cell>
        </row>
        <row r="143">
          <cell r="F143" t="str">
            <v xml:space="preserve">EL PASO     </v>
          </cell>
        </row>
        <row r="144">
          <cell r="F144" t="str">
            <v xml:space="preserve">ENBRIDGE    </v>
          </cell>
        </row>
        <row r="145">
          <cell r="F145" t="str">
            <v xml:space="preserve">ENCANA      </v>
          </cell>
        </row>
        <row r="146">
          <cell r="F146" t="str">
            <v xml:space="preserve">ENGAGE      </v>
          </cell>
        </row>
        <row r="147">
          <cell r="F147" t="str">
            <v xml:space="preserve">ENRGYSOURCE </v>
          </cell>
        </row>
        <row r="148">
          <cell r="F148" t="str">
            <v xml:space="preserve">ENSERCH     </v>
          </cell>
        </row>
        <row r="149">
          <cell r="F149" t="str">
            <v xml:space="preserve">EPRIME      </v>
          </cell>
        </row>
        <row r="150">
          <cell r="F150" t="str">
            <v xml:space="preserve">EQUITABLE   </v>
          </cell>
        </row>
        <row r="151">
          <cell r="F151" t="str">
            <v xml:space="preserve">EQUITRANS   </v>
          </cell>
        </row>
        <row r="152">
          <cell r="F152" t="str">
            <v xml:space="preserve">ERI         </v>
          </cell>
        </row>
        <row r="153">
          <cell r="F153" t="str">
            <v xml:space="preserve">EUELL       </v>
          </cell>
        </row>
        <row r="154">
          <cell r="F154" t="str">
            <v xml:space="preserve">EXELON      </v>
          </cell>
        </row>
        <row r="155">
          <cell r="F155" t="str">
            <v xml:space="preserve">EXELONGEN   </v>
          </cell>
        </row>
        <row r="156">
          <cell r="F156" t="str">
            <v xml:space="preserve">EXXONMOBIL  </v>
          </cell>
        </row>
        <row r="157">
          <cell r="F157" t="str">
            <v xml:space="preserve">FINA        </v>
          </cell>
        </row>
        <row r="158">
          <cell r="F158" t="str">
            <v>FIRSTRESERVE</v>
          </cell>
        </row>
        <row r="159">
          <cell r="F159" t="str">
            <v xml:space="preserve">FLORIDAPWR  </v>
          </cell>
        </row>
        <row r="160">
          <cell r="F160" t="str">
            <v xml:space="preserve">FP&amp;L        </v>
          </cell>
        </row>
        <row r="161">
          <cell r="F161" t="str">
            <v xml:space="preserve">FRONTERA    </v>
          </cell>
        </row>
        <row r="162">
          <cell r="F162" t="str">
            <v xml:space="preserve">GRTEASTERN  </v>
          </cell>
        </row>
        <row r="163">
          <cell r="F163" t="str">
            <v xml:space="preserve">GSFENERGY   </v>
          </cell>
        </row>
        <row r="164">
          <cell r="F164" t="str">
            <v xml:space="preserve">H&amp;NGAS      </v>
          </cell>
        </row>
        <row r="165">
          <cell r="F165" t="str">
            <v xml:space="preserve">HATTIESBURG </v>
          </cell>
        </row>
        <row r="166">
          <cell r="F166" t="str">
            <v xml:space="preserve">HESCO       </v>
          </cell>
        </row>
        <row r="167">
          <cell r="F167" t="str">
            <v xml:space="preserve">HESS ENERGY </v>
          </cell>
        </row>
        <row r="168">
          <cell r="F168" t="str">
            <v xml:space="preserve">HONEOYE     </v>
          </cell>
        </row>
        <row r="169">
          <cell r="F169" t="str">
            <v xml:space="preserve">HUBER       </v>
          </cell>
        </row>
        <row r="170">
          <cell r="F170" t="str">
            <v xml:space="preserve">HUDSON      </v>
          </cell>
        </row>
        <row r="171">
          <cell r="F171" t="str">
            <v xml:space="preserve">HUSKY       </v>
          </cell>
        </row>
        <row r="172">
          <cell r="F172" t="str">
            <v xml:space="preserve">HYTECH      </v>
          </cell>
        </row>
        <row r="173">
          <cell r="F173" t="str">
            <v xml:space="preserve">ICCENERGY   </v>
          </cell>
        </row>
        <row r="174">
          <cell r="F174" t="str">
            <v xml:space="preserve">INTELENERG  </v>
          </cell>
        </row>
        <row r="175">
          <cell r="F175" t="str">
            <v xml:space="preserve">IROQUOIS    </v>
          </cell>
        </row>
        <row r="176">
          <cell r="F176" t="str">
            <v xml:space="preserve">JC ENERGY   </v>
          </cell>
        </row>
        <row r="177">
          <cell r="F177" t="str">
            <v xml:space="preserve">KENDALL     </v>
          </cell>
        </row>
        <row r="178">
          <cell r="F178" t="str">
            <v xml:space="preserve">KESCO       </v>
          </cell>
        </row>
        <row r="179">
          <cell r="F179" t="str">
            <v xml:space="preserve">KETS/CORAL  </v>
          </cell>
        </row>
        <row r="180">
          <cell r="F180" t="str">
            <v xml:space="preserve">KEYSPAN     </v>
          </cell>
        </row>
        <row r="181">
          <cell r="F181" t="str">
            <v xml:space="preserve">KNENERGY    </v>
          </cell>
        </row>
        <row r="182">
          <cell r="F182" t="str">
            <v xml:space="preserve">KOCH        </v>
          </cell>
        </row>
        <row r="183">
          <cell r="F183" t="str">
            <v xml:space="preserve">LG&amp;E        </v>
          </cell>
        </row>
        <row r="184">
          <cell r="F184" t="str">
            <v xml:space="preserve">LIPA        </v>
          </cell>
        </row>
        <row r="185">
          <cell r="F185" t="str">
            <v xml:space="preserve">LIPA FTU    </v>
          </cell>
        </row>
        <row r="186">
          <cell r="F186" t="str">
            <v xml:space="preserve">MAGNUS      </v>
          </cell>
        </row>
        <row r="187">
          <cell r="F187" t="str">
            <v xml:space="preserve">MARATHON    </v>
          </cell>
        </row>
        <row r="188">
          <cell r="F188" t="str">
            <v xml:space="preserve">MARKETSPAN  </v>
          </cell>
        </row>
        <row r="189">
          <cell r="F189" t="str">
            <v xml:space="preserve">MEGA        </v>
          </cell>
        </row>
        <row r="190">
          <cell r="F190" t="str">
            <v>MERRILL</v>
          </cell>
        </row>
        <row r="191">
          <cell r="F191" t="str">
            <v xml:space="preserve">METRO       </v>
          </cell>
        </row>
        <row r="192">
          <cell r="F192" t="str">
            <v xml:space="preserve">METROMEDIA  </v>
          </cell>
        </row>
        <row r="193">
          <cell r="F193" t="str">
            <v xml:space="preserve">MIDCON      </v>
          </cell>
        </row>
        <row r="194">
          <cell r="F194" t="str">
            <v xml:space="preserve">MIRANT      </v>
          </cell>
        </row>
        <row r="195">
          <cell r="F195" t="str">
            <v xml:space="preserve">MOOREENERGY </v>
          </cell>
        </row>
        <row r="196">
          <cell r="F196" t="str">
            <v>MSPANTRADING</v>
          </cell>
        </row>
        <row r="197">
          <cell r="F197" t="str">
            <v xml:space="preserve">NAEC        </v>
          </cell>
        </row>
        <row r="198">
          <cell r="F198" t="str">
            <v xml:space="preserve">NATGASCO    </v>
          </cell>
        </row>
        <row r="199">
          <cell r="F199" t="str">
            <v xml:space="preserve">NATIONAL    </v>
          </cell>
        </row>
        <row r="200">
          <cell r="F200" t="str">
            <v xml:space="preserve">NATURALGAS  </v>
          </cell>
        </row>
        <row r="201">
          <cell r="F201" t="str">
            <v xml:space="preserve">NCAROLINA   </v>
          </cell>
        </row>
        <row r="202">
          <cell r="F202" t="str">
            <v xml:space="preserve">NDR         </v>
          </cell>
        </row>
        <row r="203">
          <cell r="F203" t="str">
            <v xml:space="preserve">NET         </v>
          </cell>
        </row>
        <row r="204">
          <cell r="F204" t="str">
            <v xml:space="preserve">NEXEN       </v>
          </cell>
        </row>
        <row r="205">
          <cell r="F205" t="str">
            <v xml:space="preserve">NGC         </v>
          </cell>
        </row>
        <row r="206">
          <cell r="F206" t="str">
            <v xml:space="preserve">NINE        </v>
          </cell>
        </row>
        <row r="207">
          <cell r="F207" t="str">
            <v xml:space="preserve">NJN         </v>
          </cell>
        </row>
        <row r="208">
          <cell r="F208" t="str">
            <v xml:space="preserve">NJRENERGY   </v>
          </cell>
        </row>
        <row r="209">
          <cell r="F209" t="str">
            <v xml:space="preserve">NOBLE       </v>
          </cell>
        </row>
        <row r="210">
          <cell r="F210" t="str">
            <v xml:space="preserve">NORAM       </v>
          </cell>
        </row>
        <row r="211">
          <cell r="F211" t="str">
            <v xml:space="preserve">NRG         </v>
          </cell>
        </row>
        <row r="212">
          <cell r="F212" t="str">
            <v>NRTHAMERICAN</v>
          </cell>
        </row>
        <row r="213">
          <cell r="F213" t="str">
            <v xml:space="preserve">NRTHATLNTIC </v>
          </cell>
        </row>
        <row r="214">
          <cell r="F214" t="str">
            <v xml:space="preserve">NUALLIANCE  </v>
          </cell>
        </row>
        <row r="215">
          <cell r="F215" t="str">
            <v xml:space="preserve">NUI         </v>
          </cell>
        </row>
        <row r="216">
          <cell r="F216" t="str">
            <v xml:space="preserve">NUI EB      </v>
          </cell>
        </row>
        <row r="217">
          <cell r="F217" t="str">
            <v xml:space="preserve">NYSEG       </v>
          </cell>
        </row>
        <row r="218">
          <cell r="F218" t="str">
            <v xml:space="preserve">OGEENERGY   </v>
          </cell>
        </row>
        <row r="219">
          <cell r="F219" t="str">
            <v xml:space="preserve">ONENATION   </v>
          </cell>
        </row>
        <row r="220">
          <cell r="F220" t="str">
            <v xml:space="preserve">OXY         </v>
          </cell>
        </row>
        <row r="221">
          <cell r="F221" t="str">
            <v xml:space="preserve">PANCANADIAN </v>
          </cell>
        </row>
        <row r="222">
          <cell r="F222" t="str">
            <v xml:space="preserve">PENZOIL     </v>
          </cell>
        </row>
        <row r="223">
          <cell r="F223" t="str">
            <v xml:space="preserve">PEPCO       </v>
          </cell>
        </row>
        <row r="224">
          <cell r="F224" t="str">
            <v xml:space="preserve">PEPCOESVC   </v>
          </cell>
        </row>
        <row r="225">
          <cell r="F225" t="str">
            <v xml:space="preserve">PERRY       </v>
          </cell>
        </row>
        <row r="226">
          <cell r="F226" t="str">
            <v xml:space="preserve">PETROCOM    </v>
          </cell>
        </row>
        <row r="227">
          <cell r="F227" t="str">
            <v xml:space="preserve">PG&amp;E        </v>
          </cell>
        </row>
        <row r="228">
          <cell r="F228" t="str">
            <v xml:space="preserve">PHIBRO      </v>
          </cell>
        </row>
        <row r="229">
          <cell r="F229" t="str">
            <v xml:space="preserve">PHOENIX     </v>
          </cell>
        </row>
        <row r="230">
          <cell r="F230" t="str">
            <v xml:space="preserve">PINE        </v>
          </cell>
        </row>
        <row r="231">
          <cell r="F231" t="str">
            <v xml:space="preserve">PP&amp;L        </v>
          </cell>
        </row>
        <row r="232">
          <cell r="F232" t="str">
            <v xml:space="preserve">PPL         </v>
          </cell>
        </row>
        <row r="233">
          <cell r="F233" t="str">
            <v xml:space="preserve">PRIME       </v>
          </cell>
        </row>
        <row r="234">
          <cell r="F234" t="str">
            <v xml:space="preserve">PROGAS      </v>
          </cell>
        </row>
        <row r="235">
          <cell r="F235" t="str">
            <v xml:space="preserve">PROGRESS    </v>
          </cell>
        </row>
        <row r="236">
          <cell r="F236" t="str">
            <v xml:space="preserve">PROVIDENCE  </v>
          </cell>
        </row>
        <row r="237">
          <cell r="F237" t="str">
            <v xml:space="preserve">PSE&amp;G       </v>
          </cell>
        </row>
        <row r="238">
          <cell r="F238" t="str">
            <v xml:space="preserve">PSE&amp;G TECH  </v>
          </cell>
        </row>
        <row r="239">
          <cell r="F239" t="str">
            <v xml:space="preserve">RAVENSWOOD  </v>
          </cell>
        </row>
        <row r="240">
          <cell r="F240" t="str">
            <v xml:space="preserve">RELIANT     </v>
          </cell>
        </row>
        <row r="241">
          <cell r="F241" t="str">
            <v xml:space="preserve">RENAISSANCE </v>
          </cell>
        </row>
        <row r="242">
          <cell r="F242" t="str">
            <v xml:space="preserve">RWE         </v>
          </cell>
        </row>
        <row r="243">
          <cell r="F243" t="str">
            <v xml:space="preserve">SAMSON      </v>
          </cell>
        </row>
        <row r="244">
          <cell r="F244" t="str">
            <v xml:space="preserve">SELECT      </v>
          </cell>
        </row>
        <row r="245">
          <cell r="F245" t="str">
            <v xml:space="preserve">SELECTENE   </v>
          </cell>
        </row>
        <row r="246">
          <cell r="F246" t="str">
            <v>SEMPRA (AIG)</v>
          </cell>
        </row>
        <row r="247">
          <cell r="F247" t="str">
            <v xml:space="preserve">SEQUENT     </v>
          </cell>
        </row>
        <row r="248">
          <cell r="F248" t="str">
            <v xml:space="preserve">SHELLGASTRD </v>
          </cell>
        </row>
        <row r="249">
          <cell r="F249" t="str">
            <v xml:space="preserve">SITHE       </v>
          </cell>
        </row>
        <row r="250">
          <cell r="F250" t="str">
            <v xml:space="preserve">SJERSEY     </v>
          </cell>
        </row>
        <row r="251">
          <cell r="F251" t="str">
            <v xml:space="preserve">SONAT       </v>
          </cell>
        </row>
        <row r="252">
          <cell r="F252" t="str">
            <v xml:space="preserve">SOUTHERN    </v>
          </cell>
        </row>
        <row r="253">
          <cell r="F253" t="str">
            <v xml:space="preserve">SOUTHWEST   </v>
          </cell>
        </row>
        <row r="254">
          <cell r="F254" t="str">
            <v xml:space="preserve">SOWESTERN   </v>
          </cell>
        </row>
        <row r="255">
          <cell r="F255" t="str">
            <v xml:space="preserve">SPRAGUE     </v>
          </cell>
        </row>
        <row r="256">
          <cell r="F256" t="str">
            <v xml:space="preserve">STATOIL     </v>
          </cell>
        </row>
        <row r="257">
          <cell r="F257" t="str">
            <v xml:space="preserve">STERLINGKEP </v>
          </cell>
        </row>
        <row r="258">
          <cell r="F258" t="str">
            <v xml:space="preserve">STERLINGPUB </v>
          </cell>
        </row>
        <row r="259">
          <cell r="F259" t="str">
            <v xml:space="preserve">STRUCTURED  </v>
          </cell>
        </row>
        <row r="260">
          <cell r="F260" t="str">
            <v xml:space="preserve">STUYVESANT  </v>
          </cell>
        </row>
        <row r="261">
          <cell r="F261" t="str">
            <v xml:space="preserve">TCGS        </v>
          </cell>
        </row>
        <row r="262">
          <cell r="F262" t="str">
            <v xml:space="preserve">TECO        </v>
          </cell>
        </row>
        <row r="263">
          <cell r="F263" t="str">
            <v xml:space="preserve">TEJAS       </v>
          </cell>
        </row>
        <row r="264">
          <cell r="F264" t="str">
            <v xml:space="preserve">TENASKA     </v>
          </cell>
        </row>
        <row r="265">
          <cell r="F265" t="str">
            <v xml:space="preserve">TENNESSEE   </v>
          </cell>
        </row>
        <row r="266">
          <cell r="F266" t="str">
            <v xml:space="preserve">TETCO       </v>
          </cell>
        </row>
        <row r="267">
          <cell r="F267" t="str">
            <v xml:space="preserve">TEXACO      </v>
          </cell>
        </row>
        <row r="268">
          <cell r="F268" t="str">
            <v xml:space="preserve">TEXASGAS    </v>
          </cell>
        </row>
        <row r="269">
          <cell r="F269" t="str">
            <v xml:space="preserve">TEXEX       </v>
          </cell>
        </row>
        <row r="270">
          <cell r="F270" t="str">
            <v xml:space="preserve">TEXXENERGY  </v>
          </cell>
        </row>
        <row r="271">
          <cell r="F271" t="str">
            <v xml:space="preserve">TIGER       </v>
          </cell>
        </row>
        <row r="272">
          <cell r="F272" t="str">
            <v xml:space="preserve">TOTAL GAS   </v>
          </cell>
        </row>
        <row r="273">
          <cell r="F273" t="str">
            <v xml:space="preserve">TPCCORP     </v>
          </cell>
        </row>
        <row r="274">
          <cell r="F274" t="str">
            <v xml:space="preserve">TRACTEBEL   </v>
          </cell>
        </row>
        <row r="275">
          <cell r="F275" t="str">
            <v xml:space="preserve">TRANS       </v>
          </cell>
        </row>
        <row r="276">
          <cell r="F276" t="str">
            <v xml:space="preserve">TRANSCANADA </v>
          </cell>
        </row>
        <row r="277">
          <cell r="F277" t="str">
            <v xml:space="preserve">TRANSCO     </v>
          </cell>
        </row>
        <row r="278">
          <cell r="F278" t="str">
            <v xml:space="preserve">TRIGEN      </v>
          </cell>
        </row>
        <row r="279">
          <cell r="F279" t="str">
            <v xml:space="preserve">TRISTAR     </v>
          </cell>
        </row>
        <row r="280">
          <cell r="F280" t="str">
            <v xml:space="preserve">TWINE GAS   </v>
          </cell>
        </row>
        <row r="281">
          <cell r="F281" t="str">
            <v xml:space="preserve">TXU         </v>
          </cell>
        </row>
        <row r="282">
          <cell r="F282" t="str">
            <v xml:space="preserve">TXUPORTMGT  </v>
          </cell>
        </row>
        <row r="283">
          <cell r="F283" t="str">
            <v xml:space="preserve">UBS         </v>
          </cell>
        </row>
        <row r="284">
          <cell r="F284" t="str">
            <v>UNIONPACIFIC</v>
          </cell>
        </row>
        <row r="285">
          <cell r="F285" t="str">
            <v xml:space="preserve">UNOCALE&amp;T   </v>
          </cell>
        </row>
        <row r="286">
          <cell r="F286" t="str">
            <v xml:space="preserve">URS         </v>
          </cell>
        </row>
        <row r="287">
          <cell r="F287" t="str">
            <v xml:space="preserve">UTILIGROUP  </v>
          </cell>
        </row>
        <row r="288">
          <cell r="F288" t="str">
            <v xml:space="preserve">VEPCO       </v>
          </cell>
        </row>
        <row r="289">
          <cell r="F289" t="str">
            <v xml:space="preserve">VICTORIA    </v>
          </cell>
        </row>
        <row r="290">
          <cell r="F290" t="str">
            <v xml:space="preserve">VITOL       </v>
          </cell>
        </row>
        <row r="291">
          <cell r="F291" t="str">
            <v xml:space="preserve">VPEM        </v>
          </cell>
        </row>
        <row r="292">
          <cell r="F292" t="str">
            <v>WALDEN</v>
          </cell>
        </row>
        <row r="293">
          <cell r="F293" t="str">
            <v xml:space="preserve">WESCO       </v>
          </cell>
        </row>
        <row r="294">
          <cell r="F294" t="str">
            <v xml:space="preserve">WESTERN     </v>
          </cell>
        </row>
        <row r="295">
          <cell r="F295" t="str">
            <v xml:space="preserve">WILLIAMS    </v>
          </cell>
        </row>
      </sheetData>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QonQ Comparison"/>
      <sheetName val="Sheet1"/>
      <sheetName val="PrevQ_Derivative Inventory"/>
      <sheetName val="CurrentQ_Derivatives Inventory"/>
      <sheetName val="Cost Centers"/>
    </sheetNames>
    <sheetDataSet>
      <sheetData sheetId="0" refreshError="1"/>
      <sheetData sheetId="1" refreshError="1"/>
      <sheetData sheetId="2" refreshError="1"/>
      <sheetData sheetId="3" refreshError="1">
        <row r="2">
          <cell r="AU2" t="str">
            <v>GAS</v>
          </cell>
          <cell r="AV2">
            <v>-51488.161699999997</v>
          </cell>
          <cell r="AW2" t="str">
            <v>OLD DEAL</v>
          </cell>
        </row>
        <row r="3">
          <cell r="AU3" t="str">
            <v>GAS</v>
          </cell>
          <cell r="AV3">
            <v>-48154.740389999999</v>
          </cell>
          <cell r="AW3" t="str">
            <v>OLD DEAL</v>
          </cell>
        </row>
        <row r="4">
          <cell r="AU4" t="str">
            <v>GAS</v>
          </cell>
          <cell r="AV4">
            <v>-47178.488420000001</v>
          </cell>
          <cell r="AW4" t="str">
            <v>OLD DEAL</v>
          </cell>
        </row>
        <row r="5">
          <cell r="AU5" t="str">
            <v>GAS</v>
          </cell>
          <cell r="AV5">
            <v>-46406.361069999999</v>
          </cell>
          <cell r="AW5" t="str">
            <v>OLD DEAL</v>
          </cell>
        </row>
        <row r="6">
          <cell r="AU6" t="str">
            <v>GAS</v>
          </cell>
          <cell r="AV6">
            <v>-44520.84906</v>
          </cell>
          <cell r="AW6" t="str">
            <v>OLD DEAL</v>
          </cell>
        </row>
        <row r="7">
          <cell r="AU7" t="str">
            <v>GAS</v>
          </cell>
          <cell r="AV7">
            <v>-33370.27347</v>
          </cell>
          <cell r="AW7" t="str">
            <v>OLD DEAL</v>
          </cell>
        </row>
        <row r="8">
          <cell r="AU8" t="str">
            <v>GAS</v>
          </cell>
          <cell r="AV8">
            <v>-305699.50510000001</v>
          </cell>
          <cell r="AW8" t="str">
            <v>OLD DEAL</v>
          </cell>
        </row>
        <row r="9">
          <cell r="AU9" t="str">
            <v>GAS</v>
          </cell>
          <cell r="AV9">
            <v>-299637.18</v>
          </cell>
          <cell r="AW9" t="str">
            <v>OLD DEAL</v>
          </cell>
        </row>
        <row r="10">
          <cell r="AU10" t="str">
            <v>GAS</v>
          </cell>
          <cell r="AV10">
            <v>-290479.61453000002</v>
          </cell>
          <cell r="AW10" t="str">
            <v>OLD DEAL</v>
          </cell>
        </row>
        <row r="11">
          <cell r="AU11" t="str">
            <v>GAS</v>
          </cell>
          <cell r="AV11">
            <v>-50491.295059999997</v>
          </cell>
          <cell r="AW11" t="str">
            <v>OLD DEAL</v>
          </cell>
        </row>
        <row r="12">
          <cell r="AU12" t="str">
            <v>GAS</v>
          </cell>
          <cell r="AV12">
            <v>-95114.821100000001</v>
          </cell>
          <cell r="AW12" t="str">
            <v>OLD DEAL</v>
          </cell>
        </row>
        <row r="13">
          <cell r="AU13" t="str">
            <v>GAS</v>
          </cell>
          <cell r="AV13">
            <v>-92905.636910000001</v>
          </cell>
          <cell r="AW13" t="str">
            <v>OLD DEAL</v>
          </cell>
        </row>
        <row r="14">
          <cell r="AU14" t="str">
            <v>GAS</v>
          </cell>
          <cell r="AV14">
            <v>-91661.248789999998</v>
          </cell>
          <cell r="AW14" t="str">
            <v>OLD DEAL</v>
          </cell>
        </row>
        <row r="15">
          <cell r="AU15" t="str">
            <v>GAS</v>
          </cell>
          <cell r="AV15">
            <v>-43807.246850000003</v>
          </cell>
          <cell r="AW15" t="str">
            <v>OLD DEAL</v>
          </cell>
        </row>
        <row r="16">
          <cell r="AU16" t="str">
            <v>GAS</v>
          </cell>
          <cell r="AV16">
            <v>-65793.197910000003</v>
          </cell>
          <cell r="AW16" t="str">
            <v>NEW DEAL</v>
          </cell>
        </row>
        <row r="17">
          <cell r="AU17" t="str">
            <v>GAS</v>
          </cell>
          <cell r="AV17">
            <v>-68882.085739999995</v>
          </cell>
          <cell r="AW17" t="str">
            <v>NEW DEAL</v>
          </cell>
        </row>
        <row r="18">
          <cell r="AU18" t="str">
            <v>GAS</v>
          </cell>
          <cell r="AV18">
            <v>-62507.023849999998</v>
          </cell>
          <cell r="AW18" t="str">
            <v>NEW DEAL</v>
          </cell>
        </row>
        <row r="19">
          <cell r="AU19" t="str">
            <v>GAS</v>
          </cell>
          <cell r="AV19">
            <v>-53781.746370000001</v>
          </cell>
          <cell r="AW19" t="str">
            <v>NEW DEAL</v>
          </cell>
        </row>
        <row r="20">
          <cell r="AU20" t="str">
            <v>GAS</v>
          </cell>
          <cell r="AV20">
            <v>-34750.770900000003</v>
          </cell>
          <cell r="AW20" t="str">
            <v>NEW DEAL</v>
          </cell>
        </row>
        <row r="21">
          <cell r="AU21" t="str">
            <v>GAS</v>
          </cell>
          <cell r="AV21">
            <v>-38503.881309999997</v>
          </cell>
          <cell r="AW21" t="str">
            <v>NEW DEAL</v>
          </cell>
        </row>
        <row r="22">
          <cell r="AU22" t="str">
            <v>GAS</v>
          </cell>
          <cell r="AV22">
            <v>-34951.446539999997</v>
          </cell>
          <cell r="AW22" t="str">
            <v>NEW DEAL</v>
          </cell>
        </row>
        <row r="23">
          <cell r="AU23" t="str">
            <v>GAS</v>
          </cell>
          <cell r="AV23">
            <v>-30249.998869999999</v>
          </cell>
          <cell r="AW23" t="str">
            <v>NEW DEAL</v>
          </cell>
        </row>
        <row r="24">
          <cell r="AU24" t="str">
            <v>GAS</v>
          </cell>
          <cell r="AV24">
            <v>-27878.059720000001</v>
          </cell>
          <cell r="AW24" t="str">
            <v>NEW DEAL</v>
          </cell>
        </row>
        <row r="25">
          <cell r="AU25" t="str">
            <v>GAS</v>
          </cell>
          <cell r="AV25">
            <v>-25137.02663</v>
          </cell>
          <cell r="AW25" t="str">
            <v>NEW DEAL</v>
          </cell>
        </row>
        <row r="26">
          <cell r="AU26" t="str">
            <v>GAS</v>
          </cell>
          <cell r="AV26">
            <v>-232723.49505</v>
          </cell>
          <cell r="AW26" t="str">
            <v>OLD DEAL</v>
          </cell>
        </row>
        <row r="27">
          <cell r="AU27" t="str">
            <v>GAS</v>
          </cell>
          <cell r="AV27">
            <v>-226706.01788999999</v>
          </cell>
          <cell r="AW27" t="str">
            <v>OLD DEAL</v>
          </cell>
        </row>
        <row r="28">
          <cell r="AU28" t="str">
            <v>GAS</v>
          </cell>
          <cell r="AV28">
            <v>-217620.17301</v>
          </cell>
          <cell r="AW28" t="str">
            <v>OLD DEAL</v>
          </cell>
        </row>
        <row r="29">
          <cell r="AU29" t="str">
            <v>GAS</v>
          </cell>
          <cell r="AV29">
            <v>-232723.49505</v>
          </cell>
          <cell r="AW29" t="str">
            <v>OLD DEAL</v>
          </cell>
        </row>
        <row r="30">
          <cell r="AU30" t="str">
            <v>GAS</v>
          </cell>
          <cell r="AV30">
            <v>-226706.01788999999</v>
          </cell>
          <cell r="AW30" t="str">
            <v>OLD DEAL</v>
          </cell>
        </row>
        <row r="31">
          <cell r="AU31" t="str">
            <v>GAS</v>
          </cell>
          <cell r="AV31">
            <v>-217620.17301</v>
          </cell>
          <cell r="AW31" t="str">
            <v>OLD DEAL</v>
          </cell>
        </row>
        <row r="32">
          <cell r="AU32" t="str">
            <v>GAS</v>
          </cell>
          <cell r="AV32">
            <v>-20363.305820000001</v>
          </cell>
          <cell r="AW32" t="str">
            <v>OLD DEAL</v>
          </cell>
        </row>
        <row r="33">
          <cell r="AU33" t="str">
            <v>GAS</v>
          </cell>
          <cell r="AV33">
            <v>-19836.776570000002</v>
          </cell>
          <cell r="AW33" t="str">
            <v>OLD DEAL</v>
          </cell>
        </row>
        <row r="34">
          <cell r="AU34" t="str">
            <v>GAS</v>
          </cell>
          <cell r="AV34">
            <v>-19041.76514</v>
          </cell>
          <cell r="AW34" t="str">
            <v>OLD DEAL</v>
          </cell>
        </row>
        <row r="35">
          <cell r="AU35" t="str">
            <v>GAS</v>
          </cell>
          <cell r="AV35">
            <v>-772322.42547000002</v>
          </cell>
          <cell r="AW35" t="str">
            <v>OLD DEAL</v>
          </cell>
        </row>
        <row r="36">
          <cell r="AU36" t="str">
            <v>GAS</v>
          </cell>
          <cell r="AV36">
            <v>-963094.80773999996</v>
          </cell>
          <cell r="AW36" t="str">
            <v>OLD DEAL</v>
          </cell>
        </row>
        <row r="37">
          <cell r="AU37" t="str">
            <v>GAS</v>
          </cell>
          <cell r="AV37">
            <v>-849212.79154000001</v>
          </cell>
          <cell r="AW37" t="str">
            <v>OLD DEAL</v>
          </cell>
        </row>
        <row r="38">
          <cell r="AU38" t="str">
            <v>GAS</v>
          </cell>
          <cell r="AV38">
            <v>-742501.77708000003</v>
          </cell>
          <cell r="AW38" t="str">
            <v>OLD DEAL</v>
          </cell>
        </row>
        <row r="39">
          <cell r="AU39" t="str">
            <v>GAS</v>
          </cell>
          <cell r="AV39">
            <v>-445208.49063999997</v>
          </cell>
          <cell r="AW39" t="str">
            <v>OLD DEAL</v>
          </cell>
        </row>
        <row r="40">
          <cell r="AU40" t="str">
            <v>GAS</v>
          </cell>
          <cell r="AV40">
            <v>-233591.91425999999</v>
          </cell>
          <cell r="AW40" t="str">
            <v>OLD DEAL</v>
          </cell>
        </row>
        <row r="41">
          <cell r="AU41" t="str">
            <v>GAS</v>
          </cell>
          <cell r="AV41">
            <v>-514881.61697999999</v>
          </cell>
          <cell r="AW41" t="str">
            <v>OLD DEAL</v>
          </cell>
        </row>
        <row r="42">
          <cell r="AU42" t="str">
            <v>GAS</v>
          </cell>
          <cell r="AV42">
            <v>-626011.62503</v>
          </cell>
          <cell r="AW42" t="str">
            <v>OLD DEAL</v>
          </cell>
        </row>
        <row r="43">
          <cell r="AU43" t="str">
            <v>GAS</v>
          </cell>
          <cell r="AV43">
            <v>-566141.86101999995</v>
          </cell>
          <cell r="AW43" t="str">
            <v>OLD DEAL</v>
          </cell>
        </row>
        <row r="44">
          <cell r="AU44" t="str">
            <v>GAS</v>
          </cell>
          <cell r="AV44">
            <v>-464063.61067999998</v>
          </cell>
          <cell r="AW44" t="str">
            <v>OLD DEAL</v>
          </cell>
        </row>
        <row r="45">
          <cell r="AU45" t="str">
            <v>GAS</v>
          </cell>
          <cell r="AV45">
            <v>-400687.64158</v>
          </cell>
          <cell r="AW45" t="str">
            <v>OLD DEAL</v>
          </cell>
        </row>
        <row r="46">
          <cell r="AU46" t="str">
            <v>GAS</v>
          </cell>
          <cell r="AV46">
            <v>-233591.91425999999</v>
          </cell>
          <cell r="AW46" t="str">
            <v>OLD DEAL</v>
          </cell>
        </row>
        <row r="47">
          <cell r="AU47" t="str">
            <v>GAS</v>
          </cell>
          <cell r="AV47">
            <v>-55632.674939999997</v>
          </cell>
          <cell r="AW47" t="str">
            <v>OLD DEAL</v>
          </cell>
        </row>
        <row r="48">
          <cell r="AU48" t="str">
            <v>GAS</v>
          </cell>
          <cell r="AV48">
            <v>-51488.161699999997</v>
          </cell>
          <cell r="AW48" t="str">
            <v>OLD DEAL</v>
          </cell>
        </row>
        <row r="49">
          <cell r="AU49" t="str">
            <v>GAS</v>
          </cell>
          <cell r="AV49">
            <v>-48154.740389999999</v>
          </cell>
          <cell r="AW49" t="str">
            <v>OLD DEAL</v>
          </cell>
        </row>
        <row r="50">
          <cell r="AU50" t="str">
            <v>GAS</v>
          </cell>
          <cell r="AV50">
            <v>-47178.488420000001</v>
          </cell>
          <cell r="AW50" t="str">
            <v>OLD DEAL</v>
          </cell>
        </row>
        <row r="51">
          <cell r="AU51" t="str">
            <v>GAS</v>
          </cell>
          <cell r="AV51">
            <v>-46406.361069999999</v>
          </cell>
          <cell r="AW51" t="str">
            <v>OLD DEAL</v>
          </cell>
        </row>
        <row r="52">
          <cell r="AU52" t="str">
            <v>GAS</v>
          </cell>
          <cell r="AV52">
            <v>-44520.84906</v>
          </cell>
          <cell r="AW52" t="str">
            <v>OLD DEAL</v>
          </cell>
        </row>
        <row r="53">
          <cell r="AU53" t="str">
            <v>GAS</v>
          </cell>
          <cell r="AV53">
            <v>-33370.27347</v>
          </cell>
          <cell r="AW53" t="str">
            <v>OLD DEAL</v>
          </cell>
        </row>
        <row r="54">
          <cell r="AU54" t="str">
            <v>GAS</v>
          </cell>
          <cell r="AV54">
            <v>0</v>
          </cell>
          <cell r="AW54" t="str">
            <v>OLD DEAL</v>
          </cell>
        </row>
        <row r="55">
          <cell r="AU55" t="str">
            <v>GAS</v>
          </cell>
          <cell r="AV55">
            <v>-51488.161699999997</v>
          </cell>
          <cell r="AW55" t="str">
            <v>OLD DEAL</v>
          </cell>
        </row>
        <row r="56">
          <cell r="AU56" t="str">
            <v>GAS</v>
          </cell>
          <cell r="AV56">
            <v>-96309.480769999995</v>
          </cell>
          <cell r="AW56" t="str">
            <v>OLD DEAL</v>
          </cell>
        </row>
        <row r="57">
          <cell r="AU57" t="str">
            <v>GAS</v>
          </cell>
          <cell r="AV57">
            <v>-94356.976840000003</v>
          </cell>
          <cell r="AW57" t="str">
            <v>OLD DEAL</v>
          </cell>
        </row>
        <row r="58">
          <cell r="AU58" t="str">
            <v>GAS</v>
          </cell>
          <cell r="AV58">
            <v>-46406.361069999999</v>
          </cell>
          <cell r="AW58" t="str">
            <v>OLD DEAL</v>
          </cell>
        </row>
        <row r="59">
          <cell r="AU59" t="str">
            <v>GAS</v>
          </cell>
          <cell r="AV59">
            <v>-44520.84906</v>
          </cell>
          <cell r="AW59" t="str">
            <v>OLD DEAL</v>
          </cell>
        </row>
        <row r="60">
          <cell r="AU60" t="str">
            <v>GAS</v>
          </cell>
          <cell r="AV60">
            <v>-33370.27347</v>
          </cell>
          <cell r="AW60" t="str">
            <v>OLD DEAL</v>
          </cell>
        </row>
        <row r="61">
          <cell r="AU61" t="str">
            <v>GAS</v>
          </cell>
          <cell r="AV61">
            <v>-566369.77867999999</v>
          </cell>
          <cell r="AW61" t="str">
            <v>OLD DEAL</v>
          </cell>
        </row>
        <row r="62">
          <cell r="AU62" t="str">
            <v>GAS</v>
          </cell>
          <cell r="AV62">
            <v>-626011.62503</v>
          </cell>
          <cell r="AW62" t="str">
            <v>OLD DEAL</v>
          </cell>
        </row>
        <row r="63">
          <cell r="AU63" t="str">
            <v>GAS</v>
          </cell>
          <cell r="AV63">
            <v>-613320.34944000002</v>
          </cell>
          <cell r="AW63" t="str">
            <v>OLD DEAL</v>
          </cell>
        </row>
        <row r="64">
          <cell r="AU64" t="str">
            <v>GAS</v>
          </cell>
          <cell r="AV64">
            <v>-556876.33281000005</v>
          </cell>
          <cell r="AW64" t="str">
            <v>OLD DEAL</v>
          </cell>
        </row>
        <row r="65">
          <cell r="AU65" t="str">
            <v>GAS</v>
          </cell>
          <cell r="AV65">
            <v>-578771.03784</v>
          </cell>
          <cell r="AW65" t="str">
            <v>OLD DEAL</v>
          </cell>
        </row>
        <row r="66">
          <cell r="AU66" t="str">
            <v>GAS</v>
          </cell>
          <cell r="AV66">
            <v>-333702.73466000002</v>
          </cell>
          <cell r="AW66" t="str">
            <v>OLD DEAL</v>
          </cell>
        </row>
        <row r="67">
          <cell r="AU67" t="str">
            <v>GAS</v>
          </cell>
          <cell r="AV67">
            <v>-154464.48509</v>
          </cell>
          <cell r="AW67" t="str">
            <v>OLD DEAL</v>
          </cell>
        </row>
        <row r="68">
          <cell r="AU68" t="str">
            <v>GAS</v>
          </cell>
          <cell r="AV68">
            <v>-192618.96155000001</v>
          </cell>
          <cell r="AW68" t="str">
            <v>OLD DEAL</v>
          </cell>
        </row>
        <row r="69">
          <cell r="AU69" t="str">
            <v>GAS</v>
          </cell>
          <cell r="AV69">
            <v>-188713.95366999999</v>
          </cell>
          <cell r="AW69" t="str">
            <v>OLD DEAL</v>
          </cell>
        </row>
        <row r="70">
          <cell r="AU70" t="str">
            <v>GAS</v>
          </cell>
          <cell r="AV70">
            <v>-185625.44427000001</v>
          </cell>
          <cell r="AW70" t="str">
            <v>OLD DEAL</v>
          </cell>
        </row>
        <row r="71">
          <cell r="AU71" t="str">
            <v>GAS</v>
          </cell>
          <cell r="AV71">
            <v>-178083.39626000001</v>
          </cell>
          <cell r="AW71" t="str">
            <v>OLD DEAL</v>
          </cell>
        </row>
        <row r="72">
          <cell r="AU72" t="str">
            <v>GAS</v>
          </cell>
          <cell r="AV72">
            <v>-100110.8204</v>
          </cell>
          <cell r="AW72" t="str">
            <v>OLD DEAL</v>
          </cell>
        </row>
        <row r="73">
          <cell r="AU73" t="str">
            <v>GAS</v>
          </cell>
          <cell r="AV73">
            <v>-291229.26201000001</v>
          </cell>
          <cell r="AW73" t="str">
            <v>OLD DEAL</v>
          </cell>
        </row>
        <row r="74">
          <cell r="AU74" t="str">
            <v>GAS</v>
          </cell>
          <cell r="AV74">
            <v>-284735.24556000001</v>
          </cell>
          <cell r="AW74" t="str">
            <v>OLD DEAL</v>
          </cell>
        </row>
        <row r="75">
          <cell r="AU75" t="str">
            <v>GAS</v>
          </cell>
          <cell r="AV75">
            <v>-274927.61702000001</v>
          </cell>
          <cell r="AW75" t="str">
            <v>OLD DEAL</v>
          </cell>
        </row>
        <row r="76">
          <cell r="AU76" t="str">
            <v>GAS</v>
          </cell>
          <cell r="AV76">
            <v>-270910.94141000003</v>
          </cell>
          <cell r="AW76" t="str">
            <v>OLD DEAL</v>
          </cell>
        </row>
        <row r="77">
          <cell r="AU77" t="str">
            <v>GAS</v>
          </cell>
          <cell r="AV77">
            <v>-264869.99586999998</v>
          </cell>
          <cell r="AW77" t="str">
            <v>OLD DEAL</v>
          </cell>
        </row>
        <row r="78">
          <cell r="AU78" t="str">
            <v>GAS</v>
          </cell>
          <cell r="AV78">
            <v>-255746.62049</v>
          </cell>
          <cell r="AW78" t="str">
            <v>OLD DEAL</v>
          </cell>
        </row>
        <row r="79">
          <cell r="AU79" t="str">
            <v>GAS</v>
          </cell>
          <cell r="AV79">
            <v>-24381.98473</v>
          </cell>
          <cell r="AW79" t="str">
            <v>OLD DEAL</v>
          </cell>
        </row>
        <row r="80">
          <cell r="AU80" t="str">
            <v>GAS</v>
          </cell>
          <cell r="AV80">
            <v>-23838.299630000001</v>
          </cell>
          <cell r="AW80" t="str">
            <v>OLD DEAL</v>
          </cell>
        </row>
        <row r="81">
          <cell r="AU81" t="str">
            <v>GAS</v>
          </cell>
          <cell r="AV81">
            <v>-23017.19584</v>
          </cell>
          <cell r="AW81" t="str">
            <v>OLD DEAL</v>
          </cell>
        </row>
        <row r="82">
          <cell r="AU82" t="str">
            <v>GAS</v>
          </cell>
          <cell r="AV82">
            <v>-912731.09100999997</v>
          </cell>
          <cell r="AW82" t="str">
            <v>OLD DEAL</v>
          </cell>
        </row>
        <row r="83">
          <cell r="AU83" t="str">
            <v>GAS</v>
          </cell>
          <cell r="AV83">
            <v>-1153244.80596</v>
          </cell>
          <cell r="AW83" t="str">
            <v>OLD DEAL</v>
          </cell>
        </row>
        <row r="84">
          <cell r="AU84" t="str">
            <v>GAS</v>
          </cell>
          <cell r="AV84">
            <v>-1020272.08962</v>
          </cell>
          <cell r="AW84" t="str">
            <v>OLD DEAL</v>
          </cell>
        </row>
        <row r="85">
          <cell r="AU85" t="str">
            <v>GAS</v>
          </cell>
          <cell r="AV85">
            <v>-891955.07594999997</v>
          </cell>
          <cell r="AW85" t="str">
            <v>OLD DEAL</v>
          </cell>
        </row>
        <row r="86">
          <cell r="AU86" t="str">
            <v>GAS</v>
          </cell>
          <cell r="AV86">
            <v>-537084.77532999997</v>
          </cell>
          <cell r="AW86" t="str">
            <v>OLD DEAL</v>
          </cell>
        </row>
        <row r="87">
          <cell r="AU87" t="str">
            <v>GAS</v>
          </cell>
          <cell r="AV87">
            <v>-286986.33048</v>
          </cell>
          <cell r="AW87" t="str">
            <v>OLD DEAL</v>
          </cell>
        </row>
        <row r="88">
          <cell r="AU88" t="str">
            <v>GAS</v>
          </cell>
          <cell r="AV88">
            <v>-608487.39399999997</v>
          </cell>
          <cell r="AW88" t="str">
            <v>OLD DEAL</v>
          </cell>
        </row>
        <row r="89">
          <cell r="AU89" t="str">
            <v>GAS</v>
          </cell>
          <cell r="AV89">
            <v>-749609.12387000001</v>
          </cell>
          <cell r="AW89" t="str">
            <v>OLD DEAL</v>
          </cell>
        </row>
        <row r="90">
          <cell r="AU90" t="str">
            <v>GAS</v>
          </cell>
          <cell r="AV90">
            <v>-680181.39307999995</v>
          </cell>
          <cell r="AW90" t="str">
            <v>OLD DEAL</v>
          </cell>
        </row>
        <row r="91">
          <cell r="AU91" t="str">
            <v>GAS</v>
          </cell>
          <cell r="AV91">
            <v>-613219.11471999995</v>
          </cell>
          <cell r="AW91" t="str">
            <v>OLD DEAL</v>
          </cell>
        </row>
        <row r="92">
          <cell r="AU92" t="str">
            <v>GAS</v>
          </cell>
          <cell r="AV92">
            <v>-537084.77532999997</v>
          </cell>
          <cell r="AW92" t="str">
            <v>OLD DEAL</v>
          </cell>
        </row>
        <row r="93">
          <cell r="AU93" t="str">
            <v>GAS</v>
          </cell>
          <cell r="AV93">
            <v>-327984.37768999999</v>
          </cell>
          <cell r="AW93" t="str">
            <v>OLD DEAL</v>
          </cell>
        </row>
        <row r="94">
          <cell r="AU94" t="str">
            <v>GAS</v>
          </cell>
          <cell r="AV94">
            <v>-64874.84519</v>
          </cell>
          <cell r="AW94" t="str">
            <v>OLD DEAL</v>
          </cell>
        </row>
        <row r="95">
          <cell r="AU95" t="str">
            <v>GAS</v>
          </cell>
          <cell r="AV95">
            <v>-60848.739399999999</v>
          </cell>
          <cell r="AW95" t="str">
            <v>OLD DEAL</v>
          </cell>
        </row>
        <row r="96">
          <cell r="AU96" t="str">
            <v>GAS</v>
          </cell>
          <cell r="AV96">
            <v>-57662.240299999998</v>
          </cell>
          <cell r="AW96" t="str">
            <v>OLD DEAL</v>
          </cell>
        </row>
        <row r="97">
          <cell r="AU97" t="str">
            <v>GAS</v>
          </cell>
          <cell r="AV97">
            <v>-113363.56551</v>
          </cell>
          <cell r="AW97" t="str">
            <v>OLD DEAL</v>
          </cell>
        </row>
        <row r="98">
          <cell r="AU98" t="str">
            <v>GAS</v>
          </cell>
          <cell r="AV98">
            <v>-111494.38449</v>
          </cell>
          <cell r="AW98" t="str">
            <v>OLD DEAL</v>
          </cell>
        </row>
        <row r="99">
          <cell r="AU99" t="str">
            <v>GAS</v>
          </cell>
          <cell r="AV99">
            <v>-53708.477529999996</v>
          </cell>
          <cell r="AW99" t="str">
            <v>OLD DEAL</v>
          </cell>
        </row>
        <row r="100">
          <cell r="AU100" t="str">
            <v>GAS</v>
          </cell>
          <cell r="AV100">
            <v>-40998.047209999997</v>
          </cell>
          <cell r="AW100" t="str">
            <v>OLD DEAL</v>
          </cell>
        </row>
        <row r="101">
          <cell r="AU101" t="str">
            <v>GAS</v>
          </cell>
          <cell r="AV101">
            <v>-38947.263769999998</v>
          </cell>
          <cell r="AW101" t="str">
            <v>OLD DEAL</v>
          </cell>
        </row>
        <row r="102">
          <cell r="AU102" t="str">
            <v>GAS</v>
          </cell>
          <cell r="AV102">
            <v>-60848.739399999999</v>
          </cell>
          <cell r="AW102" t="str">
            <v>OLD DEAL</v>
          </cell>
        </row>
        <row r="103">
          <cell r="AU103" t="str">
            <v>GAS</v>
          </cell>
          <cell r="AV103">
            <v>-115324.4806</v>
          </cell>
          <cell r="AW103" t="str">
            <v>OLD DEAL</v>
          </cell>
        </row>
        <row r="104">
          <cell r="AU104" t="str">
            <v>GAS</v>
          </cell>
          <cell r="AV104">
            <v>-113363.56551</v>
          </cell>
          <cell r="AW104" t="str">
            <v>OLD DEAL</v>
          </cell>
        </row>
        <row r="105">
          <cell r="AU105" t="str">
            <v>GAS</v>
          </cell>
          <cell r="AV105">
            <v>-111494.38449</v>
          </cell>
          <cell r="AW105" t="str">
            <v>OLD DEAL</v>
          </cell>
        </row>
        <row r="106">
          <cell r="AU106" t="str">
            <v>GAS</v>
          </cell>
          <cell r="AV106">
            <v>-53708.477529999996</v>
          </cell>
          <cell r="AW106" t="str">
            <v>OLD DEAL</v>
          </cell>
        </row>
        <row r="107">
          <cell r="AU107" t="str">
            <v>GAS</v>
          </cell>
          <cell r="AV107">
            <v>-669336.13340000005</v>
          </cell>
          <cell r="AW107" t="str">
            <v>OLD DEAL</v>
          </cell>
        </row>
        <row r="108">
          <cell r="AU108" t="str">
            <v>GAS</v>
          </cell>
          <cell r="AV108">
            <v>-749609.12387000001</v>
          </cell>
          <cell r="AW108" t="str">
            <v>OLD DEAL</v>
          </cell>
        </row>
        <row r="109">
          <cell r="AU109" t="str">
            <v>GAS</v>
          </cell>
          <cell r="AV109">
            <v>-736863.17584000004</v>
          </cell>
          <cell r="AW109" t="str">
            <v>OLD DEAL</v>
          </cell>
        </row>
        <row r="110">
          <cell r="AU110" t="str">
            <v>GAS</v>
          </cell>
          <cell r="AV110">
            <v>-668966.30697000003</v>
          </cell>
          <cell r="AW110" t="str">
            <v>OLD DEAL</v>
          </cell>
        </row>
        <row r="111">
          <cell r="AU111" t="str">
            <v>GAS</v>
          </cell>
          <cell r="AV111">
            <v>-698210.20793000003</v>
          </cell>
          <cell r="AW111" t="str">
            <v>OLD DEAL</v>
          </cell>
        </row>
        <row r="112">
          <cell r="AU112" t="str">
            <v>GAS</v>
          </cell>
          <cell r="AV112">
            <v>-409980.47210999997</v>
          </cell>
          <cell r="AW112" t="str">
            <v>OLD DEAL</v>
          </cell>
        </row>
        <row r="113">
          <cell r="AU113" t="str">
            <v>GAS</v>
          </cell>
          <cell r="AV113">
            <v>-182546.2182</v>
          </cell>
          <cell r="AW113" t="str">
            <v>OLD DEAL</v>
          </cell>
        </row>
        <row r="114">
          <cell r="AU114" t="str">
            <v>GAS</v>
          </cell>
          <cell r="AV114">
            <v>-230648.96119</v>
          </cell>
          <cell r="AW114" t="str">
            <v>OLD DEAL</v>
          </cell>
        </row>
        <row r="115">
          <cell r="AU115" t="str">
            <v>GAS</v>
          </cell>
          <cell r="AV115">
            <v>-226727.13102999999</v>
          </cell>
          <cell r="AW115" t="str">
            <v>OLD DEAL</v>
          </cell>
        </row>
        <row r="116">
          <cell r="AU116" t="str">
            <v>GAS</v>
          </cell>
          <cell r="AV116">
            <v>-222988.76899000001</v>
          </cell>
          <cell r="AW116" t="str">
            <v>OLD DEAL</v>
          </cell>
        </row>
        <row r="117">
          <cell r="AU117" t="str">
            <v>GAS</v>
          </cell>
          <cell r="AV117">
            <v>-214833.91013</v>
          </cell>
          <cell r="AW117" t="str">
            <v>OLD DEAL</v>
          </cell>
        </row>
        <row r="118">
          <cell r="AU118" t="str">
            <v>GAS</v>
          </cell>
          <cell r="AV118">
            <v>-122994.14163</v>
          </cell>
          <cell r="AW118" t="str">
            <v>OLD DEAL</v>
          </cell>
        </row>
        <row r="119">
          <cell r="AU119" t="str">
            <v>GAS</v>
          </cell>
          <cell r="AV119">
            <v>-60848.739399999999</v>
          </cell>
          <cell r="AW119" t="str">
            <v>OLD DEAL</v>
          </cell>
        </row>
        <row r="120">
          <cell r="AU120" t="str">
            <v>GAS</v>
          </cell>
          <cell r="AV120">
            <v>-57662.240299999998</v>
          </cell>
          <cell r="AW120" t="str">
            <v>OLD DEAL</v>
          </cell>
        </row>
        <row r="121">
          <cell r="AU121" t="str">
            <v>GAS</v>
          </cell>
          <cell r="AV121">
            <v>-56681.782760000002</v>
          </cell>
          <cell r="AW121" t="str">
            <v>OLD DEAL</v>
          </cell>
        </row>
        <row r="122">
          <cell r="AU122" t="str">
            <v>GAS</v>
          </cell>
          <cell r="AV122">
            <v>-55747.19225</v>
          </cell>
          <cell r="AW122" t="str">
            <v>OLD DEAL</v>
          </cell>
        </row>
        <row r="123">
          <cell r="AU123" t="str">
            <v>GAS</v>
          </cell>
          <cell r="AV123">
            <v>-53708.477529999996</v>
          </cell>
          <cell r="AW123" t="str">
            <v>OLD DEAL</v>
          </cell>
        </row>
        <row r="124">
          <cell r="AU124" t="str">
            <v>GAS</v>
          </cell>
          <cell r="AV124">
            <v>-40998.047209999997</v>
          </cell>
          <cell r="AW124" t="str">
            <v>OLD DEAL</v>
          </cell>
        </row>
        <row r="125">
          <cell r="AU125" t="str">
            <v>GAS</v>
          </cell>
          <cell r="AV125">
            <v>-297892.07169999997</v>
          </cell>
          <cell r="AW125" t="str">
            <v>OLD DEAL</v>
          </cell>
        </row>
        <row r="126">
          <cell r="AU126" t="str">
            <v>GAS</v>
          </cell>
          <cell r="AV126">
            <v>-291540.82195000001</v>
          </cell>
          <cell r="AW126" t="str">
            <v>OLD DEAL</v>
          </cell>
        </row>
        <row r="127">
          <cell r="AU127" t="str">
            <v>GAS</v>
          </cell>
          <cell r="AV127">
            <v>-281948.07335000002</v>
          </cell>
          <cell r="AW127" t="str">
            <v>OLD DEAL</v>
          </cell>
        </row>
        <row r="128">
          <cell r="AU128" t="str">
            <v>GAS</v>
          </cell>
          <cell r="AV128">
            <v>-283706.73495000001</v>
          </cell>
          <cell r="AW128" t="str">
            <v>OLD DEAL</v>
          </cell>
        </row>
        <row r="129">
          <cell r="AU129" t="str">
            <v>GAS</v>
          </cell>
          <cell r="AV129">
            <v>-277657.92566000001</v>
          </cell>
          <cell r="AW129" t="str">
            <v>OLD DEAL</v>
          </cell>
        </row>
        <row r="130">
          <cell r="AU130" t="str">
            <v>GAS</v>
          </cell>
          <cell r="AV130">
            <v>-268521.97461999999</v>
          </cell>
          <cell r="AW130" t="str">
            <v>OLD DEAL</v>
          </cell>
        </row>
        <row r="131">
          <cell r="AU131" t="str">
            <v>GAS</v>
          </cell>
          <cell r="AV131">
            <v>-24824.339309999999</v>
          </cell>
          <cell r="AW131" t="str">
            <v>OLD DEAL</v>
          </cell>
        </row>
        <row r="132">
          <cell r="AU132" t="str">
            <v>GAS</v>
          </cell>
          <cell r="AV132">
            <v>-24295.068500000001</v>
          </cell>
          <cell r="AW132" t="str">
            <v>OLD DEAL</v>
          </cell>
        </row>
        <row r="133">
          <cell r="AU133" t="str">
            <v>GAS</v>
          </cell>
          <cell r="AV133">
            <v>-23495.672780000001</v>
          </cell>
          <cell r="AW133" t="str">
            <v>OLD DEAL</v>
          </cell>
        </row>
        <row r="134">
          <cell r="AU134" t="str">
            <v>GAS</v>
          </cell>
          <cell r="AV134">
            <v>-954599.48968</v>
          </cell>
          <cell r="AW134" t="str">
            <v>OLD DEAL</v>
          </cell>
        </row>
        <row r="135">
          <cell r="AU135" t="str">
            <v>GAS</v>
          </cell>
          <cell r="AV135">
            <v>-1207004.49132</v>
          </cell>
          <cell r="AW135" t="str">
            <v>OLD DEAL</v>
          </cell>
        </row>
        <row r="136">
          <cell r="AU136" t="str">
            <v>GAS</v>
          </cell>
          <cell r="AV136">
            <v>-1068404.88375</v>
          </cell>
          <cell r="AW136" t="str">
            <v>OLD DEAL</v>
          </cell>
        </row>
        <row r="137">
          <cell r="AU137" t="str">
            <v>GAS</v>
          </cell>
          <cell r="AV137">
            <v>-934678.70762</v>
          </cell>
          <cell r="AW137" t="str">
            <v>OLD DEAL</v>
          </cell>
        </row>
        <row r="138">
          <cell r="AU138" t="str">
            <v>GAS</v>
          </cell>
          <cell r="AV138">
            <v>-563745.74684000004</v>
          </cell>
          <cell r="AW138" t="str">
            <v>OLD DEAL</v>
          </cell>
        </row>
        <row r="139">
          <cell r="AU139" t="str">
            <v>GAS</v>
          </cell>
          <cell r="AV139">
            <v>-285878.27515</v>
          </cell>
          <cell r="AW139" t="str">
            <v>OLD DEAL</v>
          </cell>
        </row>
        <row r="140">
          <cell r="AU140" t="str">
            <v>GAS</v>
          </cell>
          <cell r="AV140">
            <v>-636399.65977999999</v>
          </cell>
          <cell r="AW140" t="str">
            <v>OLD DEAL</v>
          </cell>
        </row>
        <row r="141">
          <cell r="AU141" t="str">
            <v>GAS</v>
          </cell>
          <cell r="AV141">
            <v>-784552.91936000006</v>
          </cell>
          <cell r="AW141" t="str">
            <v>OLD DEAL</v>
          </cell>
        </row>
        <row r="142">
          <cell r="AU142" t="str">
            <v>GAS</v>
          </cell>
          <cell r="AV142">
            <v>-652914.09562000004</v>
          </cell>
          <cell r="AW142" t="str">
            <v>OLD DEAL</v>
          </cell>
        </row>
        <row r="143">
          <cell r="AU143" t="str">
            <v>GAS</v>
          </cell>
          <cell r="AV143">
            <v>-584174.19226000004</v>
          </cell>
          <cell r="AW143" t="str">
            <v>OLD DEAL</v>
          </cell>
        </row>
        <row r="144">
          <cell r="AU144" t="str">
            <v>GAS</v>
          </cell>
          <cell r="AV144">
            <v>-507371.17215</v>
          </cell>
          <cell r="AW144" t="str">
            <v>OLD DEAL</v>
          </cell>
        </row>
        <row r="145">
          <cell r="AU145" t="str">
            <v>GAS</v>
          </cell>
          <cell r="AV145">
            <v>-285878.27515</v>
          </cell>
          <cell r="AW145" t="str">
            <v>OLD DEAL</v>
          </cell>
        </row>
        <row r="146">
          <cell r="AU146" t="str">
            <v>GAS</v>
          </cell>
          <cell r="AV146">
            <v>-67908.991800000003</v>
          </cell>
          <cell r="AW146" t="str">
            <v>OLD DEAL</v>
          </cell>
        </row>
        <row r="147">
          <cell r="AU147" t="str">
            <v>GAS</v>
          </cell>
          <cell r="AV147">
            <v>-63639.965980000001</v>
          </cell>
          <cell r="AW147" t="str">
            <v>OLD DEAL</v>
          </cell>
        </row>
        <row r="148">
          <cell r="AU148" t="str">
            <v>GAS</v>
          </cell>
          <cell r="AV148">
            <v>-60350.224569999998</v>
          </cell>
          <cell r="AW148" t="str">
            <v>OLD DEAL</v>
          </cell>
        </row>
        <row r="149">
          <cell r="AU149" t="str">
            <v>GAS</v>
          </cell>
          <cell r="AV149">
            <v>-118711.65375</v>
          </cell>
          <cell r="AW149" t="str">
            <v>OLD DEAL</v>
          </cell>
        </row>
        <row r="150">
          <cell r="AU150" t="str">
            <v>GAS</v>
          </cell>
          <cell r="AV150">
            <v>-116834.83845</v>
          </cell>
          <cell r="AW150" t="str">
            <v>OLD DEAL</v>
          </cell>
        </row>
        <row r="151">
          <cell r="AU151" t="str">
            <v>GAS</v>
          </cell>
          <cell r="AV151">
            <v>-112749.14937</v>
          </cell>
          <cell r="AW151" t="str">
            <v>OLD DEAL</v>
          </cell>
        </row>
        <row r="152">
          <cell r="AU152" t="str">
            <v>GAS</v>
          </cell>
          <cell r="AV152">
            <v>-40839.75359</v>
          </cell>
          <cell r="AW152" t="str">
            <v>OLD DEAL</v>
          </cell>
        </row>
        <row r="153">
          <cell r="AU153" t="str">
            <v>GAS</v>
          </cell>
          <cell r="AV153">
            <v>-38739.887360000001</v>
          </cell>
          <cell r="AW153" t="str">
            <v>OLD DEAL</v>
          </cell>
        </row>
        <row r="154">
          <cell r="AU154" t="str">
            <v>GAS</v>
          </cell>
          <cell r="AV154">
            <v>-63639.965980000001</v>
          </cell>
          <cell r="AW154" t="str">
            <v>OLD DEAL</v>
          </cell>
        </row>
        <row r="155">
          <cell r="AU155" t="str">
            <v>GAS</v>
          </cell>
          <cell r="AV155">
            <v>-120700.44912999999</v>
          </cell>
          <cell r="AW155" t="str">
            <v>OLD DEAL</v>
          </cell>
        </row>
        <row r="156">
          <cell r="AU156" t="str">
            <v>GAS</v>
          </cell>
          <cell r="AV156">
            <v>-118711.65375</v>
          </cell>
          <cell r="AW156" t="str">
            <v>OLD DEAL</v>
          </cell>
        </row>
        <row r="157">
          <cell r="AU157" t="str">
            <v>GAS</v>
          </cell>
          <cell r="AV157">
            <v>-58417.41923</v>
          </cell>
          <cell r="AW157" t="str">
            <v>OLD DEAL</v>
          </cell>
        </row>
        <row r="158">
          <cell r="AU158" t="str">
            <v>GAS</v>
          </cell>
          <cell r="AV158">
            <v>-56374.574679999998</v>
          </cell>
          <cell r="AW158" t="str">
            <v>OLD DEAL</v>
          </cell>
        </row>
        <row r="159">
          <cell r="AU159" t="str">
            <v>GAS</v>
          </cell>
          <cell r="AV159">
            <v>-40839.75359</v>
          </cell>
          <cell r="AW159" t="str">
            <v>OLD DEAL</v>
          </cell>
        </row>
        <row r="160">
          <cell r="AU160" t="str">
            <v>GAS</v>
          </cell>
          <cell r="AV160">
            <v>-700039.62575999997</v>
          </cell>
          <cell r="AW160" t="str">
            <v>OLD DEAL</v>
          </cell>
        </row>
        <row r="161">
          <cell r="AU161" t="str">
            <v>GAS</v>
          </cell>
          <cell r="AV161">
            <v>-724202.69478999998</v>
          </cell>
          <cell r="AW161" t="str">
            <v>OLD DEAL</v>
          </cell>
        </row>
        <row r="162">
          <cell r="AU162" t="str">
            <v>GAS</v>
          </cell>
          <cell r="AV162">
            <v>-712269.92249999999</v>
          </cell>
          <cell r="AW162" t="str">
            <v>OLD DEAL</v>
          </cell>
        </row>
        <row r="163">
          <cell r="AU163" t="str">
            <v>GAS</v>
          </cell>
          <cell r="AV163">
            <v>-701009.03070999996</v>
          </cell>
          <cell r="AW163" t="str">
            <v>OLD DEAL</v>
          </cell>
        </row>
        <row r="164">
          <cell r="AU164" t="str">
            <v>GAS</v>
          </cell>
          <cell r="AV164">
            <v>-676494.89619999996</v>
          </cell>
          <cell r="AW164" t="str">
            <v>OLD DEAL</v>
          </cell>
        </row>
        <row r="165">
          <cell r="AU165" t="str">
            <v>GAS</v>
          </cell>
          <cell r="AV165">
            <v>-408397.53593000001</v>
          </cell>
          <cell r="AW165" t="str">
            <v>OLD DEAL</v>
          </cell>
        </row>
        <row r="166">
          <cell r="AU166" t="str">
            <v>GAS</v>
          </cell>
          <cell r="AV166">
            <v>-190919.89794</v>
          </cell>
          <cell r="AW166" t="str">
            <v>OLD DEAL</v>
          </cell>
        </row>
        <row r="167">
          <cell r="AU167" t="str">
            <v>GAS</v>
          </cell>
          <cell r="AV167">
            <v>-181050.67370000001</v>
          </cell>
          <cell r="AW167" t="str">
            <v>OLD DEAL</v>
          </cell>
        </row>
        <row r="168">
          <cell r="AU168" t="str">
            <v>GAS</v>
          </cell>
          <cell r="AV168">
            <v>-237423.3075</v>
          </cell>
          <cell r="AW168" t="str">
            <v>OLD DEAL</v>
          </cell>
        </row>
        <row r="169">
          <cell r="AU169" t="str">
            <v>GAS</v>
          </cell>
          <cell r="AV169">
            <v>-233669.67689999999</v>
          </cell>
          <cell r="AW169" t="str">
            <v>OLD DEAL</v>
          </cell>
        </row>
        <row r="170">
          <cell r="AU170" t="str">
            <v>GAS</v>
          </cell>
          <cell r="AV170">
            <v>-225498.29873000001</v>
          </cell>
          <cell r="AW170" t="str">
            <v>OLD DEAL</v>
          </cell>
        </row>
        <row r="171">
          <cell r="AU171" t="str">
            <v>GAS</v>
          </cell>
          <cell r="AV171">
            <v>-122519.26078</v>
          </cell>
          <cell r="AW171" t="str">
            <v>OLD DEAL</v>
          </cell>
        </row>
        <row r="172">
          <cell r="AU172" t="str">
            <v>GAS</v>
          </cell>
          <cell r="AV172">
            <v>-63639.965980000001</v>
          </cell>
          <cell r="AW172" t="str">
            <v>OLD DEAL</v>
          </cell>
        </row>
        <row r="173">
          <cell r="AU173" t="str">
            <v>GAS</v>
          </cell>
          <cell r="AV173">
            <v>-60350.224569999998</v>
          </cell>
          <cell r="AW173" t="str">
            <v>OLD DEAL</v>
          </cell>
        </row>
        <row r="174">
          <cell r="AU174" t="str">
            <v>GAS</v>
          </cell>
          <cell r="AV174">
            <v>-59355.826869999997</v>
          </cell>
          <cell r="AW174" t="str">
            <v>OLD DEAL</v>
          </cell>
        </row>
        <row r="175">
          <cell r="AU175" t="str">
            <v>GAS</v>
          </cell>
          <cell r="AV175">
            <v>-58417.41923</v>
          </cell>
          <cell r="AW175" t="str">
            <v>OLD DEAL</v>
          </cell>
        </row>
        <row r="176">
          <cell r="AU176" t="str">
            <v>GAS</v>
          </cell>
          <cell r="AV176">
            <v>-56374.574679999998</v>
          </cell>
          <cell r="AW176" t="str">
            <v>OLD DEAL</v>
          </cell>
        </row>
        <row r="177">
          <cell r="AU177" t="str">
            <v>GAS</v>
          </cell>
          <cell r="AV177">
            <v>-40839.75359</v>
          </cell>
          <cell r="AW177" t="str">
            <v>OLD DEAL</v>
          </cell>
        </row>
        <row r="178">
          <cell r="AU178" t="str">
            <v>GAS</v>
          </cell>
          <cell r="AV178">
            <v>-329701.61469999998</v>
          </cell>
          <cell r="AW178" t="str">
            <v>OLD DEAL</v>
          </cell>
        </row>
        <row r="179">
          <cell r="AU179" t="str">
            <v>GAS</v>
          </cell>
          <cell r="AV179">
            <v>-323183.95478999999</v>
          </cell>
          <cell r="AW179" t="str">
            <v>OLD DEAL</v>
          </cell>
        </row>
        <row r="180">
          <cell r="AU180" t="str">
            <v>GAS</v>
          </cell>
          <cell r="AV180">
            <v>-313338.51575000002</v>
          </cell>
          <cell r="AW180" t="str">
            <v>OLD DEAL</v>
          </cell>
        </row>
        <row r="181">
          <cell r="AU181" t="str">
            <v>GAS</v>
          </cell>
          <cell r="AV181">
            <v>-306699.17647000001</v>
          </cell>
          <cell r="AW181" t="str">
            <v>OLD DEAL</v>
          </cell>
        </row>
        <row r="182">
          <cell r="AU182" t="str">
            <v>GAS</v>
          </cell>
          <cell r="AV182">
            <v>-300636.23700999998</v>
          </cell>
          <cell r="AW182" t="str">
            <v>OLD DEAL</v>
          </cell>
        </row>
        <row r="183">
          <cell r="AU183" t="str">
            <v>GAS</v>
          </cell>
          <cell r="AV183">
            <v>-291477.68907000002</v>
          </cell>
          <cell r="AW183" t="str">
            <v>OLD DEAL</v>
          </cell>
        </row>
        <row r="184">
          <cell r="AU184" t="str">
            <v>GAS</v>
          </cell>
          <cell r="AV184">
            <v>-26836.177940000001</v>
          </cell>
          <cell r="AW184" t="str">
            <v>OLD DEAL</v>
          </cell>
        </row>
        <row r="185">
          <cell r="AU185" t="str">
            <v>GAS</v>
          </cell>
          <cell r="AV185">
            <v>-26305.670740000001</v>
          </cell>
          <cell r="AW185" t="str">
            <v>OLD DEAL</v>
          </cell>
        </row>
        <row r="186">
          <cell r="AU186" t="str">
            <v>GAS</v>
          </cell>
          <cell r="AV186">
            <v>-25504.297790000001</v>
          </cell>
          <cell r="AW186" t="str">
            <v>OLD DEAL</v>
          </cell>
        </row>
        <row r="187">
          <cell r="AU187" t="str">
            <v>GAS</v>
          </cell>
          <cell r="AV187">
            <v>-1050448.2166299999</v>
          </cell>
          <cell r="AW187" t="str">
            <v>OLD DEAL</v>
          </cell>
        </row>
        <row r="188">
          <cell r="AU188" t="str">
            <v>GAS</v>
          </cell>
          <cell r="AV188">
            <v>-1270550.4305100001</v>
          </cell>
          <cell r="AW188" t="str">
            <v>OLD DEAL</v>
          </cell>
        </row>
        <row r="189">
          <cell r="AU189" t="str">
            <v>GAS</v>
          </cell>
          <cell r="AV189">
            <v>-1165386.2012799999</v>
          </cell>
          <cell r="AW189" t="str">
            <v>OLD DEAL</v>
          </cell>
        </row>
        <row r="190">
          <cell r="AU190" t="str">
            <v>GAS</v>
          </cell>
          <cell r="AV190">
            <v>-1020761.26659</v>
          </cell>
          <cell r="AW190" t="str">
            <v>OLD DEAL</v>
          </cell>
        </row>
        <row r="191">
          <cell r="AU191" t="str">
            <v>GAS</v>
          </cell>
          <cell r="AV191">
            <v>-633321.96242999996</v>
          </cell>
          <cell r="AW191" t="str">
            <v>OLD DEAL</v>
          </cell>
        </row>
        <row r="192">
          <cell r="AU192" t="str">
            <v>GAS</v>
          </cell>
          <cell r="AV192">
            <v>-324798.71862</v>
          </cell>
          <cell r="AW192" t="str">
            <v>OLD DEAL</v>
          </cell>
        </row>
        <row r="193">
          <cell r="AU193" t="str">
            <v>GAS</v>
          </cell>
          <cell r="AV193">
            <v>-630268.92998000002</v>
          </cell>
          <cell r="AW193" t="str">
            <v>OLD DEAL</v>
          </cell>
        </row>
        <row r="194">
          <cell r="AU194" t="str">
            <v>GAS</v>
          </cell>
          <cell r="AV194">
            <v>-802452.90347999998</v>
          </cell>
          <cell r="AW194" t="str">
            <v>OLD DEAL</v>
          </cell>
        </row>
        <row r="195">
          <cell r="AU195" t="str">
            <v>GAS</v>
          </cell>
          <cell r="AV195">
            <v>-712180.45634000003</v>
          </cell>
          <cell r="AW195" t="str">
            <v>OLD DEAL</v>
          </cell>
        </row>
        <row r="196">
          <cell r="AU196" t="str">
            <v>GAS</v>
          </cell>
          <cell r="AV196">
            <v>-637975.79162000003</v>
          </cell>
          <cell r="AW196" t="str">
            <v>OLD DEAL</v>
          </cell>
        </row>
        <row r="197">
          <cell r="AU197" t="str">
            <v>GAS</v>
          </cell>
          <cell r="AV197">
            <v>-569989.76618000004</v>
          </cell>
          <cell r="AW197" t="str">
            <v>OLD DEAL</v>
          </cell>
        </row>
        <row r="198">
          <cell r="AU198" t="str">
            <v>GAS</v>
          </cell>
          <cell r="AV198">
            <v>-324798.71862</v>
          </cell>
          <cell r="AW198" t="str">
            <v>OLD DEAL</v>
          </cell>
        </row>
        <row r="199">
          <cell r="AU199" t="str">
            <v>GAS</v>
          </cell>
          <cell r="AV199">
            <v>-72919.325989999998</v>
          </cell>
          <cell r="AW199" t="str">
            <v>OLD DEAL</v>
          </cell>
        </row>
        <row r="200">
          <cell r="AU200" t="str">
            <v>GAS</v>
          </cell>
          <cell r="AV200">
            <v>-70029.881110000002</v>
          </cell>
          <cell r="AW200" t="str">
            <v>OLD DEAL</v>
          </cell>
        </row>
        <row r="201">
          <cell r="AU201" t="str">
            <v>GAS</v>
          </cell>
          <cell r="AV201">
            <v>-66871.075289999993</v>
          </cell>
          <cell r="AW201" t="str">
            <v>OLD DEAL</v>
          </cell>
        </row>
        <row r="202">
          <cell r="AU202" t="str">
            <v>GAS</v>
          </cell>
          <cell r="AV202">
            <v>-64743.67785</v>
          </cell>
          <cell r="AW202" t="str">
            <v>OLD DEAL</v>
          </cell>
        </row>
        <row r="203">
          <cell r="AU203" t="str">
            <v>GAS</v>
          </cell>
          <cell r="AV203">
            <v>-63797.579160000001</v>
          </cell>
          <cell r="AW203" t="str">
            <v>OLD DEAL</v>
          </cell>
        </row>
        <row r="204">
          <cell r="AU204" t="str">
            <v>GAS</v>
          </cell>
          <cell r="AV204">
            <v>-63332.196239999997</v>
          </cell>
          <cell r="AW204" t="str">
            <v>OLD DEAL</v>
          </cell>
        </row>
        <row r="205">
          <cell r="AU205" t="str">
            <v>GAS</v>
          </cell>
          <cell r="AV205">
            <v>-46399.81695</v>
          </cell>
          <cell r="AW205" t="str">
            <v>OLD DEAL</v>
          </cell>
        </row>
        <row r="206">
          <cell r="AU206" t="str">
            <v>GAS</v>
          </cell>
          <cell r="AV206">
            <v>-42215.910900000003</v>
          </cell>
          <cell r="AW206" t="str">
            <v>OLD DEAL</v>
          </cell>
        </row>
        <row r="207">
          <cell r="AU207" t="str">
            <v>GAS</v>
          </cell>
          <cell r="AV207">
            <v>-70029.881110000002</v>
          </cell>
          <cell r="AW207" t="str">
            <v>OLD DEAL</v>
          </cell>
        </row>
        <row r="208">
          <cell r="AU208" t="str">
            <v>GAS</v>
          </cell>
          <cell r="AV208">
            <v>-66871.075289999993</v>
          </cell>
          <cell r="AW208" t="str">
            <v>OLD DEAL</v>
          </cell>
        </row>
        <row r="209">
          <cell r="AU209" t="str">
            <v>GAS</v>
          </cell>
          <cell r="AV209">
            <v>-64743.67785</v>
          </cell>
          <cell r="AW209" t="str">
            <v>OLD DEAL</v>
          </cell>
        </row>
        <row r="210">
          <cell r="AU210" t="str">
            <v>GAS</v>
          </cell>
          <cell r="AV210">
            <v>-63797.579160000001</v>
          </cell>
          <cell r="AW210" t="str">
            <v>OLD DEAL</v>
          </cell>
        </row>
        <row r="211">
          <cell r="AU211" t="str">
            <v>GAS</v>
          </cell>
          <cell r="AV211">
            <v>-63332.196239999997</v>
          </cell>
          <cell r="AW211" t="str">
            <v>OLD DEAL</v>
          </cell>
        </row>
        <row r="212">
          <cell r="AU212" t="str">
            <v>GAS</v>
          </cell>
          <cell r="AV212">
            <v>-46399.81695</v>
          </cell>
          <cell r="AW212" t="str">
            <v>OLD DEAL</v>
          </cell>
        </row>
        <row r="213">
          <cell r="AU213" t="str">
            <v>GAS</v>
          </cell>
          <cell r="AV213">
            <v>-770328.69220000005</v>
          </cell>
          <cell r="AW213" t="str">
            <v>OLD DEAL</v>
          </cell>
        </row>
        <row r="214">
          <cell r="AU214" t="str">
            <v>GAS</v>
          </cell>
          <cell r="AV214">
            <v>-802452.90347999998</v>
          </cell>
          <cell r="AW214" t="str">
            <v>OLD DEAL</v>
          </cell>
        </row>
        <row r="215">
          <cell r="AU215" t="str">
            <v>GAS</v>
          </cell>
          <cell r="AV215">
            <v>-906411.48988000001</v>
          </cell>
          <cell r="AW215" t="str">
            <v>OLD DEAL</v>
          </cell>
        </row>
        <row r="216">
          <cell r="AU216" t="str">
            <v>GAS</v>
          </cell>
          <cell r="AV216">
            <v>-765570.94993999996</v>
          </cell>
          <cell r="AW216" t="str">
            <v>OLD DEAL</v>
          </cell>
        </row>
        <row r="217">
          <cell r="AU217" t="str">
            <v>GAS</v>
          </cell>
          <cell r="AV217">
            <v>-823318.55114999996</v>
          </cell>
          <cell r="AW217" t="str">
            <v>OLD DEAL</v>
          </cell>
        </row>
        <row r="218">
          <cell r="AU218" t="str">
            <v>GAS</v>
          </cell>
          <cell r="AV218">
            <v>-463998.16944999999</v>
          </cell>
          <cell r="AW218" t="str">
            <v>OLD DEAL</v>
          </cell>
        </row>
        <row r="219">
          <cell r="AU219" t="str">
            <v>GAS</v>
          </cell>
          <cell r="AV219">
            <v>-280119.52444000001</v>
          </cell>
          <cell r="AW219" t="str">
            <v>OLD DEAL</v>
          </cell>
        </row>
        <row r="220">
          <cell r="AU220" t="str">
            <v>GAS</v>
          </cell>
          <cell r="AV220">
            <v>-267484.30115999997</v>
          </cell>
          <cell r="AW220" t="str">
            <v>OLD DEAL</v>
          </cell>
        </row>
        <row r="221">
          <cell r="AU221" t="str">
            <v>GAS</v>
          </cell>
          <cell r="AV221">
            <v>-258974.7114</v>
          </cell>
          <cell r="AW221" t="str">
            <v>OLD DEAL</v>
          </cell>
        </row>
        <row r="222">
          <cell r="AU222" t="str">
            <v>GAS</v>
          </cell>
          <cell r="AV222">
            <v>-255190.31664999999</v>
          </cell>
          <cell r="AW222" t="str">
            <v>OLD DEAL</v>
          </cell>
        </row>
        <row r="223">
          <cell r="AU223" t="str">
            <v>GAS</v>
          </cell>
          <cell r="AV223">
            <v>-253328.78497000001</v>
          </cell>
          <cell r="AW223" t="str">
            <v>OLD DEAL</v>
          </cell>
        </row>
        <row r="224">
          <cell r="AU224" t="str">
            <v>GAS</v>
          </cell>
          <cell r="AV224">
            <v>-139199.45084</v>
          </cell>
          <cell r="AW224" t="str">
            <v>OLD DEAL</v>
          </cell>
        </row>
        <row r="225">
          <cell r="AU225" t="str">
            <v>GAS</v>
          </cell>
          <cell r="AV225">
            <v>-70029.881110000002</v>
          </cell>
          <cell r="AW225" t="str">
            <v>OLD DEAL</v>
          </cell>
        </row>
        <row r="226">
          <cell r="AU226" t="str">
            <v>GAS</v>
          </cell>
          <cell r="AV226">
            <v>-66871.075289999993</v>
          </cell>
          <cell r="AW226" t="str">
            <v>OLD DEAL</v>
          </cell>
        </row>
        <row r="227">
          <cell r="AU227" t="str">
            <v>GAS</v>
          </cell>
          <cell r="AV227">
            <v>-64743.67785</v>
          </cell>
          <cell r="AW227" t="str">
            <v>OLD DEAL</v>
          </cell>
        </row>
        <row r="228">
          <cell r="AU228" t="str">
            <v>GAS</v>
          </cell>
          <cell r="AV228">
            <v>-63797.579160000001</v>
          </cell>
          <cell r="AW228" t="str">
            <v>OLD DEAL</v>
          </cell>
        </row>
        <row r="229">
          <cell r="AU229" t="str">
            <v>GAS</v>
          </cell>
          <cell r="AV229">
            <v>-63332.196239999997</v>
          </cell>
          <cell r="AW229" t="str">
            <v>OLD DEAL</v>
          </cell>
        </row>
        <row r="230">
          <cell r="AU230" t="str">
            <v>GAS</v>
          </cell>
          <cell r="AV230">
            <v>-46399.81695</v>
          </cell>
          <cell r="AW230" t="str">
            <v>OLD DEAL</v>
          </cell>
        </row>
        <row r="231">
          <cell r="AU231" t="str">
            <v>GAS</v>
          </cell>
          <cell r="AV231">
            <v>-328626.96798000002</v>
          </cell>
          <cell r="AW231" t="str">
            <v>OLD DEAL</v>
          </cell>
        </row>
        <row r="232">
          <cell r="AU232" t="str">
            <v>GAS</v>
          </cell>
          <cell r="AV232">
            <v>-322109.96850000002</v>
          </cell>
          <cell r="AW232" t="str">
            <v>OLD DEAL</v>
          </cell>
        </row>
        <row r="233">
          <cell r="AU233" t="str">
            <v>GAS</v>
          </cell>
          <cell r="AV233">
            <v>-312265.58562000003</v>
          </cell>
          <cell r="AW233" t="str">
            <v>OLD DEAL</v>
          </cell>
        </row>
        <row r="234">
          <cell r="AU234" t="str">
            <v>GAS</v>
          </cell>
          <cell r="AV234">
            <v>-30569.950509999999</v>
          </cell>
          <cell r="AW234" t="str">
            <v>OLD DEAL</v>
          </cell>
        </row>
        <row r="235">
          <cell r="AU235" t="str">
            <v>GAS</v>
          </cell>
          <cell r="AV235">
            <v>-29963.718000000001</v>
          </cell>
          <cell r="AW235" t="str">
            <v>OLD DEAL</v>
          </cell>
        </row>
        <row r="236">
          <cell r="AU236" t="str">
            <v>GAS</v>
          </cell>
          <cell r="AV236">
            <v>-29047.961449999999</v>
          </cell>
          <cell r="AW236" t="str">
            <v>OLD DEAL</v>
          </cell>
        </row>
        <row r="237">
          <cell r="AU237" t="str">
            <v>GAS</v>
          </cell>
          <cell r="AV237">
            <v>-1052840.6965600001</v>
          </cell>
          <cell r="AW237" t="str">
            <v>OLD DEAL</v>
          </cell>
        </row>
        <row r="238">
          <cell r="AU238" t="str">
            <v>GAS</v>
          </cell>
          <cell r="AV238">
            <v>-1343394.80418</v>
          </cell>
          <cell r="AW238" t="str">
            <v>OLD DEAL</v>
          </cell>
        </row>
        <row r="239">
          <cell r="AU239" t="str">
            <v>GAS</v>
          </cell>
          <cell r="AV239">
            <v>-1192583.91395</v>
          </cell>
          <cell r="AW239" t="str">
            <v>OLD DEAL</v>
          </cell>
        </row>
        <row r="240">
          <cell r="AU240" t="str">
            <v>GAS</v>
          </cell>
          <cell r="AV240">
            <v>-1109365.15512</v>
          </cell>
          <cell r="AW240" t="str">
            <v>OLD DEAL</v>
          </cell>
        </row>
        <row r="241">
          <cell r="AU241" t="str">
            <v>GAS</v>
          </cell>
          <cell r="AV241">
            <v>-632231.73682999995</v>
          </cell>
          <cell r="AW241" t="str">
            <v>OLD DEAL</v>
          </cell>
        </row>
        <row r="242">
          <cell r="AU242" t="str">
            <v>GAS</v>
          </cell>
          <cell r="AV242">
            <v>-332001.07825999998</v>
          </cell>
          <cell r="AW242" t="str">
            <v>OLD DEAL</v>
          </cell>
        </row>
        <row r="243">
          <cell r="AU243" t="str">
            <v>GAS</v>
          </cell>
          <cell r="AV243">
            <v>-701893.7977</v>
          </cell>
          <cell r="AW243" t="str">
            <v>OLD DEAL</v>
          </cell>
        </row>
        <row r="244">
          <cell r="AU244" t="str">
            <v>GAS</v>
          </cell>
          <cell r="AV244">
            <v>-873206.62271999998</v>
          </cell>
          <cell r="AW244" t="str">
            <v>OLD DEAL</v>
          </cell>
        </row>
        <row r="245">
          <cell r="AU245" t="str">
            <v>GAS</v>
          </cell>
          <cell r="AV245">
            <v>-795055.94262999995</v>
          </cell>
          <cell r="AW245" t="str">
            <v>OLD DEAL</v>
          </cell>
        </row>
        <row r="246">
          <cell r="AU246" t="str">
            <v>GAS</v>
          </cell>
          <cell r="AV246">
            <v>-717824.51214000001</v>
          </cell>
          <cell r="AW246" t="str">
            <v>OLD DEAL</v>
          </cell>
        </row>
        <row r="247">
          <cell r="AU247" t="str">
            <v>GAS</v>
          </cell>
          <cell r="AV247">
            <v>-632231.73682999995</v>
          </cell>
          <cell r="AW247" t="str">
            <v>OLD DEAL</v>
          </cell>
        </row>
        <row r="248">
          <cell r="AU248" t="str">
            <v>GAS</v>
          </cell>
          <cell r="AV248">
            <v>-379429.80372999999</v>
          </cell>
          <cell r="AW248" t="str">
            <v>OLD DEAL</v>
          </cell>
        </row>
        <row r="249">
          <cell r="AU249" t="str">
            <v>GAS</v>
          </cell>
          <cell r="AV249">
            <v>-165041.60617000001</v>
          </cell>
          <cell r="AW249" t="str">
            <v>OLD DEAL</v>
          </cell>
        </row>
        <row r="250">
          <cell r="AU250" t="str">
            <v>GAS</v>
          </cell>
          <cell r="AV250">
            <v>0</v>
          </cell>
          <cell r="AW250" t="str">
            <v>OLD DEAL</v>
          </cell>
        </row>
        <row r="251">
          <cell r="AU251" t="str">
            <v>GAS</v>
          </cell>
          <cell r="AV251">
            <v>-134339.48042000001</v>
          </cell>
          <cell r="AW251" t="str">
            <v>OLD DEAL</v>
          </cell>
        </row>
        <row r="252">
          <cell r="AU252" t="str">
            <v>GAS</v>
          </cell>
          <cell r="AV252">
            <v>-132509.32376999999</v>
          </cell>
          <cell r="AW252" t="str">
            <v>OLD DEAL</v>
          </cell>
        </row>
        <row r="253">
          <cell r="AU253" t="str">
            <v>GAS</v>
          </cell>
          <cell r="AV253">
            <v>-130513.54766</v>
          </cell>
          <cell r="AW253" t="str">
            <v>OLD DEAL</v>
          </cell>
        </row>
        <row r="254">
          <cell r="AU254" t="str">
            <v>GAS</v>
          </cell>
          <cell r="AV254">
            <v>-126446.34737</v>
          </cell>
          <cell r="AW254" t="str">
            <v>OLD DEAL</v>
          </cell>
        </row>
        <row r="255">
          <cell r="AU255" t="str">
            <v>GAS</v>
          </cell>
          <cell r="AV255">
            <v>0</v>
          </cell>
          <cell r="AW255" t="str">
            <v>OLD DEAL</v>
          </cell>
        </row>
        <row r="256">
          <cell r="AU256" t="str">
            <v>GAS</v>
          </cell>
          <cell r="AV256">
            <v>-70189.37977</v>
          </cell>
          <cell r="AW256" t="str">
            <v>OLD DEAL</v>
          </cell>
        </row>
        <row r="257">
          <cell r="AU257" t="str">
            <v>GAS</v>
          </cell>
          <cell r="AV257">
            <v>-134339.48042000001</v>
          </cell>
          <cell r="AW257" t="str">
            <v>OLD DEAL</v>
          </cell>
        </row>
        <row r="258">
          <cell r="AU258" t="str">
            <v>GAS</v>
          </cell>
          <cell r="AV258">
            <v>-132509.32376999999</v>
          </cell>
          <cell r="AW258" t="str">
            <v>OLD DEAL</v>
          </cell>
        </row>
        <row r="259">
          <cell r="AU259" t="str">
            <v>GAS</v>
          </cell>
          <cell r="AV259">
            <v>-130513.54766</v>
          </cell>
          <cell r="AW259" t="str">
            <v>OLD DEAL</v>
          </cell>
        </row>
        <row r="260">
          <cell r="AU260" t="str">
            <v>GAS</v>
          </cell>
          <cell r="AV260">
            <v>-126446.34737</v>
          </cell>
          <cell r="AW260" t="str">
            <v>OLD DEAL</v>
          </cell>
        </row>
        <row r="261">
          <cell r="AU261" t="str">
            <v>GAS</v>
          </cell>
          <cell r="AV261">
            <v>-47428.725469999998</v>
          </cell>
          <cell r="AW261" t="str">
            <v>OLD DEAL</v>
          </cell>
        </row>
        <row r="262">
          <cell r="AU262" t="str">
            <v>GAS</v>
          </cell>
          <cell r="AV262">
            <v>-842272.55723999999</v>
          </cell>
          <cell r="AW262" t="str">
            <v>OLD DEAL</v>
          </cell>
        </row>
        <row r="263">
          <cell r="AU263" t="str">
            <v>GAS</v>
          </cell>
          <cell r="AV263">
            <v>-873206.62271999998</v>
          </cell>
          <cell r="AW263" t="str">
            <v>OLD DEAL</v>
          </cell>
        </row>
        <row r="264">
          <cell r="AU264" t="str">
            <v>GAS</v>
          </cell>
          <cell r="AV264">
            <v>-927565.26639999996</v>
          </cell>
          <cell r="AW264" t="str">
            <v>OLD DEAL</v>
          </cell>
        </row>
        <row r="265">
          <cell r="AU265" t="str">
            <v>GAS</v>
          </cell>
          <cell r="AV265">
            <v>-848338.05980000005</v>
          </cell>
          <cell r="AW265" t="str">
            <v>OLD DEAL</v>
          </cell>
        </row>
        <row r="266">
          <cell r="AU266" t="str">
            <v>GAS</v>
          </cell>
          <cell r="AV266">
            <v>-821901.25786999997</v>
          </cell>
          <cell r="AW266" t="str">
            <v>OLD DEAL</v>
          </cell>
        </row>
        <row r="267">
          <cell r="AU267" t="str">
            <v>GAS</v>
          </cell>
          <cell r="AV267">
            <v>-474287.25465999998</v>
          </cell>
          <cell r="AW267" t="str">
            <v>OLD DEAL</v>
          </cell>
        </row>
        <row r="268">
          <cell r="AU268" t="str">
            <v>GAS</v>
          </cell>
          <cell r="AV268">
            <v>-280757.51908</v>
          </cell>
          <cell r="AW268" t="str">
            <v>OLD DEAL</v>
          </cell>
        </row>
        <row r="269">
          <cell r="AU269" t="str">
            <v>GAS</v>
          </cell>
          <cell r="AV269">
            <v>-268678.96084000001</v>
          </cell>
          <cell r="AW269" t="str">
            <v>OLD DEAL</v>
          </cell>
        </row>
        <row r="270">
          <cell r="AU270" t="str">
            <v>GAS</v>
          </cell>
          <cell r="AV270">
            <v>-265018.64753999998</v>
          </cell>
          <cell r="AW270" t="str">
            <v>OLD DEAL</v>
          </cell>
        </row>
        <row r="271">
          <cell r="AU271" t="str">
            <v>GAS</v>
          </cell>
          <cell r="AV271">
            <v>-261027.09531999999</v>
          </cell>
          <cell r="AW271" t="str">
            <v>OLD DEAL</v>
          </cell>
        </row>
        <row r="272">
          <cell r="AU272" t="str">
            <v>GAS</v>
          </cell>
          <cell r="AV272">
            <v>-252892.69472999999</v>
          </cell>
          <cell r="AW272" t="str">
            <v>OLD DEAL</v>
          </cell>
        </row>
        <row r="273">
          <cell r="AU273" t="str">
            <v>GAS</v>
          </cell>
          <cell r="AV273">
            <v>-189714.90186000001</v>
          </cell>
          <cell r="AW273" t="str">
            <v>OLD DEAL</v>
          </cell>
        </row>
        <row r="274">
          <cell r="AU274" t="str">
            <v>GAS</v>
          </cell>
          <cell r="AV274">
            <v>-70189.37977</v>
          </cell>
          <cell r="AW274" t="str">
            <v>OLD DEAL</v>
          </cell>
        </row>
        <row r="275">
          <cell r="AU275" t="str">
            <v>GAS</v>
          </cell>
          <cell r="AV275">
            <v>-67169.740210000004</v>
          </cell>
          <cell r="AW275" t="str">
            <v>OLD DEAL</v>
          </cell>
        </row>
        <row r="276">
          <cell r="AU276" t="str">
            <v>GAS</v>
          </cell>
          <cell r="AV276">
            <v>-66254.661890000003</v>
          </cell>
          <cell r="AW276" t="str">
            <v>OLD DEAL</v>
          </cell>
        </row>
        <row r="277">
          <cell r="AU277" t="str">
            <v>GAS</v>
          </cell>
          <cell r="AV277">
            <v>-65256.773829999998</v>
          </cell>
          <cell r="AW277" t="str">
            <v>OLD DEAL</v>
          </cell>
        </row>
        <row r="278">
          <cell r="AU278" t="str">
            <v>GAS</v>
          </cell>
          <cell r="AV278">
            <v>-63223.17368</v>
          </cell>
          <cell r="AW278" t="str">
            <v>OLD DEAL</v>
          </cell>
        </row>
        <row r="279">
          <cell r="AU279" t="str">
            <v>GAS</v>
          </cell>
          <cell r="AV279">
            <v>-47428.725469999998</v>
          </cell>
          <cell r="AW279" t="str">
            <v>OLD DEAL</v>
          </cell>
        </row>
        <row r="280">
          <cell r="AU280" t="str">
            <v>GAS</v>
          </cell>
          <cell r="AV280">
            <v>-226125.66401000001</v>
          </cell>
          <cell r="AW280" t="str">
            <v>OLD DEAL</v>
          </cell>
        </row>
        <row r="281">
          <cell r="AU281" t="str">
            <v>GAS</v>
          </cell>
          <cell r="AV281">
            <v>-220112.24158999999</v>
          </cell>
          <cell r="AW281" t="str">
            <v>OLD DEAL</v>
          </cell>
        </row>
        <row r="282">
          <cell r="AU282" t="str">
            <v>GAS</v>
          </cell>
          <cell r="AV282">
            <v>-211032.88102999999</v>
          </cell>
          <cell r="AW282" t="str">
            <v>OLD DEAL</v>
          </cell>
        </row>
        <row r="283">
          <cell r="AU283" t="str">
            <v>GAS</v>
          </cell>
          <cell r="AV283">
            <v>-226125.66401000001</v>
          </cell>
          <cell r="AW283" t="str">
            <v>OLD DEAL</v>
          </cell>
        </row>
        <row r="284">
          <cell r="AU284" t="str">
            <v>GAS</v>
          </cell>
          <cell r="AV284">
            <v>-220112.24158999999</v>
          </cell>
          <cell r="AW284" t="str">
            <v>OLD DEAL</v>
          </cell>
        </row>
        <row r="285">
          <cell r="AU285" t="str">
            <v>GAS</v>
          </cell>
          <cell r="AV285">
            <v>-211032.88102999999</v>
          </cell>
          <cell r="AW285" t="str">
            <v>OLD DEAL</v>
          </cell>
        </row>
        <row r="286">
          <cell r="AU286" t="str">
            <v>GAS</v>
          </cell>
          <cell r="AV286">
            <v>-16959.424800000001</v>
          </cell>
          <cell r="AW286" t="str">
            <v>OLD DEAL</v>
          </cell>
        </row>
        <row r="287">
          <cell r="AU287" t="str">
            <v>GAS</v>
          </cell>
          <cell r="AV287">
            <v>-16508.418119999998</v>
          </cell>
          <cell r="AW287" t="str">
            <v>OLD DEAL</v>
          </cell>
        </row>
        <row r="288">
          <cell r="AU288" t="str">
            <v>GAS</v>
          </cell>
          <cell r="AV288">
            <v>-15827.46608</v>
          </cell>
          <cell r="AW288" t="str">
            <v>OLD DEAL</v>
          </cell>
        </row>
        <row r="289">
          <cell r="AU289" t="str">
            <v>GAS</v>
          </cell>
          <cell r="AV289">
            <v>-706878.13087999995</v>
          </cell>
          <cell r="AW289" t="str">
            <v>OLD DEAL</v>
          </cell>
        </row>
        <row r="290">
          <cell r="AU290" t="str">
            <v>GAS</v>
          </cell>
          <cell r="AV290">
            <v>-856033.38988999999</v>
          </cell>
          <cell r="AW290" t="str">
            <v>OLD DEAL</v>
          </cell>
        </row>
        <row r="291">
          <cell r="AU291" t="str">
            <v>GAS</v>
          </cell>
          <cell r="AV291">
            <v>-789697.91370999999</v>
          </cell>
          <cell r="AW291" t="str">
            <v>OLD DEAL</v>
          </cell>
        </row>
        <row r="292">
          <cell r="AU292" t="str">
            <v>GAS</v>
          </cell>
          <cell r="AV292">
            <v>-687459.36592999997</v>
          </cell>
          <cell r="AW292" t="str">
            <v>OLD DEAL</v>
          </cell>
        </row>
        <row r="293">
          <cell r="AU293" t="str">
            <v>GAS</v>
          </cell>
          <cell r="AV293">
            <v>-394265.22168000002</v>
          </cell>
          <cell r="AW293" t="str">
            <v>OLD DEAL</v>
          </cell>
        </row>
        <row r="294">
          <cell r="AU294" t="str">
            <v>GAS</v>
          </cell>
          <cell r="AV294">
            <v>-222303.60058999999</v>
          </cell>
          <cell r="AW294" t="str">
            <v>OLD DEAL</v>
          </cell>
        </row>
        <row r="295">
          <cell r="AU295" t="str">
            <v>GAS</v>
          </cell>
          <cell r="AV295">
            <v>-504912.95062999998</v>
          </cell>
          <cell r="AW295" t="str">
            <v>OLD DEAL</v>
          </cell>
        </row>
        <row r="296">
          <cell r="AU296" t="str">
            <v>GAS</v>
          </cell>
          <cell r="AV296">
            <v>-523131.51604999998</v>
          </cell>
          <cell r="AW296" t="str">
            <v>OLD DEAL</v>
          </cell>
        </row>
        <row r="297">
          <cell r="AU297" t="str">
            <v>GAS</v>
          </cell>
          <cell r="AV297">
            <v>-464528.18453999999</v>
          </cell>
          <cell r="AW297" t="str">
            <v>OLD DEAL</v>
          </cell>
        </row>
        <row r="298">
          <cell r="AU298" t="str">
            <v>GAS</v>
          </cell>
          <cell r="AV298">
            <v>-504136.86835</v>
          </cell>
          <cell r="AW298" t="str">
            <v>OLD DEAL</v>
          </cell>
        </row>
        <row r="299">
          <cell r="AU299" t="str">
            <v>GAS</v>
          </cell>
          <cell r="AV299">
            <v>-438072.46853000001</v>
          </cell>
          <cell r="AW299" t="str">
            <v>OLD DEAL</v>
          </cell>
        </row>
        <row r="300">
          <cell r="AU300" t="str">
            <v>GAS</v>
          </cell>
          <cell r="AV300">
            <v>-254061.25781000001</v>
          </cell>
          <cell r="AW300" t="str">
            <v>OLD DEAL</v>
          </cell>
        </row>
        <row r="301">
          <cell r="AU301" t="str">
            <v>GAS</v>
          </cell>
          <cell r="AV301">
            <v>-108710.27905</v>
          </cell>
          <cell r="AW301" t="str">
            <v>OLD DEAL</v>
          </cell>
        </row>
        <row r="302">
          <cell r="AU302" t="str">
            <v>GAS</v>
          </cell>
          <cell r="AV302">
            <v>0</v>
          </cell>
          <cell r="AW302" t="str">
            <v>OLD DEAL</v>
          </cell>
        </row>
        <row r="303">
          <cell r="AU303" t="str">
            <v>GAS</v>
          </cell>
          <cell r="AV303">
            <v>-95114.821100000001</v>
          </cell>
          <cell r="AW303" t="str">
            <v>OLD DEAL</v>
          </cell>
        </row>
        <row r="304">
          <cell r="AU304" t="str">
            <v>GAS</v>
          </cell>
          <cell r="AV304">
            <v>-92905.636910000001</v>
          </cell>
          <cell r="AW304" t="str">
            <v>OLD DEAL</v>
          </cell>
        </row>
        <row r="305">
          <cell r="AU305" t="str">
            <v>GAS</v>
          </cell>
          <cell r="AV305">
            <v>-91661.248789999998</v>
          </cell>
          <cell r="AW305" t="str">
            <v>OLD DEAL</v>
          </cell>
        </row>
        <row r="306">
          <cell r="AU306" t="str">
            <v>GAS</v>
          </cell>
          <cell r="AV306">
            <v>-43807.246850000003</v>
          </cell>
          <cell r="AW306" t="str">
            <v>OLD DEAL</v>
          </cell>
        </row>
        <row r="307">
          <cell r="AU307" t="str">
            <v>GAS</v>
          </cell>
          <cell r="AV307">
            <v>0</v>
          </cell>
          <cell r="AW307" t="str">
            <v>OLD DEAL</v>
          </cell>
        </row>
        <row r="308">
          <cell r="AU308" t="str">
            <v>GAS</v>
          </cell>
          <cell r="AV308">
            <v>-30168.329310000001</v>
          </cell>
          <cell r="AW308" t="str">
            <v>OLD DEAL</v>
          </cell>
        </row>
        <row r="309">
          <cell r="AU309" t="str">
            <v>GAS</v>
          </cell>
          <cell r="AV309">
            <v>-504912.95062999998</v>
          </cell>
          <cell r="AW309" t="str">
            <v>OLD DEAL</v>
          </cell>
        </row>
        <row r="310">
          <cell r="AU310" t="str">
            <v>GAS</v>
          </cell>
          <cell r="AV310">
            <v>-475574.10550000001</v>
          </cell>
          <cell r="AW310" t="str">
            <v>OLD DEAL</v>
          </cell>
        </row>
        <row r="311">
          <cell r="AU311" t="str">
            <v>GAS</v>
          </cell>
          <cell r="AV311">
            <v>-510981.00299000001</v>
          </cell>
          <cell r="AW311" t="str">
            <v>OLD DEAL</v>
          </cell>
        </row>
        <row r="312">
          <cell r="AU312" t="str">
            <v>GAS</v>
          </cell>
          <cell r="AV312">
            <v>-458306.24394999997</v>
          </cell>
          <cell r="AW312" t="str">
            <v>OLD DEAL</v>
          </cell>
        </row>
        <row r="313">
          <cell r="AU313" t="str">
            <v>GAS</v>
          </cell>
          <cell r="AV313">
            <v>-438072.46853000001</v>
          </cell>
          <cell r="AW313" t="str">
            <v>OLD DEAL</v>
          </cell>
        </row>
        <row r="314">
          <cell r="AU314" t="str">
            <v>GAS</v>
          </cell>
          <cell r="AV314">
            <v>-285818.91503999999</v>
          </cell>
          <cell r="AW314" t="str">
            <v>OLD DEAL</v>
          </cell>
        </row>
        <row r="315">
          <cell r="AU315" t="str">
            <v>GAS</v>
          </cell>
          <cell r="AV315">
            <v>-151473.88519</v>
          </cell>
          <cell r="AW315" t="str">
            <v>OLD DEAL</v>
          </cell>
        </row>
        <row r="316">
          <cell r="AU316" t="str">
            <v>GAS</v>
          </cell>
          <cell r="AV316">
            <v>-190229.6422</v>
          </cell>
          <cell r="AW316" t="str">
            <v>OLD DEAL</v>
          </cell>
        </row>
        <row r="317">
          <cell r="AU317" t="str">
            <v>GAS</v>
          </cell>
          <cell r="AV317">
            <v>-185811.27381000001</v>
          </cell>
          <cell r="AW317" t="str">
            <v>OLD DEAL</v>
          </cell>
        </row>
        <row r="318">
          <cell r="AU318" t="str">
            <v>GAS</v>
          </cell>
          <cell r="AV318">
            <v>-137491.87319000001</v>
          </cell>
          <cell r="AW318" t="str">
            <v>OLD DEAL</v>
          </cell>
        </row>
        <row r="319">
          <cell r="AU319" t="str">
            <v>GAS</v>
          </cell>
          <cell r="AV319">
            <v>-131421.74056000001</v>
          </cell>
          <cell r="AW319" t="str">
            <v>OLD DEAL</v>
          </cell>
        </row>
        <row r="320">
          <cell r="AU320" t="str">
            <v>GAS</v>
          </cell>
          <cell r="AV320">
            <v>-95272.971680000002</v>
          </cell>
          <cell r="AW320" t="str">
            <v>OLD DEAL</v>
          </cell>
        </row>
        <row r="321">
          <cell r="AU321" t="str">
            <v>GAS</v>
          </cell>
          <cell r="AV321">
            <v>-50491.295059999997</v>
          </cell>
          <cell r="AW321" t="str">
            <v>OLD DEAL</v>
          </cell>
        </row>
        <row r="322">
          <cell r="AU322" t="str">
            <v>GAS</v>
          </cell>
          <cell r="AV322">
            <v>-47557.410550000001</v>
          </cell>
          <cell r="AW322" t="str">
            <v>OLD DEAL</v>
          </cell>
        </row>
        <row r="323">
          <cell r="AU323" t="str">
            <v>GAS</v>
          </cell>
          <cell r="AV323">
            <v>-46452.818449999999</v>
          </cell>
          <cell r="AW323" t="str">
            <v>OLD DEAL</v>
          </cell>
        </row>
        <row r="324">
          <cell r="AU324" t="str">
            <v>GAS</v>
          </cell>
          <cell r="AV324">
            <v>-45830.624400000001</v>
          </cell>
          <cell r="AW324" t="str">
            <v>OLD DEAL</v>
          </cell>
        </row>
        <row r="325">
          <cell r="AU325" t="str">
            <v>GAS</v>
          </cell>
          <cell r="AV325">
            <v>-43807.246850000003</v>
          </cell>
          <cell r="AW325" t="str">
            <v>OLD DEAL</v>
          </cell>
        </row>
        <row r="326">
          <cell r="AU326" t="str">
            <v>GAS</v>
          </cell>
          <cell r="AV326">
            <v>-218583.14352000001</v>
          </cell>
          <cell r="AW326" t="str">
            <v>OLD DEAL</v>
          </cell>
        </row>
        <row r="327">
          <cell r="AU327" t="str">
            <v>GAS</v>
          </cell>
          <cell r="AV327">
            <v>-212133.77226999999</v>
          </cell>
          <cell r="AW327" t="str">
            <v>OLD DEAL</v>
          </cell>
        </row>
        <row r="328">
          <cell r="AU328" t="str">
            <v>GAS</v>
          </cell>
          <cell r="AV328">
            <v>-202397.54010000001</v>
          </cell>
          <cell r="AW328" t="str">
            <v>OLD DEAL</v>
          </cell>
        </row>
        <row r="329">
          <cell r="AU329" t="str">
            <v>GAS</v>
          </cell>
          <cell r="AV329">
            <v>-203333.15676000001</v>
          </cell>
          <cell r="AW329" t="str">
            <v>OLD DEAL</v>
          </cell>
        </row>
        <row r="330">
          <cell r="AU330" t="str">
            <v>GAS</v>
          </cell>
          <cell r="AV330">
            <v>-197333.74163999999</v>
          </cell>
          <cell r="AW330" t="str">
            <v>OLD DEAL</v>
          </cell>
        </row>
        <row r="331">
          <cell r="AU331" t="str">
            <v>GAS</v>
          </cell>
          <cell r="AV331">
            <v>-188276.78148999999</v>
          </cell>
          <cell r="AW331" t="str">
            <v>OLD DEAL</v>
          </cell>
        </row>
        <row r="332">
          <cell r="AU332" t="str">
            <v>GAS</v>
          </cell>
          <cell r="AV332">
            <v>-17791.65122</v>
          </cell>
          <cell r="AW332" t="str">
            <v>OLD DEAL</v>
          </cell>
        </row>
        <row r="333">
          <cell r="AU333" t="str">
            <v>GAS</v>
          </cell>
          <cell r="AV333">
            <v>-17266.702389999999</v>
          </cell>
          <cell r="AW333" t="str">
            <v>OLD DEAL</v>
          </cell>
        </row>
        <row r="334">
          <cell r="AU334" t="str">
            <v>GAS</v>
          </cell>
          <cell r="AV334">
            <v>-16474.218379999998</v>
          </cell>
          <cell r="AW334" t="str">
            <v>OLD DEAL</v>
          </cell>
        </row>
        <row r="335">
          <cell r="AU335" t="str">
            <v>GAS</v>
          </cell>
          <cell r="AV335">
            <v>-703090.03766999999</v>
          </cell>
          <cell r="AW335" t="str">
            <v>OLD DEAL</v>
          </cell>
        </row>
        <row r="336">
          <cell r="AU336" t="str">
            <v>GAS</v>
          </cell>
          <cell r="AV336">
            <v>-892808.99687999999</v>
          </cell>
          <cell r="AW336" t="str">
            <v>OLD DEAL</v>
          </cell>
        </row>
        <row r="337">
          <cell r="AU337" t="str">
            <v>GAS</v>
          </cell>
          <cell r="AV337">
            <v>-831985.58537999995</v>
          </cell>
          <cell r="AW337" t="str">
            <v>OLD DEAL</v>
          </cell>
        </row>
        <row r="338">
          <cell r="AU338" t="str">
            <v>GAS</v>
          </cell>
          <cell r="AV338">
            <v>-722926.73022999999</v>
          </cell>
          <cell r="AW338" t="str">
            <v>OLD DEAL</v>
          </cell>
        </row>
        <row r="339">
          <cell r="AU339" t="str">
            <v>GAS</v>
          </cell>
          <cell r="AV339">
            <v>-408041.70880999998</v>
          </cell>
          <cell r="AW339" t="str">
            <v>OLD DEAL</v>
          </cell>
        </row>
        <row r="340">
          <cell r="AU340" t="str">
            <v>GAS</v>
          </cell>
          <cell r="AV340">
            <v>-215170.4944</v>
          </cell>
          <cell r="AW340" t="str">
            <v>OLD DEAL</v>
          </cell>
        </row>
        <row r="341">
          <cell r="AU341" t="str">
            <v>GAS</v>
          </cell>
          <cell r="AV341">
            <v>-468726.69177999999</v>
          </cell>
          <cell r="AW341" t="str">
            <v>OLD DEAL</v>
          </cell>
        </row>
        <row r="342">
          <cell r="AU342" t="str">
            <v>GAS</v>
          </cell>
          <cell r="AV342">
            <v>-580325.84797</v>
          </cell>
          <cell r="AW342" t="str">
            <v>OLD DEAL</v>
          </cell>
        </row>
        <row r="343">
          <cell r="AU343" t="str">
            <v>GAS</v>
          </cell>
          <cell r="AV343">
            <v>-525464.58024000004</v>
          </cell>
          <cell r="AW343" t="str">
            <v>OLD DEAL</v>
          </cell>
        </row>
        <row r="344">
          <cell r="AU344" t="str">
            <v>GAS</v>
          </cell>
          <cell r="AV344">
            <v>-425251.01777999999</v>
          </cell>
          <cell r="AW344" t="str">
            <v>OLD DEAL</v>
          </cell>
        </row>
        <row r="345">
          <cell r="AU345" t="str">
            <v>GAS</v>
          </cell>
          <cell r="AV345">
            <v>-367237.53792999999</v>
          </cell>
          <cell r="AW345" t="str">
            <v>OLD DEAL</v>
          </cell>
        </row>
        <row r="346">
          <cell r="AU346" t="str">
            <v>GAS</v>
          </cell>
          <cell r="AV346">
            <v>-245909.13646000001</v>
          </cell>
          <cell r="AW346" t="str">
            <v>OLD DEAL</v>
          </cell>
        </row>
        <row r="347">
          <cell r="AU347" t="str">
            <v>GAS</v>
          </cell>
          <cell r="AV347">
            <v>-50133.284209999998</v>
          </cell>
          <cell r="AW347" t="str">
            <v>OLD DEAL</v>
          </cell>
        </row>
        <row r="348">
          <cell r="AU348" t="str">
            <v>GAS</v>
          </cell>
          <cell r="AV348">
            <v>-46872.669179999997</v>
          </cell>
          <cell r="AW348" t="str">
            <v>OLD DEAL</v>
          </cell>
        </row>
        <row r="349">
          <cell r="AU349" t="str">
            <v>GAS</v>
          </cell>
          <cell r="AV349">
            <v>-44640.449840000001</v>
          </cell>
          <cell r="AW349" t="str">
            <v>OLD DEAL</v>
          </cell>
        </row>
        <row r="350">
          <cell r="AU350" t="str">
            <v>GAS</v>
          </cell>
          <cell r="AV350">
            <v>-87577.430040000007</v>
          </cell>
          <cell r="AW350" t="str">
            <v>OLD DEAL</v>
          </cell>
        </row>
        <row r="351">
          <cell r="AU351" t="str">
            <v>GAS</v>
          </cell>
          <cell r="AV351">
            <v>-85050.203559999994</v>
          </cell>
          <cell r="AW351" t="str">
            <v>OLD DEAL</v>
          </cell>
        </row>
        <row r="352">
          <cell r="AU352" t="str">
            <v>GAS</v>
          </cell>
          <cell r="AV352">
            <v>-81608.341759999996</v>
          </cell>
          <cell r="AW352" t="str">
            <v>OLD DEAL</v>
          </cell>
        </row>
        <row r="353">
          <cell r="AU353" t="str">
            <v>GAS</v>
          </cell>
          <cell r="AV353">
            <v>-30738.642059999998</v>
          </cell>
          <cell r="AW353" t="str">
            <v>OLD DEAL</v>
          </cell>
        </row>
        <row r="354">
          <cell r="AU354" t="str">
            <v>GAS</v>
          </cell>
          <cell r="AV354">
            <v>-29052.446759999999</v>
          </cell>
          <cell r="AW354" t="str">
            <v>OLD DEAL</v>
          </cell>
        </row>
        <row r="355">
          <cell r="AU355" t="str">
            <v>GAS</v>
          </cell>
          <cell r="AV355">
            <v>-46872.669179999997</v>
          </cell>
          <cell r="AW355" t="str">
            <v>OLD DEAL</v>
          </cell>
        </row>
        <row r="356">
          <cell r="AU356" t="str">
            <v>GAS</v>
          </cell>
          <cell r="AV356">
            <v>-89280.899690000006</v>
          </cell>
          <cell r="AW356" t="str">
            <v>OLD DEAL</v>
          </cell>
        </row>
        <row r="357">
          <cell r="AU357" t="str">
            <v>GAS</v>
          </cell>
          <cell r="AV357">
            <v>-87577.430040000007</v>
          </cell>
          <cell r="AW357" t="str">
            <v>OLD DEAL</v>
          </cell>
        </row>
        <row r="358">
          <cell r="AU358" t="str">
            <v>GAS</v>
          </cell>
          <cell r="AV358">
            <v>-85050.203559999994</v>
          </cell>
          <cell r="AW358" t="str">
            <v>OLD DEAL</v>
          </cell>
        </row>
        <row r="359">
          <cell r="AU359" t="str">
            <v>GAS</v>
          </cell>
          <cell r="AV359">
            <v>-81608.341759999996</v>
          </cell>
          <cell r="AW359" t="str">
            <v>OLD DEAL</v>
          </cell>
        </row>
        <row r="360">
          <cell r="AU360" t="str">
            <v>GAS</v>
          </cell>
          <cell r="AV360">
            <v>-30738.642059999998</v>
          </cell>
          <cell r="AW360" t="str">
            <v>OLD DEAL</v>
          </cell>
        </row>
        <row r="361">
          <cell r="AU361" t="str">
            <v>GAS</v>
          </cell>
          <cell r="AV361">
            <v>-562472.03012999997</v>
          </cell>
          <cell r="AW361" t="str">
            <v>OLD DEAL</v>
          </cell>
        </row>
        <row r="362">
          <cell r="AU362" t="str">
            <v>GAS</v>
          </cell>
          <cell r="AV362">
            <v>-580325.84797</v>
          </cell>
          <cell r="AW362" t="str">
            <v>OLD DEAL</v>
          </cell>
        </row>
        <row r="363">
          <cell r="AU363" t="str">
            <v>GAS</v>
          </cell>
          <cell r="AV363">
            <v>-613042.01028000005</v>
          </cell>
          <cell r="AW363" t="str">
            <v>OLD DEAL</v>
          </cell>
        </row>
        <row r="364">
          <cell r="AU364" t="str">
            <v>GAS</v>
          </cell>
          <cell r="AV364">
            <v>-552826.32311999996</v>
          </cell>
          <cell r="AW364" t="str">
            <v>OLD DEAL</v>
          </cell>
        </row>
        <row r="365">
          <cell r="AU365" t="str">
            <v>GAS</v>
          </cell>
          <cell r="AV365">
            <v>-530454.22146000003</v>
          </cell>
          <cell r="AW365" t="str">
            <v>OLD DEAL</v>
          </cell>
        </row>
        <row r="366">
          <cell r="AU366" t="str">
            <v>GAS</v>
          </cell>
          <cell r="AV366">
            <v>-307386.42057000002</v>
          </cell>
          <cell r="AW366" t="str">
            <v>OLD DEAL</v>
          </cell>
        </row>
        <row r="367">
          <cell r="AU367" t="str">
            <v>GAS</v>
          </cell>
          <cell r="AV367">
            <v>-187490.67671</v>
          </cell>
          <cell r="AW367" t="str">
            <v>OLD DEAL</v>
          </cell>
        </row>
        <row r="368">
          <cell r="AU368" t="str">
            <v>GAS</v>
          </cell>
          <cell r="AV368">
            <v>-178561.79938000001</v>
          </cell>
          <cell r="AW368" t="str">
            <v>OLD DEAL</v>
          </cell>
        </row>
        <row r="369">
          <cell r="AU369" t="str">
            <v>GAS</v>
          </cell>
          <cell r="AV369">
            <v>-175154.86008000001</v>
          </cell>
          <cell r="AW369" t="str">
            <v>OLD DEAL</v>
          </cell>
        </row>
        <row r="370">
          <cell r="AU370" t="str">
            <v>GAS</v>
          </cell>
          <cell r="AV370">
            <v>-170100.40711</v>
          </cell>
          <cell r="AW370" t="str">
            <v>OLD DEAL</v>
          </cell>
        </row>
        <row r="371">
          <cell r="AU371" t="str">
            <v>GAS</v>
          </cell>
          <cell r="AV371">
            <v>-163216.68351999999</v>
          </cell>
          <cell r="AW371" t="str">
            <v>OLD DEAL</v>
          </cell>
        </row>
        <row r="372">
          <cell r="AU372" t="str">
            <v>GAS</v>
          </cell>
          <cell r="AV372">
            <v>-92215.926170000006</v>
          </cell>
          <cell r="AW372" t="str">
            <v>OLD DEAL</v>
          </cell>
        </row>
        <row r="373">
          <cell r="AU373" t="str">
            <v>GAS</v>
          </cell>
          <cell r="AV373">
            <v>-46872.669179999997</v>
          </cell>
          <cell r="AW373" t="str">
            <v>OLD DEAL</v>
          </cell>
        </row>
        <row r="374">
          <cell r="AU374" t="str">
            <v>GAS</v>
          </cell>
          <cell r="AV374">
            <v>-44640.449840000001</v>
          </cell>
          <cell r="AW374" t="str">
            <v>OLD DEAL</v>
          </cell>
        </row>
        <row r="375">
          <cell r="AU375" t="str">
            <v>GAS</v>
          </cell>
          <cell r="AV375">
            <v>-43788.715020000003</v>
          </cell>
          <cell r="AW375" t="str">
            <v>OLD DEAL</v>
          </cell>
        </row>
        <row r="376">
          <cell r="AU376" t="str">
            <v>GAS</v>
          </cell>
          <cell r="AV376">
            <v>-42525.101779999997</v>
          </cell>
          <cell r="AW376" t="str">
            <v>OLD DEAL</v>
          </cell>
        </row>
        <row r="377">
          <cell r="AU377" t="str">
            <v>GAS</v>
          </cell>
          <cell r="AV377">
            <v>-40804.170879999998</v>
          </cell>
          <cell r="AW377" t="str">
            <v>OLD DEAL</v>
          </cell>
        </row>
        <row r="378">
          <cell r="AU378" t="str">
            <v>GAS</v>
          </cell>
          <cell r="AV378">
            <v>-30738.642059999998</v>
          </cell>
          <cell r="AW378" t="str">
            <v>OLD DEAL</v>
          </cell>
        </row>
        <row r="379">
          <cell r="AU379" t="str">
            <v>GAS</v>
          </cell>
          <cell r="AV379">
            <v>-210415.82842000001</v>
          </cell>
          <cell r="AW379" t="str">
            <v>OLD DEAL</v>
          </cell>
        </row>
        <row r="380">
          <cell r="AU380" t="str">
            <v>GAS</v>
          </cell>
          <cell r="AV380">
            <v>-203971.47644999999</v>
          </cell>
          <cell r="AW380" t="str">
            <v>OLD DEAL</v>
          </cell>
        </row>
        <row r="381">
          <cell r="AU381" t="str">
            <v>GAS</v>
          </cell>
          <cell r="AV381">
            <v>-194243.27110000001</v>
          </cell>
          <cell r="AW381" t="str">
            <v>OLD DEAL</v>
          </cell>
        </row>
        <row r="382">
          <cell r="AU382" t="str">
            <v>GAS</v>
          </cell>
          <cell r="AV382">
            <v>-195735.65434000001</v>
          </cell>
          <cell r="AW382" t="str">
            <v>OLD DEAL</v>
          </cell>
        </row>
        <row r="383">
          <cell r="AU383" t="str">
            <v>GAS</v>
          </cell>
          <cell r="AV383">
            <v>-189740.90833000001</v>
          </cell>
          <cell r="AW383" t="str">
            <v>OLD DEAL</v>
          </cell>
        </row>
        <row r="384">
          <cell r="AU384" t="str">
            <v>GAS</v>
          </cell>
          <cell r="AV384">
            <v>-180691.41498</v>
          </cell>
          <cell r="AW384" t="str">
            <v>OLD DEAL</v>
          </cell>
        </row>
        <row r="385">
          <cell r="AU385" t="str">
            <v>GAS</v>
          </cell>
          <cell r="AV385">
            <v>-19573.565429999999</v>
          </cell>
          <cell r="AW385" t="str">
            <v>OLD DEAL</v>
          </cell>
        </row>
        <row r="386">
          <cell r="AU386" t="str">
            <v>GAS</v>
          </cell>
          <cell r="AV386">
            <v>-18974.090830000001</v>
          </cell>
          <cell r="AW386" t="str">
            <v>OLD DEAL</v>
          </cell>
        </row>
        <row r="387">
          <cell r="AU387" t="str">
            <v>GAS</v>
          </cell>
          <cell r="AV387">
            <v>-18069.141500000002</v>
          </cell>
          <cell r="AW387" t="str">
            <v>OLD DEAL</v>
          </cell>
        </row>
        <row r="388">
          <cell r="AU388" t="str">
            <v>GAS</v>
          </cell>
          <cell r="AV388">
            <v>-642231.32960000006</v>
          </cell>
          <cell r="AW388" t="str">
            <v>OLD DEAL</v>
          </cell>
        </row>
        <row r="389">
          <cell r="AU389" t="str">
            <v>GAS</v>
          </cell>
          <cell r="AV389">
            <v>-797833.55273999996</v>
          </cell>
          <cell r="AW389" t="str">
            <v>OLD DEAL</v>
          </cell>
        </row>
        <row r="390">
          <cell r="AU390" t="str">
            <v>GAS</v>
          </cell>
          <cell r="AV390">
            <v>-701951.49202999996</v>
          </cell>
          <cell r="AW390" t="str">
            <v>OLD DEAL</v>
          </cell>
        </row>
        <row r="391">
          <cell r="AU391" t="str">
            <v>GAS</v>
          </cell>
          <cell r="AV391">
            <v>-662682.83603999997</v>
          </cell>
          <cell r="AW391" t="str">
            <v>OLD DEAL</v>
          </cell>
        </row>
        <row r="392">
          <cell r="AU392" t="str">
            <v>GAS</v>
          </cell>
          <cell r="AV392">
            <v>-370676.70413999999</v>
          </cell>
          <cell r="AW392" t="str">
            <v>OLD DEAL</v>
          </cell>
        </row>
        <row r="393">
          <cell r="AU393" t="str">
            <v>GAS</v>
          </cell>
          <cell r="AV393">
            <v>-199449.95941000001</v>
          </cell>
          <cell r="AW393" t="str">
            <v>OLD DEAL</v>
          </cell>
        </row>
        <row r="394">
          <cell r="AU394" t="str">
            <v>GAS</v>
          </cell>
          <cell r="AV394">
            <v>-428154.21973000001</v>
          </cell>
          <cell r="AW394" t="str">
            <v>OLD DEAL</v>
          </cell>
        </row>
        <row r="395">
          <cell r="AU395" t="str">
            <v>GAS</v>
          </cell>
          <cell r="AV395">
            <v>-518591.80927999999</v>
          </cell>
          <cell r="AW395" t="str">
            <v>OLD DEAL</v>
          </cell>
        </row>
        <row r="396">
          <cell r="AU396" t="str">
            <v>GAS</v>
          </cell>
          <cell r="AV396">
            <v>-467967.66136000003</v>
          </cell>
          <cell r="AW396" t="str">
            <v>OLD DEAL</v>
          </cell>
        </row>
        <row r="397">
          <cell r="AU397" t="str">
            <v>GAS</v>
          </cell>
          <cell r="AV397">
            <v>-389813.43297000002</v>
          </cell>
          <cell r="AW397" t="str">
            <v>OLD DEAL</v>
          </cell>
        </row>
        <row r="398">
          <cell r="AU398" t="str">
            <v>GAS</v>
          </cell>
          <cell r="AV398">
            <v>-333609.03373000002</v>
          </cell>
          <cell r="AW398" t="str">
            <v>OLD DEAL</v>
          </cell>
        </row>
        <row r="399">
          <cell r="AU399" t="str">
            <v>GAS</v>
          </cell>
          <cell r="AV399">
            <v>-227942.81075</v>
          </cell>
          <cell r="AW399" t="str">
            <v>OLD DEAL</v>
          </cell>
        </row>
        <row r="400">
          <cell r="AU400" t="str">
            <v>GAS</v>
          </cell>
          <cell r="AV400">
            <v>-47069.195370000001</v>
          </cell>
          <cell r="AW400" t="str">
            <v>OLD DEAL</v>
          </cell>
        </row>
        <row r="401">
          <cell r="AU401" t="str">
            <v>GAS</v>
          </cell>
          <cell r="AV401">
            <v>-42815.421970000003</v>
          </cell>
          <cell r="AW401" t="str">
            <v>OLD DEAL</v>
          </cell>
        </row>
        <row r="402">
          <cell r="AU402" t="str">
            <v>GAS</v>
          </cell>
          <cell r="AV402">
            <v>-39891.677640000002</v>
          </cell>
          <cell r="AW402" t="str">
            <v>OLD DEAL</v>
          </cell>
        </row>
        <row r="403">
          <cell r="AU403" t="str">
            <v>GAS</v>
          </cell>
          <cell r="AV403">
            <v>-77994.610230000006</v>
          </cell>
          <cell r="AW403" t="str">
            <v>OLD DEAL</v>
          </cell>
        </row>
        <row r="404">
          <cell r="AU404" t="str">
            <v>GAS</v>
          </cell>
          <cell r="AV404">
            <v>-77962.686589999998</v>
          </cell>
          <cell r="AW404" t="str">
            <v>OLD DEAL</v>
          </cell>
        </row>
        <row r="405">
          <cell r="AU405" t="str">
            <v>GAS</v>
          </cell>
          <cell r="AV405">
            <v>-74135.340830000001</v>
          </cell>
          <cell r="AW405" t="str">
            <v>OLD DEAL</v>
          </cell>
        </row>
        <row r="406">
          <cell r="AU406" t="str">
            <v>GAS</v>
          </cell>
          <cell r="AV406">
            <v>-28492.851340000001</v>
          </cell>
          <cell r="AW406" t="str">
            <v>OLD DEAL</v>
          </cell>
        </row>
        <row r="407">
          <cell r="AU407" t="str">
            <v>GAS</v>
          </cell>
          <cell r="AV407">
            <v>-26909.557239999998</v>
          </cell>
          <cell r="AW407" t="str">
            <v>OLD DEAL</v>
          </cell>
        </row>
        <row r="408">
          <cell r="AU408" t="str">
            <v>GAS</v>
          </cell>
          <cell r="AV408">
            <v>-42815.421970000003</v>
          </cell>
          <cell r="AW408" t="str">
            <v>OLD DEAL</v>
          </cell>
        </row>
        <row r="409">
          <cell r="AU409" t="str">
            <v>GAS</v>
          </cell>
          <cell r="AV409">
            <v>-79783.35527</v>
          </cell>
          <cell r="AW409" t="str">
            <v>OLD DEAL</v>
          </cell>
        </row>
        <row r="410">
          <cell r="AU410" t="str">
            <v>GAS</v>
          </cell>
          <cell r="AV410">
            <v>-77994.610230000006</v>
          </cell>
          <cell r="AW410" t="str">
            <v>OLD DEAL</v>
          </cell>
        </row>
        <row r="411">
          <cell r="AU411" t="str">
            <v>GAS</v>
          </cell>
          <cell r="AV411">
            <v>-77962.686589999998</v>
          </cell>
          <cell r="AW411" t="str">
            <v>OLD DEAL</v>
          </cell>
        </row>
        <row r="412">
          <cell r="AU412" t="str">
            <v>GAS</v>
          </cell>
          <cell r="AV412">
            <v>-37067.670409999999</v>
          </cell>
          <cell r="AW412" t="str">
            <v>OLD DEAL</v>
          </cell>
        </row>
        <row r="413">
          <cell r="AU413" t="str">
            <v>GAS</v>
          </cell>
          <cell r="AV413">
            <v>-28492.851340000001</v>
          </cell>
          <cell r="AW413" t="str">
            <v>OLD DEAL</v>
          </cell>
        </row>
        <row r="414">
          <cell r="AU414" t="str">
            <v>GAS</v>
          </cell>
          <cell r="AV414">
            <v>-513785.06368000002</v>
          </cell>
          <cell r="AW414" t="str">
            <v>OLD DEAL</v>
          </cell>
        </row>
        <row r="415">
          <cell r="AU415" t="str">
            <v>GAS</v>
          </cell>
          <cell r="AV415">
            <v>-558483.48692000005</v>
          </cell>
          <cell r="AW415" t="str">
            <v>OLD DEAL</v>
          </cell>
        </row>
        <row r="416">
          <cell r="AU416" t="str">
            <v>GAS</v>
          </cell>
          <cell r="AV416">
            <v>-545962.27157999994</v>
          </cell>
          <cell r="AW416" t="str">
            <v>OLD DEAL</v>
          </cell>
        </row>
        <row r="417">
          <cell r="AU417" t="str">
            <v>GAS</v>
          </cell>
          <cell r="AV417">
            <v>-506757.46286000003</v>
          </cell>
          <cell r="AW417" t="str">
            <v>OLD DEAL</v>
          </cell>
        </row>
        <row r="418">
          <cell r="AU418" t="str">
            <v>GAS</v>
          </cell>
          <cell r="AV418">
            <v>-481879.71539000003</v>
          </cell>
          <cell r="AW418" t="str">
            <v>OLD DEAL</v>
          </cell>
        </row>
        <row r="419">
          <cell r="AU419" t="str">
            <v>GAS</v>
          </cell>
          <cell r="AV419">
            <v>-313421.36478</v>
          </cell>
          <cell r="AW419" t="str">
            <v>OLD DEAL</v>
          </cell>
        </row>
        <row r="420">
          <cell r="AU420" t="str">
            <v>GAS</v>
          </cell>
          <cell r="AV420">
            <v>-171261.68789</v>
          </cell>
          <cell r="AW420" t="str">
            <v>OLD DEAL</v>
          </cell>
        </row>
        <row r="421">
          <cell r="AU421" t="str">
            <v>GAS</v>
          </cell>
          <cell r="AV421">
            <v>-159566.71054999999</v>
          </cell>
          <cell r="AW421" t="str">
            <v>OLD DEAL</v>
          </cell>
        </row>
        <row r="422">
          <cell r="AU422" t="str">
            <v>GAS</v>
          </cell>
          <cell r="AV422">
            <v>-155989.22044999999</v>
          </cell>
          <cell r="AW422" t="str">
            <v>OLD DEAL</v>
          </cell>
        </row>
        <row r="423">
          <cell r="AU423" t="str">
            <v>GAS</v>
          </cell>
          <cell r="AV423">
            <v>-155925.37319000001</v>
          </cell>
          <cell r="AW423" t="str">
            <v>OLD DEAL</v>
          </cell>
        </row>
        <row r="424">
          <cell r="AU424" t="str">
            <v>GAS</v>
          </cell>
          <cell r="AV424">
            <v>-148270.68166</v>
          </cell>
          <cell r="AW424" t="str">
            <v>OLD DEAL</v>
          </cell>
        </row>
        <row r="425">
          <cell r="AU425" t="str">
            <v>GAS</v>
          </cell>
          <cell r="AV425">
            <v>-85478.554029999999</v>
          </cell>
          <cell r="AW425" t="str">
            <v>OLD DEAL</v>
          </cell>
        </row>
        <row r="426">
          <cell r="AU426" t="str">
            <v>GAS</v>
          </cell>
          <cell r="AV426">
            <v>-42815.421970000003</v>
          </cell>
          <cell r="AW426" t="str">
            <v>OLD DEAL</v>
          </cell>
        </row>
        <row r="427">
          <cell r="AU427" t="str">
            <v>GAS</v>
          </cell>
          <cell r="AV427">
            <v>-39891.677640000002</v>
          </cell>
          <cell r="AW427" t="str">
            <v>OLD DEAL</v>
          </cell>
        </row>
        <row r="428">
          <cell r="AU428" t="str">
            <v>GAS</v>
          </cell>
          <cell r="AV428">
            <v>-38997.305110000001</v>
          </cell>
          <cell r="AW428" t="str">
            <v>OLD DEAL</v>
          </cell>
        </row>
        <row r="429">
          <cell r="AU429" t="str">
            <v>GAS</v>
          </cell>
          <cell r="AV429">
            <v>-38981.3433</v>
          </cell>
          <cell r="AW429" t="str">
            <v>OLD DEAL</v>
          </cell>
        </row>
        <row r="430">
          <cell r="AU430" t="str">
            <v>GAS</v>
          </cell>
          <cell r="AV430">
            <v>-37067.670409999999</v>
          </cell>
          <cell r="AW430" t="str">
            <v>OLD DEAL</v>
          </cell>
        </row>
        <row r="431">
          <cell r="AU431" t="str">
            <v>GAS</v>
          </cell>
          <cell r="AV431">
            <v>-28492.851340000001</v>
          </cell>
          <cell r="AW431" t="str">
            <v>OLD DEAL</v>
          </cell>
        </row>
        <row r="432">
          <cell r="AU432" t="str">
            <v>GAS</v>
          </cell>
          <cell r="AV432">
            <v>-199024.57315000001</v>
          </cell>
          <cell r="AW432" t="str">
            <v>OLD DEAL</v>
          </cell>
        </row>
        <row r="433">
          <cell r="AU433" t="str">
            <v>GAS</v>
          </cell>
          <cell r="AV433">
            <v>-192587.22175999999</v>
          </cell>
          <cell r="AW433" t="str">
            <v>OLD DEAL</v>
          </cell>
        </row>
        <row r="434">
          <cell r="AU434" t="str">
            <v>GAS</v>
          </cell>
          <cell r="AV434">
            <v>-182870.21170000001</v>
          </cell>
          <cell r="AW434" t="str">
            <v>OLD DEAL</v>
          </cell>
        </row>
        <row r="435">
          <cell r="AU435" t="str">
            <v>GAS</v>
          </cell>
          <cell r="AV435">
            <v>-185139.13782</v>
          </cell>
          <cell r="AW435" t="str">
            <v>OLD DEAL</v>
          </cell>
        </row>
        <row r="436">
          <cell r="AU436" t="str">
            <v>GAS</v>
          </cell>
          <cell r="AV436">
            <v>-179150.90397000001</v>
          </cell>
          <cell r="AW436" t="str">
            <v>OLD DEAL</v>
          </cell>
        </row>
        <row r="437">
          <cell r="AU437" t="str">
            <v>GAS</v>
          </cell>
          <cell r="AV437">
            <v>-170111.82483999999</v>
          </cell>
          <cell r="AW437" t="str">
            <v>OLD DEAL</v>
          </cell>
        </row>
        <row r="438">
          <cell r="AU438" t="str">
            <v>GAS</v>
          </cell>
          <cell r="AV438">
            <v>-18513.913779999999</v>
          </cell>
          <cell r="AW438" t="str">
            <v>OLD DEAL</v>
          </cell>
        </row>
        <row r="439">
          <cell r="AU439" t="str">
            <v>GAS</v>
          </cell>
          <cell r="AV439">
            <v>-17915.090400000001</v>
          </cell>
          <cell r="AW439" t="str">
            <v>OLD DEAL</v>
          </cell>
        </row>
        <row r="440">
          <cell r="AU440" t="str">
            <v>GAS</v>
          </cell>
          <cell r="AV440">
            <v>-17011.182479999999</v>
          </cell>
          <cell r="AW440" t="str">
            <v>OLD DEAL</v>
          </cell>
        </row>
        <row r="441">
          <cell r="AU441" t="str">
            <v>GAS</v>
          </cell>
          <cell r="AV441">
            <v>-618456.06035000004</v>
          </cell>
          <cell r="AW441" t="str">
            <v>OLD DEAL</v>
          </cell>
        </row>
        <row r="442">
          <cell r="AU442" t="str">
            <v>GAS</v>
          </cell>
          <cell r="AV442">
            <v>-494648.8383</v>
          </cell>
          <cell r="AW442" t="str">
            <v>OLD DEAL</v>
          </cell>
        </row>
        <row r="443">
          <cell r="AU443" t="str">
            <v>GAS</v>
          </cell>
          <cell r="AV443">
            <v>-484996.05382999999</v>
          </cell>
          <cell r="AW443" t="str">
            <v>OLD DEAL</v>
          </cell>
        </row>
        <row r="444">
          <cell r="AU444" t="str">
            <v>GAS</v>
          </cell>
          <cell r="AV444">
            <v>-401496.91681000002</v>
          </cell>
          <cell r="AW444" t="str">
            <v>OLD DEAL</v>
          </cell>
        </row>
        <row r="445">
          <cell r="AU445" t="str">
            <v>GAS</v>
          </cell>
          <cell r="AV445">
            <v>-173494.53758999999</v>
          </cell>
          <cell r="AW445" t="str">
            <v>OLD DEAL</v>
          </cell>
        </row>
        <row r="446">
          <cell r="AU446" t="str">
            <v>GAS</v>
          </cell>
          <cell r="AV446">
            <v>-134796.90956999999</v>
          </cell>
          <cell r="AW446" t="str">
            <v>OLD DEAL</v>
          </cell>
        </row>
        <row r="447">
          <cell r="AU447" t="str">
            <v>GAS</v>
          </cell>
          <cell r="AV447">
            <v>-371073.63621000003</v>
          </cell>
          <cell r="AW447" t="str">
            <v>OLD DEAL</v>
          </cell>
        </row>
        <row r="448">
          <cell r="AU448" t="str">
            <v>GAS</v>
          </cell>
          <cell r="AV448">
            <v>-304399.28511</v>
          </cell>
          <cell r="AW448" t="str">
            <v>OLD DEAL</v>
          </cell>
        </row>
        <row r="449">
          <cell r="AU449" t="str">
            <v>GAS</v>
          </cell>
          <cell r="AV449">
            <v>-261151.72128999999</v>
          </cell>
          <cell r="AW449" t="str">
            <v>OLD DEAL</v>
          </cell>
        </row>
        <row r="450">
          <cell r="AU450" t="str">
            <v>GAS</v>
          </cell>
          <cell r="AV450">
            <v>-182498.59855</v>
          </cell>
          <cell r="AW450" t="str">
            <v>OLD DEAL</v>
          </cell>
        </row>
        <row r="451">
          <cell r="AU451" t="str">
            <v>GAS</v>
          </cell>
          <cell r="AV451">
            <v>-173494.53758999999</v>
          </cell>
          <cell r="AW451" t="str">
            <v>OLD DEAL</v>
          </cell>
        </row>
        <row r="452">
          <cell r="AU452" t="str">
            <v>GAS</v>
          </cell>
          <cell r="AV452">
            <v>-215675.05531</v>
          </cell>
          <cell r="AW452" t="str">
            <v>OLD DEAL</v>
          </cell>
        </row>
        <row r="453">
          <cell r="AU453" t="str">
            <v>GAS</v>
          </cell>
          <cell r="AV453">
            <v>-88748.788220000002</v>
          </cell>
          <cell r="AW453" t="str">
            <v>OLD DEAL</v>
          </cell>
        </row>
        <row r="454">
          <cell r="AU454" t="str">
            <v>GAS</v>
          </cell>
          <cell r="AV454">
            <v>-41230.404020000002</v>
          </cell>
          <cell r="AW454" t="str">
            <v>OLD DEAL</v>
          </cell>
        </row>
        <row r="455">
          <cell r="AU455" t="str">
            <v>GAS</v>
          </cell>
          <cell r="AV455">
            <v>-76099.821280000004</v>
          </cell>
          <cell r="AW455" t="str">
            <v>OLD DEAL</v>
          </cell>
        </row>
        <row r="456">
          <cell r="AU456" t="str">
            <v>GAS</v>
          </cell>
          <cell r="AV456">
            <v>-74614.77751</v>
          </cell>
          <cell r="AW456" t="str">
            <v>OLD DEAL</v>
          </cell>
        </row>
        <row r="457">
          <cell r="AU457" t="str">
            <v>GAS</v>
          </cell>
          <cell r="AV457">
            <v>-72999.439419999995</v>
          </cell>
          <cell r="AW457" t="str">
            <v>OLD DEAL</v>
          </cell>
        </row>
        <row r="458">
          <cell r="AU458" t="str">
            <v>GAS</v>
          </cell>
          <cell r="AV458">
            <v>-69397.815040000001</v>
          </cell>
          <cell r="AW458" t="str">
            <v>OLD DEAL</v>
          </cell>
        </row>
        <row r="459">
          <cell r="AU459" t="str">
            <v>GAS</v>
          </cell>
          <cell r="AV459">
            <v>-26959.38191</v>
          </cell>
          <cell r="AW459" t="str">
            <v>OLD DEAL</v>
          </cell>
        </row>
        <row r="460">
          <cell r="AU460" t="str">
            <v>GAS</v>
          </cell>
          <cell r="AV460">
            <v>-25754.174419999999</v>
          </cell>
          <cell r="AW460" t="str">
            <v>OLD DEAL</v>
          </cell>
        </row>
        <row r="461">
          <cell r="AU461" t="str">
            <v>GAS</v>
          </cell>
          <cell r="AV461">
            <v>-82799.742700000003</v>
          </cell>
          <cell r="AW461" t="str">
            <v>OLD DEAL</v>
          </cell>
        </row>
        <row r="462">
          <cell r="AU462" t="str">
            <v>GAS</v>
          </cell>
          <cell r="AV462">
            <v>-76338.753209999995</v>
          </cell>
          <cell r="AW462" t="str">
            <v>OLD DEAL</v>
          </cell>
        </row>
        <row r="463">
          <cell r="AU463" t="str">
            <v>GAS</v>
          </cell>
          <cell r="AV463">
            <v>-74952.760779999997</v>
          </cell>
          <cell r="AW463" t="str">
            <v>OLD DEAL</v>
          </cell>
        </row>
        <row r="464">
          <cell r="AU464" t="str">
            <v>GAS</v>
          </cell>
          <cell r="AV464">
            <v>-73436.205170000001</v>
          </cell>
          <cell r="AW464" t="str">
            <v>OLD DEAL</v>
          </cell>
        </row>
        <row r="465">
          <cell r="AU465" t="str">
            <v>GAS</v>
          </cell>
          <cell r="AV465">
            <v>-34956.59721</v>
          </cell>
          <cell r="AW465" t="str">
            <v>OLD DEAL</v>
          </cell>
        </row>
        <row r="466">
          <cell r="AU466" t="str">
            <v>GAS</v>
          </cell>
          <cell r="AV466">
            <v>-27078.102129999999</v>
          </cell>
          <cell r="AW466" t="str">
            <v>OLD DEAL</v>
          </cell>
        </row>
        <row r="467">
          <cell r="AU467" t="str">
            <v>GAS</v>
          </cell>
          <cell r="AV467">
            <v>-496798.45621999999</v>
          </cell>
          <cell r="AW467" t="str">
            <v>OLD DEAL</v>
          </cell>
        </row>
        <row r="468">
          <cell r="AU468" t="str">
            <v>GAS</v>
          </cell>
          <cell r="AV468">
            <v>-534371.27248000004</v>
          </cell>
          <cell r="AW468" t="str">
            <v>OLD DEAL</v>
          </cell>
        </row>
        <row r="469">
          <cell r="AU469" t="str">
            <v>GAS</v>
          </cell>
          <cell r="AV469">
            <v>-524669.32548</v>
          </cell>
          <cell r="AW469" t="str">
            <v>OLD DEAL</v>
          </cell>
        </row>
        <row r="470">
          <cell r="AU470" t="str">
            <v>GAS</v>
          </cell>
          <cell r="AV470">
            <v>-514053.4362</v>
          </cell>
          <cell r="AW470" t="str">
            <v>OLD DEAL</v>
          </cell>
        </row>
        <row r="471">
          <cell r="AU471" t="str">
            <v>GAS</v>
          </cell>
          <cell r="AV471">
            <v>-489392.36089000001</v>
          </cell>
          <cell r="AW471" t="str">
            <v>OLD DEAL</v>
          </cell>
        </row>
        <row r="472">
          <cell r="AU472" t="str">
            <v>GAS</v>
          </cell>
          <cell r="AV472">
            <v>-270781.02127999999</v>
          </cell>
          <cell r="AW472" t="str">
            <v>OLD DEAL</v>
          </cell>
        </row>
        <row r="473">
          <cell r="AU473" t="str">
            <v>GAS</v>
          </cell>
          <cell r="AV473">
            <v>-165599.48540999999</v>
          </cell>
          <cell r="AW473" t="str">
            <v>OLD DEAL</v>
          </cell>
        </row>
        <row r="474">
          <cell r="AU474" t="str">
            <v>GAS</v>
          </cell>
          <cell r="AV474">
            <v>-152677.50641999999</v>
          </cell>
          <cell r="AW474" t="str">
            <v>OLD DEAL</v>
          </cell>
        </row>
        <row r="475">
          <cell r="AU475" t="str">
            <v>GAS</v>
          </cell>
          <cell r="AV475">
            <v>-187381.90195999999</v>
          </cell>
          <cell r="AW475" t="str">
            <v>OLD DEAL</v>
          </cell>
        </row>
        <row r="476">
          <cell r="AU476" t="str">
            <v>GAS</v>
          </cell>
          <cell r="AV476">
            <v>-146872.41034</v>
          </cell>
          <cell r="AW476" t="str">
            <v>OLD DEAL</v>
          </cell>
        </row>
        <row r="477">
          <cell r="AU477" t="str">
            <v>GAS</v>
          </cell>
          <cell r="AV477">
            <v>-139826.38881999999</v>
          </cell>
          <cell r="AW477" t="str">
            <v>OLD DEAL</v>
          </cell>
        </row>
        <row r="478">
          <cell r="AU478" t="str">
            <v>GAS</v>
          </cell>
          <cell r="AV478">
            <v>-81234.306379999995</v>
          </cell>
          <cell r="AW478" t="str">
            <v>OLD DEAL</v>
          </cell>
        </row>
        <row r="479">
          <cell r="AU479" t="str">
            <v>GAS</v>
          </cell>
          <cell r="AV479">
            <v>-41399.871350000001</v>
          </cell>
          <cell r="AW479" t="str">
            <v>OLD DEAL</v>
          </cell>
        </row>
        <row r="480">
          <cell r="AU480" t="str">
            <v>GAS</v>
          </cell>
          <cell r="AV480">
            <v>-38169.376609999999</v>
          </cell>
          <cell r="AW480" t="str">
            <v>OLD DEAL</v>
          </cell>
        </row>
        <row r="481">
          <cell r="AU481" t="str">
            <v>GAS</v>
          </cell>
          <cell r="AV481">
            <v>-74952.760779999997</v>
          </cell>
          <cell r="AW481" t="str">
            <v>OLD DEAL</v>
          </cell>
        </row>
        <row r="482">
          <cell r="AU482" t="str">
            <v>GAS</v>
          </cell>
          <cell r="AV482">
            <v>-36718.102590000002</v>
          </cell>
          <cell r="AW482" t="str">
            <v>OLD DEAL</v>
          </cell>
        </row>
        <row r="483">
          <cell r="AU483" t="str">
            <v>GAS</v>
          </cell>
          <cell r="AV483">
            <v>-34956.59721</v>
          </cell>
          <cell r="AW483" t="str">
            <v>OLD DEAL</v>
          </cell>
        </row>
        <row r="484">
          <cell r="AU484" t="str">
            <v>GAS</v>
          </cell>
          <cell r="AV484">
            <v>-27078.102129999999</v>
          </cell>
          <cell r="AW484" t="str">
            <v>OLD DEAL</v>
          </cell>
        </row>
        <row r="485">
          <cell r="AU485" t="str">
            <v>GAS</v>
          </cell>
          <cell r="AV485">
            <v>-195370.77429</v>
          </cell>
          <cell r="AW485" t="str">
            <v>OLD DEAL</v>
          </cell>
        </row>
        <row r="486">
          <cell r="AU486" t="str">
            <v>GAS</v>
          </cell>
          <cell r="AV486">
            <v>-188935.66837</v>
          </cell>
          <cell r="AW486" t="str">
            <v>OLD DEAL</v>
          </cell>
        </row>
        <row r="487">
          <cell r="AU487" t="str">
            <v>GAS</v>
          </cell>
          <cell r="AV487">
            <v>-179222.24924999999</v>
          </cell>
          <cell r="AW487" t="str">
            <v>OLD DEAL</v>
          </cell>
        </row>
        <row r="488">
          <cell r="AU488" t="str">
            <v>GAS</v>
          </cell>
          <cell r="AV488">
            <v>-181740.25516</v>
          </cell>
          <cell r="AW488" t="str">
            <v>OLD DEAL</v>
          </cell>
        </row>
        <row r="489">
          <cell r="AU489" t="str">
            <v>GAS</v>
          </cell>
          <cell r="AV489">
            <v>-175754.11011000001</v>
          </cell>
          <cell r="AW489" t="str">
            <v>OLD DEAL</v>
          </cell>
        </row>
        <row r="490">
          <cell r="AU490" t="str">
            <v>GAS</v>
          </cell>
          <cell r="AV490">
            <v>-166718.3714</v>
          </cell>
          <cell r="AW490" t="str">
            <v>OLD DEAL</v>
          </cell>
        </row>
        <row r="491">
          <cell r="AU491" t="str">
            <v>GAS</v>
          </cell>
          <cell r="AV491">
            <v>-15902.27233</v>
          </cell>
          <cell r="AW491" t="str">
            <v>OLD DEAL</v>
          </cell>
        </row>
        <row r="492">
          <cell r="AU492" t="str">
            <v>GAS</v>
          </cell>
          <cell r="AV492">
            <v>-15378.484630000001</v>
          </cell>
          <cell r="AW492" t="str">
            <v>OLD DEAL</v>
          </cell>
        </row>
        <row r="493">
          <cell r="AU493" t="str">
            <v>GAS</v>
          </cell>
          <cell r="AV493">
            <v>-14587.8575</v>
          </cell>
          <cell r="AW493" t="str">
            <v>OLD DEAL</v>
          </cell>
        </row>
        <row r="494">
          <cell r="AU494" t="str">
            <v>GAS</v>
          </cell>
          <cell r="AV494">
            <v>-558384.87693000003</v>
          </cell>
          <cell r="AW494" t="str">
            <v>OLD DEAL</v>
          </cell>
        </row>
        <row r="495">
          <cell r="AU495" t="str">
            <v>GAS</v>
          </cell>
          <cell r="AV495">
            <v>-475365.04005000001</v>
          </cell>
          <cell r="AW495" t="str">
            <v>OLD DEAL</v>
          </cell>
        </row>
        <row r="496">
          <cell r="AU496" t="str">
            <v>GAS</v>
          </cell>
          <cell r="AV496">
            <v>-428483.26270999998</v>
          </cell>
          <cell r="AW496" t="str">
            <v>OLD DEAL</v>
          </cell>
        </row>
        <row r="497">
          <cell r="AU497" t="str">
            <v>GAS</v>
          </cell>
          <cell r="AV497">
            <v>-392543.21891</v>
          </cell>
          <cell r="AW497" t="str">
            <v>OLD DEAL</v>
          </cell>
        </row>
        <row r="498">
          <cell r="AU498" t="str">
            <v>GAS</v>
          </cell>
          <cell r="AV498">
            <v>-167448.74108000001</v>
          </cell>
          <cell r="AW498" t="str">
            <v>OLD DEAL</v>
          </cell>
        </row>
        <row r="499">
          <cell r="AU499" t="str">
            <v>GAS</v>
          </cell>
          <cell r="AV499">
            <v>-129009.29914</v>
          </cell>
          <cell r="AW499" t="str">
            <v>OLD DEAL</v>
          </cell>
        </row>
        <row r="500">
          <cell r="AU500" t="str">
            <v>GAS</v>
          </cell>
          <cell r="AV500">
            <v>-358961.70659999998</v>
          </cell>
          <cell r="AW500" t="str">
            <v>OLD DEAL</v>
          </cell>
        </row>
        <row r="501">
          <cell r="AU501" t="str">
            <v>GAS</v>
          </cell>
          <cell r="AV501">
            <v>-255965.79079999999</v>
          </cell>
          <cell r="AW501" t="str">
            <v>OLD DEAL</v>
          </cell>
        </row>
        <row r="502">
          <cell r="AU502" t="str">
            <v>GAS</v>
          </cell>
          <cell r="AV502">
            <v>-249948.56990999999</v>
          </cell>
          <cell r="AW502" t="str">
            <v>OLD DEAL</v>
          </cell>
        </row>
        <row r="503">
          <cell r="AU503" t="str">
            <v>GAS</v>
          </cell>
          <cell r="AV503">
            <v>-178428.73587</v>
          </cell>
          <cell r="AW503" t="str">
            <v>OLD DEAL</v>
          </cell>
        </row>
        <row r="504">
          <cell r="AU504" t="str">
            <v>GAS</v>
          </cell>
          <cell r="AV504">
            <v>-167448.74108000001</v>
          </cell>
          <cell r="AW504" t="str">
            <v>OLD DEAL</v>
          </cell>
        </row>
        <row r="505">
          <cell r="AU505" t="str">
            <v>GAS</v>
          </cell>
          <cell r="AV505">
            <v>-180613.01879999999</v>
          </cell>
          <cell r="AW505" t="str">
            <v>OLD DEAL</v>
          </cell>
        </row>
        <row r="506">
          <cell r="AU506" t="str">
            <v>GAS</v>
          </cell>
          <cell r="AV506">
            <v>-43585.915220000003</v>
          </cell>
          <cell r="AW506" t="str">
            <v>OLD DEAL</v>
          </cell>
        </row>
        <row r="507">
          <cell r="AU507" t="str">
            <v>GAS</v>
          </cell>
          <cell r="AV507">
            <v>-39884.63407</v>
          </cell>
          <cell r="AW507" t="str">
            <v>OLD DEAL</v>
          </cell>
        </row>
        <row r="508">
          <cell r="AU508" t="str">
            <v>GAS</v>
          </cell>
          <cell r="AV508">
            <v>-36566.541539999998</v>
          </cell>
          <cell r="AW508" t="str">
            <v>OLD DEAL</v>
          </cell>
        </row>
        <row r="509">
          <cell r="AU509" t="str">
            <v>GAS</v>
          </cell>
          <cell r="AV509">
            <v>-35706.938560000002</v>
          </cell>
          <cell r="AW509" t="str">
            <v>OLD DEAL</v>
          </cell>
        </row>
        <row r="510">
          <cell r="AU510" t="str">
            <v>GAS</v>
          </cell>
          <cell r="AV510">
            <v>-71371.494349999994</v>
          </cell>
          <cell r="AW510" t="str">
            <v>OLD DEAL</v>
          </cell>
        </row>
        <row r="511">
          <cell r="AU511" t="str">
            <v>GAS</v>
          </cell>
          <cell r="AV511">
            <v>-33489.748220000001</v>
          </cell>
          <cell r="AW511" t="str">
            <v>OLD DEAL</v>
          </cell>
        </row>
        <row r="512">
          <cell r="AU512" t="str">
            <v>GAS</v>
          </cell>
          <cell r="AV512">
            <v>-39725.135399999999</v>
          </cell>
          <cell r="AW512" t="str">
            <v>OLD DEAL</v>
          </cell>
        </row>
        <row r="513">
          <cell r="AU513" t="str">
            <v>GAS</v>
          </cell>
          <cell r="AV513">
            <v>-36407.25359</v>
          </cell>
          <cell r="AW513" t="str">
            <v>OLD DEAL</v>
          </cell>
        </row>
        <row r="514">
          <cell r="AU514" t="str">
            <v>GAS</v>
          </cell>
          <cell r="AV514">
            <v>-71135.537949999998</v>
          </cell>
          <cell r="AW514" t="str">
            <v>OLD DEAL</v>
          </cell>
        </row>
        <row r="515">
          <cell r="AU515" t="str">
            <v>GAS</v>
          </cell>
          <cell r="AV515">
            <v>-34712.950729999997</v>
          </cell>
          <cell r="AW515" t="str">
            <v>OLD DEAL</v>
          </cell>
        </row>
        <row r="516">
          <cell r="AU516" t="str">
            <v>GAS</v>
          </cell>
          <cell r="AV516">
            <v>-32766.23486</v>
          </cell>
          <cell r="AW516" t="str">
            <v>OLD DEAL</v>
          </cell>
        </row>
        <row r="517">
          <cell r="AU517" t="str">
            <v>GAS</v>
          </cell>
          <cell r="AV517">
            <v>-436976.48944999999</v>
          </cell>
          <cell r="AW517" t="str">
            <v>OLD DEAL</v>
          </cell>
        </row>
        <row r="518">
          <cell r="AU518" t="str">
            <v>GAS</v>
          </cell>
          <cell r="AV518">
            <v>-473294.29661999998</v>
          </cell>
          <cell r="AW518" t="str">
            <v>OLD DEAL</v>
          </cell>
        </row>
        <row r="519">
          <cell r="AU519" t="str">
            <v>GAS</v>
          </cell>
          <cell r="AV519">
            <v>-497948.76566999999</v>
          </cell>
          <cell r="AW519" t="str">
            <v>OLD DEAL</v>
          </cell>
        </row>
        <row r="520">
          <cell r="AU520" t="str">
            <v>GAS</v>
          </cell>
          <cell r="AV520">
            <v>-416555.40873999998</v>
          </cell>
          <cell r="AW520" t="str">
            <v>OLD DEAL</v>
          </cell>
        </row>
        <row r="521">
          <cell r="AU521" t="str">
            <v>GAS</v>
          </cell>
          <cell r="AV521">
            <v>-425961.05323000002</v>
          </cell>
          <cell r="AW521" t="str">
            <v>OLD DEAL</v>
          </cell>
        </row>
        <row r="522">
          <cell r="AU522" t="str">
            <v>GAS</v>
          </cell>
          <cell r="AV522">
            <v>-278814.42242000002</v>
          </cell>
          <cell r="AW522" t="str">
            <v>OLD DEAL</v>
          </cell>
        </row>
        <row r="523">
          <cell r="AU523" t="str">
            <v>GAS</v>
          </cell>
          <cell r="AV523">
            <v>-119175.40621</v>
          </cell>
          <cell r="AW523" t="str">
            <v>OLD DEAL</v>
          </cell>
        </row>
        <row r="524">
          <cell r="AU524" t="str">
            <v>GAS</v>
          </cell>
          <cell r="AV524">
            <v>-145629.01433999999</v>
          </cell>
          <cell r="AW524" t="str">
            <v>OLD DEAL</v>
          </cell>
        </row>
        <row r="525">
          <cell r="AU525" t="str">
            <v>GAS</v>
          </cell>
          <cell r="AV525">
            <v>-142271.07591000001</v>
          </cell>
          <cell r="AW525" t="str">
            <v>OLD DEAL</v>
          </cell>
        </row>
        <row r="526">
          <cell r="AU526" t="str">
            <v>GAS</v>
          </cell>
          <cell r="AV526">
            <v>-138851.80291</v>
          </cell>
          <cell r="AW526" t="str">
            <v>OLD DEAL</v>
          </cell>
        </row>
        <row r="527">
          <cell r="AU527" t="str">
            <v>GAS</v>
          </cell>
          <cell r="AV527">
            <v>-131064.93945000001</v>
          </cell>
          <cell r="AW527" t="str">
            <v>OLD DEAL</v>
          </cell>
        </row>
        <row r="528">
          <cell r="AU528" t="str">
            <v>GAS</v>
          </cell>
          <cell r="AV528">
            <v>-76040.297019999998</v>
          </cell>
          <cell r="AW528" t="str">
            <v>OLD DEAL</v>
          </cell>
        </row>
        <row r="529">
          <cell r="AU529" t="str">
            <v>GAS</v>
          </cell>
          <cell r="AV529">
            <v>-39725.135399999999</v>
          </cell>
          <cell r="AW529" t="str">
            <v>OLD DEAL</v>
          </cell>
        </row>
        <row r="530">
          <cell r="AU530" t="str">
            <v>GAS</v>
          </cell>
          <cell r="AV530">
            <v>-36407.25359</v>
          </cell>
          <cell r="AW530" t="str">
            <v>OLD DEAL</v>
          </cell>
        </row>
        <row r="531">
          <cell r="AU531" t="str">
            <v>GAS</v>
          </cell>
          <cell r="AV531">
            <v>-35567.768980000001</v>
          </cell>
          <cell r="AW531" t="str">
            <v>OLD DEAL</v>
          </cell>
        </row>
        <row r="532">
          <cell r="AU532" t="str">
            <v>GAS</v>
          </cell>
          <cell r="AV532">
            <v>-34712.950729999997</v>
          </cell>
          <cell r="AW532" t="str">
            <v>OLD DEAL</v>
          </cell>
        </row>
        <row r="533">
          <cell r="AU533" t="str">
            <v>GAS</v>
          </cell>
          <cell r="AV533">
            <v>-32766.23486</v>
          </cell>
          <cell r="AW533" t="str">
            <v>OLD DEAL</v>
          </cell>
        </row>
        <row r="534">
          <cell r="AU534" t="str">
            <v>GAS</v>
          </cell>
          <cell r="AV534">
            <v>-25346.765670000001</v>
          </cell>
          <cell r="AW534" t="str">
            <v>OLD DEAL</v>
          </cell>
        </row>
        <row r="535">
          <cell r="AU535" t="str">
            <v>GAS</v>
          </cell>
          <cell r="AV535">
            <v>-291904.04019000003</v>
          </cell>
          <cell r="AW535" t="str">
            <v>OLD DEAL</v>
          </cell>
        </row>
        <row r="536">
          <cell r="AU536" t="str">
            <v>GAS</v>
          </cell>
          <cell r="AV536">
            <v>-279975.73794000002</v>
          </cell>
          <cell r="AW536" t="str">
            <v>OLD DEAL</v>
          </cell>
        </row>
        <row r="537">
          <cell r="AU537" t="str">
            <v>GAS</v>
          </cell>
          <cell r="AV537">
            <v>-261974.60563000001</v>
          </cell>
          <cell r="AW537" t="str">
            <v>OLD DEAL</v>
          </cell>
        </row>
        <row r="538">
          <cell r="AU538" t="str">
            <v>GAS</v>
          </cell>
          <cell r="AV538">
            <v>-295552.84068999998</v>
          </cell>
          <cell r="AW538" t="str">
            <v>OLD DEAL</v>
          </cell>
        </row>
        <row r="539">
          <cell r="AU539" t="str">
            <v>GAS</v>
          </cell>
          <cell r="AV539">
            <v>-283475.43466000003</v>
          </cell>
          <cell r="AW539" t="str">
            <v>OLD DEAL</v>
          </cell>
        </row>
        <row r="540">
          <cell r="AU540" t="str">
            <v>GAS</v>
          </cell>
          <cell r="AV540">
            <v>-265249.28820000001</v>
          </cell>
          <cell r="AW540" t="str">
            <v>OLD DEAL</v>
          </cell>
        </row>
        <row r="541">
          <cell r="AU541" t="str">
            <v>GAS</v>
          </cell>
          <cell r="AV541">
            <v>-26636.24367</v>
          </cell>
          <cell r="AW541" t="str">
            <v>OLD DEAL</v>
          </cell>
        </row>
        <row r="542">
          <cell r="AU542" t="str">
            <v>GAS</v>
          </cell>
          <cell r="AV542">
            <v>-25547.786090000001</v>
          </cell>
          <cell r="AW542" t="str">
            <v>OLD DEAL</v>
          </cell>
        </row>
        <row r="543">
          <cell r="AU543" t="str">
            <v>GAS</v>
          </cell>
          <cell r="AV543">
            <v>-23905.18276</v>
          </cell>
          <cell r="AW543" t="str">
            <v>OLD DEAL</v>
          </cell>
        </row>
        <row r="544">
          <cell r="AU544" t="str">
            <v>GAS</v>
          </cell>
          <cell r="AV544">
            <v>-903410.38797000004</v>
          </cell>
          <cell r="AW544" t="str">
            <v>OLD DEAL</v>
          </cell>
        </row>
        <row r="545">
          <cell r="AU545" t="str">
            <v>GAS</v>
          </cell>
          <cell r="AV545">
            <v>-718806.81525999994</v>
          </cell>
          <cell r="AW545" t="str">
            <v>OLD DEAL</v>
          </cell>
        </row>
        <row r="546">
          <cell r="AU546" t="str">
            <v>GAS</v>
          </cell>
          <cell r="AV546">
            <v>-668013.99531000003</v>
          </cell>
          <cell r="AW546" t="str">
            <v>OLD DEAL</v>
          </cell>
        </row>
        <row r="547">
          <cell r="AU547" t="str">
            <v>GAS</v>
          </cell>
          <cell r="AV547">
            <v>-600910.26173000003</v>
          </cell>
          <cell r="AW547" t="str">
            <v>OLD DEAL</v>
          </cell>
        </row>
        <row r="548">
          <cell r="AU548" t="str">
            <v>GAS</v>
          </cell>
          <cell r="AV548">
            <v>-560737.48219000001</v>
          </cell>
          <cell r="AW548" t="str">
            <v>OLD DEAL</v>
          </cell>
        </row>
        <row r="549">
          <cell r="AU549" t="str">
            <v>GAS</v>
          </cell>
          <cell r="AV549">
            <v>-359403.40762999997</v>
          </cell>
          <cell r="AW549" t="str">
            <v>OLD DEAL</v>
          </cell>
        </row>
        <row r="550">
          <cell r="AU550" t="str">
            <v>GAS</v>
          </cell>
          <cell r="AV550">
            <v>-320646.71775000001</v>
          </cell>
          <cell r="AW550" t="str">
            <v>OLD DEAL</v>
          </cell>
        </row>
        <row r="551">
          <cell r="AU551" t="str">
            <v>GAS</v>
          </cell>
          <cell r="AV551">
            <v>-209012.26495000001</v>
          </cell>
          <cell r="AW551" t="str">
            <v>OLD DEAL</v>
          </cell>
        </row>
        <row r="552">
          <cell r="AU552" t="str">
            <v>GAS</v>
          </cell>
          <cell r="AV552">
            <v>-196082.02981000001</v>
          </cell>
          <cell r="AW552" t="str">
            <v>OLD DEAL</v>
          </cell>
        </row>
        <row r="553">
          <cell r="AU553" t="str">
            <v>GAS</v>
          </cell>
          <cell r="AV553">
            <v>-269198.08509000001</v>
          </cell>
          <cell r="AW553" t="str">
            <v>OLD DEAL</v>
          </cell>
        </row>
        <row r="554">
          <cell r="AU554" t="str">
            <v>GAS</v>
          </cell>
          <cell r="AV554">
            <v>-104228.92436</v>
          </cell>
          <cell r="AW554" t="str">
            <v>OLD DEAL</v>
          </cell>
        </row>
        <row r="555">
          <cell r="AU555" t="str">
            <v>GAS</v>
          </cell>
          <cell r="AV555">
            <v>-31152.082340000001</v>
          </cell>
          <cell r="AW555" t="str">
            <v>OLD DEAL</v>
          </cell>
        </row>
        <row r="556">
          <cell r="AU556" t="str">
            <v>GAS</v>
          </cell>
          <cell r="AV556">
            <v>-82939.247910000006</v>
          </cell>
          <cell r="AW556" t="str">
            <v>OLD DEAL</v>
          </cell>
        </row>
        <row r="557">
          <cell r="AU557" t="str">
            <v>GAS</v>
          </cell>
          <cell r="AV557">
            <v>-80161.679440000007</v>
          </cell>
          <cell r="AW557" t="str">
            <v>OLD DEAL</v>
          </cell>
        </row>
        <row r="558">
          <cell r="AU558" t="str">
            <v>GAS</v>
          </cell>
          <cell r="AV558">
            <v>-78379.599359999993</v>
          </cell>
          <cell r="AW558" t="str">
            <v>OLD DEAL</v>
          </cell>
        </row>
        <row r="559">
          <cell r="AU559" t="str">
            <v>GAS</v>
          </cell>
          <cell r="AV559">
            <v>-73530.761180000001</v>
          </cell>
          <cell r="AW559" t="str">
            <v>OLD DEAL</v>
          </cell>
        </row>
        <row r="560">
          <cell r="AU560" t="str">
            <v>GAS</v>
          </cell>
          <cell r="AV560">
            <v>-17946.53901</v>
          </cell>
          <cell r="AW560" t="str">
            <v>OLD DEAL</v>
          </cell>
        </row>
        <row r="561">
          <cell r="AU561" t="str">
            <v>GAS</v>
          </cell>
          <cell r="AV561">
            <v>-93456.247029999999</v>
          </cell>
          <cell r="AW561" t="str">
            <v>OLD DEAL</v>
          </cell>
        </row>
        <row r="562">
          <cell r="AU562" t="str">
            <v>GAS</v>
          </cell>
          <cell r="AV562">
            <v>-82954.181159999993</v>
          </cell>
          <cell r="AW562" t="str">
            <v>OLD DEAL</v>
          </cell>
        </row>
        <row r="563">
          <cell r="AU563" t="str">
            <v>GAS</v>
          </cell>
          <cell r="AV563">
            <v>-78819.687040000004</v>
          </cell>
          <cell r="AW563" t="str">
            <v>OLD DEAL</v>
          </cell>
        </row>
        <row r="564">
          <cell r="AU564" t="str">
            <v>GAS</v>
          </cell>
          <cell r="AV564">
            <v>-78826.291599999997</v>
          </cell>
          <cell r="AW564" t="str">
            <v>OLD DEAL</v>
          </cell>
        </row>
        <row r="565">
          <cell r="AU565" t="str">
            <v>GAS</v>
          </cell>
          <cell r="AV565">
            <v>-73961.895850000001</v>
          </cell>
          <cell r="AW565" t="str">
            <v>OLD DEAL</v>
          </cell>
        </row>
        <row r="566">
          <cell r="AU566" t="str">
            <v>GAS</v>
          </cell>
          <cell r="AV566">
            <v>-17981.16574</v>
          </cell>
          <cell r="AW566" t="str">
            <v>OLD DEAL</v>
          </cell>
        </row>
        <row r="567">
          <cell r="AU567" t="str">
            <v>GAS</v>
          </cell>
          <cell r="AV567">
            <v>-716497.89390999998</v>
          </cell>
          <cell r="AW567" t="str">
            <v>OLD DEAL</v>
          </cell>
        </row>
        <row r="568">
          <cell r="AU568" t="str">
            <v>GAS</v>
          </cell>
          <cell r="AV568">
            <v>-718936.23673</v>
          </cell>
          <cell r="AW568" t="str">
            <v>OLD DEAL</v>
          </cell>
        </row>
        <row r="569">
          <cell r="AU569" t="str">
            <v>GAS</v>
          </cell>
          <cell r="AV569">
            <v>-735650.41232999996</v>
          </cell>
          <cell r="AW569" t="str">
            <v>OLD DEAL</v>
          </cell>
        </row>
        <row r="570">
          <cell r="AU570" t="str">
            <v>GAS</v>
          </cell>
          <cell r="AV570">
            <v>-630610.33281000005</v>
          </cell>
          <cell r="AW570" t="str">
            <v>OLD DEAL</v>
          </cell>
        </row>
        <row r="571">
          <cell r="AU571" t="str">
            <v>GAS</v>
          </cell>
          <cell r="AV571">
            <v>-665657.06261999998</v>
          </cell>
          <cell r="AW571" t="str">
            <v>OLD DEAL</v>
          </cell>
        </row>
        <row r="572">
          <cell r="AU572" t="str">
            <v>GAS</v>
          </cell>
          <cell r="AV572">
            <v>-377604.48044000001</v>
          </cell>
          <cell r="AW572" t="str">
            <v>OLD DEAL</v>
          </cell>
        </row>
        <row r="573">
          <cell r="AU573" t="str">
            <v>GAS</v>
          </cell>
          <cell r="AV573">
            <v>-218064.57641000001</v>
          </cell>
          <cell r="AW573" t="str">
            <v>OLD DEAL</v>
          </cell>
        </row>
        <row r="574">
          <cell r="AU574" t="str">
            <v>GAS</v>
          </cell>
          <cell r="AV574">
            <v>-248862.54347999999</v>
          </cell>
          <cell r="AW574" t="str">
            <v>OLD DEAL</v>
          </cell>
        </row>
        <row r="575">
          <cell r="AU575" t="str">
            <v>GAS</v>
          </cell>
          <cell r="AV575">
            <v>-236459.06111000001</v>
          </cell>
          <cell r="AW575" t="str">
            <v>OLD DEAL</v>
          </cell>
        </row>
        <row r="576">
          <cell r="AU576" t="str">
            <v>GAS</v>
          </cell>
          <cell r="AV576">
            <v>-210203.44427000001</v>
          </cell>
          <cell r="AW576" t="str">
            <v>OLD DEAL</v>
          </cell>
        </row>
        <row r="577">
          <cell r="AU577" t="str">
            <v>GAS</v>
          </cell>
          <cell r="AV577">
            <v>-221885.68754000001</v>
          </cell>
          <cell r="AW577" t="str">
            <v>OLD DEAL</v>
          </cell>
        </row>
        <row r="578">
          <cell r="AU578" t="str">
            <v>GAS</v>
          </cell>
          <cell r="AV578">
            <v>-125868.16015</v>
          </cell>
          <cell r="AW578" t="str">
            <v>OLD DEAL</v>
          </cell>
        </row>
        <row r="579">
          <cell r="AU579" t="str">
            <v>GAS</v>
          </cell>
          <cell r="AV579">
            <v>-31152.082340000001</v>
          </cell>
          <cell r="AW579" t="str">
            <v>OLD DEAL</v>
          </cell>
        </row>
        <row r="580">
          <cell r="AU580" t="str">
            <v>GAS</v>
          </cell>
          <cell r="AV580">
            <v>-82954.181159999993</v>
          </cell>
          <cell r="AW580" t="str">
            <v>OLD DEAL</v>
          </cell>
        </row>
        <row r="581">
          <cell r="AU581" t="str">
            <v>GAS</v>
          </cell>
          <cell r="AV581">
            <v>-78819.687040000004</v>
          </cell>
          <cell r="AW581" t="str">
            <v>OLD DEAL</v>
          </cell>
        </row>
        <row r="582">
          <cell r="AU582" t="str">
            <v>GAS</v>
          </cell>
          <cell r="AV582">
            <v>-52550.861069999999</v>
          </cell>
          <cell r="AW582" t="str">
            <v>OLD DEAL</v>
          </cell>
        </row>
        <row r="583">
          <cell r="AU583" t="str">
            <v>GAS</v>
          </cell>
          <cell r="AV583">
            <v>-73961.895850000001</v>
          </cell>
          <cell r="AW583" t="str">
            <v>OLD DEAL</v>
          </cell>
        </row>
        <row r="584">
          <cell r="AU584" t="str">
            <v>GAS</v>
          </cell>
          <cell r="AV584">
            <v>-17981.16574</v>
          </cell>
          <cell r="AW584" t="str">
            <v>OLD DEAL</v>
          </cell>
        </row>
        <row r="585">
          <cell r="AU585" t="str">
            <v>GAS</v>
          </cell>
          <cell r="AV585">
            <v>-65759.625339999999</v>
          </cell>
          <cell r="AW585" t="str">
            <v>OLD DEAL</v>
          </cell>
        </row>
        <row r="586">
          <cell r="AU586" t="str">
            <v>GAS</v>
          </cell>
          <cell r="AV586">
            <v>-74676.326889999997</v>
          </cell>
          <cell r="AW586" t="str">
            <v>OLD DEAL</v>
          </cell>
        </row>
        <row r="587">
          <cell r="AU587" t="str">
            <v>GAS</v>
          </cell>
          <cell r="AV587">
            <v>-159375.78052</v>
          </cell>
          <cell r="AW587" t="str">
            <v>OLD DEAL</v>
          </cell>
        </row>
        <row r="588">
          <cell r="AU588" t="str">
            <v>GAS</v>
          </cell>
          <cell r="AV588">
            <v>14653.95399</v>
          </cell>
          <cell r="AW588" t="str">
            <v>OLD DEAL</v>
          </cell>
        </row>
        <row r="589">
          <cell r="AU589" t="str">
            <v>GAS</v>
          </cell>
          <cell r="AV589">
            <v>-146951.69146</v>
          </cell>
          <cell r="AW589" t="str">
            <v>OLD DEAL</v>
          </cell>
        </row>
        <row r="590">
          <cell r="AU590" t="str">
            <v>GAS</v>
          </cell>
          <cell r="AV590">
            <v>-140693.20322</v>
          </cell>
          <cell r="AW590" t="str">
            <v>OLD DEAL</v>
          </cell>
        </row>
        <row r="591">
          <cell r="AU591" t="str">
            <v>GAS</v>
          </cell>
          <cell r="AV591">
            <v>-131248.79834000001</v>
          </cell>
          <cell r="AW591" t="str">
            <v>OLD DEAL</v>
          </cell>
        </row>
        <row r="592">
          <cell r="AU592" t="str">
            <v>GAS</v>
          </cell>
          <cell r="AV592">
            <v>-139953.99187</v>
          </cell>
          <cell r="AW592" t="str">
            <v>OLD DEAL</v>
          </cell>
        </row>
        <row r="593">
          <cell r="AU593" t="str">
            <v>GAS</v>
          </cell>
          <cell r="AV593">
            <v>-133993.52687999999</v>
          </cell>
          <cell r="AW593" t="str">
            <v>OLD DEAL</v>
          </cell>
        </row>
        <row r="594">
          <cell r="AU594" t="str">
            <v>GAS</v>
          </cell>
          <cell r="AV594">
            <v>-124998.85556</v>
          </cell>
          <cell r="AW594" t="str">
            <v>OLD DEAL</v>
          </cell>
        </row>
        <row r="595">
          <cell r="AU595" t="str">
            <v>GAS</v>
          </cell>
          <cell r="AV595">
            <v>-12945.74425</v>
          </cell>
          <cell r="AW595" t="str">
            <v>OLD DEAL</v>
          </cell>
        </row>
        <row r="596">
          <cell r="AU596" t="str">
            <v>GAS</v>
          </cell>
          <cell r="AV596">
            <v>-12394.401239999999</v>
          </cell>
          <cell r="AW596" t="str">
            <v>OLD DEAL</v>
          </cell>
        </row>
        <row r="597">
          <cell r="AU597" t="str">
            <v>GAS</v>
          </cell>
          <cell r="AV597">
            <v>-11562.39414</v>
          </cell>
          <cell r="AW597" t="str">
            <v>OLD DEAL</v>
          </cell>
        </row>
        <row r="598">
          <cell r="AU598" t="str">
            <v>GAS</v>
          </cell>
          <cell r="AV598">
            <v>-448903.99874000001</v>
          </cell>
          <cell r="AW598" t="str">
            <v>OLD DEAL</v>
          </cell>
        </row>
        <row r="599">
          <cell r="AU599" t="str">
            <v>GAS</v>
          </cell>
          <cell r="AV599">
            <v>-484571.88394999999</v>
          </cell>
          <cell r="AW599" t="str">
            <v>OLD DEAL</v>
          </cell>
        </row>
        <row r="600">
          <cell r="AU600" t="str">
            <v>GAS</v>
          </cell>
          <cell r="AV600">
            <v>-421023.77308999997</v>
          </cell>
          <cell r="AW600" t="str">
            <v>OLD DEAL</v>
          </cell>
        </row>
        <row r="601">
          <cell r="AU601" t="str">
            <v>GAS</v>
          </cell>
          <cell r="AV601">
            <v>-388786.04080000002</v>
          </cell>
          <cell r="AW601" t="str">
            <v>OLD DEAL</v>
          </cell>
        </row>
        <row r="602">
          <cell r="AU602" t="str">
            <v>GAS</v>
          </cell>
          <cell r="AV602">
            <v>-421071.88696999999</v>
          </cell>
          <cell r="AW602" t="str">
            <v>OLD DEAL</v>
          </cell>
        </row>
        <row r="603">
          <cell r="AU603" t="str">
            <v>GAS</v>
          </cell>
          <cell r="AV603">
            <v>-272595.46188000002</v>
          </cell>
          <cell r="AW603" t="str">
            <v>OLD DEAL</v>
          </cell>
        </row>
        <row r="604">
          <cell r="AU604" t="str">
            <v>GAS</v>
          </cell>
          <cell r="AV604">
            <v>-299269.33249</v>
          </cell>
          <cell r="AW604" t="str">
            <v>OLD DEAL</v>
          </cell>
        </row>
        <row r="605">
          <cell r="AU605" t="str">
            <v>GAS</v>
          </cell>
          <cell r="AV605">
            <v>-296127.26241000002</v>
          </cell>
          <cell r="AW605" t="str">
            <v>OLD DEAL</v>
          </cell>
        </row>
        <row r="606">
          <cell r="AU606" t="str">
            <v>GAS</v>
          </cell>
          <cell r="AV606">
            <v>-263139.85817999998</v>
          </cell>
          <cell r="AW606" t="str">
            <v>OLD DEAL</v>
          </cell>
        </row>
        <row r="607">
          <cell r="AU607" t="str">
            <v>GAS</v>
          </cell>
          <cell r="AV607">
            <v>-207352.55509000001</v>
          </cell>
          <cell r="AW607" t="str">
            <v>OLD DEAL</v>
          </cell>
        </row>
        <row r="608">
          <cell r="AU608" t="str">
            <v>GAS</v>
          </cell>
          <cell r="AV608">
            <v>-198151.47622000001</v>
          </cell>
          <cell r="AW608" t="str">
            <v>OLD DEAL</v>
          </cell>
        </row>
        <row r="609">
          <cell r="AU609" t="str">
            <v>GAS</v>
          </cell>
          <cell r="AV609">
            <v>-155768.83536</v>
          </cell>
          <cell r="AW609" t="str">
            <v>OLD DEAL</v>
          </cell>
        </row>
        <row r="610">
          <cell r="AU610" t="str">
            <v>GAS</v>
          </cell>
          <cell r="AV610">
            <v>-33057.226889999998</v>
          </cell>
          <cell r="AW610" t="str">
            <v>OLD DEAL</v>
          </cell>
        </row>
        <row r="611">
          <cell r="AU611" t="str">
            <v>GAS</v>
          </cell>
          <cell r="AV611">
            <v>-29926.933249999998</v>
          </cell>
          <cell r="AW611" t="str">
            <v>OLD DEAL</v>
          </cell>
        </row>
        <row r="612">
          <cell r="AU612" t="str">
            <v>GAS</v>
          </cell>
          <cell r="AV612">
            <v>-53841.320440000003</v>
          </cell>
          <cell r="AW612" t="str">
            <v>OLD DEAL</v>
          </cell>
        </row>
        <row r="613">
          <cell r="AU613" t="str">
            <v>GAS</v>
          </cell>
          <cell r="AV613">
            <v>-26313.985820000002</v>
          </cell>
          <cell r="AW613" t="str">
            <v>OLD DEAL</v>
          </cell>
        </row>
        <row r="614">
          <cell r="AU614" t="str">
            <v>GAS</v>
          </cell>
          <cell r="AV614">
            <v>-51838.138769999998</v>
          </cell>
          <cell r="AW614" t="str">
            <v>OLD DEAL</v>
          </cell>
        </row>
        <row r="615">
          <cell r="AU615" t="str">
            <v>GAS</v>
          </cell>
          <cell r="AV615">
            <v>-49537.869050000001</v>
          </cell>
          <cell r="AW615" t="str">
            <v>OLD DEAL</v>
          </cell>
        </row>
        <row r="616">
          <cell r="AU616" t="str">
            <v>GAS</v>
          </cell>
          <cell r="AV616">
            <v>-38942.208839999999</v>
          </cell>
          <cell r="AW616" t="str">
            <v>OLD DEAL</v>
          </cell>
        </row>
        <row r="617">
          <cell r="AU617" t="str">
            <v>GAS</v>
          </cell>
          <cell r="AV617">
            <v>-18803.114839999998</v>
          </cell>
          <cell r="AW617" t="str">
            <v>OLD DEAL</v>
          </cell>
        </row>
        <row r="618">
          <cell r="AU618" t="str">
            <v>GAS</v>
          </cell>
          <cell r="AV618">
            <v>-29856.155719999999</v>
          </cell>
          <cell r="AW618" t="str">
            <v>OLD DEAL</v>
          </cell>
        </row>
        <row r="619">
          <cell r="AU619" t="str">
            <v>GAS</v>
          </cell>
          <cell r="AV619">
            <v>-53520.753429999997</v>
          </cell>
          <cell r="AW619" t="str">
            <v>OLD DEAL</v>
          </cell>
        </row>
        <row r="620">
          <cell r="AU620" t="str">
            <v>GAS</v>
          </cell>
          <cell r="AV620">
            <v>-26124.118750000001</v>
          </cell>
          <cell r="AW620" t="str">
            <v>OLD DEAL</v>
          </cell>
        </row>
        <row r="621">
          <cell r="AU621" t="str">
            <v>GAS</v>
          </cell>
          <cell r="AV621">
            <v>-51558.211629999998</v>
          </cell>
          <cell r="AW621" t="str">
            <v>OLD DEAL</v>
          </cell>
        </row>
        <row r="622">
          <cell r="AU622" t="str">
            <v>GAS</v>
          </cell>
          <cell r="AV622">
            <v>-24569.720580000001</v>
          </cell>
          <cell r="AW622" t="str">
            <v>OLD DEAL</v>
          </cell>
        </row>
        <row r="623">
          <cell r="AU623" t="str">
            <v>GAS</v>
          </cell>
          <cell r="AV623">
            <v>-39177.670599999998</v>
          </cell>
          <cell r="AW623" t="str">
            <v>OLD DEAL</v>
          </cell>
        </row>
        <row r="624">
          <cell r="AU624" t="str">
            <v>GAS</v>
          </cell>
          <cell r="AV624">
            <v>-328417.71289999998</v>
          </cell>
          <cell r="AW624" t="str">
            <v>OLD DEAL</v>
          </cell>
        </row>
        <row r="625">
          <cell r="AU625" t="str">
            <v>GAS</v>
          </cell>
          <cell r="AV625">
            <v>-454926.40412000002</v>
          </cell>
          <cell r="AW625" t="str">
            <v>OLD DEAL</v>
          </cell>
        </row>
        <row r="626">
          <cell r="AU626" t="str">
            <v>GAS</v>
          </cell>
          <cell r="AV626">
            <v>-339613.54369000002</v>
          </cell>
          <cell r="AW626" t="str">
            <v>OLD DEAL</v>
          </cell>
        </row>
        <row r="627">
          <cell r="AU627" t="str">
            <v>GAS</v>
          </cell>
          <cell r="AV627">
            <v>-335128.37562000001</v>
          </cell>
          <cell r="AW627" t="str">
            <v>OLD DEAL</v>
          </cell>
        </row>
        <row r="628">
          <cell r="AU628" t="str">
            <v>GAS</v>
          </cell>
          <cell r="AV628">
            <v>-270266.92634000001</v>
          </cell>
          <cell r="AW628" t="str">
            <v>OLD DEAL</v>
          </cell>
        </row>
        <row r="629">
          <cell r="AU629" t="str">
            <v>GAS</v>
          </cell>
          <cell r="AV629">
            <v>-156710.68239</v>
          </cell>
          <cell r="AW629" t="str">
            <v>OLD DEAL</v>
          </cell>
        </row>
        <row r="630">
          <cell r="AU630" t="str">
            <v>GAS</v>
          </cell>
          <cell r="AV630">
            <v>-89568.467149999997</v>
          </cell>
          <cell r="AW630" t="str">
            <v>OLD DEAL</v>
          </cell>
        </row>
        <row r="631">
          <cell r="AU631" t="str">
            <v>GAS</v>
          </cell>
          <cell r="AV631">
            <v>-107041.50685000001</v>
          </cell>
          <cell r="AW631" t="str">
            <v>OLD DEAL</v>
          </cell>
        </row>
        <row r="632">
          <cell r="AU632" t="str">
            <v>GAS</v>
          </cell>
          <cell r="AV632">
            <v>-78372.356239999994</v>
          </cell>
          <cell r="AW632" t="str">
            <v>OLD DEAL</v>
          </cell>
        </row>
        <row r="633">
          <cell r="AU633" t="str">
            <v>GAS</v>
          </cell>
          <cell r="AV633">
            <v>-77337.317450000002</v>
          </cell>
          <cell r="AW633" t="str">
            <v>OLD DEAL</v>
          </cell>
        </row>
        <row r="634">
          <cell r="AU634" t="str">
            <v>GAS</v>
          </cell>
          <cell r="AV634">
            <v>-73709.161730000007</v>
          </cell>
          <cell r="AW634" t="str">
            <v>OLD DEAL</v>
          </cell>
        </row>
        <row r="635">
          <cell r="AU635" t="str">
            <v>GAS</v>
          </cell>
          <cell r="AV635">
            <v>-39177.670599999998</v>
          </cell>
          <cell r="AW635" t="str">
            <v>OLD DEAL</v>
          </cell>
        </row>
        <row r="636">
          <cell r="AU636" t="str">
            <v>GAS</v>
          </cell>
          <cell r="AV636">
            <v>-29856.155719999999</v>
          </cell>
          <cell r="AW636" t="str">
            <v>OLD DEAL</v>
          </cell>
        </row>
        <row r="637">
          <cell r="AU637" t="str">
            <v>GAS</v>
          </cell>
          <cell r="AV637">
            <v>-26760.37671</v>
          </cell>
          <cell r="AW637" t="str">
            <v>OLD DEAL</v>
          </cell>
        </row>
        <row r="638">
          <cell r="AU638" t="str">
            <v>GAS</v>
          </cell>
          <cell r="AV638">
            <v>-26124.118750000001</v>
          </cell>
          <cell r="AW638" t="str">
            <v>OLD DEAL</v>
          </cell>
        </row>
        <row r="639">
          <cell r="AU639" t="str">
            <v>GAS</v>
          </cell>
          <cell r="AV639">
            <v>-25779.105820000001</v>
          </cell>
          <cell r="AW639" t="str">
            <v>OLD DEAL</v>
          </cell>
        </row>
        <row r="640">
          <cell r="AU640" t="str">
            <v>GAS</v>
          </cell>
          <cell r="AV640">
            <v>-24569.720580000001</v>
          </cell>
          <cell r="AW640" t="str">
            <v>OLD DEAL</v>
          </cell>
        </row>
        <row r="641">
          <cell r="AU641" t="str">
            <v>GAS</v>
          </cell>
          <cell r="AV641">
            <v>-19588.835299999999</v>
          </cell>
          <cell r="AW641" t="str">
            <v>OLD DEAL</v>
          </cell>
        </row>
        <row r="642">
          <cell r="AU642" t="str">
            <v>GAS</v>
          </cell>
          <cell r="AV642">
            <v>-126168.52367</v>
          </cell>
          <cell r="AW642" t="str">
            <v>OLD DEAL</v>
          </cell>
        </row>
        <row r="643">
          <cell r="AU643" t="str">
            <v>GAS</v>
          </cell>
          <cell r="AV643">
            <v>-119922.80787999999</v>
          </cell>
          <cell r="AW643" t="str">
            <v>OLD DEAL</v>
          </cell>
        </row>
        <row r="644">
          <cell r="AU644" t="str">
            <v>GAS</v>
          </cell>
          <cell r="AV644">
            <v>-110498.82863</v>
          </cell>
          <cell r="AW644" t="str">
            <v>OLD DEAL</v>
          </cell>
        </row>
        <row r="645">
          <cell r="AU645" t="str">
            <v>GAS</v>
          </cell>
          <cell r="AV645">
            <v>-120160.49873000001</v>
          </cell>
          <cell r="AW645" t="str">
            <v>OLD DEAL</v>
          </cell>
        </row>
        <row r="646">
          <cell r="AU646" t="str">
            <v>GAS</v>
          </cell>
          <cell r="AV646">
            <v>-114212.19798</v>
          </cell>
          <cell r="AW646" t="str">
            <v>OLD DEAL</v>
          </cell>
        </row>
        <row r="647">
          <cell r="AU647" t="str">
            <v>GAS</v>
          </cell>
          <cell r="AV647">
            <v>-105236.97964999999</v>
          </cell>
          <cell r="AW647" t="str">
            <v>OLD DEAL</v>
          </cell>
        </row>
        <row r="648">
          <cell r="AU648" t="str">
            <v>GAS</v>
          </cell>
          <cell r="AV648">
            <v>-10814.444890000001</v>
          </cell>
          <cell r="AW648" t="str">
            <v>OLD DEAL</v>
          </cell>
        </row>
        <row r="649">
          <cell r="AU649" t="str">
            <v>GAS</v>
          </cell>
          <cell r="AV649">
            <v>-10279.097820000001</v>
          </cell>
          <cell r="AW649" t="str">
            <v>OLD DEAL</v>
          </cell>
        </row>
        <row r="650">
          <cell r="AU650" t="str">
            <v>GAS</v>
          </cell>
          <cell r="AV650">
            <v>-9471.3281700000007</v>
          </cell>
          <cell r="AW650" t="str">
            <v>OLD DEAL</v>
          </cell>
        </row>
        <row r="651">
          <cell r="AU651" t="str">
            <v>GAS</v>
          </cell>
          <cell r="AV651">
            <v>-382497.72785000002</v>
          </cell>
          <cell r="AW651" t="str">
            <v>OLD DEAL</v>
          </cell>
        </row>
        <row r="652">
          <cell r="AU652" t="str">
            <v>GAS</v>
          </cell>
          <cell r="AV652">
            <v>-384521.12728999997</v>
          </cell>
          <cell r="AW652" t="str">
            <v>OLD DEAL</v>
          </cell>
        </row>
        <row r="653">
          <cell r="AU653" t="str">
            <v>GAS</v>
          </cell>
          <cell r="AV653">
            <v>-354047.41751</v>
          </cell>
          <cell r="AW653" t="str">
            <v>OLD DEAL</v>
          </cell>
        </row>
        <row r="654">
          <cell r="AU654" t="str">
            <v>GAS</v>
          </cell>
          <cell r="AV654">
            <v>-305041.17125000001</v>
          </cell>
          <cell r="AW654" t="str">
            <v>OLD DEAL</v>
          </cell>
        </row>
        <row r="655">
          <cell r="AU655" t="str">
            <v>GAS</v>
          </cell>
          <cell r="AV655">
            <v>-350120.99599999998</v>
          </cell>
          <cell r="AW655" t="str">
            <v>OLD DEAL</v>
          </cell>
        </row>
        <row r="656">
          <cell r="AU656" t="str">
            <v>GAS</v>
          </cell>
          <cell r="AV656">
            <v>-231029.53631</v>
          </cell>
          <cell r="AW656" t="str">
            <v>OLD DEAL</v>
          </cell>
        </row>
        <row r="657">
          <cell r="AU657" t="str">
            <v>GAS</v>
          </cell>
          <cell r="AV657">
            <v>-254998.48522999999</v>
          </cell>
          <cell r="AW657" t="str">
            <v>OLD DEAL</v>
          </cell>
        </row>
        <row r="658">
          <cell r="AU658" t="str">
            <v>GAS</v>
          </cell>
          <cell r="AV658">
            <v>-248807.78825000001</v>
          </cell>
          <cell r="AW658" t="str">
            <v>OLD DEAL</v>
          </cell>
        </row>
        <row r="659">
          <cell r="AU659" t="str">
            <v>GAS</v>
          </cell>
          <cell r="AV659">
            <v>-221279.63595</v>
          </cell>
          <cell r="AW659" t="str">
            <v>OLD DEAL</v>
          </cell>
        </row>
        <row r="660">
          <cell r="AU660" t="str">
            <v>GAS</v>
          </cell>
          <cell r="AV660">
            <v>-174309.24072</v>
          </cell>
          <cell r="AW660" t="str">
            <v>OLD DEAL</v>
          </cell>
        </row>
        <row r="661">
          <cell r="AU661" t="str">
            <v>GAS</v>
          </cell>
          <cell r="AV661">
            <v>-164762.82165</v>
          </cell>
          <cell r="AW661" t="str">
            <v>OLD DEAL</v>
          </cell>
        </row>
        <row r="662">
          <cell r="AU662" t="str">
            <v>GAS</v>
          </cell>
          <cell r="AV662">
            <v>-115514.76816000001</v>
          </cell>
          <cell r="AW662" t="str">
            <v>OLD DEAL</v>
          </cell>
        </row>
        <row r="663">
          <cell r="AU663" t="str">
            <v>GAS</v>
          </cell>
          <cell r="AV663">
            <v>-28534.951140000001</v>
          </cell>
          <cell r="AW663" t="str">
            <v>OLD DEAL</v>
          </cell>
        </row>
        <row r="664">
          <cell r="AU664" t="str">
            <v>GAS</v>
          </cell>
          <cell r="AV664">
            <v>-25499.84852</v>
          </cell>
          <cell r="AW664" t="str">
            <v>OLD DEAL</v>
          </cell>
        </row>
        <row r="665">
          <cell r="AU665" t="str">
            <v>GAS</v>
          </cell>
          <cell r="AV665">
            <v>-22618.88984</v>
          </cell>
          <cell r="AW665" t="str">
            <v>OLD DEAL</v>
          </cell>
        </row>
        <row r="666">
          <cell r="AU666" t="str">
            <v>GAS</v>
          </cell>
          <cell r="AV666">
            <v>-22127.963589999999</v>
          </cell>
          <cell r="AW666" t="str">
            <v>OLD DEAL</v>
          </cell>
        </row>
        <row r="667">
          <cell r="AU667" t="str">
            <v>GAS</v>
          </cell>
          <cell r="AV667">
            <v>-43577.31018</v>
          </cell>
          <cell r="AW667" t="str">
            <v>OLD DEAL</v>
          </cell>
        </row>
        <row r="668">
          <cell r="AU668" t="str">
            <v>GAS</v>
          </cell>
          <cell r="AV668">
            <v>-41190.705410000002</v>
          </cell>
          <cell r="AW668" t="str">
            <v>OLD DEAL</v>
          </cell>
        </row>
        <row r="669">
          <cell r="AU669" t="str">
            <v>GAS</v>
          </cell>
          <cell r="AV669">
            <v>-16502.10974</v>
          </cell>
          <cell r="AW669" t="str">
            <v>OLD DEAL</v>
          </cell>
        </row>
        <row r="670">
          <cell r="AU670" t="str">
            <v>GAS</v>
          </cell>
          <cell r="AV670">
            <v>-15809.98207</v>
          </cell>
          <cell r="AW670" t="str">
            <v>OLD DEAL</v>
          </cell>
        </row>
        <row r="671">
          <cell r="AU671" t="str">
            <v>GAS</v>
          </cell>
          <cell r="AV671">
            <v>-25180.851200000001</v>
          </cell>
          <cell r="AW671" t="str">
            <v>OLD DEAL</v>
          </cell>
        </row>
        <row r="672">
          <cell r="AU672" t="str">
            <v>GAS</v>
          </cell>
          <cell r="AV672">
            <v>-44660.360840000001</v>
          </cell>
          <cell r="AW672" t="str">
            <v>OLD DEAL</v>
          </cell>
        </row>
        <row r="673">
          <cell r="AU673" t="str">
            <v>GAS</v>
          </cell>
          <cell r="AV673">
            <v>-21839.68375</v>
          </cell>
          <cell r="AW673" t="str">
            <v>OLD DEAL</v>
          </cell>
        </row>
        <row r="674">
          <cell r="AU674" t="str">
            <v>GAS</v>
          </cell>
          <cell r="AV674">
            <v>-21500.786749999999</v>
          </cell>
          <cell r="AW674" t="str">
            <v>OLD DEAL</v>
          </cell>
        </row>
        <row r="675">
          <cell r="AU675" t="str">
            <v>GAS</v>
          </cell>
          <cell r="AV675">
            <v>-20307.92959</v>
          </cell>
          <cell r="AW675" t="str">
            <v>OLD DEAL</v>
          </cell>
        </row>
        <row r="676">
          <cell r="AU676" t="str">
            <v>GAS</v>
          </cell>
          <cell r="AV676">
            <v>-32450.19181</v>
          </cell>
          <cell r="AW676" t="str">
            <v>OLD DEAL</v>
          </cell>
        </row>
        <row r="677">
          <cell r="AU677" t="str">
            <v>GAS</v>
          </cell>
          <cell r="AV677">
            <v>-276989.36320000002</v>
          </cell>
          <cell r="AW677" t="str">
            <v>OLD DEAL</v>
          </cell>
        </row>
        <row r="678">
          <cell r="AU678" t="str">
            <v>GAS</v>
          </cell>
          <cell r="AV678">
            <v>-357282.88670999999</v>
          </cell>
          <cell r="AW678" t="str">
            <v>OLD DEAL</v>
          </cell>
        </row>
        <row r="679">
          <cell r="AU679" t="str">
            <v>GAS</v>
          </cell>
          <cell r="AV679">
            <v>-283915.88868999999</v>
          </cell>
          <cell r="AW679" t="str">
            <v>OLD DEAL</v>
          </cell>
        </row>
        <row r="680">
          <cell r="AU680" t="str">
            <v>GAS</v>
          </cell>
          <cell r="AV680">
            <v>-258009.44104000001</v>
          </cell>
          <cell r="AW680" t="str">
            <v>OLD DEAL</v>
          </cell>
        </row>
        <row r="681">
          <cell r="AU681" t="str">
            <v>GAS</v>
          </cell>
          <cell r="AV681">
            <v>-203079.29592999999</v>
          </cell>
          <cell r="AW681" t="str">
            <v>OLD DEAL</v>
          </cell>
        </row>
        <row r="682">
          <cell r="AU682" t="str">
            <v>GAS</v>
          </cell>
          <cell r="AV682">
            <v>-129800.76723</v>
          </cell>
          <cell r="AW682" t="str">
            <v>OLD DEAL</v>
          </cell>
        </row>
        <row r="683">
          <cell r="AU683" t="str">
            <v>GAS</v>
          </cell>
          <cell r="AV683">
            <v>-75542.553599999999</v>
          </cell>
          <cell r="AW683" t="str">
            <v>OLD DEAL</v>
          </cell>
        </row>
        <row r="684">
          <cell r="AU684" t="str">
            <v>GAS</v>
          </cell>
          <cell r="AV684">
            <v>-89320.721680000002</v>
          </cell>
          <cell r="AW684" t="str">
            <v>OLD DEAL</v>
          </cell>
        </row>
        <row r="685">
          <cell r="AU685" t="str">
            <v>GAS</v>
          </cell>
          <cell r="AV685">
            <v>-65519.051240000001</v>
          </cell>
          <cell r="AW685" t="str">
            <v>OLD DEAL</v>
          </cell>
        </row>
        <row r="686">
          <cell r="AU686" t="str">
            <v>GAS</v>
          </cell>
          <cell r="AV686">
            <v>-64502.360260000001</v>
          </cell>
          <cell r="AW686" t="str">
            <v>OLD DEAL</v>
          </cell>
        </row>
        <row r="687">
          <cell r="AU687" t="str">
            <v>GAS</v>
          </cell>
          <cell r="AV687">
            <v>-60923.788780000003</v>
          </cell>
          <cell r="AW687" t="str">
            <v>OLD DEAL</v>
          </cell>
        </row>
        <row r="688">
          <cell r="AU688" t="str">
            <v>GAS</v>
          </cell>
          <cell r="AV688">
            <v>-32450.19181</v>
          </cell>
          <cell r="AW688" t="str">
            <v>OLD DEAL</v>
          </cell>
        </row>
        <row r="689">
          <cell r="AU689" t="str">
            <v>GAS</v>
          </cell>
          <cell r="AV689">
            <v>-25180.851200000001</v>
          </cell>
          <cell r="AW689" t="str">
            <v>OLD DEAL</v>
          </cell>
        </row>
        <row r="690">
          <cell r="AU690" t="str">
            <v>GAS</v>
          </cell>
          <cell r="AV690">
            <v>-22330.180420000001</v>
          </cell>
          <cell r="AW690" t="str">
            <v>OLD DEAL</v>
          </cell>
        </row>
        <row r="691">
          <cell r="AU691" t="str">
            <v>GAS</v>
          </cell>
          <cell r="AV691">
            <v>-21839.68375</v>
          </cell>
          <cell r="AW691" t="str">
            <v>OLD DEAL</v>
          </cell>
        </row>
        <row r="692">
          <cell r="AU692" t="str">
            <v>GAS</v>
          </cell>
          <cell r="AV692">
            <v>-21500.786749999999</v>
          </cell>
          <cell r="AW692" t="str">
            <v>OLD DEAL</v>
          </cell>
        </row>
        <row r="693">
          <cell r="AU693" t="str">
            <v>GAS</v>
          </cell>
          <cell r="AV693">
            <v>-20307.92959</v>
          </cell>
          <cell r="AW693" t="str">
            <v>OLD DEAL</v>
          </cell>
        </row>
        <row r="694">
          <cell r="AU694" t="str">
            <v>GAS</v>
          </cell>
          <cell r="AV694">
            <v>-16225.0959</v>
          </cell>
          <cell r="AW694" t="str">
            <v>OLD DEAL</v>
          </cell>
        </row>
        <row r="695">
          <cell r="AU695" t="str">
            <v>GAS</v>
          </cell>
          <cell r="AV695">
            <v>1365284.8325700001</v>
          </cell>
          <cell r="AW695" t="str">
            <v>OLD DEAL</v>
          </cell>
        </row>
        <row r="696">
          <cell r="AU696" t="str">
            <v>GAS</v>
          </cell>
          <cell r="AV696">
            <v>1232396.35518</v>
          </cell>
          <cell r="AW696" t="str">
            <v>OLD DEAL</v>
          </cell>
        </row>
        <row r="697">
          <cell r="AU697" t="str">
            <v>GAS</v>
          </cell>
          <cell r="AV697">
            <v>881987.22817999998</v>
          </cell>
          <cell r="AW697" t="str">
            <v>OLD DEAL</v>
          </cell>
        </row>
        <row r="698">
          <cell r="AU698" t="str">
            <v>GAS</v>
          </cell>
          <cell r="AV698">
            <v>928386.66813999997</v>
          </cell>
          <cell r="AW698" t="str">
            <v>OLD DEAL</v>
          </cell>
        </row>
        <row r="699">
          <cell r="AU699" t="str">
            <v>GAS</v>
          </cell>
          <cell r="AV699">
            <v>611984.74092999997</v>
          </cell>
          <cell r="AW699" t="str">
            <v>OLD DEAL</v>
          </cell>
        </row>
        <row r="700">
          <cell r="AU700" t="str">
            <v>GAS</v>
          </cell>
          <cell r="AV700">
            <v>145387.60214</v>
          </cell>
          <cell r="AW700" t="str">
            <v>OLD DEAL</v>
          </cell>
        </row>
        <row r="701">
          <cell r="AU701" t="str">
            <v>GAS</v>
          </cell>
          <cell r="AV701">
            <v>118930.56234999999</v>
          </cell>
          <cell r="AW701" t="str">
            <v>OLD DEAL</v>
          </cell>
        </row>
        <row r="702">
          <cell r="AU702" t="str">
            <v>GAS</v>
          </cell>
          <cell r="AV702">
            <v>158237.0134</v>
          </cell>
          <cell r="AW702" t="str">
            <v>OLD DEAL</v>
          </cell>
        </row>
        <row r="703">
          <cell r="AU703" t="str">
            <v>GAS</v>
          </cell>
          <cell r="AV703">
            <v>34598.253980000001</v>
          </cell>
          <cell r="AW703" t="str">
            <v>OLD DEAL</v>
          </cell>
        </row>
        <row r="704">
          <cell r="AU704" t="str">
            <v>GAS</v>
          </cell>
          <cell r="AV704">
            <v>79264.599860000002</v>
          </cell>
          <cell r="AW704" t="str">
            <v>OLD DEAL</v>
          </cell>
        </row>
        <row r="705">
          <cell r="AU705" t="str">
            <v>GAS</v>
          </cell>
          <cell r="AV705">
            <v>38784.735529999998</v>
          </cell>
          <cell r="AW705" t="str">
            <v>OLD DEAL</v>
          </cell>
        </row>
        <row r="706">
          <cell r="AU706" t="str">
            <v>GAS</v>
          </cell>
          <cell r="AV706">
            <v>155299.26483</v>
          </cell>
          <cell r="AW706" t="str">
            <v>OLD DEAL</v>
          </cell>
        </row>
        <row r="707">
          <cell r="AU707" t="str">
            <v>GAS</v>
          </cell>
          <cell r="AV707">
            <v>-199854.30038999999</v>
          </cell>
          <cell r="AW707" t="str">
            <v>OLD DEAL</v>
          </cell>
        </row>
        <row r="708">
          <cell r="AU708" t="str">
            <v>GAS</v>
          </cell>
          <cell r="AV708">
            <v>-187395.12246000001</v>
          </cell>
          <cell r="AW708" t="str">
            <v>OLD DEAL</v>
          </cell>
        </row>
        <row r="709">
          <cell r="AU709" t="str">
            <v>GAS</v>
          </cell>
          <cell r="AV709">
            <v>-168598.74382999999</v>
          </cell>
          <cell r="AW709" t="str">
            <v>OLD DEAL</v>
          </cell>
        </row>
        <row r="710">
          <cell r="AU710" t="str">
            <v>GAS</v>
          </cell>
          <cell r="AV710">
            <v>-187958.21108000001</v>
          </cell>
          <cell r="AW710" t="str">
            <v>OLD DEAL</v>
          </cell>
        </row>
        <row r="711">
          <cell r="AU711" t="str">
            <v>GAS</v>
          </cell>
          <cell r="AV711">
            <v>-176240.65088</v>
          </cell>
          <cell r="AW711" t="str">
            <v>OLD DEAL</v>
          </cell>
        </row>
        <row r="712">
          <cell r="AU712" t="str">
            <v>GAS</v>
          </cell>
          <cell r="AV712">
            <v>-158563.10432000001</v>
          </cell>
          <cell r="AW712" t="str">
            <v>OLD DEAL</v>
          </cell>
        </row>
        <row r="713">
          <cell r="AU713" t="str">
            <v>GAS</v>
          </cell>
          <cell r="AV713">
            <v>-16654.525030000001</v>
          </cell>
          <cell r="AW713" t="str">
            <v>OLD DEAL</v>
          </cell>
        </row>
        <row r="714">
          <cell r="AU714" t="str">
            <v>GAS</v>
          </cell>
          <cell r="AV714">
            <v>-15616.260200000001</v>
          </cell>
          <cell r="AW714" t="str">
            <v>OLD DEAL</v>
          </cell>
        </row>
        <row r="715">
          <cell r="AU715" t="str">
            <v>GAS</v>
          </cell>
          <cell r="AV715">
            <v>-14049.89532</v>
          </cell>
          <cell r="AW715" t="str">
            <v>OLD DEAL</v>
          </cell>
        </row>
        <row r="716">
          <cell r="AU716" t="str">
            <v>GAS</v>
          </cell>
          <cell r="AV716">
            <v>-285402.91759999999</v>
          </cell>
          <cell r="AW716" t="str">
            <v>OLD DEAL</v>
          </cell>
        </row>
        <row r="717">
          <cell r="AU717" t="str">
            <v>GAS</v>
          </cell>
          <cell r="AV717">
            <v>-294822.09671999997</v>
          </cell>
          <cell r="AW717" t="str">
            <v>OLD DEAL</v>
          </cell>
        </row>
        <row r="718">
          <cell r="AU718" t="str">
            <v>GAS</v>
          </cell>
          <cell r="AV718">
            <v>-269273.26049000002</v>
          </cell>
          <cell r="AW718" t="str">
            <v>OLD DEAL</v>
          </cell>
        </row>
        <row r="719">
          <cell r="AU719" t="str">
            <v>GAS</v>
          </cell>
          <cell r="AV719">
            <v>-230274.81584</v>
          </cell>
          <cell r="AW719" t="str">
            <v>OLD DEAL</v>
          </cell>
        </row>
        <row r="720">
          <cell r="AU720" t="str">
            <v>GAS</v>
          </cell>
          <cell r="AV720">
            <v>-258631.24585000001</v>
          </cell>
          <cell r="AW720" t="str">
            <v>OLD DEAL</v>
          </cell>
        </row>
        <row r="721">
          <cell r="AU721" t="str">
            <v>GAS</v>
          </cell>
          <cell r="AV721">
            <v>-141603.53516999999</v>
          </cell>
          <cell r="AW721" t="str">
            <v>OLD DEAL</v>
          </cell>
        </row>
        <row r="722">
          <cell r="AU722" t="str">
            <v>GAS</v>
          </cell>
          <cell r="AV722">
            <v>-183473.30416999999</v>
          </cell>
          <cell r="AW722" t="str">
            <v>OLD DEAL</v>
          </cell>
        </row>
        <row r="723">
          <cell r="AU723" t="str">
            <v>GAS</v>
          </cell>
          <cell r="AV723">
            <v>-173424.76277</v>
          </cell>
          <cell r="AW723" t="str">
            <v>OLD DEAL</v>
          </cell>
        </row>
        <row r="724">
          <cell r="AU724" t="str">
            <v>GAS</v>
          </cell>
          <cell r="AV724">
            <v>-151466.20903</v>
          </cell>
          <cell r="AW724" t="str">
            <v>OLD DEAL</v>
          </cell>
        </row>
        <row r="725">
          <cell r="AU725" t="str">
            <v>GAS</v>
          </cell>
          <cell r="AV725">
            <v>-131585.60905</v>
          </cell>
          <cell r="AW725" t="str">
            <v>OLD DEAL</v>
          </cell>
        </row>
        <row r="726">
          <cell r="AU726" t="str">
            <v>GAS</v>
          </cell>
          <cell r="AV726">
            <v>-106495.21888</v>
          </cell>
          <cell r="AW726" t="str">
            <v>OLD DEAL</v>
          </cell>
        </row>
        <row r="727">
          <cell r="AU727" t="str">
            <v>GAS</v>
          </cell>
          <cell r="AV727">
            <v>-76248.057400000005</v>
          </cell>
          <cell r="AW727" t="str">
            <v>OLD DEAL</v>
          </cell>
        </row>
        <row r="728">
          <cell r="AU728" t="str">
            <v>GAS</v>
          </cell>
          <cell r="AV728">
            <v>-20385.922689999999</v>
          </cell>
          <cell r="AW728" t="str">
            <v>OLD DEAL</v>
          </cell>
        </row>
        <row r="729">
          <cell r="AU729" t="str">
            <v>GAS</v>
          </cell>
          <cell r="AV729">
            <v>-17342.476279999999</v>
          </cell>
          <cell r="AW729" t="str">
            <v>OLD DEAL</v>
          </cell>
        </row>
        <row r="730">
          <cell r="AU730" t="str">
            <v>GAS</v>
          </cell>
          <cell r="AV730">
            <v>-16829.57878</v>
          </cell>
          <cell r="AW730" t="str">
            <v>OLD DEAL</v>
          </cell>
        </row>
        <row r="731">
          <cell r="AU731" t="str">
            <v>GAS</v>
          </cell>
          <cell r="AV731">
            <v>-16448.201130000001</v>
          </cell>
          <cell r="AW731" t="str">
            <v>OLD DEAL</v>
          </cell>
        </row>
        <row r="732">
          <cell r="AU732" t="str">
            <v>GAS</v>
          </cell>
          <cell r="AV732">
            <v>-15213.602699999999</v>
          </cell>
          <cell r="AW732" t="str">
            <v>OLD DEAL</v>
          </cell>
        </row>
        <row r="733">
          <cell r="AU733" t="str">
            <v>GAS</v>
          </cell>
          <cell r="AV733">
            <v>-10892.57963</v>
          </cell>
          <cell r="AW733" t="str">
            <v>OLD DEAL</v>
          </cell>
        </row>
        <row r="734">
          <cell r="AU734" t="str">
            <v>GAS</v>
          </cell>
          <cell r="AV734">
            <v>-20385.922689999999</v>
          </cell>
          <cell r="AW734" t="str">
            <v>OLD DEAL</v>
          </cell>
        </row>
        <row r="735">
          <cell r="AU735" t="str">
            <v>GAS</v>
          </cell>
          <cell r="AV735">
            <v>-34684.952550000002</v>
          </cell>
          <cell r="AW735" t="str">
            <v>OLD DEAL</v>
          </cell>
        </row>
        <row r="736">
          <cell r="AU736" t="str">
            <v>GAS</v>
          </cell>
          <cell r="AV736">
            <v>-16829.57878</v>
          </cell>
          <cell r="AW736" t="str">
            <v>OLD DEAL</v>
          </cell>
        </row>
        <row r="737">
          <cell r="AU737" t="str">
            <v>GAS</v>
          </cell>
          <cell r="AV737">
            <v>-16448.201130000001</v>
          </cell>
          <cell r="AW737" t="str">
            <v>OLD DEAL</v>
          </cell>
        </row>
        <row r="738">
          <cell r="AU738" t="str">
            <v>GAS</v>
          </cell>
          <cell r="AV738">
            <v>-15213.602699999999</v>
          </cell>
          <cell r="AW738" t="str">
            <v>OLD DEAL</v>
          </cell>
        </row>
        <row r="739">
          <cell r="AU739" t="str">
            <v>GAS</v>
          </cell>
          <cell r="AV739">
            <v>-10892.57963</v>
          </cell>
          <cell r="AW739" t="str">
            <v>OLD DEAL</v>
          </cell>
        </row>
        <row r="740">
          <cell r="AU740" t="str">
            <v>GAS</v>
          </cell>
          <cell r="AV740">
            <v>-224245.14954000001</v>
          </cell>
          <cell r="AW740" t="str">
            <v>OLD DEAL</v>
          </cell>
        </row>
        <row r="741">
          <cell r="AU741" t="str">
            <v>GAS</v>
          </cell>
          <cell r="AV741">
            <v>-277479.62044000003</v>
          </cell>
          <cell r="AW741" t="str">
            <v>OLD DEAL</v>
          </cell>
        </row>
        <row r="742">
          <cell r="AU742" t="str">
            <v>GAS</v>
          </cell>
          <cell r="AV742">
            <v>-201954.94537</v>
          </cell>
          <cell r="AW742" t="str">
            <v>OLD DEAL</v>
          </cell>
        </row>
        <row r="743">
          <cell r="AU743" t="str">
            <v>GAS</v>
          </cell>
          <cell r="AV743">
            <v>-197378.41357999999</v>
          </cell>
          <cell r="AW743" t="str">
            <v>OLD DEAL</v>
          </cell>
        </row>
        <row r="744">
          <cell r="AU744" t="str">
            <v>GAS</v>
          </cell>
          <cell r="AV744">
            <v>-152136.02697000001</v>
          </cell>
          <cell r="AW744" t="str">
            <v>OLD DEAL</v>
          </cell>
        </row>
        <row r="745">
          <cell r="AU745" t="str">
            <v>GAS</v>
          </cell>
          <cell r="AV745">
            <v>-87140.637029999998</v>
          </cell>
          <cell r="AW745" t="str">
            <v>OLD DEAL</v>
          </cell>
        </row>
        <row r="746">
          <cell r="AU746" t="str">
            <v>GAS</v>
          </cell>
          <cell r="AV746">
            <v>-40771.845370000003</v>
          </cell>
          <cell r="AW746" t="str">
            <v>OLD DEAL</v>
          </cell>
        </row>
        <row r="747">
          <cell r="AU747" t="str">
            <v>GAS</v>
          </cell>
          <cell r="AV747">
            <v>-52027.428829999997</v>
          </cell>
          <cell r="AW747" t="str">
            <v>OLD DEAL</v>
          </cell>
        </row>
        <row r="748">
          <cell r="AU748" t="str">
            <v>GAS</v>
          </cell>
          <cell r="AV748">
            <v>-50488.736340000003</v>
          </cell>
          <cell r="AW748" t="str">
            <v>OLD DEAL</v>
          </cell>
        </row>
        <row r="749">
          <cell r="AU749" t="str">
            <v>GAS</v>
          </cell>
          <cell r="AV749">
            <v>-32896.402260000003</v>
          </cell>
          <cell r="AW749" t="str">
            <v>OLD DEAL</v>
          </cell>
        </row>
        <row r="750">
          <cell r="AU750" t="str">
            <v>GAS</v>
          </cell>
          <cell r="AV750">
            <v>-45640.808089999999</v>
          </cell>
          <cell r="AW750" t="str">
            <v>OLD DEAL</v>
          </cell>
        </row>
        <row r="751">
          <cell r="AU751" t="str">
            <v>GAS</v>
          </cell>
          <cell r="AV751">
            <v>-21785.15926</v>
          </cell>
          <cell r="AW751" t="str">
            <v>OLD DEAL</v>
          </cell>
        </row>
        <row r="752">
          <cell r="AU752" t="str">
            <v>GAS</v>
          </cell>
          <cell r="AV752">
            <v>-20385.922689999999</v>
          </cell>
          <cell r="AW752" t="str">
            <v>OLD DEAL</v>
          </cell>
        </row>
        <row r="753">
          <cell r="AU753" t="str">
            <v>GAS</v>
          </cell>
          <cell r="AV753">
            <v>-17342.476279999999</v>
          </cell>
          <cell r="AW753" t="str">
            <v>OLD DEAL</v>
          </cell>
        </row>
        <row r="754">
          <cell r="AU754" t="str">
            <v>GAS</v>
          </cell>
          <cell r="AV754">
            <v>-16829.57878</v>
          </cell>
          <cell r="AW754" t="str">
            <v>OLD DEAL</v>
          </cell>
        </row>
        <row r="755">
          <cell r="AU755" t="str">
            <v>GAS</v>
          </cell>
          <cell r="AV755">
            <v>-16448.201130000001</v>
          </cell>
          <cell r="AW755" t="str">
            <v>OLD DEAL</v>
          </cell>
        </row>
        <row r="756">
          <cell r="AU756" t="str">
            <v>GAS</v>
          </cell>
          <cell r="AV756">
            <v>-15213.602699999999</v>
          </cell>
          <cell r="AW756" t="str">
            <v>OLD DEAL</v>
          </cell>
        </row>
        <row r="757">
          <cell r="AU757" t="str">
            <v>GAS</v>
          </cell>
          <cell r="AV757">
            <v>915446.48118999996</v>
          </cell>
          <cell r="AW757" t="str">
            <v>OLD DEAL</v>
          </cell>
        </row>
        <row r="758">
          <cell r="AU758" t="str">
            <v>GAS</v>
          </cell>
          <cell r="AV758">
            <v>713218.61875999998</v>
          </cell>
          <cell r="AW758" t="str">
            <v>OLD DEAL</v>
          </cell>
        </row>
        <row r="759">
          <cell r="AU759" t="str">
            <v>GAS</v>
          </cell>
          <cell r="AV759">
            <v>752924.59614000004</v>
          </cell>
          <cell r="AW759" t="str">
            <v>OLD DEAL</v>
          </cell>
        </row>
        <row r="760">
          <cell r="AU760" t="str">
            <v>GAS</v>
          </cell>
          <cell r="AV760">
            <v>-281216.07773000002</v>
          </cell>
          <cell r="AW760" t="str">
            <v>OLD DEAL</v>
          </cell>
        </row>
        <row r="761">
          <cell r="AU761" t="str">
            <v>GAS</v>
          </cell>
          <cell r="AV761">
            <v>-299053.18306000001</v>
          </cell>
          <cell r="AW761" t="str">
            <v>OLD DEAL</v>
          </cell>
        </row>
        <row r="762">
          <cell r="AU762" t="str">
            <v>GAS</v>
          </cell>
          <cell r="AV762">
            <v>-275635.29853999999</v>
          </cell>
          <cell r="AW762" t="str">
            <v>OLD DEAL</v>
          </cell>
        </row>
        <row r="763">
          <cell r="AU763" t="str">
            <v>GAS</v>
          </cell>
          <cell r="AV763">
            <v>-235833.65267000001</v>
          </cell>
          <cell r="AW763" t="str">
            <v>OLD DEAL</v>
          </cell>
        </row>
        <row r="764">
          <cell r="AU764" t="str">
            <v>GAS</v>
          </cell>
          <cell r="AV764">
            <v>-264865.35405000002</v>
          </cell>
          <cell r="AW764" t="str">
            <v>OLD DEAL</v>
          </cell>
        </row>
        <row r="765">
          <cell r="AU765" t="str">
            <v>GAS</v>
          </cell>
          <cell r="AV765">
            <v>-156394.09515000001</v>
          </cell>
          <cell r="AW765" t="str">
            <v>OLD DEAL</v>
          </cell>
        </row>
        <row r="766">
          <cell r="AU766" t="str">
            <v>GAS</v>
          </cell>
          <cell r="AV766">
            <v>-180781.76426</v>
          </cell>
          <cell r="AW766" t="str">
            <v>OLD DEAL</v>
          </cell>
        </row>
        <row r="767">
          <cell r="AU767" t="str">
            <v>GAS</v>
          </cell>
          <cell r="AV767">
            <v>-175913.63709999999</v>
          </cell>
          <cell r="AW767" t="str">
            <v>OLD DEAL</v>
          </cell>
        </row>
        <row r="768">
          <cell r="AU768" t="str">
            <v>GAS</v>
          </cell>
          <cell r="AV768">
            <v>-155044.85543</v>
          </cell>
          <cell r="AW768" t="str">
            <v>OLD DEAL</v>
          </cell>
        </row>
        <row r="769">
          <cell r="AU769" t="str">
            <v>GAS</v>
          </cell>
          <cell r="AV769">
            <v>-134762.08723999999</v>
          </cell>
          <cell r="AW769" t="str">
            <v>OLD DEAL</v>
          </cell>
        </row>
        <row r="770">
          <cell r="AU770" t="str">
            <v>GAS</v>
          </cell>
          <cell r="AV770">
            <v>-109062.20461</v>
          </cell>
          <cell r="AW770" t="str">
            <v>OLD DEAL</v>
          </cell>
        </row>
        <row r="771">
          <cell r="AU771" t="str">
            <v>GAS</v>
          </cell>
          <cell r="AV771">
            <v>-84212.20508</v>
          </cell>
          <cell r="AW771" t="str">
            <v>OLD DEAL</v>
          </cell>
        </row>
        <row r="772">
          <cell r="AU772" t="str">
            <v>GAS</v>
          </cell>
          <cell r="AV772">
            <v>-20086.862700000001</v>
          </cell>
          <cell r="AW772" t="str">
            <v>OLD DEAL</v>
          </cell>
        </row>
        <row r="773">
          <cell r="AU773" t="str">
            <v>GAS</v>
          </cell>
          <cell r="AV773">
            <v>-17591.363710000001</v>
          </cell>
          <cell r="AW773" t="str">
            <v>OLD DEAL</v>
          </cell>
        </row>
        <row r="774">
          <cell r="AU774" t="str">
            <v>GAS</v>
          </cell>
          <cell r="AV774">
            <v>-17227.206160000002</v>
          </cell>
          <cell r="AW774" t="str">
            <v>OLD DEAL</v>
          </cell>
        </row>
        <row r="775">
          <cell r="AU775" t="str">
            <v>GAS</v>
          </cell>
          <cell r="AV775">
            <v>-16845.260910000001</v>
          </cell>
          <cell r="AW775" t="str">
            <v>OLD DEAL</v>
          </cell>
        </row>
        <row r="776">
          <cell r="AU776" t="str">
            <v>GAS</v>
          </cell>
          <cell r="AV776">
            <v>-15580.31494</v>
          </cell>
          <cell r="AW776" t="str">
            <v>OLD DEAL</v>
          </cell>
        </row>
        <row r="777">
          <cell r="AU777" t="str">
            <v>GAS</v>
          </cell>
          <cell r="AV777">
            <v>-12030.31501</v>
          </cell>
          <cell r="AW777" t="str">
            <v>OLD DEAL</v>
          </cell>
        </row>
        <row r="778">
          <cell r="AU778" t="str">
            <v>GAS</v>
          </cell>
          <cell r="AV778">
            <v>-20086.862700000001</v>
          </cell>
          <cell r="AW778" t="str">
            <v>OLD DEAL</v>
          </cell>
        </row>
        <row r="779">
          <cell r="AU779" t="str">
            <v>GAS</v>
          </cell>
          <cell r="AV779">
            <v>-35182.727420000003</v>
          </cell>
          <cell r="AW779" t="str">
            <v>OLD DEAL</v>
          </cell>
        </row>
        <row r="780">
          <cell r="AU780" t="str">
            <v>GAS</v>
          </cell>
          <cell r="AV780">
            <v>-17227.206160000002</v>
          </cell>
          <cell r="AW780" t="str">
            <v>OLD DEAL</v>
          </cell>
        </row>
        <row r="781">
          <cell r="AU781" t="str">
            <v>GAS</v>
          </cell>
          <cell r="AV781">
            <v>-16845.260910000001</v>
          </cell>
          <cell r="AW781" t="str">
            <v>OLD DEAL</v>
          </cell>
        </row>
        <row r="782">
          <cell r="AU782" t="str">
            <v>GAS</v>
          </cell>
          <cell r="AV782">
            <v>-15580.31494</v>
          </cell>
          <cell r="AW782" t="str">
            <v>OLD DEAL</v>
          </cell>
        </row>
        <row r="783">
          <cell r="AU783" t="str">
            <v>GAS</v>
          </cell>
          <cell r="AV783">
            <v>-12030.31501</v>
          </cell>
          <cell r="AW783" t="str">
            <v>OLD DEAL</v>
          </cell>
        </row>
        <row r="784">
          <cell r="AU784" t="str">
            <v>GAS</v>
          </cell>
          <cell r="AV784">
            <v>-220955.48965</v>
          </cell>
          <cell r="AW784" t="str">
            <v>OLD DEAL</v>
          </cell>
        </row>
        <row r="785">
          <cell r="AU785" t="str">
            <v>GAS</v>
          </cell>
          <cell r="AV785">
            <v>-281461.81935000001</v>
          </cell>
          <cell r="AW785" t="str">
            <v>OLD DEAL</v>
          </cell>
        </row>
        <row r="786">
          <cell r="AU786" t="str">
            <v>GAS</v>
          </cell>
          <cell r="AV786">
            <v>-206726.47391</v>
          </cell>
          <cell r="AW786" t="str">
            <v>OLD DEAL</v>
          </cell>
        </row>
        <row r="787">
          <cell r="AU787" t="str">
            <v>GAS</v>
          </cell>
          <cell r="AV787">
            <v>-202143.13086</v>
          </cell>
          <cell r="AW787" t="str">
            <v>OLD DEAL</v>
          </cell>
        </row>
        <row r="788">
          <cell r="AU788" t="str">
            <v>GAS</v>
          </cell>
          <cell r="AV788">
            <v>-155803.14944000001</v>
          </cell>
          <cell r="AW788" t="str">
            <v>OLD DEAL</v>
          </cell>
        </row>
        <row r="789">
          <cell r="AU789" t="str">
            <v>GAS</v>
          </cell>
          <cell r="AV789">
            <v>-96242.520090000005</v>
          </cell>
          <cell r="AW789" t="str">
            <v>OLD DEAL</v>
          </cell>
        </row>
        <row r="790">
          <cell r="AU790" t="str">
            <v>GAS</v>
          </cell>
          <cell r="AV790">
            <v>-40173.72539</v>
          </cell>
          <cell r="AW790" t="str">
            <v>OLD DEAL</v>
          </cell>
        </row>
        <row r="791">
          <cell r="AU791" t="str">
            <v>GAS</v>
          </cell>
          <cell r="AV791">
            <v>-52774.091130000001</v>
          </cell>
          <cell r="AW791" t="str">
            <v>OLD DEAL</v>
          </cell>
        </row>
        <row r="792">
          <cell r="AU792" t="str">
            <v>GAS</v>
          </cell>
          <cell r="AV792">
            <v>-51681.618479999997</v>
          </cell>
          <cell r="AW792" t="str">
            <v>OLD DEAL</v>
          </cell>
        </row>
        <row r="793">
          <cell r="AU793" t="str">
            <v>GAS</v>
          </cell>
          <cell r="AV793">
            <v>-33690.521809999998</v>
          </cell>
          <cell r="AW793" t="str">
            <v>OLD DEAL</v>
          </cell>
        </row>
        <row r="794">
          <cell r="AU794" t="str">
            <v>GAS</v>
          </cell>
          <cell r="AV794">
            <v>-46740.94483</v>
          </cell>
          <cell r="AW794" t="str">
            <v>OLD DEAL</v>
          </cell>
        </row>
        <row r="795">
          <cell r="AU795" t="str">
            <v>GAS</v>
          </cell>
          <cell r="AV795">
            <v>-24060.630020000001</v>
          </cell>
          <cell r="AW795" t="str">
            <v>OLD DEAL</v>
          </cell>
        </row>
        <row r="796">
          <cell r="AU796" t="str">
            <v>GAS</v>
          </cell>
          <cell r="AV796">
            <v>-20086.862700000001</v>
          </cell>
          <cell r="AW796" t="str">
            <v>OLD DEAL</v>
          </cell>
        </row>
        <row r="797">
          <cell r="AU797" t="str">
            <v>GAS</v>
          </cell>
          <cell r="AV797">
            <v>-17591.363710000001</v>
          </cell>
          <cell r="AW797" t="str">
            <v>OLD DEAL</v>
          </cell>
        </row>
        <row r="798">
          <cell r="AU798" t="str">
            <v>GAS</v>
          </cell>
          <cell r="AV798">
            <v>-17227.206160000002</v>
          </cell>
          <cell r="AW798" t="str">
            <v>OLD DEAL</v>
          </cell>
        </row>
        <row r="799">
          <cell r="AU799" t="str">
            <v>GAS</v>
          </cell>
          <cell r="AV799">
            <v>-16845.260910000001</v>
          </cell>
          <cell r="AW799" t="str">
            <v>OLD DEAL</v>
          </cell>
        </row>
        <row r="800">
          <cell r="AU800" t="str">
            <v>GAS</v>
          </cell>
          <cell r="AV800">
            <v>-15580.31494</v>
          </cell>
          <cell r="AW800" t="str">
            <v>OLD DEAL</v>
          </cell>
        </row>
        <row r="801">
          <cell r="AU801" t="str">
            <v>GAS</v>
          </cell>
          <cell r="AV801">
            <v>849707.91602</v>
          </cell>
          <cell r="AW801" t="str">
            <v>OLD DEAL</v>
          </cell>
        </row>
        <row r="802">
          <cell r="AU802" t="str">
            <v>GAS</v>
          </cell>
          <cell r="AV802">
            <v>896858.76416000002</v>
          </cell>
          <cell r="AW802" t="str">
            <v>OLD DEAL</v>
          </cell>
        </row>
        <row r="803">
          <cell r="AU803" t="str">
            <v>GAS</v>
          </cell>
          <cell r="AV803">
            <v>550189.23077999998</v>
          </cell>
          <cell r="AW803" t="str">
            <v>OLD DEAL</v>
          </cell>
        </row>
        <row r="804">
          <cell r="AU804" t="str">
            <v>GAS</v>
          </cell>
          <cell r="AV804">
            <v>-245752.54719000001</v>
          </cell>
          <cell r="AW804" t="str">
            <v>OLD DEAL</v>
          </cell>
        </row>
        <row r="805">
          <cell r="AU805" t="str">
            <v>GAS</v>
          </cell>
          <cell r="AV805">
            <v>-264587.25144999998</v>
          </cell>
          <cell r="AW805" t="str">
            <v>OLD DEAL</v>
          </cell>
        </row>
        <row r="806">
          <cell r="AU806" t="str">
            <v>GAS</v>
          </cell>
          <cell r="AV806">
            <v>-228158.58958999999</v>
          </cell>
          <cell r="AW806" t="str">
            <v>OLD DEAL</v>
          </cell>
        </row>
        <row r="807">
          <cell r="AU807" t="str">
            <v>GAS</v>
          </cell>
          <cell r="AV807">
            <v>-213444.44467</v>
          </cell>
          <cell r="AW807" t="str">
            <v>OLD DEAL</v>
          </cell>
        </row>
        <row r="808">
          <cell r="AU808" t="str">
            <v>GAS</v>
          </cell>
          <cell r="AV808">
            <v>-232545.12057</v>
          </cell>
          <cell r="AW808" t="str">
            <v>OLD DEAL</v>
          </cell>
        </row>
        <row r="809">
          <cell r="AU809" t="str">
            <v>GAS</v>
          </cell>
          <cell r="AV809">
            <v>-130127.24782</v>
          </cell>
          <cell r="AW809" t="str">
            <v>OLD DEAL</v>
          </cell>
        </row>
        <row r="810">
          <cell r="AU810" t="str">
            <v>GAS</v>
          </cell>
          <cell r="AV810">
            <v>-163835.03146</v>
          </cell>
          <cell r="AW810" t="str">
            <v>OLD DEAL</v>
          </cell>
        </row>
        <row r="811">
          <cell r="AU811" t="str">
            <v>GAS</v>
          </cell>
          <cell r="AV811">
            <v>-161692.20921999999</v>
          </cell>
          <cell r="AW811" t="str">
            <v>OLD DEAL</v>
          </cell>
        </row>
        <row r="812">
          <cell r="AU812" t="str">
            <v>GAS</v>
          </cell>
          <cell r="AV812">
            <v>-142599.11848999999</v>
          </cell>
          <cell r="AW812" t="str">
            <v>OLD DEAL</v>
          </cell>
        </row>
        <row r="813">
          <cell r="AU813" t="str">
            <v>GAS</v>
          </cell>
          <cell r="AV813">
            <v>-128066.66680000001</v>
          </cell>
          <cell r="AW813" t="str">
            <v>OLD DEAL</v>
          </cell>
        </row>
        <row r="814">
          <cell r="AU814" t="str">
            <v>GAS</v>
          </cell>
          <cell r="AV814">
            <v>-103353.38692</v>
          </cell>
          <cell r="AW814" t="str">
            <v>OLD DEAL</v>
          </cell>
        </row>
        <row r="815">
          <cell r="AU815" t="str">
            <v>GAS</v>
          </cell>
          <cell r="AV815">
            <v>-74358.427330000006</v>
          </cell>
          <cell r="AW815" t="str">
            <v>OLD DEAL</v>
          </cell>
        </row>
        <row r="816">
          <cell r="AU816" t="str">
            <v>GAS</v>
          </cell>
          <cell r="AV816">
            <v>-16383.50315</v>
          </cell>
          <cell r="AW816" t="str">
            <v>OLD DEAL</v>
          </cell>
        </row>
        <row r="817">
          <cell r="AU817" t="str">
            <v>GAS</v>
          </cell>
          <cell r="AV817">
            <v>-29398.583490000001</v>
          </cell>
          <cell r="AW817" t="str">
            <v>OLD DEAL</v>
          </cell>
        </row>
        <row r="818">
          <cell r="AU818" t="str">
            <v>GAS</v>
          </cell>
          <cell r="AV818">
            <v>-28519.823700000001</v>
          </cell>
          <cell r="AW818" t="str">
            <v>OLD DEAL</v>
          </cell>
        </row>
        <row r="819">
          <cell r="AU819" t="str">
            <v>GAS</v>
          </cell>
          <cell r="AV819">
            <v>-28459.259290000002</v>
          </cell>
          <cell r="AW819" t="str">
            <v>OLD DEAL</v>
          </cell>
        </row>
        <row r="820">
          <cell r="AU820" t="str">
            <v>GAS</v>
          </cell>
          <cell r="AV820">
            <v>-25838.346730000001</v>
          </cell>
          <cell r="AW820" t="str">
            <v>OLD DEAL</v>
          </cell>
        </row>
        <row r="821">
          <cell r="AU821" t="str">
            <v>GAS</v>
          </cell>
          <cell r="AV821">
            <v>-18589.606830000001</v>
          </cell>
          <cell r="AW821" t="str">
            <v>OLD DEAL</v>
          </cell>
        </row>
        <row r="822">
          <cell r="AU822" t="str">
            <v>GAS</v>
          </cell>
          <cell r="AV822">
            <v>649179.78934000002</v>
          </cell>
          <cell r="AW822" t="str">
            <v>OLD DEAL</v>
          </cell>
        </row>
        <row r="823">
          <cell r="AU823" t="str">
            <v>GAS</v>
          </cell>
          <cell r="AV823">
            <v>-32767.006290000001</v>
          </cell>
          <cell r="AW823" t="str">
            <v>OLD DEAL</v>
          </cell>
        </row>
        <row r="824">
          <cell r="AU824" t="str">
            <v>GAS</v>
          </cell>
          <cell r="AV824">
            <v>-29398.583490000001</v>
          </cell>
          <cell r="AW824" t="str">
            <v>OLD DEAL</v>
          </cell>
        </row>
        <row r="825">
          <cell r="AU825" t="str">
            <v>GAS</v>
          </cell>
          <cell r="AV825">
            <v>-28519.823700000001</v>
          </cell>
          <cell r="AW825" t="str">
            <v>OLD DEAL</v>
          </cell>
        </row>
        <row r="826">
          <cell r="AU826" t="str">
            <v>GAS</v>
          </cell>
          <cell r="AV826">
            <v>-28459.259290000002</v>
          </cell>
          <cell r="AW826" t="str">
            <v>OLD DEAL</v>
          </cell>
        </row>
        <row r="827">
          <cell r="AU827" t="str">
            <v>GAS</v>
          </cell>
          <cell r="AV827">
            <v>-25838.346730000001</v>
          </cell>
          <cell r="AW827" t="str">
            <v>OLD DEAL</v>
          </cell>
        </row>
        <row r="828">
          <cell r="AU828" t="str">
            <v>GAS</v>
          </cell>
          <cell r="AV828">
            <v>-18589.606830000001</v>
          </cell>
          <cell r="AW828" t="str">
            <v>OLD DEAL</v>
          </cell>
        </row>
        <row r="829">
          <cell r="AU829" t="str">
            <v>GAS</v>
          </cell>
          <cell r="AV829">
            <v>-180218.53461</v>
          </cell>
          <cell r="AW829" t="str">
            <v>OLD DEAL</v>
          </cell>
        </row>
        <row r="830">
          <cell r="AU830" t="str">
            <v>GAS</v>
          </cell>
          <cell r="AV830">
            <v>-249887.95970000001</v>
          </cell>
          <cell r="AW830" t="str">
            <v>OLD DEAL</v>
          </cell>
        </row>
        <row r="831">
          <cell r="AU831" t="str">
            <v>GAS</v>
          </cell>
          <cell r="AV831">
            <v>-185378.85404000001</v>
          </cell>
          <cell r="AW831" t="str">
            <v>OLD DEAL</v>
          </cell>
        </row>
        <row r="832">
          <cell r="AU832" t="str">
            <v>GAS</v>
          </cell>
          <cell r="AV832">
            <v>-184985.18538000001</v>
          </cell>
          <cell r="AW832" t="str">
            <v>OLD DEAL</v>
          </cell>
        </row>
        <row r="833">
          <cell r="AU833" t="str">
            <v>GAS</v>
          </cell>
          <cell r="AV833">
            <v>-142110.90701</v>
          </cell>
          <cell r="AW833" t="str">
            <v>OLD DEAL</v>
          </cell>
        </row>
        <row r="834">
          <cell r="AU834" t="str">
            <v>GAS</v>
          </cell>
          <cell r="AV834">
            <v>-74358.427330000006</v>
          </cell>
          <cell r="AW834" t="str">
            <v>OLD DEAL</v>
          </cell>
        </row>
        <row r="835">
          <cell r="AU835" t="str">
            <v>GAS</v>
          </cell>
          <cell r="AV835">
            <v>-49150.509440000002</v>
          </cell>
          <cell r="AW835" t="str">
            <v>OLD DEAL</v>
          </cell>
        </row>
        <row r="836">
          <cell r="AU836" t="str">
            <v>GAS</v>
          </cell>
          <cell r="AV836">
            <v>-58797.166989999998</v>
          </cell>
          <cell r="AW836" t="str">
            <v>OLD DEAL</v>
          </cell>
        </row>
        <row r="837">
          <cell r="AU837" t="str">
            <v>GAS</v>
          </cell>
          <cell r="AV837">
            <v>-42779.735549999998</v>
          </cell>
          <cell r="AW837" t="str">
            <v>OLD DEAL</v>
          </cell>
        </row>
        <row r="838">
          <cell r="AU838" t="str">
            <v>GAS</v>
          </cell>
          <cell r="AV838">
            <v>-42688.888930000001</v>
          </cell>
          <cell r="AW838" t="str">
            <v>OLD DEAL</v>
          </cell>
        </row>
        <row r="839">
          <cell r="AU839" t="str">
            <v>GAS</v>
          </cell>
          <cell r="AV839">
            <v>-38757.520089999998</v>
          </cell>
          <cell r="AW839" t="str">
            <v>OLD DEAL</v>
          </cell>
        </row>
        <row r="840">
          <cell r="AU840" t="str">
            <v>GAS</v>
          </cell>
          <cell r="AV840">
            <v>-18589.606830000001</v>
          </cell>
          <cell r="AW840" t="str">
            <v>OLD DEAL</v>
          </cell>
        </row>
        <row r="841">
          <cell r="AU841" t="str">
            <v>GAS</v>
          </cell>
          <cell r="AV841">
            <v>-16383.50315</v>
          </cell>
          <cell r="AW841" t="str">
            <v>OLD DEAL</v>
          </cell>
        </row>
        <row r="842">
          <cell r="AU842" t="str">
            <v>GAS</v>
          </cell>
          <cell r="AV842">
            <v>-14699.29175</v>
          </cell>
          <cell r="AW842" t="str">
            <v>OLD DEAL</v>
          </cell>
        </row>
        <row r="843">
          <cell r="AU843" t="str">
            <v>GAS</v>
          </cell>
          <cell r="AV843">
            <v>-14259.91185</v>
          </cell>
          <cell r="AW843" t="str">
            <v>OLD DEAL</v>
          </cell>
        </row>
        <row r="844">
          <cell r="AU844" t="str">
            <v>GAS</v>
          </cell>
          <cell r="AV844">
            <v>-14229.629639999999</v>
          </cell>
          <cell r="AW844" t="str">
            <v>OLD DEAL</v>
          </cell>
        </row>
        <row r="845">
          <cell r="AU845" t="str">
            <v>GAS</v>
          </cell>
          <cell r="AV845">
            <v>-12919.173360000001</v>
          </cell>
          <cell r="AW845" t="str">
            <v>OLD DEAL</v>
          </cell>
        </row>
        <row r="846">
          <cell r="AU846" t="str">
            <v>GAS</v>
          </cell>
          <cell r="AV846">
            <v>-9294.8034200000002</v>
          </cell>
          <cell r="AW846" t="str">
            <v>OLD DEAL</v>
          </cell>
        </row>
        <row r="847">
          <cell r="AU847" t="str">
            <v>GAS</v>
          </cell>
          <cell r="AV847">
            <v>664046.50207000005</v>
          </cell>
          <cell r="AW847" t="str">
            <v>OLD DEAL</v>
          </cell>
        </row>
        <row r="848">
          <cell r="AU848" t="str">
            <v>GAS</v>
          </cell>
          <cell r="AV848">
            <v>669323.35256000003</v>
          </cell>
          <cell r="AW848" t="str">
            <v>OLD DEAL</v>
          </cell>
        </row>
        <row r="849">
          <cell r="AU849" t="str">
            <v>GAS</v>
          </cell>
          <cell r="AV849">
            <v>-127534.13295</v>
          </cell>
          <cell r="AW849" t="str">
            <v>OLD DEAL</v>
          </cell>
        </row>
        <row r="850">
          <cell r="AU850" t="str">
            <v>GAS</v>
          </cell>
          <cell r="AV850">
            <v>-145312.42952999999</v>
          </cell>
          <cell r="AW850" t="str">
            <v>OLD DEAL</v>
          </cell>
        </row>
        <row r="851">
          <cell r="AU851" t="str">
            <v>GAS</v>
          </cell>
          <cell r="AV851">
            <v>-118795.15549999999</v>
          </cell>
          <cell r="AW851" t="str">
            <v>OLD DEAL</v>
          </cell>
        </row>
        <row r="852">
          <cell r="AU852" t="str">
            <v>GAS</v>
          </cell>
          <cell r="AV852">
            <v>-111807.06907</v>
          </cell>
          <cell r="AW852" t="str">
            <v>OLD DEAL</v>
          </cell>
        </row>
        <row r="853">
          <cell r="AU853" t="str">
            <v>GAS</v>
          </cell>
          <cell r="AV853">
            <v>-116577.82345</v>
          </cell>
          <cell r="AW853" t="str">
            <v>OLD DEAL</v>
          </cell>
        </row>
        <row r="854">
          <cell r="AU854" t="str">
            <v>GAS</v>
          </cell>
          <cell r="AV854">
            <v>-68131.552110000004</v>
          </cell>
          <cell r="AW854" t="str">
            <v>OLD DEAL</v>
          </cell>
        </row>
        <row r="855">
          <cell r="AU855" t="str">
            <v>GAS</v>
          </cell>
          <cell r="AV855">
            <v>-85022.755300000004</v>
          </cell>
          <cell r="AW855" t="str">
            <v>OLD DEAL</v>
          </cell>
        </row>
        <row r="856">
          <cell r="AU856" t="str">
            <v>GAS</v>
          </cell>
          <cell r="AV856">
            <v>-88802.040269999998</v>
          </cell>
          <cell r="AW856" t="str">
            <v>OLD DEAL</v>
          </cell>
        </row>
        <row r="857">
          <cell r="AU857" t="str">
            <v>GAS</v>
          </cell>
          <cell r="AV857">
            <v>-74246.97219</v>
          </cell>
          <cell r="AW857" t="str">
            <v>OLD DEAL</v>
          </cell>
        </row>
        <row r="858">
          <cell r="AU858" t="str">
            <v>GAS</v>
          </cell>
          <cell r="AV858">
            <v>-67084.241439999998</v>
          </cell>
          <cell r="AW858" t="str">
            <v>OLD DEAL</v>
          </cell>
        </row>
        <row r="859">
          <cell r="AU859" t="str">
            <v>GAS</v>
          </cell>
          <cell r="AV859">
            <v>-54860.15221</v>
          </cell>
          <cell r="AW859" t="str">
            <v>OLD DEAL</v>
          </cell>
        </row>
        <row r="860">
          <cell r="AU860" t="str">
            <v>GAS</v>
          </cell>
          <cell r="AV860">
            <v>-38932.315490000001</v>
          </cell>
          <cell r="AW860" t="str">
            <v>OLD DEAL</v>
          </cell>
        </row>
        <row r="861">
          <cell r="AU861" t="str">
            <v>GAS</v>
          </cell>
          <cell r="AV861">
            <v>-28322.361260000001</v>
          </cell>
          <cell r="AW861" t="str">
            <v>OLD DEAL</v>
          </cell>
        </row>
        <row r="862">
          <cell r="AU862" t="str">
            <v>GAS</v>
          </cell>
          <cell r="AV862">
            <v>-8502.2755300000008</v>
          </cell>
          <cell r="AW862" t="str">
            <v>OLD DEAL</v>
          </cell>
        </row>
        <row r="863">
          <cell r="AU863" t="str">
            <v>GAS</v>
          </cell>
          <cell r="AV863">
            <v>-16145.825500000001</v>
          </cell>
          <cell r="AW863" t="str">
            <v>OLD DEAL</v>
          </cell>
        </row>
        <row r="864">
          <cell r="AU864" t="str">
            <v>GAS</v>
          </cell>
          <cell r="AV864">
            <v>-7424.69722</v>
          </cell>
          <cell r="AW864" t="str">
            <v>OLD DEAL</v>
          </cell>
        </row>
        <row r="865">
          <cell r="AU865" t="str">
            <v>GAS</v>
          </cell>
          <cell r="AV865">
            <v>-14907.609210000001</v>
          </cell>
          <cell r="AW865" t="str">
            <v>OLD DEAL</v>
          </cell>
        </row>
        <row r="866">
          <cell r="AU866" t="str">
            <v>GAS</v>
          </cell>
          <cell r="AV866">
            <v>-13715.038049999999</v>
          </cell>
          <cell r="AW866" t="str">
            <v>OLD DEAL</v>
          </cell>
        </row>
        <row r="867">
          <cell r="AU867" t="str">
            <v>GAS</v>
          </cell>
          <cell r="AV867">
            <v>-9733.0788699999994</v>
          </cell>
          <cell r="AW867" t="str">
            <v>OLD DEAL</v>
          </cell>
        </row>
        <row r="868">
          <cell r="AU868" t="str">
            <v>GAS</v>
          </cell>
          <cell r="AV868">
            <v>-8747.3342400000001</v>
          </cell>
          <cell r="AW868" t="str">
            <v>OLD DEAL</v>
          </cell>
        </row>
        <row r="869">
          <cell r="AU869" t="str">
            <v>GAS</v>
          </cell>
          <cell r="AV869">
            <v>-17004.551060000002</v>
          </cell>
          <cell r="AW869" t="str">
            <v>OLD DEAL</v>
          </cell>
        </row>
        <row r="870">
          <cell r="AU870" t="str">
            <v>GAS</v>
          </cell>
          <cell r="AV870">
            <v>-16145.825500000001</v>
          </cell>
          <cell r="AW870" t="str">
            <v>OLD DEAL</v>
          </cell>
        </row>
        <row r="871">
          <cell r="AU871" t="str">
            <v>GAS</v>
          </cell>
          <cell r="AV871">
            <v>-7424.69722</v>
          </cell>
          <cell r="AW871" t="str">
            <v>OLD DEAL</v>
          </cell>
        </row>
        <row r="872">
          <cell r="AU872" t="str">
            <v>GAS</v>
          </cell>
          <cell r="AV872">
            <v>-14907.609210000001</v>
          </cell>
          <cell r="AW872" t="str">
            <v>OLD DEAL</v>
          </cell>
        </row>
        <row r="873">
          <cell r="AU873" t="str">
            <v>GAS</v>
          </cell>
          <cell r="AV873">
            <v>-13715.038049999999</v>
          </cell>
          <cell r="AW873" t="str">
            <v>OLD DEAL</v>
          </cell>
        </row>
        <row r="874">
          <cell r="AU874" t="str">
            <v>GAS</v>
          </cell>
          <cell r="AV874">
            <v>-14599.61831</v>
          </cell>
          <cell r="AW874" t="str">
            <v>OLD DEAL</v>
          </cell>
        </row>
        <row r="875">
          <cell r="AU875" t="str">
            <v>GAS</v>
          </cell>
          <cell r="AV875">
            <v>-93525.030830000003</v>
          </cell>
          <cell r="AW875" t="str">
            <v>OLD DEAL</v>
          </cell>
        </row>
        <row r="876">
          <cell r="AU876" t="str">
            <v>GAS</v>
          </cell>
          <cell r="AV876">
            <v>-137239.51678000001</v>
          </cell>
          <cell r="AW876" t="str">
            <v>OLD DEAL</v>
          </cell>
        </row>
        <row r="877">
          <cell r="AU877" t="str">
            <v>GAS</v>
          </cell>
          <cell r="AV877">
            <v>-96521.063840000003</v>
          </cell>
          <cell r="AW877" t="str">
            <v>OLD DEAL</v>
          </cell>
        </row>
        <row r="878">
          <cell r="AU878" t="str">
            <v>GAS</v>
          </cell>
          <cell r="AV878">
            <v>-96899.459860000003</v>
          </cell>
          <cell r="AW878" t="str">
            <v>OLD DEAL</v>
          </cell>
        </row>
        <row r="879">
          <cell r="AU879" t="str">
            <v>GAS</v>
          </cell>
          <cell r="AV879">
            <v>-75432.709289999999</v>
          </cell>
          <cell r="AW879" t="str">
            <v>OLD DEAL</v>
          </cell>
        </row>
        <row r="880">
          <cell r="AU880" t="str">
            <v>GAS</v>
          </cell>
          <cell r="AV880">
            <v>-43798.854919999998</v>
          </cell>
          <cell r="AW880" t="str">
            <v>OLD DEAL</v>
          </cell>
        </row>
        <row r="881">
          <cell r="AU881" t="str">
            <v>GAS</v>
          </cell>
          <cell r="AV881">
            <v>-25506.826590000001</v>
          </cell>
          <cell r="AW881" t="str">
            <v>OLD DEAL</v>
          </cell>
        </row>
        <row r="882">
          <cell r="AU882" t="str">
            <v>GAS</v>
          </cell>
          <cell r="AV882">
            <v>-40364.563759999997</v>
          </cell>
          <cell r="AW882" t="str">
            <v>OLD DEAL</v>
          </cell>
        </row>
        <row r="883">
          <cell r="AU883" t="str">
            <v>GAS</v>
          </cell>
          <cell r="AV883">
            <v>-22274.091659999998</v>
          </cell>
          <cell r="AW883" t="str">
            <v>OLD DEAL</v>
          </cell>
        </row>
        <row r="884">
          <cell r="AU884" t="str">
            <v>GAS</v>
          </cell>
          <cell r="AV884">
            <v>-22361.413809999998</v>
          </cell>
          <cell r="AW884" t="str">
            <v>OLD DEAL</v>
          </cell>
        </row>
        <row r="885">
          <cell r="AU885" t="str">
            <v>GAS</v>
          </cell>
          <cell r="AV885">
            <v>-20572.557079999999</v>
          </cell>
          <cell r="AW885" t="str">
            <v>OLD DEAL</v>
          </cell>
        </row>
        <row r="886">
          <cell r="AU886" t="str">
            <v>GAS</v>
          </cell>
          <cell r="AV886">
            <v>-14599.61831</v>
          </cell>
          <cell r="AW886" t="str">
            <v>OLD DEAL</v>
          </cell>
        </row>
        <row r="887">
          <cell r="AU887" t="str">
            <v>GAS</v>
          </cell>
          <cell r="AV887">
            <v>-16145.825500000001</v>
          </cell>
          <cell r="AW887" t="str">
            <v>OLD DEAL</v>
          </cell>
        </row>
        <row r="888">
          <cell r="AU888" t="str">
            <v>GAS</v>
          </cell>
          <cell r="AV888">
            <v>0</v>
          </cell>
          <cell r="AW888" t="str">
            <v>OLD DEAL</v>
          </cell>
        </row>
        <row r="889">
          <cell r="AU889" t="str">
            <v>GAS</v>
          </cell>
          <cell r="AV889">
            <v>-7453.8046000000004</v>
          </cell>
          <cell r="AW889" t="str">
            <v>OLD DEAL</v>
          </cell>
        </row>
        <row r="890">
          <cell r="AU890" t="str">
            <v>GAS</v>
          </cell>
          <cell r="AV890">
            <v>411647.46012</v>
          </cell>
          <cell r="AW890" t="str">
            <v>OLD DEAL</v>
          </cell>
        </row>
        <row r="891">
          <cell r="AU891" t="str">
            <v>GAS</v>
          </cell>
          <cell r="AV891">
            <v>-169163.28362999999</v>
          </cell>
          <cell r="AW891" t="str">
            <v>OLD DEAL</v>
          </cell>
        </row>
        <row r="892">
          <cell r="AU892" t="str">
            <v>GAS</v>
          </cell>
          <cell r="AV892">
            <v>-173339.14550000001</v>
          </cell>
          <cell r="AW892" t="str">
            <v>OLD DEAL</v>
          </cell>
        </row>
        <row r="893">
          <cell r="AU893" t="str">
            <v>GAS</v>
          </cell>
          <cell r="AV893">
            <v>-147169.84520000001</v>
          </cell>
          <cell r="AW893" t="str">
            <v>OLD DEAL</v>
          </cell>
        </row>
        <row r="894">
          <cell r="AU894" t="str">
            <v>GAS</v>
          </cell>
          <cell r="AV894">
            <v>-130776.59976</v>
          </cell>
          <cell r="AW894" t="str">
            <v>OLD DEAL</v>
          </cell>
        </row>
        <row r="895">
          <cell r="AU895" t="str">
            <v>GAS</v>
          </cell>
          <cell r="AV895">
            <v>-89649.251120000001</v>
          </cell>
          <cell r="AW895" t="str">
            <v>OLD DEAL</v>
          </cell>
        </row>
        <row r="896">
          <cell r="AU896" t="str">
            <v>GAS</v>
          </cell>
          <cell r="AV896">
            <v>-43950.2232</v>
          </cell>
          <cell r="AW896" t="str">
            <v>OLD DEAL</v>
          </cell>
        </row>
        <row r="897">
          <cell r="AU897" t="str">
            <v>GAS</v>
          </cell>
          <cell r="AV897">
            <v>-101497.97018</v>
          </cell>
          <cell r="AW897" t="str">
            <v>OLD DEAL</v>
          </cell>
        </row>
        <row r="898">
          <cell r="AU898" t="str">
            <v>GAS</v>
          </cell>
          <cell r="AV898">
            <v>-105929.47779999999</v>
          </cell>
          <cell r="AW898" t="str">
            <v>OLD DEAL</v>
          </cell>
        </row>
        <row r="899">
          <cell r="AU899" t="str">
            <v>GAS</v>
          </cell>
          <cell r="AV899">
            <v>-91981.153250000003</v>
          </cell>
          <cell r="AW899" t="str">
            <v>OLD DEAL</v>
          </cell>
        </row>
        <row r="900">
          <cell r="AU900" t="str">
            <v>GAS</v>
          </cell>
          <cell r="AV900">
            <v>-69747.519870000004</v>
          </cell>
          <cell r="AW900" t="str">
            <v>OLD DEAL</v>
          </cell>
        </row>
        <row r="901">
          <cell r="AU901" t="str">
            <v>GAS</v>
          </cell>
          <cell r="AV901">
            <v>-65199.45536</v>
          </cell>
          <cell r="AW901" t="str">
            <v>OLD DEAL</v>
          </cell>
        </row>
        <row r="902">
          <cell r="AU902" t="str">
            <v>GAS</v>
          </cell>
          <cell r="AV902">
            <v>-43950.2232</v>
          </cell>
          <cell r="AW902" t="str">
            <v>OLD DEAL</v>
          </cell>
        </row>
        <row r="903">
          <cell r="AU903" t="str">
            <v>GAS</v>
          </cell>
          <cell r="AV903">
            <v>-11277.552240000001</v>
          </cell>
          <cell r="AW903" t="str">
            <v>OLD DEAL</v>
          </cell>
        </row>
        <row r="904">
          <cell r="AU904" t="str">
            <v>GAS</v>
          </cell>
          <cell r="AV904">
            <v>-9629.9525300000005</v>
          </cell>
          <cell r="AW904" t="str">
            <v>OLD DEAL</v>
          </cell>
        </row>
        <row r="905">
          <cell r="AU905" t="str">
            <v>GAS</v>
          </cell>
          <cell r="AV905">
            <v>-9198.1153300000005</v>
          </cell>
          <cell r="AW905" t="str">
            <v>OLD DEAL</v>
          </cell>
        </row>
        <row r="906">
          <cell r="AU906" t="str">
            <v>GAS</v>
          </cell>
          <cell r="AV906">
            <v>-17436.879970000002</v>
          </cell>
          <cell r="AW906" t="str">
            <v>OLD DEAL</v>
          </cell>
        </row>
        <row r="907">
          <cell r="AU907" t="str">
            <v>GAS</v>
          </cell>
          <cell r="AV907">
            <v>-8149.93192</v>
          </cell>
          <cell r="AW907" t="str">
            <v>OLD DEAL</v>
          </cell>
        </row>
        <row r="908">
          <cell r="AU908" t="str">
            <v>GAS</v>
          </cell>
          <cell r="AV908">
            <v>-5493.7779</v>
          </cell>
          <cell r="AW908" t="str">
            <v>OLD DEAL</v>
          </cell>
        </row>
        <row r="909">
          <cell r="AU909" t="str">
            <v>GAS</v>
          </cell>
          <cell r="AV909">
            <v>-11277.552240000001</v>
          </cell>
          <cell r="AW909" t="str">
            <v>OLD DEAL</v>
          </cell>
        </row>
        <row r="910">
          <cell r="AU910" t="str">
            <v>GAS</v>
          </cell>
          <cell r="AV910">
            <v>-19259.905060000001</v>
          </cell>
          <cell r="AW910" t="str">
            <v>OLD DEAL</v>
          </cell>
        </row>
        <row r="911">
          <cell r="AU911" t="str">
            <v>GAS</v>
          </cell>
          <cell r="AV911">
            <v>-9198.1153300000005</v>
          </cell>
          <cell r="AW911" t="str">
            <v>OLD DEAL</v>
          </cell>
        </row>
        <row r="912">
          <cell r="AU912" t="str">
            <v>GAS</v>
          </cell>
          <cell r="AV912">
            <v>-8718.4399799999992</v>
          </cell>
          <cell r="AW912" t="str">
            <v>OLD DEAL</v>
          </cell>
        </row>
        <row r="913">
          <cell r="AU913" t="str">
            <v>GAS</v>
          </cell>
          <cell r="AV913">
            <v>-8149.93192</v>
          </cell>
          <cell r="AW913" t="str">
            <v>OLD DEAL</v>
          </cell>
        </row>
        <row r="914">
          <cell r="AU914" t="str">
            <v>GAS</v>
          </cell>
          <cell r="AV914">
            <v>-5493.7779</v>
          </cell>
          <cell r="AW914" t="str">
            <v>OLD DEAL</v>
          </cell>
        </row>
        <row r="915">
          <cell r="AU915" t="str">
            <v>GAS</v>
          </cell>
          <cell r="AV915">
            <v>-124053.07466</v>
          </cell>
          <cell r="AW915" t="str">
            <v>OLD DEAL</v>
          </cell>
        </row>
        <row r="916">
          <cell r="AU916" t="str">
            <v>GAS</v>
          </cell>
          <cell r="AV916">
            <v>-134819.33538999999</v>
          </cell>
          <cell r="AW916" t="str">
            <v>OLD DEAL</v>
          </cell>
        </row>
        <row r="917">
          <cell r="AU917" t="str">
            <v>GAS</v>
          </cell>
          <cell r="AV917">
            <v>-119575.49923</v>
          </cell>
          <cell r="AW917" t="str">
            <v>OLD DEAL</v>
          </cell>
        </row>
        <row r="918">
          <cell r="AU918" t="str">
            <v>GAS</v>
          </cell>
          <cell r="AV918">
            <v>-104621.27981000001</v>
          </cell>
          <cell r="AW918" t="str">
            <v>OLD DEAL</v>
          </cell>
        </row>
        <row r="919">
          <cell r="AU919" t="str">
            <v>GAS</v>
          </cell>
          <cell r="AV919">
            <v>-97799.183040000004</v>
          </cell>
          <cell r="AW919" t="str">
            <v>OLD DEAL</v>
          </cell>
        </row>
        <row r="920">
          <cell r="AU920" t="str">
            <v>GAS</v>
          </cell>
          <cell r="AV920">
            <v>-49444.001100000001</v>
          </cell>
          <cell r="AW920" t="str">
            <v>OLD DEAL</v>
          </cell>
        </row>
        <row r="921">
          <cell r="AU921" t="str">
            <v>GAS</v>
          </cell>
          <cell r="AV921">
            <v>-33832.656730000002</v>
          </cell>
          <cell r="AW921" t="str">
            <v>OLD DEAL</v>
          </cell>
        </row>
        <row r="922">
          <cell r="AU922" t="str">
            <v>GAS</v>
          </cell>
          <cell r="AV922">
            <v>-38519.810109999999</v>
          </cell>
          <cell r="AW922" t="str">
            <v>OLD DEAL</v>
          </cell>
        </row>
        <row r="923">
          <cell r="AU923" t="str">
            <v>GAS</v>
          </cell>
          <cell r="AV923">
            <v>-27594.345979999998</v>
          </cell>
          <cell r="AW923" t="str">
            <v>OLD DEAL</v>
          </cell>
        </row>
        <row r="924">
          <cell r="AU924" t="str">
            <v>GAS</v>
          </cell>
          <cell r="AV924">
            <v>-26155.319950000001</v>
          </cell>
          <cell r="AW924" t="str">
            <v>OLD DEAL</v>
          </cell>
        </row>
        <row r="925">
          <cell r="AU925" t="str">
            <v>GAS</v>
          </cell>
          <cell r="AV925">
            <v>-32599.72768</v>
          </cell>
          <cell r="AW925" t="str">
            <v>OLD DEAL</v>
          </cell>
        </row>
        <row r="926">
          <cell r="AU926" t="str">
            <v>GAS</v>
          </cell>
          <cell r="AV926">
            <v>-16481.333699999999</v>
          </cell>
          <cell r="AW926" t="str">
            <v>OLD DEAL</v>
          </cell>
        </row>
        <row r="927">
          <cell r="AU927" t="str">
            <v>GAS</v>
          </cell>
          <cell r="AV927">
            <v>-11277.552240000001</v>
          </cell>
          <cell r="AW927" t="str">
            <v>OLD DEAL</v>
          </cell>
        </row>
        <row r="928">
          <cell r="AU928" t="str">
            <v>GAS</v>
          </cell>
          <cell r="AV928">
            <v>-9629.9525300000005</v>
          </cell>
          <cell r="AW928" t="str">
            <v>OLD DEAL</v>
          </cell>
        </row>
        <row r="929">
          <cell r="AU929" t="str">
            <v>GAS</v>
          </cell>
          <cell r="AV929">
            <v>-9198.1153300000005</v>
          </cell>
          <cell r="AW929" t="str">
            <v>OLD DEAL</v>
          </cell>
        </row>
        <row r="930">
          <cell r="AU930" t="str">
            <v>GAS</v>
          </cell>
          <cell r="AV930">
            <v>-8718.4399799999992</v>
          </cell>
          <cell r="AW930" t="str">
            <v>OLD DEAL</v>
          </cell>
        </row>
        <row r="931">
          <cell r="AU931" t="str">
            <v>GAS</v>
          </cell>
          <cell r="AV931">
            <v>-8149.93192</v>
          </cell>
          <cell r="AW931" t="str">
            <v>OLD DEAL</v>
          </cell>
        </row>
        <row r="932">
          <cell r="AU932" t="str">
            <v>GAS</v>
          </cell>
          <cell r="AV932">
            <v>-5493.7779</v>
          </cell>
          <cell r="AW932" t="str">
            <v>OLD DEAL</v>
          </cell>
        </row>
        <row r="933">
          <cell r="AU933" t="str">
            <v>GAS</v>
          </cell>
          <cell r="AV933">
            <v>336993.58322999999</v>
          </cell>
          <cell r="AW933" t="str">
            <v>OLD DEAL</v>
          </cell>
        </row>
        <row r="934">
          <cell r="AU934" t="str">
            <v>GAS</v>
          </cell>
          <cell r="AV934">
            <v>-14440.000000601885</v>
          </cell>
          <cell r="AW934" t="str">
            <v>OLD DEAL</v>
          </cell>
        </row>
        <row r="935">
          <cell r="AU935" t="str">
            <v>GAS</v>
          </cell>
          <cell r="AV935">
            <v>-14489.999998231127</v>
          </cell>
          <cell r="AW935" t="str">
            <v>OLD DEAL</v>
          </cell>
        </row>
        <row r="936">
          <cell r="AU936" t="str">
            <v>GAS</v>
          </cell>
          <cell r="AV936">
            <v>-13640.000004772308</v>
          </cell>
          <cell r="AW936" t="str">
            <v>OLD DEAL</v>
          </cell>
        </row>
        <row r="937">
          <cell r="AU937" t="str">
            <v>GAS</v>
          </cell>
          <cell r="AV937">
            <v>-12319.999995696366</v>
          </cell>
          <cell r="AW937" t="str">
            <v>OLD DEAL</v>
          </cell>
        </row>
        <row r="938">
          <cell r="AU938" t="str">
            <v>GAS</v>
          </cell>
          <cell r="AV938">
            <v>-6300.0000021591859</v>
          </cell>
          <cell r="AW938" t="str">
            <v>OLD DEAL</v>
          </cell>
        </row>
        <row r="939">
          <cell r="AU939" t="str">
            <v>GAS</v>
          </cell>
          <cell r="AV939">
            <v>0</v>
          </cell>
          <cell r="AW939" t="str">
            <v>OLD DEAL</v>
          </cell>
        </row>
        <row r="940">
          <cell r="AU940" t="str">
            <v>GAS</v>
          </cell>
          <cell r="AV940">
            <v>0</v>
          </cell>
          <cell r="AW940" t="str">
            <v>OLD DEAL</v>
          </cell>
        </row>
        <row r="941">
          <cell r="AU941" t="str">
            <v>GAS</v>
          </cell>
          <cell r="AV941">
            <v>0</v>
          </cell>
          <cell r="AW941" t="str">
            <v>OLD DEAL</v>
          </cell>
        </row>
        <row r="942">
          <cell r="AU942" t="str">
            <v>GAS</v>
          </cell>
          <cell r="AV942">
            <v>0</v>
          </cell>
          <cell r="AW942" t="str">
            <v>OLD DEAL</v>
          </cell>
        </row>
        <row r="943">
          <cell r="AU943" t="str">
            <v>GAS</v>
          </cell>
          <cell r="AV943">
            <v>0</v>
          </cell>
          <cell r="AW943" t="str">
            <v>OLD DEAL</v>
          </cell>
        </row>
        <row r="944">
          <cell r="AU944" t="str">
            <v>GAS</v>
          </cell>
          <cell r="AV944">
            <v>0</v>
          </cell>
          <cell r="AW944" t="str">
            <v>OLD DEAL</v>
          </cell>
        </row>
        <row r="945">
          <cell r="AU945" t="str">
            <v>GAS</v>
          </cell>
          <cell r="AV945">
            <v>0</v>
          </cell>
          <cell r="AW945" t="str">
            <v>OLD DEAL</v>
          </cell>
        </row>
        <row r="946">
          <cell r="AU946" t="str">
            <v>GAS</v>
          </cell>
          <cell r="AV946">
            <v>71499.999996426093</v>
          </cell>
          <cell r="AW946" t="str">
            <v>OLD DEAL</v>
          </cell>
        </row>
        <row r="947">
          <cell r="AU947" t="str">
            <v>GAS</v>
          </cell>
          <cell r="AV947">
            <v>107300.0000040278</v>
          </cell>
          <cell r="AW947" t="str">
            <v>OLD DEAL</v>
          </cell>
        </row>
        <row r="948">
          <cell r="AU948" t="str">
            <v>GAS</v>
          </cell>
          <cell r="AV948">
            <v>114799.99999897629</v>
          </cell>
          <cell r="AW948" t="str">
            <v>OLD DEAL</v>
          </cell>
        </row>
        <row r="949">
          <cell r="AU949" t="str">
            <v>GAS</v>
          </cell>
          <cell r="AV949">
            <v>102489.99999730755</v>
          </cell>
          <cell r="AW949" t="str">
            <v>OLD DEAL</v>
          </cell>
        </row>
        <row r="950">
          <cell r="AU950" t="str">
            <v>GAS</v>
          </cell>
          <cell r="AV950">
            <v>33750.000001642511</v>
          </cell>
          <cell r="AW950" t="str">
            <v>OLD DEAL</v>
          </cell>
        </row>
        <row r="951">
          <cell r="AU951" t="str">
            <v>GAS</v>
          </cell>
          <cell r="AV951">
            <v>16500.00000131645</v>
          </cell>
          <cell r="AW951" t="str">
            <v>OLD DEAL</v>
          </cell>
        </row>
        <row r="952">
          <cell r="AU952" t="str">
            <v>GAS</v>
          </cell>
          <cell r="AV952">
            <v>14400.000002434943</v>
          </cell>
          <cell r="AW952" t="str">
            <v>OLD DEAL</v>
          </cell>
        </row>
        <row r="953">
          <cell r="AU953" t="str">
            <v>GAS</v>
          </cell>
          <cell r="AV953">
            <v>17599.999998943378</v>
          </cell>
          <cell r="AW953" t="str">
            <v>OLD DEAL</v>
          </cell>
        </row>
        <row r="954">
          <cell r="AU954" t="str">
            <v>GAS</v>
          </cell>
          <cell r="AV954">
            <v>18600.000003885947</v>
          </cell>
          <cell r="AW954" t="str">
            <v>OLD DEAL</v>
          </cell>
        </row>
        <row r="955">
          <cell r="AU955" t="str">
            <v>GAS</v>
          </cell>
          <cell r="AV955">
            <v>24309.99999981259</v>
          </cell>
          <cell r="AW955" t="str">
            <v>OLD DEAL</v>
          </cell>
        </row>
        <row r="956">
          <cell r="AU956" t="str">
            <v>GAS</v>
          </cell>
          <cell r="AV956">
            <v>36749.999995231978</v>
          </cell>
          <cell r="AW956" t="str">
            <v>OLD DEAL</v>
          </cell>
        </row>
        <row r="957">
          <cell r="AU957" t="str">
            <v>GAS</v>
          </cell>
          <cell r="AV957">
            <v>-6209.9999966394707</v>
          </cell>
          <cell r="AW957" t="str">
            <v>OLD DEAL</v>
          </cell>
        </row>
        <row r="958">
          <cell r="AU958" t="str">
            <v>GAS</v>
          </cell>
          <cell r="AV958">
            <v>-4140.0000023645225</v>
          </cell>
          <cell r="AW958" t="str">
            <v>OLD DEAL</v>
          </cell>
        </row>
        <row r="959">
          <cell r="AU959" t="str">
            <v>GAS</v>
          </cell>
          <cell r="AV959">
            <v>-2089.9999991087134</v>
          </cell>
          <cell r="AW959" t="str">
            <v>OLD DEAL</v>
          </cell>
        </row>
        <row r="960">
          <cell r="AU960" t="str">
            <v>GAS</v>
          </cell>
          <cell r="AV960">
            <v>329.99999655668972</v>
          </cell>
          <cell r="AW960" t="str">
            <v>OLD DEAL</v>
          </cell>
        </row>
        <row r="961">
          <cell r="AU961" t="str">
            <v>GAS</v>
          </cell>
          <cell r="AV961">
            <v>8820.0000030228603</v>
          </cell>
          <cell r="AW961" t="str">
            <v>OLD DEAL</v>
          </cell>
        </row>
        <row r="962">
          <cell r="AU962" t="str">
            <v>GAS</v>
          </cell>
          <cell r="AV962">
            <v>0</v>
          </cell>
          <cell r="AW962" t="str">
            <v>OLD DEAL</v>
          </cell>
        </row>
        <row r="963">
          <cell r="AU963" t="str">
            <v>GAS</v>
          </cell>
          <cell r="AV963">
            <v>0</v>
          </cell>
          <cell r="AW963" t="str">
            <v>OLD DEAL</v>
          </cell>
        </row>
        <row r="964">
          <cell r="AU964" t="str">
            <v>GAS</v>
          </cell>
          <cell r="AV964">
            <v>0</v>
          </cell>
          <cell r="AW964" t="str">
            <v>OLD DEAL</v>
          </cell>
        </row>
        <row r="965">
          <cell r="AU965" t="str">
            <v>GAS</v>
          </cell>
          <cell r="AV965">
            <v>0</v>
          </cell>
          <cell r="AW965" t="str">
            <v>OLD DEAL</v>
          </cell>
        </row>
        <row r="966">
          <cell r="AU966" t="str">
            <v>GAS</v>
          </cell>
          <cell r="AV966">
            <v>0</v>
          </cell>
          <cell r="AW966" t="str">
            <v>OLD DEAL</v>
          </cell>
        </row>
        <row r="967">
          <cell r="AU967" t="str">
            <v>GAS</v>
          </cell>
          <cell r="AV967">
            <v>0</v>
          </cell>
          <cell r="AW967" t="str">
            <v>OLD DEAL</v>
          </cell>
        </row>
        <row r="968">
          <cell r="AU968" t="str">
            <v>GAS</v>
          </cell>
          <cell r="AV968">
            <v>0</v>
          </cell>
          <cell r="AW968" t="str">
            <v>OLD DEAL</v>
          </cell>
        </row>
        <row r="969">
          <cell r="AU969" t="str">
            <v>GAS</v>
          </cell>
          <cell r="AV969">
            <v>89249.999996681363</v>
          </cell>
          <cell r="AW969" t="str">
            <v>OLD DEAL</v>
          </cell>
        </row>
        <row r="970">
          <cell r="AU970" t="str">
            <v>GAS</v>
          </cell>
          <cell r="AV970">
            <v>136899.99999879368</v>
          </cell>
          <cell r="AW970" t="str">
            <v>OLD DEAL</v>
          </cell>
        </row>
        <row r="971">
          <cell r="AU971" t="str">
            <v>GAS</v>
          </cell>
          <cell r="AV971">
            <v>153719.99999703126</v>
          </cell>
          <cell r="AW971" t="str">
            <v>OLD DEAL</v>
          </cell>
        </row>
        <row r="972">
          <cell r="AU972" t="str">
            <v>GAS</v>
          </cell>
          <cell r="AV972">
            <v>134309.99999998667</v>
          </cell>
          <cell r="AW972" t="str">
            <v>OLD DEAL</v>
          </cell>
        </row>
        <row r="973">
          <cell r="AU973" t="str">
            <v>GAS</v>
          </cell>
          <cell r="AV973">
            <v>57500.000004295813</v>
          </cell>
          <cell r="AW973" t="str">
            <v>OLD DEAL</v>
          </cell>
        </row>
        <row r="974">
          <cell r="AU974" t="str">
            <v>GAS</v>
          </cell>
          <cell r="AV974">
            <v>27059.999998108371</v>
          </cell>
          <cell r="AW974" t="str">
            <v>OLD DEAL</v>
          </cell>
        </row>
        <row r="975">
          <cell r="AU975" t="str">
            <v>GAS</v>
          </cell>
          <cell r="AV975">
            <v>24900.000004210426</v>
          </cell>
          <cell r="AW975" t="str">
            <v>OLD DEAL</v>
          </cell>
        </row>
        <row r="976">
          <cell r="AU976" t="str">
            <v>GAS</v>
          </cell>
          <cell r="AV976">
            <v>22859.999998431322</v>
          </cell>
          <cell r="AW976" t="str">
            <v>OLD DEAL</v>
          </cell>
        </row>
        <row r="977">
          <cell r="AU977" t="str">
            <v>GAS</v>
          </cell>
          <cell r="AV977">
            <v>27200.000000651049</v>
          </cell>
          <cell r="AW977" t="str">
            <v>OLD DEAL</v>
          </cell>
        </row>
        <row r="978">
          <cell r="AU978" t="str">
            <v>GAS</v>
          </cell>
          <cell r="AV978">
            <v>33880.000002411893</v>
          </cell>
          <cell r="AW978" t="str">
            <v>OLD DEAL</v>
          </cell>
        </row>
        <row r="979">
          <cell r="AU979" t="str">
            <v>GAS</v>
          </cell>
          <cell r="AV979">
            <v>49350.00000088221</v>
          </cell>
          <cell r="AW979" t="str">
            <v>OLD DEAL</v>
          </cell>
        </row>
        <row r="980">
          <cell r="AU980" t="str">
            <v>GAS</v>
          </cell>
          <cell r="AV980">
            <v>-5160.000003410687</v>
          </cell>
          <cell r="AW980" t="str">
            <v>OLD DEAL</v>
          </cell>
        </row>
        <row r="981">
          <cell r="AU981" t="str">
            <v>GAS</v>
          </cell>
          <cell r="AV981">
            <v>1890.0000023896343</v>
          </cell>
          <cell r="AW981" t="str">
            <v>OLD DEAL</v>
          </cell>
        </row>
        <row r="982">
          <cell r="AU982" t="str">
            <v>GAS</v>
          </cell>
          <cell r="AV982">
            <v>5279.9999982777845</v>
          </cell>
          <cell r="AW982" t="str">
            <v>OLD DEAL</v>
          </cell>
        </row>
        <row r="983">
          <cell r="AU983" t="str">
            <v>GAS</v>
          </cell>
          <cell r="AV983">
            <v>7590.0000013962635</v>
          </cell>
          <cell r="AW983" t="str">
            <v>OLD DEAL</v>
          </cell>
        </row>
        <row r="984">
          <cell r="AU984" t="str">
            <v>GAS</v>
          </cell>
          <cell r="AV984">
            <v>18600.000001089684</v>
          </cell>
          <cell r="AW984" t="str">
            <v>OLD DEAL</v>
          </cell>
        </row>
        <row r="985">
          <cell r="AU985" t="str">
            <v>GAS</v>
          </cell>
          <cell r="AV985">
            <v>0</v>
          </cell>
          <cell r="AW985" t="str">
            <v>OLD DEAL</v>
          </cell>
        </row>
        <row r="986">
          <cell r="AU986" t="str">
            <v>GAS</v>
          </cell>
          <cell r="AV986">
            <v>0</v>
          </cell>
          <cell r="AW986" t="str">
            <v>OLD DEAL</v>
          </cell>
        </row>
        <row r="987">
          <cell r="AU987" t="str">
            <v>GAS</v>
          </cell>
          <cell r="AV987">
            <v>0</v>
          </cell>
          <cell r="AW987" t="str">
            <v>OLD DEAL</v>
          </cell>
        </row>
        <row r="988">
          <cell r="AU988" t="str">
            <v>GAS</v>
          </cell>
          <cell r="AV988">
            <v>0</v>
          </cell>
          <cell r="AW988" t="str">
            <v>OLD DEAL</v>
          </cell>
        </row>
        <row r="989">
          <cell r="AU989" t="str">
            <v>GAS</v>
          </cell>
          <cell r="AV989">
            <v>0</v>
          </cell>
          <cell r="AW989" t="str">
            <v>OLD DEAL</v>
          </cell>
        </row>
        <row r="990">
          <cell r="AU990" t="str">
            <v>GAS</v>
          </cell>
          <cell r="AV990">
            <v>0</v>
          </cell>
          <cell r="AW990" t="str">
            <v>OLD DEAL</v>
          </cell>
        </row>
        <row r="991">
          <cell r="AU991" t="str">
            <v>GAS</v>
          </cell>
          <cell r="AV991">
            <v>0</v>
          </cell>
          <cell r="AW991" t="str">
            <v>OLD DEAL</v>
          </cell>
        </row>
        <row r="992">
          <cell r="AU992" t="str">
            <v>GAS</v>
          </cell>
          <cell r="AV992">
            <v>101919.99999787608</v>
          </cell>
          <cell r="AW992" t="str">
            <v>OLD DEAL</v>
          </cell>
        </row>
        <row r="993">
          <cell r="AU993" t="str">
            <v>GAS</v>
          </cell>
          <cell r="AV993">
            <v>149109.99999995707</v>
          </cell>
          <cell r="AW993" t="str">
            <v>OLD DEAL</v>
          </cell>
        </row>
        <row r="994">
          <cell r="AU994" t="str">
            <v>GAS</v>
          </cell>
          <cell r="AV994">
            <v>161539.99999841323</v>
          </cell>
          <cell r="AW994" t="str">
            <v>OLD DEAL</v>
          </cell>
        </row>
        <row r="995">
          <cell r="AU995" t="str">
            <v>GAS</v>
          </cell>
          <cell r="AV995">
            <v>141479.99999569127</v>
          </cell>
          <cell r="AW995" t="str">
            <v>OLD DEAL</v>
          </cell>
        </row>
        <row r="996">
          <cell r="AU996" t="str">
            <v>GAS</v>
          </cell>
          <cell r="AV996">
            <v>65280.000001002692</v>
          </cell>
          <cell r="AW996" t="str">
            <v>OLD DEAL</v>
          </cell>
        </row>
        <row r="997">
          <cell r="AU997" t="str">
            <v>GAS</v>
          </cell>
          <cell r="AV997">
            <v>28800.000001377204</v>
          </cell>
          <cell r="AW997" t="str">
            <v>OLD DEAL</v>
          </cell>
        </row>
        <row r="998">
          <cell r="AU998" t="str">
            <v>GAS</v>
          </cell>
          <cell r="AV998">
            <v>26009.999999325319</v>
          </cell>
          <cell r="AW998" t="str">
            <v>OLD DEAL</v>
          </cell>
        </row>
        <row r="999">
          <cell r="AU999" t="str">
            <v>GAS</v>
          </cell>
          <cell r="AV999">
            <v>29100.000004429676</v>
          </cell>
          <cell r="AW999" t="str">
            <v>OLD DEAL</v>
          </cell>
        </row>
        <row r="1000">
          <cell r="AU1000" t="str">
            <v>GAS</v>
          </cell>
          <cell r="AV1000">
            <v>33989.99999594417</v>
          </cell>
          <cell r="AW1000" t="str">
            <v>OLD DEAL</v>
          </cell>
        </row>
        <row r="1001">
          <cell r="AU1001" t="str">
            <v>GAS</v>
          </cell>
          <cell r="AV1001">
            <v>37950.000000122222</v>
          </cell>
          <cell r="AW1001" t="str">
            <v>OLD DEAL</v>
          </cell>
        </row>
        <row r="1002">
          <cell r="AU1002" t="str">
            <v>GAS</v>
          </cell>
          <cell r="AV1002">
            <v>51240.000003259593</v>
          </cell>
          <cell r="AW1002" t="str">
            <v>OLD DEAL</v>
          </cell>
        </row>
        <row r="1003">
          <cell r="AU1003" t="str">
            <v>GAS</v>
          </cell>
          <cell r="AV1003">
            <v>39820.00000281963</v>
          </cell>
          <cell r="AW1003" t="str">
            <v>OLD DEAL</v>
          </cell>
        </row>
        <row r="1004">
          <cell r="AU1004" t="str">
            <v>GAS</v>
          </cell>
          <cell r="AV1004">
            <v>97739.99999572747</v>
          </cell>
          <cell r="AW1004" t="str">
            <v>OLD DEAL</v>
          </cell>
        </row>
        <row r="1005">
          <cell r="AU1005" t="str">
            <v>GAS</v>
          </cell>
          <cell r="AV1005">
            <v>-80190.000003864159</v>
          </cell>
          <cell r="AW1005" t="str">
            <v>OLD DEAL</v>
          </cell>
        </row>
        <row r="1006">
          <cell r="AU1006" t="str">
            <v>GAS</v>
          </cell>
          <cell r="AV1006">
            <v>-78099.516520000005</v>
          </cell>
          <cell r="AW1006" t="str">
            <v>OLD DEAL</v>
          </cell>
        </row>
        <row r="1007">
          <cell r="AU1007" t="str">
            <v>GAS</v>
          </cell>
          <cell r="AV1007">
            <v>-62594.193650000001</v>
          </cell>
          <cell r="AW1007" t="str">
            <v>OLD DEAL</v>
          </cell>
        </row>
        <row r="1008">
          <cell r="AU1008" t="str">
            <v>GAS</v>
          </cell>
          <cell r="AV1008">
            <v>-50944.019690000001</v>
          </cell>
          <cell r="AW1008" t="str">
            <v>OLD DEAL</v>
          </cell>
        </row>
        <row r="1009">
          <cell r="AU1009" t="str">
            <v>GAS</v>
          </cell>
          <cell r="AV1009">
            <v>-39651.381670000002</v>
          </cell>
          <cell r="AW1009" t="str">
            <v>OLD DEAL</v>
          </cell>
        </row>
        <row r="1010">
          <cell r="AU1010" t="str">
            <v>GAS</v>
          </cell>
          <cell r="AV1010">
            <v>-22818.42182</v>
          </cell>
          <cell r="AW1010" t="str">
            <v>OLD DEAL</v>
          </cell>
        </row>
        <row r="1011">
          <cell r="AU1011" t="str">
            <v>GAS</v>
          </cell>
          <cell r="AV1011">
            <v>-2635.5887499999999</v>
          </cell>
          <cell r="AW1011" t="str">
            <v>OLD DEAL</v>
          </cell>
        </row>
        <row r="1012">
          <cell r="AU1012" t="str">
            <v>GAS</v>
          </cell>
          <cell r="AV1012">
            <v>-46859.709909999998</v>
          </cell>
          <cell r="AW1012" t="str">
            <v>OLD DEAL</v>
          </cell>
        </row>
        <row r="1013">
          <cell r="AU1013" t="str">
            <v>GAS</v>
          </cell>
          <cell r="AV1013">
            <v>-38252.007230000003</v>
          </cell>
          <cell r="AW1013" t="str">
            <v>OLD DEAL</v>
          </cell>
        </row>
        <row r="1014">
          <cell r="AU1014" t="str">
            <v>GAS</v>
          </cell>
          <cell r="AV1014">
            <v>-31840.012309999998</v>
          </cell>
          <cell r="AW1014" t="str">
            <v>OLD DEAL</v>
          </cell>
        </row>
        <row r="1015">
          <cell r="AU1015" t="str">
            <v>GAS</v>
          </cell>
          <cell r="AV1015">
            <v>-21147.403549999999</v>
          </cell>
          <cell r="AW1015" t="str">
            <v>OLD DEAL</v>
          </cell>
        </row>
        <row r="1016">
          <cell r="AU1016" t="str">
            <v>GAS</v>
          </cell>
          <cell r="AV1016">
            <v>-16595.21587</v>
          </cell>
          <cell r="AW1016" t="str">
            <v>OLD DEAL</v>
          </cell>
        </row>
        <row r="1017">
          <cell r="AU1017" t="str">
            <v>GAS</v>
          </cell>
          <cell r="AV1017">
            <v>-2635.5887499999999</v>
          </cell>
          <cell r="AW1017" t="str">
            <v>OLD DEAL</v>
          </cell>
        </row>
        <row r="1018">
          <cell r="AU1018" t="str">
            <v>GAS</v>
          </cell>
          <cell r="AV1018">
            <v>-6969.5545199999997</v>
          </cell>
          <cell r="AW1018" t="str">
            <v>OLD DEAL</v>
          </cell>
        </row>
        <row r="1019">
          <cell r="AU1019" t="str">
            <v>GAS</v>
          </cell>
          <cell r="AV1019">
            <v>-5206.6344300000001</v>
          </cell>
          <cell r="AW1019" t="str">
            <v>OLD DEAL</v>
          </cell>
        </row>
        <row r="1020">
          <cell r="AU1020" t="str">
            <v>GAS</v>
          </cell>
          <cell r="AV1020">
            <v>-3477.4551999999999</v>
          </cell>
          <cell r="AW1020" t="str">
            <v>OLD DEAL</v>
          </cell>
        </row>
        <row r="1021">
          <cell r="AU1021" t="str">
            <v>GAS</v>
          </cell>
          <cell r="AV1021">
            <v>-3184.0012299999999</v>
          </cell>
          <cell r="AW1021" t="str">
            <v>OLD DEAL</v>
          </cell>
        </row>
        <row r="1022">
          <cell r="AU1022" t="str">
            <v>GAS</v>
          </cell>
          <cell r="AV1022">
            <v>-5286.8508899999997</v>
          </cell>
          <cell r="AW1022" t="str">
            <v>OLD DEAL</v>
          </cell>
        </row>
        <row r="1023">
          <cell r="AU1023" t="str">
            <v>GAS</v>
          </cell>
          <cell r="AV1023">
            <v>-2074.4019800000001</v>
          </cell>
          <cell r="AW1023" t="str">
            <v>OLD DEAL</v>
          </cell>
        </row>
        <row r="1024">
          <cell r="AU1024" t="str">
            <v>GAS</v>
          </cell>
          <cell r="AV1024">
            <v>-329.44859000000002</v>
          </cell>
          <cell r="AW1024" t="str">
            <v>OLD DEAL</v>
          </cell>
        </row>
        <row r="1025">
          <cell r="AU1025" t="str">
            <v>GAS</v>
          </cell>
          <cell r="AV1025">
            <v>76.03801</v>
          </cell>
          <cell r="AW1025" t="str">
            <v>OLD DEAL</v>
          </cell>
        </row>
        <row r="1026">
          <cell r="AU1026" t="str">
            <v>GAS</v>
          </cell>
          <cell r="AV1026">
            <v>-5206.6344300000001</v>
          </cell>
          <cell r="AW1026" t="str">
            <v>OLD DEAL</v>
          </cell>
        </row>
        <row r="1027">
          <cell r="AU1027" t="str">
            <v>GAS</v>
          </cell>
          <cell r="AV1027">
            <v>-6954.9104100000004</v>
          </cell>
          <cell r="AW1027" t="str">
            <v>OLD DEAL</v>
          </cell>
        </row>
        <row r="1028">
          <cell r="AU1028" t="str">
            <v>GAS</v>
          </cell>
          <cell r="AV1028">
            <v>-3184.0012299999999</v>
          </cell>
          <cell r="AW1028" t="str">
            <v>OLD DEAL</v>
          </cell>
        </row>
        <row r="1029">
          <cell r="AU1029" t="str">
            <v>GAS</v>
          </cell>
          <cell r="AV1029">
            <v>-2643.42544</v>
          </cell>
          <cell r="AW1029" t="str">
            <v>OLD DEAL</v>
          </cell>
        </row>
        <row r="1030">
          <cell r="AU1030" t="str">
            <v>GAS</v>
          </cell>
          <cell r="AV1030">
            <v>-2074.4019800000001</v>
          </cell>
          <cell r="AW1030" t="str">
            <v>OLD DEAL</v>
          </cell>
        </row>
        <row r="1031">
          <cell r="AU1031" t="str">
            <v>GAS</v>
          </cell>
          <cell r="AV1031">
            <v>-329.44859000000002</v>
          </cell>
          <cell r="AW1031" t="str">
            <v>OLD DEAL</v>
          </cell>
        </row>
        <row r="1032">
          <cell r="AU1032" t="str">
            <v>GAS</v>
          </cell>
          <cell r="AV1032">
            <v>-57272.978779999998</v>
          </cell>
          <cell r="AW1032" t="str">
            <v>OLD DEAL</v>
          </cell>
        </row>
        <row r="1033">
          <cell r="AU1033" t="str">
            <v>GAS</v>
          </cell>
          <cell r="AV1033">
            <v>-48684.372840000004</v>
          </cell>
          <cell r="AW1033" t="str">
            <v>OLD DEAL</v>
          </cell>
        </row>
        <row r="1034">
          <cell r="AU1034" t="str">
            <v>GAS</v>
          </cell>
          <cell r="AV1034">
            <v>-41392.016000000003</v>
          </cell>
          <cell r="AW1034" t="str">
            <v>OLD DEAL</v>
          </cell>
        </row>
        <row r="1035">
          <cell r="AU1035" t="str">
            <v>GAS</v>
          </cell>
          <cell r="AV1035">
            <v>-31721.105329999999</v>
          </cell>
          <cell r="AW1035" t="str">
            <v>OLD DEAL</v>
          </cell>
        </row>
        <row r="1036">
          <cell r="AU1036" t="str">
            <v>GAS</v>
          </cell>
          <cell r="AV1036">
            <v>-24892.823799999998</v>
          </cell>
          <cell r="AW1036" t="str">
            <v>OLD DEAL</v>
          </cell>
        </row>
        <row r="1037">
          <cell r="AU1037" t="str">
            <v>GAS</v>
          </cell>
          <cell r="AV1037">
            <v>-2965.0373399999999</v>
          </cell>
          <cell r="AW1037" t="str">
            <v>OLD DEAL</v>
          </cell>
        </row>
        <row r="1038">
          <cell r="AU1038" t="str">
            <v>GAS</v>
          </cell>
          <cell r="AV1038">
            <v>-15619.9033</v>
          </cell>
          <cell r="AW1038" t="str">
            <v>OLD DEAL</v>
          </cell>
        </row>
        <row r="1039">
          <cell r="AU1039" t="str">
            <v>GAS</v>
          </cell>
          <cell r="AV1039">
            <v>-13909.820809999999</v>
          </cell>
          <cell r="AW1039" t="str">
            <v>OLD DEAL</v>
          </cell>
        </row>
        <row r="1040">
          <cell r="AU1040" t="str">
            <v>GAS</v>
          </cell>
          <cell r="AV1040">
            <v>-9552.0036899999996</v>
          </cell>
          <cell r="AW1040" t="str">
            <v>OLD DEAL</v>
          </cell>
        </row>
        <row r="1041">
          <cell r="AU1041" t="str">
            <v>GAS</v>
          </cell>
          <cell r="AV1041">
            <v>-7930.2763299999997</v>
          </cell>
          <cell r="AW1041" t="str">
            <v>OLD DEAL</v>
          </cell>
        </row>
        <row r="1042">
          <cell r="AU1042" t="str">
            <v>GAS</v>
          </cell>
          <cell r="AV1042">
            <v>-8297.6079300000001</v>
          </cell>
          <cell r="AW1042" t="str">
            <v>OLD DEAL</v>
          </cell>
        </row>
        <row r="1043">
          <cell r="AU1043" t="str">
            <v>GAS</v>
          </cell>
          <cell r="AV1043">
            <v>-988.34577999999999</v>
          </cell>
          <cell r="AW1043" t="str">
            <v>OLD DEAL</v>
          </cell>
        </row>
        <row r="1044">
          <cell r="AU1044" t="str">
            <v>GAS</v>
          </cell>
          <cell r="AV1044">
            <v>-5206.6344300000001</v>
          </cell>
          <cell r="AW1044" t="str">
            <v>OLD DEAL</v>
          </cell>
        </row>
        <row r="1045">
          <cell r="AU1045" t="str">
            <v>GAS</v>
          </cell>
          <cell r="AV1045">
            <v>-3477.4551999999999</v>
          </cell>
          <cell r="AW1045" t="str">
            <v>OLD DEAL</v>
          </cell>
        </row>
        <row r="1046">
          <cell r="AU1046" t="str">
            <v>GAS</v>
          </cell>
          <cell r="AV1046">
            <v>-3184.0012299999999</v>
          </cell>
          <cell r="AW1046" t="str">
            <v>OLD DEAL</v>
          </cell>
        </row>
        <row r="1047">
          <cell r="AU1047" t="str">
            <v>GAS</v>
          </cell>
          <cell r="AV1047">
            <v>-2643.42544</v>
          </cell>
          <cell r="AW1047" t="str">
            <v>OLD DEAL</v>
          </cell>
        </row>
        <row r="1048">
          <cell r="AU1048" t="str">
            <v>GAS</v>
          </cell>
          <cell r="AV1048">
            <v>-2074.4019800000001</v>
          </cell>
          <cell r="AW1048" t="str">
            <v>OLD DEAL</v>
          </cell>
        </row>
        <row r="1049">
          <cell r="AU1049" t="str">
            <v>GAS</v>
          </cell>
          <cell r="AV1049">
            <v>-329.44859000000002</v>
          </cell>
          <cell r="AW1049" t="str">
            <v>OLD DEAL</v>
          </cell>
        </row>
        <row r="1050">
          <cell r="AU1050" t="str">
            <v>GAS</v>
          </cell>
          <cell r="AV1050">
            <v>-2049.9999995404974</v>
          </cell>
          <cell r="AW1050" t="str">
            <v>OLD DEAL</v>
          </cell>
        </row>
        <row r="1051">
          <cell r="AU1051" t="str">
            <v>GAS</v>
          </cell>
          <cell r="AV1051">
            <v>-2029.9999995236149</v>
          </cell>
          <cell r="AW1051" t="str">
            <v>OLD DEAL</v>
          </cell>
        </row>
        <row r="1052">
          <cell r="AU1052" t="str">
            <v>GAS</v>
          </cell>
          <cell r="AV1052">
            <v>-3429.9999992578082</v>
          </cell>
          <cell r="AW1052" t="str">
            <v>OLD DEAL</v>
          </cell>
        </row>
        <row r="1053">
          <cell r="AU1053" t="str">
            <v>GAS</v>
          </cell>
          <cell r="AV1053">
            <v>-3179.9999968084185</v>
          </cell>
          <cell r="AW1053" t="str">
            <v>OLD DEAL</v>
          </cell>
        </row>
        <row r="1054">
          <cell r="AU1054" t="str">
            <v>GAS</v>
          </cell>
          <cell r="AV1054">
            <v>-12539.999996466231</v>
          </cell>
          <cell r="AW1054" t="str">
            <v>OLD DEAL</v>
          </cell>
        </row>
        <row r="1055">
          <cell r="AU1055" t="str">
            <v>GAS</v>
          </cell>
          <cell r="AV1055">
            <v>-2040.0000025660606</v>
          </cell>
          <cell r="AW1055" t="str">
            <v>OLD DEAL</v>
          </cell>
        </row>
        <row r="1056">
          <cell r="AU1056" t="str">
            <v>GAS</v>
          </cell>
          <cell r="AV1056">
            <v>-26879.999997162537</v>
          </cell>
          <cell r="AW1056" t="str">
            <v>OLD DEAL</v>
          </cell>
        </row>
        <row r="1057">
          <cell r="AU1057" t="str">
            <v>GAS</v>
          </cell>
          <cell r="AV1057">
            <v>-27000.000005015718</v>
          </cell>
          <cell r="AW1057" t="str">
            <v>OLD DEAL</v>
          </cell>
        </row>
        <row r="1058">
          <cell r="AU1058" t="str">
            <v>GAS</v>
          </cell>
          <cell r="AV1058">
            <v>-7980.0000033930992</v>
          </cell>
          <cell r="AW1058" t="str">
            <v>OLD DEAL</v>
          </cell>
        </row>
        <row r="1059">
          <cell r="AU1059" t="str">
            <v>GAS</v>
          </cell>
          <cell r="AV1059">
            <v>-11339.999999159012</v>
          </cell>
          <cell r="AW1059" t="str">
            <v>OLD DEAL</v>
          </cell>
        </row>
        <row r="1060">
          <cell r="AU1060" t="str">
            <v>GAS</v>
          </cell>
          <cell r="AV1060">
            <v>-10920.000004198864</v>
          </cell>
          <cell r="AW1060" t="str">
            <v>OLD DEAL</v>
          </cell>
        </row>
        <row r="1061">
          <cell r="AU1061" t="str">
            <v>GAS</v>
          </cell>
          <cell r="AV1061">
            <v>-8700.0000049035716</v>
          </cell>
          <cell r="AW1061" t="str">
            <v>OLD DEAL</v>
          </cell>
        </row>
        <row r="1062">
          <cell r="AU1062" t="str">
            <v>GAS</v>
          </cell>
          <cell r="AV1062">
            <v>-7499.9999992419143</v>
          </cell>
          <cell r="AW1062" t="str">
            <v>OLD DEAL</v>
          </cell>
        </row>
        <row r="1063">
          <cell r="AU1063" t="str">
            <v>GAS</v>
          </cell>
          <cell r="AV1063">
            <v>65359.999997438936</v>
          </cell>
          <cell r="AW1063" t="str">
            <v>OLD DEAL</v>
          </cell>
        </row>
        <row r="1064">
          <cell r="AU1064" t="str">
            <v>GAS</v>
          </cell>
          <cell r="AV1064">
            <v>-77456.537540000005</v>
          </cell>
          <cell r="AW1064" t="str">
            <v>OLD DEAL</v>
          </cell>
        </row>
        <row r="1065">
          <cell r="AU1065" t="str">
            <v>GAS</v>
          </cell>
          <cell r="AV1065">
            <v>-67020.407749999998</v>
          </cell>
          <cell r="AW1065" t="str">
            <v>OLD DEAL</v>
          </cell>
        </row>
        <row r="1066">
          <cell r="AU1066" t="str">
            <v>GAS</v>
          </cell>
          <cell r="AV1066">
            <v>-55667.83294</v>
          </cell>
          <cell r="AW1066" t="str">
            <v>OLD DEAL</v>
          </cell>
        </row>
        <row r="1067">
          <cell r="AU1067" t="str">
            <v>GAS</v>
          </cell>
          <cell r="AV1067">
            <v>-49285.044430000002</v>
          </cell>
          <cell r="AW1067" t="str">
            <v>OLD DEAL</v>
          </cell>
        </row>
        <row r="1068">
          <cell r="AU1068" t="str">
            <v>GAS</v>
          </cell>
          <cell r="AV1068">
            <v>-29545.11377</v>
          </cell>
          <cell r="AW1068" t="str">
            <v>OLD DEAL</v>
          </cell>
        </row>
        <row r="1069">
          <cell r="AU1069" t="str">
            <v>GAS</v>
          </cell>
          <cell r="AV1069">
            <v>-8864.4426399999993</v>
          </cell>
          <cell r="AW1069" t="str">
            <v>OLD DEAL</v>
          </cell>
        </row>
        <row r="1070">
          <cell r="AU1070" t="str">
            <v>GAS</v>
          </cell>
          <cell r="AV1070">
            <v>-46473.92252</v>
          </cell>
          <cell r="AW1070" t="str">
            <v>OLD DEAL</v>
          </cell>
        </row>
        <row r="1071">
          <cell r="AU1071" t="str">
            <v>GAS</v>
          </cell>
          <cell r="AV1071">
            <v>-40956.915849999998</v>
          </cell>
          <cell r="AW1071" t="str">
            <v>OLD DEAL</v>
          </cell>
        </row>
        <row r="1072">
          <cell r="AU1072" t="str">
            <v>GAS</v>
          </cell>
          <cell r="AV1072">
            <v>-34792.39559</v>
          </cell>
          <cell r="AW1072" t="str">
            <v>OLD DEAL</v>
          </cell>
        </row>
        <row r="1073">
          <cell r="AU1073" t="str">
            <v>GAS</v>
          </cell>
          <cell r="AV1073">
            <v>-26285.357029999999</v>
          </cell>
          <cell r="AW1073" t="str">
            <v>OLD DEAL</v>
          </cell>
        </row>
        <row r="1074">
          <cell r="AU1074" t="str">
            <v>GAS</v>
          </cell>
          <cell r="AV1074">
            <v>-21487.355469999999</v>
          </cell>
          <cell r="AW1074" t="str">
            <v>OLD DEAL</v>
          </cell>
        </row>
        <row r="1075">
          <cell r="AU1075" t="str">
            <v>GAS</v>
          </cell>
          <cell r="AV1075">
            <v>-8864.4426399999993</v>
          </cell>
          <cell r="AW1075" t="str">
            <v>OLD DEAL</v>
          </cell>
        </row>
        <row r="1076">
          <cell r="AU1076" t="str">
            <v>GAS</v>
          </cell>
          <cell r="AV1076">
            <v>-6746.9839000000002</v>
          </cell>
          <cell r="AW1076" t="str">
            <v>OLD DEAL</v>
          </cell>
        </row>
        <row r="1077">
          <cell r="AU1077" t="str">
            <v>GAS</v>
          </cell>
          <cell r="AV1077">
            <v>-5163.7691699999996</v>
          </cell>
          <cell r="AW1077" t="str">
            <v>OLD DEAL</v>
          </cell>
        </row>
        <row r="1078">
          <cell r="AU1078" t="str">
            <v>GAS</v>
          </cell>
          <cell r="AV1078">
            <v>-3723.35599</v>
          </cell>
          <cell r="AW1078" t="str">
            <v>OLD DEAL</v>
          </cell>
        </row>
        <row r="1079">
          <cell r="AU1079" t="str">
            <v>GAS</v>
          </cell>
          <cell r="AV1079">
            <v>-3479.23956</v>
          </cell>
          <cell r="AW1079" t="str">
            <v>OLD DEAL</v>
          </cell>
        </row>
        <row r="1080">
          <cell r="AU1080" t="str">
            <v>GAS</v>
          </cell>
          <cell r="AV1080">
            <v>-6571.3392599999997</v>
          </cell>
          <cell r="AW1080" t="str">
            <v>OLD DEAL</v>
          </cell>
        </row>
        <row r="1081">
          <cell r="AU1081" t="str">
            <v>GAS</v>
          </cell>
          <cell r="AV1081">
            <v>-2685.9194299999999</v>
          </cell>
          <cell r="AW1081" t="str">
            <v>OLD DEAL</v>
          </cell>
        </row>
        <row r="1082">
          <cell r="AU1082" t="str">
            <v>GAS</v>
          </cell>
          <cell r="AV1082">
            <v>-1108.0553299999999</v>
          </cell>
          <cell r="AW1082" t="str">
            <v>OLD DEAL</v>
          </cell>
        </row>
        <row r="1083">
          <cell r="AU1083" t="str">
            <v>GAS</v>
          </cell>
          <cell r="AV1083">
            <v>-1017.13189</v>
          </cell>
          <cell r="AW1083" t="str">
            <v>OLD DEAL</v>
          </cell>
        </row>
        <row r="1084">
          <cell r="AU1084" t="str">
            <v>GAS</v>
          </cell>
          <cell r="AV1084">
            <v>-5163.7691699999996</v>
          </cell>
          <cell r="AW1084" t="str">
            <v>OLD DEAL</v>
          </cell>
        </row>
        <row r="1085">
          <cell r="AU1085" t="str">
            <v>GAS</v>
          </cell>
          <cell r="AV1085">
            <v>-7446.7119700000003</v>
          </cell>
          <cell r="AW1085" t="str">
            <v>OLD DEAL</v>
          </cell>
        </row>
        <row r="1086">
          <cell r="AU1086" t="str">
            <v>GAS</v>
          </cell>
          <cell r="AV1086">
            <v>-3479.23956</v>
          </cell>
          <cell r="AW1086" t="str">
            <v>OLD DEAL</v>
          </cell>
        </row>
        <row r="1087">
          <cell r="AU1087" t="str">
            <v>GAS</v>
          </cell>
          <cell r="AV1087">
            <v>-3285.6696299999999</v>
          </cell>
          <cell r="AW1087" t="str">
            <v>OLD DEAL</v>
          </cell>
        </row>
        <row r="1088">
          <cell r="AU1088" t="str">
            <v>GAS</v>
          </cell>
          <cell r="AV1088">
            <v>-2685.9194299999999</v>
          </cell>
          <cell r="AW1088" t="str">
            <v>OLD DEAL</v>
          </cell>
        </row>
        <row r="1089">
          <cell r="AU1089" t="str">
            <v>GAS</v>
          </cell>
          <cell r="AV1089">
            <v>-1108.0553299999999</v>
          </cell>
          <cell r="AW1089" t="str">
            <v>OLD DEAL</v>
          </cell>
        </row>
        <row r="1090">
          <cell r="AU1090" t="str">
            <v>GAS</v>
          </cell>
          <cell r="AV1090">
            <v>-56801.460859999999</v>
          </cell>
          <cell r="AW1090" t="str">
            <v>OLD DEAL</v>
          </cell>
        </row>
        <row r="1091">
          <cell r="AU1091" t="str">
            <v>GAS</v>
          </cell>
          <cell r="AV1091">
            <v>-52126.983809999998</v>
          </cell>
          <cell r="AW1091" t="str">
            <v>OLD DEAL</v>
          </cell>
        </row>
        <row r="1092">
          <cell r="AU1092" t="str">
            <v>GAS</v>
          </cell>
          <cell r="AV1092">
            <v>-45230.114269999998</v>
          </cell>
          <cell r="AW1092" t="str">
            <v>OLD DEAL</v>
          </cell>
        </row>
        <row r="1093">
          <cell r="AU1093" t="str">
            <v>GAS</v>
          </cell>
          <cell r="AV1093">
            <v>-39428.035539999997</v>
          </cell>
          <cell r="AW1093" t="str">
            <v>OLD DEAL</v>
          </cell>
        </row>
        <row r="1094">
          <cell r="AU1094" t="str">
            <v>GAS</v>
          </cell>
          <cell r="AV1094">
            <v>-32231.033210000001</v>
          </cell>
          <cell r="AW1094" t="str">
            <v>OLD DEAL</v>
          </cell>
        </row>
        <row r="1095">
          <cell r="AU1095" t="str">
            <v>GAS</v>
          </cell>
          <cell r="AV1095">
            <v>-9972.4979700000004</v>
          </cell>
          <cell r="AW1095" t="str">
            <v>OLD DEAL</v>
          </cell>
        </row>
        <row r="1096">
          <cell r="AU1096" t="str">
            <v>GAS</v>
          </cell>
          <cell r="AV1096">
            <v>-15491.307510000001</v>
          </cell>
          <cell r="AW1096" t="str">
            <v>OLD DEAL</v>
          </cell>
        </row>
        <row r="1097">
          <cell r="AU1097" t="str">
            <v>GAS</v>
          </cell>
          <cell r="AV1097">
            <v>-14893.423940000001</v>
          </cell>
          <cell r="AW1097" t="str">
            <v>OLD DEAL</v>
          </cell>
        </row>
        <row r="1098">
          <cell r="AU1098" t="str">
            <v>GAS</v>
          </cell>
          <cell r="AV1098">
            <v>-10437.71868</v>
          </cell>
          <cell r="AW1098" t="str">
            <v>OLD DEAL</v>
          </cell>
        </row>
        <row r="1099">
          <cell r="AU1099" t="str">
            <v>GAS</v>
          </cell>
          <cell r="AV1099">
            <v>-9857.0088899999992</v>
          </cell>
          <cell r="AW1099" t="str">
            <v>OLD DEAL</v>
          </cell>
        </row>
        <row r="1100">
          <cell r="AU1100" t="str">
            <v>GAS</v>
          </cell>
          <cell r="AV1100">
            <v>-10743.677739999999</v>
          </cell>
          <cell r="AW1100" t="str">
            <v>OLD DEAL</v>
          </cell>
        </row>
        <row r="1101">
          <cell r="AU1101" t="str">
            <v>GAS</v>
          </cell>
          <cell r="AV1101">
            <v>-3324.16599</v>
          </cell>
          <cell r="AW1101" t="str">
            <v>OLD DEAL</v>
          </cell>
        </row>
        <row r="1102">
          <cell r="AU1102" t="str">
            <v>GAS</v>
          </cell>
          <cell r="AV1102">
            <v>-5163.7691699999996</v>
          </cell>
          <cell r="AW1102" t="str">
            <v>OLD DEAL</v>
          </cell>
        </row>
        <row r="1103">
          <cell r="AU1103" t="str">
            <v>GAS</v>
          </cell>
          <cell r="AV1103">
            <v>-3723.35599</v>
          </cell>
          <cell r="AW1103" t="str">
            <v>OLD DEAL</v>
          </cell>
        </row>
        <row r="1104">
          <cell r="AU1104" t="str">
            <v>GAS</v>
          </cell>
          <cell r="AV1104">
            <v>-3479.23956</v>
          </cell>
          <cell r="AW1104" t="str">
            <v>OLD DEAL</v>
          </cell>
        </row>
        <row r="1105">
          <cell r="AU1105" t="str">
            <v>GAS</v>
          </cell>
          <cell r="AV1105">
            <v>-3285.6696299999999</v>
          </cell>
          <cell r="AW1105" t="str">
            <v>OLD DEAL</v>
          </cell>
        </row>
        <row r="1106">
          <cell r="AU1106" t="str">
            <v>GAS</v>
          </cell>
          <cell r="AV1106">
            <v>-2685.9194299999999</v>
          </cell>
          <cell r="AW1106" t="str">
            <v>OLD DEAL</v>
          </cell>
        </row>
        <row r="1107">
          <cell r="AU1107" t="str">
            <v>GAS</v>
          </cell>
          <cell r="AV1107">
            <v>-1108.0553299999999</v>
          </cell>
          <cell r="AW1107" t="str">
            <v>OLD DEAL</v>
          </cell>
        </row>
        <row r="1108">
          <cell r="AU1108" t="str">
            <v>GAS</v>
          </cell>
          <cell r="AV1108">
            <v>-7920.000002116074</v>
          </cell>
          <cell r="AW1108" t="str">
            <v>OLD DEAL</v>
          </cell>
        </row>
        <row r="1109">
          <cell r="AU1109" t="str">
            <v>GAS</v>
          </cell>
          <cell r="AV1109">
            <v>-4399.9999959874276</v>
          </cell>
          <cell r="AW1109" t="str">
            <v>OLD DEAL</v>
          </cell>
        </row>
        <row r="1110">
          <cell r="AU1110" t="str">
            <v>GAS</v>
          </cell>
          <cell r="AV1110">
            <v>-860.0000031600631</v>
          </cell>
          <cell r="AW1110" t="str">
            <v>OLD DEAL</v>
          </cell>
        </row>
        <row r="1111">
          <cell r="AU1111" t="str">
            <v>GAS</v>
          </cell>
          <cell r="AV1111">
            <v>-479.99999618537333</v>
          </cell>
          <cell r="AW1111" t="str">
            <v>OLD DEAL</v>
          </cell>
        </row>
        <row r="1112">
          <cell r="AU1112" t="str">
            <v>GAS</v>
          </cell>
          <cell r="AV1112">
            <v>-180.00000178512164</v>
          </cell>
          <cell r="AW1112" t="str">
            <v>OLD DEAL</v>
          </cell>
        </row>
        <row r="1113">
          <cell r="AU1113" t="str">
            <v>GAS</v>
          </cell>
          <cell r="AV1113">
            <v>870.00000149932271</v>
          </cell>
          <cell r="AW1113" t="str">
            <v>OLD DEAL</v>
          </cell>
        </row>
        <row r="1114">
          <cell r="AU1114" t="str">
            <v>GAS</v>
          </cell>
          <cell r="AV1114">
            <v>6649.9999979127397</v>
          </cell>
          <cell r="AW1114" t="str">
            <v>OLD DEAL</v>
          </cell>
        </row>
        <row r="1115">
          <cell r="AU1115" t="str">
            <v>GAS</v>
          </cell>
          <cell r="AV1115">
            <v>79040.000004777365</v>
          </cell>
          <cell r="AW1115" t="str">
            <v>OLD DEAL</v>
          </cell>
        </row>
        <row r="1116">
          <cell r="AU1116" t="str">
            <v>GAS</v>
          </cell>
          <cell r="AV1116">
            <v>21376.235540000001</v>
          </cell>
          <cell r="AW1116" t="str">
            <v>OLD DEAL</v>
          </cell>
        </row>
        <row r="1117">
          <cell r="AU1117" t="str">
            <v>GAS</v>
          </cell>
          <cell r="AV1117">
            <v>10360.09758</v>
          </cell>
          <cell r="AW1117" t="str">
            <v>OLD DEAL</v>
          </cell>
        </row>
        <row r="1118">
          <cell r="AU1118" t="str">
            <v>GAS</v>
          </cell>
          <cell r="AV1118">
            <v>-45164.234149999997</v>
          </cell>
          <cell r="AW1118" t="str">
            <v>OLD DEAL</v>
          </cell>
        </row>
        <row r="1119">
          <cell r="AU1119" t="str">
            <v>GAS</v>
          </cell>
          <cell r="AV1119">
            <v>-21889.06798</v>
          </cell>
          <cell r="AW1119" t="str">
            <v>OLD DEAL</v>
          </cell>
        </row>
        <row r="1120">
          <cell r="AU1120" t="str">
            <v>GAS</v>
          </cell>
          <cell r="AV1120">
            <v>-945.75946999999996</v>
          </cell>
          <cell r="AW1120" t="str">
            <v>NEW DEAL</v>
          </cell>
        </row>
        <row r="1121">
          <cell r="AU1121" t="str">
            <v>GAS</v>
          </cell>
          <cell r="AV1121">
            <v>-468.59998999999999</v>
          </cell>
          <cell r="AW1121" t="str">
            <v>NEW DEAL</v>
          </cell>
        </row>
        <row r="1122">
          <cell r="AU1122" t="str">
            <v>GAS</v>
          </cell>
          <cell r="AV1122">
            <v>1023.82191</v>
          </cell>
          <cell r="AW1122" t="str">
            <v>NEW DEAL</v>
          </cell>
        </row>
        <row r="1123">
          <cell r="AU1123" t="str">
            <v>GAS</v>
          </cell>
          <cell r="AV1123">
            <v>2066.3450400000002</v>
          </cell>
          <cell r="AW1123" t="str">
            <v>NEW DEAL</v>
          </cell>
        </row>
        <row r="1124">
          <cell r="AU1124" t="str">
            <v>GAS</v>
          </cell>
          <cell r="AV1124">
            <v>17150.000002320587</v>
          </cell>
          <cell r="AW1124" t="str">
            <v>NEW DEAL</v>
          </cell>
        </row>
        <row r="1125">
          <cell r="AU1125" t="str">
            <v>GAS</v>
          </cell>
          <cell r="AV1125">
            <v>16310.000002738432</v>
          </cell>
          <cell r="AW1125" t="str">
            <v>NEW DEAL</v>
          </cell>
        </row>
        <row r="1126">
          <cell r="AU1126" t="str">
            <v>GAS</v>
          </cell>
          <cell r="AV1126">
            <v>13320.000000168086</v>
          </cell>
          <cell r="AW1126" t="str">
            <v>NEW DEAL</v>
          </cell>
        </row>
        <row r="1127">
          <cell r="AU1127" t="str">
            <v>GAS</v>
          </cell>
          <cell r="AV1127">
            <v>17080.000001961835</v>
          </cell>
          <cell r="AW1127" t="str">
            <v>NEW DEAL</v>
          </cell>
        </row>
        <row r="1128">
          <cell r="AU1128" t="str">
            <v>GAS</v>
          </cell>
          <cell r="AV1128">
            <v>10200.00000289735</v>
          </cell>
          <cell r="AW1128" t="str">
            <v>NEW DEAL</v>
          </cell>
        </row>
        <row r="1129">
          <cell r="AU1129" t="str">
            <v>GAS</v>
          </cell>
          <cell r="AV1129">
            <v>68850.000001577093</v>
          </cell>
          <cell r="AW1129" t="str">
            <v>NEW DEAL</v>
          </cell>
        </row>
        <row r="1130">
          <cell r="AU1130" t="str">
            <v>GAS</v>
          </cell>
          <cell r="AV1130">
            <v>68039.999999141073</v>
          </cell>
          <cell r="AW1130" t="str">
            <v>NEW DEAL</v>
          </cell>
        </row>
        <row r="1131">
          <cell r="AU1131" t="str">
            <v>GAS</v>
          </cell>
          <cell r="AV1131">
            <v>-3840.0000010259755</v>
          </cell>
          <cell r="AW1131" t="str">
            <v>NEW DEAL</v>
          </cell>
        </row>
        <row r="1132">
          <cell r="AU1132" t="str">
            <v>GAS</v>
          </cell>
          <cell r="AV1132">
            <v>-1799.9999969905705</v>
          </cell>
          <cell r="AW1132" t="str">
            <v>NEW DEAL</v>
          </cell>
        </row>
        <row r="1133">
          <cell r="AU1133" t="str">
            <v>GAS</v>
          </cell>
          <cell r="AV1133">
            <v>460.00000472703658</v>
          </cell>
          <cell r="AW1133" t="str">
            <v>NEW DEAL</v>
          </cell>
        </row>
        <row r="1134">
          <cell r="AU1134" t="str">
            <v>GAS</v>
          </cell>
          <cell r="AV1134">
            <v>2280.0000045147799</v>
          </cell>
          <cell r="AW1134" t="str">
            <v>NEW DEAL</v>
          </cell>
        </row>
        <row r="1135">
          <cell r="AU1135" t="str">
            <v>GAS</v>
          </cell>
          <cell r="AV1135">
            <v>1889.9999985956774</v>
          </cell>
          <cell r="AW1135" t="str">
            <v>NEW DEAL</v>
          </cell>
        </row>
        <row r="1136">
          <cell r="AU1136" t="str">
            <v>GAS</v>
          </cell>
          <cell r="AV1136">
            <v>1999.999995560552</v>
          </cell>
          <cell r="AW1136" t="str">
            <v>NEW DEAL</v>
          </cell>
        </row>
        <row r="1137">
          <cell r="AU1137" t="str">
            <v>GAS</v>
          </cell>
          <cell r="AV1137">
            <v>8500.0000031839572</v>
          </cell>
          <cell r="AW1137" t="str">
            <v>NEW DEAL</v>
          </cell>
        </row>
        <row r="1138">
          <cell r="AU1138" t="str">
            <v>GAS</v>
          </cell>
          <cell r="AV1138">
            <v>63559.999998352003</v>
          </cell>
          <cell r="AW1138" t="str">
            <v>NEW DEAL</v>
          </cell>
        </row>
        <row r="1139">
          <cell r="AU1139" t="str">
            <v>GAS</v>
          </cell>
          <cell r="AV1139">
            <v>-480.00000012824694</v>
          </cell>
          <cell r="AW1139" t="str">
            <v>NEW DEAL</v>
          </cell>
        </row>
        <row r="1140">
          <cell r="AU1140" t="str">
            <v>GAS</v>
          </cell>
          <cell r="AV1140">
            <v>1400.0000010031433</v>
          </cell>
          <cell r="AW1140" t="str">
            <v>NEW DEAL</v>
          </cell>
        </row>
        <row r="1141">
          <cell r="AU1141" t="str">
            <v>GAS</v>
          </cell>
          <cell r="AV1141">
            <v>2489.9999950168235</v>
          </cell>
          <cell r="AW1141" t="str">
            <v>NEW DEAL</v>
          </cell>
        </row>
        <row r="1142">
          <cell r="AU1142" t="str">
            <v>GAS</v>
          </cell>
          <cell r="AV1142">
            <v>3810.000003044056</v>
          </cell>
          <cell r="AW1142" t="str">
            <v>NEW DEAL</v>
          </cell>
        </row>
        <row r="1143">
          <cell r="AU1143" t="str">
            <v>GAS</v>
          </cell>
          <cell r="AV1143">
            <v>3989.9999959159804</v>
          </cell>
          <cell r="AW1143" t="str">
            <v>NEW DEAL</v>
          </cell>
        </row>
        <row r="1144">
          <cell r="AU1144" t="str">
            <v>GAS</v>
          </cell>
          <cell r="AV1144">
            <v>4799.9999953991173</v>
          </cell>
          <cell r="AW1144" t="str">
            <v>NEW DEAL</v>
          </cell>
        </row>
        <row r="1145">
          <cell r="AU1145" t="str">
            <v>GAS</v>
          </cell>
          <cell r="AV1145">
            <v>9499.9999970181998</v>
          </cell>
          <cell r="AW1145" t="str">
            <v>NEW DEAL</v>
          </cell>
        </row>
        <row r="1146">
          <cell r="AU1146" t="str">
            <v>GAS</v>
          </cell>
          <cell r="AV1146">
            <v>-769.99999829439162</v>
          </cell>
          <cell r="AW1146" t="str">
            <v>NEW DEAL</v>
          </cell>
        </row>
        <row r="1147">
          <cell r="AU1147" t="str">
            <v>GAS</v>
          </cell>
          <cell r="AV1147">
            <v>-160.00000338251292</v>
          </cell>
          <cell r="AW1147" t="str">
            <v>NEW DEAL</v>
          </cell>
        </row>
        <row r="1148">
          <cell r="AU1148" t="str">
            <v>GAS</v>
          </cell>
          <cell r="AV1148">
            <v>0</v>
          </cell>
          <cell r="AW1148" t="str">
            <v>NEW DEAL</v>
          </cell>
        </row>
        <row r="1149">
          <cell r="AU1149" t="str">
            <v>GAS</v>
          </cell>
          <cell r="AV1149">
            <v>0</v>
          </cell>
          <cell r="AW1149" t="str">
            <v>NEW DEAL</v>
          </cell>
        </row>
        <row r="1150">
          <cell r="AU1150" t="str">
            <v>GAS</v>
          </cell>
          <cell r="AV1150">
            <v>0</v>
          </cell>
          <cell r="AW1150" t="str">
            <v>NEW DEAL</v>
          </cell>
        </row>
        <row r="1151">
          <cell r="AU1151" t="str">
            <v>GAS</v>
          </cell>
          <cell r="AV1151">
            <v>0</v>
          </cell>
          <cell r="AW1151" t="str">
            <v>NEW DEAL</v>
          </cell>
        </row>
        <row r="1152">
          <cell r="AU1152" t="str">
            <v>GAS</v>
          </cell>
          <cell r="AV1152">
            <v>0</v>
          </cell>
          <cell r="AW1152" t="str">
            <v>NEW DEAL</v>
          </cell>
        </row>
        <row r="1153">
          <cell r="AU1153" t="str">
            <v>GAS</v>
          </cell>
          <cell r="AV1153">
            <v>0</v>
          </cell>
          <cell r="AW1153" t="str">
            <v>NEW DEAL</v>
          </cell>
        </row>
        <row r="1154">
          <cell r="AU1154" t="str">
            <v>GAS</v>
          </cell>
          <cell r="AV1154">
            <v>5550.0000027442857</v>
          </cell>
          <cell r="AW1154" t="str">
            <v>NEW DEAL</v>
          </cell>
        </row>
        <row r="1155">
          <cell r="AU1155" t="str">
            <v>GAS</v>
          </cell>
          <cell r="AV1155">
            <v>4349.9999956627571</v>
          </cell>
          <cell r="AW1155" t="str">
            <v>NEW DEAL</v>
          </cell>
        </row>
        <row r="1156">
          <cell r="AU1156" t="str">
            <v>GAS</v>
          </cell>
          <cell r="AV1156">
            <v>9420.3896999999997</v>
          </cell>
          <cell r="AW1156" t="str">
            <v>NEW DEAL</v>
          </cell>
        </row>
        <row r="1157">
          <cell r="AU1157" t="str">
            <v>GAS</v>
          </cell>
          <cell r="AV1157">
            <v>22897.643759999999</v>
          </cell>
          <cell r="AW1157" t="str">
            <v>NEW DEAL</v>
          </cell>
        </row>
        <row r="1158">
          <cell r="AU1158" t="str">
            <v>GAS</v>
          </cell>
          <cell r="AV1158">
            <v>32684.97048</v>
          </cell>
          <cell r="AW1158" t="str">
            <v>NEW DEAL</v>
          </cell>
        </row>
        <row r="1159">
          <cell r="AU1159" t="str">
            <v>GAS</v>
          </cell>
          <cell r="AV1159">
            <v>29809.26252</v>
          </cell>
          <cell r="AW1159" t="str">
            <v>NEW DEAL</v>
          </cell>
        </row>
        <row r="1160">
          <cell r="AU1160" t="str">
            <v>GAS</v>
          </cell>
          <cell r="AV1160">
            <v>22300.069100000001</v>
          </cell>
          <cell r="AW1160" t="str">
            <v>NEW DEAL</v>
          </cell>
        </row>
        <row r="1161">
          <cell r="AU1161" t="str">
            <v>GAS</v>
          </cell>
          <cell r="AV1161">
            <v>29581.11997</v>
          </cell>
          <cell r="AW1161" t="str">
            <v>NEW DEAL</v>
          </cell>
        </row>
        <row r="1162">
          <cell r="AU1162" t="str">
            <v>GAS</v>
          </cell>
          <cell r="AV1162">
            <v>6728.8497900000002</v>
          </cell>
          <cell r="AW1162" t="str">
            <v>NEW DEAL</v>
          </cell>
        </row>
        <row r="1163">
          <cell r="AU1163" t="str">
            <v>GAS</v>
          </cell>
          <cell r="AV1163">
            <v>14654.49201</v>
          </cell>
          <cell r="AW1163" t="str">
            <v>NEW DEAL</v>
          </cell>
        </row>
        <row r="1164">
          <cell r="AU1164" t="str">
            <v>GAS</v>
          </cell>
          <cell r="AV1164">
            <v>19066.232779999998</v>
          </cell>
          <cell r="AW1164" t="str">
            <v>NEW DEAL</v>
          </cell>
        </row>
        <row r="1165">
          <cell r="AU1165" t="str">
            <v>GAS</v>
          </cell>
          <cell r="AV1165">
            <v>18453.352989999999</v>
          </cell>
          <cell r="AW1165" t="str">
            <v>NEW DEAL</v>
          </cell>
        </row>
        <row r="1166">
          <cell r="AU1166" t="str">
            <v>GAS</v>
          </cell>
          <cell r="AV1166">
            <v>16353.38401</v>
          </cell>
          <cell r="AW1166" t="str">
            <v>NEW DEAL</v>
          </cell>
        </row>
        <row r="1167">
          <cell r="AU1167" t="str">
            <v>GAS</v>
          </cell>
          <cell r="AV1167">
            <v>25030.17844</v>
          </cell>
          <cell r="AW1167" t="str">
            <v>NEW DEAL</v>
          </cell>
        </row>
        <row r="1168">
          <cell r="AU1168" t="str">
            <v>GAS</v>
          </cell>
          <cell r="AV1168">
            <v>239.53789</v>
          </cell>
          <cell r="AW1168" t="str">
            <v>NEW DEAL</v>
          </cell>
        </row>
        <row r="1169">
          <cell r="AU1169" t="str">
            <v>GAS</v>
          </cell>
          <cell r="AV1169">
            <v>448.58999</v>
          </cell>
          <cell r="AW1169" t="str">
            <v>NEW DEAL</v>
          </cell>
        </row>
        <row r="1170">
          <cell r="AU1170" t="str">
            <v>GAS</v>
          </cell>
          <cell r="AV1170">
            <v>1831.8115</v>
          </cell>
          <cell r="AW1170" t="str">
            <v>NEW DEAL</v>
          </cell>
        </row>
        <row r="1171">
          <cell r="AU1171" t="str">
            <v>GAS</v>
          </cell>
          <cell r="AV1171">
            <v>4085.62131</v>
          </cell>
          <cell r="AW1171" t="str">
            <v>NEW DEAL</v>
          </cell>
        </row>
        <row r="1172">
          <cell r="AU1172" t="str">
            <v>GAS</v>
          </cell>
          <cell r="AV1172">
            <v>2838.9773799999998</v>
          </cell>
          <cell r="AW1172" t="str">
            <v>NEW DEAL</v>
          </cell>
        </row>
        <row r="1173">
          <cell r="AU1173" t="str">
            <v>GAS</v>
          </cell>
          <cell r="AV1173">
            <v>4460.0138200000001</v>
          </cell>
          <cell r="AW1173" t="str">
            <v>NEW DEAL</v>
          </cell>
        </row>
        <row r="1174">
          <cell r="AU1174" t="str">
            <v>GAS</v>
          </cell>
          <cell r="AV1174">
            <v>2275.4707699999999</v>
          </cell>
          <cell r="AW1174" t="str">
            <v>NEW DEAL</v>
          </cell>
        </row>
        <row r="1175">
          <cell r="AU1175" t="str">
            <v>GAS</v>
          </cell>
          <cell r="AV1175">
            <v>2221.89005</v>
          </cell>
          <cell r="AW1175" t="str">
            <v>NEW DEAL</v>
          </cell>
        </row>
        <row r="1176">
          <cell r="AU1176" t="str">
            <v>GAS</v>
          </cell>
          <cell r="AV1176">
            <v>897.17997000000003</v>
          </cell>
          <cell r="AW1176" t="str">
            <v>NEW DEAL</v>
          </cell>
        </row>
        <row r="1177">
          <cell r="AU1177" t="str">
            <v>GAS</v>
          </cell>
          <cell r="AV1177">
            <v>1831.8115</v>
          </cell>
          <cell r="AW1177" t="str">
            <v>NEW DEAL</v>
          </cell>
        </row>
        <row r="1178">
          <cell r="AU1178" t="str">
            <v>GAS</v>
          </cell>
          <cell r="AV1178">
            <v>4085.62131</v>
          </cell>
          <cell r="AW1178" t="str">
            <v>NEW DEAL</v>
          </cell>
        </row>
        <row r="1179">
          <cell r="AU1179" t="str">
            <v>GAS</v>
          </cell>
          <cell r="AV1179">
            <v>4258.4660700000004</v>
          </cell>
          <cell r="AW1179" t="str">
            <v>NEW DEAL</v>
          </cell>
        </row>
        <row r="1180">
          <cell r="AU1180" t="str">
            <v>GAS</v>
          </cell>
          <cell r="AV1180">
            <v>2973.3425499999998</v>
          </cell>
          <cell r="AW1180" t="str">
            <v>NEW DEAL</v>
          </cell>
        </row>
        <row r="1181">
          <cell r="AU1181" t="str">
            <v>GAS</v>
          </cell>
          <cell r="AV1181">
            <v>2275.4707699999999</v>
          </cell>
          <cell r="AW1181" t="str">
            <v>NEW DEAL</v>
          </cell>
        </row>
        <row r="1182">
          <cell r="AU1182" t="str">
            <v>GAS</v>
          </cell>
          <cell r="AV1182">
            <v>7626.0297600000004</v>
          </cell>
          <cell r="AW1182" t="str">
            <v>NEW DEAL</v>
          </cell>
        </row>
        <row r="1183">
          <cell r="AU1183" t="str">
            <v>GAS</v>
          </cell>
          <cell r="AV1183">
            <v>19234.020759999999</v>
          </cell>
          <cell r="AW1183" t="str">
            <v>NEW DEAL</v>
          </cell>
        </row>
        <row r="1184">
          <cell r="AU1184" t="str">
            <v>GAS</v>
          </cell>
          <cell r="AV1184">
            <v>27237.475399999999</v>
          </cell>
          <cell r="AW1184" t="str">
            <v>NEW DEAL</v>
          </cell>
        </row>
        <row r="1185">
          <cell r="AU1185" t="str">
            <v>GAS</v>
          </cell>
          <cell r="AV1185">
            <v>26970.28514</v>
          </cell>
          <cell r="AW1185" t="str">
            <v>NEW DEAL</v>
          </cell>
        </row>
        <row r="1186">
          <cell r="AU1186" t="str">
            <v>GAS</v>
          </cell>
          <cell r="AV1186">
            <v>26760.082920000001</v>
          </cell>
          <cell r="AW1186" t="str">
            <v>NEW DEAL</v>
          </cell>
        </row>
        <row r="1187">
          <cell r="AU1187" t="str">
            <v>GAS</v>
          </cell>
          <cell r="AV1187">
            <v>34132.06151</v>
          </cell>
          <cell r="AW1187" t="str">
            <v>NEW DEAL</v>
          </cell>
        </row>
        <row r="1188">
          <cell r="AU1188" t="str">
            <v>GAS</v>
          </cell>
          <cell r="AV1188">
            <v>2242.9499300000002</v>
          </cell>
          <cell r="AW1188" t="str">
            <v>NEW DEAL</v>
          </cell>
        </row>
        <row r="1189">
          <cell r="AU1189" t="str">
            <v>GAS</v>
          </cell>
          <cell r="AV1189">
            <v>5495.4345000000003</v>
          </cell>
          <cell r="AW1189" t="str">
            <v>NEW DEAL</v>
          </cell>
        </row>
        <row r="1190">
          <cell r="AU1190" t="str">
            <v>GAS</v>
          </cell>
          <cell r="AV1190">
            <v>8171.24262</v>
          </cell>
          <cell r="AW1190" t="str">
            <v>NEW DEAL</v>
          </cell>
        </row>
        <row r="1191">
          <cell r="AU1191" t="str">
            <v>GAS</v>
          </cell>
          <cell r="AV1191">
            <v>8516.9321500000005</v>
          </cell>
          <cell r="AW1191" t="str">
            <v>NEW DEAL</v>
          </cell>
        </row>
        <row r="1192">
          <cell r="AU1192" t="str">
            <v>GAS</v>
          </cell>
          <cell r="AV1192">
            <v>7433.3563700000004</v>
          </cell>
          <cell r="AW1192" t="str">
            <v>NEW DEAL</v>
          </cell>
        </row>
        <row r="1193">
          <cell r="AU1193" t="str">
            <v>GAS</v>
          </cell>
          <cell r="AV1193">
            <v>9101.8830699999999</v>
          </cell>
          <cell r="AW1193" t="str">
            <v>NEW DEAL</v>
          </cell>
        </row>
        <row r="1194">
          <cell r="AU1194" t="str">
            <v>GAS</v>
          </cell>
          <cell r="AV1194">
            <v>448.58999</v>
          </cell>
          <cell r="AW1194" t="str">
            <v>NEW DEAL</v>
          </cell>
        </row>
        <row r="1195">
          <cell r="AU1195" t="str">
            <v>GAS</v>
          </cell>
          <cell r="AV1195">
            <v>1831.8115</v>
          </cell>
          <cell r="AW1195" t="str">
            <v>NEW DEAL</v>
          </cell>
        </row>
        <row r="1196">
          <cell r="AU1196" t="str">
            <v>GAS</v>
          </cell>
          <cell r="AV1196">
            <v>1361.8737699999999</v>
          </cell>
          <cell r="AW1196" t="str">
            <v>NEW DEAL</v>
          </cell>
        </row>
        <row r="1197">
          <cell r="AU1197" t="str">
            <v>GAS</v>
          </cell>
          <cell r="AV1197">
            <v>1419.4886899999999</v>
          </cell>
          <cell r="AW1197" t="str">
            <v>NEW DEAL</v>
          </cell>
        </row>
        <row r="1198">
          <cell r="AU1198" t="str">
            <v>GAS</v>
          </cell>
          <cell r="AV1198">
            <v>1486.67127</v>
          </cell>
          <cell r="AW1198" t="str">
            <v>NEW DEAL</v>
          </cell>
        </row>
        <row r="1199">
          <cell r="AU1199" t="str">
            <v>GAS</v>
          </cell>
          <cell r="AV1199">
            <v>2275.4707699999999</v>
          </cell>
          <cell r="AW1199" t="str">
            <v>NEW DEAL</v>
          </cell>
        </row>
        <row r="1200">
          <cell r="AU1200" t="str">
            <v>GAS</v>
          </cell>
          <cell r="AV1200">
            <v>799.99999764292397</v>
          </cell>
          <cell r="AW1200" t="str">
            <v>NEW DEAL</v>
          </cell>
        </row>
        <row r="1201">
          <cell r="AU1201" t="str">
            <v>GAS</v>
          </cell>
          <cell r="AV1201">
            <v>1200.0000045166473</v>
          </cell>
          <cell r="AW1201" t="str">
            <v>NEW DEAL</v>
          </cell>
        </row>
        <row r="1202">
          <cell r="AU1202" t="str">
            <v>GAS</v>
          </cell>
          <cell r="AV1202">
            <v>1759.9999970829051</v>
          </cell>
          <cell r="AW1202" t="str">
            <v>NEW DEAL</v>
          </cell>
        </row>
        <row r="1203">
          <cell r="AU1203" t="str">
            <v>GAS</v>
          </cell>
          <cell r="AV1203">
            <v>2999.9999960326745</v>
          </cell>
          <cell r="AW1203" t="str">
            <v>NEW DEAL</v>
          </cell>
        </row>
        <row r="1204">
          <cell r="AU1204" t="str">
            <v>GAS</v>
          </cell>
          <cell r="AV1204">
            <v>11359.999999695414</v>
          </cell>
          <cell r="AW1204" t="str">
            <v>NEW DEAL</v>
          </cell>
        </row>
        <row r="1205">
          <cell r="AU1205" t="str">
            <v>GAS</v>
          </cell>
          <cell r="AV1205">
            <v>11749.999998746072</v>
          </cell>
          <cell r="AW1205" t="str">
            <v>NEW DEAL</v>
          </cell>
        </row>
        <row r="1206">
          <cell r="AU1206" t="str">
            <v>GAS</v>
          </cell>
          <cell r="AV1206">
            <v>3660.0000022359504</v>
          </cell>
          <cell r="AW1206" t="str">
            <v>NEW DEAL</v>
          </cell>
        </row>
        <row r="1207">
          <cell r="AU1207" t="str">
            <v>GAS</v>
          </cell>
          <cell r="AV1207">
            <v>4710.0000021789247</v>
          </cell>
          <cell r="AW1207" t="str">
            <v>NEW DEAL</v>
          </cell>
        </row>
        <row r="1208">
          <cell r="AU1208" t="str">
            <v>GAS</v>
          </cell>
          <cell r="AV1208">
            <v>4589.9999951503523</v>
          </cell>
          <cell r="AW1208" t="str">
            <v>NEW DEAL</v>
          </cell>
        </row>
        <row r="1209">
          <cell r="AU1209" t="str">
            <v>GAS</v>
          </cell>
          <cell r="AV1209">
            <v>2799.9999998385656</v>
          </cell>
          <cell r="AW1209" t="str">
            <v>NEW DEAL</v>
          </cell>
        </row>
        <row r="1210">
          <cell r="AU1210" t="str">
            <v>GAS</v>
          </cell>
          <cell r="AV1210">
            <v>9999.9999989892203</v>
          </cell>
          <cell r="AW1210" t="str">
            <v>NEW DEAL</v>
          </cell>
        </row>
        <row r="1211">
          <cell r="AU1211" t="str">
            <v>GAS</v>
          </cell>
          <cell r="AV1211">
            <v>12444.241110000001</v>
          </cell>
          <cell r="AW1211" t="str">
            <v>NEW DEAL</v>
          </cell>
        </row>
        <row r="1212">
          <cell r="AU1212" t="str">
            <v>GAS</v>
          </cell>
          <cell r="AV1212">
            <v>16334.630150000001</v>
          </cell>
          <cell r="AW1212" t="str">
            <v>NEW DEAL</v>
          </cell>
        </row>
        <row r="1213">
          <cell r="AU1213" t="str">
            <v>GAS</v>
          </cell>
          <cell r="AV1213">
            <v>21016.335849999999</v>
          </cell>
          <cell r="AW1213" t="str">
            <v>NEW DEAL</v>
          </cell>
        </row>
        <row r="1214">
          <cell r="AU1214" t="str">
            <v>GAS</v>
          </cell>
          <cell r="AV1214">
            <v>-31499.999999249754</v>
          </cell>
          <cell r="AW1214" t="str">
            <v>NEW DEAL</v>
          </cell>
        </row>
        <row r="1215">
          <cell r="AU1215" t="str">
            <v>GAS</v>
          </cell>
          <cell r="AV1215">
            <v>-40319.999997133295</v>
          </cell>
          <cell r="AW1215" t="str">
            <v>NEW DEAL</v>
          </cell>
        </row>
        <row r="1216">
          <cell r="AU1216" t="str">
            <v>GAS</v>
          </cell>
          <cell r="AV1216">
            <v>-41044.692949999997</v>
          </cell>
          <cell r="AW1216" t="str">
            <v>NEW DEAL</v>
          </cell>
        </row>
        <row r="1217">
          <cell r="AU1217" t="str">
            <v>GAS</v>
          </cell>
          <cell r="AV1217">
            <v>40261.397279999997</v>
          </cell>
          <cell r="AW1217" t="str">
            <v>NEW DEAL</v>
          </cell>
        </row>
        <row r="1218">
          <cell r="AU1218" t="str">
            <v>GAS</v>
          </cell>
          <cell r="AV1218">
            <v>84281.086519999997</v>
          </cell>
          <cell r="AW1218" t="str">
            <v>NEW DEAL</v>
          </cell>
        </row>
        <row r="1219">
          <cell r="AU1219" t="str">
            <v>GAS</v>
          </cell>
          <cell r="AV1219">
            <v>88343.091839999994</v>
          </cell>
          <cell r="AW1219" t="str">
            <v>NEW DEAL</v>
          </cell>
        </row>
        <row r="1220">
          <cell r="AU1220" t="str">
            <v>GAS</v>
          </cell>
          <cell r="AV1220">
            <v>83327.78744</v>
          </cell>
          <cell r="AW1220" t="str">
            <v>NEW DEAL</v>
          </cell>
        </row>
        <row r="1221">
          <cell r="AU1221" t="str">
            <v>GAS</v>
          </cell>
          <cell r="AV1221">
            <v>69729.652180000005</v>
          </cell>
          <cell r="AW1221" t="str">
            <v>NEW DEAL</v>
          </cell>
        </row>
        <row r="1222">
          <cell r="AU1222" t="str">
            <v>GAS</v>
          </cell>
          <cell r="AV1222">
            <v>49523.993459999998</v>
          </cell>
          <cell r="AW1222" t="str">
            <v>NEW DEAL</v>
          </cell>
        </row>
        <row r="1223">
          <cell r="AU1223" t="str">
            <v>GAS</v>
          </cell>
          <cell r="AV1223">
            <v>44410.264029999998</v>
          </cell>
          <cell r="AW1223" t="str">
            <v>NEW DEAL</v>
          </cell>
        </row>
        <row r="1224">
          <cell r="AU1224" t="str">
            <v>GAS</v>
          </cell>
          <cell r="AV1224">
            <v>57464.37717</v>
          </cell>
          <cell r="AW1224" t="str">
            <v>NEW DEAL</v>
          </cell>
        </row>
        <row r="1225">
          <cell r="AU1225" t="str">
            <v>GAS</v>
          </cell>
          <cell r="AV1225">
            <v>54364.979599999999</v>
          </cell>
          <cell r="AW1225" t="str">
            <v>NEW DEAL</v>
          </cell>
        </row>
        <row r="1226">
          <cell r="AU1226" t="str">
            <v>GAS</v>
          </cell>
          <cell r="AV1226">
            <v>49996.672460000002</v>
          </cell>
          <cell r="AW1226" t="str">
            <v>NEW DEAL</v>
          </cell>
        </row>
        <row r="1227">
          <cell r="AU1227" t="str">
            <v>GAS</v>
          </cell>
          <cell r="AV1227">
            <v>41203.88538</v>
          </cell>
          <cell r="AW1227" t="str">
            <v>NEW DEAL</v>
          </cell>
        </row>
        <row r="1228">
          <cell r="AU1228" t="str">
            <v>GAS</v>
          </cell>
          <cell r="AV1228">
            <v>37142.995089999997</v>
          </cell>
          <cell r="AW1228" t="str">
            <v>NEW DEAL</v>
          </cell>
        </row>
        <row r="1229">
          <cell r="AU1229" t="str">
            <v>GAS</v>
          </cell>
          <cell r="AV1229">
            <v>37577.915710000001</v>
          </cell>
          <cell r="AW1229" t="str">
            <v>NEW DEAL</v>
          </cell>
        </row>
        <row r="1230">
          <cell r="AU1230" t="str">
            <v>GAS</v>
          </cell>
          <cell r="AV1230">
            <v>12614.664129999999</v>
          </cell>
          <cell r="AW1230" t="str">
            <v>NEW DEAL</v>
          </cell>
        </row>
        <row r="1231">
          <cell r="AU1231" t="str">
            <v>GAS</v>
          </cell>
          <cell r="AV1231">
            <v>0</v>
          </cell>
          <cell r="AW1231" t="str">
            <v>NEW DEAL</v>
          </cell>
        </row>
        <row r="1232">
          <cell r="AU1232" t="str">
            <v>GAS</v>
          </cell>
          <cell r="AV1232">
            <v>10193.43367</v>
          </cell>
          <cell r="AW1232" t="str">
            <v>NEW DEAL</v>
          </cell>
        </row>
        <row r="1233">
          <cell r="AU1233" t="str">
            <v>GAS</v>
          </cell>
          <cell r="AV1233">
            <v>9999.3344899999993</v>
          </cell>
          <cell r="AW1233" t="str">
            <v>NEW DEAL</v>
          </cell>
        </row>
        <row r="1234">
          <cell r="AU1234" t="str">
            <v>GAS</v>
          </cell>
          <cell r="AV1234">
            <v>6339.0592900000001</v>
          </cell>
          <cell r="AW1234" t="str">
            <v>NEW DEAL</v>
          </cell>
        </row>
        <row r="1235">
          <cell r="AU1235" t="str">
            <v>GAS</v>
          </cell>
          <cell r="AV1235">
            <v>9285.7487700000001</v>
          </cell>
          <cell r="AW1235" t="str">
            <v>NEW DEAL</v>
          </cell>
        </row>
        <row r="1236">
          <cell r="AU1236" t="str">
            <v>GAS</v>
          </cell>
          <cell r="AV1236">
            <v>6832.3483100000003</v>
          </cell>
          <cell r="AW1236" t="str">
            <v>NEW DEAL</v>
          </cell>
        </row>
        <row r="1237">
          <cell r="AU1237" t="str">
            <v>GAS</v>
          </cell>
          <cell r="AV1237">
            <v>3370.36033</v>
          </cell>
          <cell r="AW1237" t="str">
            <v>NEW DEAL</v>
          </cell>
        </row>
        <row r="1238">
          <cell r="AU1238" t="str">
            <v>GAS</v>
          </cell>
          <cell r="AV1238">
            <v>7661.9169599999996</v>
          </cell>
          <cell r="AW1238" t="str">
            <v>NEW DEAL</v>
          </cell>
        </row>
        <row r="1239">
          <cell r="AU1239" t="str">
            <v>GAS</v>
          </cell>
          <cell r="AV1239">
            <v>10193.43367</v>
          </cell>
          <cell r="AW1239" t="str">
            <v>NEW DEAL</v>
          </cell>
        </row>
        <row r="1240">
          <cell r="AU1240" t="str">
            <v>GAS</v>
          </cell>
          <cell r="AV1240">
            <v>9999.3344899999993</v>
          </cell>
          <cell r="AW1240" t="str">
            <v>NEW DEAL</v>
          </cell>
        </row>
        <row r="1241">
          <cell r="AU1241" t="str">
            <v>GAS</v>
          </cell>
          <cell r="AV1241">
            <v>9508.5889299999999</v>
          </cell>
          <cell r="AW1241" t="str">
            <v>NEW DEAL</v>
          </cell>
        </row>
        <row r="1242">
          <cell r="AU1242" t="str">
            <v>GAS</v>
          </cell>
          <cell r="AV1242">
            <v>9285.7487700000001</v>
          </cell>
          <cell r="AW1242" t="str">
            <v>NEW DEAL</v>
          </cell>
        </row>
        <row r="1243">
          <cell r="AU1243" t="str">
            <v>GAS</v>
          </cell>
          <cell r="AV1243">
            <v>6832.3483100000003</v>
          </cell>
          <cell r="AW1243" t="str">
            <v>NEW DEAL</v>
          </cell>
        </row>
        <row r="1244">
          <cell r="AU1244" t="str">
            <v>GAS</v>
          </cell>
          <cell r="AV1244">
            <v>65126.294130000002</v>
          </cell>
          <cell r="AW1244" t="str">
            <v>NEW DEAL</v>
          </cell>
        </row>
        <row r="1245">
          <cell r="AU1245" t="str">
            <v>GAS</v>
          </cell>
          <cell r="AV1245">
            <v>71354.03572</v>
          </cell>
          <cell r="AW1245" t="str">
            <v>NEW DEAL</v>
          </cell>
        </row>
        <row r="1246">
          <cell r="AU1246" t="str">
            <v>GAS</v>
          </cell>
          <cell r="AV1246">
            <v>66662.229949999994</v>
          </cell>
          <cell r="AW1246" t="str">
            <v>NEW DEAL</v>
          </cell>
        </row>
        <row r="1247">
          <cell r="AU1247" t="str">
            <v>GAS</v>
          </cell>
          <cell r="AV1247">
            <v>60221.063249999999</v>
          </cell>
          <cell r="AW1247" t="str">
            <v>NEW DEAL</v>
          </cell>
        </row>
        <row r="1248">
          <cell r="AU1248" t="str">
            <v>GAS</v>
          </cell>
          <cell r="AV1248">
            <v>58809.742230000003</v>
          </cell>
          <cell r="AW1248" t="str">
            <v>NEW DEAL</v>
          </cell>
        </row>
        <row r="1249">
          <cell r="AU1249" t="str">
            <v>GAS</v>
          </cell>
          <cell r="AV1249">
            <v>51242.61234</v>
          </cell>
          <cell r="AW1249" t="str">
            <v>NEW DEAL</v>
          </cell>
        </row>
        <row r="1250">
          <cell r="AU1250" t="str">
            <v>GAS</v>
          </cell>
          <cell r="AV1250">
            <v>19154.792389999999</v>
          </cell>
          <cell r="AW1250" t="str">
            <v>NEW DEAL</v>
          </cell>
        </row>
        <row r="1251">
          <cell r="AU1251" t="str">
            <v>GAS</v>
          </cell>
          <cell r="AV1251">
            <v>20386.86735</v>
          </cell>
          <cell r="AW1251" t="str">
            <v>NEW DEAL</v>
          </cell>
        </row>
        <row r="1252">
          <cell r="AU1252" t="str">
            <v>GAS</v>
          </cell>
          <cell r="AV1252">
            <v>23331.780480000001</v>
          </cell>
          <cell r="AW1252" t="str">
            <v>NEW DEAL</v>
          </cell>
        </row>
        <row r="1253">
          <cell r="AU1253" t="str">
            <v>GAS</v>
          </cell>
          <cell r="AV1253">
            <v>19017.17787</v>
          </cell>
          <cell r="AW1253" t="str">
            <v>NEW DEAL</v>
          </cell>
        </row>
        <row r="1254">
          <cell r="AU1254" t="str">
            <v>GAS</v>
          </cell>
          <cell r="AV1254">
            <v>15476.247960000001</v>
          </cell>
          <cell r="AW1254" t="str">
            <v>NEW DEAL</v>
          </cell>
        </row>
        <row r="1255">
          <cell r="AU1255" t="str">
            <v>GAS</v>
          </cell>
          <cell r="AV1255">
            <v>13664.696620000001</v>
          </cell>
          <cell r="AW1255" t="str">
            <v>NEW DEAL</v>
          </cell>
        </row>
        <row r="1256">
          <cell r="AU1256" t="str">
            <v>GAS</v>
          </cell>
          <cell r="AV1256">
            <v>3830.9584799999998</v>
          </cell>
          <cell r="AW1256" t="str">
            <v>NEW DEAL</v>
          </cell>
        </row>
        <row r="1257">
          <cell r="AU1257" t="str">
            <v>GAS</v>
          </cell>
          <cell r="AV1257">
            <v>6795.6224499999998</v>
          </cell>
          <cell r="AW1257" t="str">
            <v>NEW DEAL</v>
          </cell>
        </row>
        <row r="1258">
          <cell r="AU1258" t="str">
            <v>GAS</v>
          </cell>
          <cell r="AV1258">
            <v>6666.2229900000002</v>
          </cell>
          <cell r="AW1258" t="str">
            <v>NEW DEAL</v>
          </cell>
        </row>
        <row r="1259">
          <cell r="AU1259" t="str">
            <v>GAS</v>
          </cell>
          <cell r="AV1259">
            <v>6339.0592900000001</v>
          </cell>
          <cell r="AW1259" t="str">
            <v>NEW DEAL</v>
          </cell>
        </row>
        <row r="1260">
          <cell r="AU1260" t="str">
            <v>GAS</v>
          </cell>
          <cell r="AV1260">
            <v>6190.4991799999998</v>
          </cell>
          <cell r="AW1260" t="str">
            <v>NEW DEAL</v>
          </cell>
        </row>
        <row r="1261">
          <cell r="AU1261" t="str">
            <v>GAS</v>
          </cell>
          <cell r="AV1261">
            <v>-11580.000000589134</v>
          </cell>
          <cell r="AW1261" t="str">
            <v>NEW DEAL</v>
          </cell>
        </row>
        <row r="1262">
          <cell r="AU1262" t="str">
            <v>GAS</v>
          </cell>
          <cell r="AV1262">
            <v>-20750.00000376179</v>
          </cell>
          <cell r="AW1262" t="str">
            <v>NEW DEAL</v>
          </cell>
        </row>
        <row r="1263">
          <cell r="AU1263" t="str">
            <v>GAS</v>
          </cell>
          <cell r="AV1263">
            <v>-13709.99999676661</v>
          </cell>
          <cell r="AW1263" t="str">
            <v>NEW DEAL</v>
          </cell>
        </row>
        <row r="1264">
          <cell r="AU1264" t="str">
            <v>GAS</v>
          </cell>
          <cell r="AV1264">
            <v>-13589.999996996185</v>
          </cell>
          <cell r="AW1264" t="str">
            <v>NEW DEAL</v>
          </cell>
        </row>
        <row r="1265">
          <cell r="AU1265" t="str">
            <v>GAS</v>
          </cell>
          <cell r="AV1265">
            <v>-13410.000002028914</v>
          </cell>
          <cell r="AW1265" t="str">
            <v>NEW DEAL</v>
          </cell>
        </row>
        <row r="1266">
          <cell r="AU1266" t="str">
            <v>GAS</v>
          </cell>
          <cell r="AV1266">
            <v>-9200.0000037937098</v>
          </cell>
          <cell r="AW1266" t="str">
            <v>NEW DEAL</v>
          </cell>
        </row>
        <row r="1267">
          <cell r="AU1267" t="str">
            <v>GAS</v>
          </cell>
          <cell r="AV1267">
            <v>-19499.999996007416</v>
          </cell>
          <cell r="AW1267" t="str">
            <v>NEW DEAL</v>
          </cell>
        </row>
        <row r="1268">
          <cell r="AU1268" t="str">
            <v>GAS</v>
          </cell>
          <cell r="AV1268">
            <v>-22750.000004478745</v>
          </cell>
          <cell r="AW1268" t="str">
            <v>NEW DEAL</v>
          </cell>
        </row>
        <row r="1269">
          <cell r="AU1269" t="str">
            <v>GAS</v>
          </cell>
          <cell r="AV1269">
            <v>-19680.00000403406</v>
          </cell>
          <cell r="AW1269" t="str">
            <v>NEW DEAL</v>
          </cell>
        </row>
        <row r="1270">
          <cell r="AU1270" t="str">
            <v>GAS</v>
          </cell>
          <cell r="AV1270">
            <v>-16400.000003037152</v>
          </cell>
          <cell r="AW1270" t="str">
            <v>NEW DEAL</v>
          </cell>
        </row>
        <row r="1271">
          <cell r="AU1271" t="str">
            <v>GAS</v>
          </cell>
          <cell r="AV1271">
            <v>-43862.131939999999</v>
          </cell>
          <cell r="AW1271" t="str">
            <v>NEW DEAL</v>
          </cell>
        </row>
        <row r="1272">
          <cell r="AU1272" t="str">
            <v>GAS</v>
          </cell>
          <cell r="AV1272">
            <v>-44570.761359999997</v>
          </cell>
          <cell r="AW1272" t="str">
            <v>NEW DEAL</v>
          </cell>
        </row>
        <row r="1273">
          <cell r="AU1273" t="str">
            <v>GAS</v>
          </cell>
          <cell r="AV1273">
            <v>-39066.889900000002</v>
          </cell>
          <cell r="AW1273" t="str">
            <v>NEW DEAL</v>
          </cell>
        </row>
        <row r="1274">
          <cell r="AU1274" t="str">
            <v>GAS</v>
          </cell>
          <cell r="AV1274">
            <v>-30732.426500000001</v>
          </cell>
          <cell r="AW1274" t="str">
            <v>NEW DEAL</v>
          </cell>
        </row>
        <row r="1275">
          <cell r="AU1275" t="str">
            <v>GAS</v>
          </cell>
          <cell r="AV1275">
            <v>-30922.762480000001</v>
          </cell>
          <cell r="AW1275" t="str">
            <v>NEW DEAL</v>
          </cell>
        </row>
        <row r="1276">
          <cell r="AU1276" t="str">
            <v>GAS</v>
          </cell>
          <cell r="AV1276">
            <v>-20776.03744</v>
          </cell>
          <cell r="AW1276" t="str">
            <v>NEW DEAL</v>
          </cell>
        </row>
        <row r="1277">
          <cell r="AU1277" t="str">
            <v>GAS</v>
          </cell>
          <cell r="AV1277">
            <v>-4151.9900900000002</v>
          </cell>
          <cell r="AW1277" t="str">
            <v>NEW DEAL</v>
          </cell>
        </row>
        <row r="1278">
          <cell r="AU1278" t="str">
            <v>GAS</v>
          </cell>
          <cell r="AV1278">
            <v>-4386.2131900000004</v>
          </cell>
          <cell r="AW1278" t="str">
            <v>NEW DEAL</v>
          </cell>
        </row>
        <row r="1279">
          <cell r="AU1279" t="str">
            <v>GAS</v>
          </cell>
          <cell r="AV1279">
            <v>-4051.8874000000001</v>
          </cell>
          <cell r="AW1279" t="str">
            <v>NEW DEAL</v>
          </cell>
        </row>
        <row r="1280">
          <cell r="AU1280" t="str">
            <v>GAS</v>
          </cell>
          <cell r="AV1280">
            <v>-3906.6889900000001</v>
          </cell>
          <cell r="AW1280" t="str">
            <v>NEW DEAL</v>
          </cell>
        </row>
        <row r="1281">
          <cell r="AU1281" t="str">
            <v>GAS</v>
          </cell>
          <cell r="AV1281">
            <v>-7683.1066199999996</v>
          </cell>
          <cell r="AW1281" t="str">
            <v>NEW DEAL</v>
          </cell>
        </row>
        <row r="1282">
          <cell r="AU1282" t="str">
            <v>GAS</v>
          </cell>
          <cell r="AV1282">
            <v>-7730.6906200000003</v>
          </cell>
          <cell r="AW1282" t="str">
            <v>NEW DEAL</v>
          </cell>
        </row>
        <row r="1283">
          <cell r="AU1283" t="str">
            <v>GAS</v>
          </cell>
          <cell r="AV1283">
            <v>-2968.0053499999999</v>
          </cell>
          <cell r="AW1283" t="str">
            <v>NEW DEAL</v>
          </cell>
        </row>
        <row r="1284">
          <cell r="AU1284" t="str">
            <v>GAS</v>
          </cell>
          <cell r="AV1284">
            <v>-4386.2131900000004</v>
          </cell>
          <cell r="AW1284" t="str">
            <v>NEW DEAL</v>
          </cell>
        </row>
        <row r="1285">
          <cell r="AU1285" t="str">
            <v>GAS</v>
          </cell>
          <cell r="AV1285">
            <v>-8103.7747900000004</v>
          </cell>
          <cell r="AW1285" t="str">
            <v>NEW DEAL</v>
          </cell>
        </row>
        <row r="1286">
          <cell r="AU1286" t="str">
            <v>GAS</v>
          </cell>
          <cell r="AV1286">
            <v>-7813.3779800000002</v>
          </cell>
          <cell r="AW1286" t="str">
            <v>NEW DEAL</v>
          </cell>
        </row>
        <row r="1287">
          <cell r="AU1287" t="str">
            <v>GAS</v>
          </cell>
          <cell r="AV1287">
            <v>-3841.5533099999998</v>
          </cell>
          <cell r="AW1287" t="str">
            <v>NEW DEAL</v>
          </cell>
        </row>
        <row r="1288">
          <cell r="AU1288" t="str">
            <v>GAS</v>
          </cell>
          <cell r="AV1288">
            <v>-3865.3453100000002</v>
          </cell>
          <cell r="AW1288" t="str">
            <v>NEW DEAL</v>
          </cell>
        </row>
        <row r="1289">
          <cell r="AU1289" t="str">
            <v>GAS</v>
          </cell>
          <cell r="AV1289">
            <v>-2968.0053499999999</v>
          </cell>
          <cell r="AW1289" t="str">
            <v>NEW DEAL</v>
          </cell>
        </row>
        <row r="1290">
          <cell r="AU1290" t="str">
            <v>GAS</v>
          </cell>
          <cell r="AV1290">
            <v>-48248.345130000002</v>
          </cell>
          <cell r="AW1290" t="str">
            <v>NEW DEAL</v>
          </cell>
        </row>
        <row r="1291">
          <cell r="AU1291" t="str">
            <v>GAS</v>
          </cell>
          <cell r="AV1291">
            <v>-56726.42355</v>
          </cell>
          <cell r="AW1291" t="str">
            <v>NEW DEAL</v>
          </cell>
        </row>
        <row r="1292">
          <cell r="AU1292" t="str">
            <v>GAS</v>
          </cell>
          <cell r="AV1292">
            <v>-50786.956879999998</v>
          </cell>
          <cell r="AW1292" t="str">
            <v>NEW DEAL</v>
          </cell>
        </row>
        <row r="1293">
          <cell r="AU1293" t="str">
            <v>GAS</v>
          </cell>
          <cell r="AV1293">
            <v>-46098.639739999999</v>
          </cell>
          <cell r="AW1293" t="str">
            <v>NEW DEAL</v>
          </cell>
        </row>
        <row r="1294">
          <cell r="AU1294" t="str">
            <v>GAS</v>
          </cell>
          <cell r="AV1294">
            <v>-46384.143730000003</v>
          </cell>
          <cell r="AW1294" t="str">
            <v>NEW DEAL</v>
          </cell>
        </row>
        <row r="1295">
          <cell r="AU1295" t="str">
            <v>GAS</v>
          </cell>
          <cell r="AV1295">
            <v>-26712.048129999999</v>
          </cell>
          <cell r="AW1295" t="str">
            <v>NEW DEAL</v>
          </cell>
        </row>
        <row r="1296">
          <cell r="AU1296" t="str">
            <v>GAS</v>
          </cell>
          <cell r="AV1296">
            <v>-13158.639579999999</v>
          </cell>
          <cell r="AW1296" t="str">
            <v>NEW DEAL</v>
          </cell>
        </row>
        <row r="1297">
          <cell r="AU1297" t="str">
            <v>GAS</v>
          </cell>
          <cell r="AV1297">
            <v>-16207.549590000001</v>
          </cell>
          <cell r="AW1297" t="str">
            <v>NEW DEAL</v>
          </cell>
        </row>
        <row r="1298">
          <cell r="AU1298" t="str">
            <v>GAS</v>
          </cell>
          <cell r="AV1298">
            <v>-15626.75596</v>
          </cell>
          <cell r="AW1298" t="str">
            <v>NEW DEAL</v>
          </cell>
        </row>
        <row r="1299">
          <cell r="AU1299" t="str">
            <v>GAS</v>
          </cell>
          <cell r="AV1299">
            <v>-11524.65994</v>
          </cell>
          <cell r="AW1299" t="str">
            <v>NEW DEAL</v>
          </cell>
        </row>
        <row r="1300">
          <cell r="AU1300" t="str">
            <v>GAS</v>
          </cell>
          <cell r="AV1300">
            <v>-15461.381240000001</v>
          </cell>
          <cell r="AW1300" t="str">
            <v>NEW DEAL</v>
          </cell>
        </row>
        <row r="1301">
          <cell r="AU1301" t="str">
            <v>GAS</v>
          </cell>
          <cell r="AV1301">
            <v>-8904.0160400000004</v>
          </cell>
          <cell r="AW1301" t="str">
            <v>NEW DEAL</v>
          </cell>
        </row>
        <row r="1302">
          <cell r="AU1302" t="str">
            <v>GAS</v>
          </cell>
          <cell r="AV1302">
            <v>-4386.2131900000004</v>
          </cell>
          <cell r="AW1302" t="str">
            <v>NEW DEAL</v>
          </cell>
        </row>
        <row r="1303">
          <cell r="AU1303" t="str">
            <v>GAS</v>
          </cell>
          <cell r="AV1303">
            <v>-4051.8874000000001</v>
          </cell>
          <cell r="AW1303" t="str">
            <v>NEW DEAL</v>
          </cell>
        </row>
        <row r="1304">
          <cell r="AU1304" t="str">
            <v>GAS</v>
          </cell>
          <cell r="AV1304">
            <v>-3906.6889900000001</v>
          </cell>
          <cell r="AW1304" t="str">
            <v>NEW DEAL</v>
          </cell>
        </row>
        <row r="1305">
          <cell r="AU1305" t="str">
            <v>GAS</v>
          </cell>
          <cell r="AV1305">
            <v>-3841.5533099999998</v>
          </cell>
          <cell r="AW1305" t="str">
            <v>NEW DEAL</v>
          </cell>
        </row>
        <row r="1306">
          <cell r="AU1306" t="str">
            <v>GAS</v>
          </cell>
          <cell r="AV1306">
            <v>-3865.3453100000002</v>
          </cell>
          <cell r="AW1306" t="str">
            <v>NEW DEAL</v>
          </cell>
        </row>
        <row r="1307">
          <cell r="AU1307" t="str">
            <v>GAS</v>
          </cell>
          <cell r="AV1307">
            <v>-2968.0053499999999</v>
          </cell>
          <cell r="AW1307" t="str">
            <v>NEW DEAL</v>
          </cell>
        </row>
        <row r="1308">
          <cell r="AU1308" t="str">
            <v>GAS</v>
          </cell>
          <cell r="AV1308">
            <v>-2277.68136</v>
          </cell>
          <cell r="AW1308" t="str">
            <v>NEW DEAL</v>
          </cell>
        </row>
        <row r="1309">
          <cell r="AU1309" t="str">
            <v>GAS</v>
          </cell>
          <cell r="AV1309">
            <v>-2177.02936</v>
          </cell>
          <cell r="AW1309" t="str">
            <v>NEW DEAL</v>
          </cell>
        </row>
        <row r="1310">
          <cell r="AU1310" t="str">
            <v>GAS</v>
          </cell>
          <cell r="AV1310">
            <v>-2047.37302</v>
          </cell>
          <cell r="AW1310" t="str">
            <v>NEW DEAL</v>
          </cell>
        </row>
        <row r="1311">
          <cell r="AU1311" t="str">
            <v>GAS</v>
          </cell>
          <cell r="AV1311">
            <v>-3366.1786000000002</v>
          </cell>
          <cell r="AW1311" t="str">
            <v>NEW DEAL</v>
          </cell>
        </row>
        <row r="1312">
          <cell r="AU1312" t="str">
            <v>GAS</v>
          </cell>
          <cell r="AV1312">
            <v>-4259.8704500000003</v>
          </cell>
          <cell r="AW1312" t="str">
            <v>NEW DEAL</v>
          </cell>
        </row>
        <row r="1313">
          <cell r="AU1313" t="str">
            <v>GAS</v>
          </cell>
          <cell r="AV1313">
            <v>-4157.6314400000001</v>
          </cell>
          <cell r="AW1313" t="str">
            <v>NEW DEAL</v>
          </cell>
        </row>
        <row r="1314">
          <cell r="AU1314" t="str">
            <v>GAS</v>
          </cell>
          <cell r="AV1314">
            <v>-1492.0742499999999</v>
          </cell>
          <cell r="AW1314" t="str">
            <v>NEW DEAL</v>
          </cell>
        </row>
        <row r="1315">
          <cell r="AU1315" t="str">
            <v>GAS</v>
          </cell>
          <cell r="AV1315">
            <v>-1636.1866199999999</v>
          </cell>
          <cell r="AW1315" t="str">
            <v>NEW DEAL</v>
          </cell>
        </row>
        <row r="1316">
          <cell r="AU1316" t="str">
            <v>GAS</v>
          </cell>
          <cell r="AV1316">
            <v>-2177.02936</v>
          </cell>
          <cell r="AW1316" t="str">
            <v>NEW DEAL</v>
          </cell>
        </row>
        <row r="1317">
          <cell r="AU1317" t="str">
            <v>GAS</v>
          </cell>
          <cell r="AV1317">
            <v>-4094.7460500000002</v>
          </cell>
          <cell r="AW1317" t="str">
            <v>NEW DEAL</v>
          </cell>
        </row>
        <row r="1318">
          <cell r="AU1318" t="str">
            <v>GAS</v>
          </cell>
          <cell r="AV1318">
            <v>-3366.1786000000002</v>
          </cell>
          <cell r="AW1318" t="str">
            <v>NEW DEAL</v>
          </cell>
        </row>
        <row r="1319">
          <cell r="AU1319" t="str">
            <v>GAS</v>
          </cell>
          <cell r="AV1319">
            <v>-4259.8704500000003</v>
          </cell>
          <cell r="AW1319" t="str">
            <v>NEW DEAL</v>
          </cell>
        </row>
        <row r="1320">
          <cell r="AU1320" t="str">
            <v>GAS</v>
          </cell>
          <cell r="AV1320">
            <v>-2078.8157200000001</v>
          </cell>
          <cell r="AW1320" t="str">
            <v>NEW DEAL</v>
          </cell>
        </row>
        <row r="1321">
          <cell r="AU1321" t="str">
            <v>GAS</v>
          </cell>
          <cell r="AV1321">
            <v>-1492.0742499999999</v>
          </cell>
          <cell r="AW1321" t="str">
            <v>NEW DEAL</v>
          </cell>
        </row>
        <row r="1322">
          <cell r="AU1322" t="str">
            <v>GAS</v>
          </cell>
          <cell r="AV1322">
            <v>-23947.322939999998</v>
          </cell>
          <cell r="AW1322" t="str">
            <v>NEW DEAL</v>
          </cell>
        </row>
        <row r="1323">
          <cell r="AU1323" t="str">
            <v>GAS</v>
          </cell>
          <cell r="AV1323">
            <v>-28663.222320000001</v>
          </cell>
          <cell r="AW1323" t="str">
            <v>NEW DEAL</v>
          </cell>
        </row>
        <row r="1324">
          <cell r="AU1324" t="str">
            <v>GAS</v>
          </cell>
          <cell r="AV1324">
            <v>-21880.160929999998</v>
          </cell>
          <cell r="AW1324" t="str">
            <v>NEW DEAL</v>
          </cell>
        </row>
        <row r="1325">
          <cell r="AU1325" t="str">
            <v>GAS</v>
          </cell>
          <cell r="AV1325">
            <v>-25559.222720000002</v>
          </cell>
          <cell r="AW1325" t="str">
            <v>NEW DEAL</v>
          </cell>
        </row>
        <row r="1326">
          <cell r="AU1326" t="str">
            <v>GAS</v>
          </cell>
          <cell r="AV1326">
            <v>-24945.788619999999</v>
          </cell>
          <cell r="AW1326" t="str">
            <v>NEW DEAL</v>
          </cell>
        </row>
        <row r="1327">
          <cell r="AU1327" t="str">
            <v>GAS</v>
          </cell>
          <cell r="AV1327">
            <v>-14920.74252</v>
          </cell>
          <cell r="AW1327" t="str">
            <v>NEW DEAL</v>
          </cell>
        </row>
        <row r="1328">
          <cell r="AU1328" t="str">
            <v>GAS</v>
          </cell>
          <cell r="AV1328">
            <v>-6531.0880699999998</v>
          </cell>
          <cell r="AW1328" t="str">
            <v>NEW DEAL</v>
          </cell>
        </row>
        <row r="1329">
          <cell r="AU1329" t="str">
            <v>GAS</v>
          </cell>
          <cell r="AV1329">
            <v>-8189.4920899999997</v>
          </cell>
          <cell r="AW1329" t="str">
            <v>NEW DEAL</v>
          </cell>
        </row>
        <row r="1330">
          <cell r="AU1330" t="str">
            <v>GAS</v>
          </cell>
          <cell r="AV1330">
            <v>-6732.3572100000001</v>
          </cell>
          <cell r="AW1330" t="str">
            <v>NEW DEAL</v>
          </cell>
        </row>
        <row r="1331">
          <cell r="AU1331" t="str">
            <v>GAS</v>
          </cell>
          <cell r="AV1331">
            <v>-8519.7409100000004</v>
          </cell>
          <cell r="AW1331" t="str">
            <v>NEW DEAL</v>
          </cell>
        </row>
        <row r="1332">
          <cell r="AU1332" t="str">
            <v>GAS</v>
          </cell>
          <cell r="AV1332">
            <v>-8315.2628700000005</v>
          </cell>
          <cell r="AW1332" t="str">
            <v>NEW DEAL</v>
          </cell>
        </row>
        <row r="1333">
          <cell r="AU1333" t="str">
            <v>GAS</v>
          </cell>
          <cell r="AV1333">
            <v>-4476.2227499999999</v>
          </cell>
          <cell r="AW1333" t="str">
            <v>NEW DEAL</v>
          </cell>
        </row>
        <row r="1334">
          <cell r="AU1334" t="str">
            <v>GAS</v>
          </cell>
          <cell r="AV1334">
            <v>-2177.02936</v>
          </cell>
          <cell r="AW1334" t="str">
            <v>NEW DEAL</v>
          </cell>
        </row>
        <row r="1335">
          <cell r="AU1335" t="str">
            <v>GAS</v>
          </cell>
          <cell r="AV1335">
            <v>-2047.37302</v>
          </cell>
          <cell r="AW1335" t="str">
            <v>NEW DEAL</v>
          </cell>
        </row>
        <row r="1336">
          <cell r="AU1336" t="str">
            <v>GAS</v>
          </cell>
          <cell r="AV1336">
            <v>-1683.0893000000001</v>
          </cell>
          <cell r="AW1336" t="str">
            <v>NEW DEAL</v>
          </cell>
        </row>
        <row r="1337">
          <cell r="AU1337" t="str">
            <v>GAS</v>
          </cell>
          <cell r="AV1337">
            <v>-2129.93523</v>
          </cell>
          <cell r="AW1337" t="str">
            <v>NEW DEAL</v>
          </cell>
        </row>
        <row r="1338">
          <cell r="AU1338" t="str">
            <v>GAS</v>
          </cell>
          <cell r="AV1338">
            <v>-2078.8157200000001</v>
          </cell>
          <cell r="AW1338" t="str">
            <v>NEW DEAL</v>
          </cell>
        </row>
        <row r="1339">
          <cell r="AU1339" t="str">
            <v>GAS</v>
          </cell>
          <cell r="AV1339">
            <v>-1492.0742499999999</v>
          </cell>
          <cell r="AW1339" t="str">
            <v>NEW DEAL</v>
          </cell>
        </row>
        <row r="1340">
          <cell r="AU1340" t="str">
            <v>GAS</v>
          </cell>
          <cell r="AV1340">
            <v>-12749.999997144501</v>
          </cell>
          <cell r="AW1340" t="str">
            <v>NEW DEAL</v>
          </cell>
        </row>
        <row r="1341">
          <cell r="AU1341" t="str">
            <v>GAS</v>
          </cell>
          <cell r="AV1341">
            <v>-18850.000000250788</v>
          </cell>
          <cell r="AW1341" t="str">
            <v>NEW DEAL</v>
          </cell>
        </row>
        <row r="1342">
          <cell r="AU1342" t="str">
            <v>GAS</v>
          </cell>
          <cell r="AV1342">
            <v>-10560.000002828587</v>
          </cell>
          <cell r="AW1342" t="str">
            <v>NEW DEAL</v>
          </cell>
        </row>
        <row r="1343">
          <cell r="AU1343" t="str">
            <v>GAS</v>
          </cell>
          <cell r="AV1343">
            <v>-10559.999996555569</v>
          </cell>
          <cell r="AW1343" t="str">
            <v>NEW DEAL</v>
          </cell>
        </row>
        <row r="1344">
          <cell r="AU1344" t="str">
            <v>GAS</v>
          </cell>
          <cell r="AV1344">
            <v>-10379.999998843499</v>
          </cell>
          <cell r="AW1344" t="str">
            <v>NEW DEAL</v>
          </cell>
        </row>
        <row r="1345">
          <cell r="AU1345" t="str">
            <v>GAS</v>
          </cell>
          <cell r="AV1345">
            <v>-6939.9999954919422</v>
          </cell>
          <cell r="AW1345" t="str">
            <v>NEW DEAL</v>
          </cell>
        </row>
        <row r="1346">
          <cell r="AU1346" t="str">
            <v>GAS</v>
          </cell>
          <cell r="AV1346">
            <v>-13600.00000105121</v>
          </cell>
          <cell r="AW1346" t="str">
            <v>NEW DEAL</v>
          </cell>
        </row>
        <row r="1347">
          <cell r="AU1347" t="str">
            <v>GAS</v>
          </cell>
          <cell r="AV1347">
            <v>-9550.0000020932875</v>
          </cell>
          <cell r="AW1347" t="str">
            <v>NEW DEAL</v>
          </cell>
        </row>
        <row r="1348">
          <cell r="AU1348" t="str">
            <v>GAS</v>
          </cell>
          <cell r="AV1348">
            <v>-13090.000003273357</v>
          </cell>
          <cell r="AW1348" t="str">
            <v>NEW DEAL</v>
          </cell>
        </row>
        <row r="1349">
          <cell r="AU1349" t="str">
            <v>GAS</v>
          </cell>
          <cell r="AV1349">
            <v>0</v>
          </cell>
          <cell r="AW1349" t="str">
            <v>NEW DEAL</v>
          </cell>
        </row>
        <row r="1350">
          <cell r="AU1350" t="str">
            <v>GAS</v>
          </cell>
          <cell r="AV1350">
            <v>0</v>
          </cell>
          <cell r="AW1350" t="str">
            <v>NEW DEAL</v>
          </cell>
        </row>
        <row r="1351">
          <cell r="AU1351" t="str">
            <v>GAS</v>
          </cell>
          <cell r="AV1351">
            <v>0</v>
          </cell>
          <cell r="AW1351" t="str">
            <v>NEW DEAL</v>
          </cell>
        </row>
        <row r="1352">
          <cell r="AU1352" t="str">
            <v>GAS</v>
          </cell>
          <cell r="AV1352">
            <v>0</v>
          </cell>
          <cell r="AW1352" t="str">
            <v>NEW DEAL</v>
          </cell>
        </row>
        <row r="1353">
          <cell r="AU1353" t="str">
            <v>GAS</v>
          </cell>
          <cell r="AV1353">
            <v>0</v>
          </cell>
          <cell r="AW1353" t="str">
            <v>NEW DEAL</v>
          </cell>
        </row>
        <row r="1354">
          <cell r="AU1354" t="str">
            <v>GAS</v>
          </cell>
          <cell r="AV1354">
            <v>0</v>
          </cell>
          <cell r="AW1354" t="str">
            <v>NEW DEAL</v>
          </cell>
        </row>
        <row r="1355">
          <cell r="AU1355" t="str">
            <v>GAS</v>
          </cell>
          <cell r="AV1355">
            <v>0</v>
          </cell>
          <cell r="AW1355" t="str">
            <v>NEW DEAL</v>
          </cell>
        </row>
        <row r="1356">
          <cell r="AU1356" t="str">
            <v>GAS</v>
          </cell>
          <cell r="AV1356">
            <v>0</v>
          </cell>
          <cell r="AW1356" t="str">
            <v>NEW DEAL</v>
          </cell>
        </row>
        <row r="1357">
          <cell r="AU1357" t="str">
            <v>GAS</v>
          </cell>
          <cell r="AV1357">
            <v>-13500.000002678566</v>
          </cell>
          <cell r="AW1357" t="str">
            <v>NEW DEAL</v>
          </cell>
        </row>
        <row r="1358">
          <cell r="AU1358" t="str">
            <v>GAS</v>
          </cell>
          <cell r="AV1358">
            <v>0</v>
          </cell>
          <cell r="AW1358" t="str">
            <v>NEW DEAL</v>
          </cell>
        </row>
        <row r="1359">
          <cell r="AU1359" t="str">
            <v>GAS</v>
          </cell>
          <cell r="AV1359">
            <v>0</v>
          </cell>
          <cell r="AW1359" t="str">
            <v>NEW DEAL</v>
          </cell>
        </row>
        <row r="1360">
          <cell r="AU1360" t="str">
            <v>GAS</v>
          </cell>
          <cell r="AV1360">
            <v>0</v>
          </cell>
          <cell r="AW1360" t="str">
            <v>NEW DEAL</v>
          </cell>
        </row>
        <row r="1361">
          <cell r="AU1361" t="str">
            <v>GAS</v>
          </cell>
          <cell r="AV1361">
            <v>0</v>
          </cell>
          <cell r="AW1361" t="str">
            <v>NEW DEAL</v>
          </cell>
        </row>
        <row r="1362">
          <cell r="AU1362" t="str">
            <v>GAS</v>
          </cell>
          <cell r="AV1362">
            <v>0</v>
          </cell>
          <cell r="AW1362" t="str">
            <v>NEW DEAL</v>
          </cell>
        </row>
        <row r="1363">
          <cell r="AU1363" t="str">
            <v>GAS</v>
          </cell>
          <cell r="AV1363">
            <v>-4499.9999954614586</v>
          </cell>
          <cell r="AW1363" t="str">
            <v>NEW DEAL</v>
          </cell>
        </row>
        <row r="1364">
          <cell r="AU1364" t="str">
            <v>GAS</v>
          </cell>
          <cell r="AV1364">
            <v>45162.873</v>
          </cell>
          <cell r="AW1364" t="str">
            <v>NEW DEAL</v>
          </cell>
        </row>
        <row r="1365">
          <cell r="AU1365" t="str">
            <v>GAS</v>
          </cell>
          <cell r="AV1365">
            <v>-1350.0000014885975</v>
          </cell>
          <cell r="AW1365" t="str">
            <v>NEW DEAL</v>
          </cell>
        </row>
        <row r="1366">
          <cell r="AU1366" t="str">
            <v>GAS</v>
          </cell>
          <cell r="AV1366">
            <v>-1999.9999969563207</v>
          </cell>
          <cell r="AW1366" t="str">
            <v>NEW DEAL</v>
          </cell>
        </row>
        <row r="1367">
          <cell r="AU1367" t="str">
            <v>GAS</v>
          </cell>
          <cell r="AV1367">
            <v>-2080.0000019994504</v>
          </cell>
          <cell r="AW1367" t="str">
            <v>NEW DEAL</v>
          </cell>
        </row>
        <row r="1368">
          <cell r="AU1368" t="str">
            <v>GAS</v>
          </cell>
          <cell r="AV1368">
            <v>-19199.99999564801</v>
          </cell>
          <cell r="AW1368" t="str">
            <v>NEW DEAL</v>
          </cell>
        </row>
        <row r="1369">
          <cell r="AU1369" t="str">
            <v>GAS</v>
          </cell>
          <cell r="AV1369">
            <v>-19499.999997073999</v>
          </cell>
          <cell r="AW1369" t="str">
            <v>NEW DEAL</v>
          </cell>
        </row>
        <row r="1370">
          <cell r="AU1370" t="str">
            <v>GAS</v>
          </cell>
          <cell r="AV1370">
            <v>-53396.987959999999</v>
          </cell>
          <cell r="AW1370" t="str">
            <v>NEW DEAL</v>
          </cell>
        </row>
        <row r="1371">
          <cell r="AU1371" t="str">
            <v>GAS</v>
          </cell>
          <cell r="AV1371">
            <v>6760.0000001362632</v>
          </cell>
          <cell r="AW1371" t="str">
            <v>NEW DEAL</v>
          </cell>
        </row>
        <row r="1372">
          <cell r="AU1372" t="str">
            <v>GAS</v>
          </cell>
          <cell r="AV1372">
            <v>5199.9999979937138</v>
          </cell>
          <cell r="AW1372" t="str">
            <v>NEW DEAL</v>
          </cell>
        </row>
        <row r="1373">
          <cell r="AU1373" t="str">
            <v>GAS</v>
          </cell>
          <cell r="AV1373">
            <v>1260.0000015930896</v>
          </cell>
          <cell r="AW1373" t="str">
            <v>NEW DEAL</v>
          </cell>
        </row>
        <row r="1374">
          <cell r="AU1374" t="str">
            <v>GAS</v>
          </cell>
          <cell r="AV1374">
            <v>2280.0000045147799</v>
          </cell>
          <cell r="AW1374" t="str">
            <v>NEW DEAL</v>
          </cell>
        </row>
        <row r="1375">
          <cell r="AU1375" t="str">
            <v>GAS</v>
          </cell>
          <cell r="AV1375">
            <v>759.99999970180818</v>
          </cell>
          <cell r="AW1375" t="str">
            <v>NEW DEAL</v>
          </cell>
        </row>
        <row r="1376">
          <cell r="AU1376" t="str">
            <v>GAS</v>
          </cell>
          <cell r="AV1376">
            <v>-2699.9999980426073</v>
          </cell>
          <cell r="AW1376" t="str">
            <v>NEW DEAL</v>
          </cell>
        </row>
        <row r="1377">
          <cell r="AU1377" t="str">
            <v>GAS</v>
          </cell>
          <cell r="AV1377">
            <v>2499.9999997473051</v>
          </cell>
          <cell r="AW1377" t="str">
            <v>NEW DEAL</v>
          </cell>
        </row>
        <row r="1378">
          <cell r="AU1378" t="str">
            <v>GAS</v>
          </cell>
          <cell r="AV1378">
            <v>-79116.391470000002</v>
          </cell>
          <cell r="AW1378" t="str">
            <v>NEW DEAL</v>
          </cell>
        </row>
        <row r="1379">
          <cell r="AU1379" t="str">
            <v>GAS</v>
          </cell>
          <cell r="AV1379">
            <v>-42437.500004407695</v>
          </cell>
          <cell r="AW1379" t="str">
            <v>NEW DEAL</v>
          </cell>
        </row>
        <row r="1380">
          <cell r="AU1380" t="str">
            <v>GAS</v>
          </cell>
          <cell r="AV1380">
            <v>-65232.499998120882</v>
          </cell>
          <cell r="AW1380" t="str">
            <v>NEW DEAL</v>
          </cell>
        </row>
        <row r="1381">
          <cell r="AU1381" t="str">
            <v>GAS</v>
          </cell>
          <cell r="AV1381">
            <v>-338909.00388999999</v>
          </cell>
          <cell r="AW1381" t="str">
            <v>NEW DEAL</v>
          </cell>
        </row>
        <row r="1382">
          <cell r="AU1382" t="str">
            <v>GAS</v>
          </cell>
          <cell r="AV1382">
            <v>-101436.14872</v>
          </cell>
          <cell r="AW1382" t="str">
            <v>NEW DEAL</v>
          </cell>
        </row>
        <row r="1383">
          <cell r="AU1383" t="str">
            <v>GAS</v>
          </cell>
          <cell r="AV1383">
            <v>-6659.999998178464</v>
          </cell>
          <cell r="AW1383" t="str">
            <v>NEW DEAL</v>
          </cell>
        </row>
        <row r="1384">
          <cell r="AU1384" t="str">
            <v>GAS</v>
          </cell>
          <cell r="AV1384">
            <v>-11719.999996560169</v>
          </cell>
          <cell r="AW1384" t="str">
            <v>NEW DEAL</v>
          </cell>
        </row>
        <row r="1385">
          <cell r="AU1385" t="str">
            <v>GAS</v>
          </cell>
          <cell r="AV1385">
            <v>-8239.9999988618092</v>
          </cell>
          <cell r="AW1385" t="str">
            <v>NEW DEAL</v>
          </cell>
        </row>
        <row r="1386">
          <cell r="AU1386" t="str">
            <v>GAS</v>
          </cell>
          <cell r="AV1386">
            <v>-9749.9999987460706</v>
          </cell>
          <cell r="AW1386" t="str">
            <v>NEW DEAL</v>
          </cell>
        </row>
        <row r="1387">
          <cell r="AU1387" t="str">
            <v>GAS</v>
          </cell>
          <cell r="AV1387">
            <v>-6809.9999961739732</v>
          </cell>
          <cell r="AW1387" t="str">
            <v>NEW DEAL</v>
          </cell>
        </row>
        <row r="1388">
          <cell r="AU1388" t="str">
            <v>GAS</v>
          </cell>
          <cell r="AV1388">
            <v>-9319.9999988652689</v>
          </cell>
          <cell r="AW1388" t="str">
            <v>NEW DEAL</v>
          </cell>
        </row>
        <row r="1389">
          <cell r="AU1389" t="str">
            <v>GAS</v>
          </cell>
          <cell r="AV1389">
            <v>-7409.999999611141</v>
          </cell>
          <cell r="AW1389" t="str">
            <v>NEW DEAL</v>
          </cell>
        </row>
        <row r="1390">
          <cell r="AU1390" t="str">
            <v>GAS</v>
          </cell>
          <cell r="AV1390">
            <v>-7799.9999988296004</v>
          </cell>
          <cell r="AW1390" t="str">
            <v>NEW DEAL</v>
          </cell>
        </row>
        <row r="1391">
          <cell r="AU1391" t="str">
            <v>GAS</v>
          </cell>
          <cell r="AV1391">
            <v>-11999.999996765504</v>
          </cell>
          <cell r="AW1391" t="str">
            <v>NEW DEAL</v>
          </cell>
        </row>
        <row r="1392">
          <cell r="AU1392" t="str">
            <v>GAS</v>
          </cell>
          <cell r="AV1392">
            <v>-4119.9999994309046</v>
          </cell>
          <cell r="AW1392" t="str">
            <v>NEW DEAL</v>
          </cell>
        </row>
        <row r="1393">
          <cell r="AU1393" t="str">
            <v>GAS</v>
          </cell>
          <cell r="AV1393">
            <v>-5580.0000011657839</v>
          </cell>
          <cell r="AW1393" t="str">
            <v>NEW DEAL</v>
          </cell>
        </row>
        <row r="1394">
          <cell r="AU1394" t="str">
            <v>GAS</v>
          </cell>
          <cell r="AV1394">
            <v>-7179.9999951599029</v>
          </cell>
          <cell r="AW1394" t="str">
            <v>NEW DEAL</v>
          </cell>
        </row>
        <row r="1395">
          <cell r="AU1395" t="str">
            <v>GAS</v>
          </cell>
          <cell r="AV1395">
            <v>-2595.1675799999998</v>
          </cell>
          <cell r="AW1395" t="str">
            <v>NEW DEAL</v>
          </cell>
        </row>
        <row r="1396">
          <cell r="AU1396" t="str">
            <v>GAS</v>
          </cell>
          <cell r="AV1396">
            <v>-1906.73831</v>
          </cell>
          <cell r="AW1396" t="str">
            <v>NEW DEAL</v>
          </cell>
        </row>
        <row r="1397">
          <cell r="AU1397" t="str">
            <v>GAS</v>
          </cell>
          <cell r="AV1397">
            <v>-1070.59085</v>
          </cell>
          <cell r="AW1397" t="str">
            <v>NEW DEAL</v>
          </cell>
        </row>
        <row r="1398">
          <cell r="AU1398" t="str">
            <v>GAS</v>
          </cell>
          <cell r="AV1398">
            <v>-423.39103</v>
          </cell>
          <cell r="AW1398" t="str">
            <v>NEW DEAL</v>
          </cell>
        </row>
        <row r="1399">
          <cell r="AU1399" t="str">
            <v>GAS</v>
          </cell>
          <cell r="AV1399">
            <v>43.002780000000001</v>
          </cell>
          <cell r="AW1399" t="str">
            <v>NEW DEAL</v>
          </cell>
        </row>
        <row r="1400">
          <cell r="AU1400" t="str">
            <v>GAS</v>
          </cell>
          <cell r="AV1400">
            <v>858.91040999999996</v>
          </cell>
          <cell r="AW1400" t="str">
            <v>NEW DEAL</v>
          </cell>
        </row>
        <row r="1401">
          <cell r="AU1401" t="str">
            <v>GAS</v>
          </cell>
          <cell r="AV1401">
            <v>-2392.4799200000002</v>
          </cell>
          <cell r="AW1401" t="str">
            <v>NEW DEAL</v>
          </cell>
        </row>
        <row r="1402">
          <cell r="AU1402" t="str">
            <v>GAS</v>
          </cell>
          <cell r="AV1402">
            <v>-12524.015590000001</v>
          </cell>
          <cell r="AW1402" t="str">
            <v>NEW DEAL</v>
          </cell>
        </row>
        <row r="1403">
          <cell r="AU1403" t="str">
            <v>GAS</v>
          </cell>
          <cell r="AV1403">
            <v>-13360.279909999999</v>
          </cell>
          <cell r="AW1403" t="str">
            <v>NEW DEAL</v>
          </cell>
        </row>
        <row r="1404">
          <cell r="AU1404" t="str">
            <v>GAS</v>
          </cell>
          <cell r="AV1404">
            <v>-12924.29564</v>
          </cell>
          <cell r="AW1404" t="str">
            <v>NEW DEAL</v>
          </cell>
        </row>
        <row r="1405">
          <cell r="AU1405" t="str">
            <v>GAS</v>
          </cell>
          <cell r="AV1405">
            <v>-1594.9866199999999</v>
          </cell>
          <cell r="AW1405" t="str">
            <v>NEW DEAL</v>
          </cell>
        </row>
        <row r="1406">
          <cell r="AU1406" t="str">
            <v>GAS</v>
          </cell>
          <cell r="AV1406">
            <v>-8103.7747900000004</v>
          </cell>
          <cell r="AW1406" t="str">
            <v>NEW DEAL</v>
          </cell>
        </row>
        <row r="1407">
          <cell r="AU1407" t="str">
            <v>GAS</v>
          </cell>
          <cell r="AV1407">
            <v>-8350.1749400000008</v>
          </cell>
          <cell r="AW1407" t="str">
            <v>NEW DEAL</v>
          </cell>
        </row>
        <row r="1408">
          <cell r="AU1408" t="str">
            <v>GAS</v>
          </cell>
          <cell r="AV1408">
            <v>-7385.3117899999997</v>
          </cell>
          <cell r="AW1408" t="str">
            <v>NEW DEAL</v>
          </cell>
        </row>
        <row r="1409">
          <cell r="AU1409" t="str">
            <v>GAS</v>
          </cell>
          <cell r="AV1409">
            <v>-9197.5396099999998</v>
          </cell>
          <cell r="AW1409" t="str">
            <v>NEW DEAL</v>
          </cell>
        </row>
        <row r="1410">
          <cell r="AU1410" t="str">
            <v>GAS</v>
          </cell>
          <cell r="AV1410">
            <v>-5609.5301099999997</v>
          </cell>
          <cell r="AW1410" t="str">
            <v>NEW DEAL</v>
          </cell>
        </row>
        <row r="1411">
          <cell r="AU1411" t="str">
            <v>GAS</v>
          </cell>
          <cell r="AV1411">
            <v>-9.9807500000000005</v>
          </cell>
          <cell r="AW1411" t="str">
            <v>NEW DEAL</v>
          </cell>
        </row>
        <row r="1412">
          <cell r="AU1412" t="str">
            <v>GAS</v>
          </cell>
          <cell r="AV1412">
            <v>-159.49866</v>
          </cell>
          <cell r="AW1412" t="str">
            <v>NEW DEAL</v>
          </cell>
        </row>
        <row r="1413">
          <cell r="AU1413" t="str">
            <v>GAS</v>
          </cell>
          <cell r="AV1413">
            <v>-736.70680000000004</v>
          </cell>
          <cell r="AW1413" t="str">
            <v>NEW DEAL</v>
          </cell>
        </row>
        <row r="1414">
          <cell r="AU1414" t="str">
            <v>GAS</v>
          </cell>
          <cell r="AV1414">
            <v>-835.01748999999995</v>
          </cell>
          <cell r="AW1414" t="str">
            <v>NEW DEAL</v>
          </cell>
        </row>
        <row r="1415">
          <cell r="AU1415" t="str">
            <v>GAS</v>
          </cell>
          <cell r="AV1415">
            <v>-1846.3279500000001</v>
          </cell>
          <cell r="AW1415" t="str">
            <v>NEW DEAL</v>
          </cell>
        </row>
        <row r="1416">
          <cell r="AU1416" t="str">
            <v>GAS</v>
          </cell>
          <cell r="AV1416">
            <v>-2299.3849</v>
          </cell>
          <cell r="AW1416" t="str">
            <v>NEW DEAL</v>
          </cell>
        </row>
        <row r="1417">
          <cell r="AU1417" t="str">
            <v>GAS</v>
          </cell>
          <cell r="AV1417">
            <v>-801.36144000000002</v>
          </cell>
          <cell r="AW1417" t="str">
            <v>NEW DEAL</v>
          </cell>
        </row>
        <row r="1418">
          <cell r="AU1418" t="str">
            <v>GAS</v>
          </cell>
          <cell r="AV1418">
            <v>-159.49866</v>
          </cell>
          <cell r="AW1418" t="str">
            <v>NEW DEAL</v>
          </cell>
        </row>
        <row r="1419">
          <cell r="AU1419" t="str">
            <v>GAS</v>
          </cell>
          <cell r="AV1419">
            <v>-1473.4136000000001</v>
          </cell>
          <cell r="AW1419" t="str">
            <v>NEW DEAL</v>
          </cell>
        </row>
        <row r="1420">
          <cell r="AU1420" t="str">
            <v>GAS</v>
          </cell>
          <cell r="AV1420">
            <v>-1670.0349900000001</v>
          </cell>
          <cell r="AW1420" t="str">
            <v>NEW DEAL</v>
          </cell>
        </row>
        <row r="1421">
          <cell r="AU1421" t="str">
            <v>GAS</v>
          </cell>
          <cell r="AV1421">
            <v>-923.16396999999995</v>
          </cell>
          <cell r="AW1421" t="str">
            <v>NEW DEAL</v>
          </cell>
        </row>
        <row r="1422">
          <cell r="AU1422" t="str">
            <v>GAS</v>
          </cell>
          <cell r="AV1422">
            <v>-1149.69245</v>
          </cell>
          <cell r="AW1422" t="str">
            <v>NEW DEAL</v>
          </cell>
        </row>
        <row r="1423">
          <cell r="AU1423" t="str">
            <v>GAS</v>
          </cell>
          <cell r="AV1423">
            <v>-801.36144000000002</v>
          </cell>
          <cell r="AW1423" t="str">
            <v>NEW DEAL</v>
          </cell>
        </row>
        <row r="1424">
          <cell r="AU1424" t="str">
            <v>GAS</v>
          </cell>
          <cell r="AV1424">
            <v>-1754.4852800000001</v>
          </cell>
          <cell r="AW1424" t="str">
            <v>NEW DEAL</v>
          </cell>
        </row>
        <row r="1425">
          <cell r="AU1425" t="str">
            <v>GAS</v>
          </cell>
          <cell r="AV1425">
            <v>-10313.895189999999</v>
          </cell>
          <cell r="AW1425" t="str">
            <v>NEW DEAL</v>
          </cell>
        </row>
        <row r="1426">
          <cell r="AU1426" t="str">
            <v>GAS</v>
          </cell>
          <cell r="AV1426">
            <v>-10855.227419999999</v>
          </cell>
          <cell r="AW1426" t="str">
            <v>NEW DEAL</v>
          </cell>
        </row>
        <row r="1427">
          <cell r="AU1427" t="str">
            <v>GAS</v>
          </cell>
          <cell r="AV1427">
            <v>-11077.967689999999</v>
          </cell>
          <cell r="AW1427" t="str">
            <v>NEW DEAL</v>
          </cell>
        </row>
        <row r="1428">
          <cell r="AU1428" t="str">
            <v>GAS</v>
          </cell>
          <cell r="AV1428">
            <v>-13796.30942</v>
          </cell>
          <cell r="AW1428" t="str">
            <v>NEW DEAL</v>
          </cell>
        </row>
        <row r="1429">
          <cell r="AU1429" t="str">
            <v>GAS</v>
          </cell>
          <cell r="AV1429">
            <v>-7212.2529999999997</v>
          </cell>
          <cell r="AW1429" t="str">
            <v>NEW DEAL</v>
          </cell>
        </row>
        <row r="1430">
          <cell r="AU1430" t="str">
            <v>GAS</v>
          </cell>
          <cell r="AV1430">
            <v>-478.49597999999997</v>
          </cell>
          <cell r="AW1430" t="str">
            <v>NEW DEAL</v>
          </cell>
        </row>
        <row r="1431">
          <cell r="AU1431" t="str">
            <v>GAS</v>
          </cell>
          <cell r="AV1431">
            <v>-2946.8272000000002</v>
          </cell>
          <cell r="AW1431" t="str">
            <v>NEW DEAL</v>
          </cell>
        </row>
        <row r="1432">
          <cell r="AU1432" t="str">
            <v>GAS</v>
          </cell>
          <cell r="AV1432">
            <v>-3340.0699800000002</v>
          </cell>
          <cell r="AW1432" t="str">
            <v>NEW DEAL</v>
          </cell>
        </row>
        <row r="1433">
          <cell r="AU1433" t="str">
            <v>GAS</v>
          </cell>
          <cell r="AV1433">
            <v>-2769.4919199999999</v>
          </cell>
          <cell r="AW1433" t="str">
            <v>NEW DEAL</v>
          </cell>
        </row>
        <row r="1434">
          <cell r="AU1434" t="str">
            <v>GAS</v>
          </cell>
          <cell r="AV1434">
            <v>-4598.7698099999998</v>
          </cell>
          <cell r="AW1434" t="str">
            <v>NEW DEAL</v>
          </cell>
        </row>
        <row r="1435">
          <cell r="AU1435" t="str">
            <v>GAS</v>
          </cell>
          <cell r="AV1435">
            <v>-2404.0843300000001</v>
          </cell>
          <cell r="AW1435" t="str">
            <v>NEW DEAL</v>
          </cell>
        </row>
        <row r="1436">
          <cell r="AU1436" t="str">
            <v>GAS</v>
          </cell>
          <cell r="AV1436">
            <v>-159.49866</v>
          </cell>
          <cell r="AW1436" t="str">
            <v>NEW DEAL</v>
          </cell>
        </row>
        <row r="1437">
          <cell r="AU1437" t="str">
            <v>GAS</v>
          </cell>
          <cell r="AV1437">
            <v>-736.70680000000004</v>
          </cell>
          <cell r="AW1437" t="str">
            <v>NEW DEAL</v>
          </cell>
        </row>
        <row r="1438">
          <cell r="AU1438" t="str">
            <v>GAS</v>
          </cell>
          <cell r="AV1438">
            <v>-835.01748999999995</v>
          </cell>
          <cell r="AW1438" t="str">
            <v>NEW DEAL</v>
          </cell>
        </row>
        <row r="1439">
          <cell r="AU1439" t="str">
            <v>GAS</v>
          </cell>
          <cell r="AV1439">
            <v>-923.16396999999995</v>
          </cell>
          <cell r="AW1439" t="str">
            <v>NEW DEAL</v>
          </cell>
        </row>
        <row r="1440">
          <cell r="AU1440" t="str">
            <v>GAS</v>
          </cell>
          <cell r="AV1440">
            <v>-1149.69245</v>
          </cell>
          <cell r="AW1440" t="str">
            <v>NEW DEAL</v>
          </cell>
        </row>
        <row r="1441">
          <cell r="AU1441" t="str">
            <v>GAS</v>
          </cell>
          <cell r="AV1441">
            <v>-801.36144000000002</v>
          </cell>
          <cell r="AW1441" t="str">
            <v>NEW DEAL</v>
          </cell>
        </row>
        <row r="1442">
          <cell r="AU1442" t="str">
            <v>GAS</v>
          </cell>
          <cell r="AV1442">
            <v>-1058.93064</v>
          </cell>
          <cell r="AW1442" t="str">
            <v>NEW DEAL</v>
          </cell>
        </row>
        <row r="1443">
          <cell r="AU1443" t="str">
            <v>GAS</v>
          </cell>
          <cell r="AV1443">
            <v>-1008.70006</v>
          </cell>
          <cell r="AW1443" t="str">
            <v>NEW DEAL</v>
          </cell>
        </row>
        <row r="1444">
          <cell r="AU1444" t="str">
            <v>GAS</v>
          </cell>
          <cell r="AV1444">
            <v>-1115.14823</v>
          </cell>
          <cell r="AW1444" t="str">
            <v>NEW DEAL</v>
          </cell>
        </row>
        <row r="1445">
          <cell r="AU1445" t="str">
            <v>GAS</v>
          </cell>
          <cell r="AV1445">
            <v>-2363.9443500000002</v>
          </cell>
          <cell r="AW1445" t="str">
            <v>NEW DEAL</v>
          </cell>
        </row>
        <row r="1446">
          <cell r="AU1446" t="str">
            <v>GAS</v>
          </cell>
          <cell r="AV1446">
            <v>-2283.1188400000001</v>
          </cell>
          <cell r="AW1446" t="str">
            <v>NEW DEAL</v>
          </cell>
        </row>
        <row r="1447">
          <cell r="AU1447" t="str">
            <v>GAS</v>
          </cell>
          <cell r="AV1447">
            <v>-2241.5734400000001</v>
          </cell>
          <cell r="AW1447" t="str">
            <v>NEW DEAL</v>
          </cell>
        </row>
        <row r="1448">
          <cell r="AU1448" t="str">
            <v>GAS</v>
          </cell>
          <cell r="AV1448">
            <v>-1070.63384</v>
          </cell>
          <cell r="AW1448" t="str">
            <v>NEW DEAL</v>
          </cell>
        </row>
        <row r="1449">
          <cell r="AU1449" t="str">
            <v>GAS</v>
          </cell>
          <cell r="AV1449">
            <v>-1263.8399300000001</v>
          </cell>
          <cell r="AW1449" t="str">
            <v>NEW DEAL</v>
          </cell>
        </row>
        <row r="1450">
          <cell r="AU1450" t="str">
            <v>GAS</v>
          </cell>
          <cell r="AV1450">
            <v>-1008.70006</v>
          </cell>
          <cell r="AW1450" t="str">
            <v>NEW DEAL</v>
          </cell>
        </row>
        <row r="1451">
          <cell r="AU1451" t="str">
            <v>GAS</v>
          </cell>
          <cell r="AV1451">
            <v>-2230.29646</v>
          </cell>
          <cell r="AW1451" t="str">
            <v>NEW DEAL</v>
          </cell>
        </row>
        <row r="1452">
          <cell r="AU1452" t="str">
            <v>GAS</v>
          </cell>
          <cell r="AV1452">
            <v>-2363.9443500000002</v>
          </cell>
          <cell r="AW1452" t="str">
            <v>NEW DEAL</v>
          </cell>
        </row>
        <row r="1453">
          <cell r="AU1453" t="str">
            <v>GAS</v>
          </cell>
          <cell r="AV1453">
            <v>-2283.1188400000001</v>
          </cell>
          <cell r="AW1453" t="str">
            <v>NEW DEAL</v>
          </cell>
        </row>
        <row r="1454">
          <cell r="AU1454" t="str">
            <v>GAS</v>
          </cell>
          <cell r="AV1454">
            <v>-1120.7867200000001</v>
          </cell>
          <cell r="AW1454" t="str">
            <v>NEW DEAL</v>
          </cell>
        </row>
        <row r="1455">
          <cell r="AU1455" t="str">
            <v>GAS</v>
          </cell>
          <cell r="AV1455">
            <v>-1070.63384</v>
          </cell>
          <cell r="AW1455" t="str">
            <v>NEW DEAL</v>
          </cell>
        </row>
        <row r="1456">
          <cell r="AU1456" t="str">
            <v>GAS</v>
          </cell>
          <cell r="AV1456">
            <v>-11095.70069</v>
          </cell>
          <cell r="AW1456" t="str">
            <v>NEW DEAL</v>
          </cell>
        </row>
        <row r="1457">
          <cell r="AU1457" t="str">
            <v>GAS</v>
          </cell>
          <cell r="AV1457">
            <v>-15612.07523</v>
          </cell>
          <cell r="AW1457" t="str">
            <v>NEW DEAL</v>
          </cell>
        </row>
        <row r="1458">
          <cell r="AU1458" t="str">
            <v>GAS</v>
          </cell>
          <cell r="AV1458">
            <v>-15365.63826</v>
          </cell>
          <cell r="AW1458" t="str">
            <v>NEW DEAL</v>
          </cell>
        </row>
        <row r="1459">
          <cell r="AU1459" t="str">
            <v>GAS</v>
          </cell>
          <cell r="AV1459">
            <v>-13698.713040000001</v>
          </cell>
          <cell r="AW1459" t="str">
            <v>NEW DEAL</v>
          </cell>
        </row>
        <row r="1460">
          <cell r="AU1460" t="str">
            <v>GAS</v>
          </cell>
          <cell r="AV1460">
            <v>-13449.44065</v>
          </cell>
          <cell r="AW1460" t="str">
            <v>NEW DEAL</v>
          </cell>
        </row>
        <row r="1461">
          <cell r="AU1461" t="str">
            <v>GAS</v>
          </cell>
          <cell r="AV1461">
            <v>-10706.338400000001</v>
          </cell>
          <cell r="AW1461" t="str">
            <v>NEW DEAL</v>
          </cell>
        </row>
        <row r="1462">
          <cell r="AU1462" t="str">
            <v>GAS</v>
          </cell>
          <cell r="AV1462">
            <v>-3026.1001900000001</v>
          </cell>
          <cell r="AW1462" t="str">
            <v>NEW DEAL</v>
          </cell>
        </row>
        <row r="1463">
          <cell r="AU1463" t="str">
            <v>GAS</v>
          </cell>
          <cell r="AV1463">
            <v>-4460.59292</v>
          </cell>
          <cell r="AW1463" t="str">
            <v>NEW DEAL</v>
          </cell>
        </row>
        <row r="1464">
          <cell r="AU1464" t="str">
            <v>GAS</v>
          </cell>
          <cell r="AV1464">
            <v>-4727.8887000000004</v>
          </cell>
          <cell r="AW1464" t="str">
            <v>NEW DEAL</v>
          </cell>
        </row>
        <row r="1465">
          <cell r="AU1465" t="str">
            <v>GAS</v>
          </cell>
          <cell r="AV1465">
            <v>-4566.2376800000002</v>
          </cell>
          <cell r="AW1465" t="str">
            <v>NEW DEAL</v>
          </cell>
        </row>
        <row r="1466">
          <cell r="AU1466" t="str">
            <v>GAS</v>
          </cell>
          <cell r="AV1466">
            <v>-4483.1468800000002</v>
          </cell>
          <cell r="AW1466" t="str">
            <v>NEW DEAL</v>
          </cell>
        </row>
        <row r="1467">
          <cell r="AU1467" t="str">
            <v>GAS</v>
          </cell>
          <cell r="AV1467">
            <v>-3211.9015199999999</v>
          </cell>
          <cell r="AW1467" t="str">
            <v>NEW DEAL</v>
          </cell>
        </row>
        <row r="1468">
          <cell r="AU1468" t="str">
            <v>GAS</v>
          </cell>
          <cell r="AV1468">
            <v>-1008.70006</v>
          </cell>
          <cell r="AW1468" t="str">
            <v>NEW DEAL</v>
          </cell>
        </row>
        <row r="1469">
          <cell r="AU1469" t="str">
            <v>GAS</v>
          </cell>
          <cell r="AV1469">
            <v>-1115.14823</v>
          </cell>
          <cell r="AW1469" t="str">
            <v>NEW DEAL</v>
          </cell>
        </row>
        <row r="1470">
          <cell r="AU1470" t="str">
            <v>GAS</v>
          </cell>
          <cell r="AV1470">
            <v>-1181.97217</v>
          </cell>
          <cell r="AW1470" t="str">
            <v>NEW DEAL</v>
          </cell>
        </row>
        <row r="1471">
          <cell r="AU1471" t="str">
            <v>GAS</v>
          </cell>
          <cell r="AV1471">
            <v>-1141.55942</v>
          </cell>
          <cell r="AW1471" t="str">
            <v>NEW DEAL</v>
          </cell>
        </row>
        <row r="1472">
          <cell r="AU1472" t="str">
            <v>GAS</v>
          </cell>
          <cell r="AV1472">
            <v>-1120.7867200000001</v>
          </cell>
          <cell r="AW1472" t="str">
            <v>NEW DEAL</v>
          </cell>
        </row>
        <row r="1473">
          <cell r="AU1473" t="str">
            <v>GAS</v>
          </cell>
          <cell r="AV1473">
            <v>-1070.63384</v>
          </cell>
          <cell r="AW1473" t="str">
            <v>NEW DEAL</v>
          </cell>
        </row>
        <row r="1474">
          <cell r="AU1474" t="str">
            <v>GAS</v>
          </cell>
          <cell r="AV1474">
            <v>-4980.0000038353846</v>
          </cell>
          <cell r="AW1474" t="str">
            <v>NEW DEAL</v>
          </cell>
        </row>
        <row r="1475">
          <cell r="AU1475" t="str">
            <v>GAS</v>
          </cell>
          <cell r="AV1475">
            <v>-9400.0000010031436</v>
          </cell>
          <cell r="AW1475" t="str">
            <v>NEW DEAL</v>
          </cell>
        </row>
        <row r="1476">
          <cell r="AU1476" t="str">
            <v>GAS</v>
          </cell>
          <cell r="AV1476">
            <v>-5880.0000040861842</v>
          </cell>
          <cell r="AW1476" t="str">
            <v>NEW DEAL</v>
          </cell>
        </row>
        <row r="1477">
          <cell r="AU1477" t="str">
            <v>GAS</v>
          </cell>
          <cell r="AV1477">
            <v>-9990.0000004567082</v>
          </cell>
          <cell r="AW1477" t="str">
            <v>NEW DEAL</v>
          </cell>
        </row>
        <row r="1478">
          <cell r="AU1478" t="str">
            <v>GAS</v>
          </cell>
          <cell r="AV1478">
            <v>-10109.999996165816</v>
          </cell>
          <cell r="AW1478" t="str">
            <v>NEW DEAL</v>
          </cell>
        </row>
        <row r="1479">
          <cell r="AU1479" t="str">
            <v>GAS</v>
          </cell>
          <cell r="AV1479">
            <v>-10200.000001573984</v>
          </cell>
          <cell r="AW1479" t="str">
            <v>NEW DEAL</v>
          </cell>
        </row>
        <row r="1480">
          <cell r="AU1480" t="str">
            <v>GAS</v>
          </cell>
          <cell r="AV1480">
            <v>-12800.000003962257</v>
          </cell>
          <cell r="AW1480" t="str">
            <v>NEW DEAL</v>
          </cell>
        </row>
        <row r="1481">
          <cell r="AU1481" t="str">
            <v>GAS</v>
          </cell>
          <cell r="AV1481">
            <v>-17150.000001549361</v>
          </cell>
          <cell r="AW1481" t="str">
            <v>NEW DEAL</v>
          </cell>
        </row>
        <row r="1482">
          <cell r="AU1482" t="str">
            <v>GAS</v>
          </cell>
          <cell r="AV1482">
            <v>-12520.00000403985</v>
          </cell>
          <cell r="AW1482" t="str">
            <v>NEW DEAL</v>
          </cell>
        </row>
        <row r="1483">
          <cell r="AU1483" t="str">
            <v>GAS</v>
          </cell>
          <cell r="AV1483">
            <v>-22610.000000320924</v>
          </cell>
          <cell r="AW1483" t="str">
            <v>NEW DEAL</v>
          </cell>
        </row>
        <row r="1484">
          <cell r="AU1484" t="str">
            <v>GAS</v>
          </cell>
          <cell r="AV1484">
            <v>-16149.999997960935</v>
          </cell>
          <cell r="AW1484" t="str">
            <v>NEW DEAL</v>
          </cell>
        </row>
        <row r="1485">
          <cell r="AU1485" t="str">
            <v>GAS</v>
          </cell>
          <cell r="AV1485">
            <v>-52126.156340000001</v>
          </cell>
          <cell r="AW1485" t="str">
            <v>NEW DEAL</v>
          </cell>
        </row>
        <row r="1486">
          <cell r="AU1486" t="str">
            <v>GAS</v>
          </cell>
          <cell r="AV1486">
            <v>-63006.351240000004</v>
          </cell>
          <cell r="AW1486" t="str">
            <v>NEW DEAL</v>
          </cell>
        </row>
        <row r="1487">
          <cell r="AU1487" t="str">
            <v>GAS</v>
          </cell>
          <cell r="AV1487">
            <v>-55922.314460000001</v>
          </cell>
          <cell r="AW1487" t="str">
            <v>NEW DEAL</v>
          </cell>
        </row>
        <row r="1488">
          <cell r="AU1488" t="str">
            <v>GAS</v>
          </cell>
          <cell r="AV1488">
            <v>-50416.664779999999</v>
          </cell>
          <cell r="AW1488" t="str">
            <v>NEW DEAL</v>
          </cell>
        </row>
        <row r="1489">
          <cell r="AU1489" t="str">
            <v>GAS</v>
          </cell>
          <cell r="AV1489">
            <v>-3484.7574599999998</v>
          </cell>
          <cell r="AW1489" t="str">
            <v>NEW DEAL</v>
          </cell>
        </row>
        <row r="1490">
          <cell r="AU1490" t="str">
            <v>GAS</v>
          </cell>
          <cell r="AV1490">
            <v>-3419.4033800000002</v>
          </cell>
          <cell r="AW1490" t="str">
            <v>NEW DEAL</v>
          </cell>
        </row>
        <row r="1491">
          <cell r="AU1491" t="str">
            <v>GAS</v>
          </cell>
          <cell r="AV1491">
            <v>-3475.0770900000002</v>
          </cell>
          <cell r="AW1491" t="str">
            <v>NEW DEAL</v>
          </cell>
        </row>
        <row r="1492">
          <cell r="AU1492" t="str">
            <v>GAS</v>
          </cell>
          <cell r="AV1492">
            <v>-7000.7056899999998</v>
          </cell>
          <cell r="AW1492" t="str">
            <v>NEW DEAL</v>
          </cell>
        </row>
        <row r="1493">
          <cell r="AU1493" t="str">
            <v>GAS</v>
          </cell>
          <cell r="AV1493">
            <v>-6990.2893100000001</v>
          </cell>
          <cell r="AW1493" t="str">
            <v>NEW DEAL</v>
          </cell>
        </row>
        <row r="1494">
          <cell r="AU1494" t="str">
            <v>GAS</v>
          </cell>
          <cell r="AV1494">
            <v>-6722.2219699999996</v>
          </cell>
          <cell r="AW1494" t="str">
            <v>NEW DEAL</v>
          </cell>
        </row>
        <row r="1495">
          <cell r="AU1495" t="str">
            <v>GAS</v>
          </cell>
          <cell r="AV1495">
            <v>-3484.7574599999998</v>
          </cell>
          <cell r="AW1495" t="str">
            <v>NEW DEAL</v>
          </cell>
        </row>
        <row r="1496">
          <cell r="AU1496" t="str">
            <v>GAS</v>
          </cell>
          <cell r="AV1496">
            <v>-3142.12833</v>
          </cell>
          <cell r="AW1496" t="str">
            <v>NEW DEAL</v>
          </cell>
        </row>
        <row r="1497">
          <cell r="AU1497" t="str">
            <v>GAS</v>
          </cell>
          <cell r="AV1497">
            <v>-2583.3175000000001</v>
          </cell>
          <cell r="AW1497" t="str">
            <v>NEW DEAL</v>
          </cell>
        </row>
        <row r="1498">
          <cell r="AU1498" t="str">
            <v>GAS</v>
          </cell>
          <cell r="AV1498">
            <v>-3475.0770900000002</v>
          </cell>
          <cell r="AW1498" t="str">
            <v>NEW DEAL</v>
          </cell>
        </row>
        <row r="1499">
          <cell r="AU1499" t="str">
            <v>GAS</v>
          </cell>
          <cell r="AV1499">
            <v>-7000.7056899999998</v>
          </cell>
          <cell r="AW1499" t="str">
            <v>NEW DEAL</v>
          </cell>
        </row>
        <row r="1500">
          <cell r="AU1500" t="str">
            <v>GAS</v>
          </cell>
          <cell r="AV1500">
            <v>-6990.2893100000001</v>
          </cell>
          <cell r="AW1500" t="str">
            <v>NEW DEAL</v>
          </cell>
        </row>
        <row r="1501">
          <cell r="AU1501" t="str">
            <v>GAS</v>
          </cell>
          <cell r="AV1501">
            <v>-6722.2219699999996</v>
          </cell>
          <cell r="AW1501" t="str">
            <v>NEW DEAL</v>
          </cell>
        </row>
        <row r="1502">
          <cell r="AU1502" t="str">
            <v>GAS</v>
          </cell>
          <cell r="AV1502">
            <v>-6969.5149300000003</v>
          </cell>
          <cell r="AW1502" t="str">
            <v>NEW DEAL</v>
          </cell>
        </row>
        <row r="1503">
          <cell r="AU1503" t="str">
            <v>GAS</v>
          </cell>
          <cell r="AV1503">
            <v>-3142.12833</v>
          </cell>
          <cell r="AW1503" t="str">
            <v>NEW DEAL</v>
          </cell>
        </row>
        <row r="1504">
          <cell r="AU1504" t="str">
            <v>GAS</v>
          </cell>
          <cell r="AV1504">
            <v>-38225.847990000002</v>
          </cell>
          <cell r="AW1504" t="str">
            <v>NEW DEAL</v>
          </cell>
        </row>
        <row r="1505">
          <cell r="AU1505" t="str">
            <v>GAS</v>
          </cell>
          <cell r="AV1505">
            <v>-49004.939859999999</v>
          </cell>
          <cell r="AW1505" t="str">
            <v>NEW DEAL</v>
          </cell>
        </row>
        <row r="1506">
          <cell r="AU1506" t="str">
            <v>GAS</v>
          </cell>
          <cell r="AV1506">
            <v>-45436.880499999999</v>
          </cell>
          <cell r="AW1506" t="str">
            <v>NEW DEAL</v>
          </cell>
        </row>
        <row r="1507">
          <cell r="AU1507" t="str">
            <v>GAS</v>
          </cell>
          <cell r="AV1507">
            <v>-43694.44281</v>
          </cell>
          <cell r="AW1507" t="str">
            <v>NEW DEAL</v>
          </cell>
        </row>
        <row r="1508">
          <cell r="AU1508" t="str">
            <v>GAS</v>
          </cell>
          <cell r="AV1508">
            <v>-41817.08958</v>
          </cell>
          <cell r="AW1508" t="str">
            <v>NEW DEAL</v>
          </cell>
        </row>
        <row r="1509">
          <cell r="AU1509" t="str">
            <v>GAS</v>
          </cell>
          <cell r="AV1509">
            <v>-31421.283289999999</v>
          </cell>
          <cell r="AW1509" t="str">
            <v>NEW DEAL</v>
          </cell>
        </row>
        <row r="1510">
          <cell r="AU1510" t="str">
            <v>GAS</v>
          </cell>
          <cell r="AV1510">
            <v>-10425.23127</v>
          </cell>
          <cell r="AW1510" t="str">
            <v>NEW DEAL</v>
          </cell>
        </row>
        <row r="1511">
          <cell r="AU1511" t="str">
            <v>GAS</v>
          </cell>
          <cell r="AV1511">
            <v>-14001.411389999999</v>
          </cell>
          <cell r="AW1511" t="str">
            <v>NEW DEAL</v>
          </cell>
        </row>
        <row r="1512">
          <cell r="AU1512" t="str">
            <v>GAS</v>
          </cell>
          <cell r="AV1512">
            <v>-13980.57862</v>
          </cell>
          <cell r="AW1512" t="str">
            <v>NEW DEAL</v>
          </cell>
        </row>
        <row r="1513">
          <cell r="AU1513" t="str">
            <v>GAS</v>
          </cell>
          <cell r="AV1513">
            <v>-13444.443939999999</v>
          </cell>
          <cell r="AW1513" t="str">
            <v>NEW DEAL</v>
          </cell>
        </row>
        <row r="1514">
          <cell r="AU1514" t="str">
            <v>GAS</v>
          </cell>
          <cell r="AV1514">
            <v>-13939.029860000001</v>
          </cell>
          <cell r="AW1514" t="str">
            <v>NEW DEAL</v>
          </cell>
        </row>
        <row r="1515">
          <cell r="AU1515" t="str">
            <v>GAS</v>
          </cell>
          <cell r="AV1515">
            <v>-9426.3849900000005</v>
          </cell>
          <cell r="AW1515" t="str">
            <v>NEW DEAL</v>
          </cell>
        </row>
        <row r="1516">
          <cell r="AU1516" t="str">
            <v>GAS</v>
          </cell>
          <cell r="AV1516">
            <v>-3475.0770900000002</v>
          </cell>
          <cell r="AW1516" t="str">
            <v>NEW DEAL</v>
          </cell>
        </row>
        <row r="1517">
          <cell r="AU1517" t="str">
            <v>GAS</v>
          </cell>
          <cell r="AV1517">
            <v>-3500.3528500000002</v>
          </cell>
          <cell r="AW1517" t="str">
            <v>NEW DEAL</v>
          </cell>
        </row>
        <row r="1518">
          <cell r="AU1518" t="str">
            <v>GAS</v>
          </cell>
          <cell r="AV1518">
            <v>-3495.1446500000002</v>
          </cell>
          <cell r="AW1518" t="str">
            <v>NEW DEAL</v>
          </cell>
        </row>
        <row r="1519">
          <cell r="AU1519" t="str">
            <v>GAS</v>
          </cell>
          <cell r="AV1519">
            <v>-3361.1109900000001</v>
          </cell>
          <cell r="AW1519" t="str">
            <v>NEW DEAL</v>
          </cell>
        </row>
        <row r="1520">
          <cell r="AU1520" t="str">
            <v>GAS</v>
          </cell>
          <cell r="AV1520">
            <v>-3484.7574599999998</v>
          </cell>
          <cell r="AW1520" t="str">
            <v>NEW DEAL</v>
          </cell>
        </row>
        <row r="1521">
          <cell r="AU1521" t="str">
            <v>GAS</v>
          </cell>
          <cell r="AV1521">
            <v>-3142.12833</v>
          </cell>
          <cell r="AW1521" t="str">
            <v>NEW DEAL</v>
          </cell>
        </row>
        <row r="1522">
          <cell r="AU1522" t="str">
            <v>GAS</v>
          </cell>
          <cell r="AV1522">
            <v>-66143.30313</v>
          </cell>
          <cell r="AW1522" t="str">
            <v>NEW DEAL</v>
          </cell>
        </row>
        <row r="1523">
          <cell r="AU1523" t="str">
            <v>GAS</v>
          </cell>
          <cell r="AV1523">
            <v>-80877.592720000001</v>
          </cell>
          <cell r="AW1523" t="str">
            <v>NEW DEAL</v>
          </cell>
        </row>
        <row r="1524">
          <cell r="AU1524" t="str">
            <v>GAS</v>
          </cell>
          <cell r="AV1524">
            <v>-75489.925300000003</v>
          </cell>
          <cell r="AW1524" t="str">
            <v>NEW DEAL</v>
          </cell>
        </row>
        <row r="1525">
          <cell r="AU1525" t="str">
            <v>GAS</v>
          </cell>
          <cell r="AV1525">
            <v>-69332.660180000006</v>
          </cell>
          <cell r="AW1525" t="str">
            <v>NEW DEAL</v>
          </cell>
        </row>
        <row r="1526">
          <cell r="AU1526" t="str">
            <v>GAS</v>
          </cell>
          <cell r="AV1526">
            <v>-49899.37401</v>
          </cell>
          <cell r="AW1526" t="str">
            <v>NEW DEAL</v>
          </cell>
        </row>
        <row r="1527">
          <cell r="AU1527" t="str">
            <v>GAS</v>
          </cell>
          <cell r="AV1527">
            <v>-33870.961479999998</v>
          </cell>
          <cell r="AW1527" t="str">
            <v>NEW DEAL</v>
          </cell>
        </row>
        <row r="1528">
          <cell r="AU1528" t="str">
            <v>GAS</v>
          </cell>
          <cell r="AV1528">
            <v>-45097.706680000003</v>
          </cell>
          <cell r="AW1528" t="str">
            <v>NEW DEAL</v>
          </cell>
        </row>
        <row r="1529">
          <cell r="AU1529" t="str">
            <v>GAS</v>
          </cell>
          <cell r="AV1529">
            <v>-49770.826289999997</v>
          </cell>
          <cell r="AW1529" t="str">
            <v>NEW DEAL</v>
          </cell>
        </row>
        <row r="1530">
          <cell r="AU1530" t="str">
            <v>GAS</v>
          </cell>
          <cell r="AV1530">
            <v>-47181.203309999997</v>
          </cell>
          <cell r="AW1530" t="str">
            <v>NEW DEAL</v>
          </cell>
        </row>
        <row r="1531">
          <cell r="AU1531" t="str">
            <v>GAS</v>
          </cell>
          <cell r="AV1531">
            <v>-40969.299200000001</v>
          </cell>
          <cell r="AW1531" t="str">
            <v>NEW DEAL</v>
          </cell>
        </row>
        <row r="1532">
          <cell r="AU1532" t="str">
            <v>GAS</v>
          </cell>
          <cell r="AV1532">
            <v>-37424.530509999997</v>
          </cell>
          <cell r="AW1532" t="str">
            <v>NEW DEAL</v>
          </cell>
        </row>
        <row r="1533">
          <cell r="AU1533" t="str">
            <v>GAS</v>
          </cell>
          <cell r="AV1533">
            <v>-31048.381359999999</v>
          </cell>
          <cell r="AW1533" t="str">
            <v>NEW DEAL</v>
          </cell>
        </row>
        <row r="1534">
          <cell r="AU1534" t="str">
            <v>GAS</v>
          </cell>
          <cell r="AV1534">
            <v>-3068.9378700000002</v>
          </cell>
          <cell r="AW1534" t="str">
            <v>NEW DEAL</v>
          </cell>
        </row>
        <row r="1535">
          <cell r="AU1535" t="str">
            <v>GAS</v>
          </cell>
          <cell r="AV1535">
            <v>0</v>
          </cell>
          <cell r="AW1535" t="str">
            <v>NEW DEAL</v>
          </cell>
        </row>
        <row r="1536">
          <cell r="AU1536" t="str">
            <v>GAS</v>
          </cell>
          <cell r="AV1536">
            <v>-3110.6766400000001</v>
          </cell>
          <cell r="AW1536" t="str">
            <v>NEW DEAL</v>
          </cell>
        </row>
        <row r="1537">
          <cell r="AU1537" t="str">
            <v>GAS</v>
          </cell>
          <cell r="AV1537">
            <v>-3145.4135500000002</v>
          </cell>
          <cell r="AW1537" t="str">
            <v>NEW DEAL</v>
          </cell>
        </row>
        <row r="1538">
          <cell r="AU1538" t="str">
            <v>GAS</v>
          </cell>
          <cell r="AV1538">
            <v>-3151.4845500000001</v>
          </cell>
          <cell r="AW1538" t="str">
            <v>NEW DEAL</v>
          </cell>
        </row>
        <row r="1539">
          <cell r="AU1539" t="str">
            <v>GAS</v>
          </cell>
          <cell r="AV1539">
            <v>-3118.7108800000001</v>
          </cell>
          <cell r="AW1539" t="str">
            <v>NEW DEAL</v>
          </cell>
        </row>
        <row r="1540">
          <cell r="AU1540" t="str">
            <v>GAS</v>
          </cell>
          <cell r="AV1540">
            <v>-2822.5801200000001</v>
          </cell>
          <cell r="AW1540" t="str">
            <v>NEW DEAL</v>
          </cell>
        </row>
        <row r="1541">
          <cell r="AU1541" t="str">
            <v>GAS</v>
          </cell>
          <cell r="AV1541">
            <v>-2935.99737</v>
          </cell>
          <cell r="AW1541" t="str">
            <v>NEW DEAL</v>
          </cell>
        </row>
        <row r="1542">
          <cell r="AU1542" t="str">
            <v>GAS</v>
          </cell>
          <cell r="AV1542">
            <v>-3006.5137800000002</v>
          </cell>
          <cell r="AW1542" t="str">
            <v>NEW DEAL</v>
          </cell>
        </row>
        <row r="1543">
          <cell r="AU1543" t="str">
            <v>GAS</v>
          </cell>
          <cell r="AV1543">
            <v>-6221.35329</v>
          </cell>
          <cell r="AW1543" t="str">
            <v>NEW DEAL</v>
          </cell>
        </row>
        <row r="1544">
          <cell r="AU1544" t="str">
            <v>GAS</v>
          </cell>
          <cell r="AV1544">
            <v>-3145.4135500000002</v>
          </cell>
          <cell r="AW1544" t="str">
            <v>NEW DEAL</v>
          </cell>
        </row>
        <row r="1545">
          <cell r="AU1545" t="str">
            <v>GAS</v>
          </cell>
          <cell r="AV1545">
            <v>-3151.4845500000001</v>
          </cell>
          <cell r="AW1545" t="str">
            <v>NEW DEAL</v>
          </cell>
        </row>
        <row r="1546">
          <cell r="AU1546" t="str">
            <v>GAS</v>
          </cell>
          <cell r="AV1546">
            <v>-3118.7108800000001</v>
          </cell>
          <cell r="AW1546" t="str">
            <v>NEW DEAL</v>
          </cell>
        </row>
        <row r="1547">
          <cell r="AU1547" t="str">
            <v>GAS</v>
          </cell>
          <cell r="AV1547">
            <v>-2822.5801200000001</v>
          </cell>
          <cell r="AW1547" t="str">
            <v>NEW DEAL</v>
          </cell>
        </row>
        <row r="1548">
          <cell r="AU1548" t="str">
            <v>GAS</v>
          </cell>
          <cell r="AV1548">
            <v>-36078.16534</v>
          </cell>
          <cell r="AW1548" t="str">
            <v>NEW DEAL</v>
          </cell>
        </row>
        <row r="1549">
          <cell r="AU1549" t="str">
            <v>GAS</v>
          </cell>
          <cell r="AV1549">
            <v>-43549.472999999998</v>
          </cell>
          <cell r="AW1549" t="str">
            <v>NEW DEAL</v>
          </cell>
        </row>
        <row r="1550">
          <cell r="AU1550" t="str">
            <v>GAS</v>
          </cell>
          <cell r="AV1550">
            <v>-44035.78976</v>
          </cell>
          <cell r="AW1550" t="str">
            <v>NEW DEAL</v>
          </cell>
        </row>
        <row r="1551">
          <cell r="AU1551" t="str">
            <v>GAS</v>
          </cell>
          <cell r="AV1551">
            <v>-40969.299200000001</v>
          </cell>
          <cell r="AW1551" t="str">
            <v>NEW DEAL</v>
          </cell>
        </row>
        <row r="1552">
          <cell r="AU1552" t="str">
            <v>GAS</v>
          </cell>
          <cell r="AV1552">
            <v>-40543.241379999999</v>
          </cell>
          <cell r="AW1552" t="str">
            <v>NEW DEAL</v>
          </cell>
        </row>
        <row r="1553">
          <cell r="AU1553" t="str">
            <v>GAS</v>
          </cell>
          <cell r="AV1553">
            <v>-28225.801240000001</v>
          </cell>
          <cell r="AW1553" t="str">
            <v>NEW DEAL</v>
          </cell>
        </row>
        <row r="1554">
          <cell r="AU1554" t="str">
            <v>GAS</v>
          </cell>
          <cell r="AV1554">
            <v>-9019.5413399999998</v>
          </cell>
          <cell r="AW1554" t="str">
            <v>NEW DEAL</v>
          </cell>
        </row>
        <row r="1555">
          <cell r="AU1555" t="str">
            <v>GAS</v>
          </cell>
          <cell r="AV1555">
            <v>-12442.70657</v>
          </cell>
          <cell r="AW1555" t="str">
            <v>NEW DEAL</v>
          </cell>
        </row>
        <row r="1556">
          <cell r="AU1556" t="str">
            <v>GAS</v>
          </cell>
          <cell r="AV1556">
            <v>-12581.65422</v>
          </cell>
          <cell r="AW1556" t="str">
            <v>NEW DEAL</v>
          </cell>
        </row>
        <row r="1557">
          <cell r="AU1557" t="str">
            <v>GAS</v>
          </cell>
          <cell r="AV1557">
            <v>-9454.4536599999992</v>
          </cell>
          <cell r="AW1557" t="str">
            <v>NEW DEAL</v>
          </cell>
        </row>
        <row r="1558">
          <cell r="AU1558" t="str">
            <v>GAS</v>
          </cell>
          <cell r="AV1558">
            <v>-12474.843500000001</v>
          </cell>
          <cell r="AW1558" t="str">
            <v>NEW DEAL</v>
          </cell>
        </row>
        <row r="1559">
          <cell r="AU1559" t="str">
            <v>GAS</v>
          </cell>
          <cell r="AV1559">
            <v>-8467.7403699999995</v>
          </cell>
          <cell r="AW1559" t="str">
            <v>NEW DEAL</v>
          </cell>
        </row>
        <row r="1560">
          <cell r="AU1560" t="str">
            <v>GAS</v>
          </cell>
          <cell r="AV1560">
            <v>-3006.5137800000002</v>
          </cell>
          <cell r="AW1560" t="str">
            <v>NEW DEAL</v>
          </cell>
        </row>
        <row r="1561">
          <cell r="AU1561" t="str">
            <v>GAS</v>
          </cell>
          <cell r="AV1561">
            <v>-3110.6766400000001</v>
          </cell>
          <cell r="AW1561" t="str">
            <v>NEW DEAL</v>
          </cell>
        </row>
        <row r="1562">
          <cell r="AU1562" t="str">
            <v>GAS</v>
          </cell>
          <cell r="AV1562">
            <v>-3145.4135500000002</v>
          </cell>
          <cell r="AW1562" t="str">
            <v>NEW DEAL</v>
          </cell>
        </row>
        <row r="1563">
          <cell r="AU1563" t="str">
            <v>GAS</v>
          </cell>
          <cell r="AV1563">
            <v>-3151.4845500000001</v>
          </cell>
          <cell r="AW1563" t="str">
            <v>NEW DEAL</v>
          </cell>
        </row>
        <row r="1564">
          <cell r="AU1564" t="str">
            <v>GAS</v>
          </cell>
          <cell r="AV1564">
            <v>-3118.7108800000001</v>
          </cell>
          <cell r="AW1564" t="str">
            <v>NEW DEAL</v>
          </cell>
        </row>
        <row r="1565">
          <cell r="AU1565" t="str">
            <v>GAS</v>
          </cell>
          <cell r="AV1565">
            <v>-2822.5801200000001</v>
          </cell>
          <cell r="AW1565" t="str">
            <v>NEW DEAL</v>
          </cell>
        </row>
        <row r="1566">
          <cell r="AU1566" t="str">
            <v>GAS</v>
          </cell>
          <cell r="AV1566">
            <v>-25440.000001403379</v>
          </cell>
          <cell r="AW1566" t="str">
            <v>NEW DEAL</v>
          </cell>
        </row>
        <row r="1567">
          <cell r="AU1567" t="str">
            <v>GAS</v>
          </cell>
          <cell r="AV1567">
            <v>-37559.999995466242</v>
          </cell>
          <cell r="AW1567" t="str">
            <v>NEW DEAL</v>
          </cell>
        </row>
        <row r="1568">
          <cell r="AU1568" t="str">
            <v>GAS</v>
          </cell>
          <cell r="AV1568">
            <v>-46620.00000351257</v>
          </cell>
          <cell r="AW1568" t="str">
            <v>NEW DEAL</v>
          </cell>
        </row>
        <row r="1569">
          <cell r="AU1569" t="str">
            <v>GAS</v>
          </cell>
          <cell r="AV1569">
            <v>-59400.000004606714</v>
          </cell>
          <cell r="AW1569" t="str">
            <v>NEW DEAL</v>
          </cell>
        </row>
        <row r="1570">
          <cell r="AU1570" t="str">
            <v>GAS</v>
          </cell>
          <cell r="AV1570">
            <v>-49949.999995505757</v>
          </cell>
          <cell r="AW1570" t="str">
            <v>NEW DEAL</v>
          </cell>
        </row>
        <row r="1571">
          <cell r="AU1571" t="str">
            <v>GAS</v>
          </cell>
          <cell r="AV1571">
            <v>-43289.999997030565</v>
          </cell>
          <cell r="AW1571" t="str">
            <v>NEW DEAL</v>
          </cell>
        </row>
        <row r="1572">
          <cell r="AU1572" t="str">
            <v>GAS</v>
          </cell>
          <cell r="AV1572">
            <v>-33109.999996199542</v>
          </cell>
          <cell r="AW1572" t="str">
            <v>NEW DEAL</v>
          </cell>
        </row>
        <row r="1573">
          <cell r="AU1573" t="str">
            <v>GAS</v>
          </cell>
          <cell r="AV1573">
            <v>-15999.999995915534</v>
          </cell>
          <cell r="AW1573" t="str">
            <v>NEW DEAL</v>
          </cell>
        </row>
        <row r="1574">
          <cell r="AU1574" t="str">
            <v>GAS</v>
          </cell>
          <cell r="AV1574">
            <v>-19499.999997035371</v>
          </cell>
          <cell r="AW1574" t="str">
            <v>NEW DEAL</v>
          </cell>
        </row>
        <row r="1575">
          <cell r="AU1575" t="str">
            <v>GAS</v>
          </cell>
          <cell r="AV1575">
            <v>-19949.999995265327</v>
          </cell>
          <cell r="AW1575" t="str">
            <v>NEW DEAL</v>
          </cell>
        </row>
        <row r="1576">
          <cell r="AU1576" t="str">
            <v>GAS</v>
          </cell>
          <cell r="AV1576">
            <v>-19080.000001348784</v>
          </cell>
          <cell r="AW1576" t="str">
            <v>NEW DEAL</v>
          </cell>
        </row>
        <row r="1577">
          <cell r="AU1577" t="str">
            <v>GAS</v>
          </cell>
          <cell r="AV1577">
            <v>-178560.00000365361</v>
          </cell>
          <cell r="AW1577" t="str">
            <v>NEW DEAL</v>
          </cell>
        </row>
        <row r="1578">
          <cell r="AU1578" t="str">
            <v>GAS</v>
          </cell>
          <cell r="AV1578">
            <v>-9660.0000000761465</v>
          </cell>
          <cell r="AW1578" t="str">
            <v>NEW DEAL</v>
          </cell>
        </row>
        <row r="1579">
          <cell r="AU1579" t="str">
            <v>GAS</v>
          </cell>
          <cell r="AV1579">
            <v>-14200.000003009429</v>
          </cell>
          <cell r="AW1579" t="str">
            <v>NEW DEAL</v>
          </cell>
        </row>
        <row r="1580">
          <cell r="AU1580" t="str">
            <v>GAS</v>
          </cell>
          <cell r="AV1580">
            <v>-11010.000004832506</v>
          </cell>
          <cell r="AW1580" t="str">
            <v>NEW DEAL</v>
          </cell>
        </row>
        <row r="1581">
          <cell r="AU1581" t="str">
            <v>GAS</v>
          </cell>
          <cell r="AV1581">
            <v>-14520.000002808662</v>
          </cell>
          <cell r="AW1581" t="str">
            <v>NEW DEAL</v>
          </cell>
        </row>
        <row r="1582">
          <cell r="AU1582" t="str">
            <v>GAS</v>
          </cell>
          <cell r="AV1582">
            <v>-10409.999995783004</v>
          </cell>
          <cell r="AW1582" t="str">
            <v>NEW DEAL</v>
          </cell>
        </row>
        <row r="1583">
          <cell r="AU1583" t="str">
            <v>GAS</v>
          </cell>
          <cell r="AV1583">
            <v>-10800.000002260083</v>
          </cell>
          <cell r="AW1583" t="str">
            <v>NEW DEAL</v>
          </cell>
        </row>
        <row r="1584">
          <cell r="AU1584" t="str">
            <v>GAS</v>
          </cell>
          <cell r="AV1584">
            <v>-16000.000002425872</v>
          </cell>
          <cell r="AW1584" t="str">
            <v>NEW DEAL</v>
          </cell>
        </row>
        <row r="1585">
          <cell r="AU1585" t="str">
            <v>GAS</v>
          </cell>
          <cell r="AV1585">
            <v>-17199.999997915987</v>
          </cell>
          <cell r="AW1585" t="str">
            <v>NEW DEAL</v>
          </cell>
        </row>
        <row r="1586">
          <cell r="AU1586" t="str">
            <v>GAS</v>
          </cell>
          <cell r="AV1586">
            <v>-20750.00000376179</v>
          </cell>
          <cell r="AW1586" t="str">
            <v>NEW DEAL</v>
          </cell>
        </row>
        <row r="1587">
          <cell r="AU1587" t="str">
            <v>GAS</v>
          </cell>
          <cell r="AV1587">
            <v>-8139.9999967394897</v>
          </cell>
          <cell r="AW1587" t="str">
            <v>NEW DEAL</v>
          </cell>
        </row>
        <row r="1588">
          <cell r="AU1588" t="str">
            <v>GAS</v>
          </cell>
          <cell r="AV1588">
            <v>-12089.999995084847</v>
          </cell>
          <cell r="AW1588" t="str">
            <v>NEW DEAL</v>
          </cell>
        </row>
        <row r="1589">
          <cell r="AU1589" t="str">
            <v>GAS</v>
          </cell>
          <cell r="AV1589">
            <v>-11610.000004325797</v>
          </cell>
          <cell r="AW1589" t="str">
            <v>NEW DEAL</v>
          </cell>
        </row>
        <row r="1590">
          <cell r="AU1590" t="str">
            <v>GAS</v>
          </cell>
          <cell r="AV1590">
            <v>-7599.9999952376829</v>
          </cell>
          <cell r="AW1590" t="str">
            <v>NEW DEAL</v>
          </cell>
        </row>
        <row r="1591">
          <cell r="AU1591" t="str">
            <v>GAS</v>
          </cell>
          <cell r="AV1591">
            <v>-17499.999998231135</v>
          </cell>
          <cell r="AW1591" t="str">
            <v>NEW DEAL</v>
          </cell>
        </row>
        <row r="1592">
          <cell r="AU1592" t="str">
            <v>GAS</v>
          </cell>
          <cell r="AV1592">
            <v>-6579.9999998433423</v>
          </cell>
          <cell r="AW1592" t="str">
            <v>NEW DEAL</v>
          </cell>
        </row>
        <row r="1593">
          <cell r="AU1593" t="str">
            <v>GAS</v>
          </cell>
          <cell r="AV1593">
            <v>-6379.9999983377447</v>
          </cell>
          <cell r="AW1593" t="str">
            <v>NEW DEAL</v>
          </cell>
        </row>
        <row r="1594">
          <cell r="AU1594" t="str">
            <v>GAS</v>
          </cell>
          <cell r="AV1594">
            <v>-9450.0000016879294</v>
          </cell>
          <cell r="AW1594" t="str">
            <v>NEW DEAL</v>
          </cell>
        </row>
        <row r="1595">
          <cell r="AU1595" t="str">
            <v>GAS</v>
          </cell>
          <cell r="AV1595">
            <v>163333.65609999999</v>
          </cell>
          <cell r="AW1595" t="str">
            <v>NEW DEAL</v>
          </cell>
        </row>
        <row r="1596">
          <cell r="AU1596" t="str">
            <v>GAS</v>
          </cell>
          <cell r="AV1596">
            <v>140242.56880000001</v>
          </cell>
          <cell r="AW1596" t="str">
            <v>NEW DEAL</v>
          </cell>
        </row>
        <row r="1597">
          <cell r="AU1597" t="str">
            <v>GAS</v>
          </cell>
          <cell r="AV1597">
            <v>71637.902780000004</v>
          </cell>
          <cell r="AW1597" t="str">
            <v>NEW DEAL</v>
          </cell>
        </row>
        <row r="1598">
          <cell r="AU1598" t="str">
            <v>GAS</v>
          </cell>
          <cell r="AV1598">
            <v>64112.510869999998</v>
          </cell>
          <cell r="AW1598" t="str">
            <v>NEW DEAL</v>
          </cell>
        </row>
        <row r="1599">
          <cell r="AU1599" t="str">
            <v>GAS</v>
          </cell>
          <cell r="AV1599">
            <v>-2549.9999960607861</v>
          </cell>
          <cell r="AW1599" t="str">
            <v>NEW DEAL</v>
          </cell>
        </row>
        <row r="1600">
          <cell r="AU1600" t="str">
            <v>GAS</v>
          </cell>
          <cell r="AV1600">
            <v>-2849.9999954091172</v>
          </cell>
          <cell r="AW1600" t="str">
            <v>NEW DEAL</v>
          </cell>
        </row>
        <row r="1601">
          <cell r="AU1601" t="str">
            <v>GAS</v>
          </cell>
          <cell r="AV1601">
            <v>-2520.0000022270306</v>
          </cell>
          <cell r="AW1601" t="str">
            <v>NEW DEAL</v>
          </cell>
        </row>
        <row r="1602">
          <cell r="AU1602" t="str">
            <v>GAS</v>
          </cell>
          <cell r="AV1602">
            <v>-750.00000420250319</v>
          </cell>
          <cell r="AW1602" t="str">
            <v>NEW DEAL</v>
          </cell>
        </row>
        <row r="1603">
          <cell r="AU1603" t="str">
            <v>GAS</v>
          </cell>
          <cell r="AV1603">
            <v>-1000.0000035509593</v>
          </cell>
          <cell r="AW1603" t="str">
            <v>NEW DEAL</v>
          </cell>
        </row>
        <row r="1604">
          <cell r="AU1604" t="str">
            <v>GAS</v>
          </cell>
          <cell r="AV1604">
            <v>-1700.0000013410947</v>
          </cell>
          <cell r="AW1604" t="str">
            <v>NEW DEAL</v>
          </cell>
        </row>
        <row r="1605">
          <cell r="AU1605" t="str">
            <v>GAS</v>
          </cell>
          <cell r="AV1605">
            <v>-1200.0000045166473</v>
          </cell>
          <cell r="AW1605" t="str">
            <v>NEW DEAL</v>
          </cell>
        </row>
        <row r="1606">
          <cell r="AU1606" t="str">
            <v>GAS</v>
          </cell>
          <cell r="AV1606">
            <v>-1450.0000037889642</v>
          </cell>
          <cell r="AW1606" t="str">
            <v>NEW DEAL</v>
          </cell>
        </row>
        <row r="1607">
          <cell r="AU1607" t="str">
            <v>GAS</v>
          </cell>
          <cell r="AV1607">
            <v>-750.00000094340464</v>
          </cell>
          <cell r="AW1607" t="str">
            <v>NEW DEAL</v>
          </cell>
        </row>
        <row r="1608">
          <cell r="AU1608" t="str">
            <v>GAS</v>
          </cell>
          <cell r="AV1608">
            <v>-15207.20052</v>
          </cell>
          <cell r="AW1608" t="str">
            <v>NEW DEAL</v>
          </cell>
        </row>
        <row r="1609">
          <cell r="AU1609" t="str">
            <v>GAS</v>
          </cell>
          <cell r="AV1609">
            <v>-15715.748020000001</v>
          </cell>
          <cell r="AW1609" t="str">
            <v>NEW DEAL</v>
          </cell>
        </row>
        <row r="1610">
          <cell r="AU1610" t="str">
            <v>GAS</v>
          </cell>
          <cell r="AV1610">
            <v>-14425.92128</v>
          </cell>
          <cell r="AW1610" t="str">
            <v>NEW DEAL</v>
          </cell>
        </row>
        <row r="1611">
          <cell r="AU1611" t="str">
            <v>GAS</v>
          </cell>
          <cell r="AV1611">
            <v>-13802.79039</v>
          </cell>
          <cell r="AW1611" t="str">
            <v>NEW DEAL</v>
          </cell>
        </row>
        <row r="1612">
          <cell r="AU1612" t="str">
            <v>GAS</v>
          </cell>
          <cell r="AV1612">
            <v>-819.65143</v>
          </cell>
          <cell r="AW1612" t="str">
            <v>NEW DEAL</v>
          </cell>
        </row>
        <row r="1613">
          <cell r="AU1613" t="str">
            <v>GAS</v>
          </cell>
          <cell r="AV1613">
            <v>-9124.3203099999992</v>
          </cell>
          <cell r="AW1613" t="str">
            <v>NEW DEAL</v>
          </cell>
        </row>
        <row r="1614">
          <cell r="AU1614" t="str">
            <v>GAS</v>
          </cell>
          <cell r="AV1614">
            <v>-8730.9711200000002</v>
          </cell>
          <cell r="AW1614" t="str">
            <v>NEW DEAL</v>
          </cell>
        </row>
        <row r="1615">
          <cell r="AU1615" t="str">
            <v>GAS</v>
          </cell>
          <cell r="AV1615">
            <v>-9016.2008000000005</v>
          </cell>
          <cell r="AW1615" t="str">
            <v>NEW DEAL</v>
          </cell>
        </row>
        <row r="1616">
          <cell r="AU1616" t="str">
            <v>GAS</v>
          </cell>
          <cell r="AV1616">
            <v>-8281.6742300000005</v>
          </cell>
          <cell r="AW1616" t="str">
            <v>NEW DEAL</v>
          </cell>
        </row>
        <row r="1617">
          <cell r="AU1617" t="str">
            <v>GAS</v>
          </cell>
          <cell r="AV1617">
            <v>-5737.56</v>
          </cell>
          <cell r="AW1617" t="str">
            <v>NEW DEAL</v>
          </cell>
        </row>
        <row r="1618">
          <cell r="AU1618" t="str">
            <v>GAS</v>
          </cell>
          <cell r="AV1618">
            <v>-5674.8262299999997</v>
          </cell>
          <cell r="AW1618" t="str">
            <v>NEW DEAL</v>
          </cell>
        </row>
        <row r="1619">
          <cell r="AU1619" t="str">
            <v>GAS</v>
          </cell>
          <cell r="AV1619">
            <v>-1244.5989500000001</v>
          </cell>
          <cell r="AW1619" t="str">
            <v>NEW DEAL</v>
          </cell>
        </row>
        <row r="1620">
          <cell r="AU1620" t="str">
            <v>GAS</v>
          </cell>
          <cell r="AV1620">
            <v>-1013.81337</v>
          </cell>
          <cell r="AW1620" t="str">
            <v>NEW DEAL</v>
          </cell>
        </row>
        <row r="1621">
          <cell r="AU1621" t="str">
            <v>GAS</v>
          </cell>
          <cell r="AV1621">
            <v>-873.09711000000004</v>
          </cell>
          <cell r="AW1621" t="str">
            <v>NEW DEAL</v>
          </cell>
        </row>
        <row r="1622">
          <cell r="AU1622" t="str">
            <v>GAS</v>
          </cell>
          <cell r="AV1622">
            <v>-901.62008000000003</v>
          </cell>
          <cell r="AW1622" t="str">
            <v>NEW DEAL</v>
          </cell>
        </row>
        <row r="1623">
          <cell r="AU1623" t="str">
            <v>GAS</v>
          </cell>
          <cell r="AV1623">
            <v>-1840.3720499999999</v>
          </cell>
          <cell r="AW1623" t="str">
            <v>NEW DEAL</v>
          </cell>
        </row>
        <row r="1624">
          <cell r="AU1624" t="str">
            <v>GAS</v>
          </cell>
          <cell r="AV1624">
            <v>-1639.30286</v>
          </cell>
          <cell r="AW1624" t="str">
            <v>NEW DEAL</v>
          </cell>
        </row>
        <row r="1625">
          <cell r="AU1625" t="str">
            <v>GAS</v>
          </cell>
          <cell r="AV1625">
            <v>-709.35328000000004</v>
          </cell>
          <cell r="AW1625" t="str">
            <v>NEW DEAL</v>
          </cell>
        </row>
        <row r="1626">
          <cell r="AU1626" t="str">
            <v>GAS</v>
          </cell>
          <cell r="AV1626">
            <v>-816.66803000000004</v>
          </cell>
          <cell r="AW1626" t="str">
            <v>NEW DEAL</v>
          </cell>
        </row>
        <row r="1627">
          <cell r="AU1627" t="str">
            <v>GAS</v>
          </cell>
          <cell r="AV1627">
            <v>-2027.6267399999999</v>
          </cell>
          <cell r="AW1627" t="str">
            <v>NEW DEAL</v>
          </cell>
        </row>
        <row r="1628">
          <cell r="AU1628" t="str">
            <v>GAS</v>
          </cell>
          <cell r="AV1628">
            <v>-1746.1942200000001</v>
          </cell>
          <cell r="AW1628" t="str">
            <v>NEW DEAL</v>
          </cell>
        </row>
        <row r="1629">
          <cell r="AU1629" t="str">
            <v>GAS</v>
          </cell>
          <cell r="AV1629">
            <v>-901.62008000000003</v>
          </cell>
          <cell r="AW1629" t="str">
            <v>NEW DEAL</v>
          </cell>
        </row>
        <row r="1630">
          <cell r="AU1630" t="str">
            <v>GAS</v>
          </cell>
          <cell r="AV1630">
            <v>-1840.3720499999999</v>
          </cell>
          <cell r="AW1630" t="str">
            <v>NEW DEAL</v>
          </cell>
        </row>
        <row r="1631">
          <cell r="AU1631" t="str">
            <v>GAS</v>
          </cell>
          <cell r="AV1631">
            <v>-819.65143</v>
          </cell>
          <cell r="AW1631" t="str">
            <v>NEW DEAL</v>
          </cell>
        </row>
        <row r="1632">
          <cell r="AU1632" t="str">
            <v>GAS</v>
          </cell>
          <cell r="AV1632">
            <v>-709.35328000000004</v>
          </cell>
          <cell r="AW1632" t="str">
            <v>NEW DEAL</v>
          </cell>
        </row>
        <row r="1633">
          <cell r="AU1633" t="str">
            <v>GAS</v>
          </cell>
          <cell r="AV1633">
            <v>-11151.947050000001</v>
          </cell>
          <cell r="AW1633" t="str">
            <v>NEW DEAL</v>
          </cell>
        </row>
        <row r="1634">
          <cell r="AU1634" t="str">
            <v>GAS</v>
          </cell>
          <cell r="AV1634">
            <v>-12223.359570000001</v>
          </cell>
          <cell r="AW1634" t="str">
            <v>NEW DEAL</v>
          </cell>
        </row>
        <row r="1635">
          <cell r="AU1635" t="str">
            <v>GAS</v>
          </cell>
          <cell r="AV1635">
            <v>-11721.061040000001</v>
          </cell>
          <cell r="AW1635" t="str">
            <v>NEW DEAL</v>
          </cell>
        </row>
        <row r="1636">
          <cell r="AU1636" t="str">
            <v>GAS</v>
          </cell>
          <cell r="AV1636">
            <v>-11042.232309999999</v>
          </cell>
          <cell r="AW1636" t="str">
            <v>NEW DEAL</v>
          </cell>
        </row>
        <row r="1637">
          <cell r="AU1637" t="str">
            <v>GAS</v>
          </cell>
          <cell r="AV1637">
            <v>-9835.8171399999992</v>
          </cell>
          <cell r="AW1637" t="str">
            <v>NEW DEAL</v>
          </cell>
        </row>
        <row r="1638">
          <cell r="AU1638" t="str">
            <v>GAS</v>
          </cell>
          <cell r="AV1638">
            <v>-7093.5327799999995</v>
          </cell>
          <cell r="AW1638" t="str">
            <v>NEW DEAL</v>
          </cell>
        </row>
        <row r="1639">
          <cell r="AU1639" t="str">
            <v>GAS</v>
          </cell>
          <cell r="AV1639">
            <v>-3041.4400999999998</v>
          </cell>
          <cell r="AW1639" t="str">
            <v>NEW DEAL</v>
          </cell>
        </row>
        <row r="1640">
          <cell r="AU1640" t="str">
            <v>GAS</v>
          </cell>
          <cell r="AV1640">
            <v>-3492.3884499999999</v>
          </cell>
          <cell r="AW1640" t="str">
            <v>NEW DEAL</v>
          </cell>
        </row>
        <row r="1641">
          <cell r="AU1641" t="str">
            <v>GAS</v>
          </cell>
          <cell r="AV1641">
            <v>-3606.4803200000001</v>
          </cell>
          <cell r="AW1641" t="str">
            <v>NEW DEAL</v>
          </cell>
        </row>
        <row r="1642">
          <cell r="AU1642" t="str">
            <v>GAS</v>
          </cell>
          <cell r="AV1642">
            <v>-3680.7440999999999</v>
          </cell>
          <cell r="AW1642" t="str">
            <v>NEW DEAL</v>
          </cell>
        </row>
        <row r="1643">
          <cell r="AU1643" t="str">
            <v>GAS</v>
          </cell>
          <cell r="AV1643">
            <v>-2458.9542900000001</v>
          </cell>
          <cell r="AW1643" t="str">
            <v>NEW DEAL</v>
          </cell>
        </row>
        <row r="1644">
          <cell r="AU1644" t="str">
            <v>GAS</v>
          </cell>
          <cell r="AV1644">
            <v>-2128.0598300000001</v>
          </cell>
          <cell r="AW1644" t="str">
            <v>NEW DEAL</v>
          </cell>
        </row>
        <row r="1645">
          <cell r="AU1645" t="str">
            <v>GAS</v>
          </cell>
          <cell r="AV1645">
            <v>-1013.81337</v>
          </cell>
          <cell r="AW1645" t="str">
            <v>NEW DEAL</v>
          </cell>
        </row>
        <row r="1646">
          <cell r="AU1646" t="str">
            <v>GAS</v>
          </cell>
          <cell r="AV1646">
            <v>-873.09711000000004</v>
          </cell>
          <cell r="AW1646" t="str">
            <v>NEW DEAL</v>
          </cell>
        </row>
        <row r="1647">
          <cell r="AU1647" t="str">
            <v>GAS</v>
          </cell>
          <cell r="AV1647">
            <v>-901.62008000000003</v>
          </cell>
          <cell r="AW1647" t="str">
            <v>NEW DEAL</v>
          </cell>
        </row>
        <row r="1648">
          <cell r="AU1648" t="str">
            <v>GAS</v>
          </cell>
          <cell r="AV1648">
            <v>-920.18602999999996</v>
          </cell>
          <cell r="AW1648" t="str">
            <v>NEW DEAL</v>
          </cell>
        </row>
        <row r="1649">
          <cell r="AU1649" t="str">
            <v>GAS</v>
          </cell>
          <cell r="AV1649">
            <v>-819.65143</v>
          </cell>
          <cell r="AW1649" t="str">
            <v>NEW DEAL</v>
          </cell>
        </row>
        <row r="1650">
          <cell r="AU1650" t="str">
            <v>GAS</v>
          </cell>
          <cell r="AV1650">
            <v>-709.35328000000004</v>
          </cell>
          <cell r="AW1650" t="str">
            <v>NEW DEAL</v>
          </cell>
        </row>
        <row r="1651">
          <cell r="AU1651" t="str">
            <v>GAS</v>
          </cell>
          <cell r="AV1651">
            <v>-11849.77743</v>
          </cell>
          <cell r="AW1651" t="str">
            <v>NEW DEAL</v>
          </cell>
        </row>
        <row r="1652">
          <cell r="AU1652" t="str">
            <v>GAS</v>
          </cell>
          <cell r="AV1652">
            <v>-8901.6218399999998</v>
          </cell>
          <cell r="AW1652" t="str">
            <v>NEW DEAL</v>
          </cell>
        </row>
        <row r="1653">
          <cell r="AU1653" t="str">
            <v>GAS</v>
          </cell>
          <cell r="AV1653">
            <v>-15238.649520000001</v>
          </cell>
          <cell r="AW1653" t="str">
            <v>NEW DEAL</v>
          </cell>
        </row>
        <row r="1654">
          <cell r="AU1654" t="str">
            <v>GAS</v>
          </cell>
          <cell r="AV1654">
            <v>-12449.827520000001</v>
          </cell>
          <cell r="AW1654" t="str">
            <v>NEW DEAL</v>
          </cell>
        </row>
        <row r="1655">
          <cell r="AU1655" t="str">
            <v>GAS</v>
          </cell>
          <cell r="AV1655">
            <v>-1247.4843499999999</v>
          </cell>
          <cell r="AW1655" t="str">
            <v>NEW DEAL</v>
          </cell>
        </row>
        <row r="1656">
          <cell r="AU1656" t="str">
            <v>GAS</v>
          </cell>
          <cell r="AV1656">
            <v>3153.5033100000001</v>
          </cell>
          <cell r="AW1656" t="str">
            <v>NEW DEAL</v>
          </cell>
        </row>
        <row r="1657">
          <cell r="AU1657" t="str">
            <v>GAS</v>
          </cell>
          <cell r="AV1657">
            <v>-7540.76746</v>
          </cell>
          <cell r="AW1657" t="str">
            <v>NEW DEAL</v>
          </cell>
        </row>
        <row r="1658">
          <cell r="AU1658" t="str">
            <v>GAS</v>
          </cell>
          <cell r="AV1658">
            <v>-5477.9211299999997</v>
          </cell>
          <cell r="AW1658" t="str">
            <v>NEW DEAL</v>
          </cell>
        </row>
        <row r="1659">
          <cell r="AU1659" t="str">
            <v>GAS</v>
          </cell>
          <cell r="AV1659">
            <v>-9524.1559500000003</v>
          </cell>
          <cell r="AW1659" t="str">
            <v>NEW DEAL</v>
          </cell>
        </row>
        <row r="1660">
          <cell r="AU1660" t="str">
            <v>GAS</v>
          </cell>
          <cell r="AV1660">
            <v>-6790.8150100000003</v>
          </cell>
          <cell r="AW1660" t="str">
            <v>NEW DEAL</v>
          </cell>
        </row>
        <row r="1661">
          <cell r="AU1661" t="str">
            <v>GAS</v>
          </cell>
          <cell r="AV1661">
            <v>-857.64549</v>
          </cell>
          <cell r="AW1661" t="str">
            <v>NEW DEAL</v>
          </cell>
        </row>
        <row r="1662">
          <cell r="AU1662" t="str">
            <v>GAS</v>
          </cell>
          <cell r="AV1662">
            <v>2890.71137</v>
          </cell>
          <cell r="AW1662" t="str">
            <v>NEW DEAL</v>
          </cell>
        </row>
        <row r="1663">
          <cell r="AU1663" t="str">
            <v>GAS</v>
          </cell>
          <cell r="AV1663">
            <v>245.12282999999999</v>
          </cell>
          <cell r="AW1663" t="str">
            <v>NEW DEAL</v>
          </cell>
        </row>
        <row r="1664">
          <cell r="AU1664" t="str">
            <v>GAS</v>
          </cell>
          <cell r="AV1664">
            <v>0</v>
          </cell>
          <cell r="AW1664" t="str">
            <v>NEW DEAL</v>
          </cell>
        </row>
        <row r="1665">
          <cell r="AU1665" t="str">
            <v>GAS</v>
          </cell>
          <cell r="AV1665">
            <v>-342.37007</v>
          </cell>
          <cell r="AW1665" t="str">
            <v>NEW DEAL</v>
          </cell>
        </row>
        <row r="1666">
          <cell r="AU1666" t="str">
            <v>GAS</v>
          </cell>
          <cell r="AV1666">
            <v>-634.94372999999996</v>
          </cell>
          <cell r="AW1666" t="str">
            <v>NEW DEAL</v>
          </cell>
        </row>
        <row r="1667">
          <cell r="AU1667" t="str">
            <v>GAS</v>
          </cell>
          <cell r="AV1667">
            <v>-565.90125</v>
          </cell>
          <cell r="AW1667" t="str">
            <v>NEW DEAL</v>
          </cell>
        </row>
        <row r="1668">
          <cell r="AU1668" t="str">
            <v>GAS</v>
          </cell>
          <cell r="AV1668">
            <v>-77.967770000000002</v>
          </cell>
          <cell r="AW1668" t="str">
            <v>NEW DEAL</v>
          </cell>
        </row>
        <row r="1669">
          <cell r="AU1669" t="str">
            <v>GAS</v>
          </cell>
          <cell r="AV1669">
            <v>262.79194000000001</v>
          </cell>
          <cell r="AW1669" t="str">
            <v>NEW DEAL</v>
          </cell>
        </row>
        <row r="1670">
          <cell r="AU1670" t="str">
            <v>GAS</v>
          </cell>
          <cell r="AV1670">
            <v>165.27137999999999</v>
          </cell>
          <cell r="AW1670" t="str">
            <v>NEW DEAL</v>
          </cell>
        </row>
        <row r="1671">
          <cell r="AU1671" t="str">
            <v>GAS</v>
          </cell>
          <cell r="AV1671">
            <v>-342.37007</v>
          </cell>
          <cell r="AW1671" t="str">
            <v>NEW DEAL</v>
          </cell>
        </row>
        <row r="1672">
          <cell r="AU1672" t="str">
            <v>GAS</v>
          </cell>
          <cell r="AV1672">
            <v>-634.94372999999996</v>
          </cell>
          <cell r="AW1672" t="str">
            <v>NEW DEAL</v>
          </cell>
        </row>
        <row r="1673">
          <cell r="AU1673" t="str">
            <v>GAS</v>
          </cell>
          <cell r="AV1673">
            <v>-565.90125</v>
          </cell>
          <cell r="AW1673" t="str">
            <v>NEW DEAL</v>
          </cell>
        </row>
        <row r="1674">
          <cell r="AU1674" t="str">
            <v>GAS</v>
          </cell>
          <cell r="AV1674">
            <v>-77.967770000000002</v>
          </cell>
          <cell r="AW1674" t="str">
            <v>NEW DEAL</v>
          </cell>
        </row>
        <row r="1675">
          <cell r="AU1675" t="str">
            <v>GAS</v>
          </cell>
          <cell r="AV1675">
            <v>-5924.8887199999999</v>
          </cell>
          <cell r="AW1675" t="str">
            <v>NEW DEAL</v>
          </cell>
        </row>
        <row r="1676">
          <cell r="AU1676" t="str">
            <v>GAS</v>
          </cell>
          <cell r="AV1676">
            <v>-4793.1809899999998</v>
          </cell>
          <cell r="AW1676" t="str">
            <v>NEW DEAL</v>
          </cell>
        </row>
        <row r="1677">
          <cell r="AU1677" t="str">
            <v>GAS</v>
          </cell>
          <cell r="AV1677">
            <v>-8254.2684900000004</v>
          </cell>
          <cell r="AW1677" t="str">
            <v>NEW DEAL</v>
          </cell>
        </row>
        <row r="1678">
          <cell r="AU1678" t="str">
            <v>GAS</v>
          </cell>
          <cell r="AV1678">
            <v>-7356.7162600000001</v>
          </cell>
          <cell r="AW1678" t="str">
            <v>NEW DEAL</v>
          </cell>
        </row>
        <row r="1679">
          <cell r="AU1679" t="str">
            <v>GAS</v>
          </cell>
          <cell r="AV1679">
            <v>-935.61325999999997</v>
          </cell>
          <cell r="AW1679" t="str">
            <v>NEW DEAL</v>
          </cell>
        </row>
        <row r="1680">
          <cell r="AU1680" t="str">
            <v>GAS</v>
          </cell>
          <cell r="AV1680">
            <v>2365.1274800000001</v>
          </cell>
          <cell r="AW1680" t="str">
            <v>NEW DEAL</v>
          </cell>
        </row>
        <row r="1681">
          <cell r="AU1681" t="str">
            <v>GAS</v>
          </cell>
          <cell r="AV1681">
            <v>-1615.8787400000001</v>
          </cell>
          <cell r="AW1681" t="str">
            <v>NEW DEAL</v>
          </cell>
        </row>
        <row r="1682">
          <cell r="AU1682" t="str">
            <v>GAS</v>
          </cell>
          <cell r="AV1682">
            <v>-1369.48028</v>
          </cell>
          <cell r="AW1682" t="str">
            <v>NEW DEAL</v>
          </cell>
        </row>
        <row r="1683">
          <cell r="AU1683" t="str">
            <v>GAS</v>
          </cell>
          <cell r="AV1683">
            <v>-2539.7749199999998</v>
          </cell>
          <cell r="AW1683" t="str">
            <v>NEW DEAL</v>
          </cell>
        </row>
        <row r="1684">
          <cell r="AU1684" t="str">
            <v>GAS</v>
          </cell>
          <cell r="AV1684">
            <v>-1697.7037499999999</v>
          </cell>
          <cell r="AW1684" t="str">
            <v>NEW DEAL</v>
          </cell>
        </row>
        <row r="1685">
          <cell r="AU1685" t="str">
            <v>GAS</v>
          </cell>
          <cell r="AV1685">
            <v>-233.90332000000001</v>
          </cell>
          <cell r="AW1685" t="str">
            <v>NEW DEAL</v>
          </cell>
        </row>
        <row r="1686">
          <cell r="AU1686" t="str">
            <v>GAS</v>
          </cell>
          <cell r="AV1686">
            <v>788.37582999999995</v>
          </cell>
          <cell r="AW1686" t="str">
            <v>NEW DEAL</v>
          </cell>
        </row>
        <row r="1687">
          <cell r="AU1687" t="str">
            <v>GAS</v>
          </cell>
          <cell r="AV1687">
            <v>-538.62625000000003</v>
          </cell>
          <cell r="AW1687" t="str">
            <v>NEW DEAL</v>
          </cell>
        </row>
        <row r="1688">
          <cell r="AU1688" t="str">
            <v>GAS</v>
          </cell>
          <cell r="AV1688">
            <v>-342.37007</v>
          </cell>
          <cell r="AW1688" t="str">
            <v>NEW DEAL</v>
          </cell>
        </row>
        <row r="1689">
          <cell r="AU1689" t="str">
            <v>GAS</v>
          </cell>
          <cell r="AV1689">
            <v>-634.94372999999996</v>
          </cell>
          <cell r="AW1689" t="str">
            <v>NEW DEAL</v>
          </cell>
        </row>
        <row r="1690">
          <cell r="AU1690" t="str">
            <v>GAS</v>
          </cell>
          <cell r="AV1690">
            <v>-565.90125</v>
          </cell>
          <cell r="AW1690" t="str">
            <v>NEW DEAL</v>
          </cell>
        </row>
        <row r="1691">
          <cell r="AU1691" t="str">
            <v>GAS</v>
          </cell>
          <cell r="AV1691">
            <v>-77.967770000000002</v>
          </cell>
          <cell r="AW1691" t="str">
            <v>NEW DEAL</v>
          </cell>
        </row>
        <row r="1692">
          <cell r="AU1692" t="str">
            <v>GAS</v>
          </cell>
          <cell r="AV1692">
            <v>262.79194000000001</v>
          </cell>
          <cell r="AW1692" t="str">
            <v>NEW DEAL</v>
          </cell>
        </row>
        <row r="1693">
          <cell r="AU1693" t="str">
            <v>GAS</v>
          </cell>
          <cell r="AV1693">
            <v>-4639.9999978999567</v>
          </cell>
          <cell r="AW1693" t="str">
            <v>NEW DEAL</v>
          </cell>
        </row>
        <row r="1694">
          <cell r="AU1694" t="str">
            <v>GAS</v>
          </cell>
          <cell r="AV1694">
            <v>-4599.9999989968564</v>
          </cell>
          <cell r="AW1694" t="str">
            <v>NEW DEAL</v>
          </cell>
        </row>
        <row r="1695">
          <cell r="AU1695" t="str">
            <v>GAS</v>
          </cell>
          <cell r="AV1695">
            <v>-2340.0000043935524</v>
          </cell>
          <cell r="AW1695" t="str">
            <v>NEW DEAL</v>
          </cell>
        </row>
        <row r="1696">
          <cell r="AU1696" t="str">
            <v>GAS</v>
          </cell>
          <cell r="AV1696">
            <v>-3360.0000034766222</v>
          </cell>
          <cell r="AW1696" t="str">
            <v>NEW DEAL</v>
          </cell>
        </row>
        <row r="1697">
          <cell r="AU1697" t="str">
            <v>GAS</v>
          </cell>
          <cell r="AV1697">
            <v>-2489.9999978300498</v>
          </cell>
          <cell r="AW1697" t="str">
            <v>NEW DEAL</v>
          </cell>
        </row>
        <row r="1698">
          <cell r="AU1698" t="str">
            <v>GAS</v>
          </cell>
          <cell r="AV1698">
            <v>-2280.0000046250975</v>
          </cell>
          <cell r="AW1698" t="str">
            <v>NEW DEAL</v>
          </cell>
        </row>
        <row r="1699">
          <cell r="AU1699" t="str">
            <v>GAS</v>
          </cell>
          <cell r="AV1699">
            <v>-3199.9999984636147</v>
          </cell>
          <cell r="AW1699" t="str">
            <v>NEW DEAL</v>
          </cell>
        </row>
        <row r="1700">
          <cell r="AU1700" t="str">
            <v>GAS</v>
          </cell>
          <cell r="AV1700">
            <v>-5999.9999973482682</v>
          </cell>
          <cell r="AW1700" t="str">
            <v>NEW DEAL</v>
          </cell>
        </row>
        <row r="1701">
          <cell r="AU1701" t="str">
            <v>GAS</v>
          </cell>
          <cell r="AV1701">
            <v>-8399.9999983662128</v>
          </cell>
          <cell r="AW1701" t="str">
            <v>NEW DEAL</v>
          </cell>
        </row>
        <row r="1702">
          <cell r="AU1702" t="str">
            <v>GAS</v>
          </cell>
          <cell r="AV1702">
            <v>-10499.999996830913</v>
          </cell>
          <cell r="AW1702" t="str">
            <v>NEW DEAL</v>
          </cell>
        </row>
        <row r="1703">
          <cell r="AU1703" t="str">
            <v>GAS</v>
          </cell>
          <cell r="AV1703">
            <v>-12749.99999936018</v>
          </cell>
          <cell r="AW1703" t="str">
            <v>NEW DEAL</v>
          </cell>
        </row>
        <row r="1704">
          <cell r="AU1704" t="str">
            <v>GAS</v>
          </cell>
          <cell r="AV1704">
            <v>-10799.999997089244</v>
          </cell>
          <cell r="AW1704" t="str">
            <v>NEW DEAL</v>
          </cell>
        </row>
        <row r="1705">
          <cell r="AU1705" t="str">
            <v>GAS</v>
          </cell>
          <cell r="AV1705">
            <v>-9489.9999997804207</v>
          </cell>
          <cell r="AW1705" t="str">
            <v>NEW DEAL</v>
          </cell>
        </row>
        <row r="1706">
          <cell r="AU1706" t="str">
            <v>GAS</v>
          </cell>
          <cell r="AV1706">
            <v>-3079.9999979739105</v>
          </cell>
          <cell r="AW1706" t="str">
            <v>NEW DEAL</v>
          </cell>
        </row>
        <row r="1707">
          <cell r="AU1707" t="str">
            <v>GAS</v>
          </cell>
          <cell r="AV1707">
            <v>-1580.0107</v>
          </cell>
          <cell r="AW1707" t="str">
            <v>NEW DEAL</v>
          </cell>
        </row>
        <row r="1708">
          <cell r="AU1708" t="str">
            <v>GAS</v>
          </cell>
          <cell r="AV1708">
            <v>-1108.8553099999999</v>
          </cell>
          <cell r="AW1708" t="str">
            <v>NEW DEAL</v>
          </cell>
        </row>
        <row r="1709">
          <cell r="AU1709" t="str">
            <v>GAS</v>
          </cell>
          <cell r="AV1709">
            <v>-536.42733999999996</v>
          </cell>
          <cell r="AW1709" t="str">
            <v>NEW DEAL</v>
          </cell>
        </row>
        <row r="1710">
          <cell r="AU1710" t="str">
            <v>GAS</v>
          </cell>
          <cell r="AV1710">
            <v>-93.38785</v>
          </cell>
          <cell r="AW1710" t="str">
            <v>NEW DEAL</v>
          </cell>
        </row>
        <row r="1711">
          <cell r="AU1711" t="str">
            <v>GAS</v>
          </cell>
          <cell r="AV1711">
            <v>225.81369000000001</v>
          </cell>
          <cell r="AW1711" t="str">
            <v>NEW DEAL</v>
          </cell>
        </row>
        <row r="1712">
          <cell r="AU1712" t="str">
            <v>GAS</v>
          </cell>
          <cell r="AV1712">
            <v>784.39306999999997</v>
          </cell>
          <cell r="AW1712" t="str">
            <v>NEW DEAL</v>
          </cell>
        </row>
        <row r="1713">
          <cell r="AU1713" t="str">
            <v>GAS</v>
          </cell>
          <cell r="AV1713">
            <v>1800.92797</v>
          </cell>
          <cell r="AW1713" t="str">
            <v>NEW DEAL</v>
          </cell>
        </row>
        <row r="1714">
          <cell r="AU1714" t="str">
            <v>GAS</v>
          </cell>
          <cell r="AV1714">
            <v>71731.847550000006</v>
          </cell>
          <cell r="AW1714" t="str">
            <v>NEW DEAL</v>
          </cell>
        </row>
        <row r="1715">
          <cell r="AU1715" t="str">
            <v>GAS</v>
          </cell>
          <cell r="AV1715">
            <v>12399.999995798618</v>
          </cell>
          <cell r="AW1715" t="str">
            <v>NEW DEAL</v>
          </cell>
        </row>
        <row r="1716">
          <cell r="AU1716" t="str">
            <v>GAS</v>
          </cell>
          <cell r="AV1716">
            <v>0</v>
          </cell>
          <cell r="AW1716" t="str">
            <v>NEW DEAL</v>
          </cell>
        </row>
        <row r="1717">
          <cell r="AU1717" t="str">
            <v>GAS</v>
          </cell>
          <cell r="AV1717">
            <v>12099.999999058187</v>
          </cell>
          <cell r="AW1717" t="str">
            <v>NEW DEAL</v>
          </cell>
        </row>
        <row r="1718">
          <cell r="AU1718" t="str">
            <v>GAS</v>
          </cell>
          <cell r="AV1718">
            <v>24228.25949</v>
          </cell>
          <cell r="AW1718" t="str">
            <v>NEW DEAL</v>
          </cell>
        </row>
        <row r="1719">
          <cell r="AU1719" t="str">
            <v>GAS</v>
          </cell>
          <cell r="AV1719">
            <v>15083.94644</v>
          </cell>
          <cell r="AW1719" t="str">
            <v>NEW DEAL</v>
          </cell>
        </row>
        <row r="1720">
          <cell r="AU1720" t="str">
            <v>GAS</v>
          </cell>
          <cell r="AV1720">
            <v>2039.3296</v>
          </cell>
          <cell r="AW1720" t="str">
            <v>NEW DEAL</v>
          </cell>
        </row>
        <row r="1721">
          <cell r="AU1721" t="str">
            <v>GAS</v>
          </cell>
          <cell r="AV1721">
            <v>1857.1544799999999</v>
          </cell>
          <cell r="AW1721" t="str">
            <v>NEW DEAL</v>
          </cell>
        </row>
        <row r="1722">
          <cell r="AU1722" t="str">
            <v>GAS</v>
          </cell>
          <cell r="AV1722">
            <v>-8740.0000038639264</v>
          </cell>
          <cell r="AW1722" t="str">
            <v>NEW DEAL</v>
          </cell>
        </row>
        <row r="1723">
          <cell r="AU1723" t="str">
            <v>GAS</v>
          </cell>
          <cell r="AV1723">
            <v>-43.095829999999999</v>
          </cell>
          <cell r="AW1723" t="str">
            <v>NEW DEAL</v>
          </cell>
        </row>
        <row r="1724">
          <cell r="AU1724" t="str">
            <v>GAS</v>
          </cell>
          <cell r="AV1724">
            <v>-19.99343</v>
          </cell>
          <cell r="AW1724" t="str">
            <v>NEW DEAL</v>
          </cell>
        </row>
        <row r="1725">
          <cell r="AU1725" t="str">
            <v>GAS</v>
          </cell>
          <cell r="AV1725">
            <v>73387.402390000003</v>
          </cell>
          <cell r="AW1725" t="str">
            <v>OLD DEAL</v>
          </cell>
        </row>
        <row r="1726">
          <cell r="AU1726" t="str">
            <v>GAS</v>
          </cell>
          <cell r="AV1726">
            <v>-10616.22019</v>
          </cell>
          <cell r="AW1726" t="str">
            <v>OLD DEAL</v>
          </cell>
        </row>
        <row r="1727">
          <cell r="AU1727" t="str">
            <v>GAS</v>
          </cell>
          <cell r="AV1727">
            <v>-30322.072670000001</v>
          </cell>
          <cell r="AW1727" t="str">
            <v>OLD DEAL</v>
          </cell>
        </row>
        <row r="1728">
          <cell r="AU1728" t="str">
            <v>GAS</v>
          </cell>
          <cell r="AV1728">
            <v>-46748.183169999997</v>
          </cell>
          <cell r="AW1728" t="str">
            <v>OLD DEAL</v>
          </cell>
        </row>
        <row r="1729">
          <cell r="AU1729" t="str">
            <v>GAS</v>
          </cell>
          <cell r="AV1729">
            <v>-87684.561489999993</v>
          </cell>
          <cell r="AW1729" t="str">
            <v>OLD DEAL</v>
          </cell>
        </row>
        <row r="1730">
          <cell r="AU1730" t="str">
            <v>GAS</v>
          </cell>
          <cell r="AV1730">
            <v>17105.784090000001</v>
          </cell>
          <cell r="AW1730" t="str">
            <v>OLD DEAL</v>
          </cell>
        </row>
        <row r="1731">
          <cell r="AU1731" t="str">
            <v>GAS</v>
          </cell>
          <cell r="AV1731">
            <v>-23053.245589999999</v>
          </cell>
          <cell r="AW1731" t="str">
            <v>OLD DEAL</v>
          </cell>
        </row>
        <row r="1732">
          <cell r="AU1732" t="str">
            <v>GAS</v>
          </cell>
          <cell r="AV1732">
            <v>-33804.180610000003</v>
          </cell>
          <cell r="AW1732" t="str">
            <v>OLD DEAL</v>
          </cell>
        </row>
        <row r="1733">
          <cell r="AU1733" t="str">
            <v>GAS</v>
          </cell>
          <cell r="AV1733">
            <v>-39633.12081</v>
          </cell>
          <cell r="AW1733" t="str">
            <v>OLD DEAL</v>
          </cell>
        </row>
        <row r="1734">
          <cell r="AU1734" t="str">
            <v>GAS</v>
          </cell>
          <cell r="AV1734">
            <v>-60279.295599999998</v>
          </cell>
          <cell r="AW1734" t="str">
            <v>OLD DEAL</v>
          </cell>
        </row>
        <row r="1735">
          <cell r="AU1735" t="str">
            <v>GAS</v>
          </cell>
          <cell r="AV1735">
            <v>17105.784090000001</v>
          </cell>
          <cell r="AW1735" t="str">
            <v>OLD DEAL</v>
          </cell>
        </row>
        <row r="1736">
          <cell r="AU1736" t="str">
            <v>GAS</v>
          </cell>
          <cell r="AV1736">
            <v>-23053.245589999999</v>
          </cell>
          <cell r="AW1736" t="str">
            <v>OLD DEAL</v>
          </cell>
        </row>
        <row r="1737">
          <cell r="AU1737" t="str">
            <v>GAS</v>
          </cell>
          <cell r="AV1737">
            <v>-33804.180610000003</v>
          </cell>
          <cell r="AW1737" t="str">
            <v>OLD DEAL</v>
          </cell>
        </row>
        <row r="1738">
          <cell r="AU1738" t="str">
            <v>GAS</v>
          </cell>
          <cell r="AV1738">
            <v>-39633.12081</v>
          </cell>
          <cell r="AW1738" t="str">
            <v>OLD DEAL</v>
          </cell>
        </row>
        <row r="1739">
          <cell r="AU1739" t="str">
            <v>GAS</v>
          </cell>
          <cell r="AV1739">
            <v>-60279.295599999998</v>
          </cell>
          <cell r="AW1739" t="str">
            <v>OLD DEAL</v>
          </cell>
        </row>
        <row r="1740">
          <cell r="AU1740" t="str">
            <v>GAS</v>
          </cell>
          <cell r="AV1740">
            <v>-81342.184800000003</v>
          </cell>
          <cell r="AW1740" t="str">
            <v>OLD DEAL</v>
          </cell>
        </row>
        <row r="1741">
          <cell r="AU1741" t="str">
            <v>GAS</v>
          </cell>
          <cell r="AV1741">
            <v>7406.6652000000004</v>
          </cell>
          <cell r="AW1741" t="str">
            <v>OLD DEAL</v>
          </cell>
        </row>
        <row r="1742">
          <cell r="AU1742" t="str">
            <v>GAS</v>
          </cell>
          <cell r="AV1742">
            <v>22186.882799999999</v>
          </cell>
          <cell r="AW1742" t="str">
            <v>OLD DEAL</v>
          </cell>
        </row>
        <row r="1743">
          <cell r="AU1743" t="str">
            <v>GAS</v>
          </cell>
          <cell r="AV1743">
            <v>37242.901400000002</v>
          </cell>
          <cell r="AW1743" t="str">
            <v>OLD DEAL</v>
          </cell>
        </row>
        <row r="1744">
          <cell r="AU1744" t="str">
            <v>GAS</v>
          </cell>
          <cell r="AV1744">
            <v>79266.3462</v>
          </cell>
          <cell r="AW1744" t="str">
            <v>OLD DEAL</v>
          </cell>
        </row>
        <row r="1745">
          <cell r="AU1745" t="str">
            <v>GAS</v>
          </cell>
          <cell r="AV1745">
            <v>-21830.810600000001</v>
          </cell>
          <cell r="AW1745" t="str">
            <v>OLD DEAL</v>
          </cell>
        </row>
        <row r="1746">
          <cell r="AU1746" t="str">
            <v>GAS</v>
          </cell>
          <cell r="AV1746">
            <v>20676.9437</v>
          </cell>
          <cell r="AW1746" t="str">
            <v>OLD DEAL</v>
          </cell>
        </row>
        <row r="1747">
          <cell r="AU1747" t="str">
            <v>GAS</v>
          </cell>
          <cell r="AV1747">
            <v>28966.203399999999</v>
          </cell>
          <cell r="AW1747" t="str">
            <v>OLD DEAL</v>
          </cell>
        </row>
        <row r="1748">
          <cell r="AU1748" t="str">
            <v>GAS</v>
          </cell>
          <cell r="AV1748">
            <v>34185.648300000001</v>
          </cell>
          <cell r="AW1748" t="str">
            <v>OLD DEAL</v>
          </cell>
        </row>
        <row r="1749">
          <cell r="AU1749" t="str">
            <v>GAS</v>
          </cell>
          <cell r="AV1749">
            <v>55302.101999999999</v>
          </cell>
          <cell r="AW1749" t="str">
            <v>OLD DEAL</v>
          </cell>
        </row>
        <row r="1750">
          <cell r="AU1750" t="str">
            <v>GAS</v>
          </cell>
          <cell r="AV1750">
            <v>-21830.810600000001</v>
          </cell>
          <cell r="AW1750" t="str">
            <v>OLD DEAL</v>
          </cell>
        </row>
        <row r="1751">
          <cell r="AU1751" t="str">
            <v>GAS</v>
          </cell>
          <cell r="AV1751">
            <v>20676.9437</v>
          </cell>
          <cell r="AW1751" t="str">
            <v>OLD DEAL</v>
          </cell>
        </row>
        <row r="1752">
          <cell r="AU1752" t="str">
            <v>GAS</v>
          </cell>
          <cell r="AV1752">
            <v>28966.203399999999</v>
          </cell>
          <cell r="AW1752" t="str">
            <v>OLD DEAL</v>
          </cell>
        </row>
        <row r="1753">
          <cell r="AU1753" t="str">
            <v>GAS</v>
          </cell>
          <cell r="AV1753">
            <v>34185.648300000001</v>
          </cell>
          <cell r="AW1753" t="str">
            <v>OLD DEAL</v>
          </cell>
        </row>
        <row r="1754">
          <cell r="AU1754" t="str">
            <v>GAS</v>
          </cell>
          <cell r="AV1754">
            <v>55302.101999999999</v>
          </cell>
          <cell r="AW1754" t="str">
            <v>OLD DEAL</v>
          </cell>
        </row>
        <row r="1755">
          <cell r="AU1755" t="str">
            <v>GAS</v>
          </cell>
          <cell r="AV1755">
            <v>123771.79661</v>
          </cell>
          <cell r="AW1755" t="str">
            <v>OLD DEAL</v>
          </cell>
        </row>
        <row r="1756">
          <cell r="AU1756" t="str">
            <v>GAS</v>
          </cell>
          <cell r="AV1756">
            <v>115661</v>
          </cell>
          <cell r="AW1756" t="str">
            <v>OLD DEAL</v>
          </cell>
        </row>
        <row r="1757">
          <cell r="AU1757" t="str">
            <v>GAS</v>
          </cell>
          <cell r="AV1757">
            <v>125119.79586</v>
          </cell>
          <cell r="AW1757" t="str">
            <v>OLD DEAL</v>
          </cell>
        </row>
        <row r="1758">
          <cell r="AU1758" t="str">
            <v>GAS</v>
          </cell>
          <cell r="AV1758">
            <v>119792.82896</v>
          </cell>
          <cell r="AW1758" t="str">
            <v>OLD DEAL</v>
          </cell>
        </row>
        <row r="1759">
          <cell r="AU1759" t="str">
            <v>GAS</v>
          </cell>
          <cell r="AV1759">
            <v>122242.75401999999</v>
          </cell>
          <cell r="AW1759" t="str">
            <v>OLD DEAL</v>
          </cell>
        </row>
        <row r="1760">
          <cell r="AU1760" t="str">
            <v>GAS</v>
          </cell>
          <cell r="AV1760">
            <v>128480.98315</v>
          </cell>
          <cell r="AW1760" t="str">
            <v>OLD DEAL</v>
          </cell>
        </row>
        <row r="1761">
          <cell r="AU1761" t="str">
            <v>GAS</v>
          </cell>
          <cell r="AV1761">
            <v>344890.5</v>
          </cell>
          <cell r="AW1761" t="str">
            <v>OLD DEAL</v>
          </cell>
        </row>
        <row r="1762">
          <cell r="AU1762" t="str">
            <v>GAS</v>
          </cell>
          <cell r="AV1762">
            <v>369316.84061000001</v>
          </cell>
          <cell r="AW1762" t="str">
            <v>OLD DEAL</v>
          </cell>
        </row>
        <row r="1763">
          <cell r="AU1763" t="str">
            <v>GAS</v>
          </cell>
          <cell r="AV1763">
            <v>373083.24634000001</v>
          </cell>
          <cell r="AW1763" t="str">
            <v>OLD DEAL</v>
          </cell>
        </row>
        <row r="1764">
          <cell r="AU1764" t="str">
            <v>GAS</v>
          </cell>
          <cell r="AV1764">
            <v>366727.83960000001</v>
          </cell>
          <cell r="AW1764" t="str">
            <v>OLD DEAL</v>
          </cell>
        </row>
        <row r="1765">
          <cell r="AU1765" t="str">
            <v>GAS</v>
          </cell>
          <cell r="AV1765">
            <v>376349.84317000001</v>
          </cell>
          <cell r="AW1765" t="str">
            <v>OLD DEAL</v>
          </cell>
        </row>
        <row r="1766">
          <cell r="AU1766" t="str">
            <v>GAS</v>
          </cell>
          <cell r="AV1766">
            <v>386609.49683999998</v>
          </cell>
          <cell r="AW1766" t="str">
            <v>OLD DEAL</v>
          </cell>
        </row>
        <row r="1767">
          <cell r="AU1767" t="str">
            <v>GAS</v>
          </cell>
          <cell r="AV1767">
            <v>-416910</v>
          </cell>
          <cell r="AW1767" t="str">
            <v>OLD DEAL</v>
          </cell>
        </row>
        <row r="1768">
          <cell r="AU1768" t="str">
            <v>GAS</v>
          </cell>
          <cell r="AV1768">
            <v>-465600</v>
          </cell>
          <cell r="AW1768" t="str">
            <v>OLD DEAL</v>
          </cell>
        </row>
        <row r="1769">
          <cell r="AU1769" t="str">
            <v>GAS</v>
          </cell>
          <cell r="AV1769">
            <v>-296760</v>
          </cell>
          <cell r="AW1769" t="str">
            <v>OLD DEAL</v>
          </cell>
        </row>
        <row r="1770">
          <cell r="AU1770" t="str">
            <v>GAS</v>
          </cell>
          <cell r="AV1770">
            <v>-193000</v>
          </cell>
          <cell r="AW1770" t="str">
            <v>OLD DEAL</v>
          </cell>
        </row>
        <row r="1771">
          <cell r="AU1771" t="str">
            <v>GAS</v>
          </cell>
          <cell r="AV1771">
            <v>-389550</v>
          </cell>
          <cell r="AW1771" t="str">
            <v>OLD DEAL</v>
          </cell>
        </row>
        <row r="1772">
          <cell r="AU1772" t="str">
            <v>GAS</v>
          </cell>
          <cell r="AV1772">
            <v>-133040</v>
          </cell>
          <cell r="AW1772" t="str">
            <v>OLD DEAL</v>
          </cell>
        </row>
        <row r="1773">
          <cell r="AU1773" t="str">
            <v>GAS</v>
          </cell>
          <cell r="AV1773">
            <v>-109150</v>
          </cell>
          <cell r="AW1773" t="str">
            <v>OLD DEAL</v>
          </cell>
        </row>
        <row r="1774">
          <cell r="AU1774" t="str">
            <v>GAS</v>
          </cell>
          <cell r="AV1774">
            <v>13000</v>
          </cell>
          <cell r="AW1774" t="str">
            <v>OLD DEAL</v>
          </cell>
        </row>
        <row r="1775">
          <cell r="AU1775" t="str">
            <v>GAS</v>
          </cell>
          <cell r="AV1775">
            <v>-197250</v>
          </cell>
          <cell r="AW1775" t="str">
            <v>OLD DEAL</v>
          </cell>
        </row>
        <row r="1776">
          <cell r="AU1776" t="str">
            <v>GAS</v>
          </cell>
          <cell r="AV1776">
            <v>-202750</v>
          </cell>
          <cell r="AW1776" t="str">
            <v>OLD DEAL</v>
          </cell>
        </row>
        <row r="1777">
          <cell r="AU1777" t="str">
            <v>GAS</v>
          </cell>
          <cell r="AV1777">
            <v>-196900</v>
          </cell>
          <cell r="AW1777" t="str">
            <v>OLD DEAL</v>
          </cell>
        </row>
        <row r="1778">
          <cell r="AU1778" t="str">
            <v>GAS</v>
          </cell>
          <cell r="AV1778">
            <v>-210400</v>
          </cell>
          <cell r="AW1778" t="str">
            <v>OLD DEAL</v>
          </cell>
        </row>
        <row r="1779">
          <cell r="AU1779" t="str">
            <v>GAS</v>
          </cell>
          <cell r="AV1779">
            <v>-283220</v>
          </cell>
          <cell r="AW1779" t="str">
            <v>OLD DEAL</v>
          </cell>
        </row>
        <row r="1780">
          <cell r="AU1780" t="str">
            <v>GAS</v>
          </cell>
          <cell r="AV1780">
            <v>-222750</v>
          </cell>
          <cell r="AW1780" t="str">
            <v>OLD DEAL</v>
          </cell>
        </row>
        <row r="1781">
          <cell r="AU1781" t="str">
            <v>GAS</v>
          </cell>
          <cell r="AV1781">
            <v>-219250</v>
          </cell>
          <cell r="AW1781" t="str">
            <v>OLD DEAL</v>
          </cell>
        </row>
        <row r="1782">
          <cell r="AU1782" t="str">
            <v>GAS</v>
          </cell>
          <cell r="AV1782">
            <v>-212900</v>
          </cell>
          <cell r="AW1782" t="str">
            <v>OLD DEAL</v>
          </cell>
        </row>
        <row r="1783">
          <cell r="AU1783" t="str">
            <v>GAS</v>
          </cell>
          <cell r="AV1783">
            <v>-208400</v>
          </cell>
          <cell r="AW1783" t="str">
            <v>OLD DEAL</v>
          </cell>
        </row>
        <row r="1784">
          <cell r="AU1784" t="str">
            <v>GAS</v>
          </cell>
          <cell r="AV1784">
            <v>-281120</v>
          </cell>
          <cell r="AW1784" t="str">
            <v>OLD DEAL</v>
          </cell>
        </row>
        <row r="1785">
          <cell r="AU1785" t="str">
            <v>GAS</v>
          </cell>
          <cell r="AV1785">
            <v>-405350</v>
          </cell>
          <cell r="AW1785" t="str">
            <v>OLD DEAL</v>
          </cell>
        </row>
        <row r="1786">
          <cell r="AU1786" t="str">
            <v>GAS</v>
          </cell>
          <cell r="AV1786">
            <v>-213250</v>
          </cell>
          <cell r="AW1786" t="str">
            <v>OLD DEAL</v>
          </cell>
        </row>
        <row r="1787">
          <cell r="AU1787" t="str">
            <v>GAS</v>
          </cell>
          <cell r="AV1787">
            <v>-205900</v>
          </cell>
          <cell r="AW1787" t="str">
            <v>OLD DEAL</v>
          </cell>
        </row>
        <row r="1788">
          <cell r="AU1788" t="str">
            <v>GAS</v>
          </cell>
          <cell r="AV1788">
            <v>-235560</v>
          </cell>
          <cell r="AW1788" t="str">
            <v>OLD DEAL</v>
          </cell>
        </row>
        <row r="1789">
          <cell r="AU1789" t="str">
            <v>GAS</v>
          </cell>
          <cell r="AV1789">
            <v>-353500</v>
          </cell>
          <cell r="AW1789" t="str">
            <v>OLD DEAL</v>
          </cell>
        </row>
        <row r="1790">
          <cell r="AU1790" t="str">
            <v>GAS</v>
          </cell>
          <cell r="AV1790">
            <v>-439180</v>
          </cell>
          <cell r="AW1790" t="str">
            <v>OLD DEAL</v>
          </cell>
        </row>
        <row r="1791">
          <cell r="AU1791" t="str">
            <v>GAS</v>
          </cell>
          <cell r="AV1791">
            <v>-247560</v>
          </cell>
          <cell r="AW1791" t="str">
            <v>OLD DEAL</v>
          </cell>
        </row>
        <row r="1792">
          <cell r="AU1792" t="str">
            <v>GAS</v>
          </cell>
          <cell r="AV1792">
            <v>-462450</v>
          </cell>
          <cell r="AW1792" t="str">
            <v>OLD DEAL</v>
          </cell>
        </row>
        <row r="1793">
          <cell r="AU1793" t="str">
            <v>GAS</v>
          </cell>
          <cell r="AV1793">
            <v>210400</v>
          </cell>
          <cell r="AW1793" t="str">
            <v>OLD DEAL</v>
          </cell>
        </row>
        <row r="1794">
          <cell r="AU1794" t="str">
            <v>GAS</v>
          </cell>
          <cell r="AV1794">
            <v>-364500</v>
          </cell>
          <cell r="AW1794" t="str">
            <v>OLD DEAL</v>
          </cell>
        </row>
        <row r="1795">
          <cell r="AU1795" t="str">
            <v>GAS</v>
          </cell>
          <cell r="AV1795">
            <v>-177800</v>
          </cell>
          <cell r="AW1795" t="str">
            <v>OLD DEAL</v>
          </cell>
        </row>
        <row r="1796">
          <cell r="AU1796" t="str">
            <v>GAS</v>
          </cell>
          <cell r="AV1796">
            <v>-215900</v>
          </cell>
          <cell r="AW1796" t="str">
            <v>OLD DEAL</v>
          </cell>
        </row>
        <row r="1797">
          <cell r="AU1797" t="str">
            <v>GAS</v>
          </cell>
          <cell r="AV1797">
            <v>-434040</v>
          </cell>
          <cell r="AW1797" t="str">
            <v>OLD DEAL</v>
          </cell>
        </row>
        <row r="1798">
          <cell r="AU1798" t="str">
            <v>GAS</v>
          </cell>
          <cell r="AV1798">
            <v>-459290</v>
          </cell>
          <cell r="AW1798" t="str">
            <v>OLD DEAL</v>
          </cell>
        </row>
        <row r="1799">
          <cell r="AU1799" t="str">
            <v>GAS</v>
          </cell>
          <cell r="AV1799">
            <v>-419640</v>
          </cell>
          <cell r="AW1799" t="str">
            <v>OLD DEAL</v>
          </cell>
        </row>
        <row r="1800">
          <cell r="AU1800" t="str">
            <v>GAS</v>
          </cell>
          <cell r="AV1800">
            <v>-186600</v>
          </cell>
          <cell r="AW1800" t="str">
            <v>OLD DEAL</v>
          </cell>
        </row>
        <row r="1801">
          <cell r="AU1801" t="str">
            <v>GAS</v>
          </cell>
          <cell r="AV1801">
            <v>-181920</v>
          </cell>
          <cell r="AW1801" t="str">
            <v>OLD DEAL</v>
          </cell>
        </row>
        <row r="1802">
          <cell r="AU1802" t="str">
            <v>GAS</v>
          </cell>
          <cell r="AV1802">
            <v>-219800</v>
          </cell>
          <cell r="AW1802" t="str">
            <v>OLD DEAL</v>
          </cell>
        </row>
        <row r="1803">
          <cell r="AU1803" t="str">
            <v>GAS</v>
          </cell>
          <cell r="AV1803">
            <v>-362700</v>
          </cell>
          <cell r="AW1803" t="str">
            <v>OLD DEAL</v>
          </cell>
        </row>
        <row r="1804">
          <cell r="AU1804" t="str">
            <v>GAS</v>
          </cell>
          <cell r="AV1804">
            <v>-590380</v>
          </cell>
          <cell r="AW1804" t="str">
            <v>OLD DEAL</v>
          </cell>
        </row>
        <row r="1805">
          <cell r="AU1805" t="str">
            <v>GAS</v>
          </cell>
          <cell r="AV1805">
            <v>-575820</v>
          </cell>
          <cell r="AW1805" t="str">
            <v>OLD DEAL</v>
          </cell>
        </row>
        <row r="1806">
          <cell r="AU1806" t="str">
            <v>GAS</v>
          </cell>
          <cell r="AV1806">
            <v>-488040</v>
          </cell>
          <cell r="AW1806" t="str">
            <v>OLD DEAL</v>
          </cell>
        </row>
        <row r="1807">
          <cell r="AU1807" t="str">
            <v>GAS</v>
          </cell>
          <cell r="AV1807">
            <v>-230200</v>
          </cell>
          <cell r="AW1807" t="str">
            <v>OLD DEAL</v>
          </cell>
        </row>
        <row r="1808">
          <cell r="AU1808" t="str">
            <v>GAS</v>
          </cell>
          <cell r="AV1808">
            <v>-279900</v>
          </cell>
          <cell r="AW1808" t="str">
            <v>OLD DEAL</v>
          </cell>
        </row>
        <row r="1809">
          <cell r="AU1809" t="str">
            <v>GAS</v>
          </cell>
          <cell r="AV1809">
            <v>-327960</v>
          </cell>
          <cell r="AW1809" t="str">
            <v>OLD DEAL</v>
          </cell>
        </row>
        <row r="1810">
          <cell r="AU1810" t="str">
            <v>GAS</v>
          </cell>
          <cell r="AV1810">
            <v>-501500</v>
          </cell>
          <cell r="AW1810" t="str">
            <v>OLD DEAL</v>
          </cell>
        </row>
        <row r="1811">
          <cell r="AU1811" t="str">
            <v>GAS</v>
          </cell>
          <cell r="AV1811">
            <v>-513110</v>
          </cell>
          <cell r="AW1811" t="str">
            <v>OLD DEAL</v>
          </cell>
        </row>
        <row r="1812">
          <cell r="AU1812" t="str">
            <v>GAS</v>
          </cell>
          <cell r="AV1812">
            <v>-542220</v>
          </cell>
          <cell r="AW1812" t="str">
            <v>OLD DEAL</v>
          </cell>
        </row>
        <row r="1813">
          <cell r="AU1813" t="str">
            <v>GAS</v>
          </cell>
          <cell r="AV1813">
            <v>-419870</v>
          </cell>
          <cell r="AW1813" t="str">
            <v>OLD DEAL</v>
          </cell>
        </row>
        <row r="1814">
          <cell r="AU1814" t="str">
            <v>GAS</v>
          </cell>
          <cell r="AV1814">
            <v>-363000</v>
          </cell>
          <cell r="AW1814" t="str">
            <v>OLD DEAL</v>
          </cell>
        </row>
        <row r="1815">
          <cell r="AU1815" t="str">
            <v>GAS</v>
          </cell>
          <cell r="AV1815">
            <v>-232200</v>
          </cell>
          <cell r="AW1815" t="str">
            <v>OLD DEAL</v>
          </cell>
        </row>
        <row r="1816">
          <cell r="AU1816" t="str">
            <v>GAS</v>
          </cell>
          <cell r="AV1816">
            <v>-264250</v>
          </cell>
          <cell r="AW1816" t="str">
            <v>OLD DEAL</v>
          </cell>
        </row>
        <row r="1817">
          <cell r="AU1817" t="str">
            <v>GAS</v>
          </cell>
          <cell r="AV1817">
            <v>-205120</v>
          </cell>
          <cell r="AW1817" t="str">
            <v>OLD DEAL</v>
          </cell>
        </row>
        <row r="1818">
          <cell r="AU1818" t="str">
            <v>GAS</v>
          </cell>
          <cell r="AV1818">
            <v>-296760</v>
          </cell>
          <cell r="AW1818" t="str">
            <v>OLD DEAL</v>
          </cell>
        </row>
        <row r="1819">
          <cell r="AU1819" t="str">
            <v>GAS</v>
          </cell>
          <cell r="AV1819">
            <v>-452000</v>
          </cell>
          <cell r="AW1819" t="str">
            <v>OLD DEAL</v>
          </cell>
        </row>
        <row r="1820">
          <cell r="AU1820" t="str">
            <v>GAS</v>
          </cell>
          <cell r="AV1820">
            <v>-521400</v>
          </cell>
          <cell r="AW1820" t="str">
            <v>OLD DEAL</v>
          </cell>
        </row>
        <row r="1821">
          <cell r="AU1821" t="str">
            <v>GAS</v>
          </cell>
          <cell r="AV1821">
            <v>-321300</v>
          </cell>
          <cell r="AW1821" t="str">
            <v>OLD DEAL</v>
          </cell>
        </row>
        <row r="1822">
          <cell r="AU1822" t="str">
            <v>GAS</v>
          </cell>
          <cell r="AV1822">
            <v>-202500</v>
          </cell>
          <cell r="AW1822" t="str">
            <v>OLD DEAL</v>
          </cell>
        </row>
        <row r="1823">
          <cell r="AU1823" t="str">
            <v>GAS</v>
          </cell>
          <cell r="AV1823">
            <v>-622310</v>
          </cell>
          <cell r="AW1823" t="str">
            <v>OLD DEAL</v>
          </cell>
        </row>
        <row r="1824">
          <cell r="AU1824" t="str">
            <v>GAS</v>
          </cell>
          <cell r="AV1824">
            <v>-658420</v>
          </cell>
          <cell r="AW1824" t="str">
            <v>OLD DEAL</v>
          </cell>
        </row>
        <row r="1825">
          <cell r="AU1825" t="str">
            <v>GAS</v>
          </cell>
          <cell r="AV1825">
            <v>-554040</v>
          </cell>
          <cell r="AW1825" t="str">
            <v>OLD DEAL</v>
          </cell>
        </row>
        <row r="1826">
          <cell r="AU1826" t="str">
            <v>GAS</v>
          </cell>
          <cell r="AV1826">
            <v>-263800</v>
          </cell>
          <cell r="AW1826" t="str">
            <v>OLD DEAL</v>
          </cell>
        </row>
        <row r="1827">
          <cell r="AU1827" t="str">
            <v>GAS</v>
          </cell>
          <cell r="AV1827">
            <v>-323900</v>
          </cell>
          <cell r="AW1827" t="str">
            <v>OLD DEAL</v>
          </cell>
        </row>
        <row r="1828">
          <cell r="AU1828" t="str">
            <v>GAS</v>
          </cell>
          <cell r="AV1828">
            <v>-377760</v>
          </cell>
          <cell r="AW1828" t="str">
            <v>OLD DEAL</v>
          </cell>
        </row>
        <row r="1829">
          <cell r="AU1829" t="str">
            <v>GAS</v>
          </cell>
          <cell r="AV1829">
            <v>-590500</v>
          </cell>
          <cell r="AW1829" t="str">
            <v>OLD DEAL</v>
          </cell>
        </row>
        <row r="1830">
          <cell r="AU1830" t="str">
            <v>GAS</v>
          </cell>
          <cell r="AV1830">
            <v>-708840</v>
          </cell>
          <cell r="AW1830" t="str">
            <v>OLD DEAL</v>
          </cell>
        </row>
        <row r="1831">
          <cell r="AU1831" t="str">
            <v>GAS</v>
          </cell>
          <cell r="AV1831">
            <v>-629200</v>
          </cell>
          <cell r="AW1831" t="str">
            <v>OLD DEAL</v>
          </cell>
        </row>
        <row r="1832">
          <cell r="AU1832" t="str">
            <v>GAS</v>
          </cell>
          <cell r="AV1832">
            <v>-372600</v>
          </cell>
          <cell r="AW1832" t="str">
            <v>OLD DEAL</v>
          </cell>
        </row>
        <row r="1833">
          <cell r="AU1833" t="str">
            <v>GAS</v>
          </cell>
          <cell r="AV1833">
            <v>-236100</v>
          </cell>
          <cell r="AW1833" t="str">
            <v>OLD DEAL</v>
          </cell>
        </row>
        <row r="1834">
          <cell r="AU1834" t="str">
            <v>GAS</v>
          </cell>
          <cell r="AV1834">
            <v>-195250</v>
          </cell>
          <cell r="AW1834" t="str">
            <v>OLD DEAL</v>
          </cell>
        </row>
        <row r="1835">
          <cell r="AU1835" t="str">
            <v>GAS</v>
          </cell>
          <cell r="AV1835">
            <v>-362900</v>
          </cell>
          <cell r="AW1835" t="str">
            <v>OLD DEAL</v>
          </cell>
        </row>
        <row r="1836">
          <cell r="AU1836" t="str">
            <v>GAS</v>
          </cell>
          <cell r="AV1836">
            <v>-426360</v>
          </cell>
          <cell r="AW1836" t="str">
            <v>OLD DEAL</v>
          </cell>
        </row>
        <row r="1837">
          <cell r="AU1837" t="str">
            <v>GAS</v>
          </cell>
          <cell r="AV1837">
            <v>-669000</v>
          </cell>
          <cell r="AW1837" t="str">
            <v>OLD DEAL</v>
          </cell>
        </row>
        <row r="1838">
          <cell r="AU1838" t="str">
            <v>GAS</v>
          </cell>
          <cell r="AV1838">
            <v>-830310</v>
          </cell>
          <cell r="AW1838" t="str">
            <v>OLD DEAL</v>
          </cell>
        </row>
        <row r="1839">
          <cell r="AU1839" t="str">
            <v>GAS</v>
          </cell>
          <cell r="AV1839">
            <v>-883820</v>
          </cell>
          <cell r="AW1839" t="str">
            <v>OLD DEAL</v>
          </cell>
        </row>
        <row r="1840">
          <cell r="AU1840" t="str">
            <v>GAS</v>
          </cell>
          <cell r="AV1840">
            <v>-390750</v>
          </cell>
          <cell r="AW1840" t="str">
            <v>OLD DEAL</v>
          </cell>
        </row>
        <row r="1841">
          <cell r="AU1841" t="str">
            <v>GAS</v>
          </cell>
          <cell r="AV1841">
            <v>-438300</v>
          </cell>
          <cell r="AW1841" t="str">
            <v>OLD DEAL</v>
          </cell>
        </row>
        <row r="1842">
          <cell r="AU1842" t="str">
            <v>GAS</v>
          </cell>
          <cell r="AV1842">
            <v>-278100</v>
          </cell>
          <cell r="AW1842" t="str">
            <v>OLD DEAL</v>
          </cell>
        </row>
        <row r="1843">
          <cell r="AU1843" t="str">
            <v>GAS</v>
          </cell>
          <cell r="AV1843">
            <v>-231000</v>
          </cell>
          <cell r="AW1843" t="str">
            <v>OLD DEAL</v>
          </cell>
        </row>
        <row r="1844">
          <cell r="AU1844" t="str">
            <v>GAS</v>
          </cell>
          <cell r="AV1844">
            <v>-184160</v>
          </cell>
          <cell r="AW1844" t="str">
            <v>OLD DEAL</v>
          </cell>
        </row>
        <row r="1845">
          <cell r="AU1845" t="str">
            <v>GAS</v>
          </cell>
          <cell r="AV1845">
            <v>-857610</v>
          </cell>
          <cell r="AW1845" t="str">
            <v>OLD DEAL</v>
          </cell>
        </row>
        <row r="1846">
          <cell r="AU1846" t="str">
            <v>GAS</v>
          </cell>
          <cell r="AV1846">
            <v>-909020</v>
          </cell>
          <cell r="AW1846" t="str">
            <v>OLD DEAL</v>
          </cell>
        </row>
        <row r="1847">
          <cell r="AU1847" t="str">
            <v>GAS</v>
          </cell>
          <cell r="AV1847">
            <v>-704770</v>
          </cell>
          <cell r="AW1847" t="str">
            <v>OLD DEAL</v>
          </cell>
        </row>
        <row r="1848">
          <cell r="AU1848" t="str">
            <v>GAS</v>
          </cell>
          <cell r="AV1848">
            <v>-683100</v>
          </cell>
          <cell r="AW1848" t="str">
            <v>OLD DEAL</v>
          </cell>
        </row>
        <row r="1849">
          <cell r="AU1849" t="str">
            <v>GAS</v>
          </cell>
          <cell r="AV1849">
            <v>-261000</v>
          </cell>
          <cell r="AW1849" t="str">
            <v>OLD DEAL</v>
          </cell>
        </row>
        <row r="1850">
          <cell r="AU1850" t="str">
            <v>GAS</v>
          </cell>
          <cell r="AV1850">
            <v>-320400</v>
          </cell>
          <cell r="AW1850" t="str">
            <v>OLD DEAL</v>
          </cell>
        </row>
        <row r="1851">
          <cell r="AU1851" t="str">
            <v>GAS</v>
          </cell>
          <cell r="AV1851">
            <v>-375360</v>
          </cell>
          <cell r="AW1851" t="str">
            <v>OLD DEAL</v>
          </cell>
        </row>
        <row r="1852">
          <cell r="AU1852" t="str">
            <v>GAS</v>
          </cell>
          <cell r="AV1852">
            <v>-591000</v>
          </cell>
          <cell r="AW1852" t="str">
            <v>OLD DEAL</v>
          </cell>
        </row>
        <row r="1853">
          <cell r="AU1853" t="str">
            <v>GAS</v>
          </cell>
          <cell r="AV1853">
            <v>-379120</v>
          </cell>
          <cell r="AW1853" t="str">
            <v>OLD DEAL</v>
          </cell>
        </row>
        <row r="1854">
          <cell r="AU1854" t="str">
            <v>GAS</v>
          </cell>
          <cell r="AV1854">
            <v>-382620</v>
          </cell>
          <cell r="AW1854" t="str">
            <v>OLD DEAL</v>
          </cell>
        </row>
        <row r="1855">
          <cell r="AU1855" t="str">
            <v>GAS</v>
          </cell>
          <cell r="AV1855">
            <v>-152130</v>
          </cell>
          <cell r="AW1855" t="str">
            <v>OLD DEAL</v>
          </cell>
        </row>
        <row r="1856">
          <cell r="AU1856" t="str">
            <v>GAS</v>
          </cell>
          <cell r="AV1856">
            <v>-237750</v>
          </cell>
          <cell r="AW1856" t="str">
            <v>OLD DEAL</v>
          </cell>
        </row>
        <row r="1857">
          <cell r="AU1857" t="str">
            <v>GAS</v>
          </cell>
          <cell r="AV1857">
            <v>-148980</v>
          </cell>
          <cell r="AW1857" t="str">
            <v>OLD DEAL</v>
          </cell>
        </row>
        <row r="1858">
          <cell r="AU1858" t="str">
            <v>GAS</v>
          </cell>
          <cell r="AV1858">
            <v>-230000</v>
          </cell>
          <cell r="AW1858" t="str">
            <v>OLD DEAL</v>
          </cell>
        </row>
        <row r="1859">
          <cell r="AU1859" t="str">
            <v>GAS</v>
          </cell>
          <cell r="AV1859">
            <v>-259750</v>
          </cell>
          <cell r="AW1859" t="str">
            <v>OLD DEAL</v>
          </cell>
        </row>
        <row r="1860">
          <cell r="AU1860" t="str">
            <v>GAS</v>
          </cell>
          <cell r="AV1860">
            <v>-253900</v>
          </cell>
          <cell r="AW1860" t="str">
            <v>OLD DEAL</v>
          </cell>
        </row>
        <row r="1861">
          <cell r="AU1861" t="str">
            <v>GAS</v>
          </cell>
          <cell r="AV1861">
            <v>-187440</v>
          </cell>
          <cell r="AW1861" t="str">
            <v>OLD DEAL</v>
          </cell>
        </row>
        <row r="1862">
          <cell r="AU1862" t="str">
            <v>GAS</v>
          </cell>
          <cell r="AV1862">
            <v>-217000</v>
          </cell>
          <cell r="AW1862" t="str">
            <v>OLD DEAL</v>
          </cell>
        </row>
        <row r="1863">
          <cell r="AU1863" t="str">
            <v>GAS</v>
          </cell>
          <cell r="AV1863">
            <v>-434500</v>
          </cell>
          <cell r="AW1863" t="str">
            <v>OLD DEAL</v>
          </cell>
        </row>
        <row r="1864">
          <cell r="AU1864" t="str">
            <v>GAS</v>
          </cell>
          <cell r="AV1864">
            <v>-400200</v>
          </cell>
          <cell r="AW1864" t="str">
            <v>OLD DEAL</v>
          </cell>
        </row>
        <row r="1865">
          <cell r="AU1865" t="str">
            <v>GAS</v>
          </cell>
          <cell r="AV1865">
            <v>-120210</v>
          </cell>
          <cell r="AW1865" t="str">
            <v>OLD DEAL</v>
          </cell>
        </row>
        <row r="1866">
          <cell r="AU1866" t="str">
            <v>GAS</v>
          </cell>
          <cell r="AV1866">
            <v>-553420</v>
          </cell>
          <cell r="AW1866" t="str">
            <v>OLD DEAL</v>
          </cell>
        </row>
        <row r="1867">
          <cell r="AU1867" t="str">
            <v>GAS</v>
          </cell>
          <cell r="AV1867">
            <v>-466440</v>
          </cell>
          <cell r="AW1867" t="str">
            <v>OLD DEAL</v>
          </cell>
        </row>
        <row r="1868">
          <cell r="AU1868" t="str">
            <v>GAS</v>
          </cell>
          <cell r="AV1868">
            <v>-409200</v>
          </cell>
          <cell r="AW1868" t="str">
            <v>OLD DEAL</v>
          </cell>
        </row>
        <row r="1869">
          <cell r="AU1869" t="str">
            <v>GAS</v>
          </cell>
          <cell r="AV1869">
            <v>-258300</v>
          </cell>
          <cell r="AW1869" t="str">
            <v>OLD DEAL</v>
          </cell>
        </row>
        <row r="1870">
          <cell r="AU1870" t="str">
            <v>GAS</v>
          </cell>
          <cell r="AV1870">
            <v>-187240</v>
          </cell>
          <cell r="AW1870" t="str">
            <v>OLD DEAL</v>
          </cell>
        </row>
        <row r="1871">
          <cell r="AU1871" t="str">
            <v>GAS</v>
          </cell>
          <cell r="AV1871">
            <v>-174600</v>
          </cell>
          <cell r="AW1871" t="str">
            <v>OLD DEAL</v>
          </cell>
        </row>
        <row r="1872">
          <cell r="AU1872" t="str">
            <v>GAS</v>
          </cell>
          <cell r="AV1872">
            <v>-162300</v>
          </cell>
          <cell r="AW1872" t="str">
            <v>OLD DEAL</v>
          </cell>
        </row>
        <row r="1873">
          <cell r="AU1873" t="str">
            <v>GAS</v>
          </cell>
          <cell r="AV1873">
            <v>-108000</v>
          </cell>
          <cell r="AW1873" t="str">
            <v>OLD DEAL</v>
          </cell>
        </row>
        <row r="1874">
          <cell r="AU1874" t="str">
            <v>GAS</v>
          </cell>
          <cell r="AV1874">
            <v>-134200</v>
          </cell>
          <cell r="AW1874" t="str">
            <v>OLD DEAL</v>
          </cell>
        </row>
        <row r="1875">
          <cell r="AU1875" t="str">
            <v>GAS</v>
          </cell>
          <cell r="AV1875">
            <v>-134200</v>
          </cell>
          <cell r="AW1875" t="str">
            <v>OLD DEAL</v>
          </cell>
        </row>
        <row r="1876">
          <cell r="AU1876" t="str">
            <v>GAS</v>
          </cell>
          <cell r="AV1876">
            <v>-173840</v>
          </cell>
          <cell r="AW1876" t="str">
            <v>OLD DEAL</v>
          </cell>
        </row>
        <row r="1877">
          <cell r="AU1877" t="str">
            <v>GAS</v>
          </cell>
          <cell r="AV1877">
            <v>-200750</v>
          </cell>
          <cell r="AW1877" t="str">
            <v>OLD DEAL</v>
          </cell>
        </row>
        <row r="1878">
          <cell r="AU1878" t="str">
            <v>GAS</v>
          </cell>
          <cell r="AV1878">
            <v>-110610</v>
          </cell>
          <cell r="AW1878" t="str">
            <v>OLD DEAL</v>
          </cell>
        </row>
        <row r="1879">
          <cell r="AU1879" t="str">
            <v>GAS</v>
          </cell>
          <cell r="AV1879">
            <v>-126030</v>
          </cell>
          <cell r="AW1879" t="str">
            <v>OLD DEAL</v>
          </cell>
        </row>
        <row r="1880">
          <cell r="AU1880" t="str">
            <v>GAS</v>
          </cell>
          <cell r="AV1880">
            <v>-154600</v>
          </cell>
          <cell r="AW1880" t="str">
            <v>OLD DEAL</v>
          </cell>
        </row>
        <row r="1881">
          <cell r="AU1881" t="str">
            <v>GAS</v>
          </cell>
          <cell r="AV1881">
            <v>-70740</v>
          </cell>
          <cell r="AW1881" t="str">
            <v>OLD DEAL</v>
          </cell>
        </row>
        <row r="1882">
          <cell r="AU1882" t="str">
            <v>GAS</v>
          </cell>
          <cell r="AV1882">
            <v>-223000</v>
          </cell>
          <cell r="AW1882" t="str">
            <v>OLD DEAL</v>
          </cell>
        </row>
        <row r="1883">
          <cell r="AU1883" t="str">
            <v>GAS</v>
          </cell>
          <cell r="AV1883">
            <v>-173920</v>
          </cell>
          <cell r="AW1883" t="str">
            <v>OLD DEAL</v>
          </cell>
        </row>
        <row r="1884">
          <cell r="AU1884" t="str">
            <v>GAS</v>
          </cell>
          <cell r="AV1884">
            <v>-251160</v>
          </cell>
          <cell r="AW1884" t="str">
            <v>OLD DEAL</v>
          </cell>
        </row>
        <row r="1885">
          <cell r="AU1885" t="str">
            <v>GAS</v>
          </cell>
          <cell r="AV1885">
            <v>-387000</v>
          </cell>
          <cell r="AW1885" t="str">
            <v>OLD DEAL</v>
          </cell>
        </row>
        <row r="1886">
          <cell r="AU1886" t="str">
            <v>GAS</v>
          </cell>
          <cell r="AV1886">
            <v>-128280</v>
          </cell>
          <cell r="AW1886" t="str">
            <v>OLD DEAL</v>
          </cell>
        </row>
        <row r="1887">
          <cell r="AU1887" t="str">
            <v>GAS</v>
          </cell>
          <cell r="AV1887">
            <v>-155800</v>
          </cell>
          <cell r="AW1887" t="str">
            <v>OLD DEAL</v>
          </cell>
        </row>
        <row r="1888">
          <cell r="AU1888" t="str">
            <v>GAS</v>
          </cell>
          <cell r="AV1888">
            <v>-71340</v>
          </cell>
          <cell r="AW1888" t="str">
            <v>OLD DEAL</v>
          </cell>
        </row>
        <row r="1889">
          <cell r="AU1889" t="str">
            <v>GAS</v>
          </cell>
          <cell r="AV1889">
            <v>-463710</v>
          </cell>
          <cell r="AW1889" t="str">
            <v>OLD DEAL</v>
          </cell>
        </row>
        <row r="1890">
          <cell r="AU1890" t="str">
            <v>GAS</v>
          </cell>
          <cell r="AV1890">
            <v>-489020</v>
          </cell>
          <cell r="AW1890" t="str">
            <v>OLD DEAL</v>
          </cell>
        </row>
        <row r="1891">
          <cell r="AU1891" t="str">
            <v>GAS</v>
          </cell>
          <cell r="AV1891">
            <v>-414840</v>
          </cell>
          <cell r="AW1891" t="str">
            <v>OLD DEAL</v>
          </cell>
        </row>
        <row r="1892">
          <cell r="AU1892" t="str">
            <v>GAS</v>
          </cell>
          <cell r="AV1892">
            <v>-361900</v>
          </cell>
          <cell r="AW1892" t="str">
            <v>OLD DEAL</v>
          </cell>
        </row>
        <row r="1893">
          <cell r="AU1893" t="str">
            <v>GAS</v>
          </cell>
          <cell r="AV1893">
            <v>-228150</v>
          </cell>
          <cell r="AW1893" t="str">
            <v>OLD DEAL</v>
          </cell>
        </row>
        <row r="1894">
          <cell r="AU1894" t="str">
            <v>GAS</v>
          </cell>
          <cell r="AV1894">
            <v>-86920</v>
          </cell>
          <cell r="AW1894" t="str">
            <v>OLD DEAL</v>
          </cell>
        </row>
        <row r="1895">
          <cell r="AU1895" t="str">
            <v>GAS</v>
          </cell>
          <cell r="AV1895">
            <v>-86720</v>
          </cell>
          <cell r="AW1895" t="str">
            <v>OLD DEAL</v>
          </cell>
        </row>
        <row r="1896">
          <cell r="AU1896" t="str">
            <v>GAS</v>
          </cell>
          <cell r="AV1896">
            <v>-198000</v>
          </cell>
          <cell r="AW1896" t="str">
            <v>OLD DEAL</v>
          </cell>
        </row>
        <row r="1897">
          <cell r="AU1897" t="str">
            <v>GAS</v>
          </cell>
          <cell r="AV1897">
            <v>-109710</v>
          </cell>
          <cell r="AW1897" t="str">
            <v>OLD DEAL</v>
          </cell>
        </row>
        <row r="1898">
          <cell r="AU1898" t="str">
            <v>GAS</v>
          </cell>
          <cell r="AV1898">
            <v>-155100</v>
          </cell>
          <cell r="AW1898" t="str">
            <v>OLD DEAL</v>
          </cell>
        </row>
        <row r="1899">
          <cell r="AU1899" t="str">
            <v>GAS</v>
          </cell>
          <cell r="AV1899">
            <v>-128000</v>
          </cell>
          <cell r="AW1899" t="str">
            <v>OLD DEAL</v>
          </cell>
        </row>
        <row r="1900">
          <cell r="AU1900" t="str">
            <v>GAS</v>
          </cell>
          <cell r="AV1900">
            <v>-101360</v>
          </cell>
          <cell r="AW1900" t="str">
            <v>OLD DEAL</v>
          </cell>
        </row>
        <row r="1901">
          <cell r="AU1901" t="str">
            <v>GAS</v>
          </cell>
          <cell r="AV1901">
            <v>-100960</v>
          </cell>
          <cell r="AW1901" t="str">
            <v>OLD DEAL</v>
          </cell>
        </row>
        <row r="1902">
          <cell r="AU1902" t="str">
            <v>GAS</v>
          </cell>
          <cell r="AV1902">
            <v>-124450</v>
          </cell>
          <cell r="AW1902" t="str">
            <v>OLD DEAL</v>
          </cell>
        </row>
        <row r="1903">
          <cell r="AU1903" t="str">
            <v>GAS</v>
          </cell>
          <cell r="AV1903">
            <v>-177350</v>
          </cell>
          <cell r="AW1903" t="str">
            <v>OLD DEAL</v>
          </cell>
        </row>
        <row r="1904">
          <cell r="AU1904" t="str">
            <v>GAS</v>
          </cell>
          <cell r="AV1904">
            <v>-173400</v>
          </cell>
          <cell r="AW1904" t="str">
            <v>OLD DEAL</v>
          </cell>
        </row>
        <row r="1905">
          <cell r="AU1905" t="str">
            <v>GAS</v>
          </cell>
          <cell r="AV1905">
            <v>-170850</v>
          </cell>
          <cell r="AW1905" t="str">
            <v>OLD DEAL</v>
          </cell>
        </row>
        <row r="1906">
          <cell r="AU1906" t="str">
            <v>GAS</v>
          </cell>
          <cell r="AV1906">
            <v>-162500</v>
          </cell>
          <cell r="AW1906" t="str">
            <v>OLD DEAL</v>
          </cell>
        </row>
        <row r="1907">
          <cell r="AU1907" t="str">
            <v>GAS</v>
          </cell>
          <cell r="AV1907">
            <v>-121380</v>
          </cell>
          <cell r="AW1907" t="str">
            <v>OLD DEAL</v>
          </cell>
        </row>
        <row r="1908">
          <cell r="AU1908" t="str">
            <v>GAS</v>
          </cell>
          <cell r="AV1908">
            <v>-147200</v>
          </cell>
          <cell r="AW1908" t="str">
            <v>OLD DEAL</v>
          </cell>
        </row>
        <row r="1909">
          <cell r="AU1909" t="str">
            <v>GAS</v>
          </cell>
          <cell r="AV1909">
            <v>-67140</v>
          </cell>
          <cell r="AW1909" t="str">
            <v>OLD DEAL</v>
          </cell>
        </row>
        <row r="1910">
          <cell r="AU1910" t="str">
            <v>GAS</v>
          </cell>
          <cell r="AV1910">
            <v>-98490</v>
          </cell>
          <cell r="AW1910" t="str">
            <v>OLD DEAL</v>
          </cell>
        </row>
        <row r="1911">
          <cell r="AU1911" t="str">
            <v>GAS</v>
          </cell>
          <cell r="AV1911">
            <v>-154800</v>
          </cell>
          <cell r="AW1911" t="str">
            <v>OLD DEAL</v>
          </cell>
        </row>
        <row r="1912">
          <cell r="AU1912" t="str">
            <v>GAS</v>
          </cell>
          <cell r="AV1912">
            <v>-106080</v>
          </cell>
          <cell r="AW1912" t="str">
            <v>OLD DEAL</v>
          </cell>
        </row>
        <row r="1913">
          <cell r="AU1913" t="str">
            <v>GAS</v>
          </cell>
          <cell r="AV1913">
            <v>-127800</v>
          </cell>
          <cell r="AW1913" t="str">
            <v>OLD DEAL</v>
          </cell>
        </row>
        <row r="1914">
          <cell r="AU1914" t="str">
            <v>GAS</v>
          </cell>
          <cell r="AV1914">
            <v>-57540</v>
          </cell>
          <cell r="AW1914" t="str">
            <v>OLD DEAL</v>
          </cell>
        </row>
        <row r="1915">
          <cell r="AU1915" t="str">
            <v>GAS</v>
          </cell>
          <cell r="AV1915">
            <v>-84090</v>
          </cell>
          <cell r="AW1915" t="str">
            <v>OLD DEAL</v>
          </cell>
        </row>
        <row r="1916">
          <cell r="AU1916" t="str">
            <v>GAS</v>
          </cell>
          <cell r="AV1916">
            <v>-310000</v>
          </cell>
          <cell r="AW1916" t="str">
            <v>OLD DEAL</v>
          </cell>
        </row>
        <row r="1917">
          <cell r="AU1917" t="str">
            <v>GAS</v>
          </cell>
          <cell r="AV1917">
            <v>-333240</v>
          </cell>
          <cell r="AW1917" t="str">
            <v>OLD DEAL</v>
          </cell>
        </row>
        <row r="1918">
          <cell r="AU1918" t="str">
            <v>GAS</v>
          </cell>
          <cell r="AV1918">
            <v>-323160</v>
          </cell>
          <cell r="AW1918" t="str">
            <v>OLD DEAL</v>
          </cell>
        </row>
        <row r="1919">
          <cell r="AU1919" t="str">
            <v>GAS</v>
          </cell>
          <cell r="AV1919">
            <v>-318840</v>
          </cell>
          <cell r="AW1919" t="str">
            <v>OLD DEAL</v>
          </cell>
        </row>
        <row r="1920">
          <cell r="AU1920" t="str">
            <v>GAS</v>
          </cell>
          <cell r="AV1920">
            <v>-303600</v>
          </cell>
          <cell r="AW1920" t="str">
            <v>OLD DEAL</v>
          </cell>
        </row>
        <row r="1921">
          <cell r="AU1921" t="str">
            <v>GAS</v>
          </cell>
          <cell r="AV1921">
            <v>-294500</v>
          </cell>
          <cell r="AW1921" t="str">
            <v>OLD DEAL</v>
          </cell>
        </row>
        <row r="1922">
          <cell r="AU1922" t="str">
            <v>GAS</v>
          </cell>
          <cell r="AV1922">
            <v>-314040</v>
          </cell>
          <cell r="AW1922" t="str">
            <v>OLD DEAL</v>
          </cell>
        </row>
        <row r="1923">
          <cell r="AU1923" t="str">
            <v>GAS</v>
          </cell>
          <cell r="AV1923">
            <v>-303960</v>
          </cell>
          <cell r="AW1923" t="str">
            <v>OLD DEAL</v>
          </cell>
        </row>
        <row r="1924">
          <cell r="AU1924" t="str">
            <v>GAS</v>
          </cell>
          <cell r="AV1924">
            <v>-299640</v>
          </cell>
          <cell r="AW1924" t="str">
            <v>OLD DEAL</v>
          </cell>
        </row>
        <row r="1925">
          <cell r="AU1925" t="str">
            <v>GAS</v>
          </cell>
          <cell r="AV1925">
            <v>-282600</v>
          </cell>
          <cell r="AW1925" t="str">
            <v>OLD DEAL</v>
          </cell>
        </row>
        <row r="1926">
          <cell r="AU1926" t="str">
            <v>GAS</v>
          </cell>
          <cell r="AV1926">
            <v>-168150</v>
          </cell>
          <cell r="AW1926" t="str">
            <v>OLD DEAL</v>
          </cell>
        </row>
        <row r="1927">
          <cell r="AU1927" t="str">
            <v>GAS</v>
          </cell>
          <cell r="AV1927">
            <v>-258480</v>
          </cell>
          <cell r="AW1927" t="str">
            <v>OLD DEAL</v>
          </cell>
        </row>
        <row r="1928">
          <cell r="AU1928" t="str">
            <v>GAS</v>
          </cell>
          <cell r="AV1928">
            <v>-230400</v>
          </cell>
          <cell r="AW1928" t="str">
            <v>OLD DEAL</v>
          </cell>
        </row>
        <row r="1929">
          <cell r="AU1929" t="str">
            <v>GAS</v>
          </cell>
          <cell r="AV1929">
            <v>-358680</v>
          </cell>
          <cell r="AW1929" t="str">
            <v>OLD DEAL</v>
          </cell>
        </row>
        <row r="1930">
          <cell r="AU1930" t="str">
            <v>GAS</v>
          </cell>
          <cell r="AV1930">
            <v>-447840</v>
          </cell>
          <cell r="AW1930" t="str">
            <v>OLD DEAL</v>
          </cell>
        </row>
        <row r="1931">
          <cell r="AU1931" t="str">
            <v>GAS</v>
          </cell>
          <cell r="AV1931">
            <v>-368550</v>
          </cell>
          <cell r="AW1931" t="str">
            <v>OLD DEAL</v>
          </cell>
        </row>
        <row r="1932">
          <cell r="AU1932" t="str">
            <v>GAS</v>
          </cell>
          <cell r="AV1932">
            <v>-372800</v>
          </cell>
          <cell r="AW1932" t="str">
            <v>OLD DEAL</v>
          </cell>
        </row>
        <row r="1933">
          <cell r="AU1933" t="str">
            <v>GAS</v>
          </cell>
          <cell r="AV1933">
            <v>-176250</v>
          </cell>
          <cell r="AW1933" t="str">
            <v>OLD DEAL</v>
          </cell>
        </row>
        <row r="1934">
          <cell r="AU1934" t="str">
            <v>GAS</v>
          </cell>
          <cell r="AV1934">
            <v>-205080</v>
          </cell>
          <cell r="AW1934" t="str">
            <v>OLD DEAL</v>
          </cell>
        </row>
        <row r="1935">
          <cell r="AU1935" t="str">
            <v>GAS</v>
          </cell>
          <cell r="AV1935">
            <v>-261280</v>
          </cell>
          <cell r="AW1935" t="str">
            <v>OLD DEAL</v>
          </cell>
        </row>
        <row r="1936">
          <cell r="AU1936" t="str">
            <v>GAS</v>
          </cell>
          <cell r="AV1936">
            <v>-261900</v>
          </cell>
          <cell r="AW1936" t="str">
            <v>OLD DEAL</v>
          </cell>
        </row>
        <row r="1937">
          <cell r="AU1937" t="str">
            <v>GAS</v>
          </cell>
          <cell r="AV1937">
            <v>-360080</v>
          </cell>
          <cell r="AW1937" t="str">
            <v>OLD DEAL</v>
          </cell>
        </row>
        <row r="1938">
          <cell r="AU1938" t="str">
            <v>GAS</v>
          </cell>
          <cell r="AV1938">
            <v>-451440</v>
          </cell>
          <cell r="AW1938" t="str">
            <v>OLD DEAL</v>
          </cell>
        </row>
        <row r="1939">
          <cell r="AU1939" t="str">
            <v>GAS</v>
          </cell>
          <cell r="AV1939">
            <v>-396320</v>
          </cell>
          <cell r="AW1939" t="str">
            <v>OLD DEAL</v>
          </cell>
        </row>
        <row r="1940">
          <cell r="AU1940" t="str">
            <v>GAS</v>
          </cell>
          <cell r="AV1940">
            <v>-376000</v>
          </cell>
          <cell r="AW1940" t="str">
            <v>OLD DEAL</v>
          </cell>
        </row>
        <row r="1941">
          <cell r="AU1941" t="str">
            <v>GAS</v>
          </cell>
          <cell r="AV1941">
            <v>-215700</v>
          </cell>
          <cell r="AW1941" t="str">
            <v>OLD DEAL</v>
          </cell>
        </row>
        <row r="1942">
          <cell r="AU1942" t="str">
            <v>GAS</v>
          </cell>
          <cell r="AV1942">
            <v>-208080</v>
          </cell>
          <cell r="AW1942" t="str">
            <v>OLD DEAL</v>
          </cell>
        </row>
        <row r="1943">
          <cell r="AU1943" t="str">
            <v>GAS</v>
          </cell>
          <cell r="AV1943">
            <v>-297990</v>
          </cell>
          <cell r="AW1943" t="str">
            <v>OLD DEAL</v>
          </cell>
        </row>
        <row r="1944">
          <cell r="AU1944" t="str">
            <v>GAS</v>
          </cell>
          <cell r="AV1944">
            <v>-265050</v>
          </cell>
          <cell r="AW1944" t="str">
            <v>OLD DEAL</v>
          </cell>
        </row>
        <row r="1945">
          <cell r="AU1945" t="str">
            <v>GAS</v>
          </cell>
          <cell r="AV1945">
            <v>-454140</v>
          </cell>
          <cell r="AW1945" t="str">
            <v>OLD DEAL</v>
          </cell>
        </row>
        <row r="1946">
          <cell r="AU1946" t="str">
            <v>GAS</v>
          </cell>
          <cell r="AV1946">
            <v>-398720</v>
          </cell>
          <cell r="AW1946" t="str">
            <v>OLD DEAL</v>
          </cell>
        </row>
        <row r="1947">
          <cell r="AU1947" t="str">
            <v>GAS</v>
          </cell>
          <cell r="AV1947">
            <v>-401200</v>
          </cell>
          <cell r="AW1947" t="str">
            <v>OLD DEAL</v>
          </cell>
        </row>
        <row r="1948">
          <cell r="AU1948" t="str">
            <v>GAS</v>
          </cell>
          <cell r="AV1948">
            <v>-98430</v>
          </cell>
          <cell r="AW1948" t="str">
            <v>OLD DEAL</v>
          </cell>
        </row>
        <row r="1949">
          <cell r="AU1949" t="str">
            <v>GAS</v>
          </cell>
          <cell r="AV1949">
            <v>-117400</v>
          </cell>
          <cell r="AW1949" t="str">
            <v>OLD DEAL</v>
          </cell>
        </row>
        <row r="1950">
          <cell r="AU1950" t="str">
            <v>GAS</v>
          </cell>
          <cell r="AV1950">
            <v>-52140</v>
          </cell>
          <cell r="AW1950" t="str">
            <v>OLD DEAL</v>
          </cell>
        </row>
        <row r="1951">
          <cell r="AU1951" t="str">
            <v>GAS</v>
          </cell>
          <cell r="AV1951">
            <v>-75390</v>
          </cell>
          <cell r="AW1951" t="str">
            <v>OLD DEAL</v>
          </cell>
        </row>
        <row r="1952">
          <cell r="AU1952" t="str">
            <v>GAS</v>
          </cell>
          <cell r="AV1952">
            <v>-171900</v>
          </cell>
          <cell r="AW1952" t="str">
            <v>OLD DEAL</v>
          </cell>
        </row>
        <row r="1953">
          <cell r="AU1953" t="str">
            <v>GAS</v>
          </cell>
          <cell r="AV1953">
            <v>-229320</v>
          </cell>
          <cell r="AW1953" t="str">
            <v>OLD DEAL</v>
          </cell>
        </row>
        <row r="1954">
          <cell r="AU1954" t="str">
            <v>GAS</v>
          </cell>
          <cell r="AV1954">
            <v>-293500</v>
          </cell>
          <cell r="AW1954" t="str">
            <v>OLD DEAL</v>
          </cell>
        </row>
        <row r="1955">
          <cell r="AU1955" t="str">
            <v>GAS</v>
          </cell>
          <cell r="AV1955">
            <v>-337610</v>
          </cell>
          <cell r="AW1955" t="str">
            <v>OLD DEAL</v>
          </cell>
        </row>
        <row r="1956">
          <cell r="AU1956" t="str">
            <v>GAS</v>
          </cell>
          <cell r="AV1956">
            <v>-125400</v>
          </cell>
          <cell r="AW1956" t="str">
            <v>OLD DEAL</v>
          </cell>
        </row>
        <row r="1957">
          <cell r="AU1957" t="str">
            <v>GAS</v>
          </cell>
          <cell r="AV1957">
            <v>-226170</v>
          </cell>
          <cell r="AW1957" t="str">
            <v>OLD DEAL</v>
          </cell>
        </row>
        <row r="1958">
          <cell r="AU1958" t="str">
            <v>GAS</v>
          </cell>
          <cell r="AV1958">
            <v>-297240</v>
          </cell>
          <cell r="AW1958" t="str">
            <v>OLD DEAL</v>
          </cell>
        </row>
        <row r="1959">
          <cell r="AU1959" t="str">
            <v>GAS</v>
          </cell>
          <cell r="AV1959">
            <v>-258500</v>
          </cell>
          <cell r="AW1959" t="str">
            <v>OLD DEAL</v>
          </cell>
        </row>
        <row r="1960">
          <cell r="AU1960" t="str">
            <v>GAS</v>
          </cell>
          <cell r="AV1960">
            <v>-59720</v>
          </cell>
          <cell r="AW1960" t="str">
            <v>OLD DEAL</v>
          </cell>
        </row>
        <row r="1961">
          <cell r="AU1961" t="str">
            <v>GAS</v>
          </cell>
          <cell r="AV1961">
            <v>-79650</v>
          </cell>
          <cell r="AW1961" t="str">
            <v>OLD DEAL</v>
          </cell>
        </row>
        <row r="1962">
          <cell r="AU1962" t="str">
            <v>GAS</v>
          </cell>
          <cell r="AV1962">
            <v>-46740</v>
          </cell>
          <cell r="AW1962" t="str">
            <v>OLD DEAL</v>
          </cell>
        </row>
        <row r="1963">
          <cell r="AU1963" t="str">
            <v>GAS</v>
          </cell>
          <cell r="AV1963">
            <v>-45460</v>
          </cell>
          <cell r="AW1963" t="str">
            <v>OLD DEAL</v>
          </cell>
        </row>
        <row r="1964">
          <cell r="AU1964" t="str">
            <v>GAS</v>
          </cell>
          <cell r="AV1964">
            <v>-156500</v>
          </cell>
          <cell r="AW1964" t="str">
            <v>OLD DEAL</v>
          </cell>
        </row>
        <row r="1965">
          <cell r="AU1965" t="str">
            <v>GAS</v>
          </cell>
          <cell r="AV1965">
            <v>-88500</v>
          </cell>
          <cell r="AW1965" t="str">
            <v>OLD DEAL</v>
          </cell>
        </row>
        <row r="1966">
          <cell r="AU1966" t="str">
            <v>GAS</v>
          </cell>
          <cell r="AV1966">
            <v>-73500</v>
          </cell>
          <cell r="AW1966" t="str">
            <v>OLD DEAL</v>
          </cell>
        </row>
        <row r="1967">
          <cell r="AU1967" t="str">
            <v>GAS</v>
          </cell>
          <cell r="AV1967">
            <v>-91680</v>
          </cell>
          <cell r="AW1967" t="str">
            <v>OLD DEAL</v>
          </cell>
        </row>
        <row r="1968">
          <cell r="AU1968" t="str">
            <v>GAS</v>
          </cell>
          <cell r="AV1968">
            <v>-110200</v>
          </cell>
          <cell r="AW1968" t="str">
            <v>OLD DEAL</v>
          </cell>
        </row>
        <row r="1969">
          <cell r="AU1969" t="str">
            <v>GAS</v>
          </cell>
          <cell r="AV1969">
            <v>-73560</v>
          </cell>
          <cell r="AW1969" t="str">
            <v>OLD DEAL</v>
          </cell>
        </row>
        <row r="1970">
          <cell r="AU1970" t="str">
            <v>GAS</v>
          </cell>
          <cell r="AV1970">
            <v>-71490</v>
          </cell>
          <cell r="AW1970" t="str">
            <v>OLD DEAL</v>
          </cell>
        </row>
        <row r="1971">
          <cell r="AU1971" t="str">
            <v>GAS</v>
          </cell>
          <cell r="AV1971">
            <v>-83200</v>
          </cell>
          <cell r="AW1971" t="str">
            <v>OLD DEAL</v>
          </cell>
        </row>
        <row r="1972">
          <cell r="AU1972" t="str">
            <v>GAS</v>
          </cell>
          <cell r="AV1972">
            <v>-83200</v>
          </cell>
          <cell r="AW1972" t="str">
            <v>OLD DEAL</v>
          </cell>
        </row>
        <row r="1973">
          <cell r="AU1973" t="str">
            <v>GAS</v>
          </cell>
          <cell r="AV1973">
            <v>-80950</v>
          </cell>
          <cell r="AW1973" t="str">
            <v>OLD DEAL</v>
          </cell>
        </row>
        <row r="1974">
          <cell r="AU1974" t="str">
            <v>GAS</v>
          </cell>
          <cell r="AV1974">
            <v>-93900</v>
          </cell>
          <cell r="AW1974" t="str">
            <v>OLD DEAL</v>
          </cell>
        </row>
        <row r="1975">
          <cell r="AU1975" t="str">
            <v>GAS</v>
          </cell>
          <cell r="AV1975">
            <v>-120000</v>
          </cell>
          <cell r="AW1975" t="str">
            <v>OLD DEAL</v>
          </cell>
        </row>
        <row r="1976">
          <cell r="AU1976" t="str">
            <v>GAS</v>
          </cell>
          <cell r="AV1976">
            <v>-54240</v>
          </cell>
          <cell r="AW1976" t="str">
            <v>OLD DEAL</v>
          </cell>
        </row>
        <row r="1977">
          <cell r="AU1977" t="str">
            <v>GAS</v>
          </cell>
          <cell r="AV1977">
            <v>-79590</v>
          </cell>
          <cell r="AW1977" t="str">
            <v>OLD DEAL</v>
          </cell>
        </row>
        <row r="1978">
          <cell r="AU1978" t="str">
            <v>GAS</v>
          </cell>
          <cell r="AV1978">
            <v>-78810</v>
          </cell>
          <cell r="AW1978" t="str">
            <v>OLD DEAL</v>
          </cell>
        </row>
        <row r="1979">
          <cell r="AU1979" t="str">
            <v>GAS</v>
          </cell>
          <cell r="AV1979">
            <v>-179250</v>
          </cell>
          <cell r="AW1979" t="str">
            <v>OLD DEAL</v>
          </cell>
        </row>
        <row r="1980">
          <cell r="AU1980" t="str">
            <v>GAS</v>
          </cell>
          <cell r="AV1980">
            <v>-173400</v>
          </cell>
          <cell r="AW1980" t="str">
            <v>OLD DEAL</v>
          </cell>
        </row>
        <row r="1981">
          <cell r="AU1981" t="str">
            <v>GAS</v>
          </cell>
          <cell r="AV1981">
            <v>-199560</v>
          </cell>
          <cell r="AW1981" t="str">
            <v>OLD DEAL</v>
          </cell>
        </row>
        <row r="1982">
          <cell r="AU1982" t="str">
            <v>GAS</v>
          </cell>
          <cell r="AV1982">
            <v>-113040</v>
          </cell>
          <cell r="AW1982" t="str">
            <v>OLD DEAL</v>
          </cell>
        </row>
        <row r="1983">
          <cell r="AU1983" t="str">
            <v>GAS</v>
          </cell>
          <cell r="AV1983">
            <v>-50500</v>
          </cell>
          <cell r="AW1983" t="str">
            <v>OLD DEAL</v>
          </cell>
        </row>
        <row r="1984">
          <cell r="AU1984" t="str">
            <v>GAS</v>
          </cell>
          <cell r="AV1984">
            <v>-50400</v>
          </cell>
          <cell r="AW1984" t="str">
            <v>OLD DEAL</v>
          </cell>
        </row>
        <row r="1985">
          <cell r="AU1985" t="str">
            <v>GAS</v>
          </cell>
          <cell r="AV1985">
            <v>-44540</v>
          </cell>
          <cell r="AW1985" t="str">
            <v>OLD DEAL</v>
          </cell>
        </row>
        <row r="1986">
          <cell r="AU1986" t="str">
            <v>GAS</v>
          </cell>
          <cell r="AV1986">
            <v>-65190</v>
          </cell>
          <cell r="AW1986" t="str">
            <v>OLD DEAL</v>
          </cell>
        </row>
        <row r="1987">
          <cell r="AU1987" t="str">
            <v>GAS</v>
          </cell>
          <cell r="AV1987">
            <v>-63660</v>
          </cell>
          <cell r="AW1987" t="str">
            <v>OLD DEAL</v>
          </cell>
        </row>
        <row r="1988">
          <cell r="AU1988" t="str">
            <v>GAS</v>
          </cell>
          <cell r="AV1988">
            <v>-75600</v>
          </cell>
          <cell r="AW1988" t="str">
            <v>OLD DEAL</v>
          </cell>
        </row>
        <row r="1989">
          <cell r="AU1989" t="str">
            <v>GAS</v>
          </cell>
          <cell r="AV1989">
            <v>-75750</v>
          </cell>
          <cell r="AW1989" t="str">
            <v>OLD DEAL</v>
          </cell>
        </row>
        <row r="1990">
          <cell r="AU1990" t="str">
            <v>GAS</v>
          </cell>
          <cell r="AV1990">
            <v>-200430</v>
          </cell>
          <cell r="AW1990" t="str">
            <v>OLD DEAL</v>
          </cell>
        </row>
        <row r="1991">
          <cell r="AU1991" t="str">
            <v>GAS</v>
          </cell>
          <cell r="AV1991">
            <v>-239030</v>
          </cell>
          <cell r="AW1991" t="str">
            <v>OLD DEAL</v>
          </cell>
        </row>
        <row r="1992">
          <cell r="AU1992" t="str">
            <v>GAS</v>
          </cell>
          <cell r="AV1992">
            <v>-212200</v>
          </cell>
          <cell r="AW1992" t="str">
            <v>OLD DEAL</v>
          </cell>
        </row>
        <row r="1993">
          <cell r="AU1993" t="str">
            <v>GAS</v>
          </cell>
          <cell r="AV1993">
            <v>-201000</v>
          </cell>
          <cell r="AW1993" t="str">
            <v>OLD DEAL</v>
          </cell>
        </row>
        <row r="1994">
          <cell r="AU1994" t="str">
            <v>GAS</v>
          </cell>
          <cell r="AV1994">
            <v>-114640</v>
          </cell>
          <cell r="AW1994" t="str">
            <v>OLD DEAL</v>
          </cell>
        </row>
        <row r="1995">
          <cell r="AU1995" t="str">
            <v>GAS</v>
          </cell>
          <cell r="AV1995">
            <v>-128750</v>
          </cell>
          <cell r="AW1995" t="str">
            <v>OLD DEAL</v>
          </cell>
        </row>
        <row r="1996">
          <cell r="AU1996" t="str">
            <v>GAS</v>
          </cell>
          <cell r="AV1996">
            <v>-68610</v>
          </cell>
          <cell r="AW1996" t="str">
            <v>OLD DEAL</v>
          </cell>
        </row>
        <row r="1997">
          <cell r="AU1997" t="str">
            <v>GAS</v>
          </cell>
          <cell r="AV1997">
            <v>-89120</v>
          </cell>
          <cell r="AW1997" t="str">
            <v>OLD DEAL</v>
          </cell>
        </row>
        <row r="1998">
          <cell r="AU1998" t="str">
            <v>GAS</v>
          </cell>
          <cell r="AV1998">
            <v>-65910</v>
          </cell>
          <cell r="AW1998" t="str">
            <v>OLD DEAL</v>
          </cell>
        </row>
        <row r="1999">
          <cell r="AU1999" t="str">
            <v>GAS</v>
          </cell>
          <cell r="AV1999">
            <v>-150300</v>
          </cell>
          <cell r="AW1999" t="str">
            <v>OLD DEAL</v>
          </cell>
        </row>
        <row r="2000">
          <cell r="AU2000" t="str">
            <v>GAS</v>
          </cell>
          <cell r="AV2000">
            <v>-96000</v>
          </cell>
          <cell r="AW2000" t="str">
            <v>OLD DEAL</v>
          </cell>
        </row>
        <row r="2001">
          <cell r="AU2001" t="str">
            <v>GAS</v>
          </cell>
          <cell r="AV2001">
            <v>-80000</v>
          </cell>
          <cell r="AW2001" t="str">
            <v>OLD DEAL</v>
          </cell>
        </row>
        <row r="2002">
          <cell r="AU2002" t="str">
            <v>GAS</v>
          </cell>
          <cell r="AV2002">
            <v>-79200</v>
          </cell>
          <cell r="AW2002" t="str">
            <v>OLD DEAL</v>
          </cell>
        </row>
        <row r="2003">
          <cell r="AU2003" t="str">
            <v>GAS</v>
          </cell>
          <cell r="AV2003">
            <v>-150750</v>
          </cell>
          <cell r="AW2003" t="str">
            <v>OLD DEAL</v>
          </cell>
        </row>
        <row r="2004">
          <cell r="AU2004" t="str">
            <v>GAS</v>
          </cell>
          <cell r="AV2004">
            <v>-144900</v>
          </cell>
          <cell r="AW2004" t="str">
            <v>OLD DEAL</v>
          </cell>
        </row>
        <row r="2005">
          <cell r="AU2005" t="str">
            <v>GAS</v>
          </cell>
          <cell r="AV2005">
            <v>-138550</v>
          </cell>
          <cell r="AW2005" t="str">
            <v>OLD DEAL</v>
          </cell>
        </row>
        <row r="2006">
          <cell r="AU2006" t="str">
            <v>GAS</v>
          </cell>
          <cell r="AV2006">
            <v>-123750</v>
          </cell>
          <cell r="AW2006" t="str">
            <v>OLD DEAL</v>
          </cell>
        </row>
        <row r="2007">
          <cell r="AU2007" t="str">
            <v>GAS</v>
          </cell>
          <cell r="AV2007">
            <v>-109600</v>
          </cell>
          <cell r="AW2007" t="str">
            <v>OLD DEAL</v>
          </cell>
        </row>
        <row r="2008">
          <cell r="AU2008" t="str">
            <v>GAS</v>
          </cell>
          <cell r="AV2008">
            <v>-106650</v>
          </cell>
          <cell r="AW2008" t="str">
            <v>OLD DEAL</v>
          </cell>
        </row>
        <row r="2009">
          <cell r="AU2009" t="str">
            <v>GAS</v>
          </cell>
          <cell r="AV2009">
            <v>-105850</v>
          </cell>
          <cell r="AW2009" t="str">
            <v>OLD DEAL</v>
          </cell>
        </row>
        <row r="2010">
          <cell r="AU2010" t="str">
            <v>GAS</v>
          </cell>
          <cell r="AV2010">
            <v>-101000</v>
          </cell>
          <cell r="AW2010" t="str">
            <v>OLD DEAL</v>
          </cell>
        </row>
        <row r="2011">
          <cell r="AU2011" t="str">
            <v>GAS</v>
          </cell>
          <cell r="AV2011">
            <v>-82380</v>
          </cell>
          <cell r="AW2011" t="str">
            <v>OLD DEAL</v>
          </cell>
        </row>
        <row r="2012">
          <cell r="AU2012" t="str">
            <v>GAS</v>
          </cell>
          <cell r="AV2012">
            <v>-124250</v>
          </cell>
          <cell r="AW2012" t="str">
            <v>OLD DEAL</v>
          </cell>
        </row>
        <row r="2013">
          <cell r="AU2013" t="str">
            <v>GAS</v>
          </cell>
          <cell r="AV2013">
            <v>-65910</v>
          </cell>
          <cell r="AW2013" t="str">
            <v>OLD DEAL</v>
          </cell>
        </row>
        <row r="2014">
          <cell r="AU2014" t="str">
            <v>GAS</v>
          </cell>
          <cell r="AV2014">
            <v>-85320</v>
          </cell>
          <cell r="AW2014" t="str">
            <v>OLD DEAL</v>
          </cell>
        </row>
        <row r="2015">
          <cell r="AU2015" t="str">
            <v>GAS</v>
          </cell>
          <cell r="AV2015">
            <v>-63060</v>
          </cell>
          <cell r="AW2015" t="str">
            <v>OLD DEAL</v>
          </cell>
        </row>
        <row r="2016">
          <cell r="AU2016" t="str">
            <v>GAS</v>
          </cell>
          <cell r="AV2016">
            <v>-74700</v>
          </cell>
          <cell r="AW2016" t="str">
            <v>OLD DEAL</v>
          </cell>
        </row>
        <row r="2017">
          <cell r="AU2017" t="str">
            <v>GAS</v>
          </cell>
          <cell r="AV2017">
            <v>-57960</v>
          </cell>
          <cell r="AW2017" t="str">
            <v>OLD DEAL</v>
          </cell>
        </row>
        <row r="2018">
          <cell r="AU2018" t="str">
            <v>GAS</v>
          </cell>
          <cell r="AV2018">
            <v>-84900</v>
          </cell>
          <cell r="AW2018" t="str">
            <v>OLD DEAL</v>
          </cell>
        </row>
        <row r="2019">
          <cell r="AU2019" t="str">
            <v>GAS</v>
          </cell>
          <cell r="AV2019">
            <v>-133000</v>
          </cell>
          <cell r="AW2019" t="str">
            <v>OLD DEAL</v>
          </cell>
        </row>
        <row r="2020">
          <cell r="AU2020" t="str">
            <v>GAS</v>
          </cell>
          <cell r="AV2020">
            <v>-88950</v>
          </cell>
          <cell r="AW2020" t="str">
            <v>OLD DEAL</v>
          </cell>
        </row>
        <row r="2021">
          <cell r="AU2021" t="str">
            <v>GAS</v>
          </cell>
          <cell r="AV2021">
            <v>-86040</v>
          </cell>
          <cell r="AW2021" t="str">
            <v>OLD DEAL</v>
          </cell>
        </row>
        <row r="2022">
          <cell r="AU2022" t="str">
            <v>GAS</v>
          </cell>
          <cell r="AV2022">
            <v>-82680</v>
          </cell>
          <cell r="AW2022" t="str">
            <v>OLD DEAL</v>
          </cell>
        </row>
        <row r="2023">
          <cell r="AU2023" t="str">
            <v>GAS</v>
          </cell>
          <cell r="AV2023">
            <v>-49700</v>
          </cell>
          <cell r="AW2023" t="str">
            <v>OLD DEAL</v>
          </cell>
        </row>
        <row r="2024">
          <cell r="AU2024" t="str">
            <v>GAS</v>
          </cell>
          <cell r="AV2024">
            <v>-111850</v>
          </cell>
          <cell r="AW2024" t="str">
            <v>OLD DEAL</v>
          </cell>
        </row>
        <row r="2025">
          <cell r="AU2025" t="str">
            <v>GAS</v>
          </cell>
          <cell r="AV2025">
            <v>-21570</v>
          </cell>
          <cell r="AW2025" t="str">
            <v>OLD DEAL</v>
          </cell>
        </row>
        <row r="2026">
          <cell r="AU2026" t="str">
            <v>GAS</v>
          </cell>
          <cell r="AV2026">
            <v>-102750</v>
          </cell>
          <cell r="AW2026" t="str">
            <v>OLD DEAL</v>
          </cell>
        </row>
        <row r="2027">
          <cell r="AU2027" t="str">
            <v>GAS</v>
          </cell>
          <cell r="AV2027">
            <v>-90040</v>
          </cell>
          <cell r="AW2027" t="str">
            <v>OLD DEAL</v>
          </cell>
        </row>
        <row r="2028">
          <cell r="AU2028" t="str">
            <v>GAS</v>
          </cell>
          <cell r="AV2028">
            <v>-101250</v>
          </cell>
          <cell r="AW2028" t="str">
            <v>OLD DEAL</v>
          </cell>
        </row>
        <row r="2029">
          <cell r="AU2029" t="str">
            <v>GAS</v>
          </cell>
          <cell r="AV2029">
            <v>-35640</v>
          </cell>
          <cell r="AW2029" t="str">
            <v>OLD DEAL</v>
          </cell>
        </row>
        <row r="2030">
          <cell r="AU2030" t="str">
            <v>GAS</v>
          </cell>
          <cell r="AV2030">
            <v>-52290</v>
          </cell>
          <cell r="AW2030" t="str">
            <v>OLD DEAL</v>
          </cell>
        </row>
        <row r="2031">
          <cell r="AU2031" t="str">
            <v>GAS</v>
          </cell>
          <cell r="AV2031">
            <v>-51510</v>
          </cell>
          <cell r="AW2031" t="str">
            <v>OLD DEAL</v>
          </cell>
        </row>
        <row r="2032">
          <cell r="AU2032" t="str">
            <v>GAS</v>
          </cell>
          <cell r="AV2032">
            <v>-32200</v>
          </cell>
          <cell r="AW2032" t="str">
            <v>OLD DEAL</v>
          </cell>
        </row>
        <row r="2033">
          <cell r="AU2033" t="str">
            <v>GAS</v>
          </cell>
          <cell r="AV2033">
            <v>-49200</v>
          </cell>
          <cell r="AW2033" t="str">
            <v>OLD DEAL</v>
          </cell>
        </row>
        <row r="2034">
          <cell r="AU2034" t="str">
            <v>GAS</v>
          </cell>
          <cell r="AV2034">
            <v>-47260</v>
          </cell>
          <cell r="AW2034" t="str">
            <v>OLD DEAL</v>
          </cell>
        </row>
        <row r="2035">
          <cell r="AU2035" t="str">
            <v>GAS</v>
          </cell>
          <cell r="AV2035">
            <v>-45020</v>
          </cell>
          <cell r="AW2035" t="str">
            <v>OLD DEAL</v>
          </cell>
        </row>
        <row r="2036">
          <cell r="AU2036" t="str">
            <v>GAS</v>
          </cell>
          <cell r="AV2036">
            <v>-60750</v>
          </cell>
          <cell r="AW2036" t="str">
            <v>OLD DEAL</v>
          </cell>
        </row>
        <row r="2037">
          <cell r="AU2037" t="str">
            <v>GAS</v>
          </cell>
          <cell r="AV2037">
            <v>-61530</v>
          </cell>
          <cell r="AW2037" t="str">
            <v>OLD DEAL</v>
          </cell>
        </row>
        <row r="2038">
          <cell r="AU2038" t="str">
            <v>GAS</v>
          </cell>
          <cell r="AV2038">
            <v>-92750</v>
          </cell>
          <cell r="AW2038" t="str">
            <v>OLD DEAL</v>
          </cell>
        </row>
        <row r="2039">
          <cell r="AU2039" t="str">
            <v>GAS</v>
          </cell>
          <cell r="AV2039">
            <v>-49710</v>
          </cell>
          <cell r="AW2039" t="str">
            <v>OLD DEAL</v>
          </cell>
        </row>
        <row r="2040">
          <cell r="AU2040" t="str">
            <v>GAS</v>
          </cell>
          <cell r="AV2040">
            <v>-48840</v>
          </cell>
          <cell r="AW2040" t="str">
            <v>OLD DEAL</v>
          </cell>
        </row>
        <row r="2041">
          <cell r="AU2041" t="str">
            <v>GAS</v>
          </cell>
          <cell r="AV2041">
            <v>-48810</v>
          </cell>
          <cell r="AW2041" t="str">
            <v>OLD DEAL</v>
          </cell>
        </row>
        <row r="2042">
          <cell r="AU2042" t="str">
            <v>GAS</v>
          </cell>
          <cell r="AV2042">
            <v>-30500</v>
          </cell>
          <cell r="AW2042" t="str">
            <v>OLD DEAL</v>
          </cell>
        </row>
        <row r="2043">
          <cell r="AU2043" t="str">
            <v>GAS</v>
          </cell>
          <cell r="AV2043">
            <v>-82850</v>
          </cell>
          <cell r="AW2043" t="str">
            <v>OLD DEAL</v>
          </cell>
        </row>
        <row r="2044">
          <cell r="AU2044" t="str">
            <v>GAS</v>
          </cell>
          <cell r="AV2044">
            <v>-81400</v>
          </cell>
          <cell r="AW2044" t="str">
            <v>OLD DEAL</v>
          </cell>
        </row>
        <row r="2045">
          <cell r="AU2045" t="str">
            <v>GAS</v>
          </cell>
          <cell r="AV2045">
            <v>-65080</v>
          </cell>
          <cell r="AW2045" t="str">
            <v>OLD DEAL</v>
          </cell>
        </row>
        <row r="2046">
          <cell r="AU2046" t="str">
            <v>GAS</v>
          </cell>
          <cell r="AV2046">
            <v>-76250</v>
          </cell>
          <cell r="AW2046" t="str">
            <v>OLD DEAL</v>
          </cell>
        </row>
        <row r="2047">
          <cell r="AU2047" t="str">
            <v>GAS</v>
          </cell>
          <cell r="AV2047">
            <v>-23400</v>
          </cell>
          <cell r="AW2047" t="str">
            <v>OLD DEAL</v>
          </cell>
        </row>
        <row r="2048">
          <cell r="AU2048" t="str">
            <v>GAS</v>
          </cell>
          <cell r="AV2048">
            <v>-185500</v>
          </cell>
          <cell r="AW2048" t="str">
            <v>OLD DEAL</v>
          </cell>
        </row>
        <row r="2049">
          <cell r="AU2049" t="str">
            <v>GAS</v>
          </cell>
          <cell r="AV2049">
            <v>-165700</v>
          </cell>
          <cell r="AW2049" t="str">
            <v>OLD DEAL</v>
          </cell>
        </row>
        <row r="2050">
          <cell r="AU2050" t="str">
            <v>GAS</v>
          </cell>
          <cell r="AV2050">
            <v>-162800</v>
          </cell>
          <cell r="AW2050" t="str">
            <v>OLD DEAL</v>
          </cell>
        </row>
        <row r="2051">
          <cell r="AU2051" t="str">
            <v>GAS</v>
          </cell>
          <cell r="AV2051">
            <v>-162700</v>
          </cell>
          <cell r="AW2051" t="str">
            <v>OLD DEAL</v>
          </cell>
        </row>
        <row r="2052">
          <cell r="AU2052" t="str">
            <v>GAS</v>
          </cell>
          <cell r="AV2052">
            <v>-152500</v>
          </cell>
          <cell r="AW2052" t="str">
            <v>OLD DEAL</v>
          </cell>
        </row>
        <row r="2053">
          <cell r="AU2053" t="str">
            <v>GAS</v>
          </cell>
          <cell r="AV2053">
            <v>-242500</v>
          </cell>
          <cell r="AW2053" t="str">
            <v>OLD DEAL</v>
          </cell>
        </row>
        <row r="2054">
          <cell r="AU2054" t="str">
            <v>GAS</v>
          </cell>
          <cell r="AV2054">
            <v>-231800</v>
          </cell>
          <cell r="AW2054" t="str">
            <v>OLD DEAL</v>
          </cell>
        </row>
        <row r="2055">
          <cell r="AU2055" t="str">
            <v>GAS</v>
          </cell>
          <cell r="AV2055">
            <v>-221100</v>
          </cell>
          <cell r="AW2055" t="str">
            <v>OLD DEAL</v>
          </cell>
        </row>
        <row r="2056">
          <cell r="AU2056" t="str">
            <v>GAS</v>
          </cell>
          <cell r="AV2056">
            <v>-83240</v>
          </cell>
          <cell r="AW2056" t="str">
            <v>OLD DEAL</v>
          </cell>
        </row>
        <row r="2057">
          <cell r="AU2057" t="str">
            <v>GAS</v>
          </cell>
          <cell r="AV2057">
            <v>-89750</v>
          </cell>
          <cell r="AW2057" t="str">
            <v>OLD DEAL</v>
          </cell>
        </row>
        <row r="2058">
          <cell r="AU2058" t="str">
            <v>GAS</v>
          </cell>
          <cell r="AV2058">
            <v>-45210</v>
          </cell>
          <cell r="AW2058" t="str">
            <v>OLD DEAL</v>
          </cell>
        </row>
        <row r="2059">
          <cell r="AU2059" t="str">
            <v>GAS</v>
          </cell>
          <cell r="AV2059">
            <v>-60600</v>
          </cell>
          <cell r="AW2059" t="str">
            <v>OLD DEAL</v>
          </cell>
        </row>
        <row r="2060">
          <cell r="AU2060" t="str">
            <v>GAS</v>
          </cell>
          <cell r="AV2060">
            <v>-44610</v>
          </cell>
          <cell r="AW2060" t="str">
            <v>OLD DEAL</v>
          </cell>
        </row>
        <row r="2061">
          <cell r="AU2061" t="str">
            <v>GAS</v>
          </cell>
          <cell r="AV2061">
            <v>-41100</v>
          </cell>
          <cell r="AW2061" t="str">
            <v>OLD DEAL</v>
          </cell>
        </row>
        <row r="2062">
          <cell r="AU2062" t="str">
            <v>GAS</v>
          </cell>
          <cell r="AV2062">
            <v>-73200</v>
          </cell>
          <cell r="AW2062" t="str">
            <v>OLD DEAL</v>
          </cell>
        </row>
        <row r="2063">
          <cell r="AU2063" t="str">
            <v>GAS</v>
          </cell>
          <cell r="AV2063">
            <v>-64400</v>
          </cell>
          <cell r="AW2063" t="str">
            <v>OLD DEAL</v>
          </cell>
        </row>
        <row r="2064">
          <cell r="AU2064" t="str">
            <v>GAS</v>
          </cell>
          <cell r="AV2064">
            <v>-55740</v>
          </cell>
          <cell r="AW2064" t="str">
            <v>OLD DEAL</v>
          </cell>
        </row>
        <row r="2065">
          <cell r="AU2065" t="str">
            <v>GAS</v>
          </cell>
          <cell r="AV2065">
            <v>-46200</v>
          </cell>
          <cell r="AW2065" t="str">
            <v>OLD DEAL</v>
          </cell>
        </row>
        <row r="2066">
          <cell r="AU2066" t="str">
            <v>GAS</v>
          </cell>
          <cell r="AV2066">
            <v>-44450</v>
          </cell>
          <cell r="AW2066" t="str">
            <v>OLD DEAL</v>
          </cell>
        </row>
        <row r="2067">
          <cell r="AU2067" t="str">
            <v>GAS</v>
          </cell>
          <cell r="AV2067">
            <v>-66180</v>
          </cell>
          <cell r="AW2067" t="str">
            <v>OLD DEAL</v>
          </cell>
        </row>
        <row r="2068">
          <cell r="AU2068" t="str">
            <v>GAS</v>
          </cell>
          <cell r="AV2068">
            <v>-78600</v>
          </cell>
          <cell r="AW2068" t="str">
            <v>OLD DEAL</v>
          </cell>
        </row>
        <row r="2069">
          <cell r="AU2069" t="str">
            <v>GAS</v>
          </cell>
          <cell r="AV2069">
            <v>-49860</v>
          </cell>
          <cell r="AW2069" t="str">
            <v>OLD DEAL</v>
          </cell>
        </row>
        <row r="2070">
          <cell r="AU2070" t="str">
            <v>GAS</v>
          </cell>
          <cell r="AV2070">
            <v>-65320</v>
          </cell>
          <cell r="AW2070" t="str">
            <v>OLD DEAL</v>
          </cell>
        </row>
        <row r="2071">
          <cell r="AU2071" t="str">
            <v>GAS</v>
          </cell>
          <cell r="AV2071">
            <v>-48210</v>
          </cell>
          <cell r="AW2071" t="str">
            <v>OLD DEAL</v>
          </cell>
        </row>
        <row r="2072">
          <cell r="AU2072" t="str">
            <v>GAS</v>
          </cell>
          <cell r="AV2072">
            <v>-44550</v>
          </cell>
          <cell r="AW2072" t="str">
            <v>OLD DEAL</v>
          </cell>
        </row>
        <row r="2073">
          <cell r="AU2073" t="str">
            <v>GAS</v>
          </cell>
          <cell r="AV2073">
            <v>-52500</v>
          </cell>
          <cell r="AW2073" t="str">
            <v>OLD DEAL</v>
          </cell>
        </row>
        <row r="2074">
          <cell r="AU2074" t="str">
            <v>GAS</v>
          </cell>
          <cell r="AV2074">
            <v>-72000</v>
          </cell>
          <cell r="AW2074" t="str">
            <v>OLD DEAL</v>
          </cell>
        </row>
        <row r="2075">
          <cell r="AU2075" t="str">
            <v>GAS</v>
          </cell>
          <cell r="AV2075">
            <v>-96850</v>
          </cell>
          <cell r="AW2075" t="str">
            <v>OLD DEAL</v>
          </cell>
        </row>
        <row r="2076">
          <cell r="AU2076" t="str">
            <v>GAS</v>
          </cell>
          <cell r="AV2076">
            <v>-47400</v>
          </cell>
          <cell r="AW2076" t="str">
            <v>OLD DEAL</v>
          </cell>
        </row>
        <row r="2077">
          <cell r="AU2077" t="str">
            <v>GAS</v>
          </cell>
          <cell r="AV2077">
            <v>-22780</v>
          </cell>
          <cell r="AW2077" t="str">
            <v>OLD DEAL</v>
          </cell>
        </row>
        <row r="2078">
          <cell r="AU2078" t="str">
            <v>GAS</v>
          </cell>
          <cell r="AV2078">
            <v>-21760</v>
          </cell>
          <cell r="AW2078" t="str">
            <v>OLD DEAL</v>
          </cell>
        </row>
        <row r="2079">
          <cell r="AU2079" t="str">
            <v>GAS</v>
          </cell>
          <cell r="AV2079">
            <v>-58800</v>
          </cell>
          <cell r="AW2079" t="str">
            <v>OLD DEAL</v>
          </cell>
        </row>
        <row r="2080">
          <cell r="AU2080" t="str">
            <v>GAS</v>
          </cell>
          <cell r="AV2080">
            <v>-87350</v>
          </cell>
          <cell r="AW2080" t="str">
            <v>OLD DEAL</v>
          </cell>
        </row>
        <row r="2081">
          <cell r="AU2081" t="str">
            <v>GAS</v>
          </cell>
          <cell r="AV2081">
            <v>-56430</v>
          </cell>
          <cell r="AW2081" t="str">
            <v>OLD DEAL</v>
          </cell>
        </row>
        <row r="2082">
          <cell r="AU2082" t="str">
            <v>GAS</v>
          </cell>
          <cell r="AV2082">
            <v>-84750</v>
          </cell>
          <cell r="AW2082" t="str">
            <v>OLD DEAL</v>
          </cell>
        </row>
        <row r="2083">
          <cell r="AU2083" t="str">
            <v>GAS</v>
          </cell>
          <cell r="AV2083">
            <v>-30340</v>
          </cell>
          <cell r="AW2083" t="str">
            <v>OLD DEAL</v>
          </cell>
        </row>
        <row r="2084">
          <cell r="AU2084" t="str">
            <v>GAS</v>
          </cell>
          <cell r="AV2084">
            <v>-44340</v>
          </cell>
          <cell r="AW2084" t="str">
            <v>OLD DEAL</v>
          </cell>
        </row>
        <row r="2085">
          <cell r="AU2085" t="str">
            <v>GAS</v>
          </cell>
          <cell r="AV2085">
            <v>-43410</v>
          </cell>
          <cell r="AW2085" t="str">
            <v>OLD DEAL</v>
          </cell>
        </row>
        <row r="2086">
          <cell r="AU2086" t="str">
            <v>GAS</v>
          </cell>
          <cell r="AV2086">
            <v>-26400</v>
          </cell>
          <cell r="AW2086" t="str">
            <v>OLD DEAL</v>
          </cell>
        </row>
        <row r="2087">
          <cell r="AU2087" t="str">
            <v>GAS</v>
          </cell>
          <cell r="AV2087">
            <v>-51000</v>
          </cell>
          <cell r="AW2087" t="str">
            <v>OLD DEAL</v>
          </cell>
        </row>
        <row r="2088">
          <cell r="AU2088" t="str">
            <v>GAS</v>
          </cell>
          <cell r="AV2088">
            <v>-52440</v>
          </cell>
          <cell r="AW2088" t="str">
            <v>OLD DEAL</v>
          </cell>
        </row>
        <row r="2089">
          <cell r="AU2089" t="str">
            <v>GAS</v>
          </cell>
          <cell r="AV2089">
            <v>-58500</v>
          </cell>
          <cell r="AW2089" t="str">
            <v>OLD DEAL</v>
          </cell>
        </row>
        <row r="2090">
          <cell r="AU2090" t="str">
            <v>GAS</v>
          </cell>
          <cell r="AV2090">
            <v>-31110</v>
          </cell>
          <cell r="AW2090" t="str">
            <v>OLD DEAL</v>
          </cell>
        </row>
        <row r="2091">
          <cell r="AU2091" t="str">
            <v>GAS</v>
          </cell>
          <cell r="AV2091">
            <v>-40120</v>
          </cell>
          <cell r="AW2091" t="str">
            <v>OLD DEAL</v>
          </cell>
        </row>
        <row r="2092">
          <cell r="AU2092" t="str">
            <v>GAS</v>
          </cell>
          <cell r="AV2092">
            <v>-28260</v>
          </cell>
          <cell r="AW2092" t="str">
            <v>OLD DEAL</v>
          </cell>
        </row>
        <row r="2093">
          <cell r="AU2093" t="str">
            <v>GAS</v>
          </cell>
          <cell r="AV2093">
            <v>-25500</v>
          </cell>
          <cell r="AW2093" t="str">
            <v>OLD DEAL</v>
          </cell>
        </row>
        <row r="2094">
          <cell r="AU2094" t="str">
            <v>GAS</v>
          </cell>
          <cell r="AV2094">
            <v>-31250</v>
          </cell>
          <cell r="AW2094" t="str">
            <v>OLD DEAL</v>
          </cell>
        </row>
        <row r="2095">
          <cell r="AU2095" t="str">
            <v>GAS</v>
          </cell>
          <cell r="AV2095">
            <v>-50150</v>
          </cell>
          <cell r="AW2095" t="str">
            <v>OLD DEAL</v>
          </cell>
        </row>
        <row r="2096">
          <cell r="AU2096" t="str">
            <v>GAS</v>
          </cell>
          <cell r="AV2096">
            <v>-47100</v>
          </cell>
          <cell r="AW2096" t="str">
            <v>OLD DEAL</v>
          </cell>
        </row>
        <row r="2097">
          <cell r="AU2097" t="str">
            <v>GAS</v>
          </cell>
          <cell r="AV2097">
            <v>-42500</v>
          </cell>
          <cell r="AW2097" t="str">
            <v>OLD DEAL</v>
          </cell>
        </row>
        <row r="2098">
          <cell r="AU2098" t="str">
            <v>GAS</v>
          </cell>
          <cell r="AV2098">
            <v>-43750</v>
          </cell>
          <cell r="AW2098" t="str">
            <v>OLD DEAL</v>
          </cell>
        </row>
        <row r="2099">
          <cell r="AU2099" t="str">
            <v>GAS</v>
          </cell>
          <cell r="AV2099">
            <v>-18750</v>
          </cell>
          <cell r="AW2099" t="str">
            <v>OLD DEAL</v>
          </cell>
        </row>
        <row r="2100">
          <cell r="AU2100" t="str">
            <v>GAS</v>
          </cell>
          <cell r="AV2100">
            <v>-28830</v>
          </cell>
          <cell r="AW2100" t="str">
            <v>OLD DEAL</v>
          </cell>
        </row>
        <row r="2101">
          <cell r="AU2101" t="str">
            <v>GAS</v>
          </cell>
          <cell r="AV2101">
            <v>-43750</v>
          </cell>
          <cell r="AW2101" t="str">
            <v>OLD DEAL</v>
          </cell>
        </row>
        <row r="2102">
          <cell r="AU2102" t="str">
            <v>GAS</v>
          </cell>
          <cell r="AV2102">
            <v>-15440</v>
          </cell>
          <cell r="AW2102" t="str">
            <v>OLD DEAL</v>
          </cell>
        </row>
        <row r="2103">
          <cell r="AU2103" t="str">
            <v>GAS</v>
          </cell>
          <cell r="AV2103">
            <v>-22290</v>
          </cell>
          <cell r="AW2103" t="str">
            <v>OLD DEAL</v>
          </cell>
        </row>
        <row r="2104">
          <cell r="AU2104" t="str">
            <v>GAS</v>
          </cell>
          <cell r="AV2104">
            <v>-21360</v>
          </cell>
          <cell r="AW2104" t="str">
            <v>OLD DEAL</v>
          </cell>
        </row>
        <row r="2105">
          <cell r="AU2105" t="str">
            <v>GAS</v>
          </cell>
          <cell r="AV2105">
            <v>-12800</v>
          </cell>
          <cell r="AW2105" t="str">
            <v>OLD DEAL</v>
          </cell>
        </row>
        <row r="2106">
          <cell r="AU2106" t="str">
            <v>GAS</v>
          </cell>
          <cell r="AV2106">
            <v>-22000</v>
          </cell>
          <cell r="AW2106" t="str">
            <v>OLD DEAL</v>
          </cell>
        </row>
        <row r="2107">
          <cell r="AU2107" t="str">
            <v>GAS</v>
          </cell>
          <cell r="AV2107">
            <v>-14200</v>
          </cell>
          <cell r="AW2107" t="str">
            <v>OLD DEAL</v>
          </cell>
        </row>
        <row r="2108">
          <cell r="AU2108" t="str">
            <v>GAS</v>
          </cell>
          <cell r="AV2108">
            <v>-18500</v>
          </cell>
          <cell r="AW2108" t="str">
            <v>OLD DEAL</v>
          </cell>
        </row>
        <row r="2109">
          <cell r="AU2109" t="str">
            <v>GAS</v>
          </cell>
          <cell r="AV2109">
            <v>-19700</v>
          </cell>
          <cell r="AW2109" t="str">
            <v>OLD DEAL</v>
          </cell>
        </row>
        <row r="2110">
          <cell r="AU2110" t="str">
            <v>GAS</v>
          </cell>
          <cell r="AV2110">
            <v>-15360</v>
          </cell>
          <cell r="AW2110" t="str">
            <v>OLD DEAL</v>
          </cell>
        </row>
        <row r="2111">
          <cell r="AU2111" t="str">
            <v>GAS</v>
          </cell>
          <cell r="AV2111">
            <v>-18450</v>
          </cell>
          <cell r="AW2111" t="str">
            <v>OLD DEAL</v>
          </cell>
        </row>
        <row r="2112">
          <cell r="AU2112" t="str">
            <v>GAS</v>
          </cell>
          <cell r="AV2112">
            <v>-38440</v>
          </cell>
          <cell r="AW2112" t="str">
            <v>OLD DEAL</v>
          </cell>
        </row>
        <row r="2113">
          <cell r="AU2113" t="str">
            <v>GAS</v>
          </cell>
          <cell r="AV2113">
            <v>-34600</v>
          </cell>
          <cell r="AW2113" t="str">
            <v>OLD DEAL</v>
          </cell>
        </row>
        <row r="2114">
          <cell r="AU2114" t="str">
            <v>GAS</v>
          </cell>
          <cell r="AV2114">
            <v>-23610</v>
          </cell>
          <cell r="AW2114" t="str">
            <v>OLD DEAL</v>
          </cell>
        </row>
        <row r="2115">
          <cell r="AU2115" t="str">
            <v>GAS</v>
          </cell>
          <cell r="AV2115">
            <v>-30320</v>
          </cell>
          <cell r="AW2115" t="str">
            <v>OLD DEAL</v>
          </cell>
        </row>
        <row r="2116">
          <cell r="AU2116" t="str">
            <v>GAS</v>
          </cell>
          <cell r="AV2116">
            <v>-22410</v>
          </cell>
          <cell r="AW2116" t="str">
            <v>OLD DEAL</v>
          </cell>
        </row>
        <row r="2117">
          <cell r="AU2117" t="str">
            <v>GAS</v>
          </cell>
          <cell r="AV2117">
            <v>-20400</v>
          </cell>
          <cell r="AW2117" t="str">
            <v>OLD DEAL</v>
          </cell>
        </row>
        <row r="2118">
          <cell r="AU2118" t="str">
            <v>GAS</v>
          </cell>
          <cell r="AV2118">
            <v>-24000</v>
          </cell>
          <cell r="AW2118" t="str">
            <v>OLD DEAL</v>
          </cell>
        </row>
        <row r="2119">
          <cell r="AU2119" t="str">
            <v>GAS</v>
          </cell>
          <cell r="AV2119">
            <v>-26100</v>
          </cell>
          <cell r="AW2119" t="str">
            <v>OLD DEAL</v>
          </cell>
        </row>
        <row r="2120">
          <cell r="AU2120" t="str">
            <v>GAS</v>
          </cell>
          <cell r="AV2120">
            <v>-42000</v>
          </cell>
          <cell r="AW2120" t="str">
            <v>OLD DEAL</v>
          </cell>
        </row>
        <row r="2121">
          <cell r="AU2121" t="str">
            <v>GAS</v>
          </cell>
          <cell r="AV2121">
            <v>-52650</v>
          </cell>
          <cell r="AW2121" t="str">
            <v>OLD DEAL</v>
          </cell>
        </row>
        <row r="2122">
          <cell r="AU2122" t="str">
            <v>GAS</v>
          </cell>
          <cell r="AV2122">
            <v>-59500</v>
          </cell>
          <cell r="AW2122" t="str">
            <v>OLD DEAL</v>
          </cell>
        </row>
        <row r="2123">
          <cell r="AU2123" t="str">
            <v>GAS</v>
          </cell>
          <cell r="AV2123">
            <v>-59300</v>
          </cell>
          <cell r="AW2123" t="str">
            <v>OLD DEAL</v>
          </cell>
        </row>
        <row r="2124">
          <cell r="AU2124" t="str">
            <v>GAS</v>
          </cell>
          <cell r="AV2124">
            <v>-57360</v>
          </cell>
          <cell r="AW2124" t="str">
            <v>OLD DEAL</v>
          </cell>
        </row>
        <row r="2125">
          <cell r="AU2125" t="str">
            <v>GAS</v>
          </cell>
          <cell r="AV2125">
            <v>-55120</v>
          </cell>
          <cell r="AW2125" t="str">
            <v>OLD DEAL</v>
          </cell>
        </row>
        <row r="2126">
          <cell r="AU2126" t="str">
            <v>GAS</v>
          </cell>
          <cell r="AV2126">
            <v>-74550</v>
          </cell>
          <cell r="AW2126" t="str">
            <v>OLD DEAL</v>
          </cell>
        </row>
        <row r="2127">
          <cell r="AU2127" t="str">
            <v>GAS</v>
          </cell>
          <cell r="AV2127">
            <v>-86280</v>
          </cell>
          <cell r="AW2127" t="str">
            <v>OLD DEAL</v>
          </cell>
        </row>
        <row r="2128">
          <cell r="AU2128" t="str">
            <v>GAS</v>
          </cell>
          <cell r="AV2128">
            <v>-32580</v>
          </cell>
          <cell r="AW2128" t="str">
            <v>OLD DEAL</v>
          </cell>
        </row>
        <row r="2129">
          <cell r="AU2129" t="str">
            <v>GAS</v>
          </cell>
          <cell r="AV2129">
            <v>-37000</v>
          </cell>
          <cell r="AW2129" t="str">
            <v>OLD DEAL</v>
          </cell>
        </row>
        <row r="2130">
          <cell r="AU2130" t="str">
            <v>GAS</v>
          </cell>
          <cell r="AV2130">
            <v>-23310</v>
          </cell>
          <cell r="AW2130" t="str">
            <v>OLD DEAL</v>
          </cell>
        </row>
        <row r="2131">
          <cell r="AU2131" t="str">
            <v>GAS</v>
          </cell>
          <cell r="AV2131">
            <v>-22440</v>
          </cell>
          <cell r="AW2131" t="str">
            <v>OLD DEAL</v>
          </cell>
        </row>
        <row r="2132">
          <cell r="AU2132" t="str">
            <v>GAS</v>
          </cell>
          <cell r="AV2132">
            <v>-21510</v>
          </cell>
          <cell r="AW2132" t="str">
            <v>OLD DEAL</v>
          </cell>
        </row>
        <row r="2133">
          <cell r="AU2133" t="str">
            <v>GAS</v>
          </cell>
          <cell r="AV2133">
            <v>-20100</v>
          </cell>
          <cell r="AW2133" t="str">
            <v>OLD DEAL</v>
          </cell>
        </row>
        <row r="2134">
          <cell r="AU2134" t="str">
            <v>GAS</v>
          </cell>
          <cell r="AV2134">
            <v>-18600</v>
          </cell>
          <cell r="AW2134" t="str">
            <v>OLD DEAL</v>
          </cell>
        </row>
        <row r="2135">
          <cell r="AU2135" t="str">
            <v>GAS</v>
          </cell>
          <cell r="AV2135">
            <v>-37950</v>
          </cell>
          <cell r="AW2135" t="str">
            <v>OLD DEAL</v>
          </cell>
        </row>
        <row r="2136">
          <cell r="AU2136" t="str">
            <v>GAS</v>
          </cell>
          <cell r="AV2136">
            <v>-11380</v>
          </cell>
          <cell r="AW2136" t="str">
            <v>OLD DEAL</v>
          </cell>
        </row>
        <row r="2137">
          <cell r="AU2137" t="str">
            <v>GAS</v>
          </cell>
          <cell r="AV2137">
            <v>-10260</v>
          </cell>
          <cell r="AW2137" t="str">
            <v>OLD DEAL</v>
          </cell>
        </row>
        <row r="2138">
          <cell r="AU2138" t="str">
            <v>GAS</v>
          </cell>
          <cell r="AV2138">
            <v>-26850</v>
          </cell>
          <cell r="AW2138" t="str">
            <v>OLD DEAL</v>
          </cell>
        </row>
        <row r="2139">
          <cell r="AU2139" t="str">
            <v>GAS</v>
          </cell>
          <cell r="AV2139">
            <v>-39100</v>
          </cell>
          <cell r="AW2139" t="str">
            <v>OLD DEAL</v>
          </cell>
        </row>
        <row r="2140">
          <cell r="AU2140" t="str">
            <v>GAS</v>
          </cell>
          <cell r="AV2140">
            <v>-36400</v>
          </cell>
          <cell r="AW2140" t="str">
            <v>OLD DEAL</v>
          </cell>
        </row>
        <row r="2141">
          <cell r="AU2141" t="str">
            <v>GAS</v>
          </cell>
          <cell r="AV2141">
            <v>-34350</v>
          </cell>
          <cell r="AW2141" t="str">
            <v>OLD DEAL</v>
          </cell>
        </row>
        <row r="2142">
          <cell r="AU2142" t="str">
            <v>GAS</v>
          </cell>
          <cell r="AV2142">
            <v>-43750</v>
          </cell>
          <cell r="AW2142" t="str">
            <v>OLD DEAL</v>
          </cell>
        </row>
        <row r="2143">
          <cell r="AU2143" t="str">
            <v>GAS</v>
          </cell>
          <cell r="AV2143">
            <v>-38850</v>
          </cell>
          <cell r="AW2143" t="str">
            <v>OLD DEAL</v>
          </cell>
        </row>
        <row r="2144">
          <cell r="AU2144" t="str">
            <v>GAS</v>
          </cell>
          <cell r="AV2144">
            <v>-36150</v>
          </cell>
          <cell r="AW2144" t="str">
            <v>OLD DEAL</v>
          </cell>
        </row>
        <row r="2145">
          <cell r="AU2145" t="str">
            <v>GAS</v>
          </cell>
          <cell r="AV2145">
            <v>-34850</v>
          </cell>
          <cell r="AW2145" t="str">
            <v>OLD DEAL</v>
          </cell>
        </row>
        <row r="2146">
          <cell r="AU2146" t="str">
            <v>GAS</v>
          </cell>
          <cell r="AV2146">
            <v>-25080</v>
          </cell>
          <cell r="AW2146" t="str">
            <v>OLD DEAL</v>
          </cell>
        </row>
        <row r="2147">
          <cell r="AU2147" t="str">
            <v>GAS</v>
          </cell>
          <cell r="AV2147">
            <v>-29400</v>
          </cell>
          <cell r="AW2147" t="str">
            <v>OLD DEAL</v>
          </cell>
        </row>
        <row r="2148">
          <cell r="AU2148" t="str">
            <v>GAS</v>
          </cell>
          <cell r="AV2148">
            <v>-18660</v>
          </cell>
          <cell r="AW2148" t="str">
            <v>OLD DEAL</v>
          </cell>
        </row>
        <row r="2149">
          <cell r="AU2149" t="str">
            <v>GAS</v>
          </cell>
          <cell r="AV2149">
            <v>-17490</v>
          </cell>
          <cell r="AW2149" t="str">
            <v>OLD DEAL</v>
          </cell>
        </row>
        <row r="2150">
          <cell r="AU2150" t="str">
            <v>GAS</v>
          </cell>
          <cell r="AV2150">
            <v>-17010</v>
          </cell>
          <cell r="AW2150" t="str">
            <v>OLD DEAL</v>
          </cell>
        </row>
        <row r="2151">
          <cell r="AU2151" t="str">
            <v>GAS</v>
          </cell>
          <cell r="AV2151">
            <v>-15150</v>
          </cell>
          <cell r="AW2151" t="str">
            <v>OLD DEAL</v>
          </cell>
        </row>
        <row r="2152">
          <cell r="AU2152" t="str">
            <v>GAS</v>
          </cell>
          <cell r="AV2152">
            <v>-11400</v>
          </cell>
          <cell r="AW2152" t="str">
            <v>OLD DEAL</v>
          </cell>
        </row>
        <row r="2153">
          <cell r="AU2153" t="str">
            <v>GAS</v>
          </cell>
          <cell r="AV2153">
            <v>-17040</v>
          </cell>
          <cell r="AW2153" t="str">
            <v>OLD DEAL</v>
          </cell>
        </row>
        <row r="2154">
          <cell r="AU2154" t="str">
            <v>GAS</v>
          </cell>
          <cell r="AV2154">
            <v>-14500</v>
          </cell>
          <cell r="AW2154" t="str">
            <v>OLD DEAL</v>
          </cell>
        </row>
        <row r="2155">
          <cell r="AU2155" t="str">
            <v>GAS</v>
          </cell>
          <cell r="AV2155">
            <v>-5310</v>
          </cell>
          <cell r="AW2155" t="str">
            <v>OLD DEAL</v>
          </cell>
        </row>
        <row r="2156">
          <cell r="AU2156" t="str">
            <v>GAS</v>
          </cell>
          <cell r="AV2156">
            <v>-4290</v>
          </cell>
          <cell r="AW2156" t="str">
            <v>OLD DEAL</v>
          </cell>
        </row>
        <row r="2157">
          <cell r="AU2157" t="str">
            <v>GAS</v>
          </cell>
          <cell r="AV2157">
            <v>-3810</v>
          </cell>
          <cell r="AW2157" t="str">
            <v>OLD DEAL</v>
          </cell>
        </row>
        <row r="2158">
          <cell r="AU2158" t="str">
            <v>GAS</v>
          </cell>
          <cell r="AV2158">
            <v>-2100</v>
          </cell>
          <cell r="AW2158" t="str">
            <v>OLD DEAL</v>
          </cell>
        </row>
        <row r="2159">
          <cell r="AU2159" t="str">
            <v>GAS</v>
          </cell>
          <cell r="AV2159">
            <v>5250</v>
          </cell>
          <cell r="AW2159" t="str">
            <v>OLD DEAL</v>
          </cell>
        </row>
        <row r="2160">
          <cell r="AU2160" t="str">
            <v>GAS</v>
          </cell>
          <cell r="AV2160">
            <v>-1150</v>
          </cell>
          <cell r="AW2160" t="str">
            <v>OLD DEAL</v>
          </cell>
        </row>
        <row r="2161">
          <cell r="AU2161" t="str">
            <v>GAS</v>
          </cell>
          <cell r="AV2161">
            <v>-4800</v>
          </cell>
          <cell r="AW2161" t="str">
            <v>OLD DEAL</v>
          </cell>
        </row>
        <row r="2162">
          <cell r="AU2162" t="str">
            <v>GAS</v>
          </cell>
          <cell r="AV2162">
            <v>4800</v>
          </cell>
          <cell r="AW2162" t="str">
            <v>OLD DEAL</v>
          </cell>
        </row>
        <row r="2163">
          <cell r="AU2163" t="str">
            <v>GAS</v>
          </cell>
          <cell r="AV2163">
            <v>5250</v>
          </cell>
          <cell r="AW2163" t="str">
            <v>OLD DEAL</v>
          </cell>
        </row>
        <row r="2164">
          <cell r="AU2164" t="str">
            <v>GAS</v>
          </cell>
          <cell r="AV2164">
            <v>3750</v>
          </cell>
          <cell r="AW2164" t="str">
            <v>OLD DEAL</v>
          </cell>
        </row>
        <row r="2165">
          <cell r="AU2165" t="str">
            <v>GAS</v>
          </cell>
          <cell r="AV2165">
            <v>4050</v>
          </cell>
          <cell r="AW2165" t="str">
            <v>OLD DEAL</v>
          </cell>
        </row>
        <row r="2166">
          <cell r="AU2166" t="str">
            <v>GAS</v>
          </cell>
          <cell r="AV2166">
            <v>4300</v>
          </cell>
          <cell r="AW2166" t="str">
            <v>OLD DEAL</v>
          </cell>
        </row>
        <row r="2167">
          <cell r="AU2167" t="str">
            <v>GAS</v>
          </cell>
          <cell r="AV2167">
            <v>6800</v>
          </cell>
          <cell r="AW2167" t="str">
            <v>OLD DEAL</v>
          </cell>
        </row>
        <row r="2168">
          <cell r="AU2168" t="str">
            <v>GAS</v>
          </cell>
          <cell r="AV2168">
            <v>8700</v>
          </cell>
          <cell r="AW2168" t="str">
            <v>OLD DEAL</v>
          </cell>
        </row>
        <row r="2169">
          <cell r="AU2169" t="str">
            <v>GAS</v>
          </cell>
          <cell r="AV2169">
            <v>15750</v>
          </cell>
          <cell r="AW2169" t="str">
            <v>OLD DEAL</v>
          </cell>
        </row>
        <row r="2170">
          <cell r="AU2170" t="str">
            <v>GAS</v>
          </cell>
          <cell r="AV2170">
            <v>23400</v>
          </cell>
          <cell r="AW2170" t="str">
            <v>OLD DEAL</v>
          </cell>
        </row>
        <row r="2171">
          <cell r="AU2171" t="str">
            <v>GAS</v>
          </cell>
          <cell r="AV2171">
            <v>25200</v>
          </cell>
          <cell r="AW2171" t="str">
            <v>OLD DEAL</v>
          </cell>
        </row>
        <row r="2172">
          <cell r="AU2172" t="str">
            <v>GAS</v>
          </cell>
          <cell r="AV2172">
            <v>24080</v>
          </cell>
          <cell r="AW2172" t="str">
            <v>OLD DEAL</v>
          </cell>
        </row>
        <row r="2173">
          <cell r="AU2173" t="str">
            <v>GAS</v>
          </cell>
          <cell r="AV2173">
            <v>-13240</v>
          </cell>
          <cell r="AW2173" t="str">
            <v>OLD DEAL</v>
          </cell>
        </row>
        <row r="2174">
          <cell r="AU2174" t="str">
            <v>GAS</v>
          </cell>
          <cell r="AV2174">
            <v>-11000</v>
          </cell>
          <cell r="AW2174" t="str">
            <v>OLD DEAL</v>
          </cell>
        </row>
        <row r="2175">
          <cell r="AU2175" t="str">
            <v>GAS</v>
          </cell>
          <cell r="AV2175">
            <v>-2440</v>
          </cell>
          <cell r="AW2175" t="str">
            <v>OLD DEAL</v>
          </cell>
        </row>
        <row r="2176">
          <cell r="AU2176" t="str">
            <v>GAS</v>
          </cell>
          <cell r="AV2176">
            <v>-3120</v>
          </cell>
          <cell r="AW2176" t="str">
            <v>OLD DEAL</v>
          </cell>
        </row>
        <row r="2177">
          <cell r="AU2177" t="str">
            <v>GAS</v>
          </cell>
          <cell r="AV2177">
            <v>-1710</v>
          </cell>
          <cell r="AW2177" t="str">
            <v>OLD DEAL</v>
          </cell>
        </row>
        <row r="2178">
          <cell r="AU2178" t="str">
            <v>GAS</v>
          </cell>
          <cell r="AV2178">
            <v>-320</v>
          </cell>
          <cell r="AW2178" t="str">
            <v>OLD DEAL</v>
          </cell>
        </row>
        <row r="2179">
          <cell r="AU2179" t="str">
            <v>GAS</v>
          </cell>
          <cell r="AV2179">
            <v>7800</v>
          </cell>
          <cell r="AW2179" t="str">
            <v>OLD DEAL</v>
          </cell>
        </row>
        <row r="2180">
          <cell r="AU2180" t="str">
            <v>GAS</v>
          </cell>
          <cell r="AV2180">
            <v>-2000</v>
          </cell>
          <cell r="AW2180" t="str">
            <v>OLD DEAL</v>
          </cell>
        </row>
        <row r="2181">
          <cell r="AU2181" t="str">
            <v>GAS</v>
          </cell>
          <cell r="AV2181">
            <v>-250</v>
          </cell>
          <cell r="AW2181" t="str">
            <v>OLD DEAL</v>
          </cell>
        </row>
        <row r="2182">
          <cell r="AU2182" t="str">
            <v>GAS</v>
          </cell>
          <cell r="AV2182">
            <v>-500</v>
          </cell>
          <cell r="AW2182" t="str">
            <v>OLD DEAL</v>
          </cell>
        </row>
        <row r="2183">
          <cell r="AU2183" t="str">
            <v>GAS</v>
          </cell>
          <cell r="AV2183">
            <v>-200</v>
          </cell>
          <cell r="AW2183" t="str">
            <v>OLD DEAL</v>
          </cell>
        </row>
        <row r="2184">
          <cell r="AU2184" t="str">
            <v>GAS</v>
          </cell>
          <cell r="AV2184">
            <v>-9780</v>
          </cell>
          <cell r="AW2184" t="str">
            <v>OLD DEAL</v>
          </cell>
        </row>
        <row r="2185">
          <cell r="AU2185" t="str">
            <v>GAS</v>
          </cell>
          <cell r="AV2185">
            <v>-8500</v>
          </cell>
          <cell r="AW2185" t="str">
            <v>OLD DEAL</v>
          </cell>
        </row>
        <row r="2186">
          <cell r="AU2186" t="str">
            <v>GAS</v>
          </cell>
          <cell r="AV2186">
            <v>-210</v>
          </cell>
          <cell r="AW2186" t="str">
            <v>OLD DEAL</v>
          </cell>
        </row>
        <row r="2187">
          <cell r="AU2187" t="str">
            <v>GAS</v>
          </cell>
          <cell r="AV2187">
            <v>680</v>
          </cell>
          <cell r="AW2187" t="str">
            <v>OLD DEAL</v>
          </cell>
        </row>
        <row r="2188">
          <cell r="AU2188" t="str">
            <v>GAS</v>
          </cell>
          <cell r="AV2188">
            <v>990</v>
          </cell>
          <cell r="AW2188" t="str">
            <v>OLD DEAL</v>
          </cell>
        </row>
        <row r="2189">
          <cell r="AU2189" t="str">
            <v>GAS</v>
          </cell>
          <cell r="AV2189">
            <v>1900</v>
          </cell>
          <cell r="AW2189" t="str">
            <v>OLD DEAL</v>
          </cell>
        </row>
        <row r="2190">
          <cell r="AU2190" t="str">
            <v>GAS</v>
          </cell>
          <cell r="AV2190">
            <v>-11430</v>
          </cell>
          <cell r="AW2190" t="str">
            <v>OLD DEAL</v>
          </cell>
        </row>
        <row r="2191">
          <cell r="AU2191" t="str">
            <v>GAS</v>
          </cell>
          <cell r="AV2191">
            <v>-10250</v>
          </cell>
          <cell r="AW2191" t="str">
            <v>OLD DEAL</v>
          </cell>
        </row>
        <row r="2192">
          <cell r="AU2192" t="str">
            <v>GAS</v>
          </cell>
          <cell r="AV2192">
            <v>-1800</v>
          </cell>
          <cell r="AW2192" t="str">
            <v>OLD DEAL</v>
          </cell>
        </row>
        <row r="2193">
          <cell r="AU2193" t="str">
            <v>GAS</v>
          </cell>
          <cell r="AV2193">
            <v>-1520</v>
          </cell>
          <cell r="AW2193" t="str">
            <v>OLD DEAL</v>
          </cell>
        </row>
        <row r="2194">
          <cell r="AU2194" t="str">
            <v>GAS</v>
          </cell>
          <cell r="AV2194">
            <v>-60</v>
          </cell>
          <cell r="AW2194" t="str">
            <v>OLD DEAL</v>
          </cell>
        </row>
        <row r="2195">
          <cell r="AU2195" t="str">
            <v>GAS</v>
          </cell>
          <cell r="AV2195">
            <v>1200</v>
          </cell>
          <cell r="AW2195" t="str">
            <v>OLD DEAL</v>
          </cell>
        </row>
        <row r="2196">
          <cell r="AU2196" t="str">
            <v>GAS</v>
          </cell>
          <cell r="AV2196">
            <v>13000</v>
          </cell>
          <cell r="AW2196" t="str">
            <v>OLD DEAL</v>
          </cell>
        </row>
        <row r="2197">
          <cell r="AU2197" t="str">
            <v>GAS</v>
          </cell>
          <cell r="AV2197">
            <v>2500</v>
          </cell>
          <cell r="AW2197" t="str">
            <v>OLD DEAL</v>
          </cell>
        </row>
        <row r="2198">
          <cell r="AU2198" t="str">
            <v>GAS</v>
          </cell>
          <cell r="AV2198">
            <v>9400</v>
          </cell>
          <cell r="AW2198" t="str">
            <v>OLD DEAL</v>
          </cell>
        </row>
        <row r="2199">
          <cell r="AU2199" t="str">
            <v>GAS</v>
          </cell>
          <cell r="AV2199">
            <v>-5300</v>
          </cell>
          <cell r="AW2199" t="str">
            <v>OLD DEAL</v>
          </cell>
        </row>
        <row r="2200">
          <cell r="AU2200" t="str">
            <v>GAS</v>
          </cell>
          <cell r="AV2200">
            <v>-1830</v>
          </cell>
          <cell r="AW2200" t="str">
            <v>OLD DEAL</v>
          </cell>
        </row>
        <row r="2201">
          <cell r="AU2201" t="str">
            <v>GAS</v>
          </cell>
          <cell r="AV2201">
            <v>-760</v>
          </cell>
          <cell r="AW2201" t="str">
            <v>OLD DEAL</v>
          </cell>
        </row>
        <row r="2202">
          <cell r="AU2202" t="str">
            <v>GAS</v>
          </cell>
          <cell r="AV2202">
            <v>14400</v>
          </cell>
          <cell r="AW2202" t="str">
            <v>OLD DEAL</v>
          </cell>
        </row>
        <row r="2203">
          <cell r="AU2203" t="str">
            <v>GAS</v>
          </cell>
          <cell r="AV2203">
            <v>14250</v>
          </cell>
          <cell r="AW2203" t="str">
            <v>OLD DEAL</v>
          </cell>
        </row>
        <row r="2204">
          <cell r="AU2204" t="str">
            <v>GAS</v>
          </cell>
          <cell r="AV2204">
            <v>9320</v>
          </cell>
          <cell r="AW2204" t="str">
            <v>OLD DEAL</v>
          </cell>
        </row>
        <row r="2205">
          <cell r="AU2205" t="str">
            <v>GAS</v>
          </cell>
          <cell r="AV2205">
            <v>9820</v>
          </cell>
          <cell r="AW2205" t="str">
            <v>OLD DEAL</v>
          </cell>
        </row>
        <row r="2206">
          <cell r="AU2206" t="str">
            <v>GAS</v>
          </cell>
          <cell r="AV2206">
            <v>10620</v>
          </cell>
          <cell r="AW2206" t="str">
            <v>OLD DEAL</v>
          </cell>
        </row>
        <row r="2207">
          <cell r="AU2207" t="str">
            <v>GAS</v>
          </cell>
          <cell r="AV2207">
            <v>-1380</v>
          </cell>
          <cell r="AW2207" t="str">
            <v>NEW DEAL</v>
          </cell>
        </row>
        <row r="2208">
          <cell r="AU2208" t="str">
            <v>GAS</v>
          </cell>
          <cell r="AV2208">
            <v>4230</v>
          </cell>
          <cell r="AW2208" t="str">
            <v>NEW DEAL</v>
          </cell>
        </row>
        <row r="2209">
          <cell r="AU2209" t="str">
            <v>GAS</v>
          </cell>
          <cell r="AV2209">
            <v>6500</v>
          </cell>
          <cell r="AW2209" t="str">
            <v>NEW DEAL</v>
          </cell>
        </row>
        <row r="2210">
          <cell r="AU2210" t="str">
            <v>GAS</v>
          </cell>
          <cell r="AV2210">
            <v>-2250</v>
          </cell>
          <cell r="AW2210" t="str">
            <v>NEW DEAL</v>
          </cell>
        </row>
        <row r="2211">
          <cell r="AU2211" t="str">
            <v>GAS</v>
          </cell>
          <cell r="AV2211">
            <v>-1110</v>
          </cell>
          <cell r="AW2211" t="str">
            <v>NEW DEAL</v>
          </cell>
        </row>
        <row r="2212">
          <cell r="AU2212" t="str">
            <v>GAS</v>
          </cell>
          <cell r="AV2212">
            <v>-320</v>
          </cell>
          <cell r="AW2212" t="str">
            <v>NEW DEAL</v>
          </cell>
        </row>
        <row r="2213">
          <cell r="AU2213" t="str">
            <v>GAS</v>
          </cell>
          <cell r="AV2213">
            <v>-210</v>
          </cell>
          <cell r="AW2213" t="str">
            <v>NEW DEAL</v>
          </cell>
        </row>
        <row r="2214">
          <cell r="AU2214" t="str">
            <v>GAS</v>
          </cell>
          <cell r="AV2214">
            <v>-450</v>
          </cell>
          <cell r="AW2214" t="str">
            <v>NEW DEAL</v>
          </cell>
        </row>
        <row r="2215">
          <cell r="AU2215" t="str">
            <v>GAS</v>
          </cell>
          <cell r="AV2215">
            <v>2500</v>
          </cell>
          <cell r="AW2215" t="str">
            <v>NEW DEAL</v>
          </cell>
        </row>
        <row r="2216">
          <cell r="AU2216" t="str">
            <v>GAS</v>
          </cell>
          <cell r="AV2216">
            <v>-500</v>
          </cell>
          <cell r="AW2216" t="str">
            <v>NEW DEAL</v>
          </cell>
        </row>
        <row r="2217">
          <cell r="AU2217" t="str">
            <v>GAS</v>
          </cell>
          <cell r="AV2217">
            <v>150</v>
          </cell>
          <cell r="AW2217" t="str">
            <v>NEW DEAL</v>
          </cell>
        </row>
        <row r="2218">
          <cell r="AU2218" t="str">
            <v>GAS</v>
          </cell>
          <cell r="AV2218">
            <v>-2300</v>
          </cell>
          <cell r="AW2218" t="str">
            <v>NEW DEAL</v>
          </cell>
        </row>
        <row r="2219">
          <cell r="AU2219" t="str">
            <v>GAS</v>
          </cell>
          <cell r="AV2219">
            <v>-250</v>
          </cell>
          <cell r="AW2219" t="str">
            <v>NEW DEAL</v>
          </cell>
        </row>
        <row r="2220">
          <cell r="AU2220" t="str">
            <v>GAS</v>
          </cell>
          <cell r="AV2220">
            <v>-18836</v>
          </cell>
          <cell r="AW2220" t="str">
            <v>OLD DEAL</v>
          </cell>
        </row>
        <row r="2221">
          <cell r="AU2221" t="str">
            <v>GAS</v>
          </cell>
          <cell r="AV2221">
            <v>-20274.400000000001</v>
          </cell>
          <cell r="AW2221" t="str">
            <v>OLD DEAL</v>
          </cell>
        </row>
        <row r="2222">
          <cell r="AU2222" t="str">
            <v>GAS</v>
          </cell>
          <cell r="AV2222">
            <v>-20514.400000000001</v>
          </cell>
          <cell r="AW2222" t="str">
            <v>OLD DEAL</v>
          </cell>
        </row>
        <row r="2223">
          <cell r="AU2223" t="str">
            <v>GAS</v>
          </cell>
          <cell r="AV2223">
            <v>-45223.92</v>
          </cell>
          <cell r="AW2223" t="str">
            <v>OLD DEAL</v>
          </cell>
        </row>
        <row r="2224">
          <cell r="AU2224" t="str">
            <v>GAS</v>
          </cell>
          <cell r="AV2224">
            <v>-37823.519999999997</v>
          </cell>
          <cell r="AW2224" t="str">
            <v>OLD DEAL</v>
          </cell>
        </row>
        <row r="2225">
          <cell r="AU2225" t="str">
            <v>GAS</v>
          </cell>
          <cell r="AV2225">
            <v>-24827.040000000001</v>
          </cell>
          <cell r="AW2225" t="str">
            <v>OLD DEAL</v>
          </cell>
        </row>
        <row r="2226">
          <cell r="AU2226" t="str">
            <v>GAS</v>
          </cell>
          <cell r="AV2226">
            <v>-43070.400000000001</v>
          </cell>
          <cell r="AW2226" t="str">
            <v>OLD DEAL</v>
          </cell>
        </row>
        <row r="2227">
          <cell r="AU2227" t="str">
            <v>GAS</v>
          </cell>
          <cell r="AV2227">
            <v>-36022.400000000001</v>
          </cell>
          <cell r="AW2227" t="str">
            <v>OLD DEAL</v>
          </cell>
        </row>
        <row r="2228">
          <cell r="AU2228" t="str">
            <v>GAS</v>
          </cell>
          <cell r="AV2228">
            <v>-23644.799999999999</v>
          </cell>
          <cell r="AW2228" t="str">
            <v>OLD DEAL</v>
          </cell>
        </row>
        <row r="2229">
          <cell r="AU2229" t="str">
            <v>GAS</v>
          </cell>
          <cell r="AV2229">
            <v>-3768.66</v>
          </cell>
          <cell r="AW2229" t="str">
            <v>OLD DEAL</v>
          </cell>
        </row>
        <row r="2230">
          <cell r="AU2230" t="str">
            <v>GAS</v>
          </cell>
          <cell r="AV2230">
            <v>-3151.96</v>
          </cell>
          <cell r="AW2230" t="str">
            <v>OLD DEAL</v>
          </cell>
        </row>
        <row r="2231">
          <cell r="AU2231" t="str">
            <v>GAS</v>
          </cell>
          <cell r="AV2231">
            <v>-2068.92</v>
          </cell>
          <cell r="AW2231" t="str">
            <v>OLD DEAL</v>
          </cell>
        </row>
        <row r="2232">
          <cell r="AU2232" t="str">
            <v>GAS</v>
          </cell>
          <cell r="AV2232">
            <v>-2064.3000000000002</v>
          </cell>
          <cell r="AW2232" t="str">
            <v>OLD DEAL</v>
          </cell>
        </row>
        <row r="2233">
          <cell r="AU2233" t="str">
            <v>GAS</v>
          </cell>
          <cell r="AV2233">
            <v>-2316.02</v>
          </cell>
          <cell r="AW2233" t="str">
            <v>OLD DEAL</v>
          </cell>
        </row>
        <row r="2234">
          <cell r="AU2234" t="str">
            <v>GAS</v>
          </cell>
          <cell r="AV2234">
            <v>-2358.02</v>
          </cell>
          <cell r="AW2234" t="str">
            <v>OLD DEAL</v>
          </cell>
        </row>
        <row r="2235">
          <cell r="AU2235" t="str">
            <v>GAS</v>
          </cell>
          <cell r="AV2235">
            <v>-23592</v>
          </cell>
          <cell r="AW2235" t="str">
            <v>OLD DEAL</v>
          </cell>
        </row>
        <row r="2236">
          <cell r="AU2236" t="str">
            <v>GAS</v>
          </cell>
          <cell r="AV2236">
            <v>-26468.799999999999</v>
          </cell>
          <cell r="AW2236" t="str">
            <v>OLD DEAL</v>
          </cell>
        </row>
        <row r="2237">
          <cell r="AU2237" t="str">
            <v>GAS</v>
          </cell>
          <cell r="AV2237">
            <v>-26948.799999999999</v>
          </cell>
          <cell r="AW2237" t="str">
            <v>OLD DEAL</v>
          </cell>
        </row>
        <row r="2238">
          <cell r="AU2238" t="str">
            <v>GAS</v>
          </cell>
          <cell r="AV2238">
            <v>-24771.599999999999</v>
          </cell>
          <cell r="AW2238" t="str">
            <v>OLD DEAL</v>
          </cell>
        </row>
        <row r="2239">
          <cell r="AU2239" t="str">
            <v>GAS</v>
          </cell>
          <cell r="AV2239">
            <v>-27792.240000000002</v>
          </cell>
          <cell r="AW2239" t="str">
            <v>OLD DEAL</v>
          </cell>
        </row>
        <row r="2240">
          <cell r="AU2240" t="str">
            <v>GAS</v>
          </cell>
          <cell r="AV2240">
            <v>-28296.240000000002</v>
          </cell>
          <cell r="AW2240" t="str">
            <v>OLD DEAL</v>
          </cell>
        </row>
        <row r="2241">
          <cell r="AU2241" t="str">
            <v>GAS</v>
          </cell>
          <cell r="AV2241">
            <v>-22504.284</v>
          </cell>
          <cell r="AW2241" t="str">
            <v>OLD DEAL</v>
          </cell>
        </row>
        <row r="2242">
          <cell r="AU2242" t="str">
            <v>GAS</v>
          </cell>
          <cell r="AV2242">
            <v>-18821.704000000002</v>
          </cell>
          <cell r="AW2242" t="str">
            <v>OLD DEAL</v>
          </cell>
        </row>
        <row r="2243">
          <cell r="AU2243" t="str">
            <v>GAS</v>
          </cell>
          <cell r="AV2243">
            <v>-12354.407999999999</v>
          </cell>
          <cell r="AW2243" t="str">
            <v>OLD DEAL</v>
          </cell>
        </row>
        <row r="2244">
          <cell r="AU2244" t="str">
            <v>GAS</v>
          </cell>
          <cell r="AV2244">
            <v>-21535.200000000001</v>
          </cell>
          <cell r="AW2244" t="str">
            <v>OLD DEAL</v>
          </cell>
        </row>
        <row r="2245">
          <cell r="AU2245" t="str">
            <v>GAS</v>
          </cell>
          <cell r="AV2245">
            <v>-18011.2</v>
          </cell>
          <cell r="AW2245" t="str">
            <v>OLD DEAL</v>
          </cell>
        </row>
        <row r="2246">
          <cell r="AU2246" t="str">
            <v>GAS</v>
          </cell>
          <cell r="AV2246">
            <v>-11822.4</v>
          </cell>
          <cell r="AW2246" t="str">
            <v>OLD DEAL</v>
          </cell>
        </row>
        <row r="2247">
          <cell r="AU2247" t="str">
            <v>GAS</v>
          </cell>
          <cell r="AV2247">
            <v>-1992.0060000000001</v>
          </cell>
          <cell r="AW2247" t="str">
            <v>OLD DEAL</v>
          </cell>
        </row>
        <row r="2248">
          <cell r="AU2248" t="str">
            <v>GAS</v>
          </cell>
          <cell r="AV2248">
            <v>-1666.0360000000001</v>
          </cell>
          <cell r="AW2248" t="str">
            <v>OLD DEAL</v>
          </cell>
        </row>
        <row r="2249">
          <cell r="AU2249" t="str">
            <v>GAS</v>
          </cell>
          <cell r="AV2249">
            <v>-1093.5719999999999</v>
          </cell>
          <cell r="AW2249" t="str">
            <v>OLD DEAL</v>
          </cell>
        </row>
        <row r="2250">
          <cell r="AU2250" t="str">
            <v>GAS</v>
          </cell>
          <cell r="AV2250">
            <v>-19683.62</v>
          </cell>
          <cell r="AW2250" t="str">
            <v>OLD DEAL</v>
          </cell>
        </row>
        <row r="2251">
          <cell r="AU2251" t="str">
            <v>GAS</v>
          </cell>
          <cell r="AV2251">
            <v>-21186.748</v>
          </cell>
          <cell r="AW2251" t="str">
            <v>OLD DEAL</v>
          </cell>
        </row>
        <row r="2252">
          <cell r="AU2252" t="str">
            <v>GAS</v>
          </cell>
          <cell r="AV2252">
            <v>-21437.547999999999</v>
          </cell>
          <cell r="AW2252" t="str">
            <v>OLD DEAL</v>
          </cell>
        </row>
        <row r="2253">
          <cell r="AU2253" t="str">
            <v>GAS</v>
          </cell>
          <cell r="AV2253">
            <v>-1742.33</v>
          </cell>
          <cell r="AW2253" t="str">
            <v>OLD DEAL</v>
          </cell>
        </row>
        <row r="2254">
          <cell r="AU2254" t="str">
            <v>GAS</v>
          </cell>
          <cell r="AV2254">
            <v>-1875.3820000000001</v>
          </cell>
          <cell r="AW2254" t="str">
            <v>OLD DEAL</v>
          </cell>
        </row>
        <row r="2255">
          <cell r="AU2255" t="str">
            <v>GAS</v>
          </cell>
          <cell r="AV2255">
            <v>-1897.5820000000001</v>
          </cell>
          <cell r="AW2255" t="str">
            <v>OLD DEAL</v>
          </cell>
        </row>
        <row r="2256">
          <cell r="AU2256" t="str">
            <v>GAS</v>
          </cell>
          <cell r="AV2256">
            <v>-21685.84</v>
          </cell>
          <cell r="AW2256" t="str">
            <v>OLD DEAL</v>
          </cell>
        </row>
        <row r="2257">
          <cell r="AU2257" t="str">
            <v>GAS</v>
          </cell>
          <cell r="AV2257">
            <v>-15075.17</v>
          </cell>
          <cell r="AW2257" t="str">
            <v>OLD DEAL</v>
          </cell>
        </row>
        <row r="2258">
          <cell r="AU2258" t="str">
            <v>GAS</v>
          </cell>
          <cell r="AV2258">
            <v>-6265.82</v>
          </cell>
          <cell r="AW2258" t="str">
            <v>OLD DEAL</v>
          </cell>
        </row>
        <row r="2259">
          <cell r="AU2259" t="str">
            <v>GAS</v>
          </cell>
          <cell r="AV2259">
            <v>-20752</v>
          </cell>
          <cell r="AW2259" t="str">
            <v>OLD DEAL</v>
          </cell>
        </row>
        <row r="2260">
          <cell r="AU2260" t="str">
            <v>GAS</v>
          </cell>
          <cell r="AV2260">
            <v>-14426</v>
          </cell>
          <cell r="AW2260" t="str">
            <v>OLD DEAL</v>
          </cell>
        </row>
        <row r="2261">
          <cell r="AU2261" t="str">
            <v>GAS</v>
          </cell>
          <cell r="AV2261">
            <v>-5996</v>
          </cell>
          <cell r="AW2261" t="str">
            <v>OLD DEAL</v>
          </cell>
        </row>
        <row r="2262">
          <cell r="AU2262" t="str">
            <v>GAS</v>
          </cell>
          <cell r="AV2262">
            <v>-1919.56</v>
          </cell>
          <cell r="AW2262" t="str">
            <v>OLD DEAL</v>
          </cell>
        </row>
        <row r="2263">
          <cell r="AU2263" t="str">
            <v>GAS</v>
          </cell>
          <cell r="AV2263">
            <v>-1334.405</v>
          </cell>
          <cell r="AW2263" t="str">
            <v>OLD DEAL</v>
          </cell>
        </row>
        <row r="2264">
          <cell r="AU2264" t="str">
            <v>GAS</v>
          </cell>
          <cell r="AV2264">
            <v>-554.63</v>
          </cell>
          <cell r="AW2264" t="str">
            <v>OLD DEAL</v>
          </cell>
        </row>
        <row r="2265">
          <cell r="AU2265" t="str">
            <v>GAS</v>
          </cell>
          <cell r="AV2265">
            <v>-18522.416000000001</v>
          </cell>
          <cell r="AW2265" t="str">
            <v>OLD DEAL</v>
          </cell>
        </row>
        <row r="2266">
          <cell r="AU2266" t="str">
            <v>GAS</v>
          </cell>
          <cell r="AV2266">
            <v>-10467.556</v>
          </cell>
          <cell r="AW2266" t="str">
            <v>OLD DEAL</v>
          </cell>
        </row>
        <row r="2267">
          <cell r="AU2267" t="str">
            <v>GAS</v>
          </cell>
          <cell r="AV2267">
            <v>-666.29200000000003</v>
          </cell>
          <cell r="AW2267" t="str">
            <v>OLD DEAL</v>
          </cell>
        </row>
        <row r="2268">
          <cell r="AU2268" t="str">
            <v>GAS</v>
          </cell>
          <cell r="AV2268">
            <v>-17724.8</v>
          </cell>
          <cell r="AW2268" t="str">
            <v>OLD DEAL</v>
          </cell>
        </row>
        <row r="2269">
          <cell r="AU2269" t="str">
            <v>GAS</v>
          </cell>
          <cell r="AV2269">
            <v>-10016.799999999999</v>
          </cell>
          <cell r="AW2269" t="str">
            <v>OLD DEAL</v>
          </cell>
        </row>
        <row r="2270">
          <cell r="AU2270" t="str">
            <v>GAS</v>
          </cell>
          <cell r="AV2270">
            <v>-637.6</v>
          </cell>
          <cell r="AW2270" t="str">
            <v>OLD DEAL</v>
          </cell>
        </row>
        <row r="2271">
          <cell r="AU2271" t="str">
            <v>GAS</v>
          </cell>
          <cell r="AV2271">
            <v>-1639.5440000000001</v>
          </cell>
          <cell r="AW2271" t="str">
            <v>OLD DEAL</v>
          </cell>
        </row>
        <row r="2272">
          <cell r="AU2272" t="str">
            <v>GAS</v>
          </cell>
          <cell r="AV2272">
            <v>-926.55399999999997</v>
          </cell>
          <cell r="AW2272" t="str">
            <v>OLD DEAL</v>
          </cell>
        </row>
        <row r="2273">
          <cell r="AU2273" t="str">
            <v>GAS</v>
          </cell>
          <cell r="AV2273">
            <v>-58.978000000000002</v>
          </cell>
          <cell r="AW2273" t="str">
            <v>OLD DEAL</v>
          </cell>
        </row>
        <row r="2274">
          <cell r="AU2274" t="str">
            <v>GAS</v>
          </cell>
          <cell r="AV2274">
            <v>-16333.38</v>
          </cell>
          <cell r="AW2274" t="str">
            <v>NEW DEAL</v>
          </cell>
        </row>
        <row r="2275">
          <cell r="AU2275" t="str">
            <v>GAS</v>
          </cell>
          <cell r="AV2275">
            <v>-2298.87</v>
          </cell>
          <cell r="AW2275" t="str">
            <v>NEW DEAL</v>
          </cell>
        </row>
        <row r="2276">
          <cell r="AU2276" t="str">
            <v>GAS</v>
          </cell>
          <cell r="AV2276">
            <v>13794.48</v>
          </cell>
          <cell r="AW2276" t="str">
            <v>NEW DEAL</v>
          </cell>
        </row>
        <row r="2277">
          <cell r="AU2277" t="str">
            <v>GAS</v>
          </cell>
          <cell r="AV2277">
            <v>-15555.6</v>
          </cell>
          <cell r="AW2277" t="str">
            <v>NEW DEAL</v>
          </cell>
        </row>
        <row r="2278">
          <cell r="AU2278" t="str">
            <v>GAS</v>
          </cell>
          <cell r="AV2278">
            <v>-2189.4</v>
          </cell>
          <cell r="AW2278" t="str">
            <v>NEW DEAL</v>
          </cell>
        </row>
        <row r="2279">
          <cell r="AU2279" t="str">
            <v>GAS</v>
          </cell>
          <cell r="AV2279">
            <v>13137.6</v>
          </cell>
          <cell r="AW2279" t="str">
            <v>NEW DEAL</v>
          </cell>
        </row>
        <row r="2280">
          <cell r="AU2280" t="str">
            <v>GAS</v>
          </cell>
          <cell r="AV2280">
            <v>-1425.93</v>
          </cell>
          <cell r="AW2280" t="str">
            <v>NEW DEAL</v>
          </cell>
        </row>
        <row r="2281">
          <cell r="AU2281" t="str">
            <v>GAS</v>
          </cell>
          <cell r="AV2281">
            <v>-200.69499999999999</v>
          </cell>
          <cell r="AW2281" t="str">
            <v>NEW DEAL</v>
          </cell>
        </row>
        <row r="2282">
          <cell r="AU2282" t="str">
            <v>GAS</v>
          </cell>
          <cell r="AV2282">
            <v>1204.28</v>
          </cell>
          <cell r="AW2282" t="str">
            <v>NEW DEAL</v>
          </cell>
        </row>
        <row r="2283">
          <cell r="AU2283" t="str">
            <v>GAS</v>
          </cell>
          <cell r="AV2283">
            <v>-187.2</v>
          </cell>
          <cell r="AW2283" t="str">
            <v>NEW DEAL</v>
          </cell>
        </row>
        <row r="2284">
          <cell r="AU2284" t="str">
            <v>GAS</v>
          </cell>
          <cell r="AV2284">
            <v>11897.08</v>
          </cell>
          <cell r="AW2284" t="str">
            <v>NEW DEAL</v>
          </cell>
        </row>
        <row r="2285">
          <cell r="AU2285" t="str">
            <v>GAS</v>
          </cell>
          <cell r="AV2285">
            <v>25750.92</v>
          </cell>
          <cell r="AW2285" t="str">
            <v>NEW DEAL</v>
          </cell>
        </row>
        <row r="2286">
          <cell r="AU2286" t="str">
            <v>GAS</v>
          </cell>
          <cell r="AV2286">
            <v>-180</v>
          </cell>
          <cell r="AW2286" t="str">
            <v>NEW DEAL</v>
          </cell>
        </row>
        <row r="2287">
          <cell r="AU2287" t="str">
            <v>GAS</v>
          </cell>
          <cell r="AV2287">
            <v>11439.5</v>
          </cell>
          <cell r="AW2287" t="str">
            <v>NEW DEAL</v>
          </cell>
        </row>
        <row r="2288">
          <cell r="AU2288" t="str">
            <v>GAS</v>
          </cell>
          <cell r="AV2288">
            <v>24760.5</v>
          </cell>
          <cell r="AW2288" t="str">
            <v>NEW DEAL</v>
          </cell>
        </row>
        <row r="2289">
          <cell r="AU2289" t="str">
            <v>GAS</v>
          </cell>
          <cell r="AV2289">
            <v>-16.559999999999999</v>
          </cell>
          <cell r="AW2289" t="str">
            <v>OLD DEAL</v>
          </cell>
        </row>
        <row r="2290">
          <cell r="AU2290" t="str">
            <v>GAS</v>
          </cell>
          <cell r="AV2290">
            <v>1052.434</v>
          </cell>
          <cell r="AW2290" t="str">
            <v>OLD DEAL</v>
          </cell>
        </row>
        <row r="2291">
          <cell r="AU2291" t="str">
            <v>GAS</v>
          </cell>
          <cell r="AV2291">
            <v>2277.9659999999999</v>
          </cell>
          <cell r="AW2291" t="str">
            <v>OLD DEAL</v>
          </cell>
        </row>
        <row r="2292">
          <cell r="AU2292" t="str">
            <v>POWER</v>
          </cell>
          <cell r="AV2292">
            <v>-47040</v>
          </cell>
          <cell r="AW2292" t="str">
            <v>NEW DEAL</v>
          </cell>
        </row>
        <row r="2293">
          <cell r="AU2293" t="str">
            <v>POWER</v>
          </cell>
          <cell r="AV2293">
            <v>-4349789.3175299997</v>
          </cell>
          <cell r="AW2293" t="str">
            <v>OLD DEAL</v>
          </cell>
        </row>
        <row r="2294">
          <cell r="AU2294" t="str">
            <v>POWER</v>
          </cell>
          <cell r="AV2294">
            <v>-3470297.0084299999</v>
          </cell>
          <cell r="AW2294" t="str">
            <v>OLD DEAL</v>
          </cell>
        </row>
        <row r="2295">
          <cell r="AU2295" t="str">
            <v>POWER</v>
          </cell>
          <cell r="AV2295">
            <v>-3415695.42771</v>
          </cell>
          <cell r="AW2295" t="str">
            <v>OLD DEAL</v>
          </cell>
        </row>
        <row r="2296">
          <cell r="AU2296" t="str">
            <v>POWER</v>
          </cell>
          <cell r="AV2296">
            <v>-3460047.8350200001</v>
          </cell>
          <cell r="AW2296" t="str">
            <v>OLD DEAL</v>
          </cell>
        </row>
        <row r="2297">
          <cell r="AU2297" t="str">
            <v>POWER</v>
          </cell>
          <cell r="AV2297">
            <v>-738750.63369000005</v>
          </cell>
          <cell r="AW2297" t="str">
            <v>OLD DEAL</v>
          </cell>
        </row>
        <row r="2298">
          <cell r="AU2298" t="str">
            <v>POWER</v>
          </cell>
          <cell r="AV2298">
            <v>-579446.77821999998</v>
          </cell>
          <cell r="AW2298" t="str">
            <v>OLD DEAL</v>
          </cell>
        </row>
        <row r="2299">
          <cell r="AU2299" t="str">
            <v>POWER</v>
          </cell>
          <cell r="AV2299">
            <v>-1952730.0999799999</v>
          </cell>
          <cell r="AW2299" t="str">
            <v>OLD DEAL</v>
          </cell>
        </row>
        <row r="2300">
          <cell r="AU2300" t="str">
            <v>POWER</v>
          </cell>
          <cell r="AV2300">
            <v>-1904390.89001</v>
          </cell>
          <cell r="AW2300" t="str">
            <v>OLD DEAL</v>
          </cell>
        </row>
        <row r="2301">
          <cell r="AU2301" t="str">
            <v>POWER</v>
          </cell>
          <cell r="AV2301">
            <v>-2512042.40699</v>
          </cell>
          <cell r="AW2301" t="str">
            <v>OLD DEAL</v>
          </cell>
        </row>
        <row r="2302">
          <cell r="AU2302" t="str">
            <v>POWER</v>
          </cell>
          <cell r="AV2302">
            <v>-1779110.39756</v>
          </cell>
          <cell r="AW2302" t="str">
            <v>OLD DEAL</v>
          </cell>
        </row>
        <row r="2303">
          <cell r="AU2303" t="str">
            <v>POWER</v>
          </cell>
          <cell r="AV2303">
            <v>-886724.31339000002</v>
          </cell>
          <cell r="AW2303" t="str">
            <v>OLD DEAL</v>
          </cell>
        </row>
        <row r="2304">
          <cell r="AU2304" t="str">
            <v>POWER</v>
          </cell>
          <cell r="AV2304">
            <v>-800058.64216000005</v>
          </cell>
          <cell r="AW2304" t="str">
            <v>OLD DEAL</v>
          </cell>
        </row>
        <row r="2305">
          <cell r="AU2305" t="str">
            <v>POWER</v>
          </cell>
          <cell r="AV2305">
            <v>-2120090.00483</v>
          </cell>
          <cell r="AW2305" t="str">
            <v>OLD DEAL</v>
          </cell>
        </row>
        <row r="2306">
          <cell r="AU2306" t="str">
            <v>POWER</v>
          </cell>
          <cell r="AV2306">
            <v>-1597175.28813</v>
          </cell>
          <cell r="AW2306" t="str">
            <v>OLD DEAL</v>
          </cell>
        </row>
        <row r="2307">
          <cell r="AU2307" t="str">
            <v>POWER</v>
          </cell>
          <cell r="AV2307">
            <v>-1509822.73126</v>
          </cell>
          <cell r="AW2307" t="str">
            <v>OLD DEAL</v>
          </cell>
        </row>
        <row r="2308">
          <cell r="AU2308" t="str">
            <v>POWER</v>
          </cell>
          <cell r="AV2308">
            <v>-1486983.7978399999</v>
          </cell>
          <cell r="AW2308" t="str">
            <v>OLD DEAL</v>
          </cell>
        </row>
        <row r="2309">
          <cell r="AU2309" t="str">
            <v>POWER</v>
          </cell>
          <cell r="AV2309">
            <v>-657665.06113000005</v>
          </cell>
          <cell r="AW2309" t="str">
            <v>OLD DEAL</v>
          </cell>
        </row>
        <row r="2310">
          <cell r="AU2310" t="str">
            <v>POWER</v>
          </cell>
          <cell r="AV2310">
            <v>-529085.47829999996</v>
          </cell>
          <cell r="AW2310" t="str">
            <v>OLD DEAL</v>
          </cell>
        </row>
        <row r="2311">
          <cell r="AU2311" t="str">
            <v>POWER</v>
          </cell>
          <cell r="AV2311">
            <v>-531045.68896000006</v>
          </cell>
          <cell r="AW2311" t="str">
            <v>OLD DEAL</v>
          </cell>
        </row>
        <row r="2312">
          <cell r="AU2312" t="str">
            <v>POWER</v>
          </cell>
          <cell r="AV2312">
            <v>-592113.59450000001</v>
          </cell>
          <cell r="AW2312" t="str">
            <v>OLD DEAL</v>
          </cell>
        </row>
        <row r="2313">
          <cell r="AU2313" t="str">
            <v>POWER</v>
          </cell>
          <cell r="AV2313">
            <v>-654516.83875999996</v>
          </cell>
          <cell r="AW2313" t="str">
            <v>OLD DEAL</v>
          </cell>
        </row>
        <row r="2314">
          <cell r="AU2314" t="str">
            <v>POWER</v>
          </cell>
          <cell r="AV2314">
            <v>-528739.74632000003</v>
          </cell>
          <cell r="AW2314" t="str">
            <v>OLD DEAL</v>
          </cell>
        </row>
        <row r="2315">
          <cell r="AU2315" t="str">
            <v>POWER</v>
          </cell>
          <cell r="AV2315">
            <v>-652200.47242000001</v>
          </cell>
          <cell r="AW2315" t="str">
            <v>OLD DEAL</v>
          </cell>
        </row>
        <row r="2316">
          <cell r="AU2316" t="str">
            <v>POWER</v>
          </cell>
          <cell r="AV2316">
            <v>-527300.66512999998</v>
          </cell>
          <cell r="AW2316" t="str">
            <v>OLD DEAL</v>
          </cell>
        </row>
        <row r="2317">
          <cell r="AU2317" t="str">
            <v>POWER</v>
          </cell>
          <cell r="AV2317">
            <v>-586388.98747000005</v>
          </cell>
          <cell r="AW2317" t="str">
            <v>OLD DEAL</v>
          </cell>
        </row>
        <row r="2318">
          <cell r="AU2318" t="str">
            <v>POWER</v>
          </cell>
          <cell r="AV2318">
            <v>-647289.50289999996</v>
          </cell>
          <cell r="AW2318" t="str">
            <v>OLD DEAL</v>
          </cell>
        </row>
        <row r="2319">
          <cell r="AU2319" t="str">
            <v>POWER</v>
          </cell>
          <cell r="AV2319">
            <v>-584114.12768999999</v>
          </cell>
          <cell r="AW2319" t="str">
            <v>OLD DEAL</v>
          </cell>
        </row>
        <row r="2320">
          <cell r="AU2320" t="str">
            <v>POWER</v>
          </cell>
          <cell r="AV2320">
            <v>-582770.34787000006</v>
          </cell>
          <cell r="AW2320" t="str">
            <v>OLD DEAL</v>
          </cell>
        </row>
        <row r="2321">
          <cell r="AU2321" t="str">
            <v>POWER</v>
          </cell>
          <cell r="AV2321">
            <v>-134288</v>
          </cell>
          <cell r="AW2321" t="str">
            <v>OLD DEAL</v>
          </cell>
        </row>
        <row r="2322">
          <cell r="AU2322" t="str">
            <v>POWER</v>
          </cell>
          <cell r="AV2322">
            <v>-43040</v>
          </cell>
          <cell r="AW2322" t="str">
            <v>NEW DEAL</v>
          </cell>
        </row>
        <row r="2323">
          <cell r="AU2323" t="str">
            <v>POWER</v>
          </cell>
          <cell r="AV2323">
            <v>-137808</v>
          </cell>
          <cell r="AW2323" t="str">
            <v>NEW DEAL</v>
          </cell>
        </row>
        <row r="2324">
          <cell r="AU2324" t="str">
            <v>POWER</v>
          </cell>
          <cell r="AV2324">
            <v>-83040</v>
          </cell>
          <cell r="AW2324" t="str">
            <v>NEW DEAL</v>
          </cell>
        </row>
        <row r="2325">
          <cell r="AU2325" t="str">
            <v>POWER</v>
          </cell>
          <cell r="AV2325">
            <v>-209088</v>
          </cell>
          <cell r="AW2325" t="str">
            <v>NEW DEAL</v>
          </cell>
        </row>
        <row r="2326">
          <cell r="AU2326" t="str">
            <v>POWER</v>
          </cell>
          <cell r="AV2326">
            <v>-134288</v>
          </cell>
          <cell r="AW2326" t="str">
            <v>NEW DEAL</v>
          </cell>
        </row>
        <row r="2327">
          <cell r="AU2327" t="str">
            <v>POWER</v>
          </cell>
          <cell r="AV2327">
            <v>-33440</v>
          </cell>
          <cell r="AW2327" t="str">
            <v>NEW DEAL</v>
          </cell>
        </row>
        <row r="2328">
          <cell r="AU2328" t="str">
            <v>POWER</v>
          </cell>
          <cell r="AV2328">
            <v>-43040</v>
          </cell>
          <cell r="AW2328" t="str">
            <v>NEW DEAL</v>
          </cell>
        </row>
      </sheetData>
      <sheetData sheetId="4"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NY"/>
    </sheetNames>
    <sheetDataSet>
      <sheetData sheetId="0">
        <row r="12">
          <cell r="C12">
            <v>38718</v>
          </cell>
          <cell r="D12" t="str">
            <v>Y</v>
          </cell>
          <cell r="E12">
            <v>1170677</v>
          </cell>
          <cell r="F12">
            <v>1169526.5</v>
          </cell>
          <cell r="H12">
            <v>739</v>
          </cell>
          <cell r="I12">
            <v>1021</v>
          </cell>
          <cell r="K12">
            <v>12860.11</v>
          </cell>
          <cell r="L12">
            <v>2852.7689999999998</v>
          </cell>
          <cell r="M12">
            <v>3235.8508009034877</v>
          </cell>
          <cell r="N12">
            <v>-474.98774310702532</v>
          </cell>
          <cell r="O12">
            <v>19423.717544010513</v>
          </cell>
          <cell r="P12">
            <v>15712.879000000001</v>
          </cell>
          <cell r="Q12">
            <v>19580.286408196567</v>
          </cell>
          <cell r="S12">
            <v>19580.286408196567</v>
          </cell>
          <cell r="T12">
            <v>19423.717544010513</v>
          </cell>
          <cell r="U12">
            <v>3663.4159999999997</v>
          </cell>
          <cell r="W12">
            <v>3663.4159999999997</v>
          </cell>
          <cell r="X12">
            <v>4989.2766659000017</v>
          </cell>
          <cell r="Z12">
            <v>4989.2766659000017</v>
          </cell>
          <cell r="AA12">
            <v>3663.4159999999997</v>
          </cell>
          <cell r="AB12">
            <v>83.528000000000006</v>
          </cell>
          <cell r="AC12">
            <v>3377.5639999999999</v>
          </cell>
          <cell r="AD12">
            <v>3461.0919999999996</v>
          </cell>
          <cell r="AE12">
            <v>4359.1813714</v>
          </cell>
          <cell r="AG12">
            <v>4359.1813714</v>
          </cell>
          <cell r="AH12">
            <v>3461.0919999999996</v>
          </cell>
          <cell r="AJ12">
            <v>1259.2482480000001</v>
          </cell>
          <cell r="AK12">
            <v>0</v>
          </cell>
          <cell r="AO12">
            <v>71080.699000000008</v>
          </cell>
          <cell r="AP12">
            <v>10334.016</v>
          </cell>
          <cell r="AQ12">
            <v>11253.108</v>
          </cell>
          <cell r="AR12">
            <v>10840.100183026683</v>
          </cell>
          <cell r="AS12">
            <v>-1591.2089394085349</v>
          </cell>
          <cell r="AT12">
            <v>81414.715000000011</v>
          </cell>
          <cell r="AU12">
            <v>81910.362635006415</v>
          </cell>
          <cell r="AW12">
            <v>81910.362635006415</v>
          </cell>
          <cell r="AX12">
            <v>81414.715000000011</v>
          </cell>
          <cell r="AY12">
            <v>9023.277</v>
          </cell>
          <cell r="BA12">
            <v>9023.277</v>
          </cell>
          <cell r="BB12">
            <v>12131.615797541415</v>
          </cell>
          <cell r="BD12">
            <v>12131.615797541415</v>
          </cell>
          <cell r="BE12">
            <v>9023.277</v>
          </cell>
          <cell r="BF12">
            <v>-159.352</v>
          </cell>
          <cell r="BG12">
            <v>537.55600000000004</v>
          </cell>
          <cell r="BH12">
            <v>378.20400000000006</v>
          </cell>
          <cell r="BI12">
            <v>718.61189047599999</v>
          </cell>
          <cell r="BK12">
            <v>718.61189047599999</v>
          </cell>
          <cell r="BL12">
            <v>378.20400000000006</v>
          </cell>
          <cell r="BN12">
            <v>166.37603100000001</v>
          </cell>
          <cell r="BO12">
            <v>0</v>
          </cell>
          <cell r="BR12">
            <v>0</v>
          </cell>
          <cell r="BV12">
            <v>2475.0809300000001</v>
          </cell>
          <cell r="BW12">
            <v>2629.8362475831964</v>
          </cell>
          <cell r="BX12">
            <v>2475.0809300000001</v>
          </cell>
          <cell r="BY12">
            <v>628.00900000000001</v>
          </cell>
          <cell r="BZ12">
            <v>601.4</v>
          </cell>
          <cell r="CA12">
            <v>628.00900000000001</v>
          </cell>
          <cell r="CB12">
            <v>1753.9</v>
          </cell>
          <cell r="CC12">
            <v>1605.0198571347723</v>
          </cell>
          <cell r="CD12">
            <v>1753.9</v>
          </cell>
          <cell r="CE12">
            <v>0</v>
          </cell>
          <cell r="CF12">
            <v>0</v>
          </cell>
          <cell r="CG12">
            <v>0</v>
          </cell>
          <cell r="CJ12">
            <v>0</v>
          </cell>
          <cell r="CM12">
            <v>0</v>
          </cell>
          <cell r="CP12">
            <v>0</v>
          </cell>
          <cell r="CR12">
            <v>338.65703999999999</v>
          </cell>
          <cell r="CT12">
            <v>1086.5818300000001</v>
          </cell>
          <cell r="CV12">
            <v>277.38297999999998</v>
          </cell>
          <cell r="CX12">
            <v>51.362220000000001</v>
          </cell>
          <cell r="DG12">
            <v>3.35</v>
          </cell>
          <cell r="DH12">
            <v>1.0381</v>
          </cell>
        </row>
        <row r="13">
          <cell r="C13">
            <v>38749</v>
          </cell>
          <cell r="D13" t="str">
            <v>Y</v>
          </cell>
          <cell r="E13">
            <v>1170960</v>
          </cell>
          <cell r="F13">
            <v>1167651</v>
          </cell>
          <cell r="H13">
            <v>813</v>
          </cell>
          <cell r="I13">
            <v>865</v>
          </cell>
          <cell r="K13">
            <v>14214.975</v>
          </cell>
          <cell r="L13">
            <v>2237.7869999999998</v>
          </cell>
          <cell r="M13">
            <v>596.68165290491959</v>
          </cell>
          <cell r="N13">
            <v>-87.586247550418605</v>
          </cell>
          <cell r="O13">
            <v>17137.029900455338</v>
          </cell>
          <cell r="P13">
            <v>16452.761999999999</v>
          </cell>
          <cell r="Q13">
            <v>17419.7052002815</v>
          </cell>
          <cell r="S13">
            <v>17419.7052002815</v>
          </cell>
          <cell r="T13">
            <v>17137.029900455338</v>
          </cell>
          <cell r="U13">
            <v>3887.0859999999998</v>
          </cell>
          <cell r="W13">
            <v>3887.0859999999998</v>
          </cell>
          <cell r="X13">
            <v>4295.2577554999998</v>
          </cell>
          <cell r="Z13">
            <v>4295.2577554999998</v>
          </cell>
          <cell r="AA13">
            <v>3887.0859999999998</v>
          </cell>
          <cell r="AB13">
            <v>-84.126000000000005</v>
          </cell>
          <cell r="AC13">
            <v>3097.2069999999999</v>
          </cell>
          <cell r="AD13">
            <v>3013.0809999999997</v>
          </cell>
          <cell r="AE13">
            <v>3702.2647731999996</v>
          </cell>
          <cell r="AG13">
            <v>3702.2647731999996</v>
          </cell>
          <cell r="AH13">
            <v>3013.0809999999997</v>
          </cell>
          <cell r="AJ13">
            <v>1259.2482480000001</v>
          </cell>
          <cell r="AK13">
            <v>0</v>
          </cell>
          <cell r="AO13">
            <v>62672.116000000002</v>
          </cell>
          <cell r="AP13">
            <v>10319.175999999999</v>
          </cell>
          <cell r="AQ13">
            <v>2075.0410000000002</v>
          </cell>
          <cell r="AR13">
            <v>1998.8835372314807</v>
          </cell>
          <cell r="AS13">
            <v>-293.41392929390236</v>
          </cell>
          <cell r="AT13">
            <v>72991.292000000001</v>
          </cell>
          <cell r="AU13">
            <v>72628.497826619045</v>
          </cell>
          <cell r="AW13">
            <v>72628.497826619045</v>
          </cell>
          <cell r="AX13">
            <v>72991.292000000001</v>
          </cell>
          <cell r="AY13">
            <v>15476.065000000001</v>
          </cell>
          <cell r="BA13">
            <v>15476.065000000001</v>
          </cell>
          <cell r="BB13">
            <v>10566.262569213159</v>
          </cell>
          <cell r="BD13">
            <v>10566.262569213159</v>
          </cell>
          <cell r="BE13">
            <v>15476.065000000001</v>
          </cell>
          <cell r="BF13">
            <v>190.661</v>
          </cell>
          <cell r="BG13">
            <v>568.78200000000004</v>
          </cell>
          <cell r="BH13">
            <v>759.44299999999998</v>
          </cell>
          <cell r="BI13">
            <v>639.42950280399998</v>
          </cell>
          <cell r="BK13">
            <v>639.42950280399998</v>
          </cell>
          <cell r="BL13">
            <v>759.44299999999998</v>
          </cell>
          <cell r="BN13">
            <v>166.37603100000001</v>
          </cell>
          <cell r="BO13">
            <v>0</v>
          </cell>
          <cell r="BR13">
            <v>0</v>
          </cell>
          <cell r="BV13">
            <v>2342.63303</v>
          </cell>
          <cell r="BW13">
            <v>2369.6203198201079</v>
          </cell>
          <cell r="BX13">
            <v>2342.63303</v>
          </cell>
          <cell r="BY13">
            <v>1187.548</v>
          </cell>
          <cell r="BZ13">
            <v>549.20000000000005</v>
          </cell>
          <cell r="CA13">
            <v>1187.548</v>
          </cell>
          <cell r="CB13">
            <v>1912.0809999999999</v>
          </cell>
          <cell r="CC13">
            <v>1695.0419996260457</v>
          </cell>
          <cell r="CD13">
            <v>1912.0809999999999</v>
          </cell>
          <cell r="CE13">
            <v>0</v>
          </cell>
          <cell r="CF13">
            <v>0</v>
          </cell>
          <cell r="CG13">
            <v>0</v>
          </cell>
          <cell r="CJ13">
            <v>0</v>
          </cell>
          <cell r="CM13">
            <v>0</v>
          </cell>
          <cell r="CP13">
            <v>0</v>
          </cell>
          <cell r="CR13">
            <v>338.65703999999999</v>
          </cell>
          <cell r="CT13">
            <v>1093.5993600000002</v>
          </cell>
          <cell r="CV13">
            <v>428.51221000000004</v>
          </cell>
          <cell r="CX13">
            <v>51.3123</v>
          </cell>
          <cell r="DG13">
            <v>3.35</v>
          </cell>
          <cell r="DH13">
            <v>1.0381</v>
          </cell>
        </row>
        <row r="14">
          <cell r="C14">
            <v>38777</v>
          </cell>
          <cell r="D14" t="str">
            <v>Y</v>
          </cell>
          <cell r="E14">
            <v>1171302</v>
          </cell>
          <cell r="F14">
            <v>1170070.75</v>
          </cell>
          <cell r="H14">
            <v>674</v>
          </cell>
          <cell r="I14">
            <v>693</v>
          </cell>
          <cell r="K14">
            <v>11704.046</v>
          </cell>
          <cell r="L14">
            <v>1977.9960000000001</v>
          </cell>
          <cell r="M14">
            <v>218.01827966419705</v>
          </cell>
          <cell r="N14">
            <v>-32.002783500856182</v>
          </cell>
          <cell r="O14">
            <v>13932.063063165055</v>
          </cell>
          <cell r="P14">
            <v>13682.042000000001</v>
          </cell>
          <cell r="Q14">
            <v>14741.592266942574</v>
          </cell>
          <cell r="S14">
            <v>14741.592266942574</v>
          </cell>
          <cell r="T14">
            <v>13932.063063165055</v>
          </cell>
          <cell r="U14">
            <v>3744.2870000000003</v>
          </cell>
          <cell r="W14">
            <v>3744.2870000000003</v>
          </cell>
          <cell r="X14">
            <v>3778.1452267000004</v>
          </cell>
          <cell r="Z14">
            <v>3778.1452267000004</v>
          </cell>
          <cell r="AA14">
            <v>3744.2870000000003</v>
          </cell>
          <cell r="AB14">
            <v>78.39</v>
          </cell>
          <cell r="AC14">
            <v>2659.1469999999999</v>
          </cell>
          <cell r="AD14">
            <v>2737.5369999999998</v>
          </cell>
          <cell r="AE14">
            <v>3011.1308914000001</v>
          </cell>
          <cell r="AG14">
            <v>3011.1308914000001</v>
          </cell>
          <cell r="AH14">
            <v>2737.5369999999998</v>
          </cell>
          <cell r="AJ14">
            <v>1259.2482480000001</v>
          </cell>
          <cell r="AK14">
            <v>0</v>
          </cell>
          <cell r="AO14">
            <v>55063.502</v>
          </cell>
          <cell r="AP14">
            <v>5834.4740000000002</v>
          </cell>
          <cell r="AQ14">
            <v>758.18799999999999</v>
          </cell>
          <cell r="AR14">
            <v>730.36123687506017</v>
          </cell>
          <cell r="AS14">
            <v>-107.20932472786822</v>
          </cell>
          <cell r="AT14">
            <v>60897.976000000002</v>
          </cell>
          <cell r="AU14">
            <v>64830.287668745696</v>
          </cell>
          <cell r="AW14">
            <v>64830.287668745696</v>
          </cell>
          <cell r="AX14">
            <v>60897.976000000002</v>
          </cell>
          <cell r="AY14">
            <v>14804.074000000001</v>
          </cell>
          <cell r="BA14">
            <v>14804.074000000001</v>
          </cell>
          <cell r="BB14">
            <v>9403.3688355916565</v>
          </cell>
          <cell r="BD14">
            <v>9403.3688355916565</v>
          </cell>
          <cell r="BE14">
            <v>14804.074000000001</v>
          </cell>
          <cell r="BF14">
            <v>-6.0110000000000001</v>
          </cell>
          <cell r="BG14">
            <v>879.673</v>
          </cell>
          <cell r="BH14">
            <v>873.66200000000003</v>
          </cell>
          <cell r="BI14">
            <v>556.10489793199997</v>
          </cell>
          <cell r="BK14">
            <v>556.10489793199997</v>
          </cell>
          <cell r="BL14">
            <v>873.66200000000003</v>
          </cell>
          <cell r="BN14">
            <v>166.37603100000001</v>
          </cell>
          <cell r="BO14">
            <v>0</v>
          </cell>
          <cell r="BR14">
            <v>0</v>
          </cell>
          <cell r="BV14">
            <v>2235.5160000000001</v>
          </cell>
          <cell r="BW14">
            <v>2071.4093739519581</v>
          </cell>
          <cell r="BX14">
            <v>2235.5160000000001</v>
          </cell>
          <cell r="BY14">
            <v>-131.93199999999999</v>
          </cell>
          <cell r="BZ14">
            <v>388.7</v>
          </cell>
          <cell r="CA14">
            <v>-131.93199999999999</v>
          </cell>
          <cell r="CB14">
            <v>2293.7489999999998</v>
          </cell>
          <cell r="CC14">
            <v>2190.355526794965</v>
          </cell>
          <cell r="CD14">
            <v>2293.7489999999998</v>
          </cell>
          <cell r="CE14">
            <v>0</v>
          </cell>
          <cell r="CF14">
            <v>0</v>
          </cell>
          <cell r="CG14">
            <v>0</v>
          </cell>
          <cell r="CJ14">
            <v>0</v>
          </cell>
          <cell r="CM14">
            <v>0</v>
          </cell>
          <cell r="CP14">
            <v>0</v>
          </cell>
          <cell r="CR14">
            <v>359.42171999999999</v>
          </cell>
          <cell r="CT14">
            <v>1650.05285</v>
          </cell>
          <cell r="CV14">
            <v>233.00217999999998</v>
          </cell>
          <cell r="CX14">
            <v>51.272559999999999</v>
          </cell>
          <cell r="DG14">
            <v>3.35</v>
          </cell>
          <cell r="DH14">
            <v>1.0381</v>
          </cell>
        </row>
        <row r="15">
          <cell r="C15">
            <v>38808</v>
          </cell>
          <cell r="D15" t="str">
            <v>Y</v>
          </cell>
          <cell r="E15">
            <v>1169206</v>
          </cell>
          <cell r="F15">
            <v>1167969.5</v>
          </cell>
          <cell r="H15">
            <v>279</v>
          </cell>
          <cell r="I15">
            <v>375</v>
          </cell>
          <cell r="K15">
            <v>6000.6840000000002</v>
          </cell>
          <cell r="L15">
            <v>1162.386</v>
          </cell>
          <cell r="M15">
            <v>1101.5661505592161</v>
          </cell>
          <cell r="N15">
            <v>-161.69753294983519</v>
          </cell>
          <cell r="O15">
            <v>8426.3336835090504</v>
          </cell>
          <cell r="P15">
            <v>7163.07</v>
          </cell>
          <cell r="Q15">
            <v>8796.607552443751</v>
          </cell>
          <cell r="S15">
            <v>8796.607552443751</v>
          </cell>
          <cell r="T15">
            <v>8426.3336835090504</v>
          </cell>
          <cell r="U15">
            <v>2071.2449999999999</v>
          </cell>
          <cell r="W15">
            <v>2071.2449999999999</v>
          </cell>
          <cell r="X15">
            <v>2564.6075325000002</v>
          </cell>
          <cell r="Z15">
            <v>2564.6075325000002</v>
          </cell>
          <cell r="AA15">
            <v>2071.2449999999999</v>
          </cell>
          <cell r="AB15">
            <v>-80.466999999999999</v>
          </cell>
          <cell r="AC15">
            <v>2320.3229999999999</v>
          </cell>
          <cell r="AD15">
            <v>2239.8559999999998</v>
          </cell>
          <cell r="AE15">
            <v>1698.922632</v>
          </cell>
          <cell r="AG15">
            <v>1698.922632</v>
          </cell>
          <cell r="AH15">
            <v>2239.8559999999998</v>
          </cell>
          <cell r="AJ15">
            <v>1259.2482480000001</v>
          </cell>
          <cell r="AK15">
            <v>0</v>
          </cell>
          <cell r="AO15">
            <v>39697.821000000004</v>
          </cell>
          <cell r="AP15">
            <v>4865.8789999999999</v>
          </cell>
          <cell r="AQ15">
            <v>3830.8449999999998</v>
          </cell>
          <cell r="AR15">
            <v>3690.2466043733743</v>
          </cell>
          <cell r="AS15">
            <v>-541.68673538194787</v>
          </cell>
          <cell r="AT15">
            <v>44563.700000000004</v>
          </cell>
          <cell r="AU15">
            <v>43701.146560898931</v>
          </cell>
          <cell r="AW15">
            <v>43701.146560898931</v>
          </cell>
          <cell r="AX15">
            <v>44563.700000000004</v>
          </cell>
          <cell r="AY15">
            <v>7682.5560000000005</v>
          </cell>
          <cell r="BA15">
            <v>7682.5560000000005</v>
          </cell>
          <cell r="BB15">
            <v>6664.4711451281664</v>
          </cell>
          <cell r="BD15">
            <v>6664.4711451281664</v>
          </cell>
          <cell r="BE15">
            <v>7682.5560000000005</v>
          </cell>
          <cell r="BF15">
            <v>-577.529</v>
          </cell>
          <cell r="BG15">
            <v>879.93600000000004</v>
          </cell>
          <cell r="BH15">
            <v>302.40700000000004</v>
          </cell>
          <cell r="BI15">
            <v>397.92156134000004</v>
          </cell>
          <cell r="BK15">
            <v>397.92156134000004</v>
          </cell>
          <cell r="BL15">
            <v>302.40700000000004</v>
          </cell>
          <cell r="BN15">
            <v>166.37603100000001</v>
          </cell>
          <cell r="BO15">
            <v>0</v>
          </cell>
          <cell r="BR15">
            <v>0</v>
          </cell>
          <cell r="BV15">
            <v>1713.72</v>
          </cell>
          <cell r="BW15">
            <v>1173.2891418302379</v>
          </cell>
          <cell r="BX15">
            <v>1713.72</v>
          </cell>
          <cell r="BY15">
            <v>366.63900000000001</v>
          </cell>
          <cell r="BZ15">
            <v>27.4</v>
          </cell>
          <cell r="CA15">
            <v>366.63900000000001</v>
          </cell>
          <cell r="CB15">
            <v>2020.1010000000001</v>
          </cell>
          <cell r="CC15">
            <v>2183.4205933444441</v>
          </cell>
          <cell r="CD15">
            <v>2020.1010000000001</v>
          </cell>
          <cell r="CE15">
            <v>0</v>
          </cell>
          <cell r="CF15">
            <v>0</v>
          </cell>
          <cell r="CG15">
            <v>0</v>
          </cell>
          <cell r="CJ15">
            <v>0</v>
          </cell>
          <cell r="CM15">
            <v>0</v>
          </cell>
          <cell r="CP15">
            <v>0</v>
          </cell>
          <cell r="CR15">
            <v>343.54903999999999</v>
          </cell>
          <cell r="CT15">
            <v>1281.9452099999999</v>
          </cell>
          <cell r="CV15">
            <v>344.56671</v>
          </cell>
          <cell r="CX15">
            <v>50.039619999999999</v>
          </cell>
          <cell r="DG15">
            <v>3.35</v>
          </cell>
          <cell r="DH15">
            <v>1.0381</v>
          </cell>
        </row>
        <row r="16">
          <cell r="C16">
            <v>38838</v>
          </cell>
          <cell r="D16" t="str">
            <v>Y</v>
          </cell>
          <cell r="E16">
            <v>1167122</v>
          </cell>
          <cell r="F16">
            <v>1170279.2</v>
          </cell>
          <cell r="H16">
            <v>113</v>
          </cell>
          <cell r="I16">
            <v>126</v>
          </cell>
          <cell r="K16">
            <v>3775.2220000000002</v>
          </cell>
          <cell r="L16">
            <v>971.24400000000003</v>
          </cell>
          <cell r="M16">
            <v>286.86621799009959</v>
          </cell>
          <cell r="N16">
            <v>-42.108789450301707</v>
          </cell>
          <cell r="O16">
            <v>5075.4410074404013</v>
          </cell>
          <cell r="P16">
            <v>4746.4660000000003</v>
          </cell>
          <cell r="Q16">
            <v>5561.4184816358993</v>
          </cell>
          <cell r="S16">
            <v>5561.4184816358993</v>
          </cell>
          <cell r="T16">
            <v>5075.4410074404013</v>
          </cell>
          <cell r="U16">
            <v>1255.56</v>
          </cell>
          <cell r="W16">
            <v>1255.56</v>
          </cell>
          <cell r="X16">
            <v>1684.5125254000002</v>
          </cell>
          <cell r="Z16">
            <v>1684.5125254000002</v>
          </cell>
          <cell r="AA16">
            <v>1255.56</v>
          </cell>
          <cell r="AB16">
            <v>80.513999999999996</v>
          </cell>
          <cell r="AC16">
            <v>3170.8389999999999</v>
          </cell>
          <cell r="AD16">
            <v>3251.3530000000001</v>
          </cell>
          <cell r="AE16">
            <v>680.81192139999996</v>
          </cell>
          <cell r="AG16">
            <v>680.81192139999996</v>
          </cell>
          <cell r="AH16">
            <v>3251.3530000000001</v>
          </cell>
          <cell r="AJ16">
            <v>3190.639968</v>
          </cell>
          <cell r="AK16">
            <v>0</v>
          </cell>
          <cell r="AO16">
            <v>28306.058679999998</v>
          </cell>
          <cell r="AP16">
            <v>4750.1490000000003</v>
          </cell>
          <cell r="AQ16">
            <v>997.61599999999999</v>
          </cell>
          <cell r="AR16">
            <v>961.00183026683362</v>
          </cell>
          <cell r="AS16">
            <v>-141.06444465851072</v>
          </cell>
          <cell r="AT16">
            <v>33056.20768</v>
          </cell>
          <cell r="AU16">
            <v>34038.341248852645</v>
          </cell>
          <cell r="AW16">
            <v>34038.341248852645</v>
          </cell>
          <cell r="AX16">
            <v>33056.20768</v>
          </cell>
          <cell r="AY16">
            <v>4779.933</v>
          </cell>
          <cell r="BA16">
            <v>4779.933</v>
          </cell>
          <cell r="BB16">
            <v>4682.469999954561</v>
          </cell>
          <cell r="BD16">
            <v>4682.469999954561</v>
          </cell>
          <cell r="BE16">
            <v>4779.933</v>
          </cell>
          <cell r="BF16">
            <v>441.34100000000001</v>
          </cell>
          <cell r="BG16">
            <v>742.89599999999996</v>
          </cell>
          <cell r="BH16">
            <v>1184.2370000000001</v>
          </cell>
          <cell r="BI16">
            <v>275.18579801599998</v>
          </cell>
          <cell r="BK16">
            <v>275.18579801599998</v>
          </cell>
          <cell r="BL16">
            <v>1184.2370000000001</v>
          </cell>
          <cell r="BN16">
            <v>500.81422680000003</v>
          </cell>
          <cell r="BO16">
            <v>0</v>
          </cell>
          <cell r="BR16">
            <v>0</v>
          </cell>
          <cell r="BV16">
            <v>1163.192</v>
          </cell>
          <cell r="BW16">
            <v>890.46964695527925</v>
          </cell>
          <cell r="BX16">
            <v>1163.192</v>
          </cell>
          <cell r="BY16">
            <v>-57.600999999999999</v>
          </cell>
          <cell r="BZ16">
            <v>115.5</v>
          </cell>
          <cell r="CA16">
            <v>-57.600999999999999</v>
          </cell>
          <cell r="CB16">
            <v>2177.384</v>
          </cell>
          <cell r="CC16">
            <v>2087.9945087037299</v>
          </cell>
          <cell r="CD16">
            <v>2177.384</v>
          </cell>
          <cell r="CE16">
            <v>0</v>
          </cell>
          <cell r="CF16">
            <v>0</v>
          </cell>
          <cell r="CG16">
            <v>0</v>
          </cell>
          <cell r="CJ16">
            <v>0</v>
          </cell>
          <cell r="CM16">
            <v>0</v>
          </cell>
          <cell r="CP16">
            <v>0</v>
          </cell>
          <cell r="CR16">
            <v>343.54903999999999</v>
          </cell>
          <cell r="CT16">
            <v>1398.91346</v>
          </cell>
          <cell r="CV16">
            <v>387.31635</v>
          </cell>
          <cell r="CX16">
            <v>47.605379999999997</v>
          </cell>
          <cell r="DG16">
            <v>3.35</v>
          </cell>
          <cell r="DH16">
            <v>1.0381</v>
          </cell>
        </row>
        <row r="17">
          <cell r="C17">
            <v>38869</v>
          </cell>
          <cell r="D17" t="str">
            <v>Y</v>
          </cell>
          <cell r="E17">
            <v>1165430</v>
          </cell>
          <cell r="F17">
            <v>1169951.8</v>
          </cell>
          <cell r="K17">
            <v>3084.5520000000001</v>
          </cell>
          <cell r="L17">
            <v>522.36099999999999</v>
          </cell>
          <cell r="M17">
            <v>0</v>
          </cell>
          <cell r="N17">
            <v>0</v>
          </cell>
          <cell r="O17">
            <v>3606.913</v>
          </cell>
          <cell r="P17">
            <v>3606.913</v>
          </cell>
          <cell r="Q17">
            <v>3119.6107128999997</v>
          </cell>
          <cell r="S17">
            <v>3119.6107128999997</v>
          </cell>
          <cell r="T17">
            <v>3606.913</v>
          </cell>
          <cell r="U17">
            <v>1312.6080000000002</v>
          </cell>
          <cell r="W17">
            <v>1312.6080000000002</v>
          </cell>
          <cell r="X17">
            <v>1179.9298199999998</v>
          </cell>
          <cell r="Z17">
            <v>1179.9298199999998</v>
          </cell>
          <cell r="AA17">
            <v>1312.6080000000002</v>
          </cell>
          <cell r="AB17">
            <v>-104.37</v>
          </cell>
          <cell r="AC17">
            <v>4283.8490000000002</v>
          </cell>
          <cell r="AD17">
            <v>4179.4790000000003</v>
          </cell>
          <cell r="AE17">
            <v>157.70638199999999</v>
          </cell>
          <cell r="AG17">
            <v>157.70638199999999</v>
          </cell>
          <cell r="AH17">
            <v>4179.4790000000003</v>
          </cell>
          <cell r="AJ17">
            <v>3190.639968</v>
          </cell>
          <cell r="AK17">
            <v>0</v>
          </cell>
          <cell r="AO17">
            <v>23654.384000000002</v>
          </cell>
          <cell r="AP17">
            <v>2098.9839999999999</v>
          </cell>
          <cell r="AQ17">
            <v>0</v>
          </cell>
          <cell r="AR17">
            <v>0</v>
          </cell>
          <cell r="AS17">
            <v>0</v>
          </cell>
          <cell r="AT17">
            <v>25753.368000000002</v>
          </cell>
          <cell r="AU17">
            <v>24355.044702028288</v>
          </cell>
          <cell r="AW17">
            <v>24355.044702028288</v>
          </cell>
          <cell r="AX17">
            <v>25753.368000000002</v>
          </cell>
          <cell r="AY17">
            <v>5872.326</v>
          </cell>
          <cell r="BA17">
            <v>5872.326</v>
          </cell>
          <cell r="BB17">
            <v>3545.4800713230202</v>
          </cell>
          <cell r="BD17">
            <v>3545.4800713230202</v>
          </cell>
          <cell r="BE17">
            <v>5872.326</v>
          </cell>
          <cell r="BF17">
            <v>214.08099999999999</v>
          </cell>
          <cell r="BG17">
            <v>1416.6869999999999</v>
          </cell>
          <cell r="BH17">
            <v>1630.7679999999998</v>
          </cell>
          <cell r="BI17">
            <v>212.12850583999997</v>
          </cell>
          <cell r="BK17">
            <v>212.12850583999997</v>
          </cell>
          <cell r="BL17">
            <v>1630.7679999999998</v>
          </cell>
          <cell r="BN17">
            <v>500.81422680000003</v>
          </cell>
          <cell r="BO17">
            <v>0</v>
          </cell>
          <cell r="BR17">
            <v>0</v>
          </cell>
          <cell r="BV17">
            <v>931.19100000000003</v>
          </cell>
          <cell r="BW17">
            <v>540.23120771153924</v>
          </cell>
          <cell r="BX17">
            <v>931.19100000000003</v>
          </cell>
          <cell r="BY17">
            <v>55.57443</v>
          </cell>
          <cell r="BZ17">
            <v>165</v>
          </cell>
          <cell r="CA17">
            <v>55.57443</v>
          </cell>
          <cell r="CB17">
            <v>1799.7660000000001</v>
          </cell>
          <cell r="CC17">
            <v>1963.8335967598669</v>
          </cell>
          <cell r="CD17">
            <v>1799.7660000000001</v>
          </cell>
          <cell r="CE17">
            <v>0</v>
          </cell>
          <cell r="CF17">
            <v>0</v>
          </cell>
          <cell r="CG17">
            <v>0</v>
          </cell>
          <cell r="CJ17">
            <v>0</v>
          </cell>
          <cell r="CM17">
            <v>0</v>
          </cell>
          <cell r="CP17">
            <v>0</v>
          </cell>
          <cell r="CR17">
            <v>343.54903999999999</v>
          </cell>
          <cell r="CT17">
            <v>1086.78601</v>
          </cell>
          <cell r="CV17">
            <v>322.91139000000004</v>
          </cell>
          <cell r="CX17">
            <v>46.51972</v>
          </cell>
          <cell r="DG17">
            <v>3.35</v>
          </cell>
          <cell r="DH17">
            <v>1.0381</v>
          </cell>
        </row>
        <row r="18">
          <cell r="C18">
            <v>38899</v>
          </cell>
          <cell r="D18" t="str">
            <v>Y</v>
          </cell>
          <cell r="E18">
            <v>1163591</v>
          </cell>
          <cell r="F18">
            <v>1172854</v>
          </cell>
          <cell r="K18">
            <v>2618.59</v>
          </cell>
          <cell r="L18">
            <v>743.32</v>
          </cell>
          <cell r="M18">
            <v>0</v>
          </cell>
          <cell r="N18">
            <v>0</v>
          </cell>
          <cell r="O18">
            <v>3361.9100000000003</v>
          </cell>
          <cell r="P18">
            <v>3361.9100000000003</v>
          </cell>
          <cell r="Q18">
            <v>2884.4804721249993</v>
          </cell>
          <cell r="S18">
            <v>2884.4804721249993</v>
          </cell>
          <cell r="T18">
            <v>3361.9100000000003</v>
          </cell>
          <cell r="U18">
            <v>1175.8679999999999</v>
          </cell>
          <cell r="W18">
            <v>1175.8679999999999</v>
          </cell>
          <cell r="X18">
            <v>1219.2608139999998</v>
          </cell>
          <cell r="Z18">
            <v>1219.2608139999998</v>
          </cell>
          <cell r="AA18">
            <v>1175.8679999999999</v>
          </cell>
          <cell r="AB18">
            <v>83.129000000000005</v>
          </cell>
          <cell r="AC18">
            <v>5736.5309999999999</v>
          </cell>
          <cell r="AD18">
            <v>5819.66</v>
          </cell>
          <cell r="AE18">
            <v>162.96326139999999</v>
          </cell>
          <cell r="AG18">
            <v>162.96326139999999</v>
          </cell>
          <cell r="AH18">
            <v>5819.66</v>
          </cell>
          <cell r="AJ18">
            <v>3190.639968</v>
          </cell>
          <cell r="AK18">
            <v>0</v>
          </cell>
          <cell r="AO18">
            <v>22901.441000000003</v>
          </cell>
          <cell r="AP18">
            <v>3588.741</v>
          </cell>
          <cell r="AQ18">
            <v>0</v>
          </cell>
          <cell r="AR18">
            <v>0</v>
          </cell>
          <cell r="AS18">
            <v>0</v>
          </cell>
          <cell r="AT18">
            <v>26490.182000000001</v>
          </cell>
          <cell r="AU18">
            <v>25287.372269750776</v>
          </cell>
          <cell r="AW18">
            <v>25287.372269750776</v>
          </cell>
          <cell r="AX18">
            <v>26490.182000000001</v>
          </cell>
          <cell r="AY18">
            <v>5244.8639999999996</v>
          </cell>
          <cell r="BA18">
            <v>5244.8639999999996</v>
          </cell>
          <cell r="BB18">
            <v>3641.7782389959289</v>
          </cell>
          <cell r="BD18">
            <v>3641.7782389959289</v>
          </cell>
          <cell r="BE18">
            <v>5244.8639999999996</v>
          </cell>
          <cell r="BF18">
            <v>210.61600000000001</v>
          </cell>
          <cell r="BG18">
            <v>3246.33</v>
          </cell>
          <cell r="BH18">
            <v>3456.9459999999999</v>
          </cell>
          <cell r="BI18">
            <v>212.75933136799998</v>
          </cell>
          <cell r="BK18">
            <v>212.75933136799998</v>
          </cell>
          <cell r="BL18">
            <v>3456.9459999999999</v>
          </cell>
          <cell r="BN18">
            <v>500.81422680000003</v>
          </cell>
          <cell r="BO18">
            <v>0</v>
          </cell>
          <cell r="BR18">
            <v>0</v>
          </cell>
          <cell r="BV18">
            <v>779.14300000000003</v>
          </cell>
          <cell r="BW18">
            <v>525.79831725648535</v>
          </cell>
          <cell r="BX18">
            <v>779.14300000000003</v>
          </cell>
          <cell r="BY18">
            <v>60.509</v>
          </cell>
          <cell r="BZ18">
            <v>225.6</v>
          </cell>
          <cell r="CA18">
            <v>60.509</v>
          </cell>
          <cell r="CB18">
            <v>1558.13</v>
          </cell>
          <cell r="CC18">
            <v>1684.3165844639002</v>
          </cell>
          <cell r="CD18">
            <v>1558.13</v>
          </cell>
          <cell r="CE18">
            <v>0</v>
          </cell>
          <cell r="CF18">
            <v>0</v>
          </cell>
          <cell r="CG18">
            <v>0</v>
          </cell>
          <cell r="CJ18">
            <v>0</v>
          </cell>
          <cell r="CM18">
            <v>0</v>
          </cell>
          <cell r="CP18">
            <v>0</v>
          </cell>
          <cell r="CR18">
            <v>343.54903999999999</v>
          </cell>
          <cell r="CT18">
            <v>885.54817000000003</v>
          </cell>
          <cell r="CV18">
            <v>280.55297999999999</v>
          </cell>
          <cell r="CX18">
            <v>48.479459999999996</v>
          </cell>
          <cell r="DG18">
            <v>3.35</v>
          </cell>
          <cell r="DH18">
            <v>1.0381</v>
          </cell>
        </row>
        <row r="19">
          <cell r="C19">
            <v>38930</v>
          </cell>
          <cell r="D19" t="str">
            <v>Y</v>
          </cell>
          <cell r="E19">
            <v>1162494</v>
          </cell>
          <cell r="F19">
            <v>1174207.8</v>
          </cell>
          <cell r="K19">
            <v>2571.5430000000001</v>
          </cell>
          <cell r="L19">
            <v>746.85400000000004</v>
          </cell>
          <cell r="M19">
            <v>0</v>
          </cell>
          <cell r="N19">
            <v>0</v>
          </cell>
          <cell r="O19">
            <v>3318.3969999999999</v>
          </cell>
          <cell r="P19">
            <v>3318.3969999999999</v>
          </cell>
          <cell r="Q19">
            <v>4206.0561140699992</v>
          </cell>
          <cell r="S19">
            <v>4206.0561140699992</v>
          </cell>
          <cell r="T19">
            <v>3318.3969999999999</v>
          </cell>
          <cell r="U19">
            <v>1231.309</v>
          </cell>
          <cell r="W19">
            <v>1231.309</v>
          </cell>
          <cell r="X19">
            <v>1219.2608139999998</v>
          </cell>
          <cell r="Z19">
            <v>1219.2608139999998</v>
          </cell>
          <cell r="AA19">
            <v>1231.309</v>
          </cell>
          <cell r="AB19">
            <v>-82.356999999999999</v>
          </cell>
          <cell r="AC19">
            <v>3913.6239999999998</v>
          </cell>
          <cell r="AD19">
            <v>3831.2669999999998</v>
          </cell>
          <cell r="AE19">
            <v>162.96326139999999</v>
          </cell>
          <cell r="AG19">
            <v>162.96326139999999</v>
          </cell>
          <cell r="AH19">
            <v>3831.2669999999998</v>
          </cell>
          <cell r="AJ19">
            <v>3190.639968</v>
          </cell>
          <cell r="AK19">
            <v>0</v>
          </cell>
          <cell r="AO19">
            <v>20101.854000000003</v>
          </cell>
          <cell r="AP19">
            <v>3634.4839999999999</v>
          </cell>
          <cell r="AQ19">
            <v>0</v>
          </cell>
          <cell r="AR19">
            <v>0</v>
          </cell>
          <cell r="AS19">
            <v>0</v>
          </cell>
          <cell r="AT19">
            <v>23736.338000000003</v>
          </cell>
          <cell r="AU19">
            <v>31440.83457221515</v>
          </cell>
          <cell r="AW19">
            <v>31440.83457221515</v>
          </cell>
          <cell r="AX19">
            <v>23736.338000000003</v>
          </cell>
          <cell r="AY19">
            <v>5303.0259999999998</v>
          </cell>
          <cell r="BA19">
            <v>5303.0259999999998</v>
          </cell>
          <cell r="BB19">
            <v>3634.6788691001807</v>
          </cell>
          <cell r="BD19">
            <v>3634.6788691001807</v>
          </cell>
          <cell r="BE19">
            <v>5303.0259999999998</v>
          </cell>
          <cell r="BF19">
            <v>102.229</v>
          </cell>
          <cell r="BG19">
            <v>1770.346</v>
          </cell>
          <cell r="BH19">
            <v>1872.575</v>
          </cell>
          <cell r="BI19">
            <v>212.75933136799998</v>
          </cell>
          <cell r="BK19">
            <v>212.75933136799998</v>
          </cell>
          <cell r="BL19">
            <v>1872.575</v>
          </cell>
          <cell r="BN19">
            <v>500.81422680000003</v>
          </cell>
          <cell r="BO19">
            <v>0</v>
          </cell>
          <cell r="BR19">
            <v>0</v>
          </cell>
          <cell r="BV19">
            <v>768.30200000000002</v>
          </cell>
          <cell r="BW19">
            <v>694.2470047352673</v>
          </cell>
          <cell r="BX19">
            <v>768.30200000000002</v>
          </cell>
          <cell r="BY19">
            <v>662.87400000000002</v>
          </cell>
          <cell r="BZ19">
            <v>244</v>
          </cell>
          <cell r="CA19">
            <v>662.87400000000002</v>
          </cell>
          <cell r="CB19">
            <v>1435.5360000000001</v>
          </cell>
          <cell r="CC19">
            <v>1495.7903258207123</v>
          </cell>
          <cell r="CD19">
            <v>1435.5360000000001</v>
          </cell>
          <cell r="CE19">
            <v>0</v>
          </cell>
          <cell r="CF19">
            <v>0</v>
          </cell>
          <cell r="CG19">
            <v>0</v>
          </cell>
          <cell r="CJ19">
            <v>0</v>
          </cell>
          <cell r="CM19">
            <v>0</v>
          </cell>
          <cell r="CP19">
            <v>0</v>
          </cell>
          <cell r="CR19">
            <v>343.77065000000005</v>
          </cell>
          <cell r="CT19">
            <v>744.44736999999998</v>
          </cell>
          <cell r="CV19">
            <v>300.99534999999997</v>
          </cell>
          <cell r="CX19">
            <v>46.322720000000004</v>
          </cell>
          <cell r="DG19">
            <v>3.35</v>
          </cell>
          <cell r="DH19">
            <v>1.0381</v>
          </cell>
        </row>
        <row r="20">
          <cell r="C20">
            <v>38961</v>
          </cell>
          <cell r="D20" t="str">
            <v>Y</v>
          </cell>
          <cell r="E20">
            <v>1164626</v>
          </cell>
          <cell r="F20">
            <v>1176595.2</v>
          </cell>
          <cell r="K20">
            <v>2052.3690000000001</v>
          </cell>
          <cell r="L20">
            <v>412.839</v>
          </cell>
          <cell r="M20">
            <v>0</v>
          </cell>
          <cell r="N20">
            <v>0</v>
          </cell>
          <cell r="O20">
            <v>2465.2080000000001</v>
          </cell>
          <cell r="P20">
            <v>2465.2080000000001</v>
          </cell>
          <cell r="Q20">
            <v>3454.5788806999999</v>
          </cell>
          <cell r="S20">
            <v>3454.5788806999999</v>
          </cell>
          <cell r="T20">
            <v>2465.2080000000001</v>
          </cell>
          <cell r="U20">
            <v>997.98400000000004</v>
          </cell>
          <cell r="W20">
            <v>997.98400000000004</v>
          </cell>
          <cell r="X20">
            <v>1179.9298199999998</v>
          </cell>
          <cell r="Z20">
            <v>1179.9298199999998</v>
          </cell>
          <cell r="AA20">
            <v>997.98400000000004</v>
          </cell>
          <cell r="AB20">
            <v>77.069999999999993</v>
          </cell>
          <cell r="AC20">
            <v>1764.085</v>
          </cell>
          <cell r="AD20">
            <v>1841.155</v>
          </cell>
          <cell r="AE20">
            <v>157.70638199999999</v>
          </cell>
          <cell r="AG20">
            <v>157.70638199999999</v>
          </cell>
          <cell r="AH20">
            <v>1841.155</v>
          </cell>
          <cell r="AJ20">
            <v>3190.639968</v>
          </cell>
          <cell r="AK20">
            <v>0</v>
          </cell>
          <cell r="AO20">
            <v>20108.533460000002</v>
          </cell>
          <cell r="AP20">
            <v>2072.9059999999999</v>
          </cell>
          <cell r="AQ20">
            <v>0</v>
          </cell>
          <cell r="AR20">
            <v>0</v>
          </cell>
          <cell r="AS20">
            <v>0</v>
          </cell>
          <cell r="AT20">
            <v>22181.439460000001</v>
          </cell>
          <cell r="AU20">
            <v>24577.740497390914</v>
          </cell>
          <cell r="AW20">
            <v>24577.740497390914</v>
          </cell>
          <cell r="AX20">
            <v>22181.439460000001</v>
          </cell>
          <cell r="AY20">
            <v>6583.91</v>
          </cell>
          <cell r="BA20">
            <v>6583.91</v>
          </cell>
          <cell r="BB20">
            <v>3545.9319300463253</v>
          </cell>
          <cell r="BD20">
            <v>3545.9319300463253</v>
          </cell>
          <cell r="BE20">
            <v>6583.91</v>
          </cell>
          <cell r="BF20">
            <v>-215.79499999999999</v>
          </cell>
          <cell r="BG20">
            <v>857.572</v>
          </cell>
          <cell r="BH20">
            <v>641.77700000000004</v>
          </cell>
          <cell r="BI20">
            <v>212.12850583999997</v>
          </cell>
          <cell r="BK20">
            <v>212.12850583999997</v>
          </cell>
          <cell r="BL20">
            <v>641.77700000000004</v>
          </cell>
          <cell r="BN20">
            <v>500.81422680000003</v>
          </cell>
          <cell r="BO20">
            <v>0</v>
          </cell>
          <cell r="BR20">
            <v>0</v>
          </cell>
          <cell r="BV20">
            <v>707.37199999999996</v>
          </cell>
          <cell r="BW20">
            <v>579.60793011030114</v>
          </cell>
          <cell r="BX20">
            <v>707.37199999999996</v>
          </cell>
          <cell r="BY20">
            <v>211.762</v>
          </cell>
          <cell r="BZ20">
            <v>236.1</v>
          </cell>
          <cell r="CA20">
            <v>211.762</v>
          </cell>
          <cell r="CB20">
            <v>1324.0719999999999</v>
          </cell>
          <cell r="CC20">
            <v>1419.2481832938925</v>
          </cell>
          <cell r="CD20">
            <v>1324.0719999999999</v>
          </cell>
          <cell r="CE20">
            <v>1691.38554</v>
          </cell>
          <cell r="CF20">
            <v>4000</v>
          </cell>
          <cell r="CG20">
            <v>1691.38554</v>
          </cell>
          <cell r="CJ20">
            <v>0</v>
          </cell>
          <cell r="CM20">
            <v>0</v>
          </cell>
          <cell r="CP20">
            <v>0</v>
          </cell>
          <cell r="CR20">
            <v>343.77065000000005</v>
          </cell>
          <cell r="CT20">
            <v>648.17197999999996</v>
          </cell>
          <cell r="CV20">
            <v>281.83446000000004</v>
          </cell>
          <cell r="CX20">
            <v>50.295059999999999</v>
          </cell>
          <cell r="DG20">
            <v>3.35</v>
          </cell>
          <cell r="DH20">
            <v>1.0381</v>
          </cell>
        </row>
        <row r="21">
          <cell r="C21">
            <v>38991</v>
          </cell>
          <cell r="D21" t="str">
            <v>Y</v>
          </cell>
          <cell r="E21">
            <v>1167109</v>
          </cell>
          <cell r="F21">
            <v>1182564.3999999999</v>
          </cell>
          <cell r="H21">
            <v>279</v>
          </cell>
          <cell r="I21">
            <v>249</v>
          </cell>
          <cell r="K21">
            <v>5656.5630000000001</v>
          </cell>
          <cell r="L21">
            <v>823.29499999999996</v>
          </cell>
          <cell r="M21">
            <v>-52.137003586767577</v>
          </cell>
          <cell r="N21">
            <v>7.6531593726468978</v>
          </cell>
          <cell r="O21">
            <v>6420.0678370405858</v>
          </cell>
          <cell r="P21">
            <v>6479.8580000000002</v>
          </cell>
          <cell r="Q21">
            <v>6388.2807774168423</v>
          </cell>
          <cell r="S21">
            <v>6388.2807774168423</v>
          </cell>
          <cell r="T21">
            <v>6420.0678370405858</v>
          </cell>
          <cell r="U21">
            <v>1657.674</v>
          </cell>
          <cell r="W21">
            <v>1657.674</v>
          </cell>
          <cell r="X21">
            <v>2138.6868150999999</v>
          </cell>
          <cell r="Z21">
            <v>2138.6868150999999</v>
          </cell>
          <cell r="AA21">
            <v>1657.674</v>
          </cell>
          <cell r="AB21">
            <v>-55.134</v>
          </cell>
          <cell r="AC21">
            <v>2757.4409999999998</v>
          </cell>
          <cell r="AD21">
            <v>2702.3069999999998</v>
          </cell>
          <cell r="AE21">
            <v>1186.3308514</v>
          </cell>
          <cell r="AG21">
            <v>1186.3308514</v>
          </cell>
          <cell r="AH21">
            <v>2702.3069999999998</v>
          </cell>
          <cell r="AJ21">
            <v>1899.1253333333332</v>
          </cell>
          <cell r="AK21">
            <v>0</v>
          </cell>
          <cell r="AO21">
            <v>37367.830999999998</v>
          </cell>
          <cell r="AP21">
            <v>3665.2840000000001</v>
          </cell>
          <cell r="AQ21">
            <v>-180.23099999999999</v>
          </cell>
          <cell r="AR21">
            <v>-173.61622194393604</v>
          </cell>
          <cell r="AS21">
            <v>25.485020710914171</v>
          </cell>
          <cell r="AT21">
            <v>41033.114999999998</v>
          </cell>
          <cell r="AU21">
            <v>40665.703474431524</v>
          </cell>
          <cell r="AW21">
            <v>40665.703474431524</v>
          </cell>
          <cell r="AX21">
            <v>41033.114999999998</v>
          </cell>
          <cell r="AY21">
            <v>5917.1960000000008</v>
          </cell>
          <cell r="BA21">
            <v>5917.1960000000008</v>
          </cell>
          <cell r="BB21">
            <v>5712.891090545093</v>
          </cell>
          <cell r="BD21">
            <v>5712.891090545093</v>
          </cell>
          <cell r="BE21">
            <v>5917.1960000000008</v>
          </cell>
          <cell r="BF21">
            <v>-121.596</v>
          </cell>
          <cell r="BG21">
            <v>759.72299999999996</v>
          </cell>
          <cell r="BH21">
            <v>638.12699999999995</v>
          </cell>
          <cell r="BI21">
            <v>336.12592022000001</v>
          </cell>
          <cell r="BK21">
            <v>336.12592022000001</v>
          </cell>
          <cell r="BL21">
            <v>638.12699999999995</v>
          </cell>
          <cell r="BN21">
            <v>265.40006666666665</v>
          </cell>
          <cell r="BO21">
            <v>0</v>
          </cell>
          <cell r="BR21">
            <v>0</v>
          </cell>
          <cell r="BV21">
            <v>733.673</v>
          </cell>
          <cell r="BW21">
            <v>1045.3120778547541</v>
          </cell>
          <cell r="BX21">
            <v>733.673</v>
          </cell>
          <cell r="BY21">
            <v>297.33258000000001</v>
          </cell>
          <cell r="BZ21">
            <v>28.3</v>
          </cell>
          <cell r="CA21">
            <v>297.33258000000001</v>
          </cell>
          <cell r="CB21">
            <v>1045.21</v>
          </cell>
          <cell r="CC21">
            <v>1368.6036012433653</v>
          </cell>
          <cell r="CD21">
            <v>1045.21</v>
          </cell>
          <cell r="CE21">
            <v>0</v>
          </cell>
          <cell r="CF21">
            <v>0</v>
          </cell>
          <cell r="CG21">
            <v>0</v>
          </cell>
          <cell r="CJ21">
            <v>0</v>
          </cell>
          <cell r="CM21">
            <v>0</v>
          </cell>
          <cell r="CP21">
            <v>0</v>
          </cell>
          <cell r="CR21">
            <v>96.586830000000006</v>
          </cell>
          <cell r="CT21">
            <v>622.09357999999997</v>
          </cell>
          <cell r="CV21">
            <v>277.60275999999999</v>
          </cell>
          <cell r="CX21">
            <v>48.926839999999999</v>
          </cell>
          <cell r="DG21">
            <v>3.33</v>
          </cell>
          <cell r="DH21">
            <v>1.0381</v>
          </cell>
        </row>
        <row r="22">
          <cell r="C22">
            <v>39022</v>
          </cell>
          <cell r="D22" t="str">
            <v>Y</v>
          </cell>
          <cell r="E22">
            <v>1171351</v>
          </cell>
          <cell r="F22">
            <v>1182217.5</v>
          </cell>
          <cell r="H22">
            <v>382</v>
          </cell>
          <cell r="I22">
            <v>518</v>
          </cell>
          <cell r="K22">
            <v>7068.665</v>
          </cell>
          <cell r="L22">
            <v>1597.559</v>
          </cell>
          <cell r="M22">
            <v>1673.3330961247348</v>
          </cell>
          <cell r="N22">
            <v>-245.62718965955645</v>
          </cell>
          <cell r="O22">
            <v>10585.184285784293</v>
          </cell>
          <cell r="P22">
            <v>8666.2240000000002</v>
          </cell>
          <cell r="Q22">
            <v>11319.977988296914</v>
          </cell>
          <cell r="S22">
            <v>11319.977988296914</v>
          </cell>
          <cell r="T22">
            <v>10585.184285784293</v>
          </cell>
          <cell r="U22">
            <v>2429.6550000000002</v>
          </cell>
          <cell r="W22">
            <v>2429.6550000000002</v>
          </cell>
          <cell r="X22">
            <v>3092.6313001999993</v>
          </cell>
          <cell r="Z22">
            <v>3092.6313001999993</v>
          </cell>
          <cell r="AA22">
            <v>2429.6550000000002</v>
          </cell>
          <cell r="AB22">
            <v>97.299000000000007</v>
          </cell>
          <cell r="AC22">
            <v>2142.1770000000001</v>
          </cell>
          <cell r="AD22">
            <v>2239.4760000000001</v>
          </cell>
          <cell r="AE22">
            <v>2286.6397620000007</v>
          </cell>
          <cell r="AG22">
            <v>2286.6397620000007</v>
          </cell>
          <cell r="AH22">
            <v>2239.4760000000001</v>
          </cell>
          <cell r="AJ22">
            <v>1899.1253333333332</v>
          </cell>
          <cell r="AK22">
            <v>0</v>
          </cell>
          <cell r="AO22">
            <v>44127.274400000002</v>
          </cell>
          <cell r="AP22">
            <v>6097.59</v>
          </cell>
          <cell r="AQ22">
            <v>5784.5</v>
          </cell>
          <cell r="AR22">
            <v>5572.1992100953667</v>
          </cell>
          <cell r="AS22">
            <v>-817.93854156632301</v>
          </cell>
          <cell r="AT22">
            <v>50224.864400000006</v>
          </cell>
          <cell r="AU22">
            <v>56372.97936489003</v>
          </cell>
          <cell r="AW22">
            <v>56372.97936489003</v>
          </cell>
          <cell r="AX22">
            <v>50224.864400000006</v>
          </cell>
          <cell r="AY22">
            <v>10122.847</v>
          </cell>
          <cell r="BA22">
            <v>10122.847</v>
          </cell>
          <cell r="BB22">
            <v>7856.0435667807278</v>
          </cell>
          <cell r="BD22">
            <v>7856.0435667807278</v>
          </cell>
          <cell r="BE22">
            <v>10122.847</v>
          </cell>
          <cell r="BF22">
            <v>-670.57500000000005</v>
          </cell>
          <cell r="BG22">
            <v>597.85299999999995</v>
          </cell>
          <cell r="BH22">
            <v>-72.722000000000094</v>
          </cell>
          <cell r="BI22">
            <v>468.77064650400007</v>
          </cell>
          <cell r="BK22">
            <v>468.77064650400007</v>
          </cell>
          <cell r="BL22">
            <v>-72.722000000000094</v>
          </cell>
          <cell r="BN22">
            <v>265.40006666666665</v>
          </cell>
          <cell r="BO22">
            <v>0</v>
          </cell>
          <cell r="BR22">
            <v>0</v>
          </cell>
          <cell r="BV22">
            <v>1065.2018599999999</v>
          </cell>
          <cell r="BW22">
            <v>1795.702448605849</v>
          </cell>
          <cell r="BX22">
            <v>1065.2018599999999</v>
          </cell>
          <cell r="BY22">
            <v>1179.9849999999999</v>
          </cell>
          <cell r="BZ22">
            <v>327.3</v>
          </cell>
          <cell r="CA22">
            <v>1179.9849999999999</v>
          </cell>
          <cell r="CB22">
            <v>1121.663</v>
          </cell>
          <cell r="CC22">
            <v>1245.2542319528695</v>
          </cell>
          <cell r="CD22">
            <v>1121.663</v>
          </cell>
          <cell r="CE22">
            <v>0</v>
          </cell>
          <cell r="CF22">
            <v>0</v>
          </cell>
          <cell r="CG22">
            <v>0</v>
          </cell>
          <cell r="CJ22">
            <v>0</v>
          </cell>
          <cell r="CM22">
            <v>0</v>
          </cell>
          <cell r="CP22">
            <v>0</v>
          </cell>
          <cell r="CR22">
            <v>319.15934000000004</v>
          </cell>
          <cell r="CT22">
            <v>526.0829</v>
          </cell>
          <cell r="CV22">
            <v>224.91744</v>
          </cell>
          <cell r="CX22">
            <v>51.503039999999999</v>
          </cell>
          <cell r="DG22">
            <v>3.33</v>
          </cell>
          <cell r="DH22">
            <v>1.0381</v>
          </cell>
        </row>
        <row r="23">
          <cell r="C23">
            <v>39052</v>
          </cell>
          <cell r="D23" t="str">
            <v>Y</v>
          </cell>
          <cell r="E23">
            <v>1175368</v>
          </cell>
          <cell r="F23">
            <v>1183015.25</v>
          </cell>
          <cell r="H23">
            <v>655</v>
          </cell>
          <cell r="I23">
            <v>869</v>
          </cell>
          <cell r="K23">
            <v>10813.331</v>
          </cell>
          <cell r="L23">
            <v>2831.07</v>
          </cell>
          <cell r="M23">
            <v>2633.0388764643653</v>
          </cell>
          <cell r="N23">
            <v>-386.50103720906145</v>
          </cell>
          <cell r="O23">
            <v>16663.940913673425</v>
          </cell>
          <cell r="P23">
            <v>13644.401</v>
          </cell>
          <cell r="Q23">
            <v>17171.022685627537</v>
          </cell>
          <cell r="S23">
            <v>17171.022685627537</v>
          </cell>
          <cell r="T23">
            <v>16663.940913673425</v>
          </cell>
          <cell r="U23">
            <v>3448.9410000000003</v>
          </cell>
          <cell r="W23">
            <v>3448.9410000000003</v>
          </cell>
          <cell r="X23">
            <v>4428.020633099999</v>
          </cell>
          <cell r="Z23">
            <v>4428.020633099999</v>
          </cell>
          <cell r="AA23">
            <v>3448.9410000000003</v>
          </cell>
          <cell r="AB23">
            <v>-63.024000000000001</v>
          </cell>
          <cell r="AC23">
            <v>2679.5050000000001</v>
          </cell>
          <cell r="AD23">
            <v>2616.4810000000002</v>
          </cell>
          <cell r="AE23">
            <v>3734.4750514000002</v>
          </cell>
          <cell r="AG23">
            <v>3734.4750514000002</v>
          </cell>
          <cell r="AH23">
            <v>2616.4810000000002</v>
          </cell>
          <cell r="AJ23">
            <v>1899.1253333333332</v>
          </cell>
          <cell r="AK23">
            <v>0</v>
          </cell>
          <cell r="AO23">
            <v>55680.376000000004</v>
          </cell>
          <cell r="AP23">
            <v>10953.206</v>
          </cell>
          <cell r="AQ23">
            <v>9102.0810000000001</v>
          </cell>
          <cell r="AR23">
            <v>8768.0194586263369</v>
          </cell>
          <cell r="AS23">
            <v>-1287.0484539061747</v>
          </cell>
          <cell r="AT23">
            <v>66633.582000000009</v>
          </cell>
          <cell r="AU23">
            <v>75222.322724233192</v>
          </cell>
          <cell r="AW23">
            <v>75222.322724233192</v>
          </cell>
          <cell r="AX23">
            <v>66633.582000000009</v>
          </cell>
          <cell r="AY23">
            <v>12805.866</v>
          </cell>
          <cell r="BA23">
            <v>12805.866</v>
          </cell>
          <cell r="BB23">
            <v>10868.007885779767</v>
          </cell>
          <cell r="BD23">
            <v>10868.007885779767</v>
          </cell>
          <cell r="BE23">
            <v>12805.866</v>
          </cell>
          <cell r="BF23">
            <v>-10.433999999999999</v>
          </cell>
          <cell r="BG23">
            <v>717.84699999999998</v>
          </cell>
          <cell r="BH23">
            <v>707.41300000000001</v>
          </cell>
          <cell r="BI23">
            <v>643.30377198000008</v>
          </cell>
          <cell r="BK23">
            <v>643.30377198000008</v>
          </cell>
          <cell r="BL23">
            <v>707.41300000000001</v>
          </cell>
          <cell r="BN23">
            <v>265.40006666666665</v>
          </cell>
          <cell r="BO23">
            <v>0</v>
          </cell>
          <cell r="BR23">
            <v>0</v>
          </cell>
          <cell r="BV23">
            <v>1578.1179999999999</v>
          </cell>
          <cell r="BW23">
            <v>2607.3795925664708</v>
          </cell>
          <cell r="BX23">
            <v>1578.1179999999999</v>
          </cell>
          <cell r="BY23">
            <v>3211.0839999999998</v>
          </cell>
          <cell r="BZ23">
            <v>380.1</v>
          </cell>
          <cell r="CA23">
            <v>3211.0839999999998</v>
          </cell>
          <cell r="CB23">
            <v>1161.079</v>
          </cell>
          <cell r="CC23">
            <v>1308.189139592344</v>
          </cell>
          <cell r="CD23">
            <v>1161.079</v>
          </cell>
          <cell r="CE23">
            <v>0</v>
          </cell>
          <cell r="CF23">
            <v>0</v>
          </cell>
          <cell r="CG23">
            <v>0</v>
          </cell>
          <cell r="CJ23">
            <v>0</v>
          </cell>
          <cell r="CM23">
            <v>0</v>
          </cell>
          <cell r="CP23">
            <v>0</v>
          </cell>
          <cell r="CR23">
            <v>319.39334000000002</v>
          </cell>
          <cell r="CT23">
            <v>583.95325000000003</v>
          </cell>
          <cell r="CV23">
            <v>207.58970000000002</v>
          </cell>
          <cell r="CX23">
            <v>50.143080000000005</v>
          </cell>
          <cell r="DG23">
            <v>3.33</v>
          </cell>
          <cell r="DH23">
            <v>1.0381</v>
          </cell>
        </row>
        <row r="24">
          <cell r="C24">
            <v>39083</v>
          </cell>
          <cell r="D24" t="str">
            <v>Y</v>
          </cell>
          <cell r="E24">
            <v>1177007</v>
          </cell>
          <cell r="F24">
            <v>1172040.8050000002</v>
          </cell>
          <cell r="H24">
            <v>845</v>
          </cell>
          <cell r="I24">
            <v>1021</v>
          </cell>
          <cell r="K24">
            <v>14431.619000000001</v>
          </cell>
          <cell r="L24">
            <v>3446.576</v>
          </cell>
          <cell r="M24">
            <v>2165.4900252337879</v>
          </cell>
          <cell r="N24">
            <v>-317.8702254899153</v>
          </cell>
          <cell r="O24">
            <v>20361.555250723701</v>
          </cell>
          <cell r="P24">
            <v>17878.195</v>
          </cell>
          <cell r="Q24">
            <v>19524.547726789224</v>
          </cell>
          <cell r="S24">
            <v>19524.547726789224</v>
          </cell>
          <cell r="T24">
            <v>20361.555250723701</v>
          </cell>
          <cell r="U24">
            <v>3278.873</v>
          </cell>
          <cell r="W24">
            <v>3278.873</v>
          </cell>
          <cell r="X24">
            <v>3926.6266023672624</v>
          </cell>
          <cell r="Z24">
            <v>3926.6266023672624</v>
          </cell>
          <cell r="AA24">
            <v>3278.873</v>
          </cell>
          <cell r="AB24">
            <v>71.007000000000005</v>
          </cell>
          <cell r="AC24">
            <v>2431.1529999999998</v>
          </cell>
          <cell r="AD24">
            <v>2502.16</v>
          </cell>
          <cell r="AE24">
            <v>1873.847</v>
          </cell>
          <cell r="AG24">
            <v>1873.847</v>
          </cell>
          <cell r="AH24">
            <v>2502.16</v>
          </cell>
          <cell r="AJ24">
            <v>1981.1016666666665</v>
          </cell>
          <cell r="AK24">
            <v>0</v>
          </cell>
          <cell r="AO24">
            <v>78144.525000000009</v>
          </cell>
          <cell r="AP24">
            <v>14106.093000000001</v>
          </cell>
          <cell r="AQ24">
            <v>7485.8239999999996</v>
          </cell>
          <cell r="AR24">
            <v>7211.0817840285135</v>
          </cell>
          <cell r="AS24">
            <v>-1058.5078508814179</v>
          </cell>
          <cell r="AT24">
            <v>92250.618000000017</v>
          </cell>
          <cell r="AU24">
            <v>80958.462237754837</v>
          </cell>
          <cell r="AW24">
            <v>80958.462237754837</v>
          </cell>
          <cell r="AX24">
            <v>92250.618000000017</v>
          </cell>
          <cell r="AY24">
            <v>14787.188</v>
          </cell>
          <cell r="BA24">
            <v>14787.188</v>
          </cell>
          <cell r="BB24">
            <v>14329.75903204743</v>
          </cell>
          <cell r="BD24">
            <v>14329.75903204743</v>
          </cell>
          <cell r="BE24">
            <v>14787.188</v>
          </cell>
          <cell r="BF24">
            <v>84.212000000000003</v>
          </cell>
          <cell r="BG24">
            <v>782.93399999999997</v>
          </cell>
          <cell r="BH24">
            <v>867.14599999999996</v>
          </cell>
          <cell r="BI24">
            <v>404.88407999999998</v>
          </cell>
          <cell r="BK24">
            <v>404.88407999999998</v>
          </cell>
          <cell r="BL24">
            <v>867.14599999999996</v>
          </cell>
          <cell r="BN24">
            <v>340.02101291666668</v>
          </cell>
          <cell r="BO24">
            <v>0</v>
          </cell>
          <cell r="BR24">
            <v>0</v>
          </cell>
          <cell r="BV24">
            <v>1841.847</v>
          </cell>
          <cell r="BW24">
            <v>2354.4067581259092</v>
          </cell>
          <cell r="BX24">
            <v>1841.847</v>
          </cell>
          <cell r="BY24">
            <v>1984.4269999999999</v>
          </cell>
          <cell r="BZ24">
            <v>724.1</v>
          </cell>
          <cell r="CA24">
            <v>1984.4269999999999</v>
          </cell>
          <cell r="CB24">
            <v>1490.0060000000001</v>
          </cell>
          <cell r="CC24">
            <v>1534.650442890829</v>
          </cell>
          <cell r="CD24">
            <v>1490.0060000000001</v>
          </cell>
          <cell r="CE24">
            <v>0</v>
          </cell>
          <cell r="CF24">
            <v>0</v>
          </cell>
          <cell r="CG24">
            <v>0</v>
          </cell>
          <cell r="CI24">
            <v>0</v>
          </cell>
          <cell r="CJ24">
            <v>0</v>
          </cell>
          <cell r="CM24">
            <v>0</v>
          </cell>
          <cell r="CP24">
            <v>0</v>
          </cell>
          <cell r="CR24">
            <v>319.17172999999997</v>
          </cell>
          <cell r="CS24">
            <v>303.01402033732501</v>
          </cell>
          <cell r="CT24">
            <v>859.47331000000008</v>
          </cell>
          <cell r="CU24">
            <v>921.16879749727411</v>
          </cell>
          <cell r="CV24">
            <v>262.57538</v>
          </cell>
          <cell r="CW24">
            <v>254.71625505622998</v>
          </cell>
          <cell r="CX24">
            <v>48.785379999999996</v>
          </cell>
          <cell r="CY24">
            <v>55.08470333333333</v>
          </cell>
          <cell r="DG24">
            <v>3.33</v>
          </cell>
          <cell r="DH24">
            <v>1.0381</v>
          </cell>
          <cell r="DI24">
            <v>0</v>
          </cell>
        </row>
        <row r="25">
          <cell r="C25">
            <v>39114</v>
          </cell>
          <cell r="D25" t="str">
            <v>Y</v>
          </cell>
          <cell r="E25">
            <v>1178184</v>
          </cell>
          <cell r="F25">
            <v>1170338.74</v>
          </cell>
          <cell r="H25">
            <v>1024</v>
          </cell>
          <cell r="I25">
            <v>865</v>
          </cell>
          <cell r="K25">
            <v>16994.167000000001</v>
          </cell>
          <cell r="L25">
            <v>3698.9749999999999</v>
          </cell>
          <cell r="M25">
            <v>-1956.3235328575854</v>
          </cell>
          <cell r="N25">
            <v>287.16675446277605</v>
          </cell>
          <cell r="O25">
            <v>18449.651712679639</v>
          </cell>
          <cell r="P25">
            <v>20693.142</v>
          </cell>
          <cell r="Q25">
            <v>16825.810660164458</v>
          </cell>
          <cell r="S25">
            <v>16825.810660164458</v>
          </cell>
          <cell r="T25">
            <v>18449.651712679639</v>
          </cell>
          <cell r="U25">
            <v>4250.7709999999997</v>
          </cell>
          <cell r="W25">
            <v>4250.7709999999997</v>
          </cell>
          <cell r="X25">
            <v>3382.7465757817827</v>
          </cell>
          <cell r="Z25">
            <v>3382.7465757817827</v>
          </cell>
          <cell r="AA25">
            <v>4250.7709999999997</v>
          </cell>
          <cell r="AB25">
            <v>-70.698999999999998</v>
          </cell>
          <cell r="AC25">
            <v>2819.17</v>
          </cell>
          <cell r="AD25">
            <v>2748.471</v>
          </cell>
          <cell r="AE25">
            <v>1724.8430000000001</v>
          </cell>
          <cell r="AG25">
            <v>1724.8430000000001</v>
          </cell>
          <cell r="AH25">
            <v>2748.471</v>
          </cell>
          <cell r="AJ25">
            <v>1981.1016666666665</v>
          </cell>
          <cell r="AK25">
            <v>0</v>
          </cell>
          <cell r="AO25">
            <v>66992.145000000004</v>
          </cell>
          <cell r="AP25">
            <v>8315.0239999999994</v>
          </cell>
          <cell r="AQ25">
            <v>-6762.7619999999997</v>
          </cell>
          <cell r="AR25">
            <v>-6514.5573644157594</v>
          </cell>
          <cell r="AS25">
            <v>956.2652923610442</v>
          </cell>
          <cell r="AT25">
            <v>75307.169000000009</v>
          </cell>
          <cell r="AU25">
            <v>71185.139943925766</v>
          </cell>
          <cell r="AW25">
            <v>71185.139943925766</v>
          </cell>
          <cell r="AX25">
            <v>75307.169000000009</v>
          </cell>
          <cell r="AY25">
            <v>16934.782999999999</v>
          </cell>
          <cell r="BA25">
            <v>16934.782999999999</v>
          </cell>
          <cell r="BB25">
            <v>12394.229888964292</v>
          </cell>
          <cell r="BD25">
            <v>12394.229888964292</v>
          </cell>
          <cell r="BE25">
            <v>16934.782999999999</v>
          </cell>
          <cell r="BF25">
            <v>209.43799999999999</v>
          </cell>
          <cell r="BG25">
            <v>904.25199999999995</v>
          </cell>
          <cell r="BH25">
            <v>1113.69</v>
          </cell>
          <cell r="BI25">
            <v>388.56110999999999</v>
          </cell>
          <cell r="BK25">
            <v>388.56110999999999</v>
          </cell>
          <cell r="BL25">
            <v>1113.69</v>
          </cell>
          <cell r="BN25">
            <v>340.02101291666668</v>
          </cell>
          <cell r="BO25">
            <v>0</v>
          </cell>
          <cell r="BR25">
            <v>0</v>
          </cell>
          <cell r="BV25">
            <v>2497.998</v>
          </cell>
          <cell r="BW25">
            <v>2048.8126851616644</v>
          </cell>
          <cell r="BX25">
            <v>2497.998</v>
          </cell>
          <cell r="BY25">
            <v>1633.3019999999999</v>
          </cell>
          <cell r="BZ25">
            <v>327.3</v>
          </cell>
          <cell r="CA25">
            <v>1633.3019999999999</v>
          </cell>
          <cell r="CB25">
            <v>1385.028</v>
          </cell>
          <cell r="CC25">
            <v>1621.8528071147484</v>
          </cell>
          <cell r="CD25">
            <v>1385.028</v>
          </cell>
          <cell r="CE25">
            <v>0</v>
          </cell>
          <cell r="CF25">
            <v>0</v>
          </cell>
          <cell r="CG25">
            <v>0</v>
          </cell>
          <cell r="CI25">
            <v>0</v>
          </cell>
          <cell r="CJ25">
            <v>0</v>
          </cell>
          <cell r="CM25">
            <v>0</v>
          </cell>
          <cell r="CP25">
            <v>0</v>
          </cell>
          <cell r="CR25">
            <v>319.85003</v>
          </cell>
          <cell r="CS25">
            <v>303.01402033732501</v>
          </cell>
          <cell r="CT25">
            <v>1017.21366</v>
          </cell>
          <cell r="CU25">
            <v>1011.9890008457872</v>
          </cell>
          <cell r="CV25">
            <v>-0.13821000000001504</v>
          </cell>
          <cell r="CW25">
            <v>251.0984159316362</v>
          </cell>
          <cell r="CX25">
            <v>47.96461</v>
          </cell>
          <cell r="CY25">
            <v>55.08470333333333</v>
          </cell>
          <cell r="DG25">
            <v>3.33</v>
          </cell>
          <cell r="DH25">
            <v>1.0381</v>
          </cell>
          <cell r="DI25">
            <v>0</v>
          </cell>
        </row>
        <row r="26">
          <cell r="C26">
            <v>39142</v>
          </cell>
          <cell r="D26" t="str">
            <v>Y</v>
          </cell>
          <cell r="E26">
            <v>1179136</v>
          </cell>
          <cell r="F26">
            <v>1172926.925</v>
          </cell>
          <cell r="H26">
            <v>698</v>
          </cell>
          <cell r="I26">
            <v>693</v>
          </cell>
          <cell r="K26">
            <v>12235.343999999999</v>
          </cell>
          <cell r="L26">
            <v>3494.556</v>
          </cell>
          <cell r="M26">
            <v>-61.403759987711432</v>
          </cell>
          <cell r="N26">
            <v>9.0304156386422054</v>
          </cell>
          <cell r="O26">
            <v>15659.465824373645</v>
          </cell>
          <cell r="P26">
            <v>15729.9</v>
          </cell>
          <cell r="Q26">
            <v>14558.556446939259</v>
          </cell>
          <cell r="S26">
            <v>14558.556446939259</v>
          </cell>
          <cell r="T26">
            <v>15659.465824373645</v>
          </cell>
          <cell r="U26">
            <v>3020.7250000000004</v>
          </cell>
          <cell r="W26">
            <v>3020.7250000000004</v>
          </cell>
          <cell r="X26">
            <v>2986.7665217491153</v>
          </cell>
          <cell r="Z26">
            <v>2986.7665217491153</v>
          </cell>
          <cell r="AA26">
            <v>3020.7250000000004</v>
          </cell>
          <cell r="AB26">
            <v>70.715000000000003</v>
          </cell>
          <cell r="AC26">
            <v>2071.4430000000002</v>
          </cell>
          <cell r="AD26">
            <v>2142.1580000000004</v>
          </cell>
          <cell r="AE26">
            <v>1822.7750000000001</v>
          </cell>
          <cell r="AG26">
            <v>1822.7750000000001</v>
          </cell>
          <cell r="AH26">
            <v>2142.1580000000004</v>
          </cell>
          <cell r="AJ26">
            <v>1981.1016666666665</v>
          </cell>
          <cell r="AK26">
            <v>0</v>
          </cell>
          <cell r="AO26">
            <v>57502.922999999995</v>
          </cell>
          <cell r="AP26">
            <v>10190.210999999999</v>
          </cell>
          <cell r="AQ26">
            <v>-212.26499999999999</v>
          </cell>
          <cell r="AR26">
            <v>-204.47452075907907</v>
          </cell>
          <cell r="AS26">
            <v>30.071284076678545</v>
          </cell>
          <cell r="AT26">
            <v>67693.133999999991</v>
          </cell>
          <cell r="AU26">
            <v>64277.939868682311</v>
          </cell>
          <cell r="AW26">
            <v>64277.939868682311</v>
          </cell>
          <cell r="AX26">
            <v>67693.133999999991</v>
          </cell>
          <cell r="AY26">
            <v>12212.853999999999</v>
          </cell>
          <cell r="BA26">
            <v>12212.853999999999</v>
          </cell>
          <cell r="BB26">
            <v>10951.028673480956</v>
          </cell>
          <cell r="BD26">
            <v>10951.028673480956</v>
          </cell>
          <cell r="BE26">
            <v>12212.853999999999</v>
          </cell>
          <cell r="BF26">
            <v>-146.816</v>
          </cell>
          <cell r="BG26">
            <v>426.584</v>
          </cell>
          <cell r="BH26">
            <v>279.76800000000003</v>
          </cell>
          <cell r="BI26">
            <v>400.74153000000001</v>
          </cell>
          <cell r="BK26">
            <v>400.74153000000001</v>
          </cell>
          <cell r="BL26">
            <v>279.76800000000003</v>
          </cell>
          <cell r="BN26">
            <v>340.02101291666668</v>
          </cell>
          <cell r="BO26">
            <v>0</v>
          </cell>
          <cell r="BR26">
            <v>0</v>
          </cell>
          <cell r="BV26">
            <v>2273.9901100000002</v>
          </cell>
          <cell r="BW26">
            <v>1764.4706309147966</v>
          </cell>
          <cell r="BX26">
            <v>2273.9901100000002</v>
          </cell>
          <cell r="BY26">
            <v>1523.403</v>
          </cell>
          <cell r="BZ26">
            <v>220.5</v>
          </cell>
          <cell r="CA26">
            <v>1523.403</v>
          </cell>
          <cell r="CB26">
            <v>2634.9659999999999</v>
          </cell>
          <cell r="CC26">
            <v>2476.7152312955154</v>
          </cell>
          <cell r="CD26">
            <v>2634.9659999999999</v>
          </cell>
          <cell r="CE26">
            <v>0</v>
          </cell>
          <cell r="CF26">
            <v>0</v>
          </cell>
          <cell r="CG26">
            <v>0</v>
          </cell>
          <cell r="CI26">
            <v>375</v>
          </cell>
          <cell r="CJ26">
            <v>0</v>
          </cell>
          <cell r="CM26">
            <v>0</v>
          </cell>
          <cell r="CP26">
            <v>0</v>
          </cell>
          <cell r="CR26">
            <v>341.44391999999999</v>
          </cell>
          <cell r="CS26">
            <v>303.01402033732501</v>
          </cell>
          <cell r="CT26">
            <v>1973.74206</v>
          </cell>
          <cell r="CU26">
            <v>1432.0037862053409</v>
          </cell>
          <cell r="CV26">
            <v>270.08456999999999</v>
          </cell>
          <cell r="CW26">
            <v>310.94605475284897</v>
          </cell>
          <cell r="CX26">
            <v>49.695360000000001</v>
          </cell>
          <cell r="CY26">
            <v>55.08470333333333</v>
          </cell>
          <cell r="DG26">
            <v>3.33</v>
          </cell>
          <cell r="DH26">
            <v>1.0381</v>
          </cell>
          <cell r="DI26">
            <v>375</v>
          </cell>
        </row>
        <row r="27">
          <cell r="C27">
            <v>39173</v>
          </cell>
          <cell r="D27" t="str">
            <v>Y</v>
          </cell>
          <cell r="E27">
            <v>1177344</v>
          </cell>
          <cell r="F27">
            <v>1171020.1100000001</v>
          </cell>
          <cell r="H27">
            <v>445</v>
          </cell>
          <cell r="I27">
            <v>375</v>
          </cell>
          <cell r="K27">
            <v>8428.6820000000007</v>
          </cell>
          <cell r="L27">
            <v>1959.0920000000001</v>
          </cell>
          <cell r="M27">
            <v>-861.27433666206412</v>
          </cell>
          <cell r="N27">
            <v>126.42552966221204</v>
          </cell>
          <cell r="O27">
            <v>9400.0741336757255</v>
          </cell>
          <cell r="P27">
            <v>10387.774000000001</v>
          </cell>
          <cell r="Q27">
            <v>9581.7697545400388</v>
          </cell>
          <cell r="S27">
            <v>9581.7697545400388</v>
          </cell>
          <cell r="T27">
            <v>9400.0741336757255</v>
          </cell>
          <cell r="U27">
            <v>2615.223</v>
          </cell>
          <cell r="W27">
            <v>2615.223</v>
          </cell>
          <cell r="X27">
            <v>2043.2706916256407</v>
          </cell>
          <cell r="Z27">
            <v>2043.2706916256407</v>
          </cell>
          <cell r="AA27">
            <v>2615.223</v>
          </cell>
          <cell r="AB27">
            <v>-67.616</v>
          </cell>
          <cell r="AC27">
            <v>3429.451</v>
          </cell>
          <cell r="AD27">
            <v>3361.835</v>
          </cell>
          <cell r="AE27">
            <v>1577.0440000000001</v>
          </cell>
          <cell r="AG27">
            <v>1577.0440000000001</v>
          </cell>
          <cell r="AH27">
            <v>3361.835</v>
          </cell>
          <cell r="AJ27">
            <v>1981.1016666666665</v>
          </cell>
          <cell r="AK27">
            <v>0</v>
          </cell>
          <cell r="AO27">
            <v>40298.627999999997</v>
          </cell>
          <cell r="AP27">
            <v>6756.66</v>
          </cell>
          <cell r="AQ27">
            <v>-2977.3159999999998</v>
          </cell>
          <cell r="AR27">
            <v>-2868.0435410846735</v>
          </cell>
          <cell r="AS27">
            <v>420.99701377516612</v>
          </cell>
          <cell r="AT27">
            <v>47055.288</v>
          </cell>
          <cell r="AU27">
            <v>46468.574430397974</v>
          </cell>
          <cell r="AW27">
            <v>46468.574430397974</v>
          </cell>
          <cell r="AX27">
            <v>47055.288</v>
          </cell>
          <cell r="AY27">
            <v>12033.547</v>
          </cell>
          <cell r="BA27">
            <v>12033.547</v>
          </cell>
          <cell r="BB27">
            <v>8191.7485885142823</v>
          </cell>
          <cell r="BD27">
            <v>8191.7485885142823</v>
          </cell>
          <cell r="BE27">
            <v>12033.547</v>
          </cell>
          <cell r="BF27">
            <v>-171.005</v>
          </cell>
          <cell r="BG27">
            <v>1811.2329999999999</v>
          </cell>
          <cell r="BH27">
            <v>1640.2280000000001</v>
          </cell>
          <cell r="BI27">
            <v>371.72484999999995</v>
          </cell>
          <cell r="BK27">
            <v>371.72484999999995</v>
          </cell>
          <cell r="BL27">
            <v>1640.2280000000001</v>
          </cell>
          <cell r="BN27">
            <v>340.02101291666668</v>
          </cell>
          <cell r="BO27">
            <v>0</v>
          </cell>
          <cell r="BR27">
            <v>0</v>
          </cell>
          <cell r="BV27">
            <v>2216.0540000000001</v>
          </cell>
          <cell r="BW27">
            <v>1078.6578691088146</v>
          </cell>
          <cell r="BX27">
            <v>2216.0540000000001</v>
          </cell>
          <cell r="BY27">
            <v>147.81800000000001</v>
          </cell>
          <cell r="BZ27">
            <v>-67.5</v>
          </cell>
          <cell r="CA27">
            <v>147.81800000000001</v>
          </cell>
          <cell r="CB27">
            <v>3374.0250000000001</v>
          </cell>
          <cell r="CC27">
            <v>2213.3207414401459</v>
          </cell>
          <cell r="CD27">
            <v>3374.0250000000001</v>
          </cell>
          <cell r="CE27">
            <v>0</v>
          </cell>
          <cell r="CF27">
            <v>0</v>
          </cell>
          <cell r="CG27">
            <v>0</v>
          </cell>
          <cell r="CI27">
            <v>125</v>
          </cell>
          <cell r="CJ27">
            <v>0</v>
          </cell>
          <cell r="CM27">
            <v>0</v>
          </cell>
          <cell r="CP27">
            <v>0</v>
          </cell>
          <cell r="CR27">
            <v>136.14279999999999</v>
          </cell>
          <cell r="CS27">
            <v>303.01402033732501</v>
          </cell>
          <cell r="CT27">
            <v>2592.19742</v>
          </cell>
          <cell r="CU27">
            <v>1388.5850439927142</v>
          </cell>
          <cell r="CV27">
            <v>593.67708999999991</v>
          </cell>
          <cell r="CW27">
            <v>340.97030711010689</v>
          </cell>
          <cell r="CX27">
            <v>52.00806</v>
          </cell>
          <cell r="CY27">
            <v>55.08470333333333</v>
          </cell>
          <cell r="DG27">
            <v>3.33</v>
          </cell>
          <cell r="DH27">
            <v>1.0381</v>
          </cell>
          <cell r="DI27">
            <v>125</v>
          </cell>
        </row>
        <row r="28">
          <cell r="C28">
            <v>39203</v>
          </cell>
          <cell r="D28" t="str">
            <v>Y</v>
          </cell>
          <cell r="E28">
            <v>1175246</v>
          </cell>
          <cell r="F28">
            <v>1173472.2449999999</v>
          </cell>
          <cell r="H28">
            <v>89</v>
          </cell>
          <cell r="I28">
            <v>126</v>
          </cell>
          <cell r="K28">
            <v>3150.6619999999998</v>
          </cell>
          <cell r="L28">
            <v>1581.8009999999999</v>
          </cell>
          <cell r="M28">
            <v>110.73533797741486</v>
          </cell>
          <cell r="N28">
            <v>-16.254574582288672</v>
          </cell>
          <cell r="O28">
            <v>4859.4529125597037</v>
          </cell>
          <cell r="P28">
            <v>4732.4629999999997</v>
          </cell>
          <cell r="Q28">
            <v>5894.2238872573453</v>
          </cell>
          <cell r="S28">
            <v>5894.2238872573453</v>
          </cell>
          <cell r="T28">
            <v>4859.4529125597037</v>
          </cell>
          <cell r="U28">
            <v>1319.779</v>
          </cell>
          <cell r="W28">
            <v>1319.779</v>
          </cell>
          <cell r="X28">
            <v>1362.0709490512322</v>
          </cell>
          <cell r="Z28">
            <v>1362.0709490512322</v>
          </cell>
          <cell r="AA28">
            <v>1319.779</v>
          </cell>
          <cell r="AB28">
            <v>65.513999999999996</v>
          </cell>
          <cell r="AC28">
            <v>3970.8029999999999</v>
          </cell>
          <cell r="AD28">
            <v>4036.317</v>
          </cell>
          <cell r="AE28">
            <v>1812.5450000000001</v>
          </cell>
          <cell r="AG28">
            <v>1812.5450000000001</v>
          </cell>
          <cell r="AH28">
            <v>4036.317</v>
          </cell>
          <cell r="AJ28">
            <v>1981.1016666666665</v>
          </cell>
          <cell r="AK28">
            <v>0</v>
          </cell>
          <cell r="AO28">
            <v>25724.713</v>
          </cell>
          <cell r="AP28">
            <v>5709.6210000000001</v>
          </cell>
          <cell r="AQ28">
            <v>382.798</v>
          </cell>
          <cell r="AR28">
            <v>368.74867546479146</v>
          </cell>
          <cell r="AS28">
            <v>-54.127733359021285</v>
          </cell>
          <cell r="AT28">
            <v>31434.333999999999</v>
          </cell>
          <cell r="AU28">
            <v>34911.018072680636</v>
          </cell>
          <cell r="AW28">
            <v>34911.018072680636</v>
          </cell>
          <cell r="AX28">
            <v>31434.333999999999</v>
          </cell>
          <cell r="AY28">
            <v>6199.4780000000001</v>
          </cell>
          <cell r="BA28">
            <v>6199.4780000000001</v>
          </cell>
          <cell r="BB28">
            <v>5764.2035109505887</v>
          </cell>
          <cell r="BD28">
            <v>5764.2035109505887</v>
          </cell>
          <cell r="BE28">
            <v>6199.4780000000001</v>
          </cell>
          <cell r="BF28">
            <v>384.375</v>
          </cell>
          <cell r="BG28">
            <v>1027.8330000000001</v>
          </cell>
          <cell r="BH28">
            <v>1412.2080000000001</v>
          </cell>
          <cell r="BI28">
            <v>440.52020999999996</v>
          </cell>
          <cell r="BK28">
            <v>440.52020999999996</v>
          </cell>
          <cell r="BL28">
            <v>1412.2080000000001</v>
          </cell>
          <cell r="BN28">
            <v>340.02101291666668</v>
          </cell>
          <cell r="BO28">
            <v>0</v>
          </cell>
          <cell r="BR28">
            <v>0</v>
          </cell>
          <cell r="BV28">
            <v>1340.08347</v>
          </cell>
          <cell r="BW28">
            <v>691.31635983775118</v>
          </cell>
          <cell r="BX28">
            <v>1340.08347</v>
          </cell>
          <cell r="BY28">
            <v>93.108000000000004</v>
          </cell>
          <cell r="BZ28">
            <v>-40.4</v>
          </cell>
          <cell r="CA28">
            <v>93.108000000000004</v>
          </cell>
          <cell r="CB28">
            <v>2444.9029999999998</v>
          </cell>
          <cell r="CC28">
            <v>2125.4619704284705</v>
          </cell>
          <cell r="CD28">
            <v>2444.9029999999998</v>
          </cell>
          <cell r="CE28">
            <v>0</v>
          </cell>
          <cell r="CF28">
            <v>0</v>
          </cell>
          <cell r="CG28">
            <v>0</v>
          </cell>
          <cell r="CI28">
            <v>125</v>
          </cell>
          <cell r="CJ28">
            <v>0</v>
          </cell>
          <cell r="CM28">
            <v>0</v>
          </cell>
          <cell r="CP28">
            <v>0</v>
          </cell>
          <cell r="CR28">
            <v>320.07164</v>
          </cell>
          <cell r="CS28">
            <v>303.01402033732501</v>
          </cell>
          <cell r="CT28">
            <v>1694.4008700000002</v>
          </cell>
          <cell r="CU28">
            <v>1314.6882147094946</v>
          </cell>
          <cell r="CV28">
            <v>400.74778999999995</v>
          </cell>
          <cell r="CW28">
            <v>327.00836538165095</v>
          </cell>
          <cell r="CX28">
            <v>29.6829</v>
          </cell>
          <cell r="CY28">
            <v>55.08470333333333</v>
          </cell>
          <cell r="DG28">
            <v>3.33</v>
          </cell>
          <cell r="DH28">
            <v>1.0381</v>
          </cell>
          <cell r="DI28">
            <v>125</v>
          </cell>
        </row>
        <row r="29">
          <cell r="C29">
            <v>39234</v>
          </cell>
          <cell r="D29" t="str">
            <v>Y</v>
          </cell>
          <cell r="E29">
            <v>1172897</v>
          </cell>
          <cell r="F29">
            <v>1173357.28</v>
          </cell>
          <cell r="K29">
            <v>3093.3119999999999</v>
          </cell>
          <cell r="L29">
            <v>771.23900000000003</v>
          </cell>
          <cell r="M29">
            <v>0</v>
          </cell>
          <cell r="N29">
            <v>0</v>
          </cell>
          <cell r="O29">
            <v>3864.5509999999999</v>
          </cell>
          <cell r="P29">
            <v>3864.5509999999999</v>
          </cell>
          <cell r="Q29">
            <v>3877.3424443356257</v>
          </cell>
          <cell r="S29">
            <v>3877.3424443356257</v>
          </cell>
          <cell r="T29">
            <v>3864.5509999999999</v>
          </cell>
          <cell r="U29">
            <v>1031.181</v>
          </cell>
          <cell r="W29">
            <v>1031.181</v>
          </cell>
          <cell r="X29">
            <v>968.73587269081372</v>
          </cell>
          <cell r="Z29">
            <v>968.73587269081372</v>
          </cell>
          <cell r="AA29">
            <v>1031.181</v>
          </cell>
          <cell r="AB29">
            <v>5.625</v>
          </cell>
          <cell r="AC29">
            <v>4887.4340000000002</v>
          </cell>
          <cell r="AD29">
            <v>4893.0590000000002</v>
          </cell>
          <cell r="AE29">
            <v>1632.77</v>
          </cell>
          <cell r="AG29">
            <v>1632.77</v>
          </cell>
          <cell r="AH29">
            <v>4893.0590000000002</v>
          </cell>
          <cell r="AJ29">
            <v>1981.1016666666665</v>
          </cell>
          <cell r="AK29">
            <v>0</v>
          </cell>
          <cell r="AO29">
            <v>22024.73</v>
          </cell>
          <cell r="AP29">
            <v>4614.2340000000004</v>
          </cell>
          <cell r="AQ29">
            <v>0</v>
          </cell>
          <cell r="AR29">
            <v>0</v>
          </cell>
          <cell r="AS29">
            <v>0</v>
          </cell>
          <cell r="AT29">
            <v>26638.964</v>
          </cell>
          <cell r="AU29">
            <v>27589.110124636911</v>
          </cell>
          <cell r="AW29">
            <v>27589.110124636911</v>
          </cell>
          <cell r="AX29">
            <v>26638.964</v>
          </cell>
          <cell r="AY29">
            <v>4722.7249999999995</v>
          </cell>
          <cell r="BA29">
            <v>4722.7249999999995</v>
          </cell>
          <cell r="BB29">
            <v>4330.9883942793576</v>
          </cell>
          <cell r="BD29">
            <v>4330.9883942793576</v>
          </cell>
          <cell r="BE29">
            <v>4722.7249999999995</v>
          </cell>
          <cell r="BF29">
            <v>-8.6969999999999992</v>
          </cell>
          <cell r="BG29">
            <v>1254.588</v>
          </cell>
          <cell r="BH29">
            <v>1245.8910000000001</v>
          </cell>
          <cell r="BI29">
            <v>424.45970999999997</v>
          </cell>
          <cell r="BK29">
            <v>424.45970999999997</v>
          </cell>
          <cell r="BL29">
            <v>1245.8910000000001</v>
          </cell>
          <cell r="BN29">
            <v>340.02101291666668</v>
          </cell>
          <cell r="BO29">
            <v>0</v>
          </cell>
          <cell r="BR29">
            <v>0</v>
          </cell>
          <cell r="BV29">
            <v>989.72400000000005</v>
          </cell>
          <cell r="BW29">
            <v>511.5075230983042</v>
          </cell>
          <cell r="BX29">
            <v>989.72400000000005</v>
          </cell>
          <cell r="BY29">
            <v>150.10900000000001</v>
          </cell>
          <cell r="BZ29">
            <v>160.9</v>
          </cell>
          <cell r="CA29">
            <v>150.10900000000001</v>
          </cell>
          <cell r="CB29">
            <v>1976.6790000000001</v>
          </cell>
          <cell r="CC29">
            <v>2001.9717734120545</v>
          </cell>
          <cell r="CD29">
            <v>1976.6790000000001</v>
          </cell>
          <cell r="CE29">
            <v>0</v>
          </cell>
          <cell r="CF29">
            <v>0</v>
          </cell>
          <cell r="CG29">
            <v>0</v>
          </cell>
          <cell r="CI29">
            <v>125</v>
          </cell>
          <cell r="CJ29">
            <v>0</v>
          </cell>
          <cell r="CM29">
            <v>0</v>
          </cell>
          <cell r="CP29">
            <v>0</v>
          </cell>
          <cell r="CR29">
            <v>320.07164</v>
          </cell>
          <cell r="CS29">
            <v>303.01402033732501</v>
          </cell>
          <cell r="CT29">
            <v>1230.18352</v>
          </cell>
          <cell r="CU29">
            <v>1149.3389174036538</v>
          </cell>
          <cell r="CV29">
            <v>365.46335999999997</v>
          </cell>
          <cell r="CW29">
            <v>368.86746567107576</v>
          </cell>
          <cell r="CX29">
            <v>60.960120000000003</v>
          </cell>
          <cell r="CY29">
            <v>55.08470333333333</v>
          </cell>
          <cell r="DG29">
            <v>3.33</v>
          </cell>
          <cell r="DH29">
            <v>1.0381</v>
          </cell>
          <cell r="DI29">
            <v>125</v>
          </cell>
        </row>
        <row r="30">
          <cell r="C30">
            <v>39264</v>
          </cell>
          <cell r="D30" t="str">
            <v>Y</v>
          </cell>
          <cell r="E30">
            <v>1171052</v>
          </cell>
          <cell r="F30">
            <v>1176429.915</v>
          </cell>
          <cell r="K30">
            <v>2788.2919999999999</v>
          </cell>
          <cell r="L30">
            <v>936.29499999999996</v>
          </cell>
          <cell r="M30">
            <v>0</v>
          </cell>
          <cell r="N30">
            <v>0</v>
          </cell>
          <cell r="O30">
            <v>3724.587</v>
          </cell>
          <cell r="P30">
            <v>3724.587</v>
          </cell>
          <cell r="Q30">
            <v>3994.8217136664312</v>
          </cell>
          <cell r="S30">
            <v>3994.8217136664312</v>
          </cell>
          <cell r="T30">
            <v>3724.587</v>
          </cell>
          <cell r="U30">
            <v>1039.5730000000001</v>
          </cell>
          <cell r="W30">
            <v>1039.5730000000001</v>
          </cell>
          <cell r="X30">
            <v>1001.027068447174</v>
          </cell>
          <cell r="Z30">
            <v>1001.027068447174</v>
          </cell>
          <cell r="AA30">
            <v>1039.5730000000001</v>
          </cell>
          <cell r="AB30">
            <v>0</v>
          </cell>
          <cell r="AC30">
            <v>4538.5749999999998</v>
          </cell>
          <cell r="AD30">
            <v>4538.5749999999998</v>
          </cell>
          <cell r="AE30">
            <v>1831.942</v>
          </cell>
          <cell r="AG30">
            <v>1831.942</v>
          </cell>
          <cell r="AH30">
            <v>4538.5749999999998</v>
          </cell>
          <cell r="AJ30">
            <v>1981.1016666666665</v>
          </cell>
          <cell r="AK30">
            <v>0</v>
          </cell>
          <cell r="AO30">
            <v>21713.871999999999</v>
          </cell>
          <cell r="AP30">
            <v>4039.0659999999998</v>
          </cell>
          <cell r="AQ30">
            <v>0</v>
          </cell>
          <cell r="AR30">
            <v>0</v>
          </cell>
          <cell r="AS30">
            <v>0</v>
          </cell>
          <cell r="AT30">
            <v>25752.937999999998</v>
          </cell>
          <cell r="AU30">
            <v>29658.323242972783</v>
          </cell>
          <cell r="AW30">
            <v>29658.323242972783</v>
          </cell>
          <cell r="AX30">
            <v>25752.937999999998</v>
          </cell>
          <cell r="AY30">
            <v>5252.9569999999994</v>
          </cell>
          <cell r="BA30">
            <v>5252.9569999999994</v>
          </cell>
          <cell r="BB30">
            <v>4804.8098855377202</v>
          </cell>
          <cell r="BD30">
            <v>4804.8098855377202</v>
          </cell>
          <cell r="BE30">
            <v>5252.9569999999994</v>
          </cell>
          <cell r="BF30">
            <v>-18.568000000000001</v>
          </cell>
          <cell r="BG30">
            <v>1463.088</v>
          </cell>
          <cell r="BH30">
            <v>1444.52</v>
          </cell>
          <cell r="BI30">
            <v>465.19353999999998</v>
          </cell>
          <cell r="BK30">
            <v>465.19353999999998</v>
          </cell>
          <cell r="BL30">
            <v>1444.52</v>
          </cell>
          <cell r="BN30">
            <v>340.02101291666668</v>
          </cell>
          <cell r="BO30">
            <v>0</v>
          </cell>
          <cell r="BR30">
            <v>0</v>
          </cell>
          <cell r="BV30">
            <v>805.47</v>
          </cell>
          <cell r="BW30">
            <v>543.81796060821785</v>
          </cell>
          <cell r="BX30">
            <v>805.47</v>
          </cell>
          <cell r="BY30">
            <v>245.03700000000001</v>
          </cell>
          <cell r="BZ30">
            <v>373.7</v>
          </cell>
          <cell r="CA30">
            <v>245.03700000000001</v>
          </cell>
          <cell r="CB30">
            <v>1834.864</v>
          </cell>
          <cell r="CC30">
            <v>1737.0532423427849</v>
          </cell>
          <cell r="CD30">
            <v>1834.864</v>
          </cell>
          <cell r="CE30">
            <v>0</v>
          </cell>
          <cell r="CF30">
            <v>0</v>
          </cell>
          <cell r="CG30">
            <v>0</v>
          </cell>
          <cell r="CI30">
            <v>125</v>
          </cell>
          <cell r="CJ30">
            <v>0</v>
          </cell>
          <cell r="CM30">
            <v>0</v>
          </cell>
          <cell r="CP30">
            <v>0</v>
          </cell>
          <cell r="CR30">
            <v>320.07164</v>
          </cell>
          <cell r="CS30">
            <v>303.01402033732501</v>
          </cell>
          <cell r="CT30">
            <v>1120.5048100000001</v>
          </cell>
          <cell r="CU30">
            <v>934.81673941846771</v>
          </cell>
          <cell r="CV30">
            <v>326.1345</v>
          </cell>
          <cell r="CW30">
            <v>318.47111258699249</v>
          </cell>
          <cell r="CX30">
            <v>68.153210000000001</v>
          </cell>
          <cell r="CY30">
            <v>55.08470333333333</v>
          </cell>
          <cell r="DG30">
            <v>3.33</v>
          </cell>
          <cell r="DH30">
            <v>1.0381</v>
          </cell>
          <cell r="DI30">
            <v>125</v>
          </cell>
        </row>
        <row r="31">
          <cell r="C31">
            <v>39295</v>
          </cell>
          <cell r="D31" t="str">
            <v>Y</v>
          </cell>
          <cell r="E31">
            <v>1171191</v>
          </cell>
          <cell r="F31">
            <v>1178005.1499999999</v>
          </cell>
          <cell r="K31">
            <v>3948.473</v>
          </cell>
          <cell r="L31">
            <v>1048.5429999999999</v>
          </cell>
          <cell r="M31">
            <v>0</v>
          </cell>
          <cell r="N31">
            <v>0</v>
          </cell>
          <cell r="O31">
            <v>4997.0159999999996</v>
          </cell>
          <cell r="P31">
            <v>4997.0159999999996</v>
          </cell>
          <cell r="Q31">
            <v>4003.9659165962371</v>
          </cell>
          <cell r="S31">
            <v>4003.9659165962371</v>
          </cell>
          <cell r="T31">
            <v>4997.0159999999996</v>
          </cell>
          <cell r="U31">
            <v>976.11199999999997</v>
          </cell>
          <cell r="W31">
            <v>976.11199999999997</v>
          </cell>
          <cell r="X31">
            <v>1001.027068447174</v>
          </cell>
          <cell r="Z31">
            <v>1001.027068447174</v>
          </cell>
          <cell r="AA31">
            <v>976.11199999999997</v>
          </cell>
          <cell r="AB31">
            <v>33.302</v>
          </cell>
          <cell r="AC31">
            <v>5067.54</v>
          </cell>
          <cell r="AD31">
            <v>5100.8419999999996</v>
          </cell>
          <cell r="AE31">
            <v>1810.693</v>
          </cell>
          <cell r="AG31">
            <v>1810.693</v>
          </cell>
          <cell r="AH31">
            <v>5100.8419999999996</v>
          </cell>
          <cell r="AJ31">
            <v>1981.1016666666665</v>
          </cell>
          <cell r="AK31">
            <v>0</v>
          </cell>
          <cell r="AO31">
            <v>30591.147999999997</v>
          </cell>
          <cell r="AP31">
            <v>5156.7269999999999</v>
          </cell>
          <cell r="AQ31">
            <v>0</v>
          </cell>
          <cell r="AR31">
            <v>0</v>
          </cell>
          <cell r="AS31">
            <v>0</v>
          </cell>
          <cell r="AT31">
            <v>35747.875</v>
          </cell>
          <cell r="AU31">
            <v>27806.975017829809</v>
          </cell>
          <cell r="AW31">
            <v>27806.975017829809</v>
          </cell>
          <cell r="AX31">
            <v>35747.875</v>
          </cell>
          <cell r="AY31">
            <v>5242.0929999999998</v>
          </cell>
          <cell r="BA31">
            <v>5242.0929999999998</v>
          </cell>
          <cell r="BB31">
            <v>4786.6113936751344</v>
          </cell>
          <cell r="BD31">
            <v>4786.6113936751344</v>
          </cell>
          <cell r="BE31">
            <v>5242.0929999999998</v>
          </cell>
          <cell r="BF31">
            <v>107.627</v>
          </cell>
          <cell r="BG31">
            <v>1548.9970000000001</v>
          </cell>
          <cell r="BH31">
            <v>1656.624</v>
          </cell>
          <cell r="BI31">
            <v>465.35137000000003</v>
          </cell>
          <cell r="BK31">
            <v>465.35137000000003</v>
          </cell>
          <cell r="BL31">
            <v>1656.624</v>
          </cell>
          <cell r="BN31">
            <v>340.02101291666668</v>
          </cell>
          <cell r="BO31">
            <v>0</v>
          </cell>
          <cell r="BR31">
            <v>0</v>
          </cell>
          <cell r="BV31">
            <v>733.69799999999998</v>
          </cell>
          <cell r="BW31">
            <v>530.85574994150943</v>
          </cell>
          <cell r="BX31">
            <v>733.69799999999998</v>
          </cell>
          <cell r="BY31">
            <v>599.83699999999999</v>
          </cell>
          <cell r="BZ31">
            <v>375.3</v>
          </cell>
          <cell r="CA31">
            <v>599.83699999999999</v>
          </cell>
          <cell r="CB31">
            <v>1693.4280000000001</v>
          </cell>
          <cell r="CC31">
            <v>1555.817031014476</v>
          </cell>
          <cell r="CD31">
            <v>1693.4280000000001</v>
          </cell>
          <cell r="CE31">
            <v>0</v>
          </cell>
          <cell r="CF31">
            <v>0</v>
          </cell>
          <cell r="CG31">
            <v>0</v>
          </cell>
          <cell r="CI31">
            <v>0</v>
          </cell>
          <cell r="CJ31">
            <v>0</v>
          </cell>
          <cell r="CM31">
            <v>0</v>
          </cell>
          <cell r="CP31">
            <v>0</v>
          </cell>
          <cell r="CR31">
            <v>320.07164</v>
          </cell>
          <cell r="CS31">
            <v>303.01402033732501</v>
          </cell>
          <cell r="CT31">
            <v>964.04306000000008</v>
          </cell>
          <cell r="CU31">
            <v>758.86299003408089</v>
          </cell>
          <cell r="CV31">
            <v>339.53368</v>
          </cell>
          <cell r="CW31">
            <v>313.18865064307005</v>
          </cell>
          <cell r="CX31">
            <v>69.780360000000002</v>
          </cell>
          <cell r="CY31">
            <v>55.08470333333333</v>
          </cell>
          <cell r="DG31">
            <v>3.33</v>
          </cell>
          <cell r="DH31">
            <v>1.0381</v>
          </cell>
          <cell r="DI31">
            <v>125</v>
          </cell>
        </row>
        <row r="32">
          <cell r="C32">
            <v>39326</v>
          </cell>
          <cell r="D32" t="str">
            <v>Y</v>
          </cell>
          <cell r="E32">
            <v>1172491</v>
          </cell>
          <cell r="F32">
            <v>1180419.9849999996</v>
          </cell>
          <cell r="K32">
            <v>2675.4250000000002</v>
          </cell>
          <cell r="L32">
            <v>568.95500000000004</v>
          </cell>
          <cell r="M32">
            <v>0</v>
          </cell>
          <cell r="N32">
            <v>0</v>
          </cell>
          <cell r="O32">
            <v>3244.38</v>
          </cell>
          <cell r="P32">
            <v>3244.38</v>
          </cell>
          <cell r="Q32">
            <v>3908.424847006017</v>
          </cell>
          <cell r="S32">
            <v>3908.424847006017</v>
          </cell>
          <cell r="T32">
            <v>3244.38</v>
          </cell>
          <cell r="U32">
            <v>871.60899999999992</v>
          </cell>
          <cell r="W32">
            <v>871.60899999999992</v>
          </cell>
          <cell r="X32">
            <v>968.73587269081372</v>
          </cell>
          <cell r="Z32">
            <v>968.73587269081372</v>
          </cell>
          <cell r="AA32">
            <v>871.60899999999992</v>
          </cell>
          <cell r="AB32">
            <v>0</v>
          </cell>
          <cell r="AC32">
            <v>4876.701</v>
          </cell>
          <cell r="AD32">
            <v>4876.701</v>
          </cell>
          <cell r="AE32">
            <v>1749.8589999999999</v>
          </cell>
          <cell r="AG32">
            <v>1749.8589999999999</v>
          </cell>
          <cell r="AH32">
            <v>4876.701</v>
          </cell>
          <cell r="AJ32">
            <v>1981.1016666666665</v>
          </cell>
          <cell r="AK32">
            <v>0</v>
          </cell>
          <cell r="AO32">
            <v>20655.312999999998</v>
          </cell>
          <cell r="AP32">
            <v>3355.36</v>
          </cell>
          <cell r="AQ32">
            <v>0</v>
          </cell>
          <cell r="AR32">
            <v>0</v>
          </cell>
          <cell r="AS32">
            <v>0</v>
          </cell>
          <cell r="AT32">
            <v>24010.672999999999</v>
          </cell>
          <cell r="AU32">
            <v>27235.599316085354</v>
          </cell>
          <cell r="AW32">
            <v>27235.599316085354</v>
          </cell>
          <cell r="AX32">
            <v>24010.672999999999</v>
          </cell>
          <cell r="AY32">
            <v>4148.5050000000001</v>
          </cell>
          <cell r="BA32">
            <v>4148.5050000000001</v>
          </cell>
          <cell r="BB32">
            <v>4711.110887925568</v>
          </cell>
          <cell r="BD32">
            <v>4711.110887925568</v>
          </cell>
          <cell r="BE32">
            <v>4148.5050000000001</v>
          </cell>
          <cell r="BF32">
            <v>-31.582999999999998</v>
          </cell>
          <cell r="BG32">
            <v>1493.979</v>
          </cell>
          <cell r="BH32">
            <v>1462.396</v>
          </cell>
          <cell r="BI32">
            <v>451.38378999999998</v>
          </cell>
          <cell r="BK32">
            <v>451.38378999999998</v>
          </cell>
          <cell r="BL32">
            <v>1462.396</v>
          </cell>
          <cell r="BN32">
            <v>340.02101291666668</v>
          </cell>
          <cell r="BO32">
            <v>0</v>
          </cell>
          <cell r="BR32">
            <v>0</v>
          </cell>
          <cell r="BV32">
            <v>702.49199999999996</v>
          </cell>
          <cell r="BX32">
            <v>702.49199999999996</v>
          </cell>
          <cell r="BY32">
            <v>479.90800000000002</v>
          </cell>
          <cell r="BZ32">
            <v>1138.4000000000001</v>
          </cell>
          <cell r="CA32">
            <v>479.90800000000002</v>
          </cell>
          <cell r="CB32">
            <v>1370.462</v>
          </cell>
          <cell r="CC32">
            <v>1483.2416712152919</v>
          </cell>
          <cell r="CD32">
            <v>1370.462</v>
          </cell>
          <cell r="CE32">
            <v>0</v>
          </cell>
          <cell r="CF32">
            <v>0</v>
          </cell>
          <cell r="CG32">
            <v>0</v>
          </cell>
          <cell r="CI32">
            <v>125</v>
          </cell>
          <cell r="CJ32">
            <v>0</v>
          </cell>
          <cell r="CM32">
            <v>0</v>
          </cell>
          <cell r="CP32">
            <v>0</v>
          </cell>
          <cell r="CR32">
            <v>320.07163999999995</v>
          </cell>
          <cell r="CS32">
            <v>303.01402033732501</v>
          </cell>
          <cell r="CT32">
            <v>701.47406999999998</v>
          </cell>
          <cell r="CU32">
            <v>715.80837185646192</v>
          </cell>
          <cell r="CV32">
            <v>276.34024000000005</v>
          </cell>
          <cell r="CW32">
            <v>283.66790902150524</v>
          </cell>
          <cell r="CX32">
            <v>72.575879999999998</v>
          </cell>
          <cell r="CY32">
            <v>55.08470333333333</v>
          </cell>
          <cell r="DG32">
            <v>3.33</v>
          </cell>
          <cell r="DH32">
            <v>1.0381</v>
          </cell>
          <cell r="DI32">
            <v>125</v>
          </cell>
        </row>
        <row r="33">
          <cell r="C33">
            <v>39356</v>
          </cell>
          <cell r="D33" t="str">
            <v>Y</v>
          </cell>
          <cell r="E33">
            <v>1174374</v>
          </cell>
          <cell r="F33">
            <v>1186099.6200000001</v>
          </cell>
          <cell r="H33">
            <v>124</v>
          </cell>
          <cell r="I33">
            <v>249</v>
          </cell>
          <cell r="K33">
            <v>3854.0129999999999</v>
          </cell>
          <cell r="L33">
            <v>1164.577</v>
          </cell>
          <cell r="M33">
            <v>1054.9291505823255</v>
          </cell>
          <cell r="N33">
            <v>-154.77384809490133</v>
          </cell>
          <cell r="O33">
            <v>6228.2929986772269</v>
          </cell>
          <cell r="P33">
            <v>5018.59</v>
          </cell>
          <cell r="Q33">
            <v>7860.9637975783235</v>
          </cell>
          <cell r="S33">
            <v>7860.9637975783235</v>
          </cell>
          <cell r="T33">
            <v>6228.2929986772269</v>
          </cell>
          <cell r="U33">
            <v>1043.5430000000001</v>
          </cell>
          <cell r="W33">
            <v>1043.5430000000001</v>
          </cell>
          <cell r="X33">
            <v>1714.5180067779429</v>
          </cell>
          <cell r="Z33">
            <v>1714.5180067779429</v>
          </cell>
          <cell r="AA33">
            <v>1043.5430000000001</v>
          </cell>
          <cell r="AB33">
            <v>0</v>
          </cell>
          <cell r="AC33">
            <v>3423.3829999999998</v>
          </cell>
          <cell r="AD33">
            <v>3423.3829999999998</v>
          </cell>
          <cell r="AE33">
            <v>1732.8610000000001</v>
          </cell>
          <cell r="AG33">
            <v>1732.8610000000001</v>
          </cell>
          <cell r="AH33">
            <v>3423.3829999999998</v>
          </cell>
          <cell r="AJ33">
            <v>1981.1016666666665</v>
          </cell>
          <cell r="AK33">
            <v>0</v>
          </cell>
          <cell r="AO33">
            <v>30065.677</v>
          </cell>
          <cell r="AP33">
            <v>5972.1</v>
          </cell>
          <cell r="AQ33">
            <v>3592</v>
          </cell>
          <cell r="AR33">
            <v>3460.1676139100277</v>
          </cell>
          <cell r="AS33">
            <v>-507.65822175127636</v>
          </cell>
          <cell r="AT33">
            <v>36037.777000000002</v>
          </cell>
          <cell r="AU33">
            <v>46056.199914904246</v>
          </cell>
          <cell r="AW33">
            <v>46056.199914904246</v>
          </cell>
          <cell r="AX33">
            <v>36037.777000000002</v>
          </cell>
          <cell r="AY33">
            <v>4930.3279999999995</v>
          </cell>
          <cell r="BA33">
            <v>4930.3279999999995</v>
          </cell>
          <cell r="BB33">
            <v>7560.2378707023126</v>
          </cell>
          <cell r="BD33">
            <v>7560.2378707023126</v>
          </cell>
          <cell r="BE33">
            <v>4930.3279999999995</v>
          </cell>
          <cell r="BF33">
            <v>569.44000000000005</v>
          </cell>
          <cell r="BG33">
            <v>1081.2159999999999</v>
          </cell>
          <cell r="BH33">
            <v>1650.6559999999999</v>
          </cell>
          <cell r="BI33">
            <v>447.52149999999995</v>
          </cell>
          <cell r="BK33">
            <v>447.52149999999995</v>
          </cell>
          <cell r="BL33">
            <v>1650.6559999999999</v>
          </cell>
          <cell r="BN33">
            <v>340.02101291666668</v>
          </cell>
          <cell r="BO33">
            <v>0</v>
          </cell>
          <cell r="BR33">
            <v>0</v>
          </cell>
          <cell r="BV33">
            <v>721.49199999999996</v>
          </cell>
          <cell r="BX33">
            <v>721.49199999999996</v>
          </cell>
          <cell r="BY33">
            <v>244.904</v>
          </cell>
          <cell r="BZ33">
            <v>1426.2</v>
          </cell>
          <cell r="CA33">
            <v>244.904</v>
          </cell>
          <cell r="CB33">
            <v>1442.5</v>
          </cell>
          <cell r="CC33">
            <v>1390.2359613590968</v>
          </cell>
          <cell r="CD33">
            <v>1442.5</v>
          </cell>
          <cell r="CE33">
            <v>0</v>
          </cell>
          <cell r="CF33">
            <v>0</v>
          </cell>
          <cell r="CG33">
            <v>0</v>
          </cell>
          <cell r="CI33">
            <v>125</v>
          </cell>
          <cell r="CJ33">
            <v>0</v>
          </cell>
          <cell r="CM33">
            <v>0</v>
          </cell>
          <cell r="CP33">
            <v>0</v>
          </cell>
          <cell r="CR33">
            <v>320.07164</v>
          </cell>
          <cell r="CS33">
            <v>303.01402033732501</v>
          </cell>
          <cell r="CT33">
            <v>773.11374000000001</v>
          </cell>
          <cell r="CU33">
            <v>623.207222074421</v>
          </cell>
          <cell r="CV33">
            <v>274.20176000000004</v>
          </cell>
          <cell r="CW33">
            <v>283.26334894735106</v>
          </cell>
          <cell r="CX33">
            <v>75.113219999999998</v>
          </cell>
          <cell r="CY33">
            <v>55.08470333333333</v>
          </cell>
          <cell r="DG33">
            <v>3.28</v>
          </cell>
          <cell r="DH33">
            <v>1.0381</v>
          </cell>
          <cell r="DI33">
            <v>125</v>
          </cell>
        </row>
        <row r="34">
          <cell r="C34">
            <v>39387</v>
          </cell>
          <cell r="D34" t="str">
            <v>Y</v>
          </cell>
          <cell r="E34">
            <v>1179704</v>
          </cell>
          <cell r="F34">
            <v>1185526.155</v>
          </cell>
          <cell r="H34">
            <v>580</v>
          </cell>
          <cell r="I34">
            <v>518</v>
          </cell>
          <cell r="K34">
            <v>11200.936</v>
          </cell>
          <cell r="L34">
            <v>2263.2930000000001</v>
          </cell>
          <cell r="M34">
            <v>-787.96628925734399</v>
          </cell>
          <cell r="N34">
            <v>115.71327542578962</v>
          </cell>
          <cell r="O34">
            <v>12560.549435316867</v>
          </cell>
          <cell r="P34">
            <v>13464.228999999999</v>
          </cell>
          <cell r="Q34">
            <v>11913.200188121602</v>
          </cell>
          <cell r="S34">
            <v>11913.200188121602</v>
          </cell>
          <cell r="T34">
            <v>12560.549435316867</v>
          </cell>
          <cell r="U34">
            <v>2478.8429999999998</v>
          </cell>
          <cell r="W34">
            <v>2478.8429999999998</v>
          </cell>
          <cell r="X34">
            <v>2453.0258068238486</v>
          </cell>
          <cell r="Z34">
            <v>2453.0258068238486</v>
          </cell>
          <cell r="AA34">
            <v>2478.8429999999998</v>
          </cell>
          <cell r="AB34">
            <v>0</v>
          </cell>
          <cell r="AC34">
            <v>1633.2670000000001</v>
          </cell>
          <cell r="AD34">
            <v>1633.2670000000001</v>
          </cell>
          <cell r="AE34">
            <v>1310.0920000000001</v>
          </cell>
          <cell r="AG34">
            <v>1310.0920000000001</v>
          </cell>
          <cell r="AH34">
            <v>1633.2670000000001</v>
          </cell>
          <cell r="AJ34">
            <v>1981.1016666666665</v>
          </cell>
          <cell r="AK34">
            <v>0</v>
          </cell>
          <cell r="AO34">
            <v>54531.376000000004</v>
          </cell>
          <cell r="AP34">
            <v>9377.8009999999995</v>
          </cell>
          <cell r="AQ34">
            <v>-2683</v>
          </cell>
          <cell r="AR34">
            <v>-2584.5294287640882</v>
          </cell>
          <cell r="AS34">
            <v>379.53954339658992</v>
          </cell>
          <cell r="AT34">
            <v>63909.177000000003</v>
          </cell>
          <cell r="AU34">
            <v>57658.253865837374</v>
          </cell>
          <cell r="AW34">
            <v>57658.253865837374</v>
          </cell>
          <cell r="AX34">
            <v>63909.177000000003</v>
          </cell>
          <cell r="AY34">
            <v>11438.269</v>
          </cell>
          <cell r="BA34">
            <v>11438.269</v>
          </cell>
          <cell r="BB34">
            <v>9928.433203445682</v>
          </cell>
          <cell r="BD34">
            <v>9928.433203445682</v>
          </cell>
          <cell r="BE34">
            <v>11438.269</v>
          </cell>
          <cell r="BF34">
            <v>0</v>
          </cell>
          <cell r="BG34">
            <v>658.83699999999999</v>
          </cell>
          <cell r="BH34">
            <v>658.83699999999999</v>
          </cell>
          <cell r="BI34">
            <v>342.34765000000004</v>
          </cell>
          <cell r="BK34">
            <v>342.34765000000004</v>
          </cell>
          <cell r="BL34">
            <v>658.83699999999999</v>
          </cell>
          <cell r="BN34">
            <v>340.02101291666668</v>
          </cell>
          <cell r="BO34">
            <v>0</v>
          </cell>
          <cell r="BR34">
            <v>0</v>
          </cell>
          <cell r="BV34">
            <v>970.93</v>
          </cell>
          <cell r="BX34">
            <v>970.93</v>
          </cell>
          <cell r="BY34">
            <v>783.63699999999994</v>
          </cell>
          <cell r="BZ34">
            <v>294.8</v>
          </cell>
          <cell r="CA34">
            <v>783.63699999999994</v>
          </cell>
          <cell r="CB34">
            <v>1258.018</v>
          </cell>
          <cell r="CC34">
            <v>1324.9522635295507</v>
          </cell>
          <cell r="CD34">
            <v>1258.018</v>
          </cell>
          <cell r="CE34">
            <v>0</v>
          </cell>
          <cell r="CF34">
            <v>0</v>
          </cell>
          <cell r="CG34">
            <v>0</v>
          </cell>
          <cell r="CI34">
            <v>125</v>
          </cell>
          <cell r="CJ34">
            <v>0</v>
          </cell>
          <cell r="CM34">
            <v>0</v>
          </cell>
          <cell r="CP34">
            <v>0</v>
          </cell>
          <cell r="CR34">
            <v>320.18299000000002</v>
          </cell>
          <cell r="CS34">
            <v>303.01402033732501</v>
          </cell>
          <cell r="CT34">
            <v>620.7468100000001</v>
          </cell>
          <cell r="CU34">
            <v>619.08912305350202</v>
          </cell>
          <cell r="CV34">
            <v>239.82021</v>
          </cell>
          <cell r="CW34">
            <v>222.09775013872371</v>
          </cell>
          <cell r="CX34">
            <v>77.268360000000001</v>
          </cell>
          <cell r="CY34">
            <v>55.08470333333333</v>
          </cell>
          <cell r="DG34">
            <v>3.28</v>
          </cell>
          <cell r="DH34">
            <v>1.0381</v>
          </cell>
          <cell r="DI34">
            <v>125</v>
          </cell>
        </row>
        <row r="35">
          <cell r="C35">
            <v>39417</v>
          </cell>
          <cell r="D35" t="str">
            <v>Y</v>
          </cell>
          <cell r="E35">
            <v>1183750</v>
          </cell>
          <cell r="F35">
            <v>1185900.3400000001</v>
          </cell>
          <cell r="H35">
            <v>860</v>
          </cell>
          <cell r="I35">
            <v>869</v>
          </cell>
          <cell r="K35">
            <v>15451.824000000001</v>
          </cell>
          <cell r="L35">
            <v>2907.8969999999999</v>
          </cell>
          <cell r="M35">
            <v>114.53852136055318</v>
          </cell>
          <cell r="N35">
            <v>-16.740245429619311</v>
          </cell>
          <cell r="O35">
            <v>18490.999766790173</v>
          </cell>
          <cell r="P35">
            <v>18359.721000000001</v>
          </cell>
          <cell r="Q35">
            <v>17451.41483215641</v>
          </cell>
          <cell r="S35">
            <v>17451.41483215641</v>
          </cell>
          <cell r="T35">
            <v>18490.999766790173</v>
          </cell>
          <cell r="U35">
            <v>3967.1849999999999</v>
          </cell>
          <cell r="W35">
            <v>3967.1849999999999</v>
          </cell>
          <cell r="X35">
            <v>3491.0819635472008</v>
          </cell>
          <cell r="Z35">
            <v>3491.0819635472008</v>
          </cell>
          <cell r="AA35">
            <v>3967.1849999999999</v>
          </cell>
          <cell r="AB35">
            <v>0</v>
          </cell>
          <cell r="AC35">
            <v>2984.2289999999998</v>
          </cell>
          <cell r="AD35">
            <v>2984.2289999999998</v>
          </cell>
          <cell r="AE35">
            <v>1856.799</v>
          </cell>
          <cell r="AG35">
            <v>1856.799</v>
          </cell>
          <cell r="AH35">
            <v>2984.2289999999998</v>
          </cell>
          <cell r="AJ35">
            <v>1981.1016666666665</v>
          </cell>
          <cell r="AK35">
            <v>0</v>
          </cell>
          <cell r="AO35">
            <v>71052.607999999993</v>
          </cell>
          <cell r="AP35">
            <v>6037.7420000000002</v>
          </cell>
          <cell r="AQ35">
            <v>390</v>
          </cell>
          <cell r="AR35">
            <v>375.68635006261439</v>
          </cell>
          <cell r="AS35">
            <v>-54.908005009151331</v>
          </cell>
          <cell r="AT35">
            <v>77090.349999999991</v>
          </cell>
          <cell r="AU35">
            <v>75393.789381484385</v>
          </cell>
          <cell r="AW35">
            <v>75393.789381484385</v>
          </cell>
          <cell r="AX35">
            <v>77090.349999999991</v>
          </cell>
          <cell r="AY35">
            <v>18025.98</v>
          </cell>
          <cell r="BA35">
            <v>18025.98</v>
          </cell>
          <cell r="BB35">
            <v>13559.051007240427</v>
          </cell>
          <cell r="BD35">
            <v>13559.051007240427</v>
          </cell>
          <cell r="BE35">
            <v>18025.98</v>
          </cell>
          <cell r="BF35">
            <v>-834.44899999999996</v>
          </cell>
          <cell r="BG35">
            <v>772.39499999999998</v>
          </cell>
          <cell r="BH35">
            <v>-62.053999999999974</v>
          </cell>
          <cell r="BI35">
            <v>408.00470000000001</v>
          </cell>
          <cell r="BK35">
            <v>408.00470000000001</v>
          </cell>
          <cell r="BL35">
            <v>-62.053999999999974</v>
          </cell>
          <cell r="BN35">
            <v>340.02101291666668</v>
          </cell>
          <cell r="BO35">
            <v>0</v>
          </cell>
          <cell r="BR35">
            <v>0</v>
          </cell>
          <cell r="BV35">
            <v>1946.9960000000001</v>
          </cell>
          <cell r="BX35">
            <v>1946.9960000000001</v>
          </cell>
          <cell r="BY35">
            <v>1403.0229400000001</v>
          </cell>
          <cell r="BZ35">
            <v>698.3</v>
          </cell>
          <cell r="CA35">
            <v>1403.0229400000001</v>
          </cell>
          <cell r="CB35">
            <v>-1726.38</v>
          </cell>
          <cell r="CC35">
            <v>1492.4933864147181</v>
          </cell>
          <cell r="CD35">
            <v>-1726.38</v>
          </cell>
          <cell r="CE35">
            <v>0</v>
          </cell>
          <cell r="CF35">
            <v>0</v>
          </cell>
          <cell r="CG35">
            <v>0</v>
          </cell>
          <cell r="CI35">
            <v>125</v>
          </cell>
          <cell r="CJ35">
            <v>0</v>
          </cell>
          <cell r="CM35">
            <v>0</v>
          </cell>
          <cell r="CP35">
            <v>0</v>
          </cell>
          <cell r="CR35">
            <v>315.31538</v>
          </cell>
          <cell r="CS35">
            <v>303.01402033732501</v>
          </cell>
          <cell r="CT35">
            <v>691.21056999999996</v>
          </cell>
          <cell r="CU35">
            <v>770.02363131858442</v>
          </cell>
          <cell r="CV35">
            <v>257.93898999999999</v>
          </cell>
          <cell r="CW35">
            <v>238.70436475880859</v>
          </cell>
          <cell r="CX35">
            <v>78.854880000000009</v>
          </cell>
          <cell r="CY35">
            <v>55.08470333333333</v>
          </cell>
          <cell r="DC35">
            <v>-3069.7</v>
          </cell>
          <cell r="DG35">
            <v>3.28</v>
          </cell>
          <cell r="DH35">
            <v>1.0381</v>
          </cell>
          <cell r="DI35">
            <v>125</v>
          </cell>
        </row>
        <row r="36">
          <cell r="C36">
            <v>39448</v>
          </cell>
          <cell r="D36" t="str">
            <v>Y</v>
          </cell>
          <cell r="E36">
            <v>1185297</v>
          </cell>
          <cell r="F36">
            <v>1186794.0250000001</v>
          </cell>
          <cell r="H36">
            <v>874</v>
          </cell>
          <cell r="I36">
            <v>1001</v>
          </cell>
          <cell r="K36">
            <v>15946.062</v>
          </cell>
          <cell r="L36">
            <v>3166.1790000000001</v>
          </cell>
          <cell r="M36">
            <v>1530.120488484775</v>
          </cell>
          <cell r="N36">
            <v>-321.09944449796097</v>
          </cell>
          <cell r="O36">
            <v>20963.46093298274</v>
          </cell>
          <cell r="P36">
            <v>19112.241000000002</v>
          </cell>
          <cell r="Q36">
            <v>19552.875075438576</v>
          </cell>
          <cell r="S36">
            <v>19552.875075438576</v>
          </cell>
          <cell r="T36">
            <v>20963.46093298274</v>
          </cell>
          <cell r="U36">
            <v>4558.1270000000004</v>
          </cell>
          <cell r="W36">
            <v>4558.1270000000004</v>
          </cell>
          <cell r="X36">
            <v>3960.8759745062807</v>
          </cell>
          <cell r="Z36">
            <v>3960.8759745062807</v>
          </cell>
          <cell r="AA36">
            <v>4558.1270000000004</v>
          </cell>
          <cell r="AB36">
            <v>0</v>
          </cell>
          <cell r="AC36">
            <v>2961.4989999999998</v>
          </cell>
          <cell r="AD36">
            <v>2961.4989999999998</v>
          </cell>
          <cell r="AE36">
            <v>1873.847</v>
          </cell>
          <cell r="AG36">
            <v>1873.847</v>
          </cell>
          <cell r="AH36">
            <v>2961.4989999999998</v>
          </cell>
          <cell r="AJ36">
            <v>1981.1016666666665</v>
          </cell>
          <cell r="AK36">
            <v>0</v>
          </cell>
          <cell r="AO36">
            <v>90175.952000000005</v>
          </cell>
          <cell r="AP36">
            <v>13419.45</v>
          </cell>
          <cell r="AQ36">
            <v>5623</v>
          </cell>
          <cell r="AR36">
            <v>5416.626529236104</v>
          </cell>
          <cell r="AS36">
            <v>-1136.6920335227819</v>
          </cell>
          <cell r="AT36">
            <v>103595.402</v>
          </cell>
          <cell r="AU36">
            <v>86992.465325410478</v>
          </cell>
          <cell r="AW36">
            <v>86992.465325410478</v>
          </cell>
          <cell r="AX36">
            <v>103595.402</v>
          </cell>
          <cell r="AY36">
            <v>21033.126</v>
          </cell>
          <cell r="BA36">
            <v>21033.126</v>
          </cell>
          <cell r="BB36">
            <v>14492.847954790324</v>
          </cell>
          <cell r="BD36">
            <v>14492.847954790324</v>
          </cell>
          <cell r="BE36">
            <v>21033.126</v>
          </cell>
          <cell r="BF36">
            <v>11.096</v>
          </cell>
          <cell r="BG36">
            <v>387.85500000000002</v>
          </cell>
          <cell r="BH36">
            <v>398.95100000000002</v>
          </cell>
          <cell r="BK36">
            <v>0</v>
          </cell>
          <cell r="BL36">
            <v>398.95100000000002</v>
          </cell>
          <cell r="BO36">
            <v>0</v>
          </cell>
          <cell r="BR36">
            <v>0</v>
          </cell>
          <cell r="BX36">
            <v>0</v>
          </cell>
          <cell r="BY36">
            <v>1224.4349999999999</v>
          </cell>
          <cell r="BZ36">
            <v>606.77499999999998</v>
          </cell>
          <cell r="CA36">
            <v>1224.4349999999999</v>
          </cell>
          <cell r="CB36">
            <v>1429.434</v>
          </cell>
          <cell r="CC36">
            <v>1534.650442890829</v>
          </cell>
          <cell r="CD36">
            <v>1429.434</v>
          </cell>
          <cell r="CE36">
            <v>0</v>
          </cell>
          <cell r="CG36">
            <v>0</v>
          </cell>
          <cell r="CJ36">
            <v>0</v>
          </cell>
          <cell r="CM36">
            <v>0</v>
          </cell>
          <cell r="CP36">
            <v>0</v>
          </cell>
          <cell r="CR36">
            <v>315.31538</v>
          </cell>
          <cell r="CS36">
            <v>303.01402033732501</v>
          </cell>
          <cell r="CT36">
            <v>1033.6039800000001</v>
          </cell>
          <cell r="CU36">
            <v>921.16879749727411</v>
          </cell>
          <cell r="CV36">
            <v>0</v>
          </cell>
          <cell r="CW36">
            <v>254.71625505622998</v>
          </cell>
          <cell r="CX36">
            <v>80.514499999999998</v>
          </cell>
          <cell r="CY36">
            <v>55.08470333333333</v>
          </cell>
          <cell r="CZ36">
            <v>18708.434486869901</v>
          </cell>
          <cell r="DA36">
            <v>5897</v>
          </cell>
          <cell r="DG36">
            <v>3.54</v>
          </cell>
          <cell r="DH36">
            <v>1.0381</v>
          </cell>
        </row>
        <row r="37">
          <cell r="C37">
            <v>39479</v>
          </cell>
          <cell r="D37" t="str">
            <v>Y</v>
          </cell>
          <cell r="E37">
            <v>1187554</v>
          </cell>
          <cell r="F37">
            <v>1185091.96</v>
          </cell>
          <cell r="H37">
            <v>841</v>
          </cell>
          <cell r="I37">
            <v>859</v>
          </cell>
          <cell r="K37">
            <v>15543.626</v>
          </cell>
          <cell r="L37">
            <v>2825.643</v>
          </cell>
          <cell r="M37">
            <v>-13.333790491864482</v>
          </cell>
          <cell r="N37">
            <v>591.04067241489099</v>
          </cell>
          <cell r="O37">
            <v>17764.894537093242</v>
          </cell>
          <cell r="P37">
            <v>18369.269</v>
          </cell>
          <cell r="Q37">
            <v>17466.433329963067</v>
          </cell>
          <cell r="S37">
            <v>17466.433329963067</v>
          </cell>
          <cell r="T37">
            <v>17764.894537093242</v>
          </cell>
          <cell r="U37">
            <v>3171.6579999999999</v>
          </cell>
          <cell r="W37">
            <v>3171.6579999999999</v>
          </cell>
          <cell r="X37">
            <v>3412.2520414290871</v>
          </cell>
          <cell r="Z37">
            <v>3412.2520414290871</v>
          </cell>
          <cell r="AA37">
            <v>3171.6579999999999</v>
          </cell>
          <cell r="AB37">
            <v>0</v>
          </cell>
          <cell r="AC37">
            <v>3020.61</v>
          </cell>
          <cell r="AD37">
            <v>3020.61</v>
          </cell>
          <cell r="AE37">
            <v>1724.8430000000001</v>
          </cell>
          <cell r="AG37">
            <v>1724.8430000000001</v>
          </cell>
          <cell r="AH37">
            <v>3020.61</v>
          </cell>
          <cell r="AJ37">
            <v>1981.1016666666665</v>
          </cell>
          <cell r="AK37">
            <v>0</v>
          </cell>
          <cell r="AO37">
            <v>65296.863999999994</v>
          </cell>
          <cell r="AP37">
            <v>12512.504000000001</v>
          </cell>
          <cell r="AQ37">
            <v>-49</v>
          </cell>
          <cell r="AR37">
            <v>-47.201618341200266</v>
          </cell>
          <cell r="AS37">
            <v>2092.2839803487141</v>
          </cell>
          <cell r="AT37">
            <v>77809.367999999988</v>
          </cell>
          <cell r="AU37">
            <v>79720.139174114127</v>
          </cell>
          <cell r="AW37">
            <v>79720.139174114127</v>
          </cell>
          <cell r="AX37">
            <v>77809.367999999988</v>
          </cell>
          <cell r="AY37">
            <v>15727.289000000001</v>
          </cell>
          <cell r="BA37">
            <v>15727.289000000001</v>
          </cell>
          <cell r="BB37">
            <v>12549.941093369083</v>
          </cell>
          <cell r="BD37">
            <v>12549.941093369083</v>
          </cell>
          <cell r="BE37">
            <v>15727.289000000001</v>
          </cell>
          <cell r="BF37">
            <v>-670.91200000000003</v>
          </cell>
          <cell r="BG37">
            <v>498.60199999999998</v>
          </cell>
          <cell r="BH37">
            <v>-172.31000000000006</v>
          </cell>
          <cell r="BK37">
            <v>0</v>
          </cell>
          <cell r="BL37">
            <v>-172.31000000000006</v>
          </cell>
          <cell r="BO37">
            <v>0</v>
          </cell>
          <cell r="BR37">
            <v>0</v>
          </cell>
          <cell r="BX37">
            <v>0</v>
          </cell>
          <cell r="BY37">
            <v>778.40214000000003</v>
          </cell>
          <cell r="BZ37">
            <v>209.97499999999999</v>
          </cell>
          <cell r="CA37">
            <v>778.40214000000003</v>
          </cell>
          <cell r="CB37">
            <v>2142.692</v>
          </cell>
          <cell r="CC37">
            <v>1621.8528071147484</v>
          </cell>
          <cell r="CD37">
            <v>2142.692</v>
          </cell>
          <cell r="CE37">
            <v>0</v>
          </cell>
          <cell r="CG37">
            <v>0</v>
          </cell>
          <cell r="CJ37">
            <v>0</v>
          </cell>
          <cell r="CM37">
            <v>0</v>
          </cell>
          <cell r="CP37">
            <v>0</v>
          </cell>
          <cell r="CR37">
            <v>315.31538</v>
          </cell>
          <cell r="CS37">
            <v>303.01402033732501</v>
          </cell>
          <cell r="CT37">
            <v>1216.71975</v>
          </cell>
          <cell r="CU37">
            <v>1011.9890008457872</v>
          </cell>
          <cell r="CV37">
            <v>541.77892000000008</v>
          </cell>
          <cell r="CW37">
            <v>251.0984159316362</v>
          </cell>
          <cell r="CX37">
            <v>68.877899999999997</v>
          </cell>
          <cell r="CY37">
            <v>55.08470333333333</v>
          </cell>
          <cell r="CZ37">
            <v>3712.8294983847604</v>
          </cell>
          <cell r="DA37">
            <v>5897</v>
          </cell>
          <cell r="DG37">
            <v>3.54</v>
          </cell>
          <cell r="DH37">
            <v>1.0381</v>
          </cell>
        </row>
        <row r="38">
          <cell r="C38">
            <v>39508</v>
          </cell>
          <cell r="D38" t="str">
            <v>Y</v>
          </cell>
          <cell r="E38">
            <v>1189518</v>
          </cell>
          <cell r="F38">
            <v>1187680.1449999998</v>
          </cell>
          <cell r="H38">
            <v>686</v>
          </cell>
          <cell r="I38">
            <v>682</v>
          </cell>
          <cell r="K38">
            <v>12325.172</v>
          </cell>
          <cell r="L38">
            <v>2529.3510000000001</v>
          </cell>
          <cell r="M38">
            <v>160.27760407567715</v>
          </cell>
          <cell r="N38">
            <v>-372.52977925229538</v>
          </cell>
          <cell r="O38">
            <v>15387.330383327975</v>
          </cell>
          <cell r="P38">
            <v>14854.523000000001</v>
          </cell>
          <cell r="Q38">
            <v>14663.859419362039</v>
          </cell>
          <cell r="S38">
            <v>14663.859419362039</v>
          </cell>
          <cell r="T38">
            <v>15387.330383327975</v>
          </cell>
          <cell r="U38">
            <v>3983.4670000000001</v>
          </cell>
          <cell r="W38">
            <v>3983.4670000000001</v>
          </cell>
          <cell r="X38">
            <v>3012.8181147460341</v>
          </cell>
          <cell r="Z38">
            <v>3012.8181147460341</v>
          </cell>
          <cell r="AA38">
            <v>3983.4670000000001</v>
          </cell>
          <cell r="AB38">
            <v>-2</v>
          </cell>
          <cell r="AC38">
            <v>3785.0419999999999</v>
          </cell>
          <cell r="AD38">
            <v>3783.0419999999999</v>
          </cell>
          <cell r="AE38">
            <v>1822.7750000000001</v>
          </cell>
          <cell r="AG38">
            <v>1822.7750000000001</v>
          </cell>
          <cell r="AH38">
            <v>3783.0419999999999</v>
          </cell>
          <cell r="AJ38">
            <v>1981.1016666666665</v>
          </cell>
          <cell r="AK38">
            <v>0</v>
          </cell>
          <cell r="AO38">
            <v>60226.148999999998</v>
          </cell>
          <cell r="AP38">
            <v>9775.3340000000007</v>
          </cell>
          <cell r="AQ38">
            <v>589</v>
          </cell>
          <cell r="AR38">
            <v>567.38271842789709</v>
          </cell>
          <cell r="AS38">
            <v>-1318.7554185531258</v>
          </cell>
          <cell r="AT38">
            <v>70001.482999999993</v>
          </cell>
          <cell r="AU38">
            <v>70423.072239465604</v>
          </cell>
          <cell r="AW38">
            <v>70423.072239465604</v>
          </cell>
          <cell r="AX38">
            <v>70001.482999999993</v>
          </cell>
          <cell r="AY38">
            <v>19676.814000000002</v>
          </cell>
          <cell r="BA38">
            <v>19676.814000000002</v>
          </cell>
          <cell r="BB38">
            <v>11101.238781655253</v>
          </cell>
          <cell r="BD38">
            <v>11101.238781655253</v>
          </cell>
          <cell r="BE38">
            <v>19676.814000000002</v>
          </cell>
          <cell r="BF38">
            <v>96.82</v>
          </cell>
          <cell r="BG38">
            <v>1932.5509999999999</v>
          </cell>
          <cell r="BH38">
            <v>2029.3709999999999</v>
          </cell>
          <cell r="BK38">
            <v>0</v>
          </cell>
          <cell r="BL38">
            <v>2029.3709999999999</v>
          </cell>
          <cell r="BO38">
            <v>0</v>
          </cell>
          <cell r="BR38">
            <v>0</v>
          </cell>
          <cell r="BX38">
            <v>0</v>
          </cell>
          <cell r="BY38">
            <v>403.70884000000001</v>
          </cell>
          <cell r="BZ38">
            <v>103.175</v>
          </cell>
          <cell r="CA38">
            <v>403.70884000000001</v>
          </cell>
          <cell r="CB38">
            <v>1731.1010000000001</v>
          </cell>
          <cell r="CC38">
            <v>2101.7152312955154</v>
          </cell>
          <cell r="CD38">
            <v>1731.1010000000001</v>
          </cell>
          <cell r="CE38">
            <v>0</v>
          </cell>
          <cell r="CG38">
            <v>0</v>
          </cell>
          <cell r="CJ38">
            <v>0</v>
          </cell>
          <cell r="CM38">
            <v>0</v>
          </cell>
          <cell r="CP38">
            <v>0</v>
          </cell>
          <cell r="CR38">
            <v>321.65003999999999</v>
          </cell>
          <cell r="CS38">
            <v>303.01402033732501</v>
          </cell>
          <cell r="CT38">
            <v>1502.60428</v>
          </cell>
          <cell r="CU38">
            <v>1432.0037862053409</v>
          </cell>
          <cell r="CV38">
            <v>255.97497000000001</v>
          </cell>
          <cell r="CW38">
            <v>310.94605475284897</v>
          </cell>
          <cell r="CX38">
            <v>81.123660000000001</v>
          </cell>
          <cell r="CY38">
            <v>55.08470333333333</v>
          </cell>
          <cell r="CZ38">
            <v>9348.5912208089703</v>
          </cell>
          <cell r="DA38">
            <v>5897</v>
          </cell>
          <cell r="DB38">
            <v>-430.25200000000001</v>
          </cell>
          <cell r="DG38">
            <v>3.54</v>
          </cell>
          <cell r="DH38">
            <v>1.0381</v>
          </cell>
        </row>
        <row r="39">
          <cell r="C39">
            <v>39539</v>
          </cell>
          <cell r="D39" t="str">
            <v>Y</v>
          </cell>
          <cell r="E39">
            <v>1188096</v>
          </cell>
          <cell r="F39">
            <v>1183765.1264000002</v>
          </cell>
          <cell r="H39">
            <v>301</v>
          </cell>
          <cell r="I39">
            <v>357</v>
          </cell>
          <cell r="K39">
            <v>6412.7389999999996</v>
          </cell>
          <cell r="L39">
            <v>1569.204</v>
          </cell>
          <cell r="M39">
            <v>701.79276894935708</v>
          </cell>
          <cell r="N39">
            <v>-1028.3345769133853</v>
          </cell>
          <cell r="O39">
            <v>9712.0703458627413</v>
          </cell>
          <cell r="P39">
            <v>7981.9429999999993</v>
          </cell>
          <cell r="Q39">
            <v>9109.7305669401212</v>
          </cell>
          <cell r="S39">
            <v>9109.7305669401212</v>
          </cell>
          <cell r="T39">
            <v>9712.0703458627413</v>
          </cell>
          <cell r="U39">
            <v>2274.2340000000004</v>
          </cell>
          <cell r="W39">
            <v>2274.2340000000004</v>
          </cell>
          <cell r="X39">
            <v>2043.2706916256407</v>
          </cell>
          <cell r="Z39">
            <v>2043.2706916256407</v>
          </cell>
          <cell r="AA39">
            <v>2274.2340000000004</v>
          </cell>
          <cell r="AB39">
            <v>0</v>
          </cell>
          <cell r="AC39">
            <v>149.19300000000001</v>
          </cell>
          <cell r="AD39">
            <v>149.19300000000001</v>
          </cell>
          <cell r="AG39">
            <v>0</v>
          </cell>
          <cell r="AH39">
            <v>149.19300000000001</v>
          </cell>
          <cell r="AK39">
            <v>0</v>
          </cell>
          <cell r="AO39">
            <v>36409.502</v>
          </cell>
          <cell r="AP39">
            <v>6283.4170000000004</v>
          </cell>
          <cell r="AQ39">
            <v>2579</v>
          </cell>
          <cell r="AR39">
            <v>2484.3464020807241</v>
          </cell>
          <cell r="AS39">
            <v>-3640.3044022733839</v>
          </cell>
          <cell r="AT39">
            <v>42692.919000000002</v>
          </cell>
          <cell r="AU39">
            <v>49918.14944738787</v>
          </cell>
          <cell r="AW39">
            <v>49918.14944738787</v>
          </cell>
          <cell r="AX39">
            <v>42692.919000000002</v>
          </cell>
          <cell r="AY39">
            <v>11321.612999999999</v>
          </cell>
          <cell r="BA39">
            <v>11321.612999999999</v>
          </cell>
          <cell r="BB39">
            <v>9393.4633927540599</v>
          </cell>
          <cell r="BD39">
            <v>9393.4633927540599</v>
          </cell>
          <cell r="BE39">
            <v>11321.612999999999</v>
          </cell>
          <cell r="BF39">
            <v>320.89499999999998</v>
          </cell>
          <cell r="BG39">
            <v>86.944000000000003</v>
          </cell>
          <cell r="BH39">
            <v>407.839</v>
          </cell>
          <cell r="BK39">
            <v>0</v>
          </cell>
          <cell r="BL39">
            <v>407.839</v>
          </cell>
          <cell r="BO39">
            <v>0</v>
          </cell>
          <cell r="BR39">
            <v>0</v>
          </cell>
          <cell r="BX39">
            <v>0</v>
          </cell>
          <cell r="BY39">
            <v>-241.92546999999999</v>
          </cell>
          <cell r="BZ39">
            <v>309.66666666666674</v>
          </cell>
          <cell r="CA39">
            <v>-241.92546999999999</v>
          </cell>
          <cell r="CB39">
            <v>4631.6718499999997</v>
          </cell>
          <cell r="CC39">
            <v>2061.4939227329464</v>
          </cell>
          <cell r="CD39">
            <v>4631.6718499999997</v>
          </cell>
          <cell r="CE39">
            <v>0</v>
          </cell>
          <cell r="CF39">
            <v>0</v>
          </cell>
          <cell r="CG39">
            <v>0</v>
          </cell>
          <cell r="CI39">
            <v>2241.0495261406304</v>
          </cell>
          <cell r="CJ39">
            <v>0</v>
          </cell>
          <cell r="CM39">
            <v>0</v>
          </cell>
          <cell r="CP39">
            <v>0</v>
          </cell>
          <cell r="CR39">
            <v>315.31538</v>
          </cell>
          <cell r="CS39">
            <v>320.07164</v>
          </cell>
          <cell r="CT39">
            <v>3839.80008</v>
          </cell>
          <cell r="CU39">
            <v>1370.3320356817821</v>
          </cell>
          <cell r="CV39">
            <v>395.77810999999997</v>
          </cell>
          <cell r="CW39">
            <v>315.33887705116342</v>
          </cell>
          <cell r="CX39">
            <v>80.778279999999995</v>
          </cell>
          <cell r="CY39">
            <v>55.08470333333333</v>
          </cell>
          <cell r="CZ39">
            <v>5037.5380414822903</v>
          </cell>
          <cell r="DA39">
            <v>4525.2051477126934</v>
          </cell>
          <cell r="DG39">
            <v>3.54</v>
          </cell>
          <cell r="DH39">
            <v>1.0381</v>
          </cell>
        </row>
        <row r="40">
          <cell r="C40">
            <v>39569</v>
          </cell>
          <cell r="D40" t="str">
            <v>Y</v>
          </cell>
          <cell r="E40">
            <v>1186518</v>
          </cell>
          <cell r="F40">
            <v>1182621.2047000001</v>
          </cell>
          <cell r="H40">
            <v>170</v>
          </cell>
          <cell r="I40">
            <v>124</v>
          </cell>
          <cell r="K40">
            <v>4523.6019999999999</v>
          </cell>
          <cell r="L40">
            <v>1169.001</v>
          </cell>
          <cell r="M40">
            <v>-777.91743472235351</v>
          </cell>
          <cell r="N40">
            <v>936.63075251015403</v>
          </cell>
          <cell r="O40">
            <v>3978.0548127674929</v>
          </cell>
          <cell r="P40">
            <v>5692.6030000000001</v>
          </cell>
          <cell r="Q40">
            <v>5101.7416478535233</v>
          </cell>
          <cell r="S40">
            <v>5101.7416478535233</v>
          </cell>
          <cell r="T40">
            <v>3978.0548127674929</v>
          </cell>
          <cell r="U40">
            <v>1489.4780000000001</v>
          </cell>
          <cell r="W40">
            <v>1489.4780000000001</v>
          </cell>
          <cell r="X40">
            <v>1362.0709490512322</v>
          </cell>
          <cell r="Z40">
            <v>1362.0709490512322</v>
          </cell>
          <cell r="AA40">
            <v>1489.4780000000001</v>
          </cell>
          <cell r="AB40">
            <v>1E-3</v>
          </cell>
          <cell r="AC40">
            <v>142.79300000000001</v>
          </cell>
          <cell r="AD40">
            <v>142.79400000000001</v>
          </cell>
          <cell r="AG40">
            <v>0</v>
          </cell>
          <cell r="AH40">
            <v>142.79400000000001</v>
          </cell>
          <cell r="AK40">
            <v>0</v>
          </cell>
          <cell r="AO40">
            <v>30263.542000000001</v>
          </cell>
          <cell r="AP40">
            <v>6654.9179999999997</v>
          </cell>
          <cell r="AQ40">
            <v>-2858.7485550078741</v>
          </cell>
          <cell r="AR40">
            <v>-2753.8277189171313</v>
          </cell>
          <cell r="AS40">
            <v>3315.6728638859454</v>
          </cell>
          <cell r="AT40">
            <v>36918.46</v>
          </cell>
          <cell r="AU40">
            <v>37250.714212669765</v>
          </cell>
          <cell r="AW40">
            <v>37250.714212669765</v>
          </cell>
          <cell r="AX40">
            <v>36918.46</v>
          </cell>
          <cell r="AY40">
            <v>6847.6589999999997</v>
          </cell>
          <cell r="BA40">
            <v>6847.6589999999997</v>
          </cell>
          <cell r="BB40">
            <v>6544.7434294544464</v>
          </cell>
          <cell r="BD40">
            <v>6544.7434294544464</v>
          </cell>
          <cell r="BE40">
            <v>6847.6589999999997</v>
          </cell>
          <cell r="BF40">
            <v>1.0629999999999999</v>
          </cell>
          <cell r="BG40">
            <v>91.197000000000003</v>
          </cell>
          <cell r="BH40">
            <v>92.26</v>
          </cell>
          <cell r="BK40">
            <v>0</v>
          </cell>
          <cell r="BL40">
            <v>92.26</v>
          </cell>
          <cell r="BO40">
            <v>0</v>
          </cell>
          <cell r="BR40">
            <v>0</v>
          </cell>
          <cell r="BX40">
            <v>0</v>
          </cell>
          <cell r="BY40">
            <v>78.885999999999996</v>
          </cell>
          <cell r="BZ40">
            <v>191.4666666666667</v>
          </cell>
          <cell r="CA40">
            <v>78.885999999999996</v>
          </cell>
          <cell r="CB40">
            <v>2690.8919999999998</v>
          </cell>
          <cell r="CC40">
            <v>1973.6661909069499</v>
          </cell>
          <cell r="CD40">
            <v>2690.8919999999998</v>
          </cell>
          <cell r="CE40">
            <v>0</v>
          </cell>
          <cell r="CF40">
            <v>0</v>
          </cell>
          <cell r="CG40">
            <v>0</v>
          </cell>
          <cell r="CI40">
            <v>745.50440932193123</v>
          </cell>
          <cell r="CJ40">
            <v>0</v>
          </cell>
          <cell r="CM40">
            <v>0</v>
          </cell>
          <cell r="CP40">
            <v>0</v>
          </cell>
          <cell r="CR40">
            <v>315.31538</v>
          </cell>
          <cell r="CS40">
            <v>320.07164</v>
          </cell>
          <cell r="CT40">
            <v>1848.5296000000001</v>
          </cell>
          <cell r="CU40">
            <v>1295.2452095177653</v>
          </cell>
          <cell r="CV40">
            <v>444.76815999999997</v>
          </cell>
          <cell r="CW40">
            <v>302.59797138918464</v>
          </cell>
          <cell r="CX40">
            <v>82.279119999999992</v>
          </cell>
          <cell r="CY40">
            <v>55.08470333333333</v>
          </cell>
          <cell r="CZ40">
            <v>3347.6453398498597</v>
          </cell>
          <cell r="DA40">
            <v>2534.2601954605925</v>
          </cell>
          <cell r="DG40">
            <v>3.54</v>
          </cell>
          <cell r="DH40">
            <v>1.0381</v>
          </cell>
        </row>
        <row r="41">
          <cell r="C41">
            <v>39600</v>
          </cell>
          <cell r="D41" t="str">
            <v>Y</v>
          </cell>
          <cell r="E41">
            <v>1184064</v>
          </cell>
          <cell r="F41">
            <v>1180132.8830000001</v>
          </cell>
          <cell r="K41">
            <v>2951.578</v>
          </cell>
          <cell r="L41">
            <v>1025.1859999999999</v>
          </cell>
          <cell r="M41">
            <v>0</v>
          </cell>
          <cell r="N41">
            <v>0</v>
          </cell>
          <cell r="O41">
            <v>3976.7640000000001</v>
          </cell>
          <cell r="P41">
            <v>3976.7640000000001</v>
          </cell>
          <cell r="Q41">
            <v>2872.4874411048299</v>
          </cell>
          <cell r="S41">
            <v>2872.4874411048299</v>
          </cell>
          <cell r="T41">
            <v>3976.7640000000001</v>
          </cell>
          <cell r="U41">
            <v>960.39699999999993</v>
          </cell>
          <cell r="W41">
            <v>960.39699999999993</v>
          </cell>
          <cell r="X41">
            <v>968.73587269081372</v>
          </cell>
          <cell r="Z41">
            <v>968.73587269081372</v>
          </cell>
          <cell r="AA41">
            <v>960.39699999999993</v>
          </cell>
          <cell r="AB41">
            <v>0</v>
          </cell>
          <cell r="AC41">
            <v>125.625</v>
          </cell>
          <cell r="AD41">
            <v>125.625</v>
          </cell>
          <cell r="AG41">
            <v>0</v>
          </cell>
          <cell r="AH41">
            <v>125.625</v>
          </cell>
          <cell r="AK41">
            <v>0</v>
          </cell>
          <cell r="AO41">
            <v>35978.981</v>
          </cell>
          <cell r="AP41">
            <v>4870.5929999999998</v>
          </cell>
          <cell r="AQ41">
            <v>0</v>
          </cell>
          <cell r="AR41">
            <v>0</v>
          </cell>
          <cell r="AS41">
            <v>0</v>
          </cell>
          <cell r="AT41">
            <v>40849.574000000001</v>
          </cell>
          <cell r="AU41">
            <v>28093.936358044095</v>
          </cell>
          <cell r="AW41">
            <v>28093.936358044095</v>
          </cell>
          <cell r="AX41">
            <v>40849.574000000001</v>
          </cell>
          <cell r="AY41">
            <v>5148.7190000000001</v>
          </cell>
          <cell r="BA41">
            <v>5148.7190000000001</v>
          </cell>
          <cell r="BB41">
            <v>4787.3726038925888</v>
          </cell>
          <cell r="BD41">
            <v>4787.3726038925888</v>
          </cell>
          <cell r="BE41">
            <v>5148.7190000000001</v>
          </cell>
          <cell r="BF41">
            <v>-351.40800000000002</v>
          </cell>
          <cell r="BG41">
            <v>-5.3109999999999999</v>
          </cell>
          <cell r="BH41">
            <v>-356.71899999999999</v>
          </cell>
          <cell r="BK41">
            <v>0</v>
          </cell>
          <cell r="BL41">
            <v>-356.71899999999999</v>
          </cell>
          <cell r="BO41">
            <v>0</v>
          </cell>
          <cell r="BR41">
            <v>0</v>
          </cell>
          <cell r="BX41">
            <v>0</v>
          </cell>
          <cell r="BY41">
            <v>382.46100000000001</v>
          </cell>
          <cell r="BZ41">
            <v>237.62916666666672</v>
          </cell>
          <cell r="CA41">
            <v>382.46100000000001</v>
          </cell>
          <cell r="CB41">
            <v>2002.5359999999998</v>
          </cell>
          <cell r="CC41">
            <v>1847.6116453243574</v>
          </cell>
          <cell r="CD41">
            <v>2002.5359999999998</v>
          </cell>
          <cell r="CE41">
            <v>0</v>
          </cell>
          <cell r="CF41">
            <v>0</v>
          </cell>
          <cell r="CG41">
            <v>0</v>
          </cell>
          <cell r="CI41">
            <v>970.14328635734728</v>
          </cell>
          <cell r="CJ41">
            <v>0</v>
          </cell>
          <cell r="CM41">
            <v>0</v>
          </cell>
          <cell r="CP41">
            <v>0</v>
          </cell>
          <cell r="CR41">
            <v>315.31538</v>
          </cell>
          <cell r="CS41">
            <v>320.07164</v>
          </cell>
          <cell r="CT41">
            <v>1351.7931999999998</v>
          </cell>
          <cell r="CU41">
            <v>1130.9252600350774</v>
          </cell>
          <cell r="CV41">
            <v>397.18210999999997</v>
          </cell>
          <cell r="CW41">
            <v>340.86337528928033</v>
          </cell>
          <cell r="CX41">
            <v>85.59196</v>
          </cell>
          <cell r="CY41">
            <v>55.08470333333333</v>
          </cell>
          <cell r="CZ41">
            <v>2147.9506502774502</v>
          </cell>
          <cell r="DA41">
            <v>1426.8912631072196</v>
          </cell>
          <cell r="DB41">
            <v>-147.34651971284998</v>
          </cell>
          <cell r="DG41">
            <v>3.54</v>
          </cell>
          <cell r="DH41">
            <v>1.0381</v>
          </cell>
        </row>
        <row r="42">
          <cell r="C42">
            <v>39630</v>
          </cell>
          <cell r="D42" t="str">
            <v>Y</v>
          </cell>
          <cell r="E42">
            <v>1181022</v>
          </cell>
          <cell r="F42">
            <v>1179487.7613000001</v>
          </cell>
          <cell r="K42">
            <v>2270.7539999999999</v>
          </cell>
          <cell r="L42">
            <v>1029.124</v>
          </cell>
          <cell r="M42">
            <v>0</v>
          </cell>
          <cell r="N42">
            <v>0</v>
          </cell>
          <cell r="O42">
            <v>3299.8779999999997</v>
          </cell>
          <cell r="P42">
            <v>3299.8779999999997</v>
          </cell>
          <cell r="Q42">
            <v>3019.54637623499</v>
          </cell>
          <cell r="S42">
            <v>3019.54637623499</v>
          </cell>
          <cell r="T42">
            <v>3299.8779999999997</v>
          </cell>
          <cell r="U42">
            <v>1271.5909999999999</v>
          </cell>
          <cell r="W42">
            <v>1271.5909999999999</v>
          </cell>
          <cell r="X42">
            <v>1001.027068447174</v>
          </cell>
          <cell r="Z42">
            <v>1001.027068447174</v>
          </cell>
          <cell r="AA42">
            <v>1271.5909999999999</v>
          </cell>
          <cell r="AB42">
            <v>-1E-3</v>
          </cell>
          <cell r="AC42">
            <v>150.06</v>
          </cell>
          <cell r="AD42">
            <v>150.059</v>
          </cell>
          <cell r="AG42">
            <v>0</v>
          </cell>
          <cell r="AH42">
            <v>150.059</v>
          </cell>
          <cell r="AK42">
            <v>0</v>
          </cell>
          <cell r="AO42">
            <v>14831.927</v>
          </cell>
          <cell r="AP42">
            <v>5534.4409999999998</v>
          </cell>
          <cell r="AQ42">
            <v>0</v>
          </cell>
          <cell r="AR42">
            <v>0</v>
          </cell>
          <cell r="AS42">
            <v>0</v>
          </cell>
          <cell r="AT42">
            <v>20366.367999999999</v>
          </cell>
          <cell r="AU42">
            <v>27459.60325632296</v>
          </cell>
          <cell r="AW42">
            <v>27459.60325632296</v>
          </cell>
          <cell r="AX42">
            <v>20366.367999999999</v>
          </cell>
          <cell r="AY42">
            <v>5655.5320000000002</v>
          </cell>
          <cell r="BA42">
            <v>5655.5320000000002</v>
          </cell>
          <cell r="BB42">
            <v>4873.0236616469356</v>
          </cell>
          <cell r="BD42">
            <v>4873.0236616469356</v>
          </cell>
          <cell r="BE42">
            <v>5655.5320000000002</v>
          </cell>
          <cell r="BF42">
            <v>-97.941000000000003</v>
          </cell>
          <cell r="BG42">
            <v>94.924000000000007</v>
          </cell>
          <cell r="BH42">
            <v>-3.0169999999999959</v>
          </cell>
          <cell r="BK42">
            <v>0</v>
          </cell>
          <cell r="BL42">
            <v>-3.0169999999999959</v>
          </cell>
          <cell r="BO42">
            <v>0</v>
          </cell>
          <cell r="BR42">
            <v>0</v>
          </cell>
          <cell r="BX42">
            <v>0</v>
          </cell>
          <cell r="BY42">
            <v>598.06700000000001</v>
          </cell>
          <cell r="BZ42">
            <v>314.17604166666666</v>
          </cell>
          <cell r="CA42">
            <v>598.06700000000001</v>
          </cell>
          <cell r="CB42">
            <v>1990.528</v>
          </cell>
          <cell r="CC42">
            <v>1587.5474782853819</v>
          </cell>
          <cell r="CD42">
            <v>1990.528</v>
          </cell>
          <cell r="CF42">
            <v>0</v>
          </cell>
          <cell r="CG42">
            <v>0</v>
          </cell>
          <cell r="CI42">
            <v>949.82849194114351</v>
          </cell>
          <cell r="CJ42">
            <v>0</v>
          </cell>
          <cell r="CM42">
            <v>0</v>
          </cell>
          <cell r="CP42">
            <v>0</v>
          </cell>
          <cell r="CR42">
            <v>315.31538</v>
          </cell>
          <cell r="CS42">
            <v>320.07164</v>
          </cell>
          <cell r="CT42">
            <v>1204.64366</v>
          </cell>
          <cell r="CU42">
            <v>918.27900607371555</v>
          </cell>
          <cell r="CV42">
            <v>376.70060999999998</v>
          </cell>
          <cell r="CW42">
            <v>293.44546221166655</v>
          </cell>
          <cell r="CX42">
            <v>93.868320000000011</v>
          </cell>
          <cell r="CY42">
            <v>55.08470333333333</v>
          </cell>
          <cell r="CZ42">
            <v>2037.41967970782</v>
          </cell>
          <cell r="DA42">
            <v>1499.9419252950997</v>
          </cell>
          <cell r="DG42">
            <v>3.54</v>
          </cell>
          <cell r="DH42">
            <v>1.0381</v>
          </cell>
        </row>
        <row r="43">
          <cell r="C43">
            <v>39661</v>
          </cell>
          <cell r="D43" t="str">
            <v>Y</v>
          </cell>
          <cell r="E43">
            <v>1180831</v>
          </cell>
          <cell r="F43">
            <v>1179188.4395999999</v>
          </cell>
          <cell r="K43">
            <v>2568.2739999999999</v>
          </cell>
          <cell r="L43">
            <v>1035.8910000000001</v>
          </cell>
          <cell r="M43">
            <v>0</v>
          </cell>
          <cell r="N43">
            <v>0</v>
          </cell>
          <cell r="O43">
            <v>3604.165</v>
          </cell>
          <cell r="P43">
            <v>3604.165</v>
          </cell>
          <cell r="Q43">
            <v>3696.5317826749902</v>
          </cell>
          <cell r="S43">
            <v>3696.5317826749902</v>
          </cell>
          <cell r="T43">
            <v>3604.165</v>
          </cell>
          <cell r="U43">
            <v>992.25099999999998</v>
          </cell>
          <cell r="W43">
            <v>992.25099999999998</v>
          </cell>
          <cell r="X43">
            <v>1001.027068447174</v>
          </cell>
          <cell r="Z43">
            <v>1001.027068447174</v>
          </cell>
          <cell r="AA43">
            <v>992.25099999999998</v>
          </cell>
          <cell r="AB43">
            <v>0</v>
          </cell>
          <cell r="AC43">
            <v>173.417</v>
          </cell>
          <cell r="AD43">
            <v>173.417</v>
          </cell>
          <cell r="AG43">
            <v>0</v>
          </cell>
          <cell r="AH43">
            <v>173.417</v>
          </cell>
          <cell r="AK43">
            <v>0</v>
          </cell>
          <cell r="AO43">
            <v>25074.54</v>
          </cell>
          <cell r="AP43">
            <v>5203.4309999999996</v>
          </cell>
          <cell r="AQ43">
            <v>0</v>
          </cell>
          <cell r="AR43">
            <v>0</v>
          </cell>
          <cell r="AS43">
            <v>0</v>
          </cell>
          <cell r="AT43">
            <v>30277.971000000001</v>
          </cell>
          <cell r="AU43">
            <v>29772.466741212618</v>
          </cell>
          <cell r="AW43">
            <v>29772.466741212618</v>
          </cell>
          <cell r="AX43">
            <v>30277.971000000001</v>
          </cell>
          <cell r="AY43">
            <v>3343.0430000000001</v>
          </cell>
          <cell r="BA43">
            <v>3343.0430000000001</v>
          </cell>
          <cell r="BB43">
            <v>4891.7158437256221</v>
          </cell>
          <cell r="BD43">
            <v>4891.7158437256221</v>
          </cell>
          <cell r="BE43">
            <v>3343.0430000000001</v>
          </cell>
          <cell r="BF43">
            <v>1793.43</v>
          </cell>
          <cell r="BG43">
            <v>106.904</v>
          </cell>
          <cell r="BH43">
            <v>1900.3340000000001</v>
          </cell>
          <cell r="BK43">
            <v>0</v>
          </cell>
          <cell r="BL43">
            <v>1900.3340000000001</v>
          </cell>
          <cell r="BO43">
            <v>0</v>
          </cell>
          <cell r="BR43">
            <v>0</v>
          </cell>
          <cell r="BX43">
            <v>0</v>
          </cell>
          <cell r="BY43">
            <v>246.852</v>
          </cell>
          <cell r="BZ43">
            <v>629.62604166666688</v>
          </cell>
          <cell r="CA43">
            <v>246.852</v>
          </cell>
          <cell r="CB43">
            <v>2158.2310000000002</v>
          </cell>
          <cell r="CC43">
            <v>1405.0366225209905</v>
          </cell>
          <cell r="CD43">
            <v>2158.2310000000002</v>
          </cell>
          <cell r="CF43">
            <v>0</v>
          </cell>
          <cell r="CG43">
            <v>0</v>
          </cell>
          <cell r="CI43">
            <v>1018.2056441283094</v>
          </cell>
          <cell r="CJ43">
            <v>0</v>
          </cell>
          <cell r="CM43">
            <v>0</v>
          </cell>
          <cell r="CP43">
            <v>0</v>
          </cell>
          <cell r="CR43">
            <v>315.31538</v>
          </cell>
          <cell r="CS43">
            <v>320.07164</v>
          </cell>
          <cell r="CT43">
            <v>1401.68029</v>
          </cell>
          <cell r="CU43">
            <v>743.72930229366966</v>
          </cell>
          <cell r="CV43">
            <v>345.98674</v>
          </cell>
          <cell r="CW43">
            <v>285.48431022732069</v>
          </cell>
          <cell r="CX43">
            <v>95.248519999999999</v>
          </cell>
          <cell r="CY43">
            <v>55.08470333333333</v>
          </cell>
          <cell r="CZ43">
            <v>1142.7852222750898</v>
          </cell>
          <cell r="DA43">
            <v>1836.2304492681706</v>
          </cell>
          <cell r="DG43">
            <v>3.54</v>
          </cell>
          <cell r="DH43">
            <v>1.0381</v>
          </cell>
        </row>
        <row r="44">
          <cell r="C44">
            <v>39692</v>
          </cell>
          <cell r="D44" t="str">
            <v>Y</v>
          </cell>
          <cell r="E44">
            <v>1181262</v>
          </cell>
          <cell r="F44">
            <v>1180074.5179000001</v>
          </cell>
          <cell r="K44">
            <v>2818.75</v>
          </cell>
          <cell r="L44">
            <v>1189.1859999999999</v>
          </cell>
          <cell r="M44">
            <v>0</v>
          </cell>
          <cell r="N44">
            <v>0</v>
          </cell>
          <cell r="O44">
            <v>4007.9359999999997</v>
          </cell>
          <cell r="P44">
            <v>4007.9359999999997</v>
          </cell>
          <cell r="Q44">
            <v>3561.8393307048295</v>
          </cell>
          <cell r="S44">
            <v>3561.8393307048295</v>
          </cell>
          <cell r="T44">
            <v>4007.9359999999997</v>
          </cell>
          <cell r="U44">
            <v>1048.306</v>
          </cell>
          <cell r="W44">
            <v>1048.306</v>
          </cell>
          <cell r="X44">
            <v>968.73587269081372</v>
          </cell>
          <cell r="Z44">
            <v>968.73587269081372</v>
          </cell>
          <cell r="AA44">
            <v>1048.306</v>
          </cell>
          <cell r="AB44">
            <v>373.73500000000001</v>
          </cell>
          <cell r="AC44">
            <v>162.398</v>
          </cell>
          <cell r="AD44">
            <v>536.13300000000004</v>
          </cell>
          <cell r="AG44">
            <v>0</v>
          </cell>
          <cell r="AH44">
            <v>536.13300000000004</v>
          </cell>
          <cell r="AK44">
            <v>0</v>
          </cell>
          <cell r="AO44">
            <v>24518.888000000003</v>
          </cell>
          <cell r="AP44">
            <v>6548.16</v>
          </cell>
          <cell r="AQ44">
            <v>0</v>
          </cell>
          <cell r="AR44">
            <v>0</v>
          </cell>
          <cell r="AS44">
            <v>0</v>
          </cell>
          <cell r="AT44">
            <v>31067.048000000003</v>
          </cell>
          <cell r="AU44">
            <v>29129.296752604532</v>
          </cell>
          <cell r="AW44">
            <v>29129.296752604532</v>
          </cell>
          <cell r="AX44">
            <v>31067.048000000003</v>
          </cell>
          <cell r="AY44">
            <v>4955.4970000000003</v>
          </cell>
          <cell r="BA44">
            <v>4955.4970000000003</v>
          </cell>
          <cell r="BB44">
            <v>4814.4604624674112</v>
          </cell>
          <cell r="BD44">
            <v>4814.4604624674112</v>
          </cell>
          <cell r="BE44">
            <v>4955.4970000000003</v>
          </cell>
          <cell r="BF44">
            <v>-1758</v>
          </cell>
          <cell r="BG44">
            <v>101.253</v>
          </cell>
          <cell r="BH44">
            <v>-1656.7470000000001</v>
          </cell>
          <cell r="BK44">
            <v>0</v>
          </cell>
          <cell r="BL44">
            <v>-1656.7470000000001</v>
          </cell>
          <cell r="BO44">
            <v>0</v>
          </cell>
          <cell r="BR44">
            <v>0</v>
          </cell>
          <cell r="BX44">
            <v>0</v>
          </cell>
          <cell r="BY44">
            <v>112.41</v>
          </cell>
          <cell r="BZ44">
            <v>285.84479166666671</v>
          </cell>
          <cell r="CA44">
            <v>112.41</v>
          </cell>
          <cell r="CB44">
            <v>2120.4740000000002</v>
          </cell>
          <cell r="CC44">
            <v>1335.9155391480449</v>
          </cell>
          <cell r="CD44">
            <v>2120.4740000000002</v>
          </cell>
          <cell r="CF44">
            <v>0</v>
          </cell>
          <cell r="CG44">
            <v>0</v>
          </cell>
          <cell r="CI44">
            <v>986.76158488742658</v>
          </cell>
          <cell r="CJ44">
            <v>0</v>
          </cell>
          <cell r="CM44">
            <v>0</v>
          </cell>
          <cell r="CP44">
            <v>0</v>
          </cell>
          <cell r="CR44">
            <v>349.71403999999995</v>
          </cell>
          <cell r="CS44">
            <v>320.07164</v>
          </cell>
          <cell r="CT44">
            <v>740.47878000000003</v>
          </cell>
          <cell r="CU44">
            <v>700.74737021136218</v>
          </cell>
          <cell r="CV44">
            <v>354.07279</v>
          </cell>
          <cell r="CW44">
            <v>259.34515893668311</v>
          </cell>
          <cell r="CX44">
            <v>98.61</v>
          </cell>
          <cell r="CY44">
            <v>55.08470333333333</v>
          </cell>
          <cell r="CZ44">
            <v>1988.68854713216</v>
          </cell>
          <cell r="DA44">
            <v>1769.3227649481344</v>
          </cell>
          <cell r="DB44">
            <v>577.59799999999996</v>
          </cell>
          <cell r="DG44">
            <v>3.54</v>
          </cell>
          <cell r="DH44">
            <v>1.0381</v>
          </cell>
        </row>
        <row r="45">
          <cell r="C45">
            <v>39722</v>
          </cell>
          <cell r="D45" t="str">
            <v>Y</v>
          </cell>
          <cell r="E45">
            <v>1184239</v>
          </cell>
          <cell r="F45">
            <v>1185410.7962</v>
          </cell>
          <cell r="H45">
            <v>302</v>
          </cell>
          <cell r="I45">
            <v>260</v>
          </cell>
          <cell r="K45">
            <v>5063.4849999999997</v>
          </cell>
          <cell r="L45">
            <v>1885.644</v>
          </cell>
          <cell r="M45">
            <v>-531.38846455679345</v>
          </cell>
          <cell r="N45">
            <v>83.874110032299342</v>
          </cell>
          <cell r="O45">
            <v>6333.8664254109071</v>
          </cell>
          <cell r="P45">
            <v>6949.1289999999999</v>
          </cell>
          <cell r="Q45">
            <v>6991.7827141778725</v>
          </cell>
          <cell r="S45">
            <v>6991.7827141778725</v>
          </cell>
          <cell r="T45">
            <v>6333.8664254109071</v>
          </cell>
          <cell r="U45">
            <v>1708.884</v>
          </cell>
          <cell r="W45">
            <v>1708.884</v>
          </cell>
          <cell r="X45">
            <v>1714.5180067779429</v>
          </cell>
          <cell r="Z45">
            <v>1714.5180067779429</v>
          </cell>
          <cell r="AA45">
            <v>1708.884</v>
          </cell>
          <cell r="AB45">
            <v>0</v>
          </cell>
          <cell r="AC45">
            <v>137.32599999999999</v>
          </cell>
          <cell r="AD45">
            <v>137.32599999999999</v>
          </cell>
          <cell r="AG45">
            <v>0</v>
          </cell>
          <cell r="AH45">
            <v>137.32599999999999</v>
          </cell>
          <cell r="AK45">
            <v>0</v>
          </cell>
          <cell r="AO45">
            <v>43673.693999999996</v>
          </cell>
          <cell r="AP45">
            <v>9319.4089999999997</v>
          </cell>
          <cell r="AQ45">
            <v>-1907</v>
          </cell>
          <cell r="AR45">
            <v>-1837.0099219728349</v>
          </cell>
          <cell r="AS45">
            <v>289.95279838165879</v>
          </cell>
          <cell r="AT45">
            <v>52993.102999999996</v>
          </cell>
          <cell r="AU45">
            <v>44356.220145702289</v>
          </cell>
          <cell r="AW45">
            <v>44356.220145702289</v>
          </cell>
          <cell r="AX45">
            <v>52993.102999999996</v>
          </cell>
          <cell r="AY45">
            <v>7711.0430000000006</v>
          </cell>
          <cell r="BA45">
            <v>7711.0430000000006</v>
          </cell>
          <cell r="BB45">
            <v>7601.844836529649</v>
          </cell>
          <cell r="BD45">
            <v>7601.844836529649</v>
          </cell>
          <cell r="BE45">
            <v>7711.0430000000006</v>
          </cell>
          <cell r="BF45">
            <v>0</v>
          </cell>
          <cell r="BG45">
            <v>88.393000000000001</v>
          </cell>
          <cell r="BH45">
            <v>88.393000000000001</v>
          </cell>
          <cell r="BK45">
            <v>0</v>
          </cell>
          <cell r="BL45">
            <v>88.393000000000001</v>
          </cell>
          <cell r="BO45">
            <v>0</v>
          </cell>
          <cell r="BR45">
            <v>0</v>
          </cell>
          <cell r="BX45">
            <v>0</v>
          </cell>
          <cell r="BY45">
            <v>115.107</v>
          </cell>
          <cell r="BZ45">
            <v>352.92291666666659</v>
          </cell>
          <cell r="CA45">
            <v>115.107</v>
          </cell>
          <cell r="CB45">
            <v>1717.232</v>
          </cell>
          <cell r="CC45">
            <v>1239.4547359505398</v>
          </cell>
          <cell r="CD45">
            <v>1717.232</v>
          </cell>
          <cell r="CF45">
            <v>0</v>
          </cell>
          <cell r="CG45">
            <v>0</v>
          </cell>
          <cell r="CI45">
            <v>1485.7514607403391</v>
          </cell>
          <cell r="CJ45">
            <v>0</v>
          </cell>
          <cell r="CM45">
            <v>0</v>
          </cell>
          <cell r="CP45">
            <v>0</v>
          </cell>
          <cell r="CR45">
            <v>315.31538</v>
          </cell>
          <cell r="CS45">
            <v>320.07164</v>
          </cell>
          <cell r="CT45">
            <v>952.62486999999999</v>
          </cell>
          <cell r="CU45">
            <v>608.95665689843497</v>
          </cell>
          <cell r="CV45">
            <v>345.52003999999999</v>
          </cell>
          <cell r="CW45">
            <v>254.67506905210473</v>
          </cell>
          <cell r="CX45">
            <v>103.77191999999999</v>
          </cell>
          <cell r="CY45">
            <v>55.08470333333333</v>
          </cell>
          <cell r="CZ45">
            <v>4170.1397349541203</v>
          </cell>
          <cell r="DA45">
            <v>3473.126992878088</v>
          </cell>
          <cell r="DG45">
            <v>3.4569999999999999</v>
          </cell>
          <cell r="DH45">
            <v>1.0381</v>
          </cell>
        </row>
        <row r="46">
          <cell r="C46">
            <v>39753</v>
          </cell>
          <cell r="D46" t="str">
            <v>Y</v>
          </cell>
          <cell r="E46">
            <v>1188870</v>
          </cell>
          <cell r="F46">
            <v>1188944.1745</v>
          </cell>
          <cell r="H46">
            <v>566</v>
          </cell>
          <cell r="I46">
            <v>511</v>
          </cell>
          <cell r="K46">
            <v>9957.9609999999993</v>
          </cell>
          <cell r="L46">
            <v>2985.6239999999998</v>
          </cell>
          <cell r="M46">
            <v>-641.17716672531822</v>
          </cell>
          <cell r="N46">
            <v>236.57514756618647</v>
          </cell>
          <cell r="O46">
            <v>12065.832685708494</v>
          </cell>
          <cell r="P46">
            <v>12943.584999999999</v>
          </cell>
          <cell r="Q46">
            <v>11135.177313331047</v>
          </cell>
          <cell r="S46">
            <v>11135.177313331047</v>
          </cell>
          <cell r="T46">
            <v>12065.832685708494</v>
          </cell>
          <cell r="U46">
            <v>2453.0810000000001</v>
          </cell>
          <cell r="W46">
            <v>2453.0810000000001</v>
          </cell>
          <cell r="X46">
            <v>2453.0258068238486</v>
          </cell>
          <cell r="Z46">
            <v>2453.0258068238486</v>
          </cell>
          <cell r="AA46">
            <v>2453.0810000000001</v>
          </cell>
          <cell r="AB46">
            <v>0</v>
          </cell>
          <cell r="AC46">
            <v>139.57900000000001</v>
          </cell>
          <cell r="AD46">
            <v>139.57900000000001</v>
          </cell>
          <cell r="AG46">
            <v>0</v>
          </cell>
          <cell r="AH46">
            <v>139.57900000000001</v>
          </cell>
          <cell r="AK46">
            <v>0</v>
          </cell>
          <cell r="AO46">
            <v>55415.393000000004</v>
          </cell>
          <cell r="AP46">
            <v>11735.602000000001</v>
          </cell>
          <cell r="AQ46">
            <v>-2301</v>
          </cell>
          <cell r="AR46">
            <v>-2216.549465369425</v>
          </cell>
          <cell r="AS46">
            <v>817.84028513630665</v>
          </cell>
          <cell r="AT46">
            <v>67150.99500000001</v>
          </cell>
          <cell r="AU46">
            <v>60425.826450898719</v>
          </cell>
          <cell r="AW46">
            <v>60425.826450898719</v>
          </cell>
          <cell r="AX46">
            <v>67150.99500000001</v>
          </cell>
          <cell r="AY46">
            <v>6782.683</v>
          </cell>
          <cell r="BA46">
            <v>6782.683</v>
          </cell>
          <cell r="BB46">
            <v>9601.1146311441607</v>
          </cell>
          <cell r="BD46">
            <v>9601.1146311441607</v>
          </cell>
          <cell r="BE46">
            <v>6782.683</v>
          </cell>
          <cell r="BF46">
            <v>2E-3</v>
          </cell>
          <cell r="BG46">
            <v>89.549000000000007</v>
          </cell>
          <cell r="BH46">
            <v>89.551000000000002</v>
          </cell>
          <cell r="BK46">
            <v>0</v>
          </cell>
          <cell r="BL46">
            <v>89.551000000000002</v>
          </cell>
          <cell r="BO46">
            <v>0</v>
          </cell>
          <cell r="BR46">
            <v>0</v>
          </cell>
          <cell r="BX46">
            <v>0</v>
          </cell>
          <cell r="BY46">
            <v>70.972999999999999</v>
          </cell>
          <cell r="BZ46">
            <v>1043.6447916666671</v>
          </cell>
          <cell r="CA46">
            <v>70.972999999999999</v>
          </cell>
          <cell r="CB46">
            <v>1332.0250000000001</v>
          </cell>
          <cell r="CC46">
            <v>1180.4386385356913</v>
          </cell>
          <cell r="CD46">
            <v>1332.0250000000001</v>
          </cell>
          <cell r="CF46">
            <v>0</v>
          </cell>
          <cell r="CG46">
            <v>0</v>
          </cell>
          <cell r="CI46">
            <v>2004.597159747751</v>
          </cell>
          <cell r="CJ46">
            <v>0</v>
          </cell>
          <cell r="CM46">
            <v>0</v>
          </cell>
          <cell r="CP46">
            <v>0</v>
          </cell>
          <cell r="CR46">
            <v>315.43117999999998</v>
          </cell>
          <cell r="CS46">
            <v>320.07164</v>
          </cell>
          <cell r="CT46">
            <v>671.07298000000003</v>
          </cell>
          <cell r="CU46">
            <v>606.69756885089669</v>
          </cell>
          <cell r="CV46">
            <v>243.26940999999999</v>
          </cell>
          <cell r="CW46">
            <v>197.91805968479474</v>
          </cell>
          <cell r="CX46">
            <v>102.25192</v>
          </cell>
          <cell r="CY46">
            <v>55.08470333333333</v>
          </cell>
          <cell r="CZ46">
            <v>7861.1674363994698</v>
          </cell>
          <cell r="DA46">
            <v>5531.3339213175504</v>
          </cell>
          <cell r="DG46">
            <v>3.4569999999999999</v>
          </cell>
          <cell r="DH46">
            <v>1.0381</v>
          </cell>
        </row>
        <row r="47">
          <cell r="C47">
            <v>39783</v>
          </cell>
          <cell r="D47" t="str">
            <v>Y</v>
          </cell>
          <cell r="E47">
            <v>1192270</v>
          </cell>
          <cell r="F47">
            <v>1191622.3027999999</v>
          </cell>
          <cell r="H47">
            <v>827</v>
          </cell>
          <cell r="I47">
            <v>842</v>
          </cell>
          <cell r="K47">
            <v>14738.569</v>
          </cell>
          <cell r="L47">
            <v>4034.7820000000002</v>
          </cell>
          <cell r="M47">
            <v>0</v>
          </cell>
          <cell r="N47">
            <v>-2.3694513959716086</v>
          </cell>
          <cell r="O47">
            <v>18775.72045139597</v>
          </cell>
          <cell r="P47">
            <v>18773.350999999999</v>
          </cell>
          <cell r="Q47">
            <v>18126.530547954488</v>
          </cell>
          <cell r="S47">
            <v>18126.530547954488</v>
          </cell>
          <cell r="T47">
            <v>18775.72045139597</v>
          </cell>
          <cell r="U47">
            <v>3234.5819999999999</v>
          </cell>
          <cell r="W47">
            <v>3234.5819999999999</v>
          </cell>
          <cell r="X47">
            <v>3491.0819635472008</v>
          </cell>
          <cell r="Z47">
            <v>3491.0819635472008</v>
          </cell>
          <cell r="AA47">
            <v>3234.5819999999999</v>
          </cell>
          <cell r="AB47">
            <v>0</v>
          </cell>
          <cell r="AC47">
            <v>155.61099999999999</v>
          </cell>
          <cell r="AD47">
            <v>155.61099999999999</v>
          </cell>
          <cell r="AG47">
            <v>0</v>
          </cell>
          <cell r="AH47">
            <v>155.61099999999999</v>
          </cell>
          <cell r="AK47">
            <v>0</v>
          </cell>
          <cell r="AO47">
            <v>73976.254000000001</v>
          </cell>
          <cell r="AP47">
            <v>14828.3</v>
          </cell>
          <cell r="AQ47">
            <v>0</v>
          </cell>
          <cell r="AR47">
            <v>0</v>
          </cell>
          <cell r="AS47">
            <v>-8.1911934758738507</v>
          </cell>
          <cell r="AT47">
            <v>88804.554000000004</v>
          </cell>
          <cell r="AU47">
            <v>90175.604537348176</v>
          </cell>
          <cell r="AW47">
            <v>90175.604537348176</v>
          </cell>
          <cell r="AX47">
            <v>88804.554000000004</v>
          </cell>
          <cell r="AY47">
            <v>15049.563</v>
          </cell>
          <cell r="BA47">
            <v>15049.563</v>
          </cell>
          <cell r="BB47">
            <v>12801.263101645307</v>
          </cell>
          <cell r="BD47">
            <v>12801.263101645307</v>
          </cell>
          <cell r="BE47">
            <v>15049.563</v>
          </cell>
          <cell r="BF47">
            <v>2E-3</v>
          </cell>
          <cell r="BG47">
            <v>106.53700000000001</v>
          </cell>
          <cell r="BH47">
            <v>106.539</v>
          </cell>
          <cell r="BK47">
            <v>0</v>
          </cell>
          <cell r="BL47">
            <v>106.539</v>
          </cell>
          <cell r="BO47">
            <v>0</v>
          </cell>
          <cell r="BR47">
            <v>0</v>
          </cell>
          <cell r="BX47">
            <v>0</v>
          </cell>
          <cell r="BY47">
            <v>1463.3119999999999</v>
          </cell>
          <cell r="BZ47">
            <v>1044.3104166666662</v>
          </cell>
          <cell r="CA47">
            <v>1463.3119999999999</v>
          </cell>
          <cell r="CB47">
            <v>1654.663</v>
          </cell>
          <cell r="CC47">
            <v>1345.3955727696662</v>
          </cell>
          <cell r="CD47">
            <v>1654.663</v>
          </cell>
          <cell r="CE47">
            <v>5983.89</v>
          </cell>
          <cell r="CF47">
            <v>0</v>
          </cell>
          <cell r="CG47">
            <v>5983.89</v>
          </cell>
          <cell r="CI47">
            <v>2923.3846253918064</v>
          </cell>
          <cell r="CJ47">
            <v>0</v>
          </cell>
          <cell r="CM47">
            <v>0</v>
          </cell>
          <cell r="CP47">
            <v>0</v>
          </cell>
          <cell r="CR47">
            <v>315.68917999999996</v>
          </cell>
          <cell r="CS47">
            <v>320.07164</v>
          </cell>
          <cell r="CT47">
            <v>977.72918000000004</v>
          </cell>
          <cell r="CU47">
            <v>760.26366972500171</v>
          </cell>
          <cell r="CV47">
            <v>257.47244000000001</v>
          </cell>
          <cell r="CW47">
            <v>209.30889304466479</v>
          </cell>
          <cell r="CX47">
            <v>103.77191999999999</v>
          </cell>
          <cell r="CY47">
            <v>55.08470333333333</v>
          </cell>
          <cell r="CZ47">
            <v>13195.8436965198</v>
          </cell>
          <cell r="DA47">
            <v>9004.2475727497786</v>
          </cell>
          <cell r="DG47">
            <v>3.4569999999999999</v>
          </cell>
          <cell r="DH47">
            <v>1.0381</v>
          </cell>
        </row>
        <row r="48">
          <cell r="C48">
            <v>39814</v>
          </cell>
          <cell r="D48" t="str">
            <v>N</v>
          </cell>
          <cell r="F48">
            <v>1193964.6810999999</v>
          </cell>
          <cell r="M48">
            <v>0</v>
          </cell>
          <cell r="N48">
            <v>0</v>
          </cell>
          <cell r="O48">
            <v>0</v>
          </cell>
          <cell r="P48">
            <v>0</v>
          </cell>
          <cell r="Q48">
            <v>20895.557400001824</v>
          </cell>
          <cell r="S48">
            <v>20895.557400001824</v>
          </cell>
          <cell r="T48">
            <v>20895.557400001824</v>
          </cell>
          <cell r="W48">
            <v>0</v>
          </cell>
          <cell r="X48">
            <v>3926.6266023672624</v>
          </cell>
          <cell r="Z48">
            <v>3926.6266023672624</v>
          </cell>
          <cell r="AA48">
            <v>3926.6266023672624</v>
          </cell>
          <cell r="AD48">
            <v>0</v>
          </cell>
          <cell r="AG48">
            <v>0</v>
          </cell>
          <cell r="AH48">
            <v>0</v>
          </cell>
          <cell r="AK48">
            <v>0</v>
          </cell>
          <cell r="AR48">
            <v>0</v>
          </cell>
          <cell r="AT48">
            <v>0</v>
          </cell>
          <cell r="AU48">
            <v>96393.531403370973</v>
          </cell>
          <cell r="AW48">
            <v>96393.531403370973</v>
          </cell>
          <cell r="AX48">
            <v>96393.531403370973</v>
          </cell>
          <cell r="BA48">
            <v>0</v>
          </cell>
          <cell r="BB48">
            <v>14574.617567976149</v>
          </cell>
          <cell r="BD48">
            <v>14574.617567976149</v>
          </cell>
          <cell r="BE48">
            <v>14574.617567976149</v>
          </cell>
          <cell r="BH48">
            <v>0</v>
          </cell>
          <cell r="BK48">
            <v>0</v>
          </cell>
          <cell r="BL48">
            <v>0</v>
          </cell>
          <cell r="BO48">
            <v>0</v>
          </cell>
          <cell r="BR48">
            <v>0</v>
          </cell>
          <cell r="BX48">
            <v>0</v>
          </cell>
          <cell r="BZ48">
            <v>1398.8260416666665</v>
          </cell>
          <cell r="CA48">
            <v>1398.8260416666665</v>
          </cell>
          <cell r="CC48">
            <v>1517.9148884217232</v>
          </cell>
          <cell r="CD48">
            <v>1517.9148884217232</v>
          </cell>
          <cell r="CF48">
            <v>0</v>
          </cell>
          <cell r="CG48">
            <v>0</v>
          </cell>
          <cell r="CI48">
            <v>3159.7244243355017</v>
          </cell>
          <cell r="CJ48">
            <v>3159.7244243355017</v>
          </cell>
          <cell r="CM48">
            <v>0</v>
          </cell>
          <cell r="CP48">
            <v>0</v>
          </cell>
          <cell r="CS48">
            <v>320.07164</v>
          </cell>
          <cell r="CU48">
            <v>911.26428789347699</v>
          </cell>
          <cell r="CW48">
            <v>230.82759052824542</v>
          </cell>
          <cell r="CY48">
            <v>55.08470333333333</v>
          </cell>
          <cell r="DA48">
            <v>10274.193871982816</v>
          </cell>
        </row>
        <row r="49">
          <cell r="C49">
            <v>39845</v>
          </cell>
          <cell r="D49" t="str">
            <v>N</v>
          </cell>
          <cell r="F49">
            <v>1193375.5593999999</v>
          </cell>
          <cell r="M49">
            <v>0</v>
          </cell>
          <cell r="N49">
            <v>0</v>
          </cell>
          <cell r="O49">
            <v>0</v>
          </cell>
          <cell r="P49">
            <v>0</v>
          </cell>
          <cell r="Q49">
            <v>18874.416310853205</v>
          </cell>
          <cell r="S49">
            <v>18874.416310853205</v>
          </cell>
          <cell r="T49">
            <v>18874.416310853205</v>
          </cell>
          <cell r="W49">
            <v>0</v>
          </cell>
          <cell r="X49">
            <v>3382.7465757817827</v>
          </cell>
          <cell r="Z49">
            <v>3382.7465757817827</v>
          </cell>
          <cell r="AA49">
            <v>3382.7465757817827</v>
          </cell>
          <cell r="AD49">
            <v>0</v>
          </cell>
          <cell r="AG49">
            <v>0</v>
          </cell>
          <cell r="AH49">
            <v>0</v>
          </cell>
          <cell r="AK49">
            <v>0</v>
          </cell>
          <cell r="AR49">
            <v>0</v>
          </cell>
          <cell r="AT49">
            <v>0</v>
          </cell>
          <cell r="AU49">
            <v>85164.970370035502</v>
          </cell>
          <cell r="AW49">
            <v>85164.970370035502</v>
          </cell>
          <cell r="AX49">
            <v>85164.970370035502</v>
          </cell>
          <cell r="BA49">
            <v>0</v>
          </cell>
          <cell r="BB49">
            <v>12670.586026783849</v>
          </cell>
          <cell r="BD49">
            <v>12670.586026783849</v>
          </cell>
          <cell r="BE49">
            <v>12670.586026783849</v>
          </cell>
          <cell r="BH49">
            <v>0</v>
          </cell>
          <cell r="BK49">
            <v>0</v>
          </cell>
          <cell r="BL49">
            <v>0</v>
          </cell>
          <cell r="BO49">
            <v>0</v>
          </cell>
          <cell r="BR49">
            <v>0</v>
          </cell>
          <cell r="BX49">
            <v>0</v>
          </cell>
          <cell r="BZ49">
            <v>1172.8135416666671</v>
          </cell>
          <cell r="CA49">
            <v>1172.8135416666671</v>
          </cell>
          <cell r="CC49">
            <v>1604.8181537655885</v>
          </cell>
          <cell r="CD49">
            <v>1604.8181537655885</v>
          </cell>
          <cell r="CF49">
            <v>0</v>
          </cell>
          <cell r="CG49">
            <v>0</v>
          </cell>
          <cell r="CI49">
            <v>2791.5024381240601</v>
          </cell>
          <cell r="CJ49">
            <v>2791.5024381240601</v>
          </cell>
          <cell r="CM49">
            <v>0</v>
          </cell>
          <cell r="CP49">
            <v>0</v>
          </cell>
          <cell r="CS49">
            <v>320.07164</v>
          </cell>
          <cell r="CU49">
            <v>1002.1449798596667</v>
          </cell>
          <cell r="CW49">
            <v>226.85016390592139</v>
          </cell>
          <cell r="CY49">
            <v>55.08470333333333</v>
          </cell>
          <cell r="DA49">
            <v>9280.413471918373</v>
          </cell>
        </row>
        <row r="50">
          <cell r="C50">
            <v>39873</v>
          </cell>
          <cell r="D50" t="str">
            <v>N</v>
          </cell>
          <cell r="F50">
            <v>1194145.1877000001</v>
          </cell>
          <cell r="M50">
            <v>0</v>
          </cell>
          <cell r="N50">
            <v>0</v>
          </cell>
          <cell r="O50">
            <v>0</v>
          </cell>
          <cell r="P50">
            <v>0</v>
          </cell>
          <cell r="Q50">
            <v>16469.353740077622</v>
          </cell>
          <cell r="S50">
            <v>16469.353740077622</v>
          </cell>
          <cell r="T50">
            <v>16469.353740077622</v>
          </cell>
          <cell r="W50">
            <v>0</v>
          </cell>
          <cell r="X50">
            <v>2986.7665217491153</v>
          </cell>
          <cell r="Z50">
            <v>2986.7665217491153</v>
          </cell>
          <cell r="AA50">
            <v>2986.7665217491153</v>
          </cell>
          <cell r="AD50">
            <v>0</v>
          </cell>
          <cell r="AG50">
            <v>0</v>
          </cell>
          <cell r="AH50">
            <v>0</v>
          </cell>
          <cell r="AK50">
            <v>0</v>
          </cell>
          <cell r="AR50">
            <v>0</v>
          </cell>
          <cell r="AT50">
            <v>0</v>
          </cell>
          <cell r="AU50">
            <v>77634.785097665037</v>
          </cell>
          <cell r="AW50">
            <v>77634.785097665037</v>
          </cell>
          <cell r="AX50">
            <v>77634.785097665037</v>
          </cell>
          <cell r="BA50">
            <v>0</v>
          </cell>
          <cell r="BB50">
            <v>10967.300432996561</v>
          </cell>
          <cell r="BD50">
            <v>10967.300432996561</v>
          </cell>
          <cell r="BE50">
            <v>10967.300432996561</v>
          </cell>
          <cell r="BH50">
            <v>0</v>
          </cell>
          <cell r="BK50">
            <v>0</v>
          </cell>
          <cell r="BL50">
            <v>0</v>
          </cell>
          <cell r="BO50">
            <v>0</v>
          </cell>
          <cell r="BR50">
            <v>0</v>
          </cell>
          <cell r="BX50">
            <v>0</v>
          </cell>
          <cell r="BZ50">
            <v>1161.2354166666673</v>
          </cell>
          <cell r="CA50">
            <v>1161.2354166666673</v>
          </cell>
          <cell r="CC50">
            <v>2079.1645700479035</v>
          </cell>
          <cell r="CD50">
            <v>2079.1645700479035</v>
          </cell>
          <cell r="CF50">
            <v>0</v>
          </cell>
          <cell r="CG50">
            <v>0</v>
          </cell>
          <cell r="CI50">
            <v>2548.1602074875063</v>
          </cell>
          <cell r="CJ50">
            <v>2548.1602074875063</v>
          </cell>
          <cell r="CM50">
            <v>0</v>
          </cell>
          <cell r="CP50">
            <v>0</v>
          </cell>
          <cell r="CS50">
            <v>320.07164</v>
          </cell>
          <cell r="CU50">
            <v>1418.9964913689334</v>
          </cell>
          <cell r="CW50">
            <v>284.34506867897022</v>
          </cell>
          <cell r="CY50">
            <v>55.08470333333333</v>
          </cell>
          <cell r="DA50">
            <v>8097.8616666051721</v>
          </cell>
        </row>
        <row r="51">
          <cell r="C51">
            <v>39904</v>
          </cell>
          <cell r="D51" t="str">
            <v>N</v>
          </cell>
          <cell r="M51">
            <v>0</v>
          </cell>
          <cell r="N51">
            <v>0</v>
          </cell>
          <cell r="O51">
            <v>0</v>
          </cell>
          <cell r="P51">
            <v>0</v>
          </cell>
          <cell r="S51">
            <v>0</v>
          </cell>
          <cell r="T51">
            <v>0</v>
          </cell>
          <cell r="W51">
            <v>0</v>
          </cell>
          <cell r="Z51">
            <v>0</v>
          </cell>
          <cell r="AA51">
            <v>0</v>
          </cell>
          <cell r="AD51">
            <v>0</v>
          </cell>
          <cell r="AG51">
            <v>0</v>
          </cell>
          <cell r="AH51">
            <v>0</v>
          </cell>
          <cell r="AK51">
            <v>0</v>
          </cell>
          <cell r="AR51">
            <v>0</v>
          </cell>
          <cell r="AT51">
            <v>0</v>
          </cell>
          <cell r="AW51">
            <v>0</v>
          </cell>
          <cell r="AX51">
            <v>0</v>
          </cell>
          <cell r="BA51">
            <v>0</v>
          </cell>
          <cell r="BD51">
            <v>0</v>
          </cell>
          <cell r="BE51">
            <v>0</v>
          </cell>
          <cell r="BH51">
            <v>0</v>
          </cell>
          <cell r="BK51">
            <v>0</v>
          </cell>
          <cell r="BL51">
            <v>0</v>
          </cell>
          <cell r="BO51">
            <v>0</v>
          </cell>
          <cell r="BR51">
            <v>0</v>
          </cell>
          <cell r="BX51">
            <v>0</v>
          </cell>
          <cell r="CA51">
            <v>0</v>
          </cell>
          <cell r="CD51">
            <v>0</v>
          </cell>
          <cell r="CG51">
            <v>0</v>
          </cell>
          <cell r="CJ51">
            <v>0</v>
          </cell>
          <cell r="CM51">
            <v>0</v>
          </cell>
          <cell r="CP51">
            <v>0</v>
          </cell>
        </row>
        <row r="52">
          <cell r="C52">
            <v>39934</v>
          </cell>
          <cell r="D52" t="str">
            <v>N</v>
          </cell>
          <cell r="M52">
            <v>0</v>
          </cell>
          <cell r="N52">
            <v>0</v>
          </cell>
          <cell r="O52">
            <v>0</v>
          </cell>
          <cell r="P52">
            <v>0</v>
          </cell>
          <cell r="S52">
            <v>0</v>
          </cell>
          <cell r="T52">
            <v>0</v>
          </cell>
          <cell r="W52">
            <v>0</v>
          </cell>
          <cell r="Z52">
            <v>0</v>
          </cell>
          <cell r="AA52">
            <v>0</v>
          </cell>
          <cell r="AD52">
            <v>0</v>
          </cell>
          <cell r="AG52">
            <v>0</v>
          </cell>
          <cell r="AH52">
            <v>0</v>
          </cell>
          <cell r="AK52">
            <v>0</v>
          </cell>
          <cell r="AR52">
            <v>0</v>
          </cell>
          <cell r="AT52">
            <v>0</v>
          </cell>
          <cell r="AW52">
            <v>0</v>
          </cell>
          <cell r="AX52">
            <v>0</v>
          </cell>
          <cell r="BA52">
            <v>0</v>
          </cell>
          <cell r="BD52">
            <v>0</v>
          </cell>
          <cell r="BE52">
            <v>0</v>
          </cell>
          <cell r="BH52">
            <v>0</v>
          </cell>
          <cell r="BK52">
            <v>0</v>
          </cell>
          <cell r="BL52">
            <v>0</v>
          </cell>
          <cell r="BO52">
            <v>0</v>
          </cell>
          <cell r="BR52">
            <v>0</v>
          </cell>
          <cell r="BX52">
            <v>0</v>
          </cell>
          <cell r="CA52">
            <v>0</v>
          </cell>
          <cell r="CD52">
            <v>0</v>
          </cell>
          <cell r="CG52">
            <v>0</v>
          </cell>
          <cell r="CJ52">
            <v>0</v>
          </cell>
          <cell r="CM52">
            <v>0</v>
          </cell>
          <cell r="CP52">
            <v>0</v>
          </cell>
        </row>
        <row r="53">
          <cell r="C53">
            <v>39965</v>
          </cell>
          <cell r="D53" t="str">
            <v>N</v>
          </cell>
          <cell r="M53">
            <v>0</v>
          </cell>
          <cell r="N53">
            <v>0</v>
          </cell>
          <cell r="O53">
            <v>0</v>
          </cell>
          <cell r="P53">
            <v>0</v>
          </cell>
          <cell r="S53">
            <v>0</v>
          </cell>
          <cell r="T53">
            <v>0</v>
          </cell>
          <cell r="W53">
            <v>0</v>
          </cell>
          <cell r="Z53">
            <v>0</v>
          </cell>
          <cell r="AA53">
            <v>0</v>
          </cell>
          <cell r="AD53">
            <v>0</v>
          </cell>
          <cell r="AG53">
            <v>0</v>
          </cell>
          <cell r="AH53">
            <v>0</v>
          </cell>
          <cell r="AK53">
            <v>0</v>
          </cell>
          <cell r="AR53">
            <v>0</v>
          </cell>
          <cell r="AT53">
            <v>0</v>
          </cell>
          <cell r="AW53">
            <v>0</v>
          </cell>
          <cell r="AX53">
            <v>0</v>
          </cell>
          <cell r="BA53">
            <v>0</v>
          </cell>
          <cell r="BD53">
            <v>0</v>
          </cell>
          <cell r="BE53">
            <v>0</v>
          </cell>
          <cell r="BH53">
            <v>0</v>
          </cell>
          <cell r="BK53">
            <v>0</v>
          </cell>
          <cell r="BL53">
            <v>0</v>
          </cell>
          <cell r="BO53">
            <v>0</v>
          </cell>
          <cell r="BR53">
            <v>0</v>
          </cell>
          <cell r="BX53">
            <v>0</v>
          </cell>
          <cell r="CA53">
            <v>0</v>
          </cell>
          <cell r="CD53">
            <v>0</v>
          </cell>
          <cell r="CG53">
            <v>0</v>
          </cell>
          <cell r="CJ53">
            <v>0</v>
          </cell>
          <cell r="CM53">
            <v>0</v>
          </cell>
          <cell r="CP53">
            <v>0</v>
          </cell>
        </row>
        <row r="54">
          <cell r="C54">
            <v>39995</v>
          </cell>
          <cell r="D54" t="str">
            <v>N</v>
          </cell>
          <cell r="M54">
            <v>0</v>
          </cell>
          <cell r="N54">
            <v>0</v>
          </cell>
          <cell r="O54">
            <v>0</v>
          </cell>
          <cell r="P54">
            <v>0</v>
          </cell>
          <cell r="S54">
            <v>0</v>
          </cell>
          <cell r="T54">
            <v>0</v>
          </cell>
          <cell r="W54">
            <v>0</v>
          </cell>
          <cell r="Z54">
            <v>0</v>
          </cell>
          <cell r="AA54">
            <v>0</v>
          </cell>
          <cell r="AD54">
            <v>0</v>
          </cell>
          <cell r="AG54">
            <v>0</v>
          </cell>
          <cell r="AH54">
            <v>0</v>
          </cell>
          <cell r="AK54">
            <v>0</v>
          </cell>
          <cell r="AR54">
            <v>0</v>
          </cell>
          <cell r="AT54">
            <v>0</v>
          </cell>
          <cell r="AW54">
            <v>0</v>
          </cell>
          <cell r="AX54">
            <v>0</v>
          </cell>
          <cell r="BA54">
            <v>0</v>
          </cell>
          <cell r="BD54">
            <v>0</v>
          </cell>
          <cell r="BE54">
            <v>0</v>
          </cell>
          <cell r="BH54">
            <v>0</v>
          </cell>
          <cell r="BK54">
            <v>0</v>
          </cell>
          <cell r="BL54">
            <v>0</v>
          </cell>
          <cell r="BO54">
            <v>0</v>
          </cell>
          <cell r="BR54">
            <v>0</v>
          </cell>
          <cell r="BX54">
            <v>0</v>
          </cell>
          <cell r="CA54">
            <v>0</v>
          </cell>
          <cell r="CD54">
            <v>0</v>
          </cell>
          <cell r="CG54">
            <v>0</v>
          </cell>
          <cell r="CJ54">
            <v>0</v>
          </cell>
          <cell r="CM54">
            <v>0</v>
          </cell>
          <cell r="CP54">
            <v>0</v>
          </cell>
        </row>
        <row r="55">
          <cell r="C55">
            <v>40026</v>
          </cell>
          <cell r="D55" t="str">
            <v>N</v>
          </cell>
          <cell r="M55">
            <v>0</v>
          </cell>
          <cell r="N55">
            <v>0</v>
          </cell>
          <cell r="O55">
            <v>0</v>
          </cell>
          <cell r="P55">
            <v>0</v>
          </cell>
          <cell r="S55">
            <v>0</v>
          </cell>
          <cell r="T55">
            <v>0</v>
          </cell>
          <cell r="W55">
            <v>0</v>
          </cell>
          <cell r="Z55">
            <v>0</v>
          </cell>
          <cell r="AA55">
            <v>0</v>
          </cell>
          <cell r="AD55">
            <v>0</v>
          </cell>
          <cell r="AG55">
            <v>0</v>
          </cell>
          <cell r="AH55">
            <v>0</v>
          </cell>
          <cell r="AK55">
            <v>0</v>
          </cell>
          <cell r="AR55">
            <v>0</v>
          </cell>
          <cell r="AT55">
            <v>0</v>
          </cell>
          <cell r="AW55">
            <v>0</v>
          </cell>
          <cell r="AX55">
            <v>0</v>
          </cell>
          <cell r="BA55">
            <v>0</v>
          </cell>
          <cell r="BD55">
            <v>0</v>
          </cell>
          <cell r="BE55">
            <v>0</v>
          </cell>
          <cell r="BH55">
            <v>0</v>
          </cell>
          <cell r="BK55">
            <v>0</v>
          </cell>
          <cell r="BL55">
            <v>0</v>
          </cell>
          <cell r="BO55">
            <v>0</v>
          </cell>
          <cell r="BR55">
            <v>0</v>
          </cell>
          <cell r="BX55">
            <v>0</v>
          </cell>
          <cell r="CA55">
            <v>0</v>
          </cell>
          <cell r="CD55">
            <v>0</v>
          </cell>
          <cell r="CG55">
            <v>0</v>
          </cell>
          <cell r="CJ55">
            <v>0</v>
          </cell>
          <cell r="CM55">
            <v>0</v>
          </cell>
          <cell r="CP55">
            <v>0</v>
          </cell>
        </row>
        <row r="56">
          <cell r="C56">
            <v>40057</v>
          </cell>
          <cell r="D56" t="str">
            <v>N</v>
          </cell>
          <cell r="M56">
            <v>0</v>
          </cell>
          <cell r="N56">
            <v>0</v>
          </cell>
          <cell r="O56">
            <v>0</v>
          </cell>
          <cell r="P56">
            <v>0</v>
          </cell>
          <cell r="S56">
            <v>0</v>
          </cell>
          <cell r="T56">
            <v>0</v>
          </cell>
          <cell r="W56">
            <v>0</v>
          </cell>
          <cell r="Z56">
            <v>0</v>
          </cell>
          <cell r="AA56">
            <v>0</v>
          </cell>
          <cell r="AD56">
            <v>0</v>
          </cell>
          <cell r="AG56">
            <v>0</v>
          </cell>
          <cell r="AH56">
            <v>0</v>
          </cell>
          <cell r="AK56">
            <v>0</v>
          </cell>
          <cell r="AR56">
            <v>0</v>
          </cell>
          <cell r="AT56">
            <v>0</v>
          </cell>
          <cell r="AW56">
            <v>0</v>
          </cell>
          <cell r="AX56">
            <v>0</v>
          </cell>
          <cell r="BA56">
            <v>0</v>
          </cell>
          <cell r="BD56">
            <v>0</v>
          </cell>
          <cell r="BE56">
            <v>0</v>
          </cell>
          <cell r="BH56">
            <v>0</v>
          </cell>
          <cell r="BK56">
            <v>0</v>
          </cell>
          <cell r="BL56">
            <v>0</v>
          </cell>
          <cell r="BO56">
            <v>0</v>
          </cell>
          <cell r="BR56">
            <v>0</v>
          </cell>
          <cell r="BX56">
            <v>0</v>
          </cell>
          <cell r="CA56">
            <v>0</v>
          </cell>
          <cell r="CD56">
            <v>0</v>
          </cell>
          <cell r="CG56">
            <v>0</v>
          </cell>
          <cell r="CJ56">
            <v>0</v>
          </cell>
          <cell r="CM56">
            <v>0</v>
          </cell>
          <cell r="CP56">
            <v>0</v>
          </cell>
        </row>
        <row r="57">
          <cell r="C57">
            <v>40087</v>
          </cell>
          <cell r="D57" t="str">
            <v>N</v>
          </cell>
          <cell r="M57">
            <v>0</v>
          </cell>
          <cell r="N57">
            <v>0</v>
          </cell>
          <cell r="O57">
            <v>0</v>
          </cell>
          <cell r="P57">
            <v>0</v>
          </cell>
          <cell r="S57">
            <v>0</v>
          </cell>
          <cell r="T57">
            <v>0</v>
          </cell>
          <cell r="W57">
            <v>0</v>
          </cell>
          <cell r="Z57">
            <v>0</v>
          </cell>
          <cell r="AA57">
            <v>0</v>
          </cell>
          <cell r="AD57">
            <v>0</v>
          </cell>
          <cell r="AG57">
            <v>0</v>
          </cell>
          <cell r="AH57">
            <v>0</v>
          </cell>
          <cell r="AK57">
            <v>0</v>
          </cell>
          <cell r="AR57">
            <v>0</v>
          </cell>
          <cell r="AT57">
            <v>0</v>
          </cell>
          <cell r="AW57">
            <v>0</v>
          </cell>
          <cell r="AX57">
            <v>0</v>
          </cell>
          <cell r="BA57">
            <v>0</v>
          </cell>
          <cell r="BD57">
            <v>0</v>
          </cell>
          <cell r="BE57">
            <v>0</v>
          </cell>
          <cell r="BH57">
            <v>0</v>
          </cell>
          <cell r="BK57">
            <v>0</v>
          </cell>
          <cell r="BL57">
            <v>0</v>
          </cell>
          <cell r="BO57">
            <v>0</v>
          </cell>
          <cell r="BR57">
            <v>0</v>
          </cell>
          <cell r="BX57">
            <v>0</v>
          </cell>
          <cell r="CA57">
            <v>0</v>
          </cell>
          <cell r="CD57">
            <v>0</v>
          </cell>
          <cell r="CG57">
            <v>0</v>
          </cell>
          <cell r="CJ57">
            <v>0</v>
          </cell>
          <cell r="CM57">
            <v>0</v>
          </cell>
          <cell r="CP57">
            <v>0</v>
          </cell>
        </row>
        <row r="58">
          <cell r="C58">
            <v>40118</v>
          </cell>
          <cell r="D58" t="str">
            <v>N</v>
          </cell>
          <cell r="M58">
            <v>0</v>
          </cell>
          <cell r="N58">
            <v>0</v>
          </cell>
          <cell r="O58">
            <v>0</v>
          </cell>
          <cell r="P58">
            <v>0</v>
          </cell>
          <cell r="S58">
            <v>0</v>
          </cell>
          <cell r="T58">
            <v>0</v>
          </cell>
          <cell r="W58">
            <v>0</v>
          </cell>
          <cell r="Z58">
            <v>0</v>
          </cell>
          <cell r="AA58">
            <v>0</v>
          </cell>
          <cell r="AD58">
            <v>0</v>
          </cell>
          <cell r="AG58">
            <v>0</v>
          </cell>
          <cell r="AH58">
            <v>0</v>
          </cell>
          <cell r="AK58">
            <v>0</v>
          </cell>
          <cell r="AR58">
            <v>0</v>
          </cell>
          <cell r="AT58">
            <v>0</v>
          </cell>
          <cell r="AW58">
            <v>0</v>
          </cell>
          <cell r="AX58">
            <v>0</v>
          </cell>
          <cell r="BA58">
            <v>0</v>
          </cell>
          <cell r="BD58">
            <v>0</v>
          </cell>
          <cell r="BE58">
            <v>0</v>
          </cell>
          <cell r="BH58">
            <v>0</v>
          </cell>
          <cell r="BK58">
            <v>0</v>
          </cell>
          <cell r="BL58">
            <v>0</v>
          </cell>
          <cell r="BO58">
            <v>0</v>
          </cell>
          <cell r="BR58">
            <v>0</v>
          </cell>
          <cell r="BX58">
            <v>0</v>
          </cell>
          <cell r="CA58">
            <v>0</v>
          </cell>
          <cell r="CD58">
            <v>0</v>
          </cell>
          <cell r="CG58">
            <v>0</v>
          </cell>
          <cell r="CJ58">
            <v>0</v>
          </cell>
          <cell r="CM58">
            <v>0</v>
          </cell>
          <cell r="CP58">
            <v>0</v>
          </cell>
        </row>
        <row r="59">
          <cell r="C59">
            <v>40148</v>
          </cell>
          <cell r="D59" t="str">
            <v>N</v>
          </cell>
          <cell r="M59">
            <v>0</v>
          </cell>
          <cell r="N59">
            <v>0</v>
          </cell>
          <cell r="O59">
            <v>0</v>
          </cell>
          <cell r="P59">
            <v>0</v>
          </cell>
          <cell r="S59">
            <v>0</v>
          </cell>
          <cell r="T59">
            <v>0</v>
          </cell>
          <cell r="W59">
            <v>0</v>
          </cell>
          <cell r="Z59">
            <v>0</v>
          </cell>
          <cell r="AA59">
            <v>0</v>
          </cell>
          <cell r="AD59">
            <v>0</v>
          </cell>
          <cell r="AG59">
            <v>0</v>
          </cell>
          <cell r="AH59">
            <v>0</v>
          </cell>
          <cell r="AK59">
            <v>0</v>
          </cell>
          <cell r="AR59">
            <v>0</v>
          </cell>
          <cell r="AT59">
            <v>0</v>
          </cell>
          <cell r="AW59">
            <v>0</v>
          </cell>
          <cell r="AX59">
            <v>0</v>
          </cell>
          <cell r="BA59">
            <v>0</v>
          </cell>
          <cell r="BD59">
            <v>0</v>
          </cell>
          <cell r="BE59">
            <v>0</v>
          </cell>
          <cell r="BH59">
            <v>0</v>
          </cell>
          <cell r="BK59">
            <v>0</v>
          </cell>
          <cell r="BL59">
            <v>0</v>
          </cell>
          <cell r="BO59">
            <v>0</v>
          </cell>
          <cell r="BR59">
            <v>0</v>
          </cell>
          <cell r="BX59">
            <v>0</v>
          </cell>
          <cell r="CA59">
            <v>0</v>
          </cell>
          <cell r="CD59">
            <v>0</v>
          </cell>
          <cell r="CG59">
            <v>0</v>
          </cell>
          <cell r="CJ59">
            <v>0</v>
          </cell>
          <cell r="CM59">
            <v>0</v>
          </cell>
          <cell r="CP59">
            <v>0</v>
          </cell>
        </row>
        <row r="61">
          <cell r="C61" t="str">
            <v>Aug07 - 31 Days Data</v>
          </cell>
          <cell r="E61">
            <v>1171191</v>
          </cell>
          <cell r="F61">
            <v>1178005.1499999999</v>
          </cell>
          <cell r="K61">
            <v>3948.473</v>
          </cell>
          <cell r="L61">
            <v>1048.5429999999999</v>
          </cell>
          <cell r="M61">
            <v>0</v>
          </cell>
          <cell r="N61">
            <v>0</v>
          </cell>
          <cell r="O61">
            <v>4997.0159999999996</v>
          </cell>
          <cell r="P61">
            <v>4997.0159999999996</v>
          </cell>
          <cell r="Q61">
            <v>4003.9659165962371</v>
          </cell>
          <cell r="S61">
            <v>4003.9659165962371</v>
          </cell>
          <cell r="T61">
            <v>4997.0159999999996</v>
          </cell>
          <cell r="U61">
            <v>976.11199999999997</v>
          </cell>
          <cell r="W61">
            <v>976.11199999999997</v>
          </cell>
          <cell r="X61">
            <v>1001.027068447174</v>
          </cell>
          <cell r="Z61">
            <v>1001.027068447174</v>
          </cell>
          <cell r="AA61">
            <v>976.11199999999997</v>
          </cell>
          <cell r="AB61">
            <v>33.302</v>
          </cell>
          <cell r="AC61">
            <v>5067.54</v>
          </cell>
          <cell r="AD61">
            <v>5100.8419999999996</v>
          </cell>
          <cell r="AE61">
            <v>1810.693</v>
          </cell>
          <cell r="AG61">
            <v>1810.693</v>
          </cell>
          <cell r="AH61">
            <v>5100.8419999999996</v>
          </cell>
          <cell r="AJ61">
            <v>1981.1016666666665</v>
          </cell>
          <cell r="AK61">
            <v>0</v>
          </cell>
          <cell r="AO61">
            <v>30591.147999999997</v>
          </cell>
          <cell r="AP61">
            <v>5156.7269999999999</v>
          </cell>
          <cell r="AQ61">
            <v>0</v>
          </cell>
          <cell r="AR61">
            <v>0</v>
          </cell>
          <cell r="AS61">
            <v>0</v>
          </cell>
          <cell r="AT61">
            <v>35747.875</v>
          </cell>
          <cell r="AU61">
            <v>27806.975017829809</v>
          </cell>
          <cell r="AW61">
            <v>27806.975017829809</v>
          </cell>
          <cell r="AX61">
            <v>35747.875</v>
          </cell>
          <cell r="AY61">
            <v>5242.0929999999998</v>
          </cell>
          <cell r="BA61">
            <v>5242.0929999999998</v>
          </cell>
          <cell r="BB61">
            <v>4786.6113936751344</v>
          </cell>
          <cell r="BD61">
            <v>4786.6113936751344</v>
          </cell>
          <cell r="BE61">
            <v>5242.0929999999998</v>
          </cell>
          <cell r="BF61">
            <v>107.627</v>
          </cell>
          <cell r="BG61">
            <v>1548.9970000000001</v>
          </cell>
          <cell r="BH61">
            <v>1656.624</v>
          </cell>
          <cell r="BI61">
            <v>465.35137000000003</v>
          </cell>
          <cell r="BK61">
            <v>465.35137000000003</v>
          </cell>
          <cell r="BL61">
            <v>465.35137000000003</v>
          </cell>
          <cell r="BN61">
            <v>340.02101291666668</v>
          </cell>
          <cell r="BO61">
            <v>0</v>
          </cell>
          <cell r="BR61">
            <v>0</v>
          </cell>
          <cell r="BV61">
            <v>733.69799999999998</v>
          </cell>
          <cell r="BW61">
            <v>530.85574994150943</v>
          </cell>
          <cell r="BX61">
            <v>733.69799999999998</v>
          </cell>
          <cell r="BY61">
            <v>599.83699999999999</v>
          </cell>
          <cell r="BZ61">
            <v>375.3</v>
          </cell>
          <cell r="CA61">
            <v>599.83699999999999</v>
          </cell>
          <cell r="CB61">
            <v>1693.4280000000001</v>
          </cell>
          <cell r="CC61">
            <v>1555.817031014476</v>
          </cell>
          <cell r="CD61">
            <v>1693.4280000000001</v>
          </cell>
          <cell r="CE61">
            <v>0</v>
          </cell>
          <cell r="CF61">
            <v>0</v>
          </cell>
          <cell r="CG61">
            <v>0</v>
          </cell>
          <cell r="CH61">
            <v>0</v>
          </cell>
          <cell r="CI61">
            <v>0</v>
          </cell>
          <cell r="CJ61">
            <v>0</v>
          </cell>
          <cell r="CK61">
            <v>0</v>
          </cell>
          <cell r="CL61">
            <v>0</v>
          </cell>
          <cell r="CM61">
            <v>0</v>
          </cell>
          <cell r="CP61">
            <v>0</v>
          </cell>
          <cell r="CR61">
            <v>320.07164</v>
          </cell>
          <cell r="CS61">
            <v>303.01402033732501</v>
          </cell>
          <cell r="CT61">
            <v>964.04306000000008</v>
          </cell>
          <cell r="CU61">
            <v>758.86299003408089</v>
          </cell>
          <cell r="CV61">
            <v>339.53368</v>
          </cell>
          <cell r="CW61">
            <v>313.18865064307005</v>
          </cell>
          <cell r="CX61">
            <v>69.780360000000002</v>
          </cell>
          <cell r="CY61">
            <v>55.08470333333333</v>
          </cell>
          <cell r="DG61">
            <v>3.33</v>
          </cell>
          <cell r="DH61">
            <v>1.0381</v>
          </cell>
          <cell r="DI61">
            <v>125</v>
          </cell>
        </row>
        <row r="62">
          <cell r="C62" t="str">
            <v>Aug07 - 7 Days Data</v>
          </cell>
          <cell r="K62">
            <v>933.54</v>
          </cell>
          <cell r="L62">
            <v>386.048</v>
          </cell>
          <cell r="Q62">
            <v>1319.588</v>
          </cell>
          <cell r="U62">
            <v>439.36500000000001</v>
          </cell>
          <cell r="X62">
            <v>439.36500000000001</v>
          </cell>
          <cell r="AB62">
            <v>0</v>
          </cell>
          <cell r="AC62">
            <v>0</v>
          </cell>
          <cell r="AE62">
            <v>0</v>
          </cell>
          <cell r="AJ62">
            <v>0</v>
          </cell>
          <cell r="AO62">
            <v>5236.24</v>
          </cell>
          <cell r="AP62">
            <v>1302.9819999999995</v>
          </cell>
          <cell r="AU62">
            <v>6539.2219999999998</v>
          </cell>
          <cell r="AY62">
            <v>2700.4830000000002</v>
          </cell>
          <cell r="BB62">
            <v>2700.4830000000002</v>
          </cell>
          <cell r="BF62">
            <v>-4.0000000000013358E-3</v>
          </cell>
          <cell r="BG62">
            <v>-6.54099999999994</v>
          </cell>
          <cell r="BI62">
            <v>-6.5449999999999413</v>
          </cell>
          <cell r="BN62">
            <v>0</v>
          </cell>
          <cell r="BV62">
            <v>165.67400000000009</v>
          </cell>
          <cell r="BW62">
            <v>165.67400000000009</v>
          </cell>
          <cell r="BY62">
            <v>-237.65800000000002</v>
          </cell>
          <cell r="BZ62">
            <v>-237.65800000000002</v>
          </cell>
          <cell r="CB62">
            <v>323.77600000000007</v>
          </cell>
          <cell r="CC62">
            <v>323.77600000000007</v>
          </cell>
          <cell r="CR62">
            <v>68.42252000000002</v>
          </cell>
          <cell r="CS62">
            <v>68.42252000000002</v>
          </cell>
          <cell r="CT62">
            <v>191.01301000000001</v>
          </cell>
          <cell r="CU62">
            <v>191.01301000000001</v>
          </cell>
          <cell r="CV62">
            <v>64.341099999999983</v>
          </cell>
          <cell r="CW62">
            <v>64.341099999999983</v>
          </cell>
          <cell r="CX62">
            <v>0</v>
          </cell>
          <cell r="CY62">
            <v>0</v>
          </cell>
        </row>
      </sheetData>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Fullsummary"/>
      <sheetName val="graphdata"/>
      <sheetName val="EMA MTG"/>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99IncSumm Forecast"/>
      <sheetName val="99IncSumm%20Forecast.xls"/>
      <sheetName val="99IncSumm Forecast.xls"/>
    </sheetNames>
    <definedNames>
      <definedName name="DateStam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SOX_Change Log"/>
      <sheetName val="Instructions"/>
      <sheetName val="Summary by NG Entity"/>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Valued outside Nuc_Netting Brkd"/>
      <sheetName val="Gas Deals Value from Nucleus"/>
      <sheetName val="Gas Deals Nucl_Netting Brkout"/>
      <sheetName val="Gas Deals Nucl_Notional Volume"/>
      <sheetName val="Gas Deals Nucl_Notional (USD)"/>
      <sheetName val="Gas Deals Nucl_MTM by Fiscal Yr"/>
      <sheetName val="NOTIONALS_Value outside Nucleus"/>
      <sheetName val="MtM-Fiscal Yr-ValuedOutsideNucl"/>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 val="Department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A6" t="str">
            <v>DISTRIGAS</v>
          </cell>
          <cell r="C6" t="str">
            <v>NEC_VON</v>
          </cell>
          <cell r="D6">
            <v>0</v>
          </cell>
        </row>
        <row r="7">
          <cell r="A7" t="str">
            <v>DISTRIGAS</v>
          </cell>
          <cell r="C7" t="str">
            <v>NEC_VON</v>
          </cell>
          <cell r="D7">
            <v>0</v>
          </cell>
        </row>
        <row r="8">
          <cell r="A8" t="str">
            <v>DISTRIGAS</v>
          </cell>
          <cell r="C8" t="str">
            <v>EN_VON</v>
          </cell>
          <cell r="D8">
            <v>0</v>
          </cell>
        </row>
        <row r="9">
          <cell r="A9" t="str">
            <v>DISTRIGAS</v>
          </cell>
          <cell r="C9" t="str">
            <v>EG_VON</v>
          </cell>
          <cell r="D9">
            <v>0</v>
          </cell>
        </row>
        <row r="10">
          <cell r="A10" t="str">
            <v>DISTRIGAS</v>
          </cell>
          <cell r="C10" t="str">
            <v>CG_VON</v>
          </cell>
          <cell r="D10">
            <v>0</v>
          </cell>
        </row>
        <row r="11">
          <cell r="A11" t="str">
            <v>DISTRIGAS</v>
          </cell>
          <cell r="C11" t="str">
            <v>BG_VON</v>
          </cell>
          <cell r="D11">
            <v>0</v>
          </cell>
        </row>
        <row r="12">
          <cell r="A12" t="str">
            <v>DISTRIGAS</v>
          </cell>
          <cell r="C12" t="str">
            <v>BG_VON</v>
          </cell>
          <cell r="D12">
            <v>-555387.9689754725</v>
          </cell>
        </row>
        <row r="13">
          <cell r="A13" t="str">
            <v>DISTRIGAS</v>
          </cell>
          <cell r="C13" t="str">
            <v>EN_VON</v>
          </cell>
          <cell r="D13">
            <v>0</v>
          </cell>
        </row>
        <row r="14">
          <cell r="A14" t="str">
            <v>HESS</v>
          </cell>
          <cell r="C14" t="str">
            <v>LI_VON</v>
          </cell>
          <cell r="D14">
            <v>-676862.44291441981</v>
          </cell>
        </row>
        <row r="15">
          <cell r="A15" t="str">
            <v>HESS</v>
          </cell>
          <cell r="C15" t="str">
            <v>NY_VON</v>
          </cell>
          <cell r="D15">
            <v>-685098.721073822</v>
          </cell>
        </row>
        <row r="16">
          <cell r="A16" t="str">
            <v>DISTRIGAS</v>
          </cell>
          <cell r="C16" t="str">
            <v>NEC_VON</v>
          </cell>
          <cell r="D16">
            <v>0</v>
          </cell>
        </row>
        <row r="17">
          <cell r="A17" t="str">
            <v>VPEM</v>
          </cell>
          <cell r="C17" t="str">
            <v>NIMO_VON</v>
          </cell>
          <cell r="D17">
            <v>0</v>
          </cell>
        </row>
        <row r="18">
          <cell r="A18" t="str">
            <v>LEFRAK</v>
          </cell>
          <cell r="C18" t="str">
            <v>NY_VON</v>
          </cell>
          <cell r="D18">
            <v>0</v>
          </cell>
        </row>
        <row r="19">
          <cell r="A19" t="str">
            <v>CPS</v>
          </cell>
          <cell r="C19" t="str">
            <v>NIMO_VON</v>
          </cell>
          <cell r="D19">
            <v>100408462.82501076</v>
          </cell>
        </row>
        <row r="20">
          <cell r="A20" t="str">
            <v>DISTRIGAS</v>
          </cell>
          <cell r="C20" t="str">
            <v>BG_VON</v>
          </cell>
          <cell r="D20">
            <v>0</v>
          </cell>
        </row>
        <row r="21">
          <cell r="C21" t="str">
            <v>EG_VON</v>
          </cell>
          <cell r="D21">
            <v>0</v>
          </cell>
        </row>
        <row r="22">
          <cell r="A22" t="str">
            <v>BGLNG</v>
          </cell>
          <cell r="C22" t="str">
            <v>LI_VON</v>
          </cell>
          <cell r="D22">
            <v>0</v>
          </cell>
        </row>
        <row r="23">
          <cell r="A23" t="str">
            <v>REPSOL</v>
          </cell>
          <cell r="C23" t="str">
            <v>EN_VON</v>
          </cell>
          <cell r="D23">
            <v>-2901664.8045341158</v>
          </cell>
        </row>
        <row r="24">
          <cell r="A24" t="str">
            <v>REPSOL</v>
          </cell>
          <cell r="C24" t="str">
            <v>EN_VON</v>
          </cell>
          <cell r="D24">
            <v>50779.117125708726</v>
          </cell>
        </row>
        <row r="25">
          <cell r="A25" t="str">
            <v>NORTHSHORE</v>
          </cell>
          <cell r="C25" t="str">
            <v>LI_VON</v>
          </cell>
          <cell r="D25">
            <v>0</v>
          </cell>
        </row>
        <row r="26">
          <cell r="A26" t="str">
            <v>COVANTA</v>
          </cell>
          <cell r="C26" t="str">
            <v>NIMO_VON</v>
          </cell>
          <cell r="D26">
            <v>-2065611.9204133213</v>
          </cell>
        </row>
        <row r="27">
          <cell r="A27" t="str">
            <v>VALUE ADDED</v>
          </cell>
          <cell r="C27" t="str">
            <v>LI_VON</v>
          </cell>
          <cell r="D27">
            <v>1461346.0383740577</v>
          </cell>
        </row>
        <row r="28">
          <cell r="A28" t="str">
            <v>VALUE ADDED</v>
          </cell>
          <cell r="C28" t="str">
            <v>NY_VON</v>
          </cell>
          <cell r="D28">
            <v>1328348.4619128013</v>
          </cell>
        </row>
        <row r="29">
          <cell r="A29" t="str">
            <v>BP</v>
          </cell>
          <cell r="C29" t="str">
            <v>LI_VON</v>
          </cell>
          <cell r="D29">
            <v>-15230935.891190663</v>
          </cell>
        </row>
        <row r="30">
          <cell r="A30" t="str">
            <v>CARGILL</v>
          </cell>
          <cell r="C30" t="str">
            <v>LI_VON</v>
          </cell>
          <cell r="D30">
            <v>-1716189.388663664</v>
          </cell>
        </row>
        <row r="31">
          <cell r="A31" t="str">
            <v>CARGILL</v>
          </cell>
          <cell r="C31" t="str">
            <v>NY_VON</v>
          </cell>
          <cell r="D31">
            <v>-1814458.5180047078</v>
          </cell>
        </row>
        <row r="32">
          <cell r="A32" t="str">
            <v>HESS</v>
          </cell>
          <cell r="C32" t="str">
            <v>NY_VON</v>
          </cell>
          <cell r="D32">
            <v>0</v>
          </cell>
        </row>
        <row r="33">
          <cell r="A33" t="str">
            <v>JPMORVEN</v>
          </cell>
          <cell r="C33" t="str">
            <v>EN_VON</v>
          </cell>
          <cell r="D33">
            <v>-152133.01529647197</v>
          </cell>
        </row>
        <row r="34">
          <cell r="A34" t="str">
            <v>HESS</v>
          </cell>
          <cell r="C34" t="str">
            <v>LI_VON</v>
          </cell>
          <cell r="D34">
            <v>0</v>
          </cell>
        </row>
        <row r="35">
          <cell r="A35" t="str">
            <v>JARON</v>
          </cell>
          <cell r="C35" t="str">
            <v>LI_VON</v>
          </cell>
          <cell r="D35">
            <v>0</v>
          </cell>
        </row>
        <row r="36">
          <cell r="A36" t="str">
            <v>EXXON</v>
          </cell>
          <cell r="C36" t="str">
            <v>NY_VON</v>
          </cell>
          <cell r="D36">
            <v>0</v>
          </cell>
        </row>
        <row r="37">
          <cell r="A37" t="str">
            <v>GRANITERIDGE</v>
          </cell>
          <cell r="C37" t="str">
            <v>EN_VON</v>
          </cell>
          <cell r="D37">
            <v>-376537.4187313763</v>
          </cell>
        </row>
        <row r="38">
          <cell r="A38" t="str">
            <v>BNYBG</v>
          </cell>
          <cell r="C38" t="str">
            <v>NY_VON</v>
          </cell>
          <cell r="D38">
            <v>-2419244.1833258593</v>
          </cell>
        </row>
        <row r="39">
          <cell r="A39" t="str">
            <v>BNYCP</v>
          </cell>
          <cell r="C39" t="str">
            <v>LI_VON</v>
          </cell>
          <cell r="D39">
            <v>13126848.837865263</v>
          </cell>
        </row>
        <row r="40">
          <cell r="A40" t="str">
            <v>NCP</v>
          </cell>
          <cell r="C40" t="str">
            <v>LI_VON</v>
          </cell>
          <cell r="D40">
            <v>1048987.154298248</v>
          </cell>
        </row>
        <row r="41">
          <cell r="A41" t="str">
            <v>NYPA</v>
          </cell>
          <cell r="C41" t="str">
            <v>LI_VON</v>
          </cell>
          <cell r="D41">
            <v>-324357.02961473819</v>
          </cell>
        </row>
        <row r="42">
          <cell r="A42" t="str">
            <v>Milford</v>
          </cell>
          <cell r="C42" t="str">
            <v>NEP_VON</v>
          </cell>
          <cell r="D42">
            <v>0</v>
          </cell>
        </row>
        <row r="43">
          <cell r="A43" t="str">
            <v>Ridgewood</v>
          </cell>
          <cell r="C43" t="str">
            <v>NEP_VON</v>
          </cell>
          <cell r="D43">
            <v>0</v>
          </cell>
        </row>
        <row r="44">
          <cell r="A44" t="str">
            <v>Resco Saugus</v>
          </cell>
          <cell r="C44" t="str">
            <v>NEP_VON</v>
          </cell>
          <cell r="D44">
            <v>-47572395.498573206</v>
          </cell>
        </row>
        <row r="45">
          <cell r="A45" t="str">
            <v>Wheelabrator Millbury</v>
          </cell>
          <cell r="C45" t="str">
            <v>NEP_VON</v>
          </cell>
          <cell r="D45">
            <v>-112453706.11213715</v>
          </cell>
        </row>
        <row r="46">
          <cell r="A46" t="str">
            <v>Lawrence Hydro</v>
          </cell>
          <cell r="C46" t="str">
            <v>NEP_VON</v>
          </cell>
          <cell r="D46">
            <v>226672.01800183364</v>
          </cell>
        </row>
        <row r="47">
          <cell r="A47" t="str">
            <v>BGLNG</v>
          </cell>
          <cell r="C47" t="str">
            <v>LI_VON</v>
          </cell>
          <cell r="D47">
            <v>0</v>
          </cell>
        </row>
        <row r="48">
          <cell r="A48" t="str">
            <v>MERRILL</v>
          </cell>
          <cell r="C48" t="str">
            <v>LI_VON</v>
          </cell>
          <cell r="D48">
            <v>0</v>
          </cell>
        </row>
        <row r="49">
          <cell r="A49" t="str">
            <v>VPEM</v>
          </cell>
          <cell r="C49" t="str">
            <v>LI_VON</v>
          </cell>
          <cell r="D49">
            <v>0</v>
          </cell>
        </row>
        <row r="50">
          <cell r="A50" t="str">
            <v>VPEM</v>
          </cell>
          <cell r="C50" t="str">
            <v>LI_VON</v>
          </cell>
          <cell r="D50">
            <v>0</v>
          </cell>
        </row>
        <row r="51">
          <cell r="A51" t="str">
            <v>Nexenusa</v>
          </cell>
          <cell r="C51" t="str">
            <v>LI_VON</v>
          </cell>
          <cell r="D51">
            <v>0</v>
          </cell>
        </row>
        <row r="52">
          <cell r="A52" t="str">
            <v>HESS</v>
          </cell>
          <cell r="C52" t="str">
            <v>LI_VON</v>
          </cell>
          <cell r="D52">
            <v>0</v>
          </cell>
        </row>
        <row r="53">
          <cell r="A53" t="str">
            <v>VPEM</v>
          </cell>
          <cell r="C53" t="str">
            <v>LI_VON</v>
          </cell>
          <cell r="D53">
            <v>0</v>
          </cell>
        </row>
      </sheetData>
      <sheetData sheetId="12" refreshError="1"/>
      <sheetData sheetId="13"/>
      <sheetData sheetId="14" refreshError="1"/>
      <sheetData sheetId="15" refreshError="1"/>
      <sheetData sheetId="16" refreshError="1"/>
      <sheetData sheetId="17" refreshError="1"/>
      <sheetData sheetId="18" refreshError="1"/>
      <sheetData sheetId="19">
        <row r="2">
          <cell r="A2" t="str">
            <v>PURCHASE</v>
          </cell>
          <cell r="B2">
            <v>201104</v>
          </cell>
          <cell r="C2">
            <v>181151</v>
          </cell>
          <cell r="D2" t="str">
            <v>ANADARKO</v>
          </cell>
          <cell r="E2" t="str">
            <v>GASIDX</v>
          </cell>
          <cell r="F2">
            <v>300000</v>
          </cell>
          <cell r="H2" t="str">
            <v>Supply - BG</v>
          </cell>
          <cell r="V2">
            <v>0</v>
          </cell>
          <cell r="W2" t="str">
            <v>Valued from Nucleus ~ Portfolio Changed from Optimization BG to Supply BG pending DPU Approval of Co-Management Agreement. Per Discussion with Steve M, AZ and Mike Wuertz</v>
          </cell>
          <cell r="AE2">
            <v>4.1143000000000001</v>
          </cell>
          <cell r="AH2">
            <v>1234536.9073814764</v>
          </cell>
          <cell r="AI2">
            <v>300060.01200240047</v>
          </cell>
          <cell r="AK2">
            <v>300060.01200240047</v>
          </cell>
          <cell r="AM2" t="str">
            <v>NGP 3</v>
          </cell>
          <cell r="AP2">
            <v>-5998.8</v>
          </cell>
          <cell r="AQ2" t="str">
            <v>LOSS</v>
          </cell>
        </row>
        <row r="3">
          <cell r="A3" t="str">
            <v>PURCHASE</v>
          </cell>
          <cell r="B3">
            <v>201104</v>
          </cell>
          <cell r="C3">
            <v>181145</v>
          </cell>
          <cell r="D3" t="str">
            <v>ANAHAU</v>
          </cell>
          <cell r="E3" t="str">
            <v>GASIDX</v>
          </cell>
          <cell r="F3">
            <v>240000</v>
          </cell>
          <cell r="H3" t="str">
            <v>Supply - LI</v>
          </cell>
          <cell r="V3">
            <v>-12000</v>
          </cell>
          <cell r="W3" t="str">
            <v>Valued from nucleus</v>
          </cell>
          <cell r="AE3">
            <v>4.16</v>
          </cell>
          <cell r="AH3">
            <v>998599.71994398872</v>
          </cell>
          <cell r="AI3">
            <v>240048.00960192038</v>
          </cell>
          <cell r="AK3">
            <v>240048.00960192038</v>
          </cell>
          <cell r="AM3" t="str">
            <v>NGP 3</v>
          </cell>
          <cell r="AP3">
            <v>-16799.04</v>
          </cell>
          <cell r="AQ3" t="str">
            <v>LOSS</v>
          </cell>
        </row>
        <row r="4">
          <cell r="A4" t="str">
            <v>PURCHASE</v>
          </cell>
          <cell r="B4">
            <v>201104</v>
          </cell>
          <cell r="C4">
            <v>67038</v>
          </cell>
          <cell r="D4" t="str">
            <v>ANE</v>
          </cell>
          <cell r="E4" t="str">
            <v>GASIDX</v>
          </cell>
          <cell r="F4">
            <v>221160</v>
          </cell>
          <cell r="H4" t="str">
            <v>Supply - NY</v>
          </cell>
          <cell r="V4">
            <v>251698.73580787514</v>
          </cell>
          <cell r="W4" t="str">
            <v>Valued in Nucleus</v>
          </cell>
          <cell r="AE4">
            <v>4.9250000000000007</v>
          </cell>
          <cell r="AH4">
            <v>1089430.8861772357</v>
          </cell>
          <cell r="AI4">
            <v>221204.24084816963</v>
          </cell>
          <cell r="AK4">
            <v>221204.24084816963</v>
          </cell>
          <cell r="AM4" t="str">
            <v>NGP 3</v>
          </cell>
          <cell r="AP4">
            <v>-116348.23162341189</v>
          </cell>
          <cell r="AQ4" t="str">
            <v>LOSS</v>
          </cell>
        </row>
        <row r="5">
          <cell r="A5" t="str">
            <v>PURCHASE</v>
          </cell>
          <cell r="B5">
            <v>201104</v>
          </cell>
          <cell r="C5">
            <v>67039</v>
          </cell>
          <cell r="D5" t="str">
            <v>ANE</v>
          </cell>
          <cell r="E5" t="str">
            <v>GASIDX</v>
          </cell>
          <cell r="F5">
            <v>216060</v>
          </cell>
          <cell r="H5" t="str">
            <v>Supply - LI</v>
          </cell>
          <cell r="V5">
            <v>245887.35894075013</v>
          </cell>
          <cell r="W5" t="str">
            <v>Valued in Nucleus</v>
          </cell>
          <cell r="AE5">
            <v>4.9250000000000007</v>
          </cell>
          <cell r="AH5">
            <v>1064308.3616723346</v>
          </cell>
          <cell r="AI5">
            <v>216103.22064412883</v>
          </cell>
          <cell r="AK5">
            <v>216103.22064412883</v>
          </cell>
          <cell r="AM5" t="str">
            <v>NGP 3</v>
          </cell>
          <cell r="AP5">
            <v>-113672.36154760171</v>
          </cell>
          <cell r="AQ5" t="str">
            <v>LOSS</v>
          </cell>
        </row>
        <row r="6">
          <cell r="A6" t="str">
            <v>PURCHASE</v>
          </cell>
          <cell r="B6">
            <v>201104</v>
          </cell>
          <cell r="C6">
            <v>166064</v>
          </cell>
          <cell r="D6" t="str">
            <v>BGLNG</v>
          </cell>
          <cell r="E6" t="str">
            <v>GASGDA</v>
          </cell>
          <cell r="F6">
            <v>0</v>
          </cell>
          <cell r="H6" t="str">
            <v>Supply - LI</v>
          </cell>
          <cell r="V6">
            <v>0</v>
          </cell>
          <cell r="W6" t="str">
            <v>Valued from Nucleus</v>
          </cell>
          <cell r="AE6">
            <v>4.8134000000000006</v>
          </cell>
          <cell r="AH6">
            <v>0</v>
          </cell>
          <cell r="AI6">
            <v>0</v>
          </cell>
          <cell r="AK6">
            <v>0</v>
          </cell>
          <cell r="AM6" t="str">
            <v>NGP 3</v>
          </cell>
          <cell r="AP6">
            <v>-1591853.8074751433</v>
          </cell>
          <cell r="AQ6" t="str">
            <v>LOSS</v>
          </cell>
        </row>
        <row r="7">
          <cell r="A7" t="str">
            <v>PURCHASE</v>
          </cell>
          <cell r="B7">
            <v>201104</v>
          </cell>
          <cell r="C7">
            <v>166075</v>
          </cell>
          <cell r="D7" t="str">
            <v>BGLNG</v>
          </cell>
          <cell r="E7" t="str">
            <v>GASGDA</v>
          </cell>
          <cell r="F7">
            <v>0</v>
          </cell>
          <cell r="H7" t="str">
            <v>Supply - LI</v>
          </cell>
          <cell r="V7">
            <v>0</v>
          </cell>
          <cell r="W7" t="str">
            <v>Valued from nucleus - Demand Only</v>
          </cell>
          <cell r="AE7">
            <v>4.8134000000000006</v>
          </cell>
          <cell r="AH7">
            <v>0</v>
          </cell>
          <cell r="AI7">
            <v>0</v>
          </cell>
          <cell r="AK7">
            <v>0</v>
          </cell>
          <cell r="AM7" t="str">
            <v>NGP 3</v>
          </cell>
          <cell r="AP7">
            <v>-1290420.996447518</v>
          </cell>
          <cell r="AQ7" t="str">
            <v>LOSS</v>
          </cell>
        </row>
        <row r="8">
          <cell r="A8" t="str">
            <v>PURCHASE</v>
          </cell>
          <cell r="B8">
            <v>201104</v>
          </cell>
          <cell r="C8">
            <v>168214</v>
          </cell>
          <cell r="D8" t="str">
            <v>BGLNG</v>
          </cell>
          <cell r="E8" t="str">
            <v>GAS</v>
          </cell>
          <cell r="F8">
            <v>0</v>
          </cell>
          <cell r="H8" t="str">
            <v>Supply - LI</v>
          </cell>
          <cell r="V8">
            <v>0</v>
          </cell>
          <cell r="W8" t="str">
            <v>Not Valued - Deal created only to support Counterparty Invoicing of Pipeline Demand</v>
          </cell>
          <cell r="AE8">
            <v>0</v>
          </cell>
          <cell r="AH8">
            <v>0</v>
          </cell>
          <cell r="AI8">
            <v>0</v>
          </cell>
          <cell r="AK8">
            <v>0</v>
          </cell>
          <cell r="AM8" t="str">
            <v>NGP 3</v>
          </cell>
          <cell r="AP8">
            <v>0</v>
          </cell>
          <cell r="AQ8" t="str">
            <v>LOSS</v>
          </cell>
        </row>
        <row r="9">
          <cell r="A9" t="str">
            <v>PURCHASE</v>
          </cell>
          <cell r="B9">
            <v>201104</v>
          </cell>
          <cell r="C9">
            <v>181640</v>
          </cell>
          <cell r="D9" t="str">
            <v>BGLNG</v>
          </cell>
          <cell r="E9" t="str">
            <v>GASIDX</v>
          </cell>
          <cell r="F9">
            <v>86220</v>
          </cell>
          <cell r="H9" t="str">
            <v>Supply - BG</v>
          </cell>
          <cell r="V9">
            <v>0</v>
          </cell>
          <cell r="W9" t="str">
            <v>Valued from Nucleus ~ Portfolio Changed from Optimization BG to Supply BG pending DPU Approval of Co-Management Agreement. Per Discussion with Steve M, AZ and Mike Wuertz</v>
          </cell>
          <cell r="AE9">
            <v>4.1602000000000006</v>
          </cell>
          <cell r="AH9">
            <v>358764.19683936791</v>
          </cell>
          <cell r="AI9">
            <v>86237.247449489892</v>
          </cell>
          <cell r="AK9">
            <v>86237.247449489892</v>
          </cell>
          <cell r="AM9" t="str">
            <v>NGP 3</v>
          </cell>
          <cell r="AP9">
            <v>-1724.0551200000002</v>
          </cell>
          <cell r="AQ9" t="str">
            <v>LOSS</v>
          </cell>
        </row>
        <row r="10">
          <cell r="A10" t="str">
            <v>PURCHASE</v>
          </cell>
          <cell r="B10">
            <v>201104</v>
          </cell>
          <cell r="C10">
            <v>181641</v>
          </cell>
          <cell r="D10" t="str">
            <v>BGLNG</v>
          </cell>
          <cell r="E10" t="str">
            <v>GASIDX</v>
          </cell>
          <cell r="F10">
            <v>153150</v>
          </cell>
          <cell r="H10" t="str">
            <v>Supply - BG</v>
          </cell>
          <cell r="V10">
            <v>0</v>
          </cell>
          <cell r="W10" t="str">
            <v>Valued from Nucleus ~ Portfolio Changed from Optimization BG to Supply BG pending DPU Approval of Co-Management Agreement. Per Discussion with Steve M, AZ and Mike Wuertz</v>
          </cell>
          <cell r="AE10">
            <v>4.1602000000000006</v>
          </cell>
          <cell r="AH10">
            <v>637262.08241648343</v>
          </cell>
          <cell r="AI10">
            <v>153180.63612722544</v>
          </cell>
          <cell r="AK10">
            <v>153180.63612722544</v>
          </cell>
          <cell r="AM10" t="str">
            <v>NGP 3</v>
          </cell>
          <cell r="AP10">
            <v>-3062.3874000000001</v>
          </cell>
          <cell r="AQ10" t="str">
            <v>LOSS</v>
          </cell>
        </row>
        <row r="11">
          <cell r="A11" t="str">
            <v>PURCHASE</v>
          </cell>
          <cell r="B11">
            <v>201104</v>
          </cell>
          <cell r="C11">
            <v>181642</v>
          </cell>
          <cell r="D11" t="str">
            <v>BGLNG</v>
          </cell>
          <cell r="E11" t="str">
            <v>GASIDX</v>
          </cell>
          <cell r="F11">
            <v>248760</v>
          </cell>
          <cell r="H11" t="str">
            <v>Supply - BG</v>
          </cell>
          <cell r="V11">
            <v>0</v>
          </cell>
          <cell r="W11" t="str">
            <v>Valued from Nucleus ~ Portfolio Changed from Optimization BG to Supply BG pending DPU Approval of Co-Management Agreement. Per Discussion with Steve M, AZ and Mike Wuertz</v>
          </cell>
          <cell r="AE11">
            <v>4.1979000000000006</v>
          </cell>
          <cell r="AH11">
            <v>1044478.4996999401</v>
          </cell>
          <cell r="AI11">
            <v>248809.76195239049</v>
          </cell>
          <cell r="AK11">
            <v>248809.76195239049</v>
          </cell>
          <cell r="AM11" t="str">
            <v>NGP 3</v>
          </cell>
          <cell r="AP11">
            <v>-4974.20496</v>
          </cell>
          <cell r="AQ11" t="str">
            <v>LOSS</v>
          </cell>
        </row>
        <row r="12">
          <cell r="A12" t="str">
            <v>PURCHASE</v>
          </cell>
          <cell r="B12">
            <v>201104</v>
          </cell>
          <cell r="C12">
            <v>181644</v>
          </cell>
          <cell r="D12" t="str">
            <v>BGLNG</v>
          </cell>
          <cell r="E12" t="str">
            <v>GASIDX</v>
          </cell>
          <cell r="F12">
            <v>139980</v>
          </cell>
          <cell r="H12" t="str">
            <v>Supply - BG</v>
          </cell>
          <cell r="V12">
            <v>0</v>
          </cell>
          <cell r="W12" t="str">
            <v>Valued from Nucleus ~ Portfolio Changed from Optimization BG to Supply BG pending DPU Approval of Co-Management Agreement. Per Discussion with Steve M, AZ and Mike Wuertz</v>
          </cell>
          <cell r="AE12">
            <v>4.1979000000000006</v>
          </cell>
          <cell r="AH12">
            <v>587739.58991798374</v>
          </cell>
          <cell r="AI12">
            <v>140008.00160032007</v>
          </cell>
          <cell r="AK12">
            <v>140008.00160032007</v>
          </cell>
          <cell r="AM12" t="str">
            <v>NGP 3</v>
          </cell>
          <cell r="AP12">
            <v>-2799.0400799999998</v>
          </cell>
          <cell r="AQ12" t="str">
            <v>LOSS</v>
          </cell>
        </row>
        <row r="13">
          <cell r="A13" t="str">
            <v>PURCHASE</v>
          </cell>
          <cell r="B13">
            <v>201104</v>
          </cell>
          <cell r="C13">
            <v>181645</v>
          </cell>
          <cell r="D13" t="str">
            <v>BGLNG</v>
          </cell>
          <cell r="E13" t="str">
            <v>GASIDX</v>
          </cell>
          <cell r="F13">
            <v>54720</v>
          </cell>
          <cell r="H13" t="str">
            <v>Supply - BG</v>
          </cell>
          <cell r="V13">
            <v>0</v>
          </cell>
          <cell r="W13" t="str">
            <v>Valued from Nucleus ~ Portfolio Changed from Optimization BG to Supply BG pending DPU Approval of Co-Management Agreement. Per Discussion with Steve M, AZ and Mike Wuertz</v>
          </cell>
          <cell r="AE13">
            <v>4.1052</v>
          </cell>
          <cell r="AH13">
            <v>224681.48029605919</v>
          </cell>
          <cell r="AI13">
            <v>54730.946189237846</v>
          </cell>
          <cell r="AK13">
            <v>54730.946189237846</v>
          </cell>
          <cell r="AM13" t="str">
            <v>NGP 3</v>
          </cell>
          <cell r="AP13">
            <v>-1094.1811200000002</v>
          </cell>
          <cell r="AQ13" t="str">
            <v>LOSS</v>
          </cell>
        </row>
        <row r="14">
          <cell r="A14" t="str">
            <v>PURCHASE</v>
          </cell>
          <cell r="B14">
            <v>201104</v>
          </cell>
          <cell r="C14">
            <v>181646</v>
          </cell>
          <cell r="D14" t="str">
            <v>BGLNG</v>
          </cell>
          <cell r="E14" t="str">
            <v>GASIDX</v>
          </cell>
          <cell r="F14">
            <v>97200</v>
          </cell>
          <cell r="H14" t="str">
            <v>Supply - BG</v>
          </cell>
          <cell r="V14">
            <v>0</v>
          </cell>
          <cell r="W14" t="str">
            <v>Valued from Nucleus ~ Portfolio Changed from Optimization BG to Supply BG pending DPU Approval of Co-Management Agreement. Per Discussion with Steve M, AZ and Mike Wuertz</v>
          </cell>
          <cell r="AE14">
            <v>4.1052</v>
          </cell>
          <cell r="AH14">
            <v>399105.26105221041</v>
          </cell>
          <cell r="AI14">
            <v>97219.443888777751</v>
          </cell>
          <cell r="AK14">
            <v>97219.443888777751</v>
          </cell>
          <cell r="AM14" t="str">
            <v>NGP 3</v>
          </cell>
          <cell r="AP14">
            <v>-1943.6112000000001</v>
          </cell>
          <cell r="AQ14" t="str">
            <v>LOSS</v>
          </cell>
        </row>
        <row r="15">
          <cell r="A15" t="str">
            <v>PURCHASE</v>
          </cell>
          <cell r="B15">
            <v>201104</v>
          </cell>
          <cell r="C15">
            <v>181647</v>
          </cell>
          <cell r="D15" t="str">
            <v>BGLNG</v>
          </cell>
          <cell r="E15" t="str">
            <v>GASIDX</v>
          </cell>
          <cell r="F15">
            <v>67860</v>
          </cell>
          <cell r="H15" t="str">
            <v>Supply - BG</v>
          </cell>
          <cell r="V15">
            <v>0</v>
          </cell>
          <cell r="W15" t="str">
            <v>Valued from Nucleus ~ Portfolio Changed from Optimization BG to Supply BG pending DPU Approval of Co-Management Agreement. Per Discussion with Steve M, AZ and Mike Wuertz</v>
          </cell>
          <cell r="AE15">
            <v>4.0041000000000002</v>
          </cell>
          <cell r="AH15">
            <v>271772.58051610325</v>
          </cell>
          <cell r="AI15">
            <v>67873.574714942981</v>
          </cell>
          <cell r="AK15">
            <v>67873.574714942981</v>
          </cell>
          <cell r="AM15" t="str">
            <v>NGP 3</v>
          </cell>
          <cell r="AP15">
            <v>-1356.9285600000001</v>
          </cell>
          <cell r="AQ15" t="str">
            <v>LOSS</v>
          </cell>
        </row>
        <row r="16">
          <cell r="A16" t="str">
            <v>PURCHASE</v>
          </cell>
          <cell r="B16">
            <v>201104</v>
          </cell>
          <cell r="C16">
            <v>181648</v>
          </cell>
          <cell r="D16" t="str">
            <v>BGLNG</v>
          </cell>
          <cell r="E16" t="str">
            <v>GASIDX</v>
          </cell>
          <cell r="F16">
            <v>38190</v>
          </cell>
          <cell r="H16" t="str">
            <v>Supply - BG</v>
          </cell>
          <cell r="V16">
            <v>0</v>
          </cell>
          <cell r="W16" t="str">
            <v>Valued from Nucleus ~ Portfolio Changed from Optimization BG to Supply BG pending DPU Approval of Co-Management Agreement. Per Discussion with Steve M, AZ and Mike Wuertz</v>
          </cell>
          <cell r="AE16">
            <v>4.0041000000000002</v>
          </cell>
          <cell r="AH16">
            <v>152947.16843368672</v>
          </cell>
          <cell r="AI16">
            <v>38197.63952790558</v>
          </cell>
          <cell r="AK16">
            <v>38197.63952790558</v>
          </cell>
          <cell r="AM16" t="str">
            <v>NGP 3</v>
          </cell>
          <cell r="AP16">
            <v>-763.64724000000012</v>
          </cell>
          <cell r="AQ16" t="str">
            <v>LOSS</v>
          </cell>
        </row>
        <row r="17">
          <cell r="A17" t="str">
            <v>PURCHASE</v>
          </cell>
          <cell r="B17">
            <v>201104</v>
          </cell>
          <cell r="C17">
            <v>181652</v>
          </cell>
          <cell r="D17" t="str">
            <v>BGLNG</v>
          </cell>
          <cell r="E17" t="str">
            <v>GASIDX</v>
          </cell>
          <cell r="F17">
            <v>50790</v>
          </cell>
          <cell r="H17" t="str">
            <v>Supply - BG</v>
          </cell>
          <cell r="V17">
            <v>0</v>
          </cell>
          <cell r="W17" t="str">
            <v>Valued from Nucleus ~ Portfolio Changed from Optimization BG to Supply BG pending DPU Approval of Co-Management Agreement. Per Discussion with Steve M, AZ and Mike Wuertz</v>
          </cell>
          <cell r="AE17">
            <v>4.1143000000000001</v>
          </cell>
          <cell r="AH17">
            <v>209007.09841968393</v>
          </cell>
          <cell r="AI17">
            <v>50800.160032006403</v>
          </cell>
          <cell r="AK17">
            <v>50800.160032006403</v>
          </cell>
          <cell r="AM17" t="str">
            <v>NGP 3</v>
          </cell>
          <cell r="AP17">
            <v>-1015.59684</v>
          </cell>
          <cell r="AQ17" t="str">
            <v>LOSS</v>
          </cell>
        </row>
        <row r="18">
          <cell r="A18" t="str">
            <v>PURCHASE</v>
          </cell>
          <cell r="B18">
            <v>201104</v>
          </cell>
          <cell r="C18">
            <v>181653</v>
          </cell>
          <cell r="D18" t="str">
            <v>BGLNG</v>
          </cell>
          <cell r="E18" t="str">
            <v>GASIDX</v>
          </cell>
          <cell r="F18">
            <v>22620</v>
          </cell>
          <cell r="H18" t="str">
            <v>Supply - BG</v>
          </cell>
          <cell r="V18">
            <v>-429.78</v>
          </cell>
          <cell r="W18" t="str">
            <v>Valued from Nucleus ~ Portfolio Changed from Optimization BG to Supply BG pending DPU Approval of Co-Management Agreement. Per Discussion with Steve M, AZ and Mike Wuertz</v>
          </cell>
          <cell r="AE18">
            <v>4.16</v>
          </cell>
          <cell r="AH18">
            <v>94118.023604720933</v>
          </cell>
          <cell r="AI18">
            <v>22624.524904980997</v>
          </cell>
          <cell r="AK18">
            <v>22624.524904980997</v>
          </cell>
          <cell r="AM18" t="str">
            <v>NGP 3</v>
          </cell>
          <cell r="AP18">
            <v>-882.08951999999999</v>
          </cell>
          <cell r="AQ18" t="str">
            <v>LOSS</v>
          </cell>
        </row>
        <row r="19">
          <cell r="A19" t="str">
            <v>PURCHASE</v>
          </cell>
          <cell r="B19">
            <v>201104</v>
          </cell>
          <cell r="C19">
            <v>153738</v>
          </cell>
          <cell r="D19" t="str">
            <v>BP</v>
          </cell>
          <cell r="E19" t="str">
            <v>FUTTRG</v>
          </cell>
          <cell r="F19">
            <v>0</v>
          </cell>
          <cell r="H19" t="str">
            <v>Supply - NIMO</v>
          </cell>
          <cell r="V19">
            <v>0</v>
          </cell>
          <cell r="W19" t="str">
            <v>Valued from Nucleus - Firm Vol</v>
          </cell>
          <cell r="AE19">
            <v>5.2640000000000002</v>
          </cell>
          <cell r="AH19">
            <v>0</v>
          </cell>
          <cell r="AI19">
            <v>0</v>
          </cell>
          <cell r="AK19">
            <v>0</v>
          </cell>
          <cell r="AM19" t="str">
            <v>NGP 3</v>
          </cell>
          <cell r="AP19">
            <v>0</v>
          </cell>
          <cell r="AQ19" t="str">
            <v>LOSS</v>
          </cell>
        </row>
        <row r="20">
          <cell r="A20" t="str">
            <v>PURCHASE</v>
          </cell>
          <cell r="B20">
            <v>201104</v>
          </cell>
          <cell r="C20">
            <v>153738</v>
          </cell>
          <cell r="D20" t="str">
            <v>BP</v>
          </cell>
          <cell r="E20" t="str">
            <v>GAS</v>
          </cell>
          <cell r="F20">
            <v>282720</v>
          </cell>
          <cell r="H20" t="str">
            <v>Supply - NIMO</v>
          </cell>
          <cell r="V20">
            <v>35594.447999999997</v>
          </cell>
          <cell r="W20" t="str">
            <v>Valued from Nucleus - Firm Vol</v>
          </cell>
          <cell r="AE20">
            <v>4.08</v>
          </cell>
          <cell r="AH20">
            <v>1153497.6000000001</v>
          </cell>
          <cell r="AI20">
            <v>282720</v>
          </cell>
          <cell r="AK20">
            <v>282720</v>
          </cell>
          <cell r="AM20" t="str">
            <v>NGP 3</v>
          </cell>
          <cell r="AP20">
            <v>29941.178879999996</v>
          </cell>
          <cell r="AQ20" t="str">
            <v>GAIN</v>
          </cell>
        </row>
        <row r="21">
          <cell r="A21" t="str">
            <v>PURCHASE</v>
          </cell>
          <cell r="B21">
            <v>201104</v>
          </cell>
          <cell r="C21">
            <v>153738</v>
          </cell>
          <cell r="D21" t="str">
            <v>BP</v>
          </cell>
          <cell r="E21" t="str">
            <v>GASTRG</v>
          </cell>
          <cell r="F21">
            <v>0</v>
          </cell>
          <cell r="H21" t="str">
            <v>Supply - NIMO</v>
          </cell>
          <cell r="V21">
            <v>0</v>
          </cell>
          <cell r="W21" t="str">
            <v>Valued from Nucleus - Firm Vol</v>
          </cell>
          <cell r="AE21">
            <v>5.2640000000000002</v>
          </cell>
          <cell r="AH21">
            <v>0</v>
          </cell>
          <cell r="AI21">
            <v>0</v>
          </cell>
          <cell r="AK21">
            <v>0</v>
          </cell>
          <cell r="AM21" t="str">
            <v>NGP 3</v>
          </cell>
          <cell r="AP21">
            <v>0</v>
          </cell>
          <cell r="AQ21" t="str">
            <v>LOSS</v>
          </cell>
        </row>
        <row r="22">
          <cell r="A22" t="str">
            <v>PURCHASE</v>
          </cell>
          <cell r="B22">
            <v>201104</v>
          </cell>
          <cell r="C22">
            <v>166449</v>
          </cell>
          <cell r="D22" t="str">
            <v>BP</v>
          </cell>
          <cell r="E22" t="str">
            <v>GASGDA</v>
          </cell>
          <cell r="F22">
            <v>0</v>
          </cell>
          <cell r="H22" t="str">
            <v>Supply - LI</v>
          </cell>
          <cell r="V22">
            <v>0</v>
          </cell>
          <cell r="W22" t="str">
            <v>Not Valued from Nucleus - Model</v>
          </cell>
          <cell r="AE22">
            <v>4.8134000000000006</v>
          </cell>
          <cell r="AH22">
            <v>0</v>
          </cell>
          <cell r="AI22">
            <v>0</v>
          </cell>
          <cell r="AK22">
            <v>0</v>
          </cell>
          <cell r="AM22" t="str">
            <v>NGP 3</v>
          </cell>
          <cell r="AP22">
            <v>0</v>
          </cell>
          <cell r="AQ22" t="str">
            <v>LOSS</v>
          </cell>
        </row>
        <row r="23">
          <cell r="A23" t="str">
            <v>PURCHASE</v>
          </cell>
          <cell r="B23">
            <v>201104</v>
          </cell>
          <cell r="C23">
            <v>48215</v>
          </cell>
          <cell r="D23" t="str">
            <v>BPCANADA</v>
          </cell>
          <cell r="E23" t="str">
            <v>GASIDX</v>
          </cell>
          <cell r="F23">
            <v>76530</v>
          </cell>
          <cell r="H23" t="str">
            <v>Supply - LI</v>
          </cell>
          <cell r="V23">
            <v>4591.8</v>
          </cell>
          <cell r="W23" t="str">
            <v>Valued in Nucleus</v>
          </cell>
          <cell r="AE23">
            <v>4.7850000000000001</v>
          </cell>
          <cell r="AH23">
            <v>366269.30386077211</v>
          </cell>
          <cell r="AI23">
            <v>76545.309061812368</v>
          </cell>
          <cell r="AK23">
            <v>76545.309061812368</v>
          </cell>
          <cell r="AM23" t="str">
            <v>NGP 3</v>
          </cell>
          <cell r="AP23">
            <v>3061.50612</v>
          </cell>
          <cell r="AQ23" t="str">
            <v>GAIN</v>
          </cell>
        </row>
        <row r="24">
          <cell r="A24" t="str">
            <v>PURCHASE</v>
          </cell>
          <cell r="B24">
            <v>201104</v>
          </cell>
          <cell r="C24">
            <v>48216</v>
          </cell>
          <cell r="D24" t="str">
            <v>BPCANADA</v>
          </cell>
          <cell r="E24" t="str">
            <v>GASIDX</v>
          </cell>
          <cell r="F24">
            <v>95970</v>
          </cell>
          <cell r="H24" t="str">
            <v>Supply - EN</v>
          </cell>
          <cell r="V24">
            <v>5758.2</v>
          </cell>
          <cell r="W24" t="str">
            <v>Valued in Nucleus</v>
          </cell>
          <cell r="AE24">
            <v>4.7850000000000001</v>
          </cell>
          <cell r="AH24">
            <v>459308.31166233245</v>
          </cell>
          <cell r="AI24">
            <v>95989.197839567918</v>
          </cell>
          <cell r="AK24">
            <v>95989.197839567918</v>
          </cell>
          <cell r="AM24" t="str">
            <v>NGP 3</v>
          </cell>
          <cell r="AP24">
            <v>3839.1838799999996</v>
          </cell>
          <cell r="AQ24" t="str">
            <v>GAIN</v>
          </cell>
        </row>
        <row r="25">
          <cell r="A25" t="str">
            <v>PURCHASE</v>
          </cell>
          <cell r="B25">
            <v>201104</v>
          </cell>
          <cell r="C25">
            <v>48217</v>
          </cell>
          <cell r="D25" t="str">
            <v>BPCANADA</v>
          </cell>
          <cell r="E25" t="str">
            <v>GASIDX</v>
          </cell>
          <cell r="F25">
            <v>917130</v>
          </cell>
          <cell r="H25" t="str">
            <v>Supply - NY</v>
          </cell>
          <cell r="V25">
            <v>55027.8</v>
          </cell>
          <cell r="W25" t="str">
            <v>Valued in Nucleus</v>
          </cell>
          <cell r="AE25">
            <v>4.7850000000000001</v>
          </cell>
          <cell r="AH25">
            <v>4389344.9189837966</v>
          </cell>
          <cell r="AI25">
            <v>917313.46269253851</v>
          </cell>
          <cell r="AK25">
            <v>917313.46269253851</v>
          </cell>
          <cell r="AM25" t="str">
            <v>NGP 3</v>
          </cell>
          <cell r="AP25">
            <v>36688.868520000004</v>
          </cell>
          <cell r="AQ25" t="str">
            <v>GAIN</v>
          </cell>
        </row>
        <row r="26">
          <cell r="A26" t="str">
            <v>PURCHASE</v>
          </cell>
          <cell r="B26">
            <v>201104</v>
          </cell>
          <cell r="C26">
            <v>116952</v>
          </cell>
          <cell r="D26" t="str">
            <v>BPCANADA</v>
          </cell>
          <cell r="E26" t="str">
            <v>GASIDX</v>
          </cell>
          <cell r="F26">
            <v>322740</v>
          </cell>
          <cell r="H26" t="str">
            <v>Supply - BG</v>
          </cell>
          <cell r="V26">
            <v>19364.400000000001</v>
          </cell>
          <cell r="W26" t="str">
            <v>Valued in Nucleus</v>
          </cell>
          <cell r="AE26">
            <v>4.7850000000000001</v>
          </cell>
          <cell r="AH26">
            <v>1544619.823964793</v>
          </cell>
          <cell r="AI26">
            <v>322804.56091218244</v>
          </cell>
          <cell r="AK26">
            <v>322804.56091218244</v>
          </cell>
          <cell r="AM26" t="str">
            <v>NGP 3</v>
          </cell>
          <cell r="AP26">
            <v>12910.890960000001</v>
          </cell>
          <cell r="AQ26" t="str">
            <v>GAIN</v>
          </cell>
        </row>
        <row r="27">
          <cell r="A27" t="str">
            <v>PURCHASE</v>
          </cell>
          <cell r="B27">
            <v>201104</v>
          </cell>
          <cell r="C27">
            <v>116953</v>
          </cell>
          <cell r="D27" t="str">
            <v>BPCANADA</v>
          </cell>
          <cell r="E27" t="str">
            <v>GASIDX</v>
          </cell>
          <cell r="F27">
            <v>49830</v>
          </cell>
          <cell r="H27" t="str">
            <v>Supply - EG</v>
          </cell>
          <cell r="V27">
            <v>2989.8</v>
          </cell>
          <cell r="W27" t="str">
            <v>Valued in Nucleus</v>
          </cell>
          <cell r="AE27">
            <v>4.7850000000000001</v>
          </cell>
          <cell r="AH27">
            <v>238484.2468493699</v>
          </cell>
          <cell r="AI27">
            <v>49839.967993598715</v>
          </cell>
          <cell r="AK27">
            <v>49839.967993598715</v>
          </cell>
          <cell r="AM27" t="str">
            <v>NGP 3</v>
          </cell>
          <cell r="AP27">
            <v>1993.39932</v>
          </cell>
          <cell r="AQ27" t="str">
            <v>GAIN</v>
          </cell>
        </row>
        <row r="28">
          <cell r="A28" t="str">
            <v>PURCHASE</v>
          </cell>
          <cell r="B28">
            <v>201104</v>
          </cell>
          <cell r="C28">
            <v>84190</v>
          </cell>
          <cell r="D28" t="str">
            <v>BPCANMKT</v>
          </cell>
          <cell r="E28" t="str">
            <v>GASIDX</v>
          </cell>
          <cell r="F28">
            <v>766380</v>
          </cell>
          <cell r="H28" t="str">
            <v>Supply - NIMO</v>
          </cell>
          <cell r="V28">
            <v>963722.85</v>
          </cell>
          <cell r="W28" t="str">
            <v>Valued in Nucleus</v>
          </cell>
          <cell r="AE28">
            <v>4.9250000000000007</v>
          </cell>
          <cell r="AH28">
            <v>3775176.5353070619</v>
          </cell>
          <cell r="AI28">
            <v>766533.30666133226</v>
          </cell>
          <cell r="AK28">
            <v>766533.30666133226</v>
          </cell>
          <cell r="AM28" t="str">
            <v>NGP 3</v>
          </cell>
          <cell r="AP28">
            <v>-552712.50211818679</v>
          </cell>
          <cell r="AQ28" t="str">
            <v>LOSS</v>
          </cell>
        </row>
        <row r="29">
          <cell r="A29" t="str">
            <v>PURCHASE</v>
          </cell>
          <cell r="B29">
            <v>201104</v>
          </cell>
          <cell r="C29">
            <v>91709</v>
          </cell>
          <cell r="D29" t="str">
            <v>BPCANMKT</v>
          </cell>
          <cell r="E29" t="str">
            <v>GASIDX</v>
          </cell>
          <cell r="F29">
            <v>0</v>
          </cell>
          <cell r="H29" t="str">
            <v>Supply - NIMO</v>
          </cell>
          <cell r="V29">
            <v>0</v>
          </cell>
          <cell r="W29" t="str">
            <v>Not valued in Nucleus</v>
          </cell>
          <cell r="AE29">
            <v>4.9250000000000007</v>
          </cell>
          <cell r="AH29">
            <v>0</v>
          </cell>
          <cell r="AI29">
            <v>0</v>
          </cell>
          <cell r="AK29">
            <v>0</v>
          </cell>
          <cell r="AM29" t="str">
            <v>NGP 3</v>
          </cell>
          <cell r="AP29">
            <v>0</v>
          </cell>
          <cell r="AQ29" t="str">
            <v>LOSS</v>
          </cell>
        </row>
        <row r="30">
          <cell r="A30" t="str">
            <v>PURCHASE</v>
          </cell>
          <cell r="B30">
            <v>201104</v>
          </cell>
          <cell r="C30">
            <v>181334</v>
          </cell>
          <cell r="D30" t="str">
            <v>CAMBRIDGE</v>
          </cell>
          <cell r="E30" t="str">
            <v>FUTTRG</v>
          </cell>
          <cell r="F30">
            <v>0</v>
          </cell>
          <cell r="H30" t="str">
            <v>Supply - LI</v>
          </cell>
          <cell r="V30">
            <v>0</v>
          </cell>
          <cell r="W30" t="str">
            <v>Valued from nucleus</v>
          </cell>
          <cell r="AE30">
            <v>4.4029999999999996</v>
          </cell>
          <cell r="AH30">
            <v>0</v>
          </cell>
          <cell r="AI30">
            <v>0</v>
          </cell>
          <cell r="AK30">
            <v>0</v>
          </cell>
          <cell r="AM30" t="str">
            <v>NGP 3</v>
          </cell>
          <cell r="AP30">
            <v>0</v>
          </cell>
          <cell r="AQ30" t="str">
            <v>LOSS</v>
          </cell>
        </row>
        <row r="31">
          <cell r="A31" t="str">
            <v>PURCHASE</v>
          </cell>
          <cell r="B31">
            <v>201104</v>
          </cell>
          <cell r="C31">
            <v>181334</v>
          </cell>
          <cell r="D31" t="str">
            <v>CAMBRIDGE</v>
          </cell>
          <cell r="E31" t="str">
            <v>GAS</v>
          </cell>
          <cell r="F31">
            <v>225930</v>
          </cell>
          <cell r="H31" t="str">
            <v>Supply - LI</v>
          </cell>
          <cell r="V31">
            <v>-1287.8009999999999</v>
          </cell>
          <cell r="W31" t="str">
            <v>Valued from nucleus</v>
          </cell>
          <cell r="AE31">
            <v>4.12</v>
          </cell>
          <cell r="AH31">
            <v>930831.6</v>
          </cell>
          <cell r="AI31">
            <v>225930</v>
          </cell>
          <cell r="AK31">
            <v>225930</v>
          </cell>
          <cell r="AM31" t="str">
            <v>NGP 3</v>
          </cell>
          <cell r="AP31">
            <v>-5805.4972799999996</v>
          </cell>
          <cell r="AQ31" t="str">
            <v>LOSS</v>
          </cell>
        </row>
        <row r="32">
          <cell r="A32" t="str">
            <v>PURCHASE</v>
          </cell>
          <cell r="B32">
            <v>201104</v>
          </cell>
          <cell r="C32">
            <v>181334</v>
          </cell>
          <cell r="D32" t="str">
            <v>CAMBRIDGE</v>
          </cell>
          <cell r="E32" t="str">
            <v>GASTRG</v>
          </cell>
          <cell r="F32">
            <v>0</v>
          </cell>
          <cell r="H32" t="str">
            <v>Supply - LI</v>
          </cell>
          <cell r="V32">
            <v>0</v>
          </cell>
          <cell r="W32" t="str">
            <v>Valued from nucleus</v>
          </cell>
          <cell r="AE32">
            <v>4.4029999999999996</v>
          </cell>
          <cell r="AH32">
            <v>0</v>
          </cell>
          <cell r="AI32">
            <v>0</v>
          </cell>
          <cell r="AK32">
            <v>0</v>
          </cell>
          <cell r="AM32" t="str">
            <v>NGP 3</v>
          </cell>
          <cell r="AP32">
            <v>0</v>
          </cell>
          <cell r="AQ32" t="str">
            <v>LOSS</v>
          </cell>
        </row>
        <row r="33">
          <cell r="A33" t="str">
            <v>PURCHASE</v>
          </cell>
          <cell r="B33">
            <v>201104</v>
          </cell>
          <cell r="C33">
            <v>167165</v>
          </cell>
          <cell r="D33" t="str">
            <v>CARGILL</v>
          </cell>
          <cell r="E33" t="str">
            <v>GASIDX</v>
          </cell>
          <cell r="F33">
            <v>1214040</v>
          </cell>
          <cell r="H33" t="str">
            <v>Supply - NY</v>
          </cell>
          <cell r="V33">
            <v>0</v>
          </cell>
          <cell r="W33" t="str">
            <v>Not Valued from Nucleus - AZ Model</v>
          </cell>
          <cell r="AE33">
            <v>4.7850000000000001</v>
          </cell>
          <cell r="AH33">
            <v>0</v>
          </cell>
          <cell r="AI33">
            <v>0</v>
          </cell>
          <cell r="AK33">
            <v>0</v>
          </cell>
          <cell r="AM33" t="str">
            <v>NGP 3</v>
          </cell>
          <cell r="AP33">
            <v>0</v>
          </cell>
          <cell r="AQ33" t="str">
            <v>LOSS</v>
          </cell>
        </row>
        <row r="34">
          <cell r="A34" t="str">
            <v>PURCHASE</v>
          </cell>
          <cell r="B34">
            <v>201104</v>
          </cell>
          <cell r="C34">
            <v>167167</v>
          </cell>
          <cell r="D34" t="str">
            <v>CARGILL</v>
          </cell>
          <cell r="E34" t="str">
            <v>GASIDX</v>
          </cell>
          <cell r="F34">
            <v>375000</v>
          </cell>
          <cell r="H34" t="str">
            <v>Supply - LI</v>
          </cell>
          <cell r="V34">
            <v>0</v>
          </cell>
          <cell r="W34" t="str">
            <v>Not Valued from Nucleus - AZ Model</v>
          </cell>
          <cell r="AE34">
            <v>4.7850000000000001</v>
          </cell>
          <cell r="AH34">
            <v>0</v>
          </cell>
          <cell r="AI34">
            <v>0</v>
          </cell>
          <cell r="AK34">
            <v>0</v>
          </cell>
          <cell r="AM34" t="str">
            <v>NGP 3</v>
          </cell>
          <cell r="AP34">
            <v>0</v>
          </cell>
          <cell r="AQ34" t="str">
            <v>LOSS</v>
          </cell>
        </row>
        <row r="35">
          <cell r="A35" t="str">
            <v>PURCHASE</v>
          </cell>
          <cell r="B35">
            <v>201104</v>
          </cell>
          <cell r="C35">
            <v>167167</v>
          </cell>
          <cell r="D35" t="str">
            <v>CARGILL</v>
          </cell>
          <cell r="E35" t="str">
            <v>GASIDX</v>
          </cell>
          <cell r="F35">
            <v>747990</v>
          </cell>
          <cell r="H35" t="str">
            <v>Supply - LI</v>
          </cell>
          <cell r="V35">
            <v>0</v>
          </cell>
          <cell r="W35" t="str">
            <v>Not Valued from Nucleus - AZ Model</v>
          </cell>
          <cell r="AE35">
            <v>4.7850000000000001</v>
          </cell>
          <cell r="AH35">
            <v>0</v>
          </cell>
          <cell r="AI35">
            <v>0</v>
          </cell>
          <cell r="AK35">
            <v>0</v>
          </cell>
          <cell r="AM35" t="str">
            <v>NGP 3</v>
          </cell>
          <cell r="AP35">
            <v>0</v>
          </cell>
          <cell r="AQ35" t="str">
            <v>LOSS</v>
          </cell>
        </row>
        <row r="36">
          <cell r="A36" t="str">
            <v>PURCHASE</v>
          </cell>
          <cell r="B36">
            <v>201104</v>
          </cell>
          <cell r="C36">
            <v>181147</v>
          </cell>
          <cell r="D36" t="str">
            <v>CHEVRON</v>
          </cell>
          <cell r="E36" t="str">
            <v>GASIDX</v>
          </cell>
          <cell r="F36">
            <v>300000</v>
          </cell>
          <cell r="H36" t="str">
            <v>Supply - BG</v>
          </cell>
          <cell r="V36">
            <v>-5700</v>
          </cell>
          <cell r="W36" t="str">
            <v>Valued from Nucleus ~ Portfolio Changed from Optimization BG to Supply BG pending DPU Approval of Co-Management Agreement. Per Discussion with Steve M, AZ and Mike Wuertz</v>
          </cell>
          <cell r="AE36">
            <v>4.16</v>
          </cell>
          <cell r="AH36">
            <v>1248249.6499299859</v>
          </cell>
          <cell r="AI36">
            <v>300060.01200240047</v>
          </cell>
          <cell r="AK36">
            <v>300060.01200240047</v>
          </cell>
          <cell r="AM36" t="str">
            <v>NGP 3</v>
          </cell>
          <cell r="AP36">
            <v>-11698.8</v>
          </cell>
          <cell r="AQ36" t="str">
            <v>LOSS</v>
          </cell>
        </row>
        <row r="37">
          <cell r="A37" t="str">
            <v>PURCHASE</v>
          </cell>
          <cell r="B37">
            <v>201104</v>
          </cell>
          <cell r="C37">
            <v>179612</v>
          </cell>
          <cell r="D37" t="str">
            <v>CITI</v>
          </cell>
          <cell r="E37" t="str">
            <v>GASIDX</v>
          </cell>
          <cell r="F37">
            <v>300000</v>
          </cell>
          <cell r="H37" t="str">
            <v>Supply - BG</v>
          </cell>
          <cell r="V37">
            <v>750</v>
          </cell>
          <cell r="W37" t="str">
            <v>Valued from Nucleus ~ Portfolio Changed from Optimization BG to Supply BG pending DPU Approval of Co-Management Agreement. Per Discussion with Steve M, AZ and Mike Wuertz</v>
          </cell>
          <cell r="AE37">
            <v>4.1143000000000001</v>
          </cell>
          <cell r="AH37">
            <v>1234536.9073814764</v>
          </cell>
          <cell r="AI37">
            <v>300060.01200240047</v>
          </cell>
          <cell r="AK37">
            <v>300060.01200240047</v>
          </cell>
          <cell r="AM37" t="str">
            <v>NGP 3</v>
          </cell>
          <cell r="AP37">
            <v>-5248.8</v>
          </cell>
          <cell r="AQ37" t="str">
            <v>LOSS</v>
          </cell>
        </row>
        <row r="38">
          <cell r="A38" t="str">
            <v>PURCHASE</v>
          </cell>
          <cell r="B38">
            <v>201104</v>
          </cell>
          <cell r="C38">
            <v>181152</v>
          </cell>
          <cell r="D38" t="str">
            <v>CITI</v>
          </cell>
          <cell r="E38" t="str">
            <v>GASIDX</v>
          </cell>
          <cell r="F38">
            <v>185760</v>
          </cell>
          <cell r="H38" t="str">
            <v>Supply - BG</v>
          </cell>
          <cell r="V38">
            <v>0</v>
          </cell>
          <cell r="W38" t="str">
            <v>Valued from Nucleus ~ Portfolio Changed from Optimization BG to Supply BG pending DPU Approval of Co-Management Agreement. Per Discussion with Steve M, AZ and Mike Wuertz</v>
          </cell>
          <cell r="AE38">
            <v>4.1143000000000001</v>
          </cell>
          <cell r="AH38">
            <v>764425.25305061007</v>
          </cell>
          <cell r="AI38">
            <v>185797.15943188636</v>
          </cell>
          <cell r="AK38">
            <v>185797.15943188636</v>
          </cell>
          <cell r="AM38" t="str">
            <v>NGP 3</v>
          </cell>
          <cell r="AP38">
            <v>-3714.4569600000004</v>
          </cell>
          <cell r="AQ38" t="str">
            <v>LOSS</v>
          </cell>
        </row>
        <row r="39">
          <cell r="A39" t="str">
            <v>PURCHASE</v>
          </cell>
          <cell r="B39">
            <v>201104</v>
          </cell>
          <cell r="C39">
            <v>181153</v>
          </cell>
          <cell r="D39" t="str">
            <v>CITI</v>
          </cell>
          <cell r="E39" t="str">
            <v>GASIDX</v>
          </cell>
          <cell r="F39">
            <v>63150</v>
          </cell>
          <cell r="H39" t="str">
            <v>Supply - BG</v>
          </cell>
          <cell r="V39">
            <v>0</v>
          </cell>
          <cell r="W39" t="str">
            <v>Valued from Nucleus ~ Portfolio Changed from Optimization BG to Supply BG pending DPU Approval of Co-Management Agreement. Per Discussion with Steve M, AZ and Mike Wuertz</v>
          </cell>
          <cell r="AE39">
            <v>4.1143000000000001</v>
          </cell>
          <cell r="AH39">
            <v>259870.01900380076</v>
          </cell>
          <cell r="AI39">
            <v>63162.632526505302</v>
          </cell>
          <cell r="AK39">
            <v>63162.632526505302</v>
          </cell>
          <cell r="AM39" t="str">
            <v>NGP 3</v>
          </cell>
          <cell r="AP39">
            <v>-1262.7474</v>
          </cell>
          <cell r="AQ39" t="str">
            <v>LOSS</v>
          </cell>
        </row>
        <row r="40">
          <cell r="A40" t="str">
            <v>PURCHASE</v>
          </cell>
          <cell r="B40">
            <v>201104</v>
          </cell>
          <cell r="C40">
            <v>181154</v>
          </cell>
          <cell r="D40" t="str">
            <v>CITI</v>
          </cell>
          <cell r="E40" t="str">
            <v>GASIDX</v>
          </cell>
          <cell r="F40">
            <v>421860</v>
          </cell>
          <cell r="H40" t="str">
            <v>Supply - BG</v>
          </cell>
          <cell r="V40">
            <v>0</v>
          </cell>
          <cell r="W40" t="str">
            <v>Valued from Nucleus ~ Portfolio Changed from Optimization BG to Supply BG pending DPU Approval of Co-Management Agreement. Per Discussion with Steve M, AZ and Mike Wuertz</v>
          </cell>
          <cell r="AE40">
            <v>4.1143000000000001</v>
          </cell>
          <cell r="AH40">
            <v>1736005.7991598318</v>
          </cell>
          <cell r="AI40">
            <v>421944.38887777552</v>
          </cell>
          <cell r="AK40">
            <v>421944.38887777552</v>
          </cell>
          <cell r="AM40" t="str">
            <v>NGP 3</v>
          </cell>
          <cell r="AP40">
            <v>-8435.512560000001</v>
          </cell>
          <cell r="AQ40" t="str">
            <v>LOSS</v>
          </cell>
        </row>
        <row r="41">
          <cell r="A41" t="str">
            <v>PURCHASE</v>
          </cell>
          <cell r="B41">
            <v>201104</v>
          </cell>
          <cell r="C41">
            <v>181156</v>
          </cell>
          <cell r="D41" t="str">
            <v>CITI</v>
          </cell>
          <cell r="E41" t="str">
            <v>GASIDX</v>
          </cell>
          <cell r="F41">
            <v>259230</v>
          </cell>
          <cell r="H41" t="str">
            <v>Optimization - NEC</v>
          </cell>
          <cell r="V41">
            <v>0</v>
          </cell>
          <cell r="W41" t="str">
            <v>Valued from nucleus</v>
          </cell>
          <cell r="AE41">
            <v>4.1143000000000001</v>
          </cell>
          <cell r="AH41">
            <v>1066763.3416683336</v>
          </cell>
          <cell r="AI41">
            <v>259281.85637127425</v>
          </cell>
          <cell r="AK41">
            <v>259281.85637127425</v>
          </cell>
          <cell r="AM41" t="str">
            <v>NGP 3</v>
          </cell>
          <cell r="AP41">
            <v>-5183.5630800000008</v>
          </cell>
          <cell r="AQ41" t="str">
            <v>LOSS</v>
          </cell>
        </row>
        <row r="42">
          <cell r="A42" t="str">
            <v>PURCHASE</v>
          </cell>
          <cell r="B42">
            <v>201104</v>
          </cell>
          <cell r="C42">
            <v>181157</v>
          </cell>
          <cell r="D42" t="str">
            <v>CITI</v>
          </cell>
          <cell r="E42" t="str">
            <v>GASIDX</v>
          </cell>
          <cell r="F42">
            <v>32160</v>
          </cell>
          <cell r="H42" t="str">
            <v>Optimization - NEC</v>
          </cell>
          <cell r="V42">
            <v>0</v>
          </cell>
          <cell r="W42" t="str">
            <v>Valued from nucleus</v>
          </cell>
          <cell r="AE42">
            <v>4.1143000000000001</v>
          </cell>
          <cell r="AH42">
            <v>132342.35647129428</v>
          </cell>
          <cell r="AI42">
            <v>32166.433286657331</v>
          </cell>
          <cell r="AK42">
            <v>32166.433286657331</v>
          </cell>
          <cell r="AM42" t="str">
            <v>NGP 3</v>
          </cell>
          <cell r="AP42">
            <v>-643.07136000000003</v>
          </cell>
          <cell r="AQ42" t="str">
            <v>LOSS</v>
          </cell>
        </row>
        <row r="43">
          <cell r="A43" t="str">
            <v>PURCHASE</v>
          </cell>
          <cell r="B43">
            <v>201104</v>
          </cell>
          <cell r="C43">
            <v>181158</v>
          </cell>
          <cell r="D43" t="str">
            <v>CITI</v>
          </cell>
          <cell r="E43" t="str">
            <v>GASIDX</v>
          </cell>
          <cell r="F43">
            <v>102360</v>
          </cell>
          <cell r="H43" t="str">
            <v>Optimization - NEC</v>
          </cell>
          <cell r="V43">
            <v>0</v>
          </cell>
          <cell r="W43" t="str">
            <v>Valued from nucleus</v>
          </cell>
          <cell r="AE43">
            <v>4.1143000000000001</v>
          </cell>
          <cell r="AH43">
            <v>421223.99279855972</v>
          </cell>
          <cell r="AI43">
            <v>102380.47609521904</v>
          </cell>
          <cell r="AK43">
            <v>102380.47609521904</v>
          </cell>
          <cell r="AM43" t="str">
            <v>NGP 3</v>
          </cell>
          <cell r="AP43">
            <v>-2046.7905600000001</v>
          </cell>
          <cell r="AQ43" t="str">
            <v>LOSS</v>
          </cell>
        </row>
        <row r="44">
          <cell r="A44" t="str">
            <v>PURCHASE</v>
          </cell>
          <cell r="B44">
            <v>201104</v>
          </cell>
          <cell r="C44">
            <v>181159</v>
          </cell>
          <cell r="D44" t="str">
            <v>CITI</v>
          </cell>
          <cell r="E44" t="str">
            <v>GASIDX</v>
          </cell>
          <cell r="F44">
            <v>18720</v>
          </cell>
          <cell r="H44" t="str">
            <v>Optimization - NEC</v>
          </cell>
          <cell r="V44">
            <v>0</v>
          </cell>
          <cell r="W44" t="str">
            <v>Valued from nucleus</v>
          </cell>
          <cell r="AE44">
            <v>4.1143000000000001</v>
          </cell>
          <cell r="AH44">
            <v>77035.103020604118</v>
          </cell>
          <cell r="AI44">
            <v>18723.74474894979</v>
          </cell>
          <cell r="AK44">
            <v>18723.74474894979</v>
          </cell>
          <cell r="AM44" t="str">
            <v>NGP 3</v>
          </cell>
          <cell r="AP44">
            <v>-374.32512000000003</v>
          </cell>
          <cell r="AQ44" t="str">
            <v>LOSS</v>
          </cell>
        </row>
        <row r="45">
          <cell r="A45" t="str">
            <v>PURCHASE</v>
          </cell>
          <cell r="B45">
            <v>201104</v>
          </cell>
          <cell r="C45">
            <v>181160</v>
          </cell>
          <cell r="D45" t="str">
            <v>CITI</v>
          </cell>
          <cell r="E45" t="str">
            <v>GASIDX</v>
          </cell>
          <cell r="F45">
            <v>45510</v>
          </cell>
          <cell r="H45" t="str">
            <v>Optimization - NEC</v>
          </cell>
          <cell r="V45">
            <v>0</v>
          </cell>
          <cell r="W45" t="str">
            <v>Valued from nucleus</v>
          </cell>
          <cell r="AE45">
            <v>4.1143000000000001</v>
          </cell>
          <cell r="AH45">
            <v>187279.24884976997</v>
          </cell>
          <cell r="AI45">
            <v>45519.103820764154</v>
          </cell>
          <cell r="AK45">
            <v>45519.103820764154</v>
          </cell>
          <cell r="AM45" t="str">
            <v>NGP 3</v>
          </cell>
          <cell r="AP45">
            <v>-910.01796000000002</v>
          </cell>
          <cell r="AQ45" t="str">
            <v>LOSS</v>
          </cell>
        </row>
        <row r="46">
          <cell r="A46" t="str">
            <v>PURCHASE</v>
          </cell>
          <cell r="B46">
            <v>201104</v>
          </cell>
          <cell r="C46">
            <v>181136</v>
          </cell>
          <cell r="D46" t="str">
            <v>COKINOS</v>
          </cell>
          <cell r="E46" t="str">
            <v>GASIDX</v>
          </cell>
          <cell r="F46">
            <v>45000</v>
          </cell>
          <cell r="H46" t="str">
            <v>Optimization - NEC</v>
          </cell>
          <cell r="V46">
            <v>-675</v>
          </cell>
          <cell r="W46" t="str">
            <v>Valued from nucleus</v>
          </cell>
          <cell r="AE46">
            <v>4.0041000000000002</v>
          </cell>
          <cell r="AH46">
            <v>180220.54410882175</v>
          </cell>
          <cell r="AI46">
            <v>45009.001800360071</v>
          </cell>
          <cell r="AK46">
            <v>45009.001800360071</v>
          </cell>
          <cell r="AM46" t="str">
            <v>NGP 3</v>
          </cell>
          <cell r="AP46">
            <v>-1574.8200000000002</v>
          </cell>
          <cell r="AQ46" t="str">
            <v>LOSS</v>
          </cell>
        </row>
        <row r="47">
          <cell r="A47" t="str">
            <v>PURCHASE</v>
          </cell>
          <cell r="B47">
            <v>201104</v>
          </cell>
          <cell r="C47">
            <v>173920</v>
          </cell>
          <cell r="D47" t="str">
            <v>CONOCO</v>
          </cell>
          <cell r="E47" t="str">
            <v>GASIDX</v>
          </cell>
          <cell r="F47">
            <v>0</v>
          </cell>
          <cell r="H47" t="str">
            <v>Proxy - BG</v>
          </cell>
          <cell r="V47">
            <v>0</v>
          </cell>
          <cell r="W47" t="str">
            <v>Not Valued from Nucleus - Proxy Deal</v>
          </cell>
          <cell r="AE47">
            <v>4.82</v>
          </cell>
          <cell r="AH47">
            <v>0</v>
          </cell>
          <cell r="AI47">
            <v>0</v>
          </cell>
          <cell r="AK47">
            <v>0</v>
          </cell>
          <cell r="AM47" t="str">
            <v>NGP 3</v>
          </cell>
          <cell r="AP47">
            <v>0</v>
          </cell>
          <cell r="AQ47" t="str">
            <v>LOSS</v>
          </cell>
        </row>
        <row r="48">
          <cell r="A48" t="str">
            <v>PURCHASE</v>
          </cell>
          <cell r="B48">
            <v>201104</v>
          </cell>
          <cell r="C48">
            <v>181326</v>
          </cell>
          <cell r="D48" t="str">
            <v>CONOCO</v>
          </cell>
          <cell r="E48" t="str">
            <v>FUTTRG</v>
          </cell>
          <cell r="F48">
            <v>0</v>
          </cell>
          <cell r="H48" t="str">
            <v>Supply - LI</v>
          </cell>
          <cell r="V48">
            <v>0</v>
          </cell>
          <cell r="W48" t="str">
            <v>Valued from nucleus</v>
          </cell>
          <cell r="AE48">
            <v>4.4029999999999996</v>
          </cell>
          <cell r="AH48">
            <v>0</v>
          </cell>
          <cell r="AI48">
            <v>0</v>
          </cell>
          <cell r="AK48">
            <v>0</v>
          </cell>
          <cell r="AM48" t="str">
            <v>NGP 3</v>
          </cell>
          <cell r="AP48">
            <v>0</v>
          </cell>
          <cell r="AQ48" t="str">
            <v>LOSS</v>
          </cell>
        </row>
        <row r="49">
          <cell r="A49" t="str">
            <v>PURCHASE</v>
          </cell>
          <cell r="B49">
            <v>201104</v>
          </cell>
          <cell r="C49">
            <v>181326</v>
          </cell>
          <cell r="D49" t="str">
            <v>CONOCO</v>
          </cell>
          <cell r="E49" t="str">
            <v>GAS</v>
          </cell>
          <cell r="F49">
            <v>100740</v>
          </cell>
          <cell r="H49" t="str">
            <v>Supply - LI</v>
          </cell>
          <cell r="V49">
            <v>20.148</v>
          </cell>
          <cell r="W49" t="str">
            <v>Valued from nucleus</v>
          </cell>
          <cell r="AE49">
            <v>4.1050000000000004</v>
          </cell>
          <cell r="AH49">
            <v>413537.70000000007</v>
          </cell>
          <cell r="AI49">
            <v>100740</v>
          </cell>
          <cell r="AK49">
            <v>100740</v>
          </cell>
          <cell r="AM49" t="str">
            <v>NGP 3</v>
          </cell>
          <cell r="AP49">
            <v>-1994.2490400000002</v>
          </cell>
          <cell r="AQ49" t="str">
            <v>LOSS</v>
          </cell>
        </row>
        <row r="50">
          <cell r="A50" t="str">
            <v>PURCHASE</v>
          </cell>
          <cell r="B50">
            <v>201104</v>
          </cell>
          <cell r="C50">
            <v>181326</v>
          </cell>
          <cell r="D50" t="str">
            <v>CONOCO</v>
          </cell>
          <cell r="E50" t="str">
            <v>GASTRG</v>
          </cell>
          <cell r="F50">
            <v>0</v>
          </cell>
          <cell r="H50" t="str">
            <v>Supply - LI</v>
          </cell>
          <cell r="V50">
            <v>0</v>
          </cell>
          <cell r="W50" t="str">
            <v>Valued from nucleus</v>
          </cell>
          <cell r="AE50">
            <v>4.4029999999999996</v>
          </cell>
          <cell r="AH50">
            <v>0</v>
          </cell>
          <cell r="AI50">
            <v>0</v>
          </cell>
          <cell r="AK50">
            <v>0</v>
          </cell>
          <cell r="AM50" t="str">
            <v>NGP 3</v>
          </cell>
          <cell r="AP50">
            <v>0</v>
          </cell>
          <cell r="AQ50" t="str">
            <v>LOSS</v>
          </cell>
        </row>
        <row r="51">
          <cell r="A51" t="str">
            <v>PURCHASE</v>
          </cell>
          <cell r="B51">
            <v>201104</v>
          </cell>
          <cell r="C51">
            <v>181089</v>
          </cell>
          <cell r="D51" t="str">
            <v>DEVONGAS</v>
          </cell>
          <cell r="E51" t="str">
            <v>GASIDX</v>
          </cell>
          <cell r="F51">
            <v>300000</v>
          </cell>
          <cell r="H51" t="str">
            <v>Supply - BG</v>
          </cell>
          <cell r="V51">
            <v>0</v>
          </cell>
          <cell r="W51" t="str">
            <v>Valued from Nucleus ~ Portfolio Changed from Optimization BG to Supply BG pending DPU Approval of Co-Management Agreement. Per Discussion with Steve M, AZ and Mike Wuertz</v>
          </cell>
          <cell r="AE51">
            <v>4.1143000000000001</v>
          </cell>
          <cell r="AH51">
            <v>1234536.9073814764</v>
          </cell>
          <cell r="AI51">
            <v>300060.01200240047</v>
          </cell>
          <cell r="AK51">
            <v>300060.01200240047</v>
          </cell>
          <cell r="AM51" t="str">
            <v>NGP 3</v>
          </cell>
          <cell r="AP51">
            <v>-5998.8</v>
          </cell>
          <cell r="AQ51" t="str">
            <v>LOSS</v>
          </cell>
        </row>
        <row r="52">
          <cell r="A52" t="str">
            <v>PURCHASE</v>
          </cell>
          <cell r="B52">
            <v>201104</v>
          </cell>
          <cell r="C52">
            <v>181130</v>
          </cell>
          <cell r="D52" t="str">
            <v>DEVONGAS</v>
          </cell>
          <cell r="E52" t="str">
            <v>GASIDX</v>
          </cell>
          <cell r="F52">
            <v>42600</v>
          </cell>
          <cell r="H52" t="str">
            <v>Supply - BG</v>
          </cell>
          <cell r="V52">
            <v>-426</v>
          </cell>
          <cell r="W52" t="str">
            <v>Valued from Nucleus ~ Portfolio Changed from Optimization BG to Supply BG pending DPU Approval of Co-Management Agreement. Per Discussion with Steve M, AZ and Mike Wuertz</v>
          </cell>
          <cell r="AE52">
            <v>4.0041000000000002</v>
          </cell>
          <cell r="AH52">
            <v>170608.78175635127</v>
          </cell>
          <cell r="AI52">
            <v>42608.52170434087</v>
          </cell>
          <cell r="AK52">
            <v>42608.52170434087</v>
          </cell>
          <cell r="AM52" t="str">
            <v>NGP 3</v>
          </cell>
          <cell r="AP52">
            <v>-1277.8296</v>
          </cell>
          <cell r="AQ52" t="str">
            <v>LOSS</v>
          </cell>
        </row>
        <row r="53">
          <cell r="A53" t="str">
            <v>PURCHASE</v>
          </cell>
          <cell r="B53">
            <v>201104</v>
          </cell>
          <cell r="C53">
            <v>181131</v>
          </cell>
          <cell r="D53" t="str">
            <v>DEVONGAS</v>
          </cell>
          <cell r="E53" t="str">
            <v>GASIDX</v>
          </cell>
          <cell r="F53">
            <v>5970</v>
          </cell>
          <cell r="H53" t="str">
            <v>Supply - CG</v>
          </cell>
          <cell r="V53">
            <v>-59.7</v>
          </cell>
          <cell r="W53" t="str">
            <v>Valued from Nucleus ~ Portfolio Changed from Optimization CG to Supply CG pending DPU Approval of Co-Management Agreement. Per Discussion with Steve M, AZ and Mike Wuertz</v>
          </cell>
          <cell r="AE53">
            <v>4.0041000000000002</v>
          </cell>
          <cell r="AH53">
            <v>23909.258851770355</v>
          </cell>
          <cell r="AI53">
            <v>5971.1942388477692</v>
          </cell>
          <cell r="AK53">
            <v>5971.1942388477692</v>
          </cell>
          <cell r="AM53" t="str">
            <v>NGP 3</v>
          </cell>
          <cell r="AP53">
            <v>-179.07612</v>
          </cell>
          <cell r="AQ53" t="str">
            <v>LOSS</v>
          </cell>
        </row>
        <row r="54">
          <cell r="A54" t="str">
            <v>PURCHASE</v>
          </cell>
          <cell r="B54">
            <v>201104</v>
          </cell>
          <cell r="C54">
            <v>181168</v>
          </cell>
          <cell r="D54" t="str">
            <v>DEVONGAS</v>
          </cell>
          <cell r="E54" t="str">
            <v>GASIDX</v>
          </cell>
          <cell r="F54">
            <v>232110</v>
          </cell>
          <cell r="H54" t="str">
            <v>Supply - NIMO</v>
          </cell>
          <cell r="V54">
            <v>0</v>
          </cell>
          <cell r="W54" t="str">
            <v>Valued from Nucleus</v>
          </cell>
          <cell r="AE54">
            <v>4.2059000000000006</v>
          </cell>
          <cell r="AH54">
            <v>976426.73434686952</v>
          </cell>
          <cell r="AI54">
            <v>232156.43128625726</v>
          </cell>
          <cell r="AK54">
            <v>232156.43128625726</v>
          </cell>
          <cell r="AM54" t="str">
            <v>NGP 3</v>
          </cell>
          <cell r="AP54">
            <v>-4641.2715600000001</v>
          </cell>
          <cell r="AQ54" t="str">
            <v>LOSS</v>
          </cell>
        </row>
        <row r="55">
          <cell r="A55" t="str">
            <v>PURCHASE</v>
          </cell>
          <cell r="B55">
            <v>201104</v>
          </cell>
          <cell r="C55">
            <v>181170</v>
          </cell>
          <cell r="D55" t="str">
            <v>DEVONGAS</v>
          </cell>
          <cell r="E55" t="str">
            <v>FUTTRG</v>
          </cell>
          <cell r="F55">
            <v>0</v>
          </cell>
          <cell r="H55" t="str">
            <v>Supply - NIMO</v>
          </cell>
          <cell r="V55">
            <v>0</v>
          </cell>
          <cell r="W55" t="str">
            <v>Valued from Nucleus</v>
          </cell>
          <cell r="AE55">
            <v>4.2439999999999998</v>
          </cell>
          <cell r="AH55">
            <v>0</v>
          </cell>
          <cell r="AI55">
            <v>0</v>
          </cell>
          <cell r="AK55">
            <v>0</v>
          </cell>
          <cell r="AM55" t="str">
            <v>NGP 3</v>
          </cell>
          <cell r="AP55">
            <v>0</v>
          </cell>
          <cell r="AQ55" t="str">
            <v>LOSS</v>
          </cell>
        </row>
        <row r="56">
          <cell r="A56" t="str">
            <v>PURCHASE</v>
          </cell>
          <cell r="B56">
            <v>201104</v>
          </cell>
          <cell r="C56">
            <v>181170</v>
          </cell>
          <cell r="D56" t="str">
            <v>DEVONGAS</v>
          </cell>
          <cell r="E56" t="str">
            <v>GAS</v>
          </cell>
          <cell r="F56">
            <v>330000</v>
          </cell>
          <cell r="H56" t="str">
            <v>Supply - NIMO</v>
          </cell>
          <cell r="V56">
            <v>10725</v>
          </cell>
          <cell r="W56" t="str">
            <v>Valued from Nucleus</v>
          </cell>
          <cell r="AE56">
            <v>4.4249999999999998</v>
          </cell>
          <cell r="AH56">
            <v>1460250</v>
          </cell>
          <cell r="AI56">
            <v>330000</v>
          </cell>
          <cell r="AK56">
            <v>330000</v>
          </cell>
          <cell r="AM56" t="str">
            <v>NGP 3</v>
          </cell>
          <cell r="AP56">
            <v>4126.32</v>
          </cell>
          <cell r="AQ56" t="str">
            <v>GAIN</v>
          </cell>
        </row>
        <row r="57">
          <cell r="A57" t="str">
            <v>PURCHASE</v>
          </cell>
          <cell r="B57">
            <v>201104</v>
          </cell>
          <cell r="C57">
            <v>181170</v>
          </cell>
          <cell r="D57" t="str">
            <v>DEVONGAS</v>
          </cell>
          <cell r="E57" t="str">
            <v>GASTRG</v>
          </cell>
          <cell r="F57">
            <v>0</v>
          </cell>
          <cell r="H57" t="str">
            <v>Supply - NIMO</v>
          </cell>
          <cell r="V57">
            <v>0</v>
          </cell>
          <cell r="W57" t="str">
            <v>Valued from Nucleus</v>
          </cell>
          <cell r="AE57">
            <v>4.2439999999999998</v>
          </cell>
          <cell r="AH57">
            <v>0</v>
          </cell>
          <cell r="AI57">
            <v>0</v>
          </cell>
          <cell r="AK57">
            <v>0</v>
          </cell>
          <cell r="AM57" t="str">
            <v>NGP 3</v>
          </cell>
          <cell r="AP57">
            <v>0</v>
          </cell>
          <cell r="AQ57" t="str">
            <v>LOSS</v>
          </cell>
        </row>
        <row r="58">
          <cell r="A58" t="str">
            <v>PURCHASE</v>
          </cell>
          <cell r="B58">
            <v>201104</v>
          </cell>
          <cell r="C58">
            <v>181324</v>
          </cell>
          <cell r="D58" t="str">
            <v>DEVONGAS</v>
          </cell>
          <cell r="E58" t="str">
            <v>FUTTRG</v>
          </cell>
          <cell r="F58">
            <v>0</v>
          </cell>
          <cell r="H58" t="str">
            <v>Supply - LI</v>
          </cell>
          <cell r="V58">
            <v>0</v>
          </cell>
          <cell r="W58" t="str">
            <v>Valued from Nucleus</v>
          </cell>
          <cell r="AE58">
            <v>4.4029999999999996</v>
          </cell>
          <cell r="AH58">
            <v>0</v>
          </cell>
          <cell r="AI58">
            <v>0</v>
          </cell>
          <cell r="AK58">
            <v>0</v>
          </cell>
          <cell r="AM58" t="str">
            <v>NGP 3</v>
          </cell>
          <cell r="AP58">
            <v>0</v>
          </cell>
          <cell r="AQ58" t="str">
            <v>LOSS</v>
          </cell>
        </row>
        <row r="59">
          <cell r="A59" t="str">
            <v>PURCHASE</v>
          </cell>
          <cell r="B59">
            <v>201104</v>
          </cell>
          <cell r="C59">
            <v>181324</v>
          </cell>
          <cell r="D59" t="str">
            <v>DEVONGAS</v>
          </cell>
          <cell r="E59" t="str">
            <v>GAS</v>
          </cell>
          <cell r="F59">
            <v>300000</v>
          </cell>
          <cell r="H59" t="str">
            <v>Supply - LI</v>
          </cell>
          <cell r="V59">
            <v>-30000</v>
          </cell>
          <cell r="W59" t="str">
            <v>Valued from Nucleus</v>
          </cell>
          <cell r="AE59">
            <v>4.2474999999999996</v>
          </cell>
          <cell r="AH59">
            <v>1274249.9999999998</v>
          </cell>
          <cell r="AI59">
            <v>300000</v>
          </cell>
          <cell r="AK59">
            <v>300000</v>
          </cell>
          <cell r="AM59" t="str">
            <v>NGP 3</v>
          </cell>
          <cell r="AP59">
            <v>-35998.800000000003</v>
          </cell>
          <cell r="AQ59" t="str">
            <v>LOSS</v>
          </cell>
        </row>
        <row r="60">
          <cell r="A60" t="str">
            <v>PURCHASE</v>
          </cell>
          <cell r="B60">
            <v>201104</v>
          </cell>
          <cell r="C60">
            <v>181324</v>
          </cell>
          <cell r="D60" t="str">
            <v>DEVONGAS</v>
          </cell>
          <cell r="E60" t="str">
            <v>GASTRG</v>
          </cell>
          <cell r="F60">
            <v>0</v>
          </cell>
          <cell r="H60" t="str">
            <v>Supply - LI</v>
          </cell>
          <cell r="V60">
            <v>0</v>
          </cell>
          <cell r="W60" t="str">
            <v>Valued from Nucleus</v>
          </cell>
          <cell r="AE60">
            <v>4.4029999999999996</v>
          </cell>
          <cell r="AH60">
            <v>0</v>
          </cell>
          <cell r="AI60">
            <v>0</v>
          </cell>
          <cell r="AK60">
            <v>0</v>
          </cell>
          <cell r="AM60" t="str">
            <v>NGP 3</v>
          </cell>
          <cell r="AP60">
            <v>0</v>
          </cell>
          <cell r="AQ60" t="str">
            <v>LOSS</v>
          </cell>
        </row>
        <row r="61">
          <cell r="A61" t="str">
            <v>PURCHASE</v>
          </cell>
          <cell r="B61">
            <v>201104</v>
          </cell>
          <cell r="C61">
            <v>181325</v>
          </cell>
          <cell r="D61" t="str">
            <v>DEVONGAS</v>
          </cell>
          <cell r="E61" t="str">
            <v>GASIDX</v>
          </cell>
          <cell r="F61">
            <v>32670</v>
          </cell>
          <cell r="H61" t="str">
            <v>Supply - LI</v>
          </cell>
          <cell r="V61">
            <v>-326.7</v>
          </cell>
          <cell r="W61" t="str">
            <v>Valued from Nucleus</v>
          </cell>
          <cell r="AE61">
            <v>4.0041000000000002</v>
          </cell>
          <cell r="AH61">
            <v>130840.1150230046</v>
          </cell>
          <cell r="AI61">
            <v>32676.535307061411</v>
          </cell>
          <cell r="AK61">
            <v>32676.535307061411</v>
          </cell>
          <cell r="AM61" t="str">
            <v>NGP 3</v>
          </cell>
          <cell r="AP61">
            <v>-979.96931999999993</v>
          </cell>
          <cell r="AQ61" t="str">
            <v>LOSS</v>
          </cell>
        </row>
        <row r="62">
          <cell r="A62" t="str">
            <v>PURCHASE</v>
          </cell>
          <cell r="B62">
            <v>201104</v>
          </cell>
          <cell r="C62">
            <v>181327</v>
          </cell>
          <cell r="D62" t="str">
            <v>DEVONGAS</v>
          </cell>
          <cell r="E62" t="str">
            <v>FUTTRG</v>
          </cell>
          <cell r="F62">
            <v>0</v>
          </cell>
          <cell r="H62" t="str">
            <v>Supply - NY</v>
          </cell>
          <cell r="V62">
            <v>0</v>
          </cell>
          <cell r="W62" t="str">
            <v>Valued from Nucleus</v>
          </cell>
          <cell r="AE62">
            <v>4.4029999999999996</v>
          </cell>
          <cell r="AH62">
            <v>0</v>
          </cell>
          <cell r="AI62">
            <v>0</v>
          </cell>
          <cell r="AK62">
            <v>0</v>
          </cell>
          <cell r="AM62" t="str">
            <v>NGP 3</v>
          </cell>
          <cell r="AP62">
            <v>0</v>
          </cell>
          <cell r="AQ62" t="str">
            <v>LOSS</v>
          </cell>
        </row>
        <row r="63">
          <cell r="A63" t="str">
            <v>PURCHASE</v>
          </cell>
          <cell r="B63">
            <v>201104</v>
          </cell>
          <cell r="C63">
            <v>181327</v>
          </cell>
          <cell r="D63" t="str">
            <v>DEVONGAS</v>
          </cell>
          <cell r="E63" t="str">
            <v>GAS</v>
          </cell>
          <cell r="F63">
            <v>300000</v>
          </cell>
          <cell r="H63" t="str">
            <v>Supply - NY</v>
          </cell>
          <cell r="V63">
            <v>-30000</v>
          </cell>
          <cell r="W63" t="str">
            <v>Valued from Nucleus</v>
          </cell>
          <cell r="AE63">
            <v>4.2474999999999996</v>
          </cell>
          <cell r="AH63">
            <v>1274249.9999999998</v>
          </cell>
          <cell r="AI63">
            <v>300000</v>
          </cell>
          <cell r="AK63">
            <v>300000</v>
          </cell>
          <cell r="AM63" t="str">
            <v>NGP 3</v>
          </cell>
          <cell r="AP63">
            <v>-35998.800000000003</v>
          </cell>
          <cell r="AQ63" t="str">
            <v>LOSS</v>
          </cell>
        </row>
        <row r="64">
          <cell r="A64" t="str">
            <v>PURCHASE</v>
          </cell>
          <cell r="B64">
            <v>201104</v>
          </cell>
          <cell r="C64">
            <v>181327</v>
          </cell>
          <cell r="D64" t="str">
            <v>DEVONGAS</v>
          </cell>
          <cell r="E64" t="str">
            <v>GASTRG</v>
          </cell>
          <cell r="F64">
            <v>0</v>
          </cell>
          <cell r="H64" t="str">
            <v>Supply - NY</v>
          </cell>
          <cell r="V64">
            <v>0</v>
          </cell>
          <cell r="W64" t="str">
            <v>Valued from Nucleus</v>
          </cell>
          <cell r="AE64">
            <v>4.4029999999999996</v>
          </cell>
          <cell r="AH64">
            <v>0</v>
          </cell>
          <cell r="AI64">
            <v>0</v>
          </cell>
          <cell r="AK64">
            <v>0</v>
          </cell>
          <cell r="AM64" t="str">
            <v>NGP 3</v>
          </cell>
          <cell r="AP64">
            <v>0</v>
          </cell>
          <cell r="AQ64" t="str">
            <v>LOSS</v>
          </cell>
        </row>
        <row r="65">
          <cell r="A65" t="str">
            <v>PURCHASE</v>
          </cell>
          <cell r="B65">
            <v>201104</v>
          </cell>
          <cell r="C65">
            <v>181328</v>
          </cell>
          <cell r="D65" t="str">
            <v>DEVONGAS</v>
          </cell>
          <cell r="E65" t="str">
            <v>GASIDX</v>
          </cell>
          <cell r="F65">
            <v>65340</v>
          </cell>
          <cell r="H65" t="str">
            <v>Supply - NY</v>
          </cell>
          <cell r="V65">
            <v>-653.4</v>
          </cell>
          <cell r="W65" t="str">
            <v>Valued from Nucleus</v>
          </cell>
          <cell r="AE65">
            <v>4.0041000000000002</v>
          </cell>
          <cell r="AH65">
            <v>261680.23004600921</v>
          </cell>
          <cell r="AI65">
            <v>65353.070614122822</v>
          </cell>
          <cell r="AK65">
            <v>65353.070614122822</v>
          </cell>
          <cell r="AM65" t="str">
            <v>NGP 3</v>
          </cell>
          <cell r="AP65">
            <v>-1959.9386399999999</v>
          </cell>
          <cell r="AQ65" t="str">
            <v>LOSS</v>
          </cell>
        </row>
        <row r="66">
          <cell r="A66" t="str">
            <v>PURCHASE</v>
          </cell>
          <cell r="B66">
            <v>201104</v>
          </cell>
          <cell r="C66">
            <v>173774</v>
          </cell>
          <cell r="D66" t="str">
            <v>DISTRIGAS</v>
          </cell>
          <cell r="E66" t="str">
            <v>GAS</v>
          </cell>
          <cell r="F66">
            <v>0</v>
          </cell>
          <cell r="H66" t="str">
            <v>LNG - BG</v>
          </cell>
          <cell r="V66">
            <v>0</v>
          </cell>
          <cell r="W66" t="str">
            <v>Not Valued from Nucleus - FVS 217</v>
          </cell>
          <cell r="AE66">
            <v>0</v>
          </cell>
          <cell r="AH66">
            <v>0</v>
          </cell>
          <cell r="AI66">
            <v>0</v>
          </cell>
          <cell r="AK66">
            <v>0</v>
          </cell>
          <cell r="AM66" t="str">
            <v>NGP 3</v>
          </cell>
          <cell r="AP66">
            <v>0</v>
          </cell>
          <cell r="AQ66" t="str">
            <v>LOSS</v>
          </cell>
        </row>
        <row r="67">
          <cell r="A67" t="str">
            <v>PURCHASE</v>
          </cell>
          <cell r="B67">
            <v>201104</v>
          </cell>
          <cell r="C67">
            <v>166065</v>
          </cell>
          <cell r="D67" t="str">
            <v>EMERASVC</v>
          </cell>
          <cell r="E67" t="str">
            <v>GASGDA</v>
          </cell>
          <cell r="F67">
            <v>0</v>
          </cell>
          <cell r="H67" t="str">
            <v>Supply - LI</v>
          </cell>
          <cell r="V67">
            <v>0</v>
          </cell>
          <cell r="W67" t="str">
            <v>Valued from Nucleus</v>
          </cell>
          <cell r="AE67">
            <v>4.8134000000000006</v>
          </cell>
          <cell r="AH67">
            <v>0</v>
          </cell>
          <cell r="AI67">
            <v>0</v>
          </cell>
          <cell r="AK67">
            <v>0</v>
          </cell>
          <cell r="AM67" t="str">
            <v>NGP 3</v>
          </cell>
          <cell r="AP67">
            <v>-1429025.2421065366</v>
          </cell>
          <cell r="AQ67" t="str">
            <v>LOSS</v>
          </cell>
        </row>
        <row r="68">
          <cell r="A68" t="str">
            <v>PURCHASE</v>
          </cell>
          <cell r="B68">
            <v>201104</v>
          </cell>
          <cell r="C68">
            <v>168215</v>
          </cell>
          <cell r="D68" t="str">
            <v>EMERASVC</v>
          </cell>
          <cell r="E68" t="str">
            <v>GAS</v>
          </cell>
          <cell r="F68">
            <v>0</v>
          </cell>
          <cell r="H68" t="str">
            <v>Supply - LI</v>
          </cell>
          <cell r="V68">
            <v>0</v>
          </cell>
          <cell r="W68" t="str">
            <v>Not Valued - Deal created only to support Counterparty Invoicing of Pipeline Demand</v>
          </cell>
          <cell r="AE68">
            <v>0</v>
          </cell>
          <cell r="AH68">
            <v>0</v>
          </cell>
          <cell r="AI68">
            <v>0</v>
          </cell>
          <cell r="AK68">
            <v>0</v>
          </cell>
          <cell r="AM68" t="str">
            <v>NGP 3</v>
          </cell>
          <cell r="AP68">
            <v>0</v>
          </cell>
          <cell r="AQ68" t="str">
            <v>LOSS</v>
          </cell>
        </row>
        <row r="69">
          <cell r="A69" t="str">
            <v>PURCHASE</v>
          </cell>
          <cell r="B69">
            <v>201104</v>
          </cell>
          <cell r="C69">
            <v>181135</v>
          </cell>
          <cell r="D69" t="str">
            <v>EMERASVC</v>
          </cell>
          <cell r="E69" t="str">
            <v>FUTTRG</v>
          </cell>
          <cell r="F69">
            <v>0</v>
          </cell>
          <cell r="H69" t="str">
            <v>Supply - EN</v>
          </cell>
          <cell r="V69">
            <v>0</v>
          </cell>
          <cell r="W69" t="str">
            <v>Valued from nucleus</v>
          </cell>
          <cell r="AE69">
            <v>4.2439999999999998</v>
          </cell>
          <cell r="AH69">
            <v>0</v>
          </cell>
          <cell r="AI69">
            <v>0</v>
          </cell>
          <cell r="AK69">
            <v>0</v>
          </cell>
          <cell r="AM69" t="str">
            <v>NGP 3</v>
          </cell>
          <cell r="AP69">
            <v>0</v>
          </cell>
          <cell r="AQ69" t="str">
            <v>LOSS</v>
          </cell>
        </row>
        <row r="70">
          <cell r="A70" t="str">
            <v>PURCHASE</v>
          </cell>
          <cell r="B70">
            <v>201104</v>
          </cell>
          <cell r="C70">
            <v>181135</v>
          </cell>
          <cell r="D70" t="str">
            <v>EMERASVC</v>
          </cell>
          <cell r="E70" t="str">
            <v>GAS</v>
          </cell>
          <cell r="F70">
            <v>4500</v>
          </cell>
          <cell r="H70" t="str">
            <v>Supply - EN</v>
          </cell>
          <cell r="V70">
            <v>-736.2</v>
          </cell>
          <cell r="W70" t="str">
            <v>Valued from nucleus</v>
          </cell>
          <cell r="AE70">
            <v>4.9400000000000004</v>
          </cell>
          <cell r="AH70">
            <v>22230</v>
          </cell>
          <cell r="AI70">
            <v>4500</v>
          </cell>
          <cell r="AK70">
            <v>4500</v>
          </cell>
          <cell r="AM70" t="str">
            <v>NGP 3</v>
          </cell>
          <cell r="AP70">
            <v>-826.18200000000002</v>
          </cell>
          <cell r="AQ70" t="str">
            <v>LOSS</v>
          </cell>
        </row>
        <row r="71">
          <cell r="A71" t="str">
            <v>PURCHASE</v>
          </cell>
          <cell r="B71">
            <v>201104</v>
          </cell>
          <cell r="C71">
            <v>181135</v>
          </cell>
          <cell r="D71" t="str">
            <v>EMERASVC</v>
          </cell>
          <cell r="E71" t="str">
            <v>GASTRG</v>
          </cell>
          <cell r="F71">
            <v>0</v>
          </cell>
          <cell r="H71" t="str">
            <v>Supply - EN</v>
          </cell>
          <cell r="V71">
            <v>0</v>
          </cell>
          <cell r="W71" t="str">
            <v>Valued from nucleus</v>
          </cell>
          <cell r="AE71">
            <v>4.2439999999999998</v>
          </cell>
          <cell r="AH71">
            <v>0</v>
          </cell>
          <cell r="AI71">
            <v>0</v>
          </cell>
          <cell r="AK71">
            <v>0</v>
          </cell>
          <cell r="AM71" t="str">
            <v>NGP 3</v>
          </cell>
          <cell r="AP71">
            <v>0</v>
          </cell>
          <cell r="AQ71" t="str">
            <v>LOSS</v>
          </cell>
        </row>
        <row r="72">
          <cell r="A72" t="str">
            <v>PURCHASE</v>
          </cell>
          <cell r="B72">
            <v>201104</v>
          </cell>
          <cell r="C72">
            <v>181167</v>
          </cell>
          <cell r="D72" t="str">
            <v>ENCANAUSA</v>
          </cell>
          <cell r="E72" t="str">
            <v>GASIDX</v>
          </cell>
          <cell r="F72">
            <v>120000</v>
          </cell>
          <cell r="H72" t="str">
            <v>Supply - NIMO</v>
          </cell>
          <cell r="V72">
            <v>0</v>
          </cell>
          <cell r="W72" t="str">
            <v>Valued from nucleus</v>
          </cell>
          <cell r="AE72">
            <v>4.2059000000000006</v>
          </cell>
          <cell r="AH72">
            <v>504808.96179235855</v>
          </cell>
          <cell r="AI72">
            <v>120024.00480096019</v>
          </cell>
          <cell r="AK72">
            <v>120024.00480096019</v>
          </cell>
          <cell r="AM72" t="str">
            <v>NGP 3</v>
          </cell>
          <cell r="AP72">
            <v>-2399.52</v>
          </cell>
          <cell r="AQ72" t="str">
            <v>LOSS</v>
          </cell>
        </row>
        <row r="73">
          <cell r="A73" t="str">
            <v>PURCHASE</v>
          </cell>
          <cell r="B73">
            <v>201104</v>
          </cell>
          <cell r="C73">
            <v>181795</v>
          </cell>
          <cell r="D73" t="str">
            <v>EXXONMOBIL</v>
          </cell>
          <cell r="E73" t="str">
            <v>GAS</v>
          </cell>
          <cell r="F73">
            <v>429780</v>
          </cell>
          <cell r="H73" t="str">
            <v>Supply - NY</v>
          </cell>
          <cell r="V73">
            <v>-167227.39799999999</v>
          </cell>
          <cell r="W73" t="str">
            <v>Valued from Nucleus</v>
          </cell>
          <cell r="AE73">
            <v>4.6391</v>
          </cell>
          <cell r="AH73">
            <v>1993792.398</v>
          </cell>
          <cell r="AI73">
            <v>429780</v>
          </cell>
          <cell r="AK73">
            <v>429780</v>
          </cell>
          <cell r="AM73" t="str">
            <v>NGP 3</v>
          </cell>
          <cell r="AP73">
            <v>-175821.27888</v>
          </cell>
          <cell r="AQ73" t="str">
            <v>LOSS</v>
          </cell>
        </row>
        <row r="74">
          <cell r="A74" t="str">
            <v>PURCHASE</v>
          </cell>
          <cell r="B74">
            <v>201104</v>
          </cell>
          <cell r="C74">
            <v>181482</v>
          </cell>
          <cell r="D74" t="str">
            <v>G4ENERGY</v>
          </cell>
          <cell r="E74" t="str">
            <v>GASIDX</v>
          </cell>
          <cell r="F74">
            <v>264750</v>
          </cell>
          <cell r="H74" t="str">
            <v>Supply - LI</v>
          </cell>
          <cell r="V74">
            <v>-5956.875</v>
          </cell>
          <cell r="W74" t="str">
            <v>Valued from nucleus</v>
          </cell>
          <cell r="AE74">
            <v>4.2575000000000003</v>
          </cell>
          <cell r="AH74">
            <v>1127398.6047209441</v>
          </cell>
          <cell r="AI74">
            <v>264802.96059211844</v>
          </cell>
          <cell r="AK74">
            <v>264802.96059211844</v>
          </cell>
          <cell r="AM74" t="str">
            <v>NGP 3</v>
          </cell>
          <cell r="AP74">
            <v>-11250.815999999999</v>
          </cell>
          <cell r="AQ74" t="str">
            <v>LOSS</v>
          </cell>
        </row>
        <row r="75">
          <cell r="A75" t="str">
            <v>PURCHASE</v>
          </cell>
          <cell r="B75">
            <v>201104</v>
          </cell>
          <cell r="C75">
            <v>165659</v>
          </cell>
          <cell r="D75" t="str">
            <v>GRANITERDG</v>
          </cell>
          <cell r="E75" t="str">
            <v>GAS</v>
          </cell>
          <cell r="F75">
            <v>0</v>
          </cell>
          <cell r="H75" t="str">
            <v>Supply - EN</v>
          </cell>
          <cell r="V75">
            <v>0</v>
          </cell>
          <cell r="W75" t="str">
            <v>Not Valued from Nucleus - Model AZ</v>
          </cell>
          <cell r="AE75">
            <v>0</v>
          </cell>
          <cell r="AH75">
            <v>0</v>
          </cell>
          <cell r="AI75">
            <v>0</v>
          </cell>
          <cell r="AK75">
            <v>0</v>
          </cell>
          <cell r="AM75" t="str">
            <v>NGP 3</v>
          </cell>
          <cell r="AP75">
            <v>0</v>
          </cell>
          <cell r="AQ75" t="str">
            <v>LOSS</v>
          </cell>
        </row>
        <row r="76">
          <cell r="A76" t="str">
            <v>PURCHASE</v>
          </cell>
          <cell r="B76">
            <v>201104</v>
          </cell>
          <cell r="C76">
            <v>121200</v>
          </cell>
          <cell r="D76" t="str">
            <v>HESS</v>
          </cell>
          <cell r="E76" t="str">
            <v>GASGDA</v>
          </cell>
          <cell r="F76">
            <v>900000</v>
          </cell>
          <cell r="H76" t="str">
            <v>Supply - LI</v>
          </cell>
          <cell r="V76">
            <v>0</v>
          </cell>
          <cell r="W76" t="str">
            <v>Not Valued from Nucleus - Model</v>
          </cell>
          <cell r="AE76">
            <v>4.7625000000000002</v>
          </cell>
          <cell r="AH76">
            <v>0</v>
          </cell>
          <cell r="AI76">
            <v>0</v>
          </cell>
          <cell r="AK76">
            <v>0</v>
          </cell>
          <cell r="AM76" t="str">
            <v>NGP 3</v>
          </cell>
          <cell r="AP76">
            <v>0</v>
          </cell>
          <cell r="AQ76" t="str">
            <v>LOSS</v>
          </cell>
        </row>
        <row r="77">
          <cell r="A77" t="str">
            <v>PURCHASE</v>
          </cell>
          <cell r="B77">
            <v>201104</v>
          </cell>
          <cell r="C77">
            <v>121202</v>
          </cell>
          <cell r="D77" t="str">
            <v>HESS</v>
          </cell>
          <cell r="E77" t="str">
            <v>GASIDX</v>
          </cell>
          <cell r="F77">
            <v>2190000</v>
          </cell>
          <cell r="H77" t="str">
            <v>Supply - NY</v>
          </cell>
          <cell r="V77">
            <v>0</v>
          </cell>
          <cell r="W77" t="str">
            <v>Not Valued in Nucleus</v>
          </cell>
          <cell r="AE77">
            <v>4.7625000000000002</v>
          </cell>
          <cell r="AH77">
            <v>0</v>
          </cell>
          <cell r="AI77">
            <v>0</v>
          </cell>
          <cell r="AK77">
            <v>0</v>
          </cell>
          <cell r="AM77" t="str">
            <v>NGP 3</v>
          </cell>
          <cell r="AP77">
            <v>0</v>
          </cell>
          <cell r="AQ77" t="str">
            <v>LOSS</v>
          </cell>
        </row>
        <row r="78">
          <cell r="A78" t="str">
            <v>PURCHASE</v>
          </cell>
          <cell r="B78">
            <v>201104</v>
          </cell>
          <cell r="C78">
            <v>166447</v>
          </cell>
          <cell r="D78" t="str">
            <v>HESS</v>
          </cell>
          <cell r="E78" t="str">
            <v>GASGDA</v>
          </cell>
          <cell r="F78">
            <v>0</v>
          </cell>
          <cell r="H78" t="str">
            <v>Supply - LI</v>
          </cell>
          <cell r="V78">
            <v>0</v>
          </cell>
          <cell r="W78" t="str">
            <v>Valued from Nucleus - Demand Only; Summer Option at Index plus adder, hence MtM on supply is zero</v>
          </cell>
          <cell r="AE78">
            <v>4.8134000000000006</v>
          </cell>
          <cell r="AH78">
            <v>0</v>
          </cell>
          <cell r="AI78">
            <v>0</v>
          </cell>
          <cell r="AK78">
            <v>0</v>
          </cell>
          <cell r="AM78" t="str">
            <v>NGP 3</v>
          </cell>
          <cell r="AP78">
            <v>-1020857.5122715152</v>
          </cell>
          <cell r="AQ78" t="str">
            <v>LOSS</v>
          </cell>
        </row>
        <row r="79">
          <cell r="A79" t="str">
            <v>PURCHASE</v>
          </cell>
          <cell r="B79">
            <v>201104</v>
          </cell>
          <cell r="C79">
            <v>181146</v>
          </cell>
          <cell r="D79" t="str">
            <v>ICCENERGY</v>
          </cell>
          <cell r="E79" t="str">
            <v>GASIDX</v>
          </cell>
          <cell r="F79">
            <v>250290</v>
          </cell>
          <cell r="H79" t="str">
            <v>Supply - LI</v>
          </cell>
          <cell r="V79">
            <v>-12514.5</v>
          </cell>
          <cell r="W79" t="str">
            <v>Valued from nucleus</v>
          </cell>
          <cell r="AE79">
            <v>4.16</v>
          </cell>
          <cell r="AH79">
            <v>1041414.6829365874</v>
          </cell>
          <cell r="AI79">
            <v>250340.06801360272</v>
          </cell>
          <cell r="AK79">
            <v>250340.06801360272</v>
          </cell>
          <cell r="AM79" t="str">
            <v>NGP 3</v>
          </cell>
          <cell r="AP79">
            <v>-17519.298839999999</v>
          </cell>
          <cell r="AQ79" t="str">
            <v>LOSS</v>
          </cell>
        </row>
        <row r="80">
          <cell r="A80" t="str">
            <v>PURCHASE</v>
          </cell>
          <cell r="B80">
            <v>201104</v>
          </cell>
          <cell r="C80">
            <v>166076</v>
          </cell>
          <cell r="D80" t="str">
            <v>JARON</v>
          </cell>
          <cell r="E80" t="str">
            <v>GASGDA</v>
          </cell>
          <cell r="F80">
            <v>0</v>
          </cell>
          <cell r="H80" t="str">
            <v>Supply - LI</v>
          </cell>
          <cell r="V80">
            <v>0</v>
          </cell>
          <cell r="W80" t="str">
            <v>Valued from Nucleus - Demand Only</v>
          </cell>
          <cell r="AE80">
            <v>4.8134000000000006</v>
          </cell>
          <cell r="AH80">
            <v>0</v>
          </cell>
          <cell r="AI80">
            <v>0</v>
          </cell>
          <cell r="AK80">
            <v>0</v>
          </cell>
          <cell r="AM80" t="str">
            <v>NGP 3</v>
          </cell>
          <cell r="AP80">
            <v>-1370353.7854731253</v>
          </cell>
          <cell r="AQ80" t="str">
            <v>LOSS</v>
          </cell>
        </row>
        <row r="81">
          <cell r="A81" t="str">
            <v>PURCHASE</v>
          </cell>
          <cell r="B81">
            <v>201104</v>
          </cell>
          <cell r="C81">
            <v>168216</v>
          </cell>
          <cell r="D81" t="str">
            <v>JARON</v>
          </cell>
          <cell r="E81" t="str">
            <v>GAS</v>
          </cell>
          <cell r="F81">
            <v>0</v>
          </cell>
          <cell r="H81" t="str">
            <v>Supply - LI</v>
          </cell>
          <cell r="V81">
            <v>0</v>
          </cell>
          <cell r="W81" t="str">
            <v>Not Valued - Deal created only to support Counterparty Invoicing of Pipeline Demand</v>
          </cell>
          <cell r="AE81">
            <v>0</v>
          </cell>
          <cell r="AH81">
            <v>0</v>
          </cell>
          <cell r="AI81">
            <v>0</v>
          </cell>
          <cell r="AK81">
            <v>0</v>
          </cell>
          <cell r="AM81" t="str">
            <v>NGP 3</v>
          </cell>
          <cell r="AP81">
            <v>0</v>
          </cell>
          <cell r="AQ81" t="str">
            <v>LOSS</v>
          </cell>
        </row>
        <row r="82">
          <cell r="A82" t="str">
            <v>PURCHASE</v>
          </cell>
          <cell r="B82">
            <v>201104</v>
          </cell>
          <cell r="C82">
            <v>181161</v>
          </cell>
          <cell r="D82" t="str">
            <v>JARON</v>
          </cell>
          <cell r="E82" t="str">
            <v>FUTTRG</v>
          </cell>
          <cell r="F82">
            <v>0</v>
          </cell>
          <cell r="H82" t="str">
            <v>Optimization - NEC</v>
          </cell>
          <cell r="V82">
            <v>0</v>
          </cell>
          <cell r="W82" t="str">
            <v>Valued from nucleus</v>
          </cell>
          <cell r="AE82">
            <v>4.2439999999999998</v>
          </cell>
          <cell r="AH82">
            <v>0</v>
          </cell>
          <cell r="AI82">
            <v>0</v>
          </cell>
          <cell r="AK82">
            <v>0</v>
          </cell>
          <cell r="AM82" t="str">
            <v>NGP 3</v>
          </cell>
          <cell r="AP82">
            <v>0</v>
          </cell>
          <cell r="AQ82" t="str">
            <v>LOSS</v>
          </cell>
        </row>
        <row r="83">
          <cell r="A83" t="str">
            <v>PURCHASE</v>
          </cell>
          <cell r="B83">
            <v>201104</v>
          </cell>
          <cell r="C83">
            <v>181161</v>
          </cell>
          <cell r="D83" t="str">
            <v>JARON</v>
          </cell>
          <cell r="E83" t="str">
            <v>GAS</v>
          </cell>
          <cell r="F83">
            <v>30360</v>
          </cell>
          <cell r="H83" t="str">
            <v>Optimization - NEC</v>
          </cell>
          <cell r="V83">
            <v>-455.4</v>
          </cell>
          <cell r="W83" t="str">
            <v>Valued from nucleus</v>
          </cell>
          <cell r="AE83">
            <v>4.9400000000000004</v>
          </cell>
          <cell r="AH83">
            <v>149978.40000000002</v>
          </cell>
          <cell r="AI83">
            <v>30360</v>
          </cell>
          <cell r="AK83">
            <v>30360</v>
          </cell>
          <cell r="AM83" t="str">
            <v>NGP 3</v>
          </cell>
          <cell r="AP83">
            <v>-1062.47856</v>
          </cell>
          <cell r="AQ83" t="str">
            <v>LOSS</v>
          </cell>
        </row>
        <row r="84">
          <cell r="A84" t="str">
            <v>PURCHASE</v>
          </cell>
          <cell r="B84">
            <v>201104</v>
          </cell>
          <cell r="C84">
            <v>181161</v>
          </cell>
          <cell r="D84" t="str">
            <v>JARON</v>
          </cell>
          <cell r="E84" t="str">
            <v>GASTRG</v>
          </cell>
          <cell r="F84">
            <v>0</v>
          </cell>
          <cell r="H84" t="str">
            <v>Optimization - NEC</v>
          </cell>
          <cell r="V84">
            <v>0</v>
          </cell>
          <cell r="W84" t="str">
            <v>Valued from nucleus</v>
          </cell>
          <cell r="AE84">
            <v>4.2439999999999998</v>
          </cell>
          <cell r="AH84">
            <v>0</v>
          </cell>
          <cell r="AI84">
            <v>0</v>
          </cell>
          <cell r="AK84">
            <v>0</v>
          </cell>
          <cell r="AM84" t="str">
            <v>NGP 3</v>
          </cell>
          <cell r="AP84">
            <v>0</v>
          </cell>
          <cell r="AQ84" t="str">
            <v>LOSS</v>
          </cell>
        </row>
        <row r="85">
          <cell r="A85" t="str">
            <v>PURCHASE</v>
          </cell>
          <cell r="B85">
            <v>201104</v>
          </cell>
          <cell r="C85">
            <v>181344</v>
          </cell>
          <cell r="D85" t="str">
            <v>JARON</v>
          </cell>
          <cell r="E85" t="str">
            <v>FUTTRG</v>
          </cell>
          <cell r="F85">
            <v>0</v>
          </cell>
          <cell r="H85" t="str">
            <v>Supply - NIMO</v>
          </cell>
          <cell r="V85">
            <v>0</v>
          </cell>
          <cell r="W85" t="str">
            <v>Valued from nucleus</v>
          </cell>
          <cell r="AE85">
            <v>4.4029999999999996</v>
          </cell>
          <cell r="AH85">
            <v>0</v>
          </cell>
          <cell r="AI85">
            <v>0</v>
          </cell>
          <cell r="AK85">
            <v>0</v>
          </cell>
          <cell r="AM85" t="str">
            <v>NGP 3</v>
          </cell>
          <cell r="AP85">
            <v>0</v>
          </cell>
          <cell r="AQ85" t="str">
            <v>LOSS</v>
          </cell>
        </row>
        <row r="86">
          <cell r="A86" t="str">
            <v>PURCHASE</v>
          </cell>
          <cell r="B86">
            <v>201104</v>
          </cell>
          <cell r="C86">
            <v>181344</v>
          </cell>
          <cell r="D86" t="str">
            <v>JARON</v>
          </cell>
          <cell r="E86" t="str">
            <v>GAS</v>
          </cell>
          <cell r="F86">
            <v>270000</v>
          </cell>
          <cell r="H86" t="str">
            <v>Supply - NIMO</v>
          </cell>
          <cell r="V86">
            <v>1350</v>
          </cell>
          <cell r="W86" t="str">
            <v>Valued from nucleus</v>
          </cell>
          <cell r="AE86">
            <v>4.92</v>
          </cell>
          <cell r="AH86">
            <v>1328400</v>
          </cell>
          <cell r="AI86">
            <v>270000</v>
          </cell>
          <cell r="AK86">
            <v>270000</v>
          </cell>
          <cell r="AM86" t="str">
            <v>NGP 3</v>
          </cell>
          <cell r="AP86">
            <v>-4048.92</v>
          </cell>
          <cell r="AQ86" t="str">
            <v>LOSS</v>
          </cell>
        </row>
        <row r="87">
          <cell r="A87" t="str">
            <v>PURCHASE</v>
          </cell>
          <cell r="B87">
            <v>201104</v>
          </cell>
          <cell r="C87">
            <v>181344</v>
          </cell>
          <cell r="D87" t="str">
            <v>JARON</v>
          </cell>
          <cell r="E87" t="str">
            <v>GASTRG</v>
          </cell>
          <cell r="F87">
            <v>0</v>
          </cell>
          <cell r="H87" t="str">
            <v>Supply - NIMO</v>
          </cell>
          <cell r="V87">
            <v>0</v>
          </cell>
          <cell r="W87" t="str">
            <v>Valued from nucleus</v>
          </cell>
          <cell r="AE87">
            <v>4.4029999999999996</v>
          </cell>
          <cell r="AH87">
            <v>0</v>
          </cell>
          <cell r="AI87">
            <v>0</v>
          </cell>
          <cell r="AK87">
            <v>0</v>
          </cell>
          <cell r="AM87" t="str">
            <v>NGP 3</v>
          </cell>
          <cell r="AP87">
            <v>0</v>
          </cell>
          <cell r="AQ87" t="str">
            <v>LOSS</v>
          </cell>
        </row>
        <row r="88">
          <cell r="A88" t="str">
            <v>PURCHASE</v>
          </cell>
          <cell r="B88">
            <v>201104</v>
          </cell>
          <cell r="C88">
            <v>153972</v>
          </cell>
          <cell r="D88" t="str">
            <v>JPMORVEN</v>
          </cell>
          <cell r="E88" t="str">
            <v>GASIDX</v>
          </cell>
          <cell r="F88">
            <v>0</v>
          </cell>
          <cell r="H88" t="str">
            <v>Supply - EN</v>
          </cell>
          <cell r="V88">
            <v>0</v>
          </cell>
          <cell r="W88" t="str">
            <v>Valued from Nucleus - Baseload Portion</v>
          </cell>
          <cell r="AE88">
            <v>4.7149999999999999</v>
          </cell>
          <cell r="AH88">
            <v>0</v>
          </cell>
          <cell r="AI88">
            <v>0</v>
          </cell>
          <cell r="AK88">
            <v>0</v>
          </cell>
          <cell r="AM88" t="str">
            <v>NGP 3</v>
          </cell>
          <cell r="AP88">
            <v>-5347.8662127999942</v>
          </cell>
          <cell r="AQ88" t="str">
            <v>LOSS</v>
          </cell>
        </row>
        <row r="89">
          <cell r="A89" t="str">
            <v>PURCHASE</v>
          </cell>
          <cell r="B89">
            <v>201104</v>
          </cell>
          <cell r="C89">
            <v>153972</v>
          </cell>
          <cell r="D89" t="str">
            <v>JPMORVEN</v>
          </cell>
          <cell r="E89" t="str">
            <v>GASIDX</v>
          </cell>
          <cell r="F89">
            <v>0</v>
          </cell>
          <cell r="H89" t="str">
            <v>Supply - EN</v>
          </cell>
          <cell r="V89">
            <v>0</v>
          </cell>
          <cell r="W89" t="str">
            <v>Valued from Nucleus - Baseload Portion</v>
          </cell>
          <cell r="AE89">
            <v>4.4300000000000006</v>
          </cell>
          <cell r="AH89">
            <v>0</v>
          </cell>
          <cell r="AI89">
            <v>0</v>
          </cell>
          <cell r="AK89">
            <v>0</v>
          </cell>
          <cell r="AM89" t="str">
            <v>NGP 3</v>
          </cell>
          <cell r="AP89">
            <v>0</v>
          </cell>
          <cell r="AQ89" t="str">
            <v>LOSS</v>
          </cell>
        </row>
        <row r="90">
          <cell r="A90" t="str">
            <v>PURCHASE</v>
          </cell>
          <cell r="B90">
            <v>201104</v>
          </cell>
          <cell r="C90">
            <v>153972</v>
          </cell>
          <cell r="D90" t="str">
            <v>JPMORVEN</v>
          </cell>
          <cell r="E90" t="str">
            <v>GASIDX</v>
          </cell>
          <cell r="F90">
            <v>111690</v>
          </cell>
          <cell r="H90" t="str">
            <v>Supply - EN</v>
          </cell>
          <cell r="V90">
            <v>16111.411</v>
          </cell>
          <cell r="W90" t="str">
            <v>Valued from Nucleus - Baseload Portion</v>
          </cell>
          <cell r="AE90">
            <v>4.7764000000000006</v>
          </cell>
          <cell r="AH90">
            <v>533582.83256651333</v>
          </cell>
          <cell r="AI90">
            <v>111712.34246849369</v>
          </cell>
          <cell r="AK90">
            <v>111712.34246849369</v>
          </cell>
          <cell r="AM90" t="str">
            <v>NGP 3</v>
          </cell>
          <cell r="AP90">
            <v>13878.05776</v>
          </cell>
          <cell r="AQ90" t="str">
            <v>GAIN</v>
          </cell>
        </row>
        <row r="91">
          <cell r="A91" t="str">
            <v>PURCHASE</v>
          </cell>
          <cell r="B91">
            <v>201104</v>
          </cell>
          <cell r="C91">
            <v>153972</v>
          </cell>
          <cell r="D91" t="str">
            <v>JPMORVEN</v>
          </cell>
          <cell r="E91" t="str">
            <v>GASIDX</v>
          </cell>
          <cell r="F91">
            <v>278310</v>
          </cell>
          <cell r="H91" t="str">
            <v>Supply - EN</v>
          </cell>
          <cell r="V91">
            <v>40146.536999999997</v>
          </cell>
          <cell r="W91" t="str">
            <v>Valued from Nucleus - Baseload Portion</v>
          </cell>
          <cell r="AE91">
            <v>4.7764000000000006</v>
          </cell>
          <cell r="AH91">
            <v>1329585.8011602322</v>
          </cell>
          <cell r="AI91">
            <v>278365.67313462694</v>
          </cell>
          <cell r="AK91">
            <v>278365.67313462694</v>
          </cell>
          <cell r="AM91" t="str">
            <v>NGP 3</v>
          </cell>
          <cell r="AP91">
            <v>34581.450239999998</v>
          </cell>
          <cell r="AQ91" t="str">
            <v>GAIN</v>
          </cell>
        </row>
        <row r="92">
          <cell r="A92" t="str">
            <v>PURCHASE</v>
          </cell>
          <cell r="B92">
            <v>201104</v>
          </cell>
          <cell r="C92">
            <v>154130</v>
          </cell>
          <cell r="D92" t="str">
            <v>JPMORVEN</v>
          </cell>
          <cell r="E92" t="str">
            <v>GASGDA</v>
          </cell>
          <cell r="F92">
            <v>0</v>
          </cell>
          <cell r="H92" t="str">
            <v>Supply - EN</v>
          </cell>
          <cell r="V92">
            <v>0</v>
          </cell>
          <cell r="W92" t="str">
            <v>Not Valued from Nucleus - JPMORVEN Model; was valued from Nucleus last quarter</v>
          </cell>
          <cell r="AE92">
            <v>4.7149999999999999</v>
          </cell>
          <cell r="AH92">
            <v>0</v>
          </cell>
          <cell r="AI92">
            <v>0</v>
          </cell>
          <cell r="AK92">
            <v>0</v>
          </cell>
          <cell r="AM92" t="str">
            <v>NGP 3</v>
          </cell>
          <cell r="AP92">
            <v>0</v>
          </cell>
          <cell r="AQ92" t="str">
            <v>LOSS</v>
          </cell>
        </row>
        <row r="93">
          <cell r="A93" t="str">
            <v>PURCHASE</v>
          </cell>
          <cell r="B93">
            <v>201104</v>
          </cell>
          <cell r="C93">
            <v>154130</v>
          </cell>
          <cell r="D93" t="str">
            <v>JPMORVEN</v>
          </cell>
          <cell r="E93" t="str">
            <v>GASGDA</v>
          </cell>
          <cell r="F93">
            <v>0</v>
          </cell>
          <cell r="H93" t="str">
            <v>Supply - EN</v>
          </cell>
          <cell r="V93">
            <v>0</v>
          </cell>
          <cell r="W93" t="str">
            <v>Not Valued from Nucleus - JPMORVEN Model; was valued from Nucleus last quarter</v>
          </cell>
          <cell r="AE93">
            <v>4.4300000000000006</v>
          </cell>
          <cell r="AH93">
            <v>0</v>
          </cell>
          <cell r="AI93">
            <v>0</v>
          </cell>
          <cell r="AK93">
            <v>0</v>
          </cell>
          <cell r="AM93" t="str">
            <v>NGP 3</v>
          </cell>
          <cell r="AP93">
            <v>0</v>
          </cell>
          <cell r="AQ93" t="str">
            <v>LOSS</v>
          </cell>
        </row>
        <row r="94">
          <cell r="A94" t="str">
            <v>PURCHASE</v>
          </cell>
          <cell r="B94">
            <v>201104</v>
          </cell>
          <cell r="C94">
            <v>154130</v>
          </cell>
          <cell r="D94" t="str">
            <v>JPMORVEN</v>
          </cell>
          <cell r="E94" t="str">
            <v>GASGDA</v>
          </cell>
          <cell r="F94">
            <v>0</v>
          </cell>
          <cell r="H94" t="str">
            <v>Supply - EN</v>
          </cell>
          <cell r="V94">
            <v>0</v>
          </cell>
          <cell r="W94" t="str">
            <v>Not Valued from Nucleus - JPMORVEN Model; was valued from Nucleus last quarter</v>
          </cell>
          <cell r="AE94">
            <v>4.7764000000000006</v>
          </cell>
          <cell r="AH94">
            <v>0</v>
          </cell>
          <cell r="AI94">
            <v>0</v>
          </cell>
          <cell r="AK94">
            <v>0</v>
          </cell>
          <cell r="AM94" t="str">
            <v>NGP 3</v>
          </cell>
          <cell r="AP94">
            <v>0</v>
          </cell>
          <cell r="AQ94" t="str">
            <v>LOSS</v>
          </cell>
        </row>
        <row r="95">
          <cell r="A95" t="str">
            <v>PURCHASE</v>
          </cell>
          <cell r="B95">
            <v>201104</v>
          </cell>
          <cell r="C95">
            <v>181148</v>
          </cell>
          <cell r="D95" t="str">
            <v>LDREYFUS</v>
          </cell>
          <cell r="E95" t="str">
            <v>GASIDX</v>
          </cell>
          <cell r="F95">
            <v>241800</v>
          </cell>
          <cell r="H95" t="str">
            <v>Supply - BG</v>
          </cell>
          <cell r="V95">
            <v>-4594.2</v>
          </cell>
          <cell r="W95" t="str">
            <v>Valued from Nucleus ~ Portfolio Changed from Optimization BG to Supply BG pending DPU Approval of Co-Management Agreement. Per Discussion with Steve M, AZ and Mike Wuertz</v>
          </cell>
          <cell r="AE95">
            <v>4.16</v>
          </cell>
          <cell r="AH95">
            <v>1006089.2178435687</v>
          </cell>
          <cell r="AI95">
            <v>241848.36967393479</v>
          </cell>
          <cell r="AK95">
            <v>241848.36967393479</v>
          </cell>
          <cell r="AM95" t="str">
            <v>NGP 3</v>
          </cell>
          <cell r="AP95">
            <v>-9429.2327999999998</v>
          </cell>
          <cell r="AQ95" t="str">
            <v>LOSS</v>
          </cell>
        </row>
        <row r="96">
          <cell r="A96" t="str">
            <v>PURCHASE</v>
          </cell>
          <cell r="B96">
            <v>201104</v>
          </cell>
          <cell r="C96">
            <v>181149</v>
          </cell>
          <cell r="D96" t="str">
            <v>LDREYFUS</v>
          </cell>
          <cell r="E96" t="str">
            <v>GASIDX</v>
          </cell>
          <cell r="F96">
            <v>359790</v>
          </cell>
          <cell r="H96" t="str">
            <v>Supply - BG</v>
          </cell>
          <cell r="V96">
            <v>-6836.01</v>
          </cell>
          <cell r="W96" t="str">
            <v>Valued from Nucleus ~ Portfolio Changed from Optimization BG to Supply BG pending DPU Approval of Co-Management Agreement. Per Discussion with Steve M, AZ and Mike Wuertz</v>
          </cell>
          <cell r="AE96">
            <v>4.16</v>
          </cell>
          <cell r="AH96">
            <v>1497025.8051610324</v>
          </cell>
          <cell r="AI96">
            <v>359861.97239447891</v>
          </cell>
          <cell r="AK96">
            <v>359861.97239447891</v>
          </cell>
          <cell r="AM96" t="str">
            <v>NGP 3</v>
          </cell>
          <cell r="AP96">
            <v>-14030.37084</v>
          </cell>
          <cell r="AQ96" t="str">
            <v>LOSS</v>
          </cell>
        </row>
        <row r="97">
          <cell r="A97" t="str">
            <v>PURCHASE</v>
          </cell>
          <cell r="B97">
            <v>201104</v>
          </cell>
          <cell r="C97">
            <v>181794</v>
          </cell>
          <cell r="D97" t="str">
            <v>LI</v>
          </cell>
          <cell r="E97" t="str">
            <v>GAS</v>
          </cell>
          <cell r="F97">
            <v>1070220</v>
          </cell>
          <cell r="H97" t="str">
            <v>Supply - NY</v>
          </cell>
          <cell r="V97">
            <v>0</v>
          </cell>
          <cell r="W97" t="str">
            <v>Not Valued - Intra Company Deal</v>
          </cell>
          <cell r="AE97">
            <v>4.6391</v>
          </cell>
          <cell r="AH97">
            <v>0</v>
          </cell>
          <cell r="AI97">
            <v>0</v>
          </cell>
          <cell r="AK97">
            <v>0</v>
          </cell>
          <cell r="AM97" t="str">
            <v>NGP 3</v>
          </cell>
          <cell r="AP97">
            <v>0</v>
          </cell>
          <cell r="AQ97" t="str">
            <v>LOSS</v>
          </cell>
        </row>
        <row r="98">
          <cell r="A98" t="str">
            <v>PURCHASE</v>
          </cell>
          <cell r="B98">
            <v>201104</v>
          </cell>
          <cell r="C98">
            <v>181336</v>
          </cell>
          <cell r="D98" t="str">
            <v>NDR</v>
          </cell>
          <cell r="E98" t="str">
            <v>GASIDX</v>
          </cell>
          <cell r="F98">
            <v>250950</v>
          </cell>
          <cell r="H98" t="str">
            <v>Supply - NY</v>
          </cell>
          <cell r="V98">
            <v>-3136.875</v>
          </cell>
          <cell r="W98" t="str">
            <v>Valued from nucleus</v>
          </cell>
          <cell r="AE98">
            <v>4.2575000000000003</v>
          </cell>
          <cell r="AH98">
            <v>1068633.3516703341</v>
          </cell>
          <cell r="AI98">
            <v>251000.200040008</v>
          </cell>
          <cell r="AK98">
            <v>251000.200040008</v>
          </cell>
          <cell r="AM98" t="str">
            <v>NGP 3</v>
          </cell>
          <cell r="AP98">
            <v>-8154.8712000000005</v>
          </cell>
          <cell r="AQ98" t="str">
            <v>LOSS</v>
          </cell>
        </row>
        <row r="99">
          <cell r="A99" t="str">
            <v>PURCHASE</v>
          </cell>
          <cell r="B99">
            <v>201104</v>
          </cell>
          <cell r="C99">
            <v>181139</v>
          </cell>
          <cell r="D99" t="str">
            <v>NJRENERGY</v>
          </cell>
          <cell r="E99" t="str">
            <v>GASIDX</v>
          </cell>
          <cell r="F99">
            <v>156510</v>
          </cell>
          <cell r="H99" t="str">
            <v>Optimization - NEC</v>
          </cell>
          <cell r="V99">
            <v>-1565.1</v>
          </cell>
          <cell r="W99" t="str">
            <v>Valued from nucleus</v>
          </cell>
          <cell r="AE99">
            <v>4.0041000000000002</v>
          </cell>
          <cell r="AH99">
            <v>626807.05241048208</v>
          </cell>
          <cell r="AI99">
            <v>156541.30826165233</v>
          </cell>
          <cell r="AK99">
            <v>156541.30826165233</v>
          </cell>
          <cell r="AM99" t="str">
            <v>NGP 3</v>
          </cell>
          <cell r="AP99">
            <v>-4694.6739600000001</v>
          </cell>
          <cell r="AQ99" t="str">
            <v>LOSS</v>
          </cell>
        </row>
        <row r="100">
          <cell r="A100" t="str">
            <v>PURCHASE</v>
          </cell>
          <cell r="B100">
            <v>201104</v>
          </cell>
          <cell r="C100">
            <v>181164</v>
          </cell>
          <cell r="D100" t="str">
            <v>ONENATION</v>
          </cell>
          <cell r="E100" t="str">
            <v>FUTTRG</v>
          </cell>
          <cell r="F100">
            <v>0</v>
          </cell>
          <cell r="H100" t="str">
            <v>Supply - LI</v>
          </cell>
          <cell r="V100">
            <v>0</v>
          </cell>
          <cell r="W100" t="str">
            <v>Valued from nucleus</v>
          </cell>
          <cell r="AE100">
            <v>4.2439999999999998</v>
          </cell>
          <cell r="AH100">
            <v>0</v>
          </cell>
          <cell r="AI100">
            <v>0</v>
          </cell>
          <cell r="AK100">
            <v>0</v>
          </cell>
          <cell r="AM100" t="str">
            <v>NGP 3</v>
          </cell>
          <cell r="AP100">
            <v>0</v>
          </cell>
          <cell r="AQ100" t="str">
            <v>LOSS</v>
          </cell>
        </row>
        <row r="101">
          <cell r="A101" t="str">
            <v>PURCHASE</v>
          </cell>
          <cell r="B101">
            <v>201104</v>
          </cell>
          <cell r="C101">
            <v>181164</v>
          </cell>
          <cell r="D101" t="str">
            <v>ONENATION</v>
          </cell>
          <cell r="E101" t="str">
            <v>GAS</v>
          </cell>
          <cell r="F101">
            <v>225000</v>
          </cell>
          <cell r="H101" t="str">
            <v>Supply - LI</v>
          </cell>
          <cell r="V101">
            <v>-3532.5</v>
          </cell>
          <cell r="W101" t="str">
            <v>Valued from nucleus</v>
          </cell>
          <cell r="AE101">
            <v>4.13</v>
          </cell>
          <cell r="AH101">
            <v>929250</v>
          </cell>
          <cell r="AI101">
            <v>225000</v>
          </cell>
          <cell r="AK101">
            <v>225000</v>
          </cell>
          <cell r="AM101" t="str">
            <v>NGP 3</v>
          </cell>
          <cell r="AP101">
            <v>-8031.6</v>
          </cell>
          <cell r="AQ101" t="str">
            <v>LOSS</v>
          </cell>
        </row>
        <row r="102">
          <cell r="A102" t="str">
            <v>PURCHASE</v>
          </cell>
          <cell r="B102">
            <v>201104</v>
          </cell>
          <cell r="C102">
            <v>181164</v>
          </cell>
          <cell r="D102" t="str">
            <v>ONENATION</v>
          </cell>
          <cell r="E102" t="str">
            <v>GASTRG</v>
          </cell>
          <cell r="F102">
            <v>0</v>
          </cell>
          <cell r="H102" t="str">
            <v>Supply - LI</v>
          </cell>
          <cell r="V102">
            <v>0</v>
          </cell>
          <cell r="W102" t="str">
            <v>Valued from nucleus</v>
          </cell>
          <cell r="AE102">
            <v>4.2439999999999998</v>
          </cell>
          <cell r="AH102">
            <v>0</v>
          </cell>
          <cell r="AI102">
            <v>0</v>
          </cell>
          <cell r="AK102">
            <v>0</v>
          </cell>
          <cell r="AM102" t="str">
            <v>NGP 3</v>
          </cell>
          <cell r="AP102">
            <v>0</v>
          </cell>
          <cell r="AQ102" t="str">
            <v>LOSS</v>
          </cell>
        </row>
        <row r="103">
          <cell r="A103" t="str">
            <v>PURCHASE</v>
          </cell>
          <cell r="B103">
            <v>201104</v>
          </cell>
          <cell r="C103">
            <v>166059</v>
          </cell>
          <cell r="D103" t="str">
            <v>REPSOL</v>
          </cell>
          <cell r="E103" t="str">
            <v>GASIDX</v>
          </cell>
          <cell r="F103">
            <v>0</v>
          </cell>
          <cell r="H103" t="str">
            <v>Supply - EN</v>
          </cell>
          <cell r="V103">
            <v>0</v>
          </cell>
          <cell r="W103" t="str">
            <v>Not Valued from Nucleus - Model</v>
          </cell>
          <cell r="AE103">
            <v>4.7764000000000006</v>
          </cell>
          <cell r="AH103">
            <v>0</v>
          </cell>
          <cell r="AI103">
            <v>0</v>
          </cell>
          <cell r="AK103">
            <v>0</v>
          </cell>
          <cell r="AM103" t="str">
            <v>NGP 3</v>
          </cell>
          <cell r="AP103">
            <v>0</v>
          </cell>
          <cell r="AQ103" t="str">
            <v>LOSS</v>
          </cell>
        </row>
        <row r="104">
          <cell r="A104" t="str">
            <v>PURCHASE</v>
          </cell>
          <cell r="B104">
            <v>201104</v>
          </cell>
          <cell r="C104">
            <v>166062</v>
          </cell>
          <cell r="D104" t="str">
            <v>REPSOL</v>
          </cell>
          <cell r="E104" t="str">
            <v>GASGDA</v>
          </cell>
          <cell r="F104">
            <v>0</v>
          </cell>
          <cell r="H104" t="str">
            <v>Supply - EN</v>
          </cell>
          <cell r="V104">
            <v>0</v>
          </cell>
          <cell r="W104" t="str">
            <v>Not Valued from Nucleus - Model</v>
          </cell>
          <cell r="AE104">
            <v>4.7764000000000006</v>
          </cell>
          <cell r="AH104">
            <v>0</v>
          </cell>
          <cell r="AI104">
            <v>0</v>
          </cell>
          <cell r="AK104">
            <v>0</v>
          </cell>
          <cell r="AM104" t="str">
            <v>NGP 3</v>
          </cell>
          <cell r="AP104">
            <v>0</v>
          </cell>
          <cell r="AQ104" t="str">
            <v>LOSS</v>
          </cell>
        </row>
        <row r="105">
          <cell r="A105" t="str">
            <v>PURCHASE</v>
          </cell>
          <cell r="B105">
            <v>201104</v>
          </cell>
          <cell r="C105">
            <v>166063</v>
          </cell>
          <cell r="D105" t="str">
            <v>REPSOL</v>
          </cell>
          <cell r="E105" t="str">
            <v>GASGDA</v>
          </cell>
          <cell r="F105">
            <v>0</v>
          </cell>
          <cell r="H105" t="str">
            <v>Supply - EN</v>
          </cell>
          <cell r="V105">
            <v>0</v>
          </cell>
          <cell r="W105" t="str">
            <v>Not Valued from Nucleus - Model</v>
          </cell>
          <cell r="AE105">
            <v>4.7764000000000006</v>
          </cell>
          <cell r="AH105">
            <v>0</v>
          </cell>
          <cell r="AI105">
            <v>0</v>
          </cell>
          <cell r="AK105">
            <v>0</v>
          </cell>
          <cell r="AM105" t="str">
            <v>NGP 3</v>
          </cell>
          <cell r="AP105">
            <v>0</v>
          </cell>
          <cell r="AQ105" t="str">
            <v>LOSS</v>
          </cell>
        </row>
        <row r="106">
          <cell r="A106" t="str">
            <v>PURCHASE</v>
          </cell>
          <cell r="B106">
            <v>201104</v>
          </cell>
          <cell r="C106">
            <v>167168</v>
          </cell>
          <cell r="D106" t="str">
            <v>REPSOL</v>
          </cell>
          <cell r="E106" t="str">
            <v>GASGDA</v>
          </cell>
          <cell r="F106">
            <v>0</v>
          </cell>
          <cell r="H106" t="str">
            <v>Supply - NEC</v>
          </cell>
          <cell r="V106">
            <v>0</v>
          </cell>
          <cell r="W106" t="str">
            <v>Valued from Nucleus</v>
          </cell>
          <cell r="AE106">
            <v>4.82</v>
          </cell>
          <cell r="AH106">
            <v>0</v>
          </cell>
          <cell r="AI106">
            <v>0</v>
          </cell>
          <cell r="AK106">
            <v>0</v>
          </cell>
          <cell r="AM106" t="str">
            <v>NGP 3</v>
          </cell>
          <cell r="AP106">
            <v>-78766.557372849318</v>
          </cell>
          <cell r="AQ106" t="str">
            <v>LOSS</v>
          </cell>
        </row>
        <row r="107">
          <cell r="A107" t="str">
            <v>PURCHASE</v>
          </cell>
          <cell r="B107">
            <v>201104</v>
          </cell>
          <cell r="C107">
            <v>181141</v>
          </cell>
          <cell r="D107" t="str">
            <v>SEQUENT</v>
          </cell>
          <cell r="E107" t="str">
            <v>GASIDX</v>
          </cell>
          <cell r="F107">
            <v>109680</v>
          </cell>
          <cell r="H107" t="str">
            <v>Optimization - NEC</v>
          </cell>
          <cell r="V107">
            <v>-274.2</v>
          </cell>
          <cell r="W107" t="str">
            <v>Valued from nucleus</v>
          </cell>
          <cell r="AE107">
            <v>4.24</v>
          </cell>
          <cell r="AH107">
            <v>465136.22724544909</v>
          </cell>
          <cell r="AI107">
            <v>109701.94038807761</v>
          </cell>
          <cell r="AK107">
            <v>109701.94038807761</v>
          </cell>
          <cell r="AM107" t="str">
            <v>NGP 3</v>
          </cell>
          <cell r="AP107">
            <v>-2467.3612799999996</v>
          </cell>
          <cell r="AQ107" t="str">
            <v>LOSS</v>
          </cell>
        </row>
        <row r="108">
          <cell r="A108" t="str">
            <v>PURCHASE</v>
          </cell>
          <cell r="B108">
            <v>201104</v>
          </cell>
          <cell r="C108">
            <v>181142</v>
          </cell>
          <cell r="D108" t="str">
            <v>SEQUENT</v>
          </cell>
          <cell r="E108" t="str">
            <v>GASIDX</v>
          </cell>
          <cell r="F108">
            <v>31320</v>
          </cell>
          <cell r="H108" t="str">
            <v>Optimization - NEC</v>
          </cell>
          <cell r="V108">
            <v>-78.3</v>
          </cell>
          <cell r="W108" t="str">
            <v>Valued from nucleus</v>
          </cell>
          <cell r="AE108">
            <v>4.24</v>
          </cell>
          <cell r="AH108">
            <v>132823.36467293461</v>
          </cell>
          <cell r="AI108">
            <v>31326.265253050609</v>
          </cell>
          <cell r="AK108">
            <v>31326.265253050609</v>
          </cell>
          <cell r="AM108" t="str">
            <v>NGP 3</v>
          </cell>
          <cell r="AP108">
            <v>-704.57471999999996</v>
          </cell>
          <cell r="AQ108" t="str">
            <v>LOSS</v>
          </cell>
        </row>
        <row r="109">
          <cell r="A109" t="str">
            <v>PURCHASE</v>
          </cell>
          <cell r="B109">
            <v>201104</v>
          </cell>
          <cell r="C109">
            <v>181138</v>
          </cell>
          <cell r="D109" t="str">
            <v>SHELLUS</v>
          </cell>
          <cell r="E109" t="str">
            <v>GASIDX</v>
          </cell>
          <cell r="F109">
            <v>60000</v>
          </cell>
          <cell r="H109" t="str">
            <v>Optimization - NEC</v>
          </cell>
          <cell r="V109">
            <v>-600</v>
          </cell>
          <cell r="W109" t="str">
            <v>Valued from nucleus</v>
          </cell>
          <cell r="AE109">
            <v>4.0041000000000002</v>
          </cell>
          <cell r="AH109">
            <v>240294.05881176234</v>
          </cell>
          <cell r="AI109">
            <v>60012.002400480094</v>
          </cell>
          <cell r="AK109">
            <v>60012.002400480094</v>
          </cell>
          <cell r="AM109" t="str">
            <v>NGP 3</v>
          </cell>
          <cell r="AP109">
            <v>-1799.76</v>
          </cell>
          <cell r="AQ109" t="str">
            <v>LOSS</v>
          </cell>
        </row>
        <row r="110">
          <cell r="A110" t="str">
            <v>PURCHASE</v>
          </cell>
          <cell r="B110">
            <v>201104</v>
          </cell>
          <cell r="C110">
            <v>181150</v>
          </cell>
          <cell r="D110" t="str">
            <v>SHELLUS</v>
          </cell>
          <cell r="E110" t="str">
            <v>GASIDX</v>
          </cell>
          <cell r="F110">
            <v>300000</v>
          </cell>
          <cell r="H110" t="str">
            <v>Supply - BG</v>
          </cell>
          <cell r="V110">
            <v>0</v>
          </cell>
          <cell r="W110" t="str">
            <v>Valued from Nucleus ~ Portfolio Changed from Optimization BG to Supply BG pending DPU Approval of Co-Management Agreement. Per Discussion with Steve M, AZ and Mike Wuertz</v>
          </cell>
          <cell r="AE110">
            <v>4.1143000000000001</v>
          </cell>
          <cell r="AH110">
            <v>1234536.9073814764</v>
          </cell>
          <cell r="AI110">
            <v>300060.01200240047</v>
          </cell>
          <cell r="AK110">
            <v>300060.01200240047</v>
          </cell>
          <cell r="AM110" t="str">
            <v>NGP 3</v>
          </cell>
          <cell r="AP110">
            <v>-5998.8</v>
          </cell>
          <cell r="AQ110" t="str">
            <v>LOSS</v>
          </cell>
        </row>
        <row r="111">
          <cell r="A111" t="str">
            <v>PURCHASE</v>
          </cell>
          <cell r="B111">
            <v>201104</v>
          </cell>
          <cell r="C111">
            <v>181137</v>
          </cell>
          <cell r="D111" t="str">
            <v>SOUTHWEST</v>
          </cell>
          <cell r="E111" t="str">
            <v>GASIDX</v>
          </cell>
          <cell r="F111">
            <v>45000</v>
          </cell>
          <cell r="H111" t="str">
            <v>Optimization - NEC</v>
          </cell>
          <cell r="V111">
            <v>-562.5</v>
          </cell>
          <cell r="W111" t="str">
            <v>Valued from nucleus</v>
          </cell>
          <cell r="AE111">
            <v>4.0041000000000002</v>
          </cell>
          <cell r="AH111">
            <v>180220.54410882175</v>
          </cell>
          <cell r="AI111">
            <v>45009.001800360071</v>
          </cell>
          <cell r="AK111">
            <v>45009.001800360071</v>
          </cell>
          <cell r="AM111" t="str">
            <v>NGP 3</v>
          </cell>
          <cell r="AP111">
            <v>-1462.3200000000002</v>
          </cell>
          <cell r="AQ111" t="str">
            <v>LOSS</v>
          </cell>
        </row>
        <row r="112">
          <cell r="A112" t="str">
            <v>PURCHASE</v>
          </cell>
          <cell r="B112">
            <v>201104</v>
          </cell>
          <cell r="C112">
            <v>181143</v>
          </cell>
          <cell r="D112" t="str">
            <v>SOWESTERN</v>
          </cell>
          <cell r="E112" t="str">
            <v>GASIDX</v>
          </cell>
          <cell r="F112">
            <v>5160</v>
          </cell>
          <cell r="H112" t="str">
            <v>Optimization - NEC</v>
          </cell>
          <cell r="V112">
            <v>-12.9</v>
          </cell>
          <cell r="W112" t="str">
            <v>Valued from nucleus</v>
          </cell>
          <cell r="AE112">
            <v>4.1475</v>
          </cell>
          <cell r="AH112">
            <v>21405.381076215243</v>
          </cell>
          <cell r="AI112">
            <v>5161.0322064412885</v>
          </cell>
          <cell r="AK112">
            <v>5161.0322064412885</v>
          </cell>
          <cell r="AM112" t="str">
            <v>NGP 3</v>
          </cell>
          <cell r="AP112">
            <v>-116.07936000000001</v>
          </cell>
          <cell r="AQ112" t="str">
            <v>LOSS</v>
          </cell>
        </row>
        <row r="113">
          <cell r="A113" t="str">
            <v>PURCHASE</v>
          </cell>
          <cell r="B113">
            <v>201104</v>
          </cell>
          <cell r="C113">
            <v>181144</v>
          </cell>
          <cell r="D113" t="str">
            <v>SOWESTERN</v>
          </cell>
          <cell r="E113" t="str">
            <v>GASIDX</v>
          </cell>
          <cell r="F113">
            <v>25920</v>
          </cell>
          <cell r="H113" t="str">
            <v>Optimization - NEC</v>
          </cell>
          <cell r="V113">
            <v>-64.8</v>
          </cell>
          <cell r="W113" t="str">
            <v>Valued from nucleus</v>
          </cell>
          <cell r="AE113">
            <v>4.1475</v>
          </cell>
          <cell r="AH113">
            <v>107524.70494098819</v>
          </cell>
          <cell r="AI113">
            <v>25925.185037007403</v>
          </cell>
          <cell r="AK113">
            <v>25925.185037007403</v>
          </cell>
          <cell r="AM113" t="str">
            <v>NGP 3</v>
          </cell>
          <cell r="AP113">
            <v>-583.09631999999999</v>
          </cell>
          <cell r="AQ113" t="str">
            <v>LOSS</v>
          </cell>
        </row>
        <row r="114">
          <cell r="A114" t="str">
            <v>PURCHASE</v>
          </cell>
          <cell r="B114">
            <v>201104</v>
          </cell>
          <cell r="C114">
            <v>181329</v>
          </cell>
          <cell r="D114" t="str">
            <v>SOWESTERN</v>
          </cell>
          <cell r="E114" t="str">
            <v>FUTTRG</v>
          </cell>
          <cell r="F114">
            <v>0</v>
          </cell>
          <cell r="H114" t="str">
            <v>Supply - NY</v>
          </cell>
          <cell r="V114">
            <v>0</v>
          </cell>
          <cell r="W114" t="str">
            <v>Valued from nucleus</v>
          </cell>
          <cell r="AE114">
            <v>4.4029999999999996</v>
          </cell>
          <cell r="AH114">
            <v>0</v>
          </cell>
          <cell r="AI114">
            <v>0</v>
          </cell>
          <cell r="AK114">
            <v>0</v>
          </cell>
          <cell r="AM114" t="str">
            <v>NGP 3</v>
          </cell>
          <cell r="AP114">
            <v>0</v>
          </cell>
          <cell r="AQ114" t="str">
            <v>LOSS</v>
          </cell>
        </row>
        <row r="115">
          <cell r="A115" t="str">
            <v>PURCHASE</v>
          </cell>
          <cell r="B115">
            <v>201104</v>
          </cell>
          <cell r="C115">
            <v>181329</v>
          </cell>
          <cell r="D115" t="str">
            <v>SOWESTERN</v>
          </cell>
          <cell r="E115" t="str">
            <v>GAS</v>
          </cell>
          <cell r="F115">
            <v>300000</v>
          </cell>
          <cell r="H115" t="str">
            <v>Supply - NY</v>
          </cell>
          <cell r="V115">
            <v>-30000</v>
          </cell>
          <cell r="W115" t="str">
            <v>Valued from nucleus</v>
          </cell>
          <cell r="AE115">
            <v>4.2474999999999996</v>
          </cell>
          <cell r="AH115">
            <v>1274249.9999999998</v>
          </cell>
          <cell r="AI115">
            <v>300000</v>
          </cell>
          <cell r="AK115">
            <v>300000</v>
          </cell>
          <cell r="AM115" t="str">
            <v>NGP 3</v>
          </cell>
          <cell r="AP115">
            <v>-35998.800000000003</v>
          </cell>
          <cell r="AQ115" t="str">
            <v>LOSS</v>
          </cell>
        </row>
        <row r="116">
          <cell r="A116" t="str">
            <v>PURCHASE</v>
          </cell>
          <cell r="B116">
            <v>201104</v>
          </cell>
          <cell r="C116">
            <v>181329</v>
          </cell>
          <cell r="D116" t="str">
            <v>SOWESTERN</v>
          </cell>
          <cell r="E116" t="str">
            <v>GASTRG</v>
          </cell>
          <cell r="F116">
            <v>0</v>
          </cell>
          <cell r="H116" t="str">
            <v>Supply - NY</v>
          </cell>
          <cell r="V116">
            <v>0</v>
          </cell>
          <cell r="W116" t="str">
            <v>Valued from nucleus</v>
          </cell>
          <cell r="AE116">
            <v>4.4029999999999996</v>
          </cell>
          <cell r="AH116">
            <v>0</v>
          </cell>
          <cell r="AI116">
            <v>0</v>
          </cell>
          <cell r="AK116">
            <v>0</v>
          </cell>
          <cell r="AM116" t="str">
            <v>NGP 3</v>
          </cell>
          <cell r="AP116">
            <v>0</v>
          </cell>
          <cell r="AQ116" t="str">
            <v>LOSS</v>
          </cell>
        </row>
        <row r="117">
          <cell r="A117" t="str">
            <v>PURCHASE</v>
          </cell>
          <cell r="B117">
            <v>201104</v>
          </cell>
          <cell r="C117">
            <v>181330</v>
          </cell>
          <cell r="D117" t="str">
            <v>SOWESTERN</v>
          </cell>
          <cell r="E117" t="str">
            <v>FUTTRG</v>
          </cell>
          <cell r="F117">
            <v>0</v>
          </cell>
          <cell r="H117" t="str">
            <v>Supply - NY</v>
          </cell>
          <cell r="V117">
            <v>0</v>
          </cell>
          <cell r="W117" t="str">
            <v>Valued from nucleus</v>
          </cell>
          <cell r="AE117">
            <v>4.3739999999999997</v>
          </cell>
          <cell r="AH117">
            <v>0</v>
          </cell>
          <cell r="AI117">
            <v>0</v>
          </cell>
          <cell r="AK117">
            <v>0</v>
          </cell>
          <cell r="AM117" t="str">
            <v>NGP 3</v>
          </cell>
          <cell r="AP117">
            <v>0</v>
          </cell>
          <cell r="AQ117" t="str">
            <v>LOSS</v>
          </cell>
        </row>
        <row r="118">
          <cell r="A118" t="str">
            <v>PURCHASE</v>
          </cell>
          <cell r="B118">
            <v>201104</v>
          </cell>
          <cell r="C118">
            <v>181330</v>
          </cell>
          <cell r="D118" t="str">
            <v>SOWESTERN</v>
          </cell>
          <cell r="E118" t="str">
            <v>GAS</v>
          </cell>
          <cell r="F118">
            <v>176550</v>
          </cell>
          <cell r="H118" t="str">
            <v>Supply - NY</v>
          </cell>
          <cell r="V118">
            <v>-18979.125</v>
          </cell>
          <cell r="W118" t="str">
            <v>Valued from nucleus</v>
          </cell>
          <cell r="AE118">
            <v>4.2549999999999999</v>
          </cell>
          <cell r="AH118">
            <v>751220.25</v>
          </cell>
          <cell r="AI118">
            <v>176550</v>
          </cell>
          <cell r="AK118">
            <v>176550</v>
          </cell>
          <cell r="AM118" t="str">
            <v>NGP 3</v>
          </cell>
          <cell r="AP118">
            <v>-22509.418799999999</v>
          </cell>
          <cell r="AQ118" t="str">
            <v>LOSS</v>
          </cell>
        </row>
        <row r="119">
          <cell r="A119" t="str">
            <v>PURCHASE</v>
          </cell>
          <cell r="B119">
            <v>201104</v>
          </cell>
          <cell r="C119">
            <v>181330</v>
          </cell>
          <cell r="D119" t="str">
            <v>SOWESTERN</v>
          </cell>
          <cell r="E119" t="str">
            <v>GASTRG</v>
          </cell>
          <cell r="F119">
            <v>0</v>
          </cell>
          <cell r="H119" t="str">
            <v>Supply - NY</v>
          </cell>
          <cell r="V119">
            <v>0</v>
          </cell>
          <cell r="W119" t="str">
            <v>Valued from nucleus</v>
          </cell>
          <cell r="AE119">
            <v>4.3739999999999997</v>
          </cell>
          <cell r="AH119">
            <v>0</v>
          </cell>
          <cell r="AI119">
            <v>0</v>
          </cell>
          <cell r="AK119">
            <v>0</v>
          </cell>
          <cell r="AM119" t="str">
            <v>NGP 3</v>
          </cell>
          <cell r="AP119">
            <v>0</v>
          </cell>
          <cell r="AQ119" t="str">
            <v>LOSS</v>
          </cell>
        </row>
        <row r="120">
          <cell r="A120" t="str">
            <v>PURCHASE</v>
          </cell>
          <cell r="B120">
            <v>201104</v>
          </cell>
          <cell r="C120">
            <v>180246</v>
          </cell>
          <cell r="D120" t="str">
            <v>SPARKENRGY</v>
          </cell>
          <cell r="E120" t="str">
            <v>GASIDX</v>
          </cell>
          <cell r="F120">
            <v>150000</v>
          </cell>
          <cell r="H120" t="str">
            <v>Supply - BG</v>
          </cell>
          <cell r="V120">
            <v>750</v>
          </cell>
          <cell r="W120" t="str">
            <v>Valued from Nucleus ~ Portfolio Changed from Optimization BG to Supply BG pending DPU Approval of Co-Management Agreement. Per Discussion with Steve M, AZ and Mike Wuertz</v>
          </cell>
          <cell r="AE120">
            <v>4.1143000000000001</v>
          </cell>
          <cell r="AH120">
            <v>617268.45369073818</v>
          </cell>
          <cell r="AI120">
            <v>150030.00600120024</v>
          </cell>
          <cell r="AK120">
            <v>150030.00600120024</v>
          </cell>
          <cell r="AM120" t="str">
            <v>NGP 3</v>
          </cell>
          <cell r="AP120">
            <v>-2249.4</v>
          </cell>
          <cell r="AQ120" t="str">
            <v>LOSS</v>
          </cell>
        </row>
        <row r="121">
          <cell r="A121" t="str">
            <v>PURCHASE</v>
          </cell>
          <cell r="B121">
            <v>201104</v>
          </cell>
          <cell r="C121">
            <v>181337</v>
          </cell>
          <cell r="D121" t="str">
            <v>STRUCTURED</v>
          </cell>
          <cell r="E121" t="str">
            <v>GASIDX</v>
          </cell>
          <cell r="F121">
            <v>300000</v>
          </cell>
          <cell r="H121" t="str">
            <v>Supply - NY</v>
          </cell>
          <cell r="V121">
            <v>-4500</v>
          </cell>
          <cell r="W121" t="str">
            <v>Valued from nucleus</v>
          </cell>
          <cell r="AE121">
            <v>4.2575000000000003</v>
          </cell>
          <cell r="AH121">
            <v>1277505.50110022</v>
          </cell>
          <cell r="AI121">
            <v>300060.01200240047</v>
          </cell>
          <cell r="AK121">
            <v>300060.01200240047</v>
          </cell>
          <cell r="AM121" t="str">
            <v>NGP 3</v>
          </cell>
          <cell r="AP121">
            <v>-10498.8</v>
          </cell>
          <cell r="AQ121" t="str">
            <v>LOSS</v>
          </cell>
        </row>
        <row r="122">
          <cell r="A122" t="str">
            <v>PURCHASE</v>
          </cell>
          <cell r="B122">
            <v>201104</v>
          </cell>
          <cell r="C122">
            <v>181690</v>
          </cell>
          <cell r="D122" t="str">
            <v>TCO</v>
          </cell>
          <cell r="E122" t="str">
            <v>GAS</v>
          </cell>
          <cell r="F122">
            <v>0</v>
          </cell>
          <cell r="H122" t="str">
            <v>Optimization - NEC</v>
          </cell>
          <cell r="V122">
            <v>0</v>
          </cell>
          <cell r="W122" t="str">
            <v>Not Valued - Pipeline Imbalance</v>
          </cell>
          <cell r="AE122">
            <v>0</v>
          </cell>
          <cell r="AH122">
            <v>0</v>
          </cell>
          <cell r="AI122">
            <v>0</v>
          </cell>
          <cell r="AK122">
            <v>0</v>
          </cell>
          <cell r="AM122" t="str">
            <v>NGP 3</v>
          </cell>
          <cell r="AP122">
            <v>0</v>
          </cell>
          <cell r="AQ122" t="str">
            <v>LOSS</v>
          </cell>
        </row>
        <row r="123">
          <cell r="A123" t="str">
            <v>PURCHASE</v>
          </cell>
          <cell r="B123">
            <v>201104</v>
          </cell>
          <cell r="C123">
            <v>166066</v>
          </cell>
          <cell r="D123" t="str">
            <v>TENASKA</v>
          </cell>
          <cell r="E123" t="str">
            <v>GASGDA</v>
          </cell>
          <cell r="F123">
            <v>0</v>
          </cell>
          <cell r="H123" t="str">
            <v>Supply - LI</v>
          </cell>
          <cell r="V123">
            <v>0</v>
          </cell>
          <cell r="W123" t="str">
            <v>Valued from Nucleus</v>
          </cell>
          <cell r="AE123">
            <v>4.8134000000000006</v>
          </cell>
          <cell r="AH123">
            <v>0</v>
          </cell>
          <cell r="AI123">
            <v>0</v>
          </cell>
          <cell r="AK123">
            <v>0</v>
          </cell>
          <cell r="AM123" t="str">
            <v>NGP 3</v>
          </cell>
          <cell r="AP123">
            <v>-1449824.045226123</v>
          </cell>
          <cell r="AQ123" t="str">
            <v>LOSS</v>
          </cell>
        </row>
        <row r="124">
          <cell r="A124" t="str">
            <v>PURCHASE</v>
          </cell>
          <cell r="B124">
            <v>201104</v>
          </cell>
          <cell r="C124">
            <v>168217</v>
          </cell>
          <cell r="D124" t="str">
            <v>TENASKA</v>
          </cell>
          <cell r="E124" t="str">
            <v>GAS</v>
          </cell>
          <cell r="F124">
            <v>0</v>
          </cell>
          <cell r="H124" t="str">
            <v>Supply - LI</v>
          </cell>
          <cell r="V124">
            <v>0</v>
          </cell>
          <cell r="W124" t="str">
            <v>Not Valued - Deal created only to support Counterparty Invoicing of Pipeline Demand</v>
          </cell>
          <cell r="AE124">
            <v>0</v>
          </cell>
          <cell r="AH124">
            <v>0</v>
          </cell>
          <cell r="AI124">
            <v>0</v>
          </cell>
          <cell r="AK124">
            <v>0</v>
          </cell>
          <cell r="AM124" t="str">
            <v>NGP 3</v>
          </cell>
          <cell r="AP124">
            <v>0</v>
          </cell>
          <cell r="AQ124" t="str">
            <v>LOSS</v>
          </cell>
        </row>
        <row r="125">
          <cell r="A125" t="str">
            <v>PURCHASE</v>
          </cell>
          <cell r="B125">
            <v>201104</v>
          </cell>
          <cell r="C125">
            <v>181132</v>
          </cell>
          <cell r="D125" t="str">
            <v>TENASKA</v>
          </cell>
          <cell r="E125" t="str">
            <v>GASIDX</v>
          </cell>
          <cell r="F125">
            <v>61080</v>
          </cell>
          <cell r="H125" t="str">
            <v>Supply - BG</v>
          </cell>
          <cell r="V125">
            <v>-610.79999999999995</v>
          </cell>
          <cell r="W125" t="str">
            <v>Valued from Nucleus ~ Portfolio Changed from Optimization BG to Supply BG pending DPU Approval of Co-Management Agreement. Per Discussion with Steve M, AZ and Mike Wuertz</v>
          </cell>
          <cell r="AE125">
            <v>4.1052</v>
          </cell>
          <cell r="AH125">
            <v>250795.77515503101</v>
          </cell>
          <cell r="AI125">
            <v>61092.218443688733</v>
          </cell>
          <cell r="AK125">
            <v>61092.218443688733</v>
          </cell>
          <cell r="AM125" t="str">
            <v>NGP 3</v>
          </cell>
          <cell r="AP125">
            <v>-1832.1556800000001</v>
          </cell>
          <cell r="AQ125" t="str">
            <v>LOSS</v>
          </cell>
        </row>
        <row r="126">
          <cell r="A126" t="str">
            <v>PURCHASE</v>
          </cell>
          <cell r="B126">
            <v>201104</v>
          </cell>
          <cell r="C126">
            <v>181133</v>
          </cell>
          <cell r="D126" t="str">
            <v>TENASKA</v>
          </cell>
          <cell r="E126" t="str">
            <v>GASIDX</v>
          </cell>
          <cell r="F126">
            <v>8580</v>
          </cell>
          <cell r="H126" t="str">
            <v>Supply - CG</v>
          </cell>
          <cell r="V126">
            <v>-85.8</v>
          </cell>
          <cell r="W126" t="str">
            <v>Valued from Nucleus ~ Portfolio Changed from Optimization CG to Supply CG pending DPU Approval of Co-Management Agreement. Per Discussion with Steve M, AZ and Mike Wuertz</v>
          </cell>
          <cell r="AE126">
            <v>4.1052</v>
          </cell>
          <cell r="AH126">
            <v>35229.66193238648</v>
          </cell>
          <cell r="AI126">
            <v>8581.7163432686539</v>
          </cell>
          <cell r="AK126">
            <v>8581.7163432686539</v>
          </cell>
          <cell r="AM126" t="str">
            <v>NGP 3</v>
          </cell>
          <cell r="AP126">
            <v>-257.36568</v>
          </cell>
          <cell r="AQ126" t="str">
            <v>LOSS</v>
          </cell>
        </row>
        <row r="127">
          <cell r="A127" t="str">
            <v>PURCHASE</v>
          </cell>
          <cell r="B127">
            <v>201104</v>
          </cell>
          <cell r="C127">
            <v>181155</v>
          </cell>
          <cell r="D127" t="str">
            <v>TOTAL</v>
          </cell>
          <cell r="E127" t="str">
            <v>GASIDX</v>
          </cell>
          <cell r="F127">
            <v>150000</v>
          </cell>
          <cell r="H127" t="str">
            <v>Supply - BG</v>
          </cell>
          <cell r="V127">
            <v>0</v>
          </cell>
          <cell r="W127" t="str">
            <v>Valued from Nucleus ~ Portfolio Changed from Optimization BG to Supply BG pending DPU Approval of Co-Management Agreement. Per Discussion with Steve M, AZ and Mike Wuertz</v>
          </cell>
          <cell r="AE127">
            <v>4.1979000000000006</v>
          </cell>
          <cell r="AH127">
            <v>629810.96219243854</v>
          </cell>
          <cell r="AI127">
            <v>150030.00600120024</v>
          </cell>
          <cell r="AK127">
            <v>150030.00600120024</v>
          </cell>
          <cell r="AM127" t="str">
            <v>NGP 3</v>
          </cell>
          <cell r="AP127">
            <v>-2999.4</v>
          </cell>
          <cell r="AQ127" t="str">
            <v>LOSS</v>
          </cell>
        </row>
        <row r="128">
          <cell r="A128" t="str">
            <v>PURCHASE</v>
          </cell>
          <cell r="B128">
            <v>201104</v>
          </cell>
          <cell r="C128">
            <v>181162</v>
          </cell>
          <cell r="D128" t="str">
            <v>TOTAL</v>
          </cell>
          <cell r="E128" t="str">
            <v>GASIDX</v>
          </cell>
          <cell r="F128">
            <v>6240</v>
          </cell>
          <cell r="H128" t="str">
            <v>Supply - BG</v>
          </cell>
          <cell r="V128">
            <v>0</v>
          </cell>
          <cell r="W128" t="str">
            <v>Valued from Nucleus ~ Portfolio Changed from Optimization BG to Supply BG pending DPU Approval of Co-Management Agreement. Per Discussion with Steve M, AZ and Mike Wuertz</v>
          </cell>
          <cell r="AE128">
            <v>4.1979000000000006</v>
          </cell>
          <cell r="AH128">
            <v>26200.136027205444</v>
          </cell>
          <cell r="AI128">
            <v>6241.2482496499297</v>
          </cell>
          <cell r="AK128">
            <v>6241.2482496499297</v>
          </cell>
          <cell r="AM128" t="str">
            <v>NGP 3</v>
          </cell>
          <cell r="AP128">
            <v>-124.77504</v>
          </cell>
          <cell r="AQ128" t="str">
            <v>LOSS</v>
          </cell>
        </row>
        <row r="129">
          <cell r="A129" t="str">
            <v>PURCHASE</v>
          </cell>
          <cell r="B129">
            <v>201104</v>
          </cell>
          <cell r="C129">
            <v>181163</v>
          </cell>
          <cell r="D129" t="str">
            <v>TOTAL</v>
          </cell>
          <cell r="E129" t="str">
            <v>GASIDX</v>
          </cell>
          <cell r="F129">
            <v>21960</v>
          </cell>
          <cell r="H129" t="str">
            <v>Supply - CG</v>
          </cell>
          <cell r="V129">
            <v>0</v>
          </cell>
          <cell r="W129" t="str">
            <v>Valued from Nucleus ~ Portfolio Changed from Optimization CG to Supply CG pending DPU Approval of Co-Management Agreement. Per Discussion with Steve M, AZ and Mike Wuertz</v>
          </cell>
          <cell r="AE129">
            <v>4.1979000000000006</v>
          </cell>
          <cell r="AH129">
            <v>92204.324864973009</v>
          </cell>
          <cell r="AI129">
            <v>21964.392878575716</v>
          </cell>
          <cell r="AK129">
            <v>21964.392878575716</v>
          </cell>
          <cell r="AM129" t="str">
            <v>NGP 3</v>
          </cell>
          <cell r="AP129">
            <v>-439.11216000000002</v>
          </cell>
          <cell r="AQ129" t="str">
            <v>LOSS</v>
          </cell>
        </row>
        <row r="130">
          <cell r="A130" t="str">
            <v>PURCHASE</v>
          </cell>
          <cell r="B130">
            <v>201104</v>
          </cell>
          <cell r="C130">
            <v>181165</v>
          </cell>
          <cell r="D130" t="str">
            <v>TOTAL</v>
          </cell>
          <cell r="E130" t="str">
            <v>GASIDX</v>
          </cell>
          <cell r="F130">
            <v>96210</v>
          </cell>
          <cell r="H130" t="str">
            <v>Supply - BG</v>
          </cell>
          <cell r="V130">
            <v>-481.05</v>
          </cell>
          <cell r="W130" t="str">
            <v>Valued from Nucleus ~ Portfolio Changed from Optimization BG to Supply BG pending DPU Approval of Co-Management Agreement. Per Discussion with Steve M, AZ and Mike Wuertz</v>
          </cell>
          <cell r="AE130">
            <v>4.1602000000000006</v>
          </cell>
          <cell r="AH130">
            <v>400332.90858171642</v>
          </cell>
          <cell r="AI130">
            <v>96229.245849169834</v>
          </cell>
          <cell r="AK130">
            <v>96229.245849169834</v>
          </cell>
          <cell r="AM130" t="str">
            <v>NGP 3</v>
          </cell>
          <cell r="AP130">
            <v>-2404.8651600000003</v>
          </cell>
          <cell r="AQ130" t="str">
            <v>LOSS</v>
          </cell>
        </row>
        <row r="131">
          <cell r="A131" t="str">
            <v>PURCHASE</v>
          </cell>
          <cell r="B131">
            <v>201104</v>
          </cell>
          <cell r="C131">
            <v>181166</v>
          </cell>
          <cell r="D131" t="str">
            <v>TOTAL</v>
          </cell>
          <cell r="E131" t="str">
            <v>GASIDX</v>
          </cell>
          <cell r="F131">
            <v>13530</v>
          </cell>
          <cell r="H131" t="str">
            <v>Supply - CG</v>
          </cell>
          <cell r="V131">
            <v>-67.650000000000006</v>
          </cell>
          <cell r="W131" t="str">
            <v>Valued from Nucleus ~ Portfolio Changed from Optimization CG to Supply CG pending DPU Approval of Co-Management Agreement. Per Discussion with Steve M, AZ and Mike Wuertz</v>
          </cell>
          <cell r="AE131">
            <v>4.1602000000000006</v>
          </cell>
          <cell r="AH131">
            <v>56298.765753150634</v>
          </cell>
          <cell r="AI131">
            <v>13532.706541308262</v>
          </cell>
          <cell r="AK131">
            <v>13532.706541308262</v>
          </cell>
          <cell r="AM131" t="str">
            <v>NGP 3</v>
          </cell>
          <cell r="AP131">
            <v>-338.19587999999999</v>
          </cell>
          <cell r="AQ131" t="str">
            <v>LOSS</v>
          </cell>
        </row>
        <row r="132">
          <cell r="A132" t="str">
            <v>PURCHASE</v>
          </cell>
          <cell r="B132">
            <v>201104</v>
          </cell>
          <cell r="C132">
            <v>181171</v>
          </cell>
          <cell r="D132" t="str">
            <v>TOTAL</v>
          </cell>
          <cell r="E132" t="str">
            <v>FUTTRG</v>
          </cell>
          <cell r="F132">
            <v>0</v>
          </cell>
          <cell r="H132" t="str">
            <v>Supply - LI</v>
          </cell>
          <cell r="V132">
            <v>0</v>
          </cell>
          <cell r="W132" t="str">
            <v>Valued from nucleus</v>
          </cell>
          <cell r="AE132">
            <v>4.4029999999999996</v>
          </cell>
          <cell r="AH132">
            <v>0</v>
          </cell>
          <cell r="AI132">
            <v>0</v>
          </cell>
          <cell r="AK132">
            <v>0</v>
          </cell>
          <cell r="AM132" t="str">
            <v>NGP 3</v>
          </cell>
          <cell r="AP132">
            <v>0</v>
          </cell>
          <cell r="AQ132" t="str">
            <v>LOSS</v>
          </cell>
        </row>
        <row r="133">
          <cell r="A133" t="str">
            <v>PURCHASE</v>
          </cell>
          <cell r="B133">
            <v>201104</v>
          </cell>
          <cell r="C133">
            <v>181171</v>
          </cell>
          <cell r="D133" t="str">
            <v>TOTAL</v>
          </cell>
          <cell r="E133" t="str">
            <v>GAS</v>
          </cell>
          <cell r="F133">
            <v>30000</v>
          </cell>
          <cell r="H133" t="str">
            <v>Supply - LI</v>
          </cell>
          <cell r="V133">
            <v>-21</v>
          </cell>
          <cell r="W133" t="str">
            <v>Valued from nucleus</v>
          </cell>
          <cell r="AE133">
            <v>4.1150000000000002</v>
          </cell>
          <cell r="AH133">
            <v>123450</v>
          </cell>
          <cell r="AI133">
            <v>30000</v>
          </cell>
          <cell r="AK133">
            <v>30000</v>
          </cell>
          <cell r="AM133" t="str">
            <v>NGP 3</v>
          </cell>
          <cell r="AP133">
            <v>-620.88</v>
          </cell>
          <cell r="AQ133" t="str">
            <v>LOSS</v>
          </cell>
        </row>
        <row r="134">
          <cell r="A134" t="str">
            <v>PURCHASE</v>
          </cell>
          <cell r="B134">
            <v>201104</v>
          </cell>
          <cell r="C134">
            <v>181171</v>
          </cell>
          <cell r="D134" t="str">
            <v>TOTAL</v>
          </cell>
          <cell r="E134" t="str">
            <v>GASTRG</v>
          </cell>
          <cell r="F134">
            <v>0</v>
          </cell>
          <cell r="H134" t="str">
            <v>Supply - LI</v>
          </cell>
          <cell r="V134">
            <v>0</v>
          </cell>
          <cell r="W134" t="str">
            <v>Valued from nucleus</v>
          </cell>
          <cell r="AE134">
            <v>4.4029999999999996</v>
          </cell>
          <cell r="AH134">
            <v>0</v>
          </cell>
          <cell r="AI134">
            <v>0</v>
          </cell>
          <cell r="AK134">
            <v>0</v>
          </cell>
          <cell r="AM134" t="str">
            <v>NGP 3</v>
          </cell>
          <cell r="AP134">
            <v>0</v>
          </cell>
          <cell r="AQ134" t="str">
            <v>LOSS</v>
          </cell>
        </row>
        <row r="135">
          <cell r="A135" t="str">
            <v>PURCHASE</v>
          </cell>
          <cell r="B135">
            <v>201104</v>
          </cell>
          <cell r="C135">
            <v>181335</v>
          </cell>
          <cell r="D135" t="str">
            <v>VOLAIRE</v>
          </cell>
          <cell r="E135" t="str">
            <v>FUTTRG</v>
          </cell>
          <cell r="F135">
            <v>0</v>
          </cell>
          <cell r="H135" t="str">
            <v>Supply - LI</v>
          </cell>
          <cell r="V135">
            <v>0</v>
          </cell>
          <cell r="W135" t="str">
            <v>Valued from nucleus</v>
          </cell>
          <cell r="AE135">
            <v>4.4029999999999996</v>
          </cell>
          <cell r="AH135">
            <v>0</v>
          </cell>
          <cell r="AI135">
            <v>0</v>
          </cell>
          <cell r="AK135">
            <v>0</v>
          </cell>
          <cell r="AM135" t="str">
            <v>NGP 3</v>
          </cell>
          <cell r="AP135">
            <v>0</v>
          </cell>
          <cell r="AQ135" t="str">
            <v>LOSS</v>
          </cell>
        </row>
        <row r="136">
          <cell r="A136" t="str">
            <v>PURCHASE</v>
          </cell>
          <cell r="B136">
            <v>201104</v>
          </cell>
          <cell r="C136">
            <v>181335</v>
          </cell>
          <cell r="D136" t="str">
            <v>VOLAIRE</v>
          </cell>
          <cell r="E136" t="str">
            <v>GAS</v>
          </cell>
          <cell r="F136">
            <v>225000</v>
          </cell>
          <cell r="H136" t="str">
            <v>Supply - LI</v>
          </cell>
          <cell r="V136">
            <v>-1282.5</v>
          </cell>
          <cell r="W136" t="str">
            <v>Valued from nucleus</v>
          </cell>
          <cell r="AE136">
            <v>4.12</v>
          </cell>
          <cell r="AH136">
            <v>927000</v>
          </cell>
          <cell r="AI136">
            <v>225000</v>
          </cell>
          <cell r="AK136">
            <v>225000</v>
          </cell>
          <cell r="AM136" t="str">
            <v>NGP 3</v>
          </cell>
          <cell r="AP136">
            <v>-5781.6</v>
          </cell>
          <cell r="AQ136" t="str">
            <v>LOSS</v>
          </cell>
        </row>
        <row r="137">
          <cell r="A137" t="str">
            <v>PURCHASE</v>
          </cell>
          <cell r="B137">
            <v>201104</v>
          </cell>
          <cell r="C137">
            <v>181335</v>
          </cell>
          <cell r="D137" t="str">
            <v>VOLAIRE</v>
          </cell>
          <cell r="E137" t="str">
            <v>GASTRG</v>
          </cell>
          <cell r="F137">
            <v>0</v>
          </cell>
          <cell r="H137" t="str">
            <v>Supply - LI</v>
          </cell>
          <cell r="V137">
            <v>0</v>
          </cell>
          <cell r="W137" t="str">
            <v>Valued from nucleus</v>
          </cell>
          <cell r="AE137">
            <v>4.4029999999999996</v>
          </cell>
          <cell r="AH137">
            <v>0</v>
          </cell>
          <cell r="AI137">
            <v>0</v>
          </cell>
          <cell r="AK137">
            <v>0</v>
          </cell>
          <cell r="AM137" t="str">
            <v>NGP 3</v>
          </cell>
          <cell r="AP137">
            <v>0</v>
          </cell>
          <cell r="AQ137" t="str">
            <v>LOSS</v>
          </cell>
        </row>
        <row r="138">
          <cell r="A138" t="str">
            <v>PURCHASE</v>
          </cell>
          <cell r="B138">
            <v>201104</v>
          </cell>
          <cell r="C138">
            <v>181169</v>
          </cell>
          <cell r="D138" t="str">
            <v>VPEM</v>
          </cell>
          <cell r="E138" t="str">
            <v>GASIDX</v>
          </cell>
          <cell r="F138">
            <v>390000</v>
          </cell>
          <cell r="H138" t="str">
            <v>Supply - NIMO</v>
          </cell>
          <cell r="V138">
            <v>41925</v>
          </cell>
          <cell r="W138" t="str">
            <v>Valued from nucleus</v>
          </cell>
          <cell r="AE138">
            <v>4.4575000000000005</v>
          </cell>
          <cell r="AH138">
            <v>1738772.7545509103</v>
          </cell>
          <cell r="AI138">
            <v>390078.01560312061</v>
          </cell>
          <cell r="AK138">
            <v>390078.01560312061</v>
          </cell>
          <cell r="AM138" t="str">
            <v>NGP 3</v>
          </cell>
          <cell r="AP138">
            <v>34126.559999999998</v>
          </cell>
          <cell r="AQ138" t="str">
            <v>GAIN</v>
          </cell>
        </row>
        <row r="139">
          <cell r="A139" t="str">
            <v>PURCHASE</v>
          </cell>
          <cell r="B139">
            <v>201104</v>
          </cell>
          <cell r="C139">
            <v>181000</v>
          </cell>
          <cell r="D139" t="str">
            <v>WALDEN</v>
          </cell>
          <cell r="E139" t="str">
            <v>GASIDX</v>
          </cell>
          <cell r="F139">
            <v>300000</v>
          </cell>
          <cell r="H139" t="str">
            <v>Supply - NIMO</v>
          </cell>
          <cell r="V139">
            <v>-1500</v>
          </cell>
          <cell r="W139" t="str">
            <v>Valued from nucleus</v>
          </cell>
          <cell r="AE139">
            <v>4.2059000000000006</v>
          </cell>
          <cell r="AH139">
            <v>1262022.4044808964</v>
          </cell>
          <cell r="AI139">
            <v>300060.01200240047</v>
          </cell>
          <cell r="AK139">
            <v>300060.01200240047</v>
          </cell>
          <cell r="AM139" t="str">
            <v>NGP 3</v>
          </cell>
          <cell r="AP139">
            <v>-7498.8</v>
          </cell>
          <cell r="AQ139" t="str">
            <v>LOSS</v>
          </cell>
        </row>
        <row r="140">
          <cell r="A140" t="str">
            <v>PURCHASE</v>
          </cell>
          <cell r="B140">
            <v>201104</v>
          </cell>
          <cell r="C140">
            <v>181001</v>
          </cell>
          <cell r="D140" t="str">
            <v>YAKA</v>
          </cell>
          <cell r="E140" t="str">
            <v>GASIDX</v>
          </cell>
          <cell r="F140">
            <v>300000</v>
          </cell>
          <cell r="H140" t="str">
            <v>Supply - NIMO</v>
          </cell>
          <cell r="V140">
            <v>-1500</v>
          </cell>
          <cell r="W140" t="str">
            <v>Valued from nucleus</v>
          </cell>
          <cell r="AE140">
            <v>4.2059000000000006</v>
          </cell>
          <cell r="AH140">
            <v>1262022.4044808964</v>
          </cell>
          <cell r="AI140">
            <v>300060.01200240047</v>
          </cell>
          <cell r="AK140">
            <v>300060.01200240047</v>
          </cell>
          <cell r="AM140" t="str">
            <v>NGP 3</v>
          </cell>
          <cell r="AP140">
            <v>-7498.8</v>
          </cell>
          <cell r="AQ140" t="str">
            <v>LOSS</v>
          </cell>
        </row>
        <row r="141">
          <cell r="A141" t="str">
            <v>PURCHASE</v>
          </cell>
          <cell r="B141">
            <v>201105</v>
          </cell>
          <cell r="C141">
            <v>67038</v>
          </cell>
          <cell r="D141" t="str">
            <v>ANE</v>
          </cell>
          <cell r="E141" t="str">
            <v>GASIDX</v>
          </cell>
          <cell r="F141">
            <v>228480</v>
          </cell>
          <cell r="H141" t="str">
            <v>Supply - NY</v>
          </cell>
          <cell r="V141">
            <v>229747.38107328</v>
          </cell>
          <cell r="W141" t="str">
            <v>Valued in Nucleus</v>
          </cell>
          <cell r="AE141">
            <v>4.984</v>
          </cell>
          <cell r="AH141">
            <v>1139200</v>
          </cell>
          <cell r="AI141">
            <v>228571.42857142855</v>
          </cell>
          <cell r="AK141">
            <v>228571.42857142855</v>
          </cell>
          <cell r="AM141" t="str">
            <v>NGP 3</v>
          </cell>
          <cell r="AP141">
            <v>-150490.70076612971</v>
          </cell>
          <cell r="AQ141" t="str">
            <v>LOSS</v>
          </cell>
        </row>
        <row r="142">
          <cell r="A142" t="str">
            <v>PURCHASE</v>
          </cell>
          <cell r="B142">
            <v>201105</v>
          </cell>
          <cell r="C142">
            <v>67039</v>
          </cell>
          <cell r="D142" t="str">
            <v>ANE</v>
          </cell>
          <cell r="E142" t="str">
            <v>GASIDX</v>
          </cell>
          <cell r="F142">
            <v>223210</v>
          </cell>
          <cell r="H142" t="str">
            <v>Supply - LI</v>
          </cell>
          <cell r="V142">
            <v>224454.51346752001</v>
          </cell>
          <cell r="W142" t="str">
            <v>Valued in Nucleus</v>
          </cell>
          <cell r="AE142">
            <v>4.984</v>
          </cell>
          <cell r="AH142">
            <v>1112923.8095238095</v>
          </cell>
          <cell r="AI142">
            <v>223299.31972789115</v>
          </cell>
          <cell r="AK142">
            <v>223299.31972789115</v>
          </cell>
          <cell r="AM142" t="str">
            <v>NGP 3</v>
          </cell>
          <cell r="AP142">
            <v>-147015.16757943449</v>
          </cell>
          <cell r="AQ142" t="str">
            <v>LOSS</v>
          </cell>
        </row>
        <row r="143">
          <cell r="A143" t="str">
            <v>PURCHASE</v>
          </cell>
          <cell r="B143">
            <v>201105</v>
          </cell>
          <cell r="C143">
            <v>166064</v>
          </cell>
          <cell r="D143" t="str">
            <v>BGLNG</v>
          </cell>
          <cell r="E143" t="str">
            <v>GASGDA</v>
          </cell>
          <cell r="F143">
            <v>0</v>
          </cell>
          <cell r="H143" t="str">
            <v>Supply - LI</v>
          </cell>
          <cell r="V143">
            <v>0</v>
          </cell>
          <cell r="W143" t="str">
            <v>Valued from Nucleus</v>
          </cell>
          <cell r="AE143">
            <v>4.8193999999999999</v>
          </cell>
          <cell r="AH143">
            <v>0</v>
          </cell>
          <cell r="AI143">
            <v>0</v>
          </cell>
          <cell r="AK143">
            <v>0</v>
          </cell>
          <cell r="AM143" t="str">
            <v>NGP 3</v>
          </cell>
          <cell r="AP143">
            <v>-1646641.2855720506</v>
          </cell>
          <cell r="AQ143" t="str">
            <v>LOSS</v>
          </cell>
        </row>
        <row r="144">
          <cell r="A144" t="str">
            <v>PURCHASE</v>
          </cell>
          <cell r="B144">
            <v>201105</v>
          </cell>
          <cell r="C144">
            <v>166075</v>
          </cell>
          <cell r="D144" t="str">
            <v>BGLNG</v>
          </cell>
          <cell r="E144" t="str">
            <v>GASGDA</v>
          </cell>
          <cell r="F144">
            <v>0</v>
          </cell>
          <cell r="H144" t="str">
            <v>Supply - LI</v>
          </cell>
          <cell r="V144">
            <v>0</v>
          </cell>
          <cell r="W144" t="str">
            <v>Valued from nucleus - Demand Only</v>
          </cell>
          <cell r="AE144">
            <v>4.8193999999999999</v>
          </cell>
          <cell r="AH144">
            <v>0</v>
          </cell>
          <cell r="AI144">
            <v>0</v>
          </cell>
          <cell r="AK144">
            <v>0</v>
          </cell>
          <cell r="AM144" t="str">
            <v>NGP 3</v>
          </cell>
          <cell r="AP144">
            <v>-1335417.3893084319</v>
          </cell>
          <cell r="AQ144" t="str">
            <v>LOSS</v>
          </cell>
        </row>
        <row r="145">
          <cell r="A145" t="str">
            <v>PURCHASE</v>
          </cell>
          <cell r="B145">
            <v>201105</v>
          </cell>
          <cell r="C145">
            <v>168214</v>
          </cell>
          <cell r="D145" t="str">
            <v>BGLNG</v>
          </cell>
          <cell r="E145" t="str">
            <v>GAS</v>
          </cell>
          <cell r="F145">
            <v>0</v>
          </cell>
          <cell r="H145" t="str">
            <v>Supply - LI</v>
          </cell>
          <cell r="V145">
            <v>0</v>
          </cell>
          <cell r="W145" t="str">
            <v>Not Valued - Deal created only to support Counterparty Invoicing of Pipeline Demand</v>
          </cell>
          <cell r="AE145">
            <v>0</v>
          </cell>
          <cell r="AH145">
            <v>0</v>
          </cell>
          <cell r="AI145">
            <v>0</v>
          </cell>
          <cell r="AK145">
            <v>0</v>
          </cell>
          <cell r="AM145" t="str">
            <v>NGP 3</v>
          </cell>
          <cell r="AP145">
            <v>0</v>
          </cell>
          <cell r="AQ145" t="str">
            <v>LOSS</v>
          </cell>
        </row>
        <row r="146">
          <cell r="A146" t="str">
            <v>PURCHASE</v>
          </cell>
          <cell r="B146">
            <v>201105</v>
          </cell>
          <cell r="C146">
            <v>153738</v>
          </cell>
          <cell r="D146" t="str">
            <v>BP</v>
          </cell>
          <cell r="E146" t="str">
            <v>FUTTRG</v>
          </cell>
          <cell r="F146">
            <v>-292080</v>
          </cell>
          <cell r="H146" t="str">
            <v>Supply - NIMO</v>
          </cell>
          <cell r="V146">
            <v>-34494.705999999998</v>
          </cell>
          <cell r="W146" t="str">
            <v>Valued from Nucleus - Firm Vol</v>
          </cell>
          <cell r="AE146">
            <v>5.2779999999999996</v>
          </cell>
          <cell r="AH146">
            <v>0</v>
          </cell>
          <cell r="AI146">
            <v>0</v>
          </cell>
          <cell r="AK146">
            <v>0</v>
          </cell>
          <cell r="AM146" t="str">
            <v>NGP 3</v>
          </cell>
          <cell r="AP146">
            <v>-34494.705999999998</v>
          </cell>
          <cell r="AQ146" t="str">
            <v>LOSS</v>
          </cell>
        </row>
        <row r="147">
          <cell r="A147" t="str">
            <v>PURCHASE</v>
          </cell>
          <cell r="B147">
            <v>201105</v>
          </cell>
          <cell r="C147">
            <v>153738</v>
          </cell>
          <cell r="D147" t="str">
            <v>BP</v>
          </cell>
          <cell r="E147" t="str">
            <v>GASTRG</v>
          </cell>
          <cell r="F147">
            <v>292080</v>
          </cell>
          <cell r="H147" t="str">
            <v>Supply - NIMO</v>
          </cell>
          <cell r="V147">
            <v>68989.411999999997</v>
          </cell>
          <cell r="W147" t="str">
            <v>Valued from Nucleus - Firm Vol</v>
          </cell>
          <cell r="AE147">
            <v>5.2779999999999996</v>
          </cell>
          <cell r="AH147">
            <v>1541598.24</v>
          </cell>
          <cell r="AI147">
            <v>292080</v>
          </cell>
          <cell r="AK147">
            <v>292080</v>
          </cell>
          <cell r="AM147" t="str">
            <v>NGP 3</v>
          </cell>
          <cell r="AP147">
            <v>63150.148639999999</v>
          </cell>
          <cell r="AQ147" t="str">
            <v>GAIN</v>
          </cell>
        </row>
        <row r="148">
          <cell r="A148" t="str">
            <v>PURCHASE</v>
          </cell>
          <cell r="B148">
            <v>201105</v>
          </cell>
          <cell r="C148">
            <v>166449</v>
          </cell>
          <cell r="D148" t="str">
            <v>BP</v>
          </cell>
          <cell r="E148" t="str">
            <v>GASGDA</v>
          </cell>
          <cell r="F148">
            <v>0</v>
          </cell>
          <cell r="H148" t="str">
            <v>Supply - LI</v>
          </cell>
          <cell r="V148">
            <v>0</v>
          </cell>
          <cell r="W148" t="str">
            <v>Not Valued from Nucleus - Model</v>
          </cell>
          <cell r="AE148">
            <v>4.8193999999999999</v>
          </cell>
          <cell r="AH148">
            <v>0</v>
          </cell>
          <cell r="AI148">
            <v>0</v>
          </cell>
          <cell r="AK148">
            <v>0</v>
          </cell>
          <cell r="AM148" t="str">
            <v>NGP 3</v>
          </cell>
          <cell r="AP148">
            <v>0</v>
          </cell>
          <cell r="AQ148" t="str">
            <v>LOSS</v>
          </cell>
        </row>
        <row r="149">
          <cell r="A149" t="str">
            <v>PURCHASE</v>
          </cell>
          <cell r="B149">
            <v>201105</v>
          </cell>
          <cell r="C149">
            <v>48215</v>
          </cell>
          <cell r="D149" t="str">
            <v>BPCANADA</v>
          </cell>
          <cell r="E149" t="str">
            <v>GASIDX</v>
          </cell>
          <cell r="F149">
            <v>79060</v>
          </cell>
          <cell r="H149" t="str">
            <v>Supply - LI</v>
          </cell>
          <cell r="V149">
            <v>-1976.595</v>
          </cell>
          <cell r="W149" t="str">
            <v>Valued in Nucleus</v>
          </cell>
          <cell r="AE149">
            <v>4.7940000000000005</v>
          </cell>
          <cell r="AH149">
            <v>379165.30612244899</v>
          </cell>
          <cell r="AI149">
            <v>79091.636654661866</v>
          </cell>
          <cell r="AK149">
            <v>79091.636654661866</v>
          </cell>
          <cell r="AM149" t="str">
            <v>NGP 3</v>
          </cell>
          <cell r="AP149">
            <v>-3162.0206399999997</v>
          </cell>
          <cell r="AQ149" t="str">
            <v>LOSS</v>
          </cell>
        </row>
        <row r="150">
          <cell r="A150" t="str">
            <v>PURCHASE</v>
          </cell>
          <cell r="B150">
            <v>201105</v>
          </cell>
          <cell r="C150">
            <v>48216</v>
          </cell>
          <cell r="D150" t="str">
            <v>BPCANADA</v>
          </cell>
          <cell r="E150" t="str">
            <v>GASIDX</v>
          </cell>
          <cell r="F150">
            <v>99150</v>
          </cell>
          <cell r="H150" t="str">
            <v>Supply - EN</v>
          </cell>
          <cell r="V150">
            <v>-2478.6860000000001</v>
          </cell>
          <cell r="W150" t="str">
            <v>Valued in Nucleus</v>
          </cell>
          <cell r="AE150">
            <v>4.7940000000000005</v>
          </cell>
          <cell r="AH150">
            <v>475515.30612244899</v>
          </cell>
          <cell r="AI150">
            <v>99189.675870348132</v>
          </cell>
          <cell r="AK150">
            <v>99189.675870348132</v>
          </cell>
          <cell r="AM150" t="str">
            <v>NGP 3</v>
          </cell>
          <cell r="AP150">
            <v>-3965.3411000000006</v>
          </cell>
          <cell r="AQ150" t="str">
            <v>LOSS</v>
          </cell>
        </row>
        <row r="151">
          <cell r="A151" t="str">
            <v>PURCHASE</v>
          </cell>
          <cell r="B151">
            <v>201105</v>
          </cell>
          <cell r="C151">
            <v>48217</v>
          </cell>
          <cell r="D151" t="str">
            <v>BPCANADA</v>
          </cell>
          <cell r="E151" t="str">
            <v>GASIDX</v>
          </cell>
          <cell r="F151">
            <v>947490</v>
          </cell>
          <cell r="H151" t="str">
            <v>Supply - NY</v>
          </cell>
          <cell r="V151">
            <v>-23687.375</v>
          </cell>
          <cell r="W151" t="str">
            <v>Valued in Nucleus</v>
          </cell>
          <cell r="AE151">
            <v>4.7940000000000005</v>
          </cell>
          <cell r="AH151">
            <v>4544084.6938775517</v>
          </cell>
          <cell r="AI151">
            <v>947869.14765906357</v>
          </cell>
          <cell r="AK151">
            <v>947869.14765906357</v>
          </cell>
          <cell r="AM151" t="str">
            <v>NGP 3</v>
          </cell>
          <cell r="AP151">
            <v>-37894.040059999999</v>
          </cell>
          <cell r="AQ151" t="str">
            <v>LOSS</v>
          </cell>
        </row>
        <row r="152">
          <cell r="A152" t="str">
            <v>PURCHASE</v>
          </cell>
          <cell r="B152">
            <v>201105</v>
          </cell>
          <cell r="C152">
            <v>116952</v>
          </cell>
          <cell r="D152" t="str">
            <v>BPCANADA</v>
          </cell>
          <cell r="E152" t="str">
            <v>GASIDX</v>
          </cell>
          <cell r="F152">
            <v>333430</v>
          </cell>
          <cell r="H152" t="str">
            <v>Supply - BG</v>
          </cell>
          <cell r="V152">
            <v>-8335.6380000000008</v>
          </cell>
          <cell r="W152" t="str">
            <v>Valued in Nucleus</v>
          </cell>
          <cell r="AE152">
            <v>4.5540000000000003</v>
          </cell>
          <cell r="AH152">
            <v>1519047.8391356545</v>
          </cell>
          <cell r="AI152">
            <v>333563.42537014803</v>
          </cell>
          <cell r="AK152">
            <v>333563.42537014803</v>
          </cell>
          <cell r="AM152" t="str">
            <v>NGP 3</v>
          </cell>
          <cell r="AP152">
            <v>-13335.08742</v>
          </cell>
          <cell r="AQ152" t="str">
            <v>LOSS</v>
          </cell>
        </row>
        <row r="153">
          <cell r="A153" t="str">
            <v>PURCHASE</v>
          </cell>
          <cell r="B153">
            <v>201105</v>
          </cell>
          <cell r="C153">
            <v>116953</v>
          </cell>
          <cell r="D153" t="str">
            <v>BPCANADA</v>
          </cell>
          <cell r="E153" t="str">
            <v>GASIDX</v>
          </cell>
          <cell r="F153">
            <v>51480</v>
          </cell>
          <cell r="H153" t="str">
            <v>Supply - EG</v>
          </cell>
          <cell r="V153">
            <v>-1286.9949999999999</v>
          </cell>
          <cell r="W153" t="str">
            <v>Valued in Nucleus</v>
          </cell>
          <cell r="AE153">
            <v>4.7940000000000005</v>
          </cell>
          <cell r="AH153">
            <v>246893.87755102041</v>
          </cell>
          <cell r="AI153">
            <v>51500.600240096035</v>
          </cell>
          <cell r="AK153">
            <v>51500.600240096035</v>
          </cell>
          <cell r="AM153" t="str">
            <v>NGP 3</v>
          </cell>
          <cell r="AP153">
            <v>-2058.8861200000001</v>
          </cell>
          <cell r="AQ153" t="str">
            <v>LOSS</v>
          </cell>
        </row>
        <row r="154">
          <cell r="A154" t="str">
            <v>PURCHASE</v>
          </cell>
          <cell r="B154">
            <v>201105</v>
          </cell>
          <cell r="C154">
            <v>84190</v>
          </cell>
          <cell r="D154" t="str">
            <v>BPCANMKT</v>
          </cell>
          <cell r="E154" t="str">
            <v>GASIDX</v>
          </cell>
          <cell r="F154">
            <v>791750</v>
          </cell>
          <cell r="H154" t="str">
            <v>Supply - NIMO</v>
          </cell>
          <cell r="V154">
            <v>894681.85400000005</v>
          </cell>
          <cell r="W154" t="str">
            <v>Valued in Nucleus</v>
          </cell>
          <cell r="AE154">
            <v>4.984</v>
          </cell>
          <cell r="AH154">
            <v>3947661.0644257702</v>
          </cell>
          <cell r="AI154">
            <v>792066.82673069229</v>
          </cell>
          <cell r="AK154">
            <v>792066.82673069229</v>
          </cell>
          <cell r="AM154" t="str">
            <v>NGP 3</v>
          </cell>
          <cell r="AP154">
            <v>-671984.36526548909</v>
          </cell>
          <cell r="AQ154" t="str">
            <v>LOSS</v>
          </cell>
        </row>
        <row r="155">
          <cell r="A155" t="str">
            <v>PURCHASE</v>
          </cell>
          <cell r="B155">
            <v>201105</v>
          </cell>
          <cell r="C155">
            <v>91709</v>
          </cell>
          <cell r="D155" t="str">
            <v>BPCANMKT</v>
          </cell>
          <cell r="E155" t="str">
            <v>GASIDX</v>
          </cell>
          <cell r="F155">
            <v>0</v>
          </cell>
          <cell r="H155" t="str">
            <v>Supply - NIMO</v>
          </cell>
          <cell r="V155">
            <v>0</v>
          </cell>
          <cell r="W155" t="str">
            <v>Not valued in Nucleus</v>
          </cell>
          <cell r="AE155">
            <v>4.984</v>
          </cell>
          <cell r="AH155">
            <v>0</v>
          </cell>
          <cell r="AI155">
            <v>0</v>
          </cell>
          <cell r="AK155">
            <v>0</v>
          </cell>
          <cell r="AM155" t="str">
            <v>NGP 3</v>
          </cell>
          <cell r="AP155">
            <v>0</v>
          </cell>
          <cell r="AQ155" t="str">
            <v>LOSS</v>
          </cell>
        </row>
        <row r="156">
          <cell r="A156" t="str">
            <v>PURCHASE</v>
          </cell>
          <cell r="B156">
            <v>201105</v>
          </cell>
          <cell r="C156">
            <v>167165</v>
          </cell>
          <cell r="D156" t="str">
            <v>CARGILL</v>
          </cell>
          <cell r="E156" t="str">
            <v>GASIDX</v>
          </cell>
          <cell r="F156">
            <v>1254240</v>
          </cell>
          <cell r="H156" t="str">
            <v>Supply - NY</v>
          </cell>
          <cell r="V156">
            <v>0</v>
          </cell>
          <cell r="W156" t="str">
            <v>Not Valued from Nucleus - AZ Model</v>
          </cell>
          <cell r="AE156">
            <v>4.7940000000000005</v>
          </cell>
          <cell r="AH156">
            <v>0</v>
          </cell>
          <cell r="AI156">
            <v>0</v>
          </cell>
          <cell r="AK156">
            <v>0</v>
          </cell>
          <cell r="AM156" t="str">
            <v>NGP 3</v>
          </cell>
          <cell r="AP156">
            <v>0</v>
          </cell>
          <cell r="AQ156" t="str">
            <v>LOSS</v>
          </cell>
        </row>
        <row r="157">
          <cell r="A157" t="str">
            <v>PURCHASE</v>
          </cell>
          <cell r="B157">
            <v>201105</v>
          </cell>
          <cell r="C157">
            <v>167167</v>
          </cell>
          <cell r="D157" t="str">
            <v>CARGILL</v>
          </cell>
          <cell r="E157" t="str">
            <v>GASIDX</v>
          </cell>
          <cell r="F157">
            <v>387420</v>
          </cell>
          <cell r="H157" t="str">
            <v>Supply - LI</v>
          </cell>
          <cell r="V157">
            <v>0</v>
          </cell>
          <cell r="W157" t="str">
            <v>Not Valued from Nucleus - AZ Model</v>
          </cell>
          <cell r="AE157">
            <v>4.7940000000000005</v>
          </cell>
          <cell r="AH157">
            <v>0</v>
          </cell>
          <cell r="AI157">
            <v>0</v>
          </cell>
          <cell r="AK157">
            <v>0</v>
          </cell>
          <cell r="AM157" t="str">
            <v>NGP 3</v>
          </cell>
          <cell r="AP157">
            <v>0</v>
          </cell>
          <cell r="AQ157" t="str">
            <v>LOSS</v>
          </cell>
        </row>
        <row r="158">
          <cell r="A158" t="str">
            <v>PURCHASE</v>
          </cell>
          <cell r="B158">
            <v>201105</v>
          </cell>
          <cell r="C158">
            <v>167167</v>
          </cell>
          <cell r="D158" t="str">
            <v>CARGILL</v>
          </cell>
          <cell r="E158" t="str">
            <v>GASIDX</v>
          </cell>
          <cell r="F158">
            <v>772750</v>
          </cell>
          <cell r="H158" t="str">
            <v>Supply - LI</v>
          </cell>
          <cell r="V158">
            <v>0</v>
          </cell>
          <cell r="W158" t="str">
            <v>Not Valued from Nucleus - AZ Model</v>
          </cell>
          <cell r="AE158">
            <v>4.7940000000000005</v>
          </cell>
          <cell r="AH158">
            <v>0</v>
          </cell>
          <cell r="AI158">
            <v>0</v>
          </cell>
          <cell r="AK158">
            <v>0</v>
          </cell>
          <cell r="AM158" t="str">
            <v>NGP 3</v>
          </cell>
          <cell r="AP158">
            <v>0</v>
          </cell>
          <cell r="AQ158" t="str">
            <v>LOSS</v>
          </cell>
        </row>
        <row r="159">
          <cell r="A159" t="str">
            <v>PURCHASE</v>
          </cell>
          <cell r="B159">
            <v>201105</v>
          </cell>
          <cell r="C159">
            <v>179612</v>
          </cell>
          <cell r="D159" t="str">
            <v>CITI</v>
          </cell>
          <cell r="E159" t="str">
            <v>GASIDX</v>
          </cell>
          <cell r="F159">
            <v>309930</v>
          </cell>
          <cell r="H159" t="str">
            <v>Supply - BG</v>
          </cell>
          <cell r="V159">
            <v>774.83199999999999</v>
          </cell>
          <cell r="W159" t="str">
            <v>Valued from Nucleus ~ Portfolio Changed from Optimization BG to Supply BG pending DPU Approval of Co-Management Agreement. Per Discussion with Steve M, AZ and Mike Wuertz</v>
          </cell>
          <cell r="AE159">
            <v>4.2698999999999998</v>
          </cell>
          <cell r="AH159">
            <v>1323899.6668667465</v>
          </cell>
          <cell r="AI159">
            <v>310054.02160864347</v>
          </cell>
          <cell r="AK159">
            <v>310054.02160864347</v>
          </cell>
          <cell r="AM159" t="str">
            <v>NGP 3</v>
          </cell>
          <cell r="AP159">
            <v>-2323.2282800000003</v>
          </cell>
          <cell r="AQ159" t="str">
            <v>LOSS</v>
          </cell>
        </row>
        <row r="160">
          <cell r="A160" t="str">
            <v>PURCHASE</v>
          </cell>
          <cell r="B160">
            <v>201105</v>
          </cell>
          <cell r="C160">
            <v>173920</v>
          </cell>
          <cell r="D160" t="str">
            <v>CONOCO</v>
          </cell>
          <cell r="E160" t="str">
            <v>GASIDX</v>
          </cell>
          <cell r="F160">
            <v>0</v>
          </cell>
          <cell r="H160" t="str">
            <v>Proxy - BG</v>
          </cell>
          <cell r="V160">
            <v>0</v>
          </cell>
          <cell r="W160" t="str">
            <v>Not Valued from Nucleus - Proxy Deal</v>
          </cell>
          <cell r="AE160">
            <v>4.7690000000000001</v>
          </cell>
          <cell r="AH160">
            <v>0</v>
          </cell>
          <cell r="AI160">
            <v>0</v>
          </cell>
          <cell r="AK160">
            <v>0</v>
          </cell>
          <cell r="AM160" t="str">
            <v>NGP 3</v>
          </cell>
          <cell r="AP160">
            <v>0</v>
          </cell>
          <cell r="AQ160" t="str">
            <v>LOSS</v>
          </cell>
        </row>
        <row r="161">
          <cell r="A161" t="str">
            <v>PURCHASE</v>
          </cell>
          <cell r="B161">
            <v>201105</v>
          </cell>
          <cell r="C161">
            <v>181089</v>
          </cell>
          <cell r="D161" t="str">
            <v>DEVONGAS</v>
          </cell>
          <cell r="E161" t="str">
            <v>GASIDX</v>
          </cell>
          <cell r="F161">
            <v>309930</v>
          </cell>
          <cell r="H161" t="str">
            <v>Supply - BG</v>
          </cell>
          <cell r="V161">
            <v>0</v>
          </cell>
          <cell r="W161" t="str">
            <v>Valued from Nucleus ~ Portfolio Changed from Optimization BG to Supply BG pending DPU Approval of Co-Management Agreement. Per Discussion with Steve M, AZ and Mike Wuertz</v>
          </cell>
          <cell r="AE161">
            <v>4.2698999999999998</v>
          </cell>
          <cell r="AH161">
            <v>1323899.6668667465</v>
          </cell>
          <cell r="AI161">
            <v>310054.02160864347</v>
          </cell>
          <cell r="AK161">
            <v>310054.02160864347</v>
          </cell>
          <cell r="AM161" t="str">
            <v>NGP 3</v>
          </cell>
          <cell r="AP161">
            <v>-3098.0602800000001</v>
          </cell>
          <cell r="AQ161" t="str">
            <v>LOSS</v>
          </cell>
        </row>
        <row r="162">
          <cell r="A162" t="str">
            <v>PURCHASE</v>
          </cell>
          <cell r="B162">
            <v>201105</v>
          </cell>
          <cell r="C162">
            <v>173774</v>
          </cell>
          <cell r="D162" t="str">
            <v>DISTRIGAS</v>
          </cell>
          <cell r="E162" t="str">
            <v>GAS</v>
          </cell>
          <cell r="F162">
            <v>0</v>
          </cell>
          <cell r="H162" t="str">
            <v>LNG - BG</v>
          </cell>
          <cell r="V162">
            <v>0</v>
          </cell>
          <cell r="W162" t="str">
            <v>Not Valued from Nucleus - FVS 217</v>
          </cell>
          <cell r="AE162">
            <v>0</v>
          </cell>
          <cell r="AH162">
            <v>0</v>
          </cell>
          <cell r="AI162">
            <v>0</v>
          </cell>
          <cell r="AK162">
            <v>0</v>
          </cell>
          <cell r="AM162" t="str">
            <v>NGP 3</v>
          </cell>
          <cell r="AP162">
            <v>0</v>
          </cell>
          <cell r="AQ162" t="str">
            <v>LOSS</v>
          </cell>
        </row>
        <row r="163">
          <cell r="A163" t="str">
            <v>PURCHASE</v>
          </cell>
          <cell r="B163">
            <v>201105</v>
          </cell>
          <cell r="C163">
            <v>166065</v>
          </cell>
          <cell r="D163" t="str">
            <v>EMERASVC</v>
          </cell>
          <cell r="E163" t="str">
            <v>GASGDA</v>
          </cell>
          <cell r="F163">
            <v>0</v>
          </cell>
          <cell r="H163" t="str">
            <v>Supply - LI</v>
          </cell>
          <cell r="V163">
            <v>0</v>
          </cell>
          <cell r="W163" t="str">
            <v>Valued from Nucleus</v>
          </cell>
          <cell r="AE163">
            <v>4.8193999999999999</v>
          </cell>
          <cell r="AH163">
            <v>0</v>
          </cell>
          <cell r="AI163">
            <v>0</v>
          </cell>
          <cell r="AK163">
            <v>0</v>
          </cell>
          <cell r="AM163" t="str">
            <v>NGP 3</v>
          </cell>
          <cell r="AP163">
            <v>-1478460.4093262604</v>
          </cell>
          <cell r="AQ163" t="str">
            <v>LOSS</v>
          </cell>
        </row>
        <row r="164">
          <cell r="A164" t="str">
            <v>PURCHASE</v>
          </cell>
          <cell r="B164">
            <v>201105</v>
          </cell>
          <cell r="C164">
            <v>168215</v>
          </cell>
          <cell r="D164" t="str">
            <v>EMERASVC</v>
          </cell>
          <cell r="E164" t="str">
            <v>GAS</v>
          </cell>
          <cell r="F164">
            <v>0</v>
          </cell>
          <cell r="H164" t="str">
            <v>Supply - LI</v>
          </cell>
          <cell r="V164">
            <v>0</v>
          </cell>
          <cell r="W164" t="str">
            <v>Not Valued - Deal created only to support Counterparty Invoicing of Pipeline Demand</v>
          </cell>
          <cell r="AE164">
            <v>0</v>
          </cell>
          <cell r="AH164">
            <v>0</v>
          </cell>
          <cell r="AI164">
            <v>0</v>
          </cell>
          <cell r="AK164">
            <v>0</v>
          </cell>
          <cell r="AM164" t="str">
            <v>NGP 3</v>
          </cell>
          <cell r="AP164">
            <v>0</v>
          </cell>
          <cell r="AQ164" t="str">
            <v>LOSS</v>
          </cell>
        </row>
        <row r="165">
          <cell r="A165" t="str">
            <v>PURCHASE</v>
          </cell>
          <cell r="B165">
            <v>201105</v>
          </cell>
          <cell r="C165">
            <v>165659</v>
          </cell>
          <cell r="D165" t="str">
            <v>GRANITERDG</v>
          </cell>
          <cell r="E165" t="str">
            <v>GAS</v>
          </cell>
          <cell r="F165">
            <v>0</v>
          </cell>
          <cell r="H165" t="str">
            <v>Supply - EN</v>
          </cell>
          <cell r="V165">
            <v>0</v>
          </cell>
          <cell r="W165" t="str">
            <v>Not Valued from Nucleus - Model AZ</v>
          </cell>
          <cell r="AE165">
            <v>0</v>
          </cell>
          <cell r="AH165">
            <v>0</v>
          </cell>
          <cell r="AI165">
            <v>0</v>
          </cell>
          <cell r="AK165">
            <v>0</v>
          </cell>
          <cell r="AM165" t="str">
            <v>NGP 3</v>
          </cell>
          <cell r="AP165">
            <v>0</v>
          </cell>
          <cell r="AQ165" t="str">
            <v>LOSS</v>
          </cell>
        </row>
        <row r="166">
          <cell r="A166" t="str">
            <v>PURCHASE</v>
          </cell>
          <cell r="B166">
            <v>201105</v>
          </cell>
          <cell r="C166">
            <v>121200</v>
          </cell>
          <cell r="D166" t="str">
            <v>HESS</v>
          </cell>
          <cell r="E166" t="str">
            <v>GASGDA</v>
          </cell>
          <cell r="F166">
            <v>929800</v>
          </cell>
          <cell r="H166" t="str">
            <v>Supply - LI</v>
          </cell>
          <cell r="V166">
            <v>0</v>
          </cell>
          <cell r="W166" t="str">
            <v>Not Valued from Nucleus - Model</v>
          </cell>
          <cell r="AE166">
            <v>4.7439999999999998</v>
          </cell>
          <cell r="AH166">
            <v>0</v>
          </cell>
          <cell r="AI166">
            <v>0</v>
          </cell>
          <cell r="AK166">
            <v>0</v>
          </cell>
          <cell r="AM166" t="str">
            <v>NGP 3</v>
          </cell>
          <cell r="AP166">
            <v>0</v>
          </cell>
          <cell r="AQ166" t="str">
            <v>LOSS</v>
          </cell>
        </row>
        <row r="167">
          <cell r="A167" t="str">
            <v>PURCHASE</v>
          </cell>
          <cell r="B167">
            <v>201105</v>
          </cell>
          <cell r="C167">
            <v>121202</v>
          </cell>
          <cell r="D167" t="str">
            <v>HESS</v>
          </cell>
          <cell r="E167" t="str">
            <v>GASIDX</v>
          </cell>
          <cell r="F167">
            <v>929800</v>
          </cell>
          <cell r="H167" t="str">
            <v>Supply - NY</v>
          </cell>
          <cell r="V167">
            <v>0</v>
          </cell>
          <cell r="W167" t="str">
            <v>Not Valued in Nucleus</v>
          </cell>
          <cell r="AE167">
            <v>4.7439999999999998</v>
          </cell>
          <cell r="AH167">
            <v>0</v>
          </cell>
          <cell r="AI167">
            <v>0</v>
          </cell>
          <cell r="AK167">
            <v>0</v>
          </cell>
          <cell r="AM167" t="str">
            <v>NGP 3</v>
          </cell>
          <cell r="AP167">
            <v>0</v>
          </cell>
          <cell r="AQ167" t="str">
            <v>LOSS</v>
          </cell>
        </row>
        <row r="168">
          <cell r="A168" t="str">
            <v>PURCHASE</v>
          </cell>
          <cell r="B168">
            <v>201105</v>
          </cell>
          <cell r="C168">
            <v>166447</v>
          </cell>
          <cell r="D168" t="str">
            <v>HESS</v>
          </cell>
          <cell r="E168" t="str">
            <v>GASGDA</v>
          </cell>
          <cell r="F168">
            <v>0</v>
          </cell>
          <cell r="H168" t="str">
            <v>Supply - LI</v>
          </cell>
          <cell r="V168">
            <v>0</v>
          </cell>
          <cell r="W168" t="str">
            <v>Valued from Nucleus - Demand Only; Summer Option at Index plus adder, hence MtM on supply is zero</v>
          </cell>
          <cell r="AE168">
            <v>4.8193999999999999</v>
          </cell>
          <cell r="AH168">
            <v>0</v>
          </cell>
          <cell r="AI168">
            <v>0</v>
          </cell>
          <cell r="AK168">
            <v>0</v>
          </cell>
          <cell r="AM168" t="str">
            <v>NGP 3</v>
          </cell>
          <cell r="AP168">
            <v>-1057174.0765908118</v>
          </cell>
          <cell r="AQ168" t="str">
            <v>LOSS</v>
          </cell>
        </row>
        <row r="169">
          <cell r="A169" t="str">
            <v>PURCHASE</v>
          </cell>
          <cell r="B169">
            <v>201105</v>
          </cell>
          <cell r="C169">
            <v>166076</v>
          </cell>
          <cell r="D169" t="str">
            <v>JARON</v>
          </cell>
          <cell r="E169" t="str">
            <v>GASGDA</v>
          </cell>
          <cell r="F169">
            <v>0</v>
          </cell>
          <cell r="H169" t="str">
            <v>Supply - LI</v>
          </cell>
          <cell r="V169">
            <v>0</v>
          </cell>
          <cell r="W169" t="str">
            <v>Valued from Nucleus - Demand Only</v>
          </cell>
          <cell r="AE169">
            <v>4.8193999999999999</v>
          </cell>
          <cell r="AH169">
            <v>0</v>
          </cell>
          <cell r="AI169">
            <v>0</v>
          </cell>
          <cell r="AK169">
            <v>0</v>
          </cell>
          <cell r="AM169" t="str">
            <v>NGP 3</v>
          </cell>
          <cell r="AP169">
            <v>-1418456.2318872781</v>
          </cell>
          <cell r="AQ169" t="str">
            <v>LOSS</v>
          </cell>
        </row>
        <row r="170">
          <cell r="A170" t="str">
            <v>PURCHASE</v>
          </cell>
          <cell r="B170">
            <v>201105</v>
          </cell>
          <cell r="C170">
            <v>168216</v>
          </cell>
          <cell r="D170" t="str">
            <v>JARON</v>
          </cell>
          <cell r="E170" t="str">
            <v>GAS</v>
          </cell>
          <cell r="F170">
            <v>0</v>
          </cell>
          <cell r="H170" t="str">
            <v>Supply - LI</v>
          </cell>
          <cell r="V170">
            <v>0</v>
          </cell>
          <cell r="W170" t="str">
            <v>Not Valued - Deal created only to support Counterparty Invoicing of Pipeline Demand</v>
          </cell>
          <cell r="AE170">
            <v>0</v>
          </cell>
          <cell r="AH170">
            <v>0</v>
          </cell>
          <cell r="AI170">
            <v>0</v>
          </cell>
          <cell r="AK170">
            <v>0</v>
          </cell>
          <cell r="AM170" t="str">
            <v>NGP 3</v>
          </cell>
          <cell r="AP170">
            <v>0</v>
          </cell>
          <cell r="AQ170" t="str">
            <v>LOSS</v>
          </cell>
        </row>
        <row r="171">
          <cell r="A171" t="str">
            <v>PURCHASE</v>
          </cell>
          <cell r="B171">
            <v>201105</v>
          </cell>
          <cell r="C171">
            <v>166059</v>
          </cell>
          <cell r="D171" t="str">
            <v>REPSOL</v>
          </cell>
          <cell r="E171" t="str">
            <v>GASIDX</v>
          </cell>
          <cell r="F171">
            <v>0</v>
          </cell>
          <cell r="H171" t="str">
            <v>Supply - EN</v>
          </cell>
          <cell r="V171">
            <v>0</v>
          </cell>
          <cell r="W171" t="str">
            <v>Not Valued from Nucleus - Model</v>
          </cell>
          <cell r="AE171">
            <v>4.7595999999999998</v>
          </cell>
          <cell r="AH171">
            <v>0</v>
          </cell>
          <cell r="AI171">
            <v>0</v>
          </cell>
          <cell r="AK171">
            <v>0</v>
          </cell>
          <cell r="AM171" t="str">
            <v>NGP 3</v>
          </cell>
          <cell r="AP171">
            <v>0</v>
          </cell>
          <cell r="AQ171" t="str">
            <v>LOSS</v>
          </cell>
        </row>
        <row r="172">
          <cell r="A172" t="str">
            <v>PURCHASE</v>
          </cell>
          <cell r="B172">
            <v>201105</v>
          </cell>
          <cell r="C172">
            <v>166062</v>
          </cell>
          <cell r="D172" t="str">
            <v>REPSOL</v>
          </cell>
          <cell r="E172" t="str">
            <v>GASGDA</v>
          </cell>
          <cell r="F172">
            <v>0</v>
          </cell>
          <cell r="H172" t="str">
            <v>Supply - EN</v>
          </cell>
          <cell r="V172">
            <v>0</v>
          </cell>
          <cell r="W172" t="str">
            <v>Not Valued from Nucleus - Model</v>
          </cell>
          <cell r="AE172">
            <v>4.7595999999999998</v>
          </cell>
          <cell r="AH172">
            <v>0</v>
          </cell>
          <cell r="AI172">
            <v>0</v>
          </cell>
          <cell r="AK172">
            <v>0</v>
          </cell>
          <cell r="AM172" t="str">
            <v>NGP 3</v>
          </cell>
          <cell r="AP172">
            <v>0</v>
          </cell>
          <cell r="AQ172" t="str">
            <v>LOSS</v>
          </cell>
        </row>
        <row r="173">
          <cell r="A173" t="str">
            <v>PURCHASE</v>
          </cell>
          <cell r="B173">
            <v>201105</v>
          </cell>
          <cell r="C173">
            <v>166063</v>
          </cell>
          <cell r="D173" t="str">
            <v>REPSOL</v>
          </cell>
          <cell r="E173" t="str">
            <v>GASGDA</v>
          </cell>
          <cell r="F173">
            <v>0</v>
          </cell>
          <cell r="H173" t="str">
            <v>Supply - EN</v>
          </cell>
          <cell r="V173">
            <v>0</v>
          </cell>
          <cell r="W173" t="str">
            <v>Not Valued from Nucleus - Model</v>
          </cell>
          <cell r="AE173">
            <v>4.7595999999999998</v>
          </cell>
          <cell r="AH173">
            <v>0</v>
          </cell>
          <cell r="AI173">
            <v>0</v>
          </cell>
          <cell r="AK173">
            <v>0</v>
          </cell>
          <cell r="AM173" t="str">
            <v>NGP 3</v>
          </cell>
          <cell r="AP173">
            <v>0</v>
          </cell>
          <cell r="AQ173" t="str">
            <v>LOSS</v>
          </cell>
        </row>
        <row r="174">
          <cell r="A174" t="str">
            <v>PURCHASE</v>
          </cell>
          <cell r="B174">
            <v>201105</v>
          </cell>
          <cell r="C174">
            <v>167168</v>
          </cell>
          <cell r="D174" t="str">
            <v>REPSOL</v>
          </cell>
          <cell r="E174" t="str">
            <v>GASGDA</v>
          </cell>
          <cell r="F174">
            <v>0</v>
          </cell>
          <cell r="H174" t="str">
            <v>Supply - NEC</v>
          </cell>
          <cell r="V174">
            <v>0</v>
          </cell>
          <cell r="W174" t="str">
            <v>Valued from Nucleus</v>
          </cell>
          <cell r="AE174">
            <v>4.7690000000000001</v>
          </cell>
          <cell r="AH174">
            <v>0</v>
          </cell>
          <cell r="AI174">
            <v>0</v>
          </cell>
          <cell r="AK174">
            <v>0</v>
          </cell>
          <cell r="AM174" t="str">
            <v>NGP 3</v>
          </cell>
          <cell r="AP174">
            <v>-81653.494162684947</v>
          </cell>
          <cell r="AQ174" t="str">
            <v>LOSS</v>
          </cell>
        </row>
        <row r="175">
          <cell r="A175" t="str">
            <v>PURCHASE</v>
          </cell>
          <cell r="B175">
            <v>201105</v>
          </cell>
          <cell r="C175">
            <v>180246</v>
          </cell>
          <cell r="D175" t="str">
            <v>SPARKENRGY</v>
          </cell>
          <cell r="E175" t="str">
            <v>GASIDX</v>
          </cell>
          <cell r="F175">
            <v>154970</v>
          </cell>
          <cell r="H175" t="str">
            <v>Supply - BG</v>
          </cell>
          <cell r="V175">
            <v>774.83199999999999</v>
          </cell>
          <cell r="W175" t="str">
            <v>Valued from Nucleus ~ Portfolio Changed from Optimization BG to Supply BG pending DPU Approval of Co-Management Agreement. Per Discussion with Steve M, AZ and Mike Wuertz</v>
          </cell>
          <cell r="AE175">
            <v>4.2698999999999998</v>
          </cell>
          <cell r="AH175">
            <v>661971.19147659058</v>
          </cell>
          <cell r="AI175">
            <v>155032.01280512204</v>
          </cell>
          <cell r="AK175">
            <v>155032.01280512204</v>
          </cell>
          <cell r="AM175" t="str">
            <v>NGP 3</v>
          </cell>
          <cell r="AP175">
            <v>-774.24812000000009</v>
          </cell>
          <cell r="AQ175" t="str">
            <v>LOSS</v>
          </cell>
        </row>
        <row r="176">
          <cell r="A176" t="str">
            <v>PURCHASE</v>
          </cell>
          <cell r="B176">
            <v>201105</v>
          </cell>
          <cell r="C176">
            <v>166066</v>
          </cell>
          <cell r="D176" t="str">
            <v>TENASKA</v>
          </cell>
          <cell r="E176" t="str">
            <v>GASGDA</v>
          </cell>
          <cell r="F176">
            <v>0</v>
          </cell>
          <cell r="H176" t="str">
            <v>Supply - LI</v>
          </cell>
          <cell r="V176">
            <v>0</v>
          </cell>
          <cell r="W176" t="str">
            <v>Valued from Nucleus</v>
          </cell>
          <cell r="AE176">
            <v>4.8193999999999999</v>
          </cell>
          <cell r="AH176">
            <v>0</v>
          </cell>
          <cell r="AI176">
            <v>0</v>
          </cell>
          <cell r="AK176">
            <v>0</v>
          </cell>
          <cell r="AM176" t="str">
            <v>NGP 3</v>
          </cell>
          <cell r="AP176">
            <v>-1499254.686789599</v>
          </cell>
          <cell r="AQ176" t="str">
            <v>LOSS</v>
          </cell>
        </row>
        <row r="177">
          <cell r="A177" t="str">
            <v>PURCHASE</v>
          </cell>
          <cell r="B177">
            <v>201105</v>
          </cell>
          <cell r="C177">
            <v>168217</v>
          </cell>
          <cell r="D177" t="str">
            <v>TENASKA</v>
          </cell>
          <cell r="E177" t="str">
            <v>GAS</v>
          </cell>
          <cell r="F177">
            <v>0</v>
          </cell>
          <cell r="H177" t="str">
            <v>Supply - LI</v>
          </cell>
          <cell r="V177">
            <v>0</v>
          </cell>
          <cell r="W177" t="str">
            <v>Not Valued - Deal created only to support Counterparty Invoicing of Pipeline Demand</v>
          </cell>
          <cell r="AE177">
            <v>0</v>
          </cell>
          <cell r="AH177">
            <v>0</v>
          </cell>
          <cell r="AI177">
            <v>0</v>
          </cell>
          <cell r="AK177">
            <v>0</v>
          </cell>
          <cell r="AM177" t="str">
            <v>NGP 3</v>
          </cell>
          <cell r="AP177">
            <v>0</v>
          </cell>
          <cell r="AQ177" t="str">
            <v>LOSS</v>
          </cell>
        </row>
        <row r="178">
          <cell r="A178" t="str">
            <v>PURCHASE</v>
          </cell>
          <cell r="B178">
            <v>201106</v>
          </cell>
          <cell r="C178">
            <v>67038</v>
          </cell>
          <cell r="D178" t="str">
            <v>ANE</v>
          </cell>
          <cell r="E178" t="str">
            <v>GASIDX</v>
          </cell>
          <cell r="F178">
            <v>221050</v>
          </cell>
          <cell r="H178" t="str">
            <v>Supply - NY</v>
          </cell>
          <cell r="V178">
            <v>229238.57149437012</v>
          </cell>
          <cell r="W178" t="str">
            <v>Valued in Nucleus</v>
          </cell>
          <cell r="AE178">
            <v>4.9930000000000003</v>
          </cell>
          <cell r="AH178">
            <v>1104475.7830481338</v>
          </cell>
          <cell r="AI178">
            <v>221204.84339037328</v>
          </cell>
          <cell r="AK178">
            <v>221204.84339037328</v>
          </cell>
          <cell r="AM178" t="str">
            <v>NGP 3</v>
          </cell>
          <cell r="AP178">
            <v>-138622.13718114214</v>
          </cell>
          <cell r="AQ178" t="str">
            <v>LOSS</v>
          </cell>
        </row>
        <row r="179">
          <cell r="A179" t="str">
            <v>PURCHASE</v>
          </cell>
          <cell r="B179">
            <v>201106</v>
          </cell>
          <cell r="C179">
            <v>67039</v>
          </cell>
          <cell r="D179" t="str">
            <v>ANE</v>
          </cell>
          <cell r="E179" t="str">
            <v>GASIDX</v>
          </cell>
          <cell r="F179">
            <v>215960</v>
          </cell>
          <cell r="H179" t="str">
            <v>Supply - LI</v>
          </cell>
          <cell r="V179">
            <v>223955.45459174263</v>
          </cell>
          <cell r="W179" t="str">
            <v>Valued in Nucleus</v>
          </cell>
          <cell r="AE179">
            <v>4.9930000000000003</v>
          </cell>
          <cell r="AH179">
            <v>1079043.6105273692</v>
          </cell>
          <cell r="AI179">
            <v>216111.27789452617</v>
          </cell>
          <cell r="AK179">
            <v>216111.27789452617</v>
          </cell>
          <cell r="AM179" t="str">
            <v>NGP 3</v>
          </cell>
          <cell r="AP179">
            <v>-135422.45147320032</v>
          </cell>
          <cell r="AQ179" t="str">
            <v>LOSS</v>
          </cell>
        </row>
        <row r="180">
          <cell r="A180" t="str">
            <v>PURCHASE</v>
          </cell>
          <cell r="B180">
            <v>201106</v>
          </cell>
          <cell r="C180">
            <v>166064</v>
          </cell>
          <cell r="D180" t="str">
            <v>BGLNG</v>
          </cell>
          <cell r="E180" t="str">
            <v>GASGDA</v>
          </cell>
          <cell r="F180">
            <v>0</v>
          </cell>
          <cell r="H180" t="str">
            <v>Supply - LI</v>
          </cell>
          <cell r="V180">
            <v>0</v>
          </cell>
          <cell r="W180" t="str">
            <v>Valued from Nucleus</v>
          </cell>
          <cell r="AE180">
            <v>4.8948999999999998</v>
          </cell>
          <cell r="AH180">
            <v>0</v>
          </cell>
          <cell r="AI180">
            <v>0</v>
          </cell>
          <cell r="AK180">
            <v>0</v>
          </cell>
          <cell r="AM180" t="str">
            <v>NGP 3</v>
          </cell>
          <cell r="AP180">
            <v>-1591057.7213541814</v>
          </cell>
          <cell r="AQ180" t="str">
            <v>LOSS</v>
          </cell>
        </row>
        <row r="181">
          <cell r="A181" t="str">
            <v>PURCHASE</v>
          </cell>
          <cell r="B181">
            <v>201106</v>
          </cell>
          <cell r="C181">
            <v>166075</v>
          </cell>
          <cell r="D181" t="str">
            <v>BGLNG</v>
          </cell>
          <cell r="E181" t="str">
            <v>GASGDA</v>
          </cell>
          <cell r="F181">
            <v>0</v>
          </cell>
          <cell r="H181" t="str">
            <v>Supply - LI</v>
          </cell>
          <cell r="V181">
            <v>0</v>
          </cell>
          <cell r="W181" t="str">
            <v>Valued from nucleus - Demand Only</v>
          </cell>
          <cell r="AE181">
            <v>4.8948999999999998</v>
          </cell>
          <cell r="AH181">
            <v>0</v>
          </cell>
          <cell r="AI181">
            <v>0</v>
          </cell>
          <cell r="AK181">
            <v>0</v>
          </cell>
          <cell r="AM181" t="str">
            <v>NGP 3</v>
          </cell>
          <cell r="AP181">
            <v>-1289775.6568813808</v>
          </cell>
          <cell r="AQ181" t="str">
            <v>LOSS</v>
          </cell>
        </row>
        <row r="182">
          <cell r="A182" t="str">
            <v>PURCHASE</v>
          </cell>
          <cell r="B182">
            <v>201106</v>
          </cell>
          <cell r="C182">
            <v>168214</v>
          </cell>
          <cell r="D182" t="str">
            <v>BGLNG</v>
          </cell>
          <cell r="E182" t="str">
            <v>GAS</v>
          </cell>
          <cell r="F182">
            <v>0</v>
          </cell>
          <cell r="H182" t="str">
            <v>Supply - LI</v>
          </cell>
          <cell r="V182">
            <v>0</v>
          </cell>
          <cell r="W182" t="str">
            <v>Not Valued - Deal created only to support Counterparty Invoicing of Pipeline Demand</v>
          </cell>
          <cell r="AE182">
            <v>0</v>
          </cell>
          <cell r="AH182">
            <v>0</v>
          </cell>
          <cell r="AI182">
            <v>0</v>
          </cell>
          <cell r="AK182">
            <v>0</v>
          </cell>
          <cell r="AM182" t="str">
            <v>NGP 3</v>
          </cell>
          <cell r="AP182">
            <v>0</v>
          </cell>
          <cell r="AQ182" t="str">
            <v>LOSS</v>
          </cell>
        </row>
        <row r="183">
          <cell r="A183" t="str">
            <v>PURCHASE</v>
          </cell>
          <cell r="B183">
            <v>201106</v>
          </cell>
          <cell r="C183">
            <v>153738</v>
          </cell>
          <cell r="D183" t="str">
            <v>BP</v>
          </cell>
          <cell r="E183" t="str">
            <v>FUTTRG</v>
          </cell>
          <cell r="F183">
            <v>-282580</v>
          </cell>
          <cell r="H183" t="str">
            <v>Supply - NIMO</v>
          </cell>
          <cell r="V183">
            <v>-32497.171999999999</v>
          </cell>
          <cell r="W183" t="str">
            <v>Valued from Nucleus - Firm Vol</v>
          </cell>
          <cell r="AE183">
            <v>5.32</v>
          </cell>
          <cell r="AH183">
            <v>0</v>
          </cell>
          <cell r="AI183">
            <v>0</v>
          </cell>
          <cell r="AK183">
            <v>0</v>
          </cell>
          <cell r="AM183" t="str">
            <v>NGP 3</v>
          </cell>
          <cell r="AP183">
            <v>-32497.171999999999</v>
          </cell>
          <cell r="AQ183" t="str">
            <v>LOSS</v>
          </cell>
        </row>
        <row r="184">
          <cell r="A184" t="str">
            <v>PURCHASE</v>
          </cell>
          <cell r="B184">
            <v>201106</v>
          </cell>
          <cell r="C184">
            <v>153738</v>
          </cell>
          <cell r="D184" t="str">
            <v>BP</v>
          </cell>
          <cell r="E184" t="str">
            <v>GASTRG</v>
          </cell>
          <cell r="F184">
            <v>282580</v>
          </cell>
          <cell r="H184" t="str">
            <v>Supply - NIMO</v>
          </cell>
          <cell r="V184">
            <v>64994.343999999997</v>
          </cell>
          <cell r="W184" t="str">
            <v>Valued from Nucleus - Firm Vol</v>
          </cell>
          <cell r="AE184">
            <v>5.32</v>
          </cell>
          <cell r="AH184">
            <v>1503325.6</v>
          </cell>
          <cell r="AI184">
            <v>282580</v>
          </cell>
          <cell r="AK184">
            <v>282580</v>
          </cell>
          <cell r="AM184" t="str">
            <v>NGP 3</v>
          </cell>
          <cell r="AP184">
            <v>59346.700119999994</v>
          </cell>
          <cell r="AQ184" t="str">
            <v>GAIN</v>
          </cell>
        </row>
        <row r="185">
          <cell r="A185" t="str">
            <v>PURCHASE</v>
          </cell>
          <cell r="B185">
            <v>201106</v>
          </cell>
          <cell r="C185">
            <v>166449</v>
          </cell>
          <cell r="D185" t="str">
            <v>BP</v>
          </cell>
          <cell r="E185" t="str">
            <v>GASGDA</v>
          </cell>
          <cell r="F185">
            <v>0</v>
          </cell>
          <cell r="H185" t="str">
            <v>Supply - LI</v>
          </cell>
          <cell r="V185">
            <v>0</v>
          </cell>
          <cell r="W185" t="str">
            <v>Not Valued from Nucleus - Model</v>
          </cell>
          <cell r="AE185">
            <v>4.8948999999999998</v>
          </cell>
          <cell r="AH185">
            <v>0</v>
          </cell>
          <cell r="AI185">
            <v>0</v>
          </cell>
          <cell r="AK185">
            <v>0</v>
          </cell>
          <cell r="AM185" t="str">
            <v>NGP 3</v>
          </cell>
          <cell r="AP185">
            <v>0</v>
          </cell>
          <cell r="AQ185" t="str">
            <v>LOSS</v>
          </cell>
        </row>
        <row r="186">
          <cell r="A186" t="str">
            <v>PURCHASE</v>
          </cell>
          <cell r="B186">
            <v>201106</v>
          </cell>
          <cell r="C186">
            <v>48215</v>
          </cell>
          <cell r="D186" t="str">
            <v>BPCANADA</v>
          </cell>
          <cell r="E186" t="str">
            <v>GASIDX</v>
          </cell>
          <cell r="F186">
            <v>76490</v>
          </cell>
          <cell r="H186" t="str">
            <v>Supply - LI</v>
          </cell>
          <cell r="V186">
            <v>-4972.0590000000002</v>
          </cell>
          <cell r="W186" t="str">
            <v>Valued in Nucleus</v>
          </cell>
          <cell r="AE186">
            <v>4.7629999999999999</v>
          </cell>
          <cell r="AH186">
            <v>364577.07395176624</v>
          </cell>
          <cell r="AI186">
            <v>76543.580506354454</v>
          </cell>
          <cell r="AK186">
            <v>76543.580506354454</v>
          </cell>
          <cell r="AM186" t="str">
            <v>NGP 3</v>
          </cell>
          <cell r="AP186">
            <v>-6118.6058549999998</v>
          </cell>
          <cell r="AQ186" t="str">
            <v>LOSS</v>
          </cell>
        </row>
        <row r="187">
          <cell r="A187" t="str">
            <v>PURCHASE</v>
          </cell>
          <cell r="B187">
            <v>201106</v>
          </cell>
          <cell r="C187">
            <v>48216</v>
          </cell>
          <cell r="D187" t="str">
            <v>BPCANADA</v>
          </cell>
          <cell r="E187" t="str">
            <v>GASIDX</v>
          </cell>
          <cell r="F187">
            <v>95920</v>
          </cell>
          <cell r="H187" t="str">
            <v>Supply - EN</v>
          </cell>
          <cell r="V187">
            <v>-6235.0519999999997</v>
          </cell>
          <cell r="W187" t="str">
            <v>Valued in Nucleus</v>
          </cell>
          <cell r="AE187">
            <v>4.7629999999999999</v>
          </cell>
          <cell r="AH187">
            <v>457186.99089362554</v>
          </cell>
          <cell r="AI187">
            <v>95987.191033723604</v>
          </cell>
          <cell r="AK187">
            <v>95987.191033723604</v>
          </cell>
          <cell r="AM187" t="str">
            <v>NGP 3</v>
          </cell>
          <cell r="AP187">
            <v>-7672.8448399999997</v>
          </cell>
          <cell r="AQ187" t="str">
            <v>LOSS</v>
          </cell>
        </row>
        <row r="188">
          <cell r="A188" t="str">
            <v>PURCHASE</v>
          </cell>
          <cell r="B188">
            <v>201106</v>
          </cell>
          <cell r="C188">
            <v>48217</v>
          </cell>
          <cell r="D188" t="str">
            <v>BPCANADA</v>
          </cell>
          <cell r="E188" t="str">
            <v>GASIDX</v>
          </cell>
          <cell r="F188">
            <v>916690</v>
          </cell>
          <cell r="H188" t="str">
            <v>Supply - NY</v>
          </cell>
          <cell r="V188">
            <v>-59584.796000000002</v>
          </cell>
          <cell r="W188" t="str">
            <v>Valued in Nucleus</v>
          </cell>
          <cell r="AE188">
            <v>4.7629999999999999</v>
          </cell>
          <cell r="AH188">
            <v>4369252.9470629441</v>
          </cell>
          <cell r="AI188">
            <v>917332.13249274495</v>
          </cell>
          <cell r="AK188">
            <v>917332.13249274495</v>
          </cell>
          <cell r="AM188" t="str">
            <v>NGP 3</v>
          </cell>
          <cell r="AP188">
            <v>-73325.520755000005</v>
          </cell>
          <cell r="AQ188" t="str">
            <v>LOSS</v>
          </cell>
        </row>
        <row r="189">
          <cell r="A189" t="str">
            <v>PURCHASE</v>
          </cell>
          <cell r="B189">
            <v>201106</v>
          </cell>
          <cell r="C189">
            <v>116952</v>
          </cell>
          <cell r="D189" t="str">
            <v>BPCANADA</v>
          </cell>
          <cell r="E189" t="str">
            <v>GASIDX</v>
          </cell>
          <cell r="F189">
            <v>322580</v>
          </cell>
          <cell r="H189" t="str">
            <v>Supply - BG</v>
          </cell>
          <cell r="V189">
            <v>-20968.016</v>
          </cell>
          <cell r="W189" t="str">
            <v>Valued in Nucleus</v>
          </cell>
          <cell r="AE189">
            <v>4.7629999999999999</v>
          </cell>
          <cell r="AH189">
            <v>1537524.8073651558</v>
          </cell>
          <cell r="AI189">
            <v>322805.96417492244</v>
          </cell>
          <cell r="AK189">
            <v>322805.96417492244</v>
          </cell>
          <cell r="AM189" t="str">
            <v>NGP 3</v>
          </cell>
          <cell r="AP189">
            <v>-25803.32891</v>
          </cell>
          <cell r="AQ189" t="str">
            <v>LOSS</v>
          </cell>
        </row>
        <row r="190">
          <cell r="A190" t="str">
            <v>PURCHASE</v>
          </cell>
          <cell r="B190">
            <v>201106</v>
          </cell>
          <cell r="C190">
            <v>116953</v>
          </cell>
          <cell r="D190" t="str">
            <v>BPCANADA</v>
          </cell>
          <cell r="E190" t="str">
            <v>GASIDX</v>
          </cell>
          <cell r="F190">
            <v>49810</v>
          </cell>
          <cell r="H190" t="str">
            <v>Supply - EG</v>
          </cell>
          <cell r="V190">
            <v>-3237.393</v>
          </cell>
          <cell r="W190" t="str">
            <v>Valued in Nucleus</v>
          </cell>
          <cell r="AE190">
            <v>4.7629999999999999</v>
          </cell>
          <cell r="AH190">
            <v>237411.21785249675</v>
          </cell>
          <cell r="AI190">
            <v>49844.8914239968</v>
          </cell>
          <cell r="AK190">
            <v>49844.8914239968</v>
          </cell>
          <cell r="AM190" t="str">
            <v>NGP 3</v>
          </cell>
          <cell r="AP190">
            <v>-3984.0199950000001</v>
          </cell>
          <cell r="AQ190" t="str">
            <v>LOSS</v>
          </cell>
        </row>
        <row r="191">
          <cell r="A191" t="str">
            <v>PURCHASE</v>
          </cell>
          <cell r="B191">
            <v>201106</v>
          </cell>
          <cell r="C191">
            <v>84190</v>
          </cell>
          <cell r="D191" t="str">
            <v>BPCANMKT</v>
          </cell>
          <cell r="E191" t="str">
            <v>GASIDX</v>
          </cell>
          <cell r="F191">
            <v>766010</v>
          </cell>
          <cell r="H191" t="str">
            <v>Supply - NIMO</v>
          </cell>
          <cell r="V191">
            <v>890488.51300000004</v>
          </cell>
          <cell r="W191" t="str">
            <v>Valued in Nucleus</v>
          </cell>
          <cell r="AE191">
            <v>4.9930000000000003</v>
          </cell>
          <cell r="AH191">
            <v>3827367.0869608731</v>
          </cell>
          <cell r="AI191">
            <v>766546.58260782552</v>
          </cell>
          <cell r="AK191">
            <v>766546.58260782552</v>
          </cell>
          <cell r="AM191" t="str">
            <v>NGP 3</v>
          </cell>
          <cell r="AP191">
            <v>-625181.07494825742</v>
          </cell>
          <cell r="AQ191" t="str">
            <v>LOSS</v>
          </cell>
        </row>
        <row r="192">
          <cell r="A192" t="str">
            <v>PURCHASE</v>
          </cell>
          <cell r="B192">
            <v>201106</v>
          </cell>
          <cell r="C192">
            <v>91709</v>
          </cell>
          <cell r="D192" t="str">
            <v>BPCANMKT</v>
          </cell>
          <cell r="E192" t="str">
            <v>GASIDX</v>
          </cell>
          <cell r="F192">
            <v>0</v>
          </cell>
          <cell r="H192" t="str">
            <v>Supply - NIMO</v>
          </cell>
          <cell r="V192">
            <v>0</v>
          </cell>
          <cell r="W192" t="str">
            <v>Not valued in Nucleus</v>
          </cell>
          <cell r="AE192">
            <v>4.9930000000000003</v>
          </cell>
          <cell r="AH192">
            <v>0</v>
          </cell>
          <cell r="AI192">
            <v>0</v>
          </cell>
          <cell r="AK192">
            <v>0</v>
          </cell>
          <cell r="AM192" t="str">
            <v>NGP 3</v>
          </cell>
          <cell r="AP192">
            <v>0</v>
          </cell>
          <cell r="AQ192" t="str">
            <v>LOSS</v>
          </cell>
        </row>
        <row r="193">
          <cell r="A193" t="str">
            <v>PURCHASE</v>
          </cell>
          <cell r="B193">
            <v>201106</v>
          </cell>
          <cell r="C193">
            <v>167165</v>
          </cell>
          <cell r="D193" t="str">
            <v>CARGILL</v>
          </cell>
          <cell r="E193" t="str">
            <v>GASIDX</v>
          </cell>
          <cell r="F193">
            <v>374820</v>
          </cell>
          <cell r="H193" t="str">
            <v>Supply - NY</v>
          </cell>
          <cell r="V193">
            <v>0</v>
          </cell>
          <cell r="W193" t="str">
            <v>Not Valued from Nucleus - AZ Model</v>
          </cell>
          <cell r="AE193">
            <v>4.7629999999999999</v>
          </cell>
          <cell r="AH193">
            <v>0</v>
          </cell>
          <cell r="AI193">
            <v>0</v>
          </cell>
          <cell r="AK193">
            <v>0</v>
          </cell>
          <cell r="AM193" t="str">
            <v>NGP 3</v>
          </cell>
          <cell r="AP193">
            <v>0</v>
          </cell>
          <cell r="AQ193" t="str">
            <v>LOSS</v>
          </cell>
        </row>
        <row r="194">
          <cell r="A194" t="str">
            <v>PURCHASE</v>
          </cell>
          <cell r="B194">
            <v>201106</v>
          </cell>
          <cell r="C194">
            <v>167165</v>
          </cell>
          <cell r="D194" t="str">
            <v>CARGILL</v>
          </cell>
          <cell r="E194" t="str">
            <v>GASIDX</v>
          </cell>
          <cell r="F194">
            <v>838640</v>
          </cell>
          <cell r="H194" t="str">
            <v>Supply - NY</v>
          </cell>
          <cell r="V194">
            <v>0</v>
          </cell>
          <cell r="W194" t="str">
            <v>Not Valued from Nucleus - AZ Model</v>
          </cell>
          <cell r="AE194">
            <v>4.7629999999999999</v>
          </cell>
          <cell r="AH194">
            <v>0</v>
          </cell>
          <cell r="AI194">
            <v>0</v>
          </cell>
          <cell r="AK194">
            <v>0</v>
          </cell>
          <cell r="AM194" t="str">
            <v>NGP 3</v>
          </cell>
          <cell r="AP194">
            <v>0</v>
          </cell>
          <cell r="AQ194" t="str">
            <v>LOSS</v>
          </cell>
        </row>
        <row r="195">
          <cell r="A195" t="str">
            <v>PURCHASE</v>
          </cell>
          <cell r="B195">
            <v>201106</v>
          </cell>
          <cell r="C195">
            <v>167167</v>
          </cell>
          <cell r="D195" t="str">
            <v>CARGILL</v>
          </cell>
          <cell r="E195" t="str">
            <v>GASIDX</v>
          </cell>
          <cell r="F195">
            <v>374820</v>
          </cell>
          <cell r="H195" t="str">
            <v>Supply - LI</v>
          </cell>
          <cell r="V195">
            <v>0</v>
          </cell>
          <cell r="W195" t="str">
            <v>Not Valued from Nucleus - AZ Model</v>
          </cell>
          <cell r="AE195">
            <v>4.7629999999999999</v>
          </cell>
          <cell r="AH195">
            <v>0</v>
          </cell>
          <cell r="AI195">
            <v>0</v>
          </cell>
          <cell r="AK195">
            <v>0</v>
          </cell>
          <cell r="AM195" t="str">
            <v>NGP 3</v>
          </cell>
          <cell r="AP195">
            <v>0</v>
          </cell>
          <cell r="AQ195" t="str">
            <v>LOSS</v>
          </cell>
        </row>
        <row r="196">
          <cell r="A196" t="str">
            <v>PURCHASE</v>
          </cell>
          <cell r="B196">
            <v>201106</v>
          </cell>
          <cell r="C196">
            <v>167167</v>
          </cell>
          <cell r="D196" t="str">
            <v>CARGILL</v>
          </cell>
          <cell r="E196" t="str">
            <v>GASIDX</v>
          </cell>
          <cell r="F196">
            <v>747630</v>
          </cell>
          <cell r="H196" t="str">
            <v>Supply - LI</v>
          </cell>
          <cell r="V196">
            <v>0</v>
          </cell>
          <cell r="W196" t="str">
            <v>Not Valued from Nucleus - AZ Model</v>
          </cell>
          <cell r="AE196">
            <v>4.7629999999999999</v>
          </cell>
          <cell r="AH196">
            <v>0</v>
          </cell>
          <cell r="AI196">
            <v>0</v>
          </cell>
          <cell r="AK196">
            <v>0</v>
          </cell>
          <cell r="AM196" t="str">
            <v>NGP 3</v>
          </cell>
          <cell r="AP196">
            <v>0</v>
          </cell>
          <cell r="AQ196" t="str">
            <v>LOSS</v>
          </cell>
        </row>
        <row r="197">
          <cell r="A197" t="str">
            <v>PURCHASE</v>
          </cell>
          <cell r="B197">
            <v>201106</v>
          </cell>
          <cell r="C197">
            <v>179612</v>
          </cell>
          <cell r="D197" t="str">
            <v>CITI</v>
          </cell>
          <cell r="E197" t="str">
            <v>GASIDX</v>
          </cell>
          <cell r="F197">
            <v>299860</v>
          </cell>
          <cell r="H197" t="str">
            <v>Supply - BG</v>
          </cell>
          <cell r="V197">
            <v>749.63900000000001</v>
          </cell>
          <cell r="W197" t="str">
            <v>Valued from Nucleus ~ Portfolio Changed from Optimization BG to Supply BG pending DPU Approval of Co-Management Agreement. Per Discussion with Steve M, AZ and Mike Wuertz</v>
          </cell>
          <cell r="AE197">
            <v>4.3285999999999998</v>
          </cell>
          <cell r="AH197">
            <v>1298883.214249975</v>
          </cell>
          <cell r="AI197">
            <v>300070.04903432401</v>
          </cell>
          <cell r="AK197">
            <v>300070.04903432401</v>
          </cell>
          <cell r="AM197" t="str">
            <v>NGP 3</v>
          </cell>
          <cell r="AP197">
            <v>-2246.8619799999997</v>
          </cell>
          <cell r="AQ197" t="str">
            <v>LOSS</v>
          </cell>
        </row>
        <row r="198">
          <cell r="A198" t="str">
            <v>PURCHASE</v>
          </cell>
          <cell r="B198">
            <v>201106</v>
          </cell>
          <cell r="C198">
            <v>181089</v>
          </cell>
          <cell r="D198" t="str">
            <v>DEVONGAS</v>
          </cell>
          <cell r="E198" t="str">
            <v>GASIDX</v>
          </cell>
          <cell r="F198">
            <v>299860</v>
          </cell>
          <cell r="H198" t="str">
            <v>Supply - BG</v>
          </cell>
          <cell r="V198">
            <v>0</v>
          </cell>
          <cell r="W198" t="str">
            <v>Valued from Nucleus ~ Portfolio Changed from Optimization BG to Supply BG pending DPU Approval of Co-Management Agreement. Per Discussion with Steve M, AZ and Mike Wuertz</v>
          </cell>
          <cell r="AE198">
            <v>4.3285999999999998</v>
          </cell>
          <cell r="AH198">
            <v>1298883.214249975</v>
          </cell>
          <cell r="AI198">
            <v>300070.04903432401</v>
          </cell>
          <cell r="AK198">
            <v>300070.04903432401</v>
          </cell>
          <cell r="AM198" t="str">
            <v>NGP 3</v>
          </cell>
          <cell r="AP198">
            <v>-2996.5009799999998</v>
          </cell>
          <cell r="AQ198" t="str">
            <v>LOSS</v>
          </cell>
        </row>
        <row r="199">
          <cell r="A199" t="str">
            <v>PURCHASE</v>
          </cell>
          <cell r="B199">
            <v>201106</v>
          </cell>
          <cell r="C199">
            <v>173774</v>
          </cell>
          <cell r="D199" t="str">
            <v>DISTRIGAS</v>
          </cell>
          <cell r="E199" t="str">
            <v>GAS</v>
          </cell>
          <cell r="F199">
            <v>0</v>
          </cell>
          <cell r="H199" t="str">
            <v>LNG - BG</v>
          </cell>
          <cell r="V199">
            <v>0</v>
          </cell>
          <cell r="W199" t="str">
            <v>Not Valued from Nucleus - FVS 217</v>
          </cell>
          <cell r="AE199">
            <v>0</v>
          </cell>
          <cell r="AH199">
            <v>0</v>
          </cell>
          <cell r="AI199">
            <v>0</v>
          </cell>
          <cell r="AK199">
            <v>0</v>
          </cell>
          <cell r="AM199" t="str">
            <v>NGP 3</v>
          </cell>
          <cell r="AP199">
            <v>0</v>
          </cell>
          <cell r="AQ199" t="str">
            <v>LOSS</v>
          </cell>
        </row>
        <row r="200">
          <cell r="A200" t="str">
            <v>PURCHASE</v>
          </cell>
          <cell r="B200">
            <v>201106</v>
          </cell>
          <cell r="C200">
            <v>166065</v>
          </cell>
          <cell r="D200" t="str">
            <v>EMERASVC</v>
          </cell>
          <cell r="E200" t="str">
            <v>GASGDA</v>
          </cell>
          <cell r="F200">
            <v>0</v>
          </cell>
          <cell r="H200" t="str">
            <v>Supply - LI</v>
          </cell>
          <cell r="V200">
            <v>0</v>
          </cell>
          <cell r="W200" t="str">
            <v>Valued from Nucleus</v>
          </cell>
          <cell r="AE200">
            <v>4.8948999999999998</v>
          </cell>
          <cell r="AH200">
            <v>0</v>
          </cell>
          <cell r="AI200">
            <v>0</v>
          </cell>
          <cell r="AK200">
            <v>0</v>
          </cell>
          <cell r="AM200" t="str">
            <v>NGP 3</v>
          </cell>
          <cell r="AP200">
            <v>-1428310.5865543729</v>
          </cell>
          <cell r="AQ200" t="str">
            <v>LOSS</v>
          </cell>
        </row>
        <row r="201">
          <cell r="A201" t="str">
            <v>PURCHASE</v>
          </cell>
          <cell r="B201">
            <v>201106</v>
          </cell>
          <cell r="C201">
            <v>168215</v>
          </cell>
          <cell r="D201" t="str">
            <v>EMERASVC</v>
          </cell>
          <cell r="E201" t="str">
            <v>GAS</v>
          </cell>
          <cell r="F201">
            <v>0</v>
          </cell>
          <cell r="H201" t="str">
            <v>Supply - LI</v>
          </cell>
          <cell r="V201">
            <v>0</v>
          </cell>
          <cell r="W201" t="str">
            <v>Not Valued - Deal created only to support Counterparty Invoicing of Pipeline Demand</v>
          </cell>
          <cell r="AE201">
            <v>0</v>
          </cell>
          <cell r="AH201">
            <v>0</v>
          </cell>
          <cell r="AI201">
            <v>0</v>
          </cell>
          <cell r="AK201">
            <v>0</v>
          </cell>
          <cell r="AM201" t="str">
            <v>NGP 3</v>
          </cell>
          <cell r="AP201">
            <v>0</v>
          </cell>
          <cell r="AQ201" t="str">
            <v>LOSS</v>
          </cell>
        </row>
        <row r="202">
          <cell r="A202" t="str">
            <v>PURCHASE</v>
          </cell>
          <cell r="B202">
            <v>201106</v>
          </cell>
          <cell r="C202">
            <v>165659</v>
          </cell>
          <cell r="D202" t="str">
            <v>GRANITERDG</v>
          </cell>
          <cell r="E202" t="str">
            <v>GAS</v>
          </cell>
          <cell r="F202">
            <v>0</v>
          </cell>
          <cell r="H202" t="str">
            <v>Supply - EN</v>
          </cell>
          <cell r="V202">
            <v>0</v>
          </cell>
          <cell r="W202" t="str">
            <v>Not Valued from Nucleus - Model AZ</v>
          </cell>
          <cell r="AE202">
            <v>0</v>
          </cell>
          <cell r="AH202">
            <v>0</v>
          </cell>
          <cell r="AI202">
            <v>0</v>
          </cell>
          <cell r="AK202">
            <v>0</v>
          </cell>
          <cell r="AM202" t="str">
            <v>NGP 3</v>
          </cell>
          <cell r="AP202">
            <v>0</v>
          </cell>
          <cell r="AQ202" t="str">
            <v>LOSS</v>
          </cell>
        </row>
        <row r="203">
          <cell r="A203" t="str">
            <v>PURCHASE</v>
          </cell>
          <cell r="B203">
            <v>201106</v>
          </cell>
          <cell r="C203">
            <v>121200</v>
          </cell>
          <cell r="D203" t="str">
            <v>HESS</v>
          </cell>
          <cell r="E203" t="str">
            <v>GASGDA</v>
          </cell>
          <cell r="F203">
            <v>899570</v>
          </cell>
          <cell r="H203" t="str">
            <v>Supply - LI</v>
          </cell>
          <cell r="V203">
            <v>0</v>
          </cell>
          <cell r="W203" t="str">
            <v>Not Valued from Nucleus - Model</v>
          </cell>
          <cell r="AE203">
            <v>4.8205</v>
          </cell>
          <cell r="AH203">
            <v>0</v>
          </cell>
          <cell r="AI203">
            <v>0</v>
          </cell>
          <cell r="AK203">
            <v>0</v>
          </cell>
          <cell r="AM203" t="str">
            <v>NGP 3</v>
          </cell>
          <cell r="AP203">
            <v>0</v>
          </cell>
          <cell r="AQ203" t="str">
            <v>LOSS</v>
          </cell>
        </row>
        <row r="204">
          <cell r="A204" t="str">
            <v>PURCHASE</v>
          </cell>
          <cell r="B204">
            <v>201106</v>
          </cell>
          <cell r="C204">
            <v>121202</v>
          </cell>
          <cell r="D204" t="str">
            <v>HESS</v>
          </cell>
          <cell r="E204" t="str">
            <v>GASIDX</v>
          </cell>
          <cell r="F204">
            <v>899570</v>
          </cell>
          <cell r="H204" t="str">
            <v>Supply - NY</v>
          </cell>
          <cell r="V204">
            <v>0</v>
          </cell>
          <cell r="W204" t="str">
            <v>Not Valued in Nucleus</v>
          </cell>
          <cell r="AE204">
            <v>4.8205</v>
          </cell>
          <cell r="AH204">
            <v>0</v>
          </cell>
          <cell r="AI204">
            <v>0</v>
          </cell>
          <cell r="AK204">
            <v>0</v>
          </cell>
          <cell r="AM204" t="str">
            <v>NGP 3</v>
          </cell>
          <cell r="AP204">
            <v>0</v>
          </cell>
          <cell r="AQ204" t="str">
            <v>LOSS</v>
          </cell>
        </row>
        <row r="205">
          <cell r="A205" t="str">
            <v>PURCHASE</v>
          </cell>
          <cell r="B205">
            <v>201106</v>
          </cell>
          <cell r="C205">
            <v>166447</v>
          </cell>
          <cell r="D205" t="str">
            <v>HESS</v>
          </cell>
          <cell r="E205" t="str">
            <v>GASGDA</v>
          </cell>
          <cell r="F205">
            <v>0</v>
          </cell>
          <cell r="H205" t="str">
            <v>Supply - LI</v>
          </cell>
          <cell r="V205">
            <v>0</v>
          </cell>
          <cell r="W205" t="str">
            <v>Valued from Nucleus - Demand Only; Summer Option at Index plus adder, hence MtM on supply is zero</v>
          </cell>
          <cell r="AE205">
            <v>4.8948999999999998</v>
          </cell>
          <cell r="AH205">
            <v>0</v>
          </cell>
          <cell r="AI205">
            <v>0</v>
          </cell>
          <cell r="AK205">
            <v>0</v>
          </cell>
          <cell r="AM205" t="str">
            <v>NGP 3</v>
          </cell>
          <cell r="AP205">
            <v>-1020346.9814092069</v>
          </cell>
          <cell r="AQ205" t="str">
            <v>LOSS</v>
          </cell>
        </row>
        <row r="206">
          <cell r="A206" t="str">
            <v>PURCHASE</v>
          </cell>
          <cell r="B206">
            <v>201106</v>
          </cell>
          <cell r="C206">
            <v>166076</v>
          </cell>
          <cell r="D206" t="str">
            <v>JARON</v>
          </cell>
          <cell r="E206" t="str">
            <v>GASGDA</v>
          </cell>
          <cell r="F206">
            <v>0</v>
          </cell>
          <cell r="H206" t="str">
            <v>Supply - LI</v>
          </cell>
          <cell r="V206">
            <v>0</v>
          </cell>
          <cell r="W206" t="str">
            <v>Valued from Nucleus - Demand Only</v>
          </cell>
          <cell r="AE206">
            <v>4.8948999999999998</v>
          </cell>
          <cell r="AH206">
            <v>0</v>
          </cell>
          <cell r="AI206">
            <v>0</v>
          </cell>
          <cell r="AK206">
            <v>0</v>
          </cell>
          <cell r="AM206" t="str">
            <v>NGP 3</v>
          </cell>
          <cell r="AP206">
            <v>-1369668.4715175976</v>
          </cell>
          <cell r="AQ206" t="str">
            <v>LOSS</v>
          </cell>
        </row>
        <row r="207">
          <cell r="A207" t="str">
            <v>PURCHASE</v>
          </cell>
          <cell r="B207">
            <v>201106</v>
          </cell>
          <cell r="C207">
            <v>168216</v>
          </cell>
          <cell r="D207" t="str">
            <v>JARON</v>
          </cell>
          <cell r="E207" t="str">
            <v>GAS</v>
          </cell>
          <cell r="F207">
            <v>0</v>
          </cell>
          <cell r="H207" t="str">
            <v>Supply - LI</v>
          </cell>
          <cell r="V207">
            <v>0</v>
          </cell>
          <cell r="W207" t="str">
            <v>Not Valued - Deal created only to support Counterparty Invoicing of Pipeline Demand</v>
          </cell>
          <cell r="AE207">
            <v>0</v>
          </cell>
          <cell r="AH207">
            <v>0</v>
          </cell>
          <cell r="AI207">
            <v>0</v>
          </cell>
          <cell r="AK207">
            <v>0</v>
          </cell>
          <cell r="AM207" t="str">
            <v>NGP 3</v>
          </cell>
          <cell r="AP207">
            <v>0</v>
          </cell>
          <cell r="AQ207" t="str">
            <v>LOSS</v>
          </cell>
        </row>
        <row r="208">
          <cell r="A208" t="str">
            <v>PURCHASE</v>
          </cell>
          <cell r="B208">
            <v>201106</v>
          </cell>
          <cell r="C208">
            <v>166059</v>
          </cell>
          <cell r="D208" t="str">
            <v>REPSOL</v>
          </cell>
          <cell r="E208" t="str">
            <v>GASIDX</v>
          </cell>
          <cell r="F208">
            <v>0</v>
          </cell>
          <cell r="H208" t="str">
            <v>Supply - EN</v>
          </cell>
          <cell r="V208">
            <v>0</v>
          </cell>
          <cell r="W208" t="str">
            <v>Not Valued from Nucleus - Model</v>
          </cell>
          <cell r="AE208">
            <v>4.8285999999999998</v>
          </cell>
          <cell r="AH208">
            <v>0</v>
          </cell>
          <cell r="AI208">
            <v>0</v>
          </cell>
          <cell r="AK208">
            <v>0</v>
          </cell>
          <cell r="AM208" t="str">
            <v>NGP 3</v>
          </cell>
          <cell r="AP208">
            <v>0</v>
          </cell>
          <cell r="AQ208" t="str">
            <v>LOSS</v>
          </cell>
        </row>
        <row r="209">
          <cell r="A209" t="str">
            <v>PURCHASE</v>
          </cell>
          <cell r="B209">
            <v>201106</v>
          </cell>
          <cell r="C209">
            <v>166062</v>
          </cell>
          <cell r="D209" t="str">
            <v>REPSOL</v>
          </cell>
          <cell r="E209" t="str">
            <v>GASGDA</v>
          </cell>
          <cell r="F209">
            <v>0</v>
          </cell>
          <cell r="H209" t="str">
            <v>Supply - EN</v>
          </cell>
          <cell r="V209">
            <v>0</v>
          </cell>
          <cell r="W209" t="str">
            <v>Not Valued from Nucleus - Model</v>
          </cell>
          <cell r="AE209">
            <v>4.8285999999999998</v>
          </cell>
          <cell r="AH209">
            <v>0</v>
          </cell>
          <cell r="AI209">
            <v>0</v>
          </cell>
          <cell r="AK209">
            <v>0</v>
          </cell>
          <cell r="AM209" t="str">
            <v>NGP 3</v>
          </cell>
          <cell r="AP209">
            <v>0</v>
          </cell>
          <cell r="AQ209" t="str">
            <v>LOSS</v>
          </cell>
        </row>
        <row r="210">
          <cell r="A210" t="str">
            <v>PURCHASE</v>
          </cell>
          <cell r="B210">
            <v>201106</v>
          </cell>
          <cell r="C210">
            <v>166063</v>
          </cell>
          <cell r="D210" t="str">
            <v>REPSOL</v>
          </cell>
          <cell r="E210" t="str">
            <v>GASGDA</v>
          </cell>
          <cell r="F210">
            <v>0</v>
          </cell>
          <cell r="H210" t="str">
            <v>Supply - EN</v>
          </cell>
          <cell r="V210">
            <v>0</v>
          </cell>
          <cell r="W210" t="str">
            <v>Not Valued from Nucleus - Model</v>
          </cell>
          <cell r="AE210">
            <v>4.8285999999999998</v>
          </cell>
          <cell r="AH210">
            <v>0</v>
          </cell>
          <cell r="AI210">
            <v>0</v>
          </cell>
          <cell r="AK210">
            <v>0</v>
          </cell>
          <cell r="AM210" t="str">
            <v>NGP 3</v>
          </cell>
          <cell r="AP210">
            <v>0</v>
          </cell>
          <cell r="AQ210" t="str">
            <v>LOSS</v>
          </cell>
        </row>
        <row r="211">
          <cell r="A211" t="str">
            <v>PURCHASE</v>
          </cell>
          <cell r="B211">
            <v>201106</v>
          </cell>
          <cell r="C211">
            <v>167168</v>
          </cell>
          <cell r="D211" t="str">
            <v>REPSOL</v>
          </cell>
          <cell r="E211" t="str">
            <v>GASGDA</v>
          </cell>
          <cell r="F211">
            <v>0</v>
          </cell>
          <cell r="H211" t="str">
            <v>Supply - NEC</v>
          </cell>
          <cell r="V211">
            <v>0</v>
          </cell>
          <cell r="W211" t="str">
            <v>Valued from Nucleus</v>
          </cell>
          <cell r="AE211">
            <v>4.8380000000000001</v>
          </cell>
          <cell r="AH211">
            <v>0</v>
          </cell>
          <cell r="AI211">
            <v>0</v>
          </cell>
          <cell r="AK211">
            <v>0</v>
          </cell>
          <cell r="AM211" t="str">
            <v>NGP 3</v>
          </cell>
          <cell r="AP211">
            <v>-78727.166215931502</v>
          </cell>
          <cell r="AQ211" t="str">
            <v>LOSS</v>
          </cell>
        </row>
        <row r="212">
          <cell r="A212" t="str">
            <v>PURCHASE</v>
          </cell>
          <cell r="B212">
            <v>201106</v>
          </cell>
          <cell r="C212">
            <v>180246</v>
          </cell>
          <cell r="D212" t="str">
            <v>SPARKENRGY</v>
          </cell>
          <cell r="E212" t="str">
            <v>GASIDX</v>
          </cell>
          <cell r="F212">
            <v>149930</v>
          </cell>
          <cell r="H212" t="str">
            <v>Supply - BG</v>
          </cell>
          <cell r="V212">
            <v>749.63900000000001</v>
          </cell>
          <cell r="W212" t="str">
            <v>Valued from Nucleus ~ Portfolio Changed from Optimization BG to Supply BG pending DPU Approval of Co-Management Agreement. Per Discussion with Steve M, AZ and Mike Wuertz</v>
          </cell>
          <cell r="AE212">
            <v>4.3285999999999998</v>
          </cell>
          <cell r="AH212">
            <v>649441.60712498752</v>
          </cell>
          <cell r="AI212">
            <v>150035.024517162</v>
          </cell>
          <cell r="AK212">
            <v>150035.024517162</v>
          </cell>
          <cell r="AM212" t="str">
            <v>NGP 3</v>
          </cell>
          <cell r="AP212">
            <v>-748.61148999999989</v>
          </cell>
          <cell r="AQ212" t="str">
            <v>LOSS</v>
          </cell>
        </row>
        <row r="213">
          <cell r="A213" t="str">
            <v>PURCHASE</v>
          </cell>
          <cell r="B213">
            <v>201106</v>
          </cell>
          <cell r="C213">
            <v>166066</v>
          </cell>
          <cell r="D213" t="str">
            <v>TENASKA</v>
          </cell>
          <cell r="E213" t="str">
            <v>GASGDA</v>
          </cell>
          <cell r="F213">
            <v>0</v>
          </cell>
          <cell r="H213" t="str">
            <v>Supply - LI</v>
          </cell>
          <cell r="V213">
            <v>0</v>
          </cell>
          <cell r="W213" t="str">
            <v>Valued from Nucleus</v>
          </cell>
          <cell r="AE213">
            <v>4.8948999999999998</v>
          </cell>
          <cell r="AH213">
            <v>0</v>
          </cell>
          <cell r="AI213">
            <v>0</v>
          </cell>
          <cell r="AK213">
            <v>0</v>
          </cell>
          <cell r="AM213" t="str">
            <v>NGP 3</v>
          </cell>
          <cell r="AP213">
            <v>-1449098.9881921029</v>
          </cell>
          <cell r="AQ213" t="str">
            <v>LOSS</v>
          </cell>
        </row>
        <row r="214">
          <cell r="A214" t="str">
            <v>PURCHASE</v>
          </cell>
          <cell r="B214">
            <v>201106</v>
          </cell>
          <cell r="C214">
            <v>168217</v>
          </cell>
          <cell r="D214" t="str">
            <v>TENASKA</v>
          </cell>
          <cell r="E214" t="str">
            <v>GAS</v>
          </cell>
          <cell r="F214">
            <v>0</v>
          </cell>
          <cell r="H214" t="str">
            <v>Supply - LI</v>
          </cell>
          <cell r="V214">
            <v>0</v>
          </cell>
          <cell r="W214" t="str">
            <v>Not Valued - Deal created only to support Counterparty Invoicing of Pipeline Demand</v>
          </cell>
          <cell r="AE214">
            <v>0</v>
          </cell>
          <cell r="AH214">
            <v>0</v>
          </cell>
          <cell r="AI214">
            <v>0</v>
          </cell>
          <cell r="AK214">
            <v>0</v>
          </cell>
          <cell r="AM214" t="str">
            <v>NGP 3</v>
          </cell>
          <cell r="AP214">
            <v>0</v>
          </cell>
          <cell r="AQ214" t="str">
            <v>LOSS</v>
          </cell>
        </row>
        <row r="215">
          <cell r="A215" t="str">
            <v>PURCHASE</v>
          </cell>
          <cell r="B215">
            <v>201107</v>
          </cell>
          <cell r="C215">
            <v>67038</v>
          </cell>
          <cell r="D215" t="str">
            <v>ANE</v>
          </cell>
          <cell r="E215" t="str">
            <v>GASIDX</v>
          </cell>
          <cell r="F215">
            <v>228340</v>
          </cell>
          <cell r="H215" t="str">
            <v>Supply - NY</v>
          </cell>
          <cell r="V215">
            <v>223327.96208640008</v>
          </cell>
          <cell r="W215" t="str">
            <v>Valued in Nucleus</v>
          </cell>
          <cell r="AE215">
            <v>4.9830000000000005</v>
          </cell>
          <cell r="AH215">
            <v>1138957.1771771773</v>
          </cell>
          <cell r="AI215">
            <v>228568.56856856856</v>
          </cell>
          <cell r="AK215">
            <v>228568.56856856856</v>
          </cell>
          <cell r="AM215" t="str">
            <v>NGP 3</v>
          </cell>
          <cell r="AP215">
            <v>-155738.2509895362</v>
          </cell>
          <cell r="AQ215" t="str">
            <v>LOSS</v>
          </cell>
        </row>
        <row r="216">
          <cell r="A216" t="str">
            <v>PURCHASE</v>
          </cell>
          <cell r="B216">
            <v>201107</v>
          </cell>
          <cell r="C216">
            <v>67039</v>
          </cell>
          <cell r="D216" t="str">
            <v>ANE</v>
          </cell>
          <cell r="E216" t="str">
            <v>GASIDX</v>
          </cell>
          <cell r="F216">
            <v>223070</v>
          </cell>
          <cell r="H216" t="str">
            <v>Supply - LI</v>
          </cell>
          <cell r="V216">
            <v>218181.46573440009</v>
          </cell>
          <cell r="W216" t="str">
            <v>Valued in Nucleus</v>
          </cell>
          <cell r="AE216">
            <v>4.9830000000000005</v>
          </cell>
          <cell r="AH216">
            <v>1112670.4804804805</v>
          </cell>
          <cell r="AI216">
            <v>223293.2932932933</v>
          </cell>
          <cell r="AK216">
            <v>223293.2932932933</v>
          </cell>
          <cell r="AM216" t="str">
            <v>NGP 3</v>
          </cell>
          <cell r="AP216">
            <v>-152143.30562014319</v>
          </cell>
          <cell r="AQ216" t="str">
            <v>LOSS</v>
          </cell>
        </row>
        <row r="217">
          <cell r="A217" t="str">
            <v>PURCHASE</v>
          </cell>
          <cell r="B217">
            <v>201107</v>
          </cell>
          <cell r="C217">
            <v>166064</v>
          </cell>
          <cell r="D217" t="str">
            <v>BGLNG</v>
          </cell>
          <cell r="E217" t="str">
            <v>GASGDA</v>
          </cell>
          <cell r="F217">
            <v>0</v>
          </cell>
          <cell r="H217" t="str">
            <v>Supply - LI</v>
          </cell>
          <cell r="V217">
            <v>0</v>
          </cell>
          <cell r="W217" t="str">
            <v>Valued from Nucleus</v>
          </cell>
          <cell r="AE217">
            <v>5.0275000000000007</v>
          </cell>
          <cell r="AH217">
            <v>0</v>
          </cell>
          <cell r="AI217">
            <v>0</v>
          </cell>
          <cell r="AK217">
            <v>0</v>
          </cell>
          <cell r="AM217" t="str">
            <v>NGP 3</v>
          </cell>
          <cell r="AP217">
            <v>-1644831.5590902965</v>
          </cell>
          <cell r="AQ217" t="str">
            <v>LOSS</v>
          </cell>
        </row>
        <row r="218">
          <cell r="A218" t="str">
            <v>PURCHASE</v>
          </cell>
          <cell r="B218">
            <v>201107</v>
          </cell>
          <cell r="C218">
            <v>166075</v>
          </cell>
          <cell r="D218" t="str">
            <v>BGLNG</v>
          </cell>
          <cell r="E218" t="str">
            <v>GASGDA</v>
          </cell>
          <cell r="F218">
            <v>0</v>
          </cell>
          <cell r="H218" t="str">
            <v>Supply - LI</v>
          </cell>
          <cell r="V218">
            <v>0</v>
          </cell>
          <cell r="W218" t="str">
            <v>Valued from nucleus - Demand Only</v>
          </cell>
          <cell r="AE218">
            <v>5.0275000000000007</v>
          </cell>
          <cell r="AH218">
            <v>0</v>
          </cell>
          <cell r="AI218">
            <v>0</v>
          </cell>
          <cell r="AK218">
            <v>0</v>
          </cell>
          <cell r="AM218" t="str">
            <v>NGP 3</v>
          </cell>
          <cell r="AP218">
            <v>-1334615.8182464219</v>
          </cell>
          <cell r="AQ218" t="str">
            <v>LOSS</v>
          </cell>
        </row>
        <row r="219">
          <cell r="A219" t="str">
            <v>PURCHASE</v>
          </cell>
          <cell r="B219">
            <v>201107</v>
          </cell>
          <cell r="C219">
            <v>168214</v>
          </cell>
          <cell r="D219" t="str">
            <v>BGLNG</v>
          </cell>
          <cell r="E219" t="str">
            <v>GAS</v>
          </cell>
          <cell r="F219">
            <v>0</v>
          </cell>
          <cell r="H219" t="str">
            <v>Supply - LI</v>
          </cell>
          <cell r="V219">
            <v>0</v>
          </cell>
          <cell r="W219" t="str">
            <v>Not Valued - Deal created only to support Counterparty Invoicing of Pipeline Demand</v>
          </cell>
          <cell r="AE219">
            <v>0</v>
          </cell>
          <cell r="AH219">
            <v>0</v>
          </cell>
          <cell r="AI219">
            <v>0</v>
          </cell>
          <cell r="AK219">
            <v>0</v>
          </cell>
          <cell r="AM219" t="str">
            <v>NGP 3</v>
          </cell>
          <cell r="AP219">
            <v>0</v>
          </cell>
          <cell r="AQ219" t="str">
            <v>LOSS</v>
          </cell>
        </row>
        <row r="220">
          <cell r="A220" t="str">
            <v>PURCHASE</v>
          </cell>
          <cell r="B220">
            <v>201107</v>
          </cell>
          <cell r="C220">
            <v>153738</v>
          </cell>
          <cell r="D220" t="str">
            <v>BP</v>
          </cell>
          <cell r="E220" t="str">
            <v>FUTTRG</v>
          </cell>
          <cell r="F220">
            <v>-291900</v>
          </cell>
          <cell r="H220" t="str">
            <v>Supply - NIMO</v>
          </cell>
          <cell r="V220">
            <v>-34823.146000000001</v>
          </cell>
          <cell r="W220" t="str">
            <v>Valued from Nucleus - Firm Vol</v>
          </cell>
          <cell r="AE220">
            <v>5.3719999999999999</v>
          </cell>
          <cell r="AH220">
            <v>0</v>
          </cell>
          <cell r="AI220">
            <v>0</v>
          </cell>
          <cell r="AK220">
            <v>0</v>
          </cell>
          <cell r="AM220" t="str">
            <v>NGP 3</v>
          </cell>
          <cell r="AP220">
            <v>-34823.146000000001</v>
          </cell>
          <cell r="AQ220" t="str">
            <v>LOSS</v>
          </cell>
        </row>
        <row r="221">
          <cell r="A221" t="str">
            <v>PURCHASE</v>
          </cell>
          <cell r="B221">
            <v>201107</v>
          </cell>
          <cell r="C221">
            <v>153738</v>
          </cell>
          <cell r="D221" t="str">
            <v>BP</v>
          </cell>
          <cell r="E221" t="str">
            <v>GASTRG</v>
          </cell>
          <cell r="F221">
            <v>291900</v>
          </cell>
          <cell r="H221" t="str">
            <v>Supply - NIMO</v>
          </cell>
          <cell r="V221">
            <v>69646.292000000001</v>
          </cell>
          <cell r="W221" t="str">
            <v>Valued from Nucleus - Firm Vol</v>
          </cell>
          <cell r="AE221">
            <v>5.3719999999999999</v>
          </cell>
          <cell r="AH221">
            <v>1568086.8</v>
          </cell>
          <cell r="AI221">
            <v>291900</v>
          </cell>
          <cell r="AK221">
            <v>291900</v>
          </cell>
          <cell r="AM221" t="str">
            <v>NGP 3</v>
          </cell>
          <cell r="AP221">
            <v>63814.130000000005</v>
          </cell>
          <cell r="AQ221" t="str">
            <v>GAIN</v>
          </cell>
        </row>
        <row r="222">
          <cell r="A222" t="str">
            <v>PURCHASE</v>
          </cell>
          <cell r="B222">
            <v>201107</v>
          </cell>
          <cell r="C222">
            <v>166449</v>
          </cell>
          <cell r="D222" t="str">
            <v>BP</v>
          </cell>
          <cell r="E222" t="str">
            <v>GASGDA</v>
          </cell>
          <cell r="F222">
            <v>0</v>
          </cell>
          <cell r="H222" t="str">
            <v>Supply - LI</v>
          </cell>
          <cell r="V222">
            <v>0</v>
          </cell>
          <cell r="W222" t="str">
            <v>Not Valued from Nucleus - Model</v>
          </cell>
          <cell r="AE222">
            <v>5.0275000000000007</v>
          </cell>
          <cell r="AH222">
            <v>0</v>
          </cell>
          <cell r="AI222">
            <v>0</v>
          </cell>
          <cell r="AK222">
            <v>0</v>
          </cell>
          <cell r="AM222" t="str">
            <v>NGP 3</v>
          </cell>
          <cell r="AP222">
            <v>0</v>
          </cell>
          <cell r="AQ222" t="str">
            <v>LOSS</v>
          </cell>
        </row>
        <row r="223">
          <cell r="A223" t="str">
            <v>PURCHASE</v>
          </cell>
          <cell r="B223">
            <v>201107</v>
          </cell>
          <cell r="C223">
            <v>48215</v>
          </cell>
          <cell r="D223" t="str">
            <v>BPCANADA</v>
          </cell>
          <cell r="E223" t="str">
            <v>GASIDX</v>
          </cell>
          <cell r="F223">
            <v>79010</v>
          </cell>
          <cell r="H223" t="str">
            <v>Supply - LI</v>
          </cell>
          <cell r="V223">
            <v>-3950.6880000000001</v>
          </cell>
          <cell r="W223" t="str">
            <v>Valued in Nucleus</v>
          </cell>
          <cell r="AE223">
            <v>4.7680000000000007</v>
          </cell>
          <cell r="AH223">
            <v>377096.77677677682</v>
          </cell>
          <cell r="AI223">
            <v>79089.089089089088</v>
          </cell>
          <cell r="AK223">
            <v>79089.089089089088</v>
          </cell>
          <cell r="AM223" t="str">
            <v>NGP 3</v>
          </cell>
          <cell r="AP223">
            <v>-5134.6528500000004</v>
          </cell>
          <cell r="AQ223" t="str">
            <v>LOSS</v>
          </cell>
        </row>
        <row r="224">
          <cell r="A224" t="str">
            <v>PURCHASE</v>
          </cell>
          <cell r="B224">
            <v>201107</v>
          </cell>
          <cell r="C224">
            <v>48216</v>
          </cell>
          <cell r="D224" t="str">
            <v>BPCANADA</v>
          </cell>
          <cell r="E224" t="str">
            <v>GASIDX</v>
          </cell>
          <cell r="F224">
            <v>99080</v>
          </cell>
          <cell r="H224" t="str">
            <v>Supply - EN</v>
          </cell>
          <cell r="V224">
            <v>-4954.2340000000004</v>
          </cell>
          <cell r="W224" t="str">
            <v>Valued in Nucleus</v>
          </cell>
          <cell r="AE224">
            <v>4.7680000000000007</v>
          </cell>
          <cell r="AH224">
            <v>472886.32632632641</v>
          </cell>
          <cell r="AI224">
            <v>99179.179179179177</v>
          </cell>
          <cell r="AK224">
            <v>99179.179179179177</v>
          </cell>
          <cell r="AM224" t="str">
            <v>NGP 3</v>
          </cell>
          <cell r="AP224">
            <v>-6438.9477999999999</v>
          </cell>
          <cell r="AQ224" t="str">
            <v>LOSS</v>
          </cell>
        </row>
        <row r="225">
          <cell r="A225" t="str">
            <v>PURCHASE</v>
          </cell>
          <cell r="B225">
            <v>201107</v>
          </cell>
          <cell r="C225">
            <v>48217</v>
          </cell>
          <cell r="D225" t="str">
            <v>BPCANADA</v>
          </cell>
          <cell r="E225" t="str">
            <v>GASIDX</v>
          </cell>
          <cell r="F225">
            <v>946900</v>
          </cell>
          <cell r="H225" t="str">
            <v>Supply - NY</v>
          </cell>
          <cell r="V225">
            <v>-47344.760999999999</v>
          </cell>
          <cell r="W225" t="str">
            <v>Valued in Nucleus</v>
          </cell>
          <cell r="AE225">
            <v>4.7680000000000007</v>
          </cell>
          <cell r="AH225">
            <v>4519338.5385385389</v>
          </cell>
          <cell r="AI225">
            <v>947847.84784784785</v>
          </cell>
          <cell r="AK225">
            <v>947847.84784784785</v>
          </cell>
          <cell r="AM225" t="str">
            <v>NGP 3</v>
          </cell>
          <cell r="AP225">
            <v>-61534.057499999995</v>
          </cell>
          <cell r="AQ225" t="str">
            <v>LOSS</v>
          </cell>
        </row>
        <row r="226">
          <cell r="A226" t="str">
            <v>PURCHASE</v>
          </cell>
          <cell r="B226">
            <v>201107</v>
          </cell>
          <cell r="C226">
            <v>116952</v>
          </cell>
          <cell r="D226" t="str">
            <v>BPCANADA</v>
          </cell>
          <cell r="E226" t="str">
            <v>GASIDX</v>
          </cell>
          <cell r="F226">
            <v>333210</v>
          </cell>
          <cell r="H226" t="str">
            <v>Supply - BG</v>
          </cell>
          <cell r="V226">
            <v>-16660.722000000002</v>
          </cell>
          <cell r="W226" t="str">
            <v>Valued in Nucleus</v>
          </cell>
          <cell r="AE226">
            <v>4.6980000000000004</v>
          </cell>
          <cell r="AH226">
            <v>1566987.5675675676</v>
          </cell>
          <cell r="AI226">
            <v>333543.54354354355</v>
          </cell>
          <cell r="AK226">
            <v>333543.54354354355</v>
          </cell>
          <cell r="AM226" t="str">
            <v>NGP 3</v>
          </cell>
          <cell r="AP226">
            <v>-21653.87385</v>
          </cell>
          <cell r="AQ226" t="str">
            <v>LOSS</v>
          </cell>
        </row>
        <row r="227">
          <cell r="A227" t="str">
            <v>PURCHASE</v>
          </cell>
          <cell r="B227">
            <v>201107</v>
          </cell>
          <cell r="C227">
            <v>116953</v>
          </cell>
          <cell r="D227" t="str">
            <v>BPCANADA</v>
          </cell>
          <cell r="E227" t="str">
            <v>GASIDX</v>
          </cell>
          <cell r="F227">
            <v>51450</v>
          </cell>
          <cell r="H227" t="str">
            <v>Supply - EG</v>
          </cell>
          <cell r="V227">
            <v>-2572.3609999999999</v>
          </cell>
          <cell r="W227" t="str">
            <v>Valued in Nucleus</v>
          </cell>
          <cell r="AE227">
            <v>4.7680000000000007</v>
          </cell>
          <cell r="AH227">
            <v>245559.1591591592</v>
          </cell>
          <cell r="AI227">
            <v>51501.501501501501</v>
          </cell>
          <cell r="AK227">
            <v>51501.501501501501</v>
          </cell>
          <cell r="AM227" t="str">
            <v>NGP 3</v>
          </cell>
          <cell r="AP227">
            <v>-3343.33925</v>
          </cell>
          <cell r="AQ227" t="str">
            <v>LOSS</v>
          </cell>
        </row>
        <row r="228">
          <cell r="A228" t="str">
            <v>PURCHASE</v>
          </cell>
          <cell r="B228">
            <v>201107</v>
          </cell>
          <cell r="C228">
            <v>84190</v>
          </cell>
          <cell r="D228" t="str">
            <v>BPCANMKT</v>
          </cell>
          <cell r="E228" t="str">
            <v>GASIDX</v>
          </cell>
          <cell r="F228">
            <v>791250</v>
          </cell>
          <cell r="H228" t="str">
            <v>Supply - NIMO</v>
          </cell>
          <cell r="V228">
            <v>874334.20499999996</v>
          </cell>
          <cell r="W228" t="str">
            <v>Valued in Nucleus</v>
          </cell>
          <cell r="AE228">
            <v>4.9830000000000005</v>
          </cell>
          <cell r="AH228">
            <v>3946745.4954954959</v>
          </cell>
          <cell r="AI228">
            <v>792042.04204204201</v>
          </cell>
          <cell r="AK228">
            <v>792042.04204204201</v>
          </cell>
          <cell r="AM228" t="str">
            <v>NGP 3</v>
          </cell>
          <cell r="AP228">
            <v>-687471.54032633163</v>
          </cell>
          <cell r="AQ228" t="str">
            <v>LOSS</v>
          </cell>
        </row>
        <row r="229">
          <cell r="A229" t="str">
            <v>PURCHASE</v>
          </cell>
          <cell r="B229">
            <v>201107</v>
          </cell>
          <cell r="C229">
            <v>91709</v>
          </cell>
          <cell r="D229" t="str">
            <v>BPCANMKT</v>
          </cell>
          <cell r="E229" t="str">
            <v>GASIDX</v>
          </cell>
          <cell r="F229">
            <v>0</v>
          </cell>
          <cell r="H229" t="str">
            <v>Supply - NIMO</v>
          </cell>
          <cell r="V229">
            <v>0</v>
          </cell>
          <cell r="W229" t="str">
            <v>Not valued in Nucleus</v>
          </cell>
          <cell r="AE229">
            <v>4.9830000000000005</v>
          </cell>
          <cell r="AH229">
            <v>0</v>
          </cell>
          <cell r="AI229">
            <v>0</v>
          </cell>
          <cell r="AK229">
            <v>0</v>
          </cell>
          <cell r="AM229" t="str">
            <v>NGP 3</v>
          </cell>
          <cell r="AP229">
            <v>0</v>
          </cell>
          <cell r="AQ229" t="str">
            <v>LOSS</v>
          </cell>
        </row>
        <row r="230">
          <cell r="A230" t="str">
            <v>PURCHASE</v>
          </cell>
          <cell r="B230">
            <v>201107</v>
          </cell>
          <cell r="C230">
            <v>167165</v>
          </cell>
          <cell r="D230" t="str">
            <v>CARGILL</v>
          </cell>
          <cell r="E230" t="str">
            <v>GASIDX</v>
          </cell>
          <cell r="F230">
            <v>387170</v>
          </cell>
          <cell r="H230" t="str">
            <v>Supply - NY</v>
          </cell>
          <cell r="V230">
            <v>0</v>
          </cell>
          <cell r="W230" t="str">
            <v>Not Valued from Nucleus - AZ Model</v>
          </cell>
          <cell r="AE230">
            <v>4.7680000000000007</v>
          </cell>
          <cell r="AH230">
            <v>0</v>
          </cell>
          <cell r="AI230">
            <v>0</v>
          </cell>
          <cell r="AK230">
            <v>0</v>
          </cell>
          <cell r="AM230" t="str">
            <v>NGP 3</v>
          </cell>
          <cell r="AP230">
            <v>0</v>
          </cell>
          <cell r="AQ230" t="str">
            <v>LOSS</v>
          </cell>
        </row>
        <row r="231">
          <cell r="A231" t="str">
            <v>PURCHASE</v>
          </cell>
          <cell r="B231">
            <v>201107</v>
          </cell>
          <cell r="C231">
            <v>167165</v>
          </cell>
          <cell r="D231" t="str">
            <v>CARGILL</v>
          </cell>
          <cell r="E231" t="str">
            <v>GASIDX</v>
          </cell>
          <cell r="F231">
            <v>866270</v>
          </cell>
          <cell r="H231" t="str">
            <v>Supply - NY</v>
          </cell>
          <cell r="V231">
            <v>0</v>
          </cell>
          <cell r="W231" t="str">
            <v>Not Valued from Nucleus - AZ Model</v>
          </cell>
          <cell r="AE231">
            <v>4.7680000000000007</v>
          </cell>
          <cell r="AH231">
            <v>0</v>
          </cell>
          <cell r="AI231">
            <v>0</v>
          </cell>
          <cell r="AK231">
            <v>0</v>
          </cell>
          <cell r="AM231" t="str">
            <v>NGP 3</v>
          </cell>
          <cell r="AP231">
            <v>0</v>
          </cell>
          <cell r="AQ231" t="str">
            <v>LOSS</v>
          </cell>
        </row>
        <row r="232">
          <cell r="A232" t="str">
            <v>PURCHASE</v>
          </cell>
          <cell r="B232">
            <v>201107</v>
          </cell>
          <cell r="C232">
            <v>167167</v>
          </cell>
          <cell r="D232" t="str">
            <v>CARGILL</v>
          </cell>
          <cell r="E232" t="str">
            <v>GASIDX</v>
          </cell>
          <cell r="F232">
            <v>387170</v>
          </cell>
          <cell r="H232" t="str">
            <v>Supply - LI</v>
          </cell>
          <cell r="V232">
            <v>0</v>
          </cell>
          <cell r="W232" t="str">
            <v>Not Valued from Nucleus - AZ Model</v>
          </cell>
          <cell r="AE232">
            <v>4.7680000000000007</v>
          </cell>
          <cell r="AH232">
            <v>0</v>
          </cell>
          <cell r="AI232">
            <v>0</v>
          </cell>
          <cell r="AK232">
            <v>0</v>
          </cell>
          <cell r="AM232" t="str">
            <v>NGP 3</v>
          </cell>
          <cell r="AP232">
            <v>0</v>
          </cell>
          <cell r="AQ232" t="str">
            <v>LOSS</v>
          </cell>
        </row>
        <row r="233">
          <cell r="A233" t="str">
            <v>PURCHASE</v>
          </cell>
          <cell r="B233">
            <v>201107</v>
          </cell>
          <cell r="C233">
            <v>167167</v>
          </cell>
          <cell r="D233" t="str">
            <v>CARGILL</v>
          </cell>
          <cell r="E233" t="str">
            <v>GASIDX</v>
          </cell>
          <cell r="F233">
            <v>772270</v>
          </cell>
          <cell r="H233" t="str">
            <v>Supply - LI</v>
          </cell>
          <cell r="V233">
            <v>0</v>
          </cell>
          <cell r="W233" t="str">
            <v>Not Valued from Nucleus - AZ Model</v>
          </cell>
          <cell r="AE233">
            <v>4.7680000000000007</v>
          </cell>
          <cell r="AH233">
            <v>0</v>
          </cell>
          <cell r="AI233">
            <v>0</v>
          </cell>
          <cell r="AK233">
            <v>0</v>
          </cell>
          <cell r="AM233" t="str">
            <v>NGP 3</v>
          </cell>
          <cell r="AP233">
            <v>0</v>
          </cell>
          <cell r="AQ233" t="str">
            <v>LOSS</v>
          </cell>
        </row>
        <row r="234">
          <cell r="A234" t="str">
            <v>PURCHASE</v>
          </cell>
          <cell r="B234">
            <v>201107</v>
          </cell>
          <cell r="C234">
            <v>179612</v>
          </cell>
          <cell r="D234" t="str">
            <v>CITI</v>
          </cell>
          <cell r="E234" t="str">
            <v>GASIDX</v>
          </cell>
          <cell r="F234">
            <v>309740</v>
          </cell>
          <cell r="H234" t="str">
            <v>Supply - BG</v>
          </cell>
          <cell r="V234">
            <v>774.34100000000001</v>
          </cell>
          <cell r="W234" t="str">
            <v>Valued from Nucleus ~ Portfolio Changed from Optimization BG to Supply BG pending DPU Approval of Co-Management Agreement. Per Discussion with Steve M, AZ and Mike Wuertz</v>
          </cell>
          <cell r="AE234">
            <v>4.4173</v>
          </cell>
          <cell r="AH234">
            <v>1369584.0860860862</v>
          </cell>
          <cell r="AI234">
            <v>310050.05005005008</v>
          </cell>
          <cell r="AK234">
            <v>310050.05005005008</v>
          </cell>
          <cell r="AM234" t="str">
            <v>NGP 3</v>
          </cell>
          <cell r="AP234">
            <v>-2319.9616000000001</v>
          </cell>
          <cell r="AQ234" t="str">
            <v>LOSS</v>
          </cell>
        </row>
        <row r="235">
          <cell r="A235" t="str">
            <v>PURCHASE</v>
          </cell>
          <cell r="B235">
            <v>201107</v>
          </cell>
          <cell r="C235">
            <v>181089</v>
          </cell>
          <cell r="D235" t="str">
            <v>DEVONGAS</v>
          </cell>
          <cell r="E235" t="str">
            <v>GASIDX</v>
          </cell>
          <cell r="F235">
            <v>309740</v>
          </cell>
          <cell r="H235" t="str">
            <v>Supply - BG</v>
          </cell>
          <cell r="V235">
            <v>0</v>
          </cell>
          <cell r="W235" t="str">
            <v>Valued from Nucleus ~ Portfolio Changed from Optimization BG to Supply BG pending DPU Approval of Co-Management Agreement. Per Discussion with Steve M, AZ and Mike Wuertz</v>
          </cell>
          <cell r="AE235">
            <v>4.4173</v>
          </cell>
          <cell r="AH235">
            <v>1369584.0860860862</v>
          </cell>
          <cell r="AI235">
            <v>310050.05005005008</v>
          </cell>
          <cell r="AK235">
            <v>310050.05005005008</v>
          </cell>
          <cell r="AM235" t="str">
            <v>NGP 3</v>
          </cell>
          <cell r="AP235">
            <v>-3094.3026</v>
          </cell>
          <cell r="AQ235" t="str">
            <v>LOSS</v>
          </cell>
        </row>
        <row r="236">
          <cell r="A236" t="str">
            <v>PURCHASE</v>
          </cell>
          <cell r="B236">
            <v>201107</v>
          </cell>
          <cell r="C236">
            <v>173774</v>
          </cell>
          <cell r="D236" t="str">
            <v>DISTRIGAS</v>
          </cell>
          <cell r="E236" t="str">
            <v>GAS</v>
          </cell>
          <cell r="F236">
            <v>0</v>
          </cell>
          <cell r="H236" t="str">
            <v>LNG - BG</v>
          </cell>
          <cell r="V236">
            <v>0</v>
          </cell>
          <cell r="W236" t="str">
            <v>Not Valued from Nucleus - FVS 217</v>
          </cell>
          <cell r="AE236">
            <v>0</v>
          </cell>
          <cell r="AH236">
            <v>0</v>
          </cell>
          <cell r="AI236">
            <v>0</v>
          </cell>
          <cell r="AK236">
            <v>0</v>
          </cell>
          <cell r="AM236" t="str">
            <v>NGP 3</v>
          </cell>
          <cell r="AP236">
            <v>0</v>
          </cell>
          <cell r="AQ236" t="str">
            <v>LOSS</v>
          </cell>
        </row>
        <row r="237">
          <cell r="A237" t="str">
            <v>PURCHASE</v>
          </cell>
          <cell r="B237">
            <v>201107</v>
          </cell>
          <cell r="C237">
            <v>166065</v>
          </cell>
          <cell r="D237" t="str">
            <v>EMERASVC</v>
          </cell>
          <cell r="E237" t="str">
            <v>GASGDA</v>
          </cell>
          <cell r="F237">
            <v>0</v>
          </cell>
          <cell r="H237" t="str">
            <v>Supply - LI</v>
          </cell>
          <cell r="V237">
            <v>0</v>
          </cell>
          <cell r="W237" t="str">
            <v>Valued from Nucleus</v>
          </cell>
          <cell r="AE237">
            <v>5.0275000000000007</v>
          </cell>
          <cell r="AH237">
            <v>0</v>
          </cell>
          <cell r="AI237">
            <v>0</v>
          </cell>
          <cell r="AK237">
            <v>0</v>
          </cell>
          <cell r="AM237" t="str">
            <v>NGP 3</v>
          </cell>
          <cell r="AP237">
            <v>-1477162.2906277715</v>
          </cell>
          <cell r="AQ237" t="str">
            <v>LOSS</v>
          </cell>
        </row>
        <row r="238">
          <cell r="A238" t="str">
            <v>PURCHASE</v>
          </cell>
          <cell r="B238">
            <v>201107</v>
          </cell>
          <cell r="C238">
            <v>168215</v>
          </cell>
          <cell r="D238" t="str">
            <v>EMERASVC</v>
          </cell>
          <cell r="E238" t="str">
            <v>GAS</v>
          </cell>
          <cell r="F238">
            <v>0</v>
          </cell>
          <cell r="H238" t="str">
            <v>Supply - LI</v>
          </cell>
          <cell r="V238">
            <v>0</v>
          </cell>
          <cell r="W238" t="str">
            <v>Not Valued - Deal created only to support Counterparty Invoicing of Pipeline Demand</v>
          </cell>
          <cell r="AE238">
            <v>0</v>
          </cell>
          <cell r="AH238">
            <v>0</v>
          </cell>
          <cell r="AI238">
            <v>0</v>
          </cell>
          <cell r="AK238">
            <v>0</v>
          </cell>
          <cell r="AM238" t="str">
            <v>NGP 3</v>
          </cell>
          <cell r="AP238">
            <v>0</v>
          </cell>
          <cell r="AQ238" t="str">
            <v>LOSS</v>
          </cell>
        </row>
        <row r="239">
          <cell r="A239" t="str">
            <v>PURCHASE</v>
          </cell>
          <cell r="B239">
            <v>201107</v>
          </cell>
          <cell r="C239">
            <v>165659</v>
          </cell>
          <cell r="D239" t="str">
            <v>GRANITERDG</v>
          </cell>
          <cell r="E239" t="str">
            <v>GAS</v>
          </cell>
          <cell r="F239">
            <v>0</v>
          </cell>
          <cell r="H239" t="str">
            <v>Supply - EN</v>
          </cell>
          <cell r="V239">
            <v>0</v>
          </cell>
          <cell r="W239" t="str">
            <v>Not Valued from Nucleus - Model AZ</v>
          </cell>
          <cell r="AE239">
            <v>0</v>
          </cell>
          <cell r="AH239">
            <v>0</v>
          </cell>
          <cell r="AI239">
            <v>0</v>
          </cell>
          <cell r="AK239">
            <v>0</v>
          </cell>
          <cell r="AM239" t="str">
            <v>NGP 3</v>
          </cell>
          <cell r="AP239">
            <v>0</v>
          </cell>
          <cell r="AQ239" t="str">
            <v>LOSS</v>
          </cell>
        </row>
        <row r="240">
          <cell r="A240" t="str">
            <v>PURCHASE</v>
          </cell>
          <cell r="B240">
            <v>201107</v>
          </cell>
          <cell r="C240">
            <v>166447</v>
          </cell>
          <cell r="D240" t="str">
            <v>HESS</v>
          </cell>
          <cell r="E240" t="str">
            <v>GASGDA</v>
          </cell>
          <cell r="F240">
            <v>0</v>
          </cell>
          <cell r="H240" t="str">
            <v>Supply - LI</v>
          </cell>
          <cell r="V240">
            <v>0</v>
          </cell>
          <cell r="W240" t="str">
            <v>Valued from Nucleus - Demand Only; Summer Option at Index plus adder, hence MtM on supply is zero</v>
          </cell>
          <cell r="AE240">
            <v>5.0275000000000007</v>
          </cell>
          <cell r="AH240">
            <v>0</v>
          </cell>
          <cell r="AI240">
            <v>0</v>
          </cell>
          <cell r="AK240">
            <v>0</v>
          </cell>
          <cell r="AM240" t="str">
            <v>NGP 3</v>
          </cell>
          <cell r="AP240">
            <v>-1056539.5183215495</v>
          </cell>
          <cell r="AQ240" t="str">
            <v>LOSS</v>
          </cell>
        </row>
        <row r="241">
          <cell r="A241" t="str">
            <v>PURCHASE</v>
          </cell>
          <cell r="B241">
            <v>201107</v>
          </cell>
          <cell r="C241">
            <v>166076</v>
          </cell>
          <cell r="D241" t="str">
            <v>JARON</v>
          </cell>
          <cell r="E241" t="str">
            <v>GASGDA</v>
          </cell>
          <cell r="F241">
            <v>0</v>
          </cell>
          <cell r="H241" t="str">
            <v>Supply - LI</v>
          </cell>
          <cell r="V241">
            <v>0</v>
          </cell>
          <cell r="W241" t="str">
            <v>Valued from Nucleus - Demand Only</v>
          </cell>
          <cell r="AE241">
            <v>5.0275000000000007</v>
          </cell>
          <cell r="AH241">
            <v>0</v>
          </cell>
          <cell r="AI241">
            <v>0</v>
          </cell>
          <cell r="AK241">
            <v>0</v>
          </cell>
          <cell r="AM241" t="str">
            <v>NGP 3</v>
          </cell>
          <cell r="AP241">
            <v>-1417211.55956915</v>
          </cell>
          <cell r="AQ241" t="str">
            <v>LOSS</v>
          </cell>
        </row>
        <row r="242">
          <cell r="A242" t="str">
            <v>PURCHASE</v>
          </cell>
          <cell r="B242">
            <v>201107</v>
          </cell>
          <cell r="C242">
            <v>168216</v>
          </cell>
          <cell r="D242" t="str">
            <v>JARON</v>
          </cell>
          <cell r="E242" t="str">
            <v>GAS</v>
          </cell>
          <cell r="F242">
            <v>0</v>
          </cell>
          <cell r="H242" t="str">
            <v>Supply - LI</v>
          </cell>
          <cell r="V242">
            <v>0</v>
          </cell>
          <cell r="W242" t="str">
            <v>Not Valued - Deal created only to support Counterparty Invoicing of Pipeline Demand</v>
          </cell>
          <cell r="AE242">
            <v>0</v>
          </cell>
          <cell r="AH242">
            <v>0</v>
          </cell>
          <cell r="AI242">
            <v>0</v>
          </cell>
          <cell r="AK242">
            <v>0</v>
          </cell>
          <cell r="AM242" t="str">
            <v>NGP 3</v>
          </cell>
          <cell r="AP242">
            <v>0</v>
          </cell>
          <cell r="AQ242" t="str">
            <v>LOSS</v>
          </cell>
        </row>
        <row r="243">
          <cell r="A243" t="str">
            <v>PURCHASE</v>
          </cell>
          <cell r="B243">
            <v>201107</v>
          </cell>
          <cell r="C243">
            <v>166059</v>
          </cell>
          <cell r="D243" t="str">
            <v>REPSOL</v>
          </cell>
          <cell r="E243" t="str">
            <v>GASIDX</v>
          </cell>
          <cell r="F243">
            <v>0</v>
          </cell>
          <cell r="H243" t="str">
            <v>Supply - EN</v>
          </cell>
          <cell r="V243">
            <v>0</v>
          </cell>
          <cell r="W243" t="str">
            <v>Not Valued from Nucleus - Model</v>
          </cell>
          <cell r="AE243">
            <v>4.9206000000000003</v>
          </cell>
          <cell r="AH243">
            <v>0</v>
          </cell>
          <cell r="AI243">
            <v>0</v>
          </cell>
          <cell r="AK243">
            <v>0</v>
          </cell>
          <cell r="AM243" t="str">
            <v>NGP 3</v>
          </cell>
          <cell r="AP243">
            <v>0</v>
          </cell>
          <cell r="AQ243" t="str">
            <v>LOSS</v>
          </cell>
        </row>
        <row r="244">
          <cell r="A244" t="str">
            <v>PURCHASE</v>
          </cell>
          <cell r="B244">
            <v>201107</v>
          </cell>
          <cell r="C244">
            <v>166062</v>
          </cell>
          <cell r="D244" t="str">
            <v>REPSOL</v>
          </cell>
          <cell r="E244" t="str">
            <v>GASGDA</v>
          </cell>
          <cell r="F244">
            <v>0</v>
          </cell>
          <cell r="H244" t="str">
            <v>Supply - EN</v>
          </cell>
          <cell r="V244">
            <v>0</v>
          </cell>
          <cell r="W244" t="str">
            <v>Not Valued from Nucleus - Model</v>
          </cell>
          <cell r="AE244">
            <v>4.9206000000000003</v>
          </cell>
          <cell r="AH244">
            <v>0</v>
          </cell>
          <cell r="AI244">
            <v>0</v>
          </cell>
          <cell r="AK244">
            <v>0</v>
          </cell>
          <cell r="AM244" t="str">
            <v>NGP 3</v>
          </cell>
          <cell r="AP244">
            <v>0</v>
          </cell>
          <cell r="AQ244" t="str">
            <v>LOSS</v>
          </cell>
        </row>
        <row r="245">
          <cell r="A245" t="str">
            <v>PURCHASE</v>
          </cell>
          <cell r="B245">
            <v>201107</v>
          </cell>
          <cell r="C245">
            <v>166063</v>
          </cell>
          <cell r="D245" t="str">
            <v>REPSOL</v>
          </cell>
          <cell r="E245" t="str">
            <v>GASGDA</v>
          </cell>
          <cell r="F245">
            <v>0</v>
          </cell>
          <cell r="H245" t="str">
            <v>Supply - EN</v>
          </cell>
          <cell r="V245">
            <v>0</v>
          </cell>
          <cell r="W245" t="str">
            <v>Not Valued from Nucleus - Model</v>
          </cell>
          <cell r="AE245">
            <v>4.9206000000000003</v>
          </cell>
          <cell r="AH245">
            <v>0</v>
          </cell>
          <cell r="AI245">
            <v>0</v>
          </cell>
          <cell r="AK245">
            <v>0</v>
          </cell>
          <cell r="AM245" t="str">
            <v>NGP 3</v>
          </cell>
          <cell r="AP245">
            <v>0</v>
          </cell>
          <cell r="AQ245" t="str">
            <v>LOSS</v>
          </cell>
        </row>
        <row r="246">
          <cell r="A246" t="str">
            <v>PURCHASE</v>
          </cell>
          <cell r="B246">
            <v>201107</v>
          </cell>
          <cell r="C246">
            <v>167168</v>
          </cell>
          <cell r="D246" t="str">
            <v>REPSOL</v>
          </cell>
          <cell r="E246" t="str">
            <v>GASGDA</v>
          </cell>
          <cell r="F246">
            <v>0</v>
          </cell>
          <cell r="H246" t="str">
            <v>Supply - NEC</v>
          </cell>
          <cell r="V246">
            <v>0</v>
          </cell>
          <cell r="W246" t="str">
            <v>Valued from Nucleus</v>
          </cell>
          <cell r="AE246">
            <v>4.9330000000000007</v>
          </cell>
          <cell r="AH246">
            <v>0</v>
          </cell>
          <cell r="AI246">
            <v>0</v>
          </cell>
          <cell r="AK246">
            <v>0</v>
          </cell>
          <cell r="AM246" t="str">
            <v>NGP 3</v>
          </cell>
          <cell r="AP246">
            <v>-81604.48246150685</v>
          </cell>
          <cell r="AQ246" t="str">
            <v>LOSS</v>
          </cell>
        </row>
        <row r="247">
          <cell r="A247" t="str">
            <v>PURCHASE</v>
          </cell>
          <cell r="B247">
            <v>201107</v>
          </cell>
          <cell r="C247">
            <v>180246</v>
          </cell>
          <cell r="D247" t="str">
            <v>SPARKENRGY</v>
          </cell>
          <cell r="E247" t="str">
            <v>GASIDX</v>
          </cell>
          <cell r="F247">
            <v>154870</v>
          </cell>
          <cell r="H247" t="str">
            <v>Supply - BG</v>
          </cell>
          <cell r="V247">
            <v>774.34100000000001</v>
          </cell>
          <cell r="W247" t="str">
            <v>Valued from Nucleus ~ Portfolio Changed from Optimization BG to Supply BG pending DPU Approval of Co-Management Agreement. Per Discussion with Steve M, AZ and Mike Wuertz</v>
          </cell>
          <cell r="AE247">
            <v>4.4173</v>
          </cell>
          <cell r="AH247">
            <v>684792.04304304312</v>
          </cell>
          <cell r="AI247">
            <v>155025.02502502504</v>
          </cell>
          <cell r="AK247">
            <v>155025.02502502504</v>
          </cell>
          <cell r="AM247" t="str">
            <v>NGP 3</v>
          </cell>
          <cell r="AP247">
            <v>-772.81029999999998</v>
          </cell>
          <cell r="AQ247" t="str">
            <v>LOSS</v>
          </cell>
        </row>
        <row r="248">
          <cell r="A248" t="str">
            <v>PURCHASE</v>
          </cell>
          <cell r="B248">
            <v>201107</v>
          </cell>
          <cell r="C248">
            <v>166066</v>
          </cell>
          <cell r="D248" t="str">
            <v>TENASKA</v>
          </cell>
          <cell r="E248" t="str">
            <v>GASGDA</v>
          </cell>
          <cell r="F248">
            <v>0</v>
          </cell>
          <cell r="H248" t="str">
            <v>Supply - LI</v>
          </cell>
          <cell r="V248">
            <v>0</v>
          </cell>
          <cell r="W248" t="str">
            <v>Valued from Nucleus</v>
          </cell>
          <cell r="AE248">
            <v>5.0275000000000007</v>
          </cell>
          <cell r="AH248">
            <v>0</v>
          </cell>
          <cell r="AI248">
            <v>0</v>
          </cell>
          <cell r="AK248">
            <v>0</v>
          </cell>
          <cell r="AM248" t="str">
            <v>NGP 3</v>
          </cell>
          <cell r="AP248">
            <v>-1497944.0865320084</v>
          </cell>
          <cell r="AQ248" t="str">
            <v>LOSS</v>
          </cell>
        </row>
        <row r="249">
          <cell r="A249" t="str">
            <v>PURCHASE</v>
          </cell>
          <cell r="B249">
            <v>201107</v>
          </cell>
          <cell r="C249">
            <v>168217</v>
          </cell>
          <cell r="D249" t="str">
            <v>TENASKA</v>
          </cell>
          <cell r="E249" t="str">
            <v>GAS</v>
          </cell>
          <cell r="F249">
            <v>0</v>
          </cell>
          <cell r="H249" t="str">
            <v>Supply - LI</v>
          </cell>
          <cell r="V249">
            <v>0</v>
          </cell>
          <cell r="W249" t="str">
            <v>Not Valued - Deal created only to support Counterparty Invoicing of Pipeline Demand</v>
          </cell>
          <cell r="AE249">
            <v>0</v>
          </cell>
          <cell r="AH249">
            <v>0</v>
          </cell>
          <cell r="AI249">
            <v>0</v>
          </cell>
          <cell r="AK249">
            <v>0</v>
          </cell>
          <cell r="AM249" t="str">
            <v>NGP 3</v>
          </cell>
          <cell r="AP249">
            <v>0</v>
          </cell>
          <cell r="AQ249" t="str">
            <v>LOSS</v>
          </cell>
        </row>
        <row r="250">
          <cell r="A250" t="str">
            <v>PURCHASE</v>
          </cell>
          <cell r="B250">
            <v>201108</v>
          </cell>
          <cell r="C250">
            <v>67038</v>
          </cell>
          <cell r="D250" t="str">
            <v>ANE</v>
          </cell>
          <cell r="E250" t="str">
            <v>GASIDX</v>
          </cell>
          <cell r="F250">
            <v>228230</v>
          </cell>
          <cell r="H250" t="str">
            <v>Supply - NY</v>
          </cell>
          <cell r="V250">
            <v>213467.62204146603</v>
          </cell>
          <cell r="W250" t="str">
            <v>Valued in Nucleus</v>
          </cell>
          <cell r="AE250">
            <v>4.9859999999999998</v>
          </cell>
          <cell r="AH250">
            <v>1139436.0468609191</v>
          </cell>
          <cell r="AI250">
            <v>228527.08521077401</v>
          </cell>
          <cell r="AK250">
            <v>228527.08521077401</v>
          </cell>
          <cell r="AM250" t="str">
            <v>NGP 3</v>
          </cell>
          <cell r="AP250">
            <v>-165482.5601968499</v>
          </cell>
          <cell r="AQ250" t="str">
            <v>LOSS</v>
          </cell>
        </row>
        <row r="251">
          <cell r="A251" t="str">
            <v>PURCHASE</v>
          </cell>
          <cell r="B251">
            <v>201108</v>
          </cell>
          <cell r="C251">
            <v>67039</v>
          </cell>
          <cell r="D251" t="str">
            <v>ANE</v>
          </cell>
          <cell r="E251" t="str">
            <v>GASIDX</v>
          </cell>
          <cell r="F251">
            <v>222970</v>
          </cell>
          <cell r="H251" t="str">
            <v>Supply - LI</v>
          </cell>
          <cell r="V251">
            <v>208543.06437476855</v>
          </cell>
          <cell r="W251" t="str">
            <v>Valued in Nucleus</v>
          </cell>
          <cell r="AE251">
            <v>4.9859999999999998</v>
          </cell>
          <cell r="AH251">
            <v>1113175.5482126763</v>
          </cell>
          <cell r="AI251">
            <v>223260.23830980275</v>
          </cell>
          <cell r="AK251">
            <v>223260.23830980275</v>
          </cell>
          <cell r="AM251" t="str">
            <v>NGP 3</v>
          </cell>
          <cell r="AP251">
            <v>-161668.50093972828</v>
          </cell>
          <cell r="AQ251" t="str">
            <v>LOSS</v>
          </cell>
        </row>
        <row r="252">
          <cell r="A252" t="str">
            <v>PURCHASE</v>
          </cell>
          <cell r="B252">
            <v>201108</v>
          </cell>
          <cell r="C252">
            <v>166064</v>
          </cell>
          <cell r="D252" t="str">
            <v>BGLNG</v>
          </cell>
          <cell r="E252" t="str">
            <v>GASGDA</v>
          </cell>
          <cell r="F252">
            <v>0</v>
          </cell>
          <cell r="H252" t="str">
            <v>Supply - LI</v>
          </cell>
          <cell r="V252">
            <v>0</v>
          </cell>
          <cell r="W252" t="str">
            <v>Valued from Nucleus</v>
          </cell>
          <cell r="AE252">
            <v>5.1175999999999995</v>
          </cell>
          <cell r="AH252">
            <v>0</v>
          </cell>
          <cell r="AI252">
            <v>0</v>
          </cell>
          <cell r="AK252">
            <v>0</v>
          </cell>
          <cell r="AM252" t="str">
            <v>NGP 3</v>
          </cell>
          <cell r="AP252">
            <v>-1644337.6156791581</v>
          </cell>
          <cell r="AQ252" t="str">
            <v>LOSS</v>
          </cell>
        </row>
        <row r="253">
          <cell r="A253" t="str">
            <v>PURCHASE</v>
          </cell>
          <cell r="B253">
            <v>201108</v>
          </cell>
          <cell r="C253">
            <v>166075</v>
          </cell>
          <cell r="D253" t="str">
            <v>BGLNG</v>
          </cell>
          <cell r="E253" t="str">
            <v>GASGDA</v>
          </cell>
          <cell r="F253">
            <v>0</v>
          </cell>
          <cell r="H253" t="str">
            <v>Supply - LI</v>
          </cell>
          <cell r="V253">
            <v>0</v>
          </cell>
          <cell r="W253" t="str">
            <v>Valued from nucleus - Demand Only</v>
          </cell>
          <cell r="AE253">
            <v>5.1175999999999995</v>
          </cell>
          <cell r="AH253">
            <v>0</v>
          </cell>
          <cell r="AI253">
            <v>0</v>
          </cell>
          <cell r="AK253">
            <v>0</v>
          </cell>
          <cell r="AM253" t="str">
            <v>NGP 3</v>
          </cell>
          <cell r="AP253">
            <v>-1334215.0327154172</v>
          </cell>
          <cell r="AQ253" t="str">
            <v>LOSS</v>
          </cell>
        </row>
        <row r="254">
          <cell r="A254" t="str">
            <v>PURCHASE</v>
          </cell>
          <cell r="B254">
            <v>201108</v>
          </cell>
          <cell r="C254">
            <v>168214</v>
          </cell>
          <cell r="D254" t="str">
            <v>BGLNG</v>
          </cell>
          <cell r="E254" t="str">
            <v>GAS</v>
          </cell>
          <cell r="F254">
            <v>0</v>
          </cell>
          <cell r="H254" t="str">
            <v>Supply - LI</v>
          </cell>
          <cell r="V254">
            <v>0</v>
          </cell>
          <cell r="W254" t="str">
            <v>Not Valued - Deal created only to support Counterparty Invoicing of Pipeline Demand</v>
          </cell>
          <cell r="AE254">
            <v>0</v>
          </cell>
          <cell r="AH254">
            <v>0</v>
          </cell>
          <cell r="AI254">
            <v>0</v>
          </cell>
          <cell r="AK254">
            <v>0</v>
          </cell>
          <cell r="AM254" t="str">
            <v>NGP 3</v>
          </cell>
          <cell r="AP254">
            <v>0</v>
          </cell>
          <cell r="AQ254" t="str">
            <v>LOSS</v>
          </cell>
        </row>
        <row r="255">
          <cell r="A255" t="str">
            <v>PURCHASE</v>
          </cell>
          <cell r="B255">
            <v>201108</v>
          </cell>
          <cell r="C255">
            <v>153738</v>
          </cell>
          <cell r="D255" t="str">
            <v>BP</v>
          </cell>
          <cell r="E255" t="str">
            <v>FUTTRG</v>
          </cell>
          <cell r="F255">
            <v>-291760</v>
          </cell>
          <cell r="H255" t="str">
            <v>Supply - NIMO</v>
          </cell>
          <cell r="V255">
            <v>-36820.413999999997</v>
          </cell>
          <cell r="W255" t="str">
            <v>Valued from Nucleus - Firm Vol</v>
          </cell>
          <cell r="AE255">
            <v>5.4139999999999997</v>
          </cell>
          <cell r="AH255">
            <v>0</v>
          </cell>
          <cell r="AI255">
            <v>0</v>
          </cell>
          <cell r="AK255">
            <v>0</v>
          </cell>
          <cell r="AM255" t="str">
            <v>NGP 3</v>
          </cell>
          <cell r="AP255">
            <v>-36820.413999999997</v>
          </cell>
          <cell r="AQ255" t="str">
            <v>LOSS</v>
          </cell>
        </row>
        <row r="256">
          <cell r="A256" t="str">
            <v>PURCHASE</v>
          </cell>
          <cell r="B256">
            <v>201108</v>
          </cell>
          <cell r="C256">
            <v>153738</v>
          </cell>
          <cell r="D256" t="str">
            <v>BP</v>
          </cell>
          <cell r="E256" t="str">
            <v>GASTRG</v>
          </cell>
          <cell r="F256">
            <v>291760</v>
          </cell>
          <cell r="H256" t="str">
            <v>Supply - NIMO</v>
          </cell>
          <cell r="V256">
            <v>73640.827000000005</v>
          </cell>
          <cell r="W256" t="str">
            <v>Valued from Nucleus - Firm Vol</v>
          </cell>
          <cell r="AE256">
            <v>5.4139999999999997</v>
          </cell>
          <cell r="AH256">
            <v>1579588.64</v>
          </cell>
          <cell r="AI256">
            <v>291760</v>
          </cell>
          <cell r="AK256">
            <v>291760</v>
          </cell>
          <cell r="AM256" t="str">
            <v>NGP 3</v>
          </cell>
          <cell r="AP256">
            <v>67813.212760000009</v>
          </cell>
          <cell r="AQ256" t="str">
            <v>GAIN</v>
          </cell>
        </row>
        <row r="257">
          <cell r="A257" t="str">
            <v>PURCHASE</v>
          </cell>
          <cell r="B257">
            <v>201108</v>
          </cell>
          <cell r="C257">
            <v>166449</v>
          </cell>
          <cell r="D257" t="str">
            <v>BP</v>
          </cell>
          <cell r="E257" t="str">
            <v>GASGDA</v>
          </cell>
          <cell r="F257">
            <v>0</v>
          </cell>
          <cell r="H257" t="str">
            <v>Supply - LI</v>
          </cell>
          <cell r="V257">
            <v>0</v>
          </cell>
          <cell r="W257" t="str">
            <v>Not Valued from Nucleus - Model</v>
          </cell>
          <cell r="AE257">
            <v>5.1175999999999995</v>
          </cell>
          <cell r="AH257">
            <v>0</v>
          </cell>
          <cell r="AI257">
            <v>0</v>
          </cell>
          <cell r="AK257">
            <v>0</v>
          </cell>
          <cell r="AM257" t="str">
            <v>NGP 3</v>
          </cell>
          <cell r="AP257">
            <v>0</v>
          </cell>
          <cell r="AQ257" t="str">
            <v>LOSS</v>
          </cell>
        </row>
        <row r="258">
          <cell r="A258" t="str">
            <v>PURCHASE</v>
          </cell>
          <cell r="B258">
            <v>201108</v>
          </cell>
          <cell r="C258">
            <v>48215</v>
          </cell>
          <cell r="D258" t="str">
            <v>BPCANADA</v>
          </cell>
          <cell r="E258" t="str">
            <v>GASIDX</v>
          </cell>
          <cell r="F258">
            <v>78980</v>
          </cell>
          <cell r="H258" t="str">
            <v>Supply - LI</v>
          </cell>
          <cell r="V258">
            <v>142.16</v>
          </cell>
          <cell r="W258" t="str">
            <v>Valued in Nucleus</v>
          </cell>
          <cell r="AE258">
            <v>4.8228</v>
          </cell>
          <cell r="AH258">
            <v>381400.56473415438</v>
          </cell>
          <cell r="AI258">
            <v>79082.807649944923</v>
          </cell>
          <cell r="AK258">
            <v>79082.807649944923</v>
          </cell>
          <cell r="AM258" t="str">
            <v>NGP 3</v>
          </cell>
          <cell r="AP258">
            <v>-1040.9998900000001</v>
          </cell>
          <cell r="AQ258" t="str">
            <v>LOSS</v>
          </cell>
        </row>
        <row r="259">
          <cell r="A259" t="str">
            <v>PURCHASE</v>
          </cell>
          <cell r="B259">
            <v>201108</v>
          </cell>
          <cell r="C259">
            <v>48216</v>
          </cell>
          <cell r="D259" t="str">
            <v>BPCANADA</v>
          </cell>
          <cell r="E259" t="str">
            <v>GASIDX</v>
          </cell>
          <cell r="F259">
            <v>99040</v>
          </cell>
          <cell r="H259" t="str">
            <v>Supply - EN</v>
          </cell>
          <cell r="V259">
            <v>178.27099999999999</v>
          </cell>
          <cell r="W259" t="str">
            <v>Valued in Nucleus</v>
          </cell>
          <cell r="AE259">
            <v>4.8228</v>
          </cell>
          <cell r="AH259">
            <v>478271.86542505259</v>
          </cell>
          <cell r="AI259">
            <v>99168.919595474115</v>
          </cell>
          <cell r="AK259">
            <v>99168.919595474115</v>
          </cell>
          <cell r="AM259" t="str">
            <v>NGP 3</v>
          </cell>
          <cell r="AP259">
            <v>-1305.3977199999999</v>
          </cell>
          <cell r="AQ259" t="str">
            <v>LOSS</v>
          </cell>
        </row>
        <row r="260">
          <cell r="A260" t="str">
            <v>PURCHASE</v>
          </cell>
          <cell r="B260">
            <v>201108</v>
          </cell>
          <cell r="C260">
            <v>48217</v>
          </cell>
          <cell r="D260" t="str">
            <v>BPCANADA</v>
          </cell>
          <cell r="E260" t="str">
            <v>GASIDX</v>
          </cell>
          <cell r="F260">
            <v>946460</v>
          </cell>
          <cell r="H260" t="str">
            <v>Supply - NY</v>
          </cell>
          <cell r="V260">
            <v>1703.634</v>
          </cell>
          <cell r="W260" t="str">
            <v>Valued in Nucleus</v>
          </cell>
          <cell r="AE260">
            <v>4.8228</v>
          </cell>
          <cell r="AH260">
            <v>4570528.9756683689</v>
          </cell>
          <cell r="AI260">
            <v>947691.99959947926</v>
          </cell>
          <cell r="AK260">
            <v>947691.99959947926</v>
          </cell>
          <cell r="AM260" t="str">
            <v>NGP 3</v>
          </cell>
          <cell r="AP260">
            <v>-12474.810030000001</v>
          </cell>
          <cell r="AQ260" t="str">
            <v>LOSS</v>
          </cell>
        </row>
        <row r="261">
          <cell r="A261" t="str">
            <v>PURCHASE</v>
          </cell>
          <cell r="B261">
            <v>201108</v>
          </cell>
          <cell r="C261">
            <v>116952</v>
          </cell>
          <cell r="D261" t="str">
            <v>BPCANADA</v>
          </cell>
          <cell r="E261" t="str">
            <v>GASIDX</v>
          </cell>
          <cell r="F261">
            <v>333060</v>
          </cell>
          <cell r="H261" t="str">
            <v>Supply - BG</v>
          </cell>
          <cell r="V261">
            <v>599.51199999999994</v>
          </cell>
          <cell r="W261" t="str">
            <v>Valued in Nucleus</v>
          </cell>
          <cell r="AE261">
            <v>4.8228</v>
          </cell>
          <cell r="AH261">
            <v>1608372.6524481825</v>
          </cell>
          <cell r="AI261">
            <v>333493.5416040853</v>
          </cell>
          <cell r="AK261">
            <v>333493.5416040853</v>
          </cell>
          <cell r="AM261" t="str">
            <v>NGP 3</v>
          </cell>
          <cell r="AP261">
            <v>-4389.8933299999999</v>
          </cell>
          <cell r="AQ261" t="str">
            <v>LOSS</v>
          </cell>
        </row>
        <row r="262">
          <cell r="A262" t="str">
            <v>PURCHASE</v>
          </cell>
          <cell r="B262">
            <v>201108</v>
          </cell>
          <cell r="C262">
            <v>116953</v>
          </cell>
          <cell r="D262" t="str">
            <v>BPCANADA</v>
          </cell>
          <cell r="E262" t="str">
            <v>GASIDX</v>
          </cell>
          <cell r="F262">
            <v>51420</v>
          </cell>
          <cell r="H262" t="str">
            <v>Supply - EG</v>
          </cell>
          <cell r="V262">
            <v>92.563000000000002</v>
          </cell>
          <cell r="W262" t="str">
            <v>Valued in Nucleus</v>
          </cell>
          <cell r="AE262">
            <v>4.8228</v>
          </cell>
          <cell r="AH262">
            <v>248311.18053469507</v>
          </cell>
          <cell r="AI262">
            <v>51486.933012916787</v>
          </cell>
          <cell r="AK262">
            <v>51486.933012916787</v>
          </cell>
          <cell r="AM262" t="str">
            <v>NGP 3</v>
          </cell>
          <cell r="AP262">
            <v>-677.73430999999994</v>
          </cell>
          <cell r="AQ262" t="str">
            <v>LOSS</v>
          </cell>
        </row>
        <row r="263">
          <cell r="A263" t="str">
            <v>PURCHASE</v>
          </cell>
          <cell r="B263">
            <v>201108</v>
          </cell>
          <cell r="C263">
            <v>84190</v>
          </cell>
          <cell r="D263" t="str">
            <v>BPCANMKT</v>
          </cell>
          <cell r="E263" t="str">
            <v>GASIDX</v>
          </cell>
          <cell r="F263">
            <v>790890</v>
          </cell>
          <cell r="H263" t="str">
            <v>Supply - NIMO</v>
          </cell>
          <cell r="V263">
            <v>841271.34499999997</v>
          </cell>
          <cell r="W263" t="str">
            <v>Valued in Nucleus</v>
          </cell>
          <cell r="AE263">
            <v>4.9859999999999998</v>
          </cell>
          <cell r="AH263">
            <v>3948510.6037849202</v>
          </cell>
          <cell r="AI263">
            <v>791919.49534394708</v>
          </cell>
          <cell r="AK263">
            <v>791919.49534394708</v>
          </cell>
          <cell r="AM263" t="str">
            <v>NGP 3</v>
          </cell>
          <cell r="AP263">
            <v>-720058.19895199931</v>
          </cell>
          <cell r="AQ263" t="str">
            <v>LOSS</v>
          </cell>
        </row>
        <row r="264">
          <cell r="A264" t="str">
            <v>PURCHASE</v>
          </cell>
          <cell r="B264">
            <v>201108</v>
          </cell>
          <cell r="C264">
            <v>91709</v>
          </cell>
          <cell r="D264" t="str">
            <v>BPCANMKT</v>
          </cell>
          <cell r="E264" t="str">
            <v>GASIDX</v>
          </cell>
          <cell r="F264">
            <v>0</v>
          </cell>
          <cell r="H264" t="str">
            <v>Supply - NIMO</v>
          </cell>
          <cell r="V264">
            <v>0</v>
          </cell>
          <cell r="W264" t="str">
            <v>Not valued in Nucleus</v>
          </cell>
          <cell r="AE264">
            <v>4.9859999999999998</v>
          </cell>
          <cell r="AH264">
            <v>0</v>
          </cell>
          <cell r="AI264">
            <v>0</v>
          </cell>
          <cell r="AK264">
            <v>0</v>
          </cell>
          <cell r="AM264" t="str">
            <v>NGP 3</v>
          </cell>
          <cell r="AP264">
            <v>0</v>
          </cell>
          <cell r="AQ264" t="str">
            <v>LOSS</v>
          </cell>
        </row>
        <row r="265">
          <cell r="A265" t="str">
            <v>PURCHASE</v>
          </cell>
          <cell r="B265">
            <v>201108</v>
          </cell>
          <cell r="C265">
            <v>167165</v>
          </cell>
          <cell r="D265" t="str">
            <v>CARGILL</v>
          </cell>
          <cell r="E265" t="str">
            <v>GASIDX</v>
          </cell>
          <cell r="F265">
            <v>1252870</v>
          </cell>
          <cell r="H265" t="str">
            <v>Supply - NY</v>
          </cell>
          <cell r="V265">
            <v>0</v>
          </cell>
          <cell r="W265" t="str">
            <v>Not Valued from Nucleus - AZ Model</v>
          </cell>
          <cell r="AE265">
            <v>4.8228</v>
          </cell>
          <cell r="AH265">
            <v>0</v>
          </cell>
          <cell r="AI265">
            <v>0</v>
          </cell>
          <cell r="AK265">
            <v>0</v>
          </cell>
          <cell r="AM265" t="str">
            <v>NGP 3</v>
          </cell>
          <cell r="AP265">
            <v>0</v>
          </cell>
          <cell r="AQ265" t="str">
            <v>LOSS</v>
          </cell>
        </row>
        <row r="266">
          <cell r="A266" t="str">
            <v>PURCHASE</v>
          </cell>
          <cell r="B266">
            <v>201108</v>
          </cell>
          <cell r="C266">
            <v>167167</v>
          </cell>
          <cell r="D266" t="str">
            <v>CARGILL</v>
          </cell>
          <cell r="E266" t="str">
            <v>GASIDX</v>
          </cell>
          <cell r="F266">
            <v>386990</v>
          </cell>
          <cell r="H266" t="str">
            <v>Supply - LI</v>
          </cell>
          <cell r="V266">
            <v>0</v>
          </cell>
          <cell r="W266" t="str">
            <v>Not Valued from Nucleus - AZ Model</v>
          </cell>
          <cell r="AE266">
            <v>4.8228</v>
          </cell>
          <cell r="AH266">
            <v>0</v>
          </cell>
          <cell r="AI266">
            <v>0</v>
          </cell>
          <cell r="AK266">
            <v>0</v>
          </cell>
          <cell r="AM266" t="str">
            <v>NGP 3</v>
          </cell>
          <cell r="AP266">
            <v>0</v>
          </cell>
          <cell r="AQ266" t="str">
            <v>LOSS</v>
          </cell>
        </row>
        <row r="267">
          <cell r="A267" t="str">
            <v>PURCHASE</v>
          </cell>
          <cell r="B267">
            <v>201108</v>
          </cell>
          <cell r="C267">
            <v>167167</v>
          </cell>
          <cell r="D267" t="str">
            <v>CARGILL</v>
          </cell>
          <cell r="E267" t="str">
            <v>GASIDX</v>
          </cell>
          <cell r="F267">
            <v>771910</v>
          </cell>
          <cell r="H267" t="str">
            <v>Supply - LI</v>
          </cell>
          <cell r="V267">
            <v>0</v>
          </cell>
          <cell r="W267" t="str">
            <v>Not Valued from Nucleus - AZ Model</v>
          </cell>
          <cell r="AE267">
            <v>4.8228</v>
          </cell>
          <cell r="AH267">
            <v>0</v>
          </cell>
          <cell r="AI267">
            <v>0</v>
          </cell>
          <cell r="AK267">
            <v>0</v>
          </cell>
          <cell r="AM267" t="str">
            <v>NGP 3</v>
          </cell>
          <cell r="AP267">
            <v>0</v>
          </cell>
          <cell r="AQ267" t="str">
            <v>LOSS</v>
          </cell>
        </row>
        <row r="268">
          <cell r="A268" t="str">
            <v>PURCHASE</v>
          </cell>
          <cell r="B268">
            <v>201108</v>
          </cell>
          <cell r="C268">
            <v>179612</v>
          </cell>
          <cell r="D268" t="str">
            <v>CITI</v>
          </cell>
          <cell r="E268" t="str">
            <v>GASIDX</v>
          </cell>
          <cell r="F268">
            <v>309600</v>
          </cell>
          <cell r="H268" t="str">
            <v>Supply - BG</v>
          </cell>
          <cell r="V268">
            <v>773.98800000000006</v>
          </cell>
          <cell r="W268" t="str">
            <v>Valued from Nucleus ~ Portfolio Changed from Optimization BG to Supply BG pending DPU Approval of Co-Management Agreement. Per Discussion with Steve M, AZ and Mike Wuertz</v>
          </cell>
          <cell r="AE268">
            <v>4.4721000000000002</v>
          </cell>
          <cell r="AH268">
            <v>1386364.4337638931</v>
          </cell>
          <cell r="AI268">
            <v>310003.00390507659</v>
          </cell>
          <cell r="AK268">
            <v>310003.00390507659</v>
          </cell>
          <cell r="AM268" t="str">
            <v>NGP 3</v>
          </cell>
          <cell r="AP268">
            <v>-2317.9872000000005</v>
          </cell>
          <cell r="AQ268" t="str">
            <v>LOSS</v>
          </cell>
        </row>
        <row r="269">
          <cell r="A269" t="str">
            <v>PURCHASE</v>
          </cell>
          <cell r="B269">
            <v>201108</v>
          </cell>
          <cell r="C269">
            <v>181089</v>
          </cell>
          <cell r="D269" t="str">
            <v>DEVONGAS</v>
          </cell>
          <cell r="E269" t="str">
            <v>GASIDX</v>
          </cell>
          <cell r="F269">
            <v>309600</v>
          </cell>
          <cell r="H269" t="str">
            <v>Supply - BG</v>
          </cell>
          <cell r="V269">
            <v>0</v>
          </cell>
          <cell r="W269" t="str">
            <v>Valued from Nucleus ~ Portfolio Changed from Optimization BG to Supply BG pending DPU Approval of Co-Management Agreement. Per Discussion with Steve M, AZ and Mike Wuertz</v>
          </cell>
          <cell r="AE269">
            <v>4.4721000000000002</v>
          </cell>
          <cell r="AH269">
            <v>1386364.4337638931</v>
          </cell>
          <cell r="AI269">
            <v>310003.00390507659</v>
          </cell>
          <cell r="AK269">
            <v>310003.00390507659</v>
          </cell>
          <cell r="AM269" t="str">
            <v>NGP 3</v>
          </cell>
          <cell r="AP269">
            <v>-3091.9752000000003</v>
          </cell>
          <cell r="AQ269" t="str">
            <v>LOSS</v>
          </cell>
        </row>
        <row r="270">
          <cell r="A270" t="str">
            <v>PURCHASE</v>
          </cell>
          <cell r="B270">
            <v>201108</v>
          </cell>
          <cell r="C270">
            <v>173774</v>
          </cell>
          <cell r="D270" t="str">
            <v>DISTRIGAS</v>
          </cell>
          <cell r="E270" t="str">
            <v>GAS</v>
          </cell>
          <cell r="F270">
            <v>0</v>
          </cell>
          <cell r="H270" t="str">
            <v>LNG - BG</v>
          </cell>
          <cell r="V270">
            <v>0</v>
          </cell>
          <cell r="W270" t="str">
            <v>Not Valued from Nucleus - FVS 217</v>
          </cell>
          <cell r="AE270">
            <v>0</v>
          </cell>
          <cell r="AH270">
            <v>0</v>
          </cell>
          <cell r="AI270">
            <v>0</v>
          </cell>
          <cell r="AK270">
            <v>0</v>
          </cell>
          <cell r="AM270" t="str">
            <v>NGP 3</v>
          </cell>
          <cell r="AP270">
            <v>0</v>
          </cell>
          <cell r="AQ270" t="str">
            <v>LOSS</v>
          </cell>
        </row>
        <row r="271">
          <cell r="A271" t="str">
            <v>PURCHASE</v>
          </cell>
          <cell r="B271">
            <v>201108</v>
          </cell>
          <cell r="C271">
            <v>166065</v>
          </cell>
          <cell r="D271" t="str">
            <v>EMERASVC</v>
          </cell>
          <cell r="E271" t="str">
            <v>GASGDA</v>
          </cell>
          <cell r="F271">
            <v>0</v>
          </cell>
          <cell r="H271" t="str">
            <v>Supply - LI</v>
          </cell>
          <cell r="V271">
            <v>0</v>
          </cell>
          <cell r="W271" t="str">
            <v>Valued from Nucleus</v>
          </cell>
          <cell r="AE271">
            <v>5.1175999999999995</v>
          </cell>
          <cell r="AH271">
            <v>0</v>
          </cell>
          <cell r="AI271">
            <v>0</v>
          </cell>
          <cell r="AK271">
            <v>0</v>
          </cell>
          <cell r="AM271" t="str">
            <v>NGP 3</v>
          </cell>
          <cell r="AP271">
            <v>-1476718.698348304</v>
          </cell>
          <cell r="AQ271" t="str">
            <v>LOSS</v>
          </cell>
        </row>
        <row r="272">
          <cell r="A272" t="str">
            <v>PURCHASE</v>
          </cell>
          <cell r="B272">
            <v>201108</v>
          </cell>
          <cell r="C272">
            <v>168215</v>
          </cell>
          <cell r="D272" t="str">
            <v>EMERASVC</v>
          </cell>
          <cell r="E272" t="str">
            <v>GAS</v>
          </cell>
          <cell r="F272">
            <v>0</v>
          </cell>
          <cell r="H272" t="str">
            <v>Supply - LI</v>
          </cell>
          <cell r="V272">
            <v>0</v>
          </cell>
          <cell r="W272" t="str">
            <v>Not Valued - Deal created only to support Counterparty Invoicing of Pipeline Demand</v>
          </cell>
          <cell r="AE272">
            <v>0</v>
          </cell>
          <cell r="AH272">
            <v>0</v>
          </cell>
          <cell r="AI272">
            <v>0</v>
          </cell>
          <cell r="AK272">
            <v>0</v>
          </cell>
          <cell r="AM272" t="str">
            <v>NGP 3</v>
          </cell>
          <cell r="AP272">
            <v>0</v>
          </cell>
          <cell r="AQ272" t="str">
            <v>LOSS</v>
          </cell>
        </row>
        <row r="273">
          <cell r="A273" t="str">
            <v>PURCHASE</v>
          </cell>
          <cell r="B273">
            <v>201108</v>
          </cell>
          <cell r="C273">
            <v>165659</v>
          </cell>
          <cell r="D273" t="str">
            <v>GRANITERDG</v>
          </cell>
          <cell r="E273" t="str">
            <v>GAS</v>
          </cell>
          <cell r="F273">
            <v>0</v>
          </cell>
          <cell r="H273" t="str">
            <v>Supply - EN</v>
          </cell>
          <cell r="V273">
            <v>0</v>
          </cell>
          <cell r="W273" t="str">
            <v>Not Valued from Nucleus - Model AZ</v>
          </cell>
          <cell r="AE273">
            <v>0</v>
          </cell>
          <cell r="AH273">
            <v>0</v>
          </cell>
          <cell r="AI273">
            <v>0</v>
          </cell>
          <cell r="AK273">
            <v>0</v>
          </cell>
          <cell r="AM273" t="str">
            <v>NGP 3</v>
          </cell>
          <cell r="AP273">
            <v>0</v>
          </cell>
          <cell r="AQ273" t="str">
            <v>LOSS</v>
          </cell>
        </row>
        <row r="274">
          <cell r="A274" t="str">
            <v>PURCHASE</v>
          </cell>
          <cell r="B274">
            <v>201108</v>
          </cell>
          <cell r="C274">
            <v>166447</v>
          </cell>
          <cell r="D274" t="str">
            <v>HESS</v>
          </cell>
          <cell r="E274" t="str">
            <v>GASGDA</v>
          </cell>
          <cell r="F274">
            <v>0</v>
          </cell>
          <cell r="H274" t="str">
            <v>Supply - LI</v>
          </cell>
          <cell r="V274">
            <v>0</v>
          </cell>
          <cell r="W274" t="str">
            <v>Valued from Nucleus - Demand Only; Summer Option at Index plus adder, hence MtM on supply is zero</v>
          </cell>
          <cell r="AE274">
            <v>5.1175999999999995</v>
          </cell>
          <cell r="AH274">
            <v>0</v>
          </cell>
          <cell r="AI274">
            <v>0</v>
          </cell>
          <cell r="AK274">
            <v>0</v>
          </cell>
          <cell r="AM274" t="str">
            <v>NGP 3</v>
          </cell>
          <cell r="AP274">
            <v>-1056222.2391869184</v>
          </cell>
          <cell r="AQ274" t="str">
            <v>LOSS</v>
          </cell>
        </row>
        <row r="275">
          <cell r="A275" t="str">
            <v>PURCHASE</v>
          </cell>
          <cell r="B275">
            <v>201108</v>
          </cell>
          <cell r="C275">
            <v>166076</v>
          </cell>
          <cell r="D275" t="str">
            <v>JARON</v>
          </cell>
          <cell r="E275" t="str">
            <v>GASGDA</v>
          </cell>
          <cell r="F275">
            <v>0</v>
          </cell>
          <cell r="H275" t="str">
            <v>Supply - LI</v>
          </cell>
          <cell r="V275">
            <v>0</v>
          </cell>
          <cell r="W275" t="str">
            <v>Valued from Nucleus - Demand Only</v>
          </cell>
          <cell r="AE275">
            <v>5.1175999999999995</v>
          </cell>
          <cell r="AH275">
            <v>0</v>
          </cell>
          <cell r="AI275">
            <v>0</v>
          </cell>
          <cell r="AK275">
            <v>0</v>
          </cell>
          <cell r="AM275" t="str">
            <v>NGP 3</v>
          </cell>
          <cell r="AP275">
            <v>-1416785.9705122225</v>
          </cell>
          <cell r="AQ275" t="str">
            <v>LOSS</v>
          </cell>
        </row>
        <row r="276">
          <cell r="A276" t="str">
            <v>PURCHASE</v>
          </cell>
          <cell r="B276">
            <v>201108</v>
          </cell>
          <cell r="C276">
            <v>168216</v>
          </cell>
          <cell r="D276" t="str">
            <v>JARON</v>
          </cell>
          <cell r="E276" t="str">
            <v>GAS</v>
          </cell>
          <cell r="F276">
            <v>0</v>
          </cell>
          <cell r="H276" t="str">
            <v>Supply - LI</v>
          </cell>
          <cell r="V276">
            <v>0</v>
          </cell>
          <cell r="W276" t="str">
            <v>Not Valued - Deal created only to support Counterparty Invoicing of Pipeline Demand</v>
          </cell>
          <cell r="AE276">
            <v>0</v>
          </cell>
          <cell r="AH276">
            <v>0</v>
          </cell>
          <cell r="AI276">
            <v>0</v>
          </cell>
          <cell r="AK276">
            <v>0</v>
          </cell>
          <cell r="AM276" t="str">
            <v>NGP 3</v>
          </cell>
          <cell r="AP276">
            <v>0</v>
          </cell>
          <cell r="AQ276" t="str">
            <v>LOSS</v>
          </cell>
        </row>
        <row r="277">
          <cell r="A277" t="str">
            <v>PURCHASE</v>
          </cell>
          <cell r="B277">
            <v>201108</v>
          </cell>
          <cell r="C277">
            <v>166059</v>
          </cell>
          <cell r="D277" t="str">
            <v>REPSOL</v>
          </cell>
          <cell r="E277" t="str">
            <v>GASIDX</v>
          </cell>
          <cell r="F277">
            <v>0</v>
          </cell>
          <cell r="H277" t="str">
            <v>Supply - EN</v>
          </cell>
          <cell r="V277">
            <v>0</v>
          </cell>
          <cell r="W277" t="str">
            <v>Not Valued from Nucleus - Model</v>
          </cell>
          <cell r="AE277">
            <v>4.9927000000000001</v>
          </cell>
          <cell r="AH277">
            <v>0</v>
          </cell>
          <cell r="AI277">
            <v>0</v>
          </cell>
          <cell r="AK277">
            <v>0</v>
          </cell>
          <cell r="AM277" t="str">
            <v>NGP 3</v>
          </cell>
          <cell r="AP277">
            <v>0</v>
          </cell>
          <cell r="AQ277" t="str">
            <v>LOSS</v>
          </cell>
        </row>
        <row r="278">
          <cell r="A278" t="str">
            <v>PURCHASE</v>
          </cell>
          <cell r="B278">
            <v>201108</v>
          </cell>
          <cell r="C278">
            <v>166062</v>
          </cell>
          <cell r="D278" t="str">
            <v>REPSOL</v>
          </cell>
          <cell r="E278" t="str">
            <v>GASGDA</v>
          </cell>
          <cell r="F278">
            <v>0</v>
          </cell>
          <cell r="H278" t="str">
            <v>Supply - EN</v>
          </cell>
          <cell r="V278">
            <v>0</v>
          </cell>
          <cell r="W278" t="str">
            <v>Not Valued from Nucleus - Model</v>
          </cell>
          <cell r="AE278">
            <v>4.9927000000000001</v>
          </cell>
          <cell r="AH278">
            <v>0</v>
          </cell>
          <cell r="AI278">
            <v>0</v>
          </cell>
          <cell r="AK278">
            <v>0</v>
          </cell>
          <cell r="AM278" t="str">
            <v>NGP 3</v>
          </cell>
          <cell r="AP278">
            <v>0</v>
          </cell>
          <cell r="AQ278" t="str">
            <v>LOSS</v>
          </cell>
        </row>
        <row r="279">
          <cell r="A279" t="str">
            <v>PURCHASE</v>
          </cell>
          <cell r="B279">
            <v>201108</v>
          </cell>
          <cell r="C279">
            <v>166063</v>
          </cell>
          <cell r="D279" t="str">
            <v>REPSOL</v>
          </cell>
          <cell r="E279" t="str">
            <v>GASGDA</v>
          </cell>
          <cell r="F279">
            <v>0</v>
          </cell>
          <cell r="H279" t="str">
            <v>Supply - EN</v>
          </cell>
          <cell r="V279">
            <v>0</v>
          </cell>
          <cell r="W279" t="str">
            <v>Not Valued from Nucleus - Model</v>
          </cell>
          <cell r="AE279">
            <v>4.9927000000000001</v>
          </cell>
          <cell r="AH279">
            <v>0</v>
          </cell>
          <cell r="AI279">
            <v>0</v>
          </cell>
          <cell r="AK279">
            <v>0</v>
          </cell>
          <cell r="AM279" t="str">
            <v>NGP 3</v>
          </cell>
          <cell r="AP279">
            <v>0</v>
          </cell>
          <cell r="AQ279" t="str">
            <v>LOSS</v>
          </cell>
        </row>
        <row r="280">
          <cell r="A280" t="str">
            <v>PURCHASE</v>
          </cell>
          <cell r="B280">
            <v>201108</v>
          </cell>
          <cell r="C280">
            <v>167168</v>
          </cell>
          <cell r="D280" t="str">
            <v>REPSOL</v>
          </cell>
          <cell r="E280" t="str">
            <v>GASGDA</v>
          </cell>
          <cell r="F280">
            <v>0</v>
          </cell>
          <cell r="H280" t="str">
            <v>Supply - NEC</v>
          </cell>
          <cell r="V280">
            <v>0</v>
          </cell>
          <cell r="W280" t="str">
            <v>Valued from Nucleus</v>
          </cell>
          <cell r="AE280">
            <v>5.0116999999999994</v>
          </cell>
          <cell r="AH280">
            <v>0</v>
          </cell>
          <cell r="AI280">
            <v>0</v>
          </cell>
          <cell r="AK280">
            <v>0</v>
          </cell>
          <cell r="AM280" t="str">
            <v>NGP 3</v>
          </cell>
          <cell r="AP280">
            <v>-81579.976610917816</v>
          </cell>
          <cell r="AQ280" t="str">
            <v>LOSS</v>
          </cell>
        </row>
        <row r="281">
          <cell r="A281" t="str">
            <v>PURCHASE</v>
          </cell>
          <cell r="B281">
            <v>201108</v>
          </cell>
          <cell r="C281">
            <v>180246</v>
          </cell>
          <cell r="D281" t="str">
            <v>SPARKENRGY</v>
          </cell>
          <cell r="E281" t="str">
            <v>GASIDX</v>
          </cell>
          <cell r="F281">
            <v>154800</v>
          </cell>
          <cell r="H281" t="str">
            <v>Supply - BG</v>
          </cell>
          <cell r="V281">
            <v>773.98800000000006</v>
          </cell>
          <cell r="W281" t="str">
            <v>Valued from Nucleus ~ Portfolio Changed from Optimization BG to Supply BG pending DPU Approval of Co-Management Agreement. Per Discussion with Steve M, AZ and Mike Wuertz</v>
          </cell>
          <cell r="AE281">
            <v>4.4721000000000002</v>
          </cell>
          <cell r="AH281">
            <v>693182.21688194654</v>
          </cell>
          <cell r="AI281">
            <v>155001.5019525383</v>
          </cell>
          <cell r="AK281">
            <v>155001.5019525383</v>
          </cell>
          <cell r="AM281" t="str">
            <v>NGP 3</v>
          </cell>
          <cell r="AP281">
            <v>-771.9996000000001</v>
          </cell>
          <cell r="AQ281" t="str">
            <v>LOSS</v>
          </cell>
        </row>
        <row r="282">
          <cell r="A282" t="str">
            <v>PURCHASE</v>
          </cell>
          <cell r="B282">
            <v>201108</v>
          </cell>
          <cell r="C282">
            <v>166066</v>
          </cell>
          <cell r="D282" t="str">
            <v>TENASKA</v>
          </cell>
          <cell r="E282" t="str">
            <v>GASGDA</v>
          </cell>
          <cell r="F282">
            <v>0</v>
          </cell>
          <cell r="H282" t="str">
            <v>Supply - LI</v>
          </cell>
          <cell r="V282">
            <v>0</v>
          </cell>
          <cell r="W282" t="str">
            <v>Valued from Nucleus</v>
          </cell>
          <cell r="AE282">
            <v>5.1175999999999995</v>
          </cell>
          <cell r="AH282">
            <v>0</v>
          </cell>
          <cell r="AI282">
            <v>0</v>
          </cell>
          <cell r="AK282">
            <v>0</v>
          </cell>
          <cell r="AM282" t="str">
            <v>NGP 3</v>
          </cell>
          <cell r="AP282">
            <v>-1497494.2534729899</v>
          </cell>
          <cell r="AQ282" t="str">
            <v>LOSS</v>
          </cell>
        </row>
        <row r="283">
          <cell r="A283" t="str">
            <v>PURCHASE</v>
          </cell>
          <cell r="B283">
            <v>201108</v>
          </cell>
          <cell r="C283">
            <v>168217</v>
          </cell>
          <cell r="D283" t="str">
            <v>TENASKA</v>
          </cell>
          <cell r="E283" t="str">
            <v>GAS</v>
          </cell>
          <cell r="F283">
            <v>0</v>
          </cell>
          <cell r="H283" t="str">
            <v>Supply - LI</v>
          </cell>
          <cell r="V283">
            <v>0</v>
          </cell>
          <cell r="W283" t="str">
            <v>Not Valued - Deal created only to support Counterparty Invoicing of Pipeline Demand</v>
          </cell>
          <cell r="AE283">
            <v>0</v>
          </cell>
          <cell r="AH283">
            <v>0</v>
          </cell>
          <cell r="AI283">
            <v>0</v>
          </cell>
          <cell r="AK283">
            <v>0</v>
          </cell>
          <cell r="AM283" t="str">
            <v>NGP 3</v>
          </cell>
          <cell r="AP283">
            <v>0</v>
          </cell>
          <cell r="AQ283" t="str">
            <v>LOSS</v>
          </cell>
        </row>
        <row r="284">
          <cell r="A284" t="str">
            <v>PURCHASE</v>
          </cell>
          <cell r="B284">
            <v>201109</v>
          </cell>
          <cell r="C284">
            <v>67038</v>
          </cell>
          <cell r="D284" t="str">
            <v>ANE</v>
          </cell>
          <cell r="E284" t="str">
            <v>GASIDX</v>
          </cell>
          <cell r="F284">
            <v>220750</v>
          </cell>
          <cell r="H284" t="str">
            <v>Supply - NY</v>
          </cell>
          <cell r="V284">
            <v>206177.19510156006</v>
          </cell>
          <cell r="W284" t="str">
            <v>Valued in Nucleus</v>
          </cell>
          <cell r="AE284">
            <v>5.0059999999999993</v>
          </cell>
          <cell r="AH284">
            <v>1106956.3257537812</v>
          </cell>
          <cell r="AI284">
            <v>221125.91405389161</v>
          </cell>
          <cell r="AK284">
            <v>221125.91405389161</v>
          </cell>
          <cell r="AM284" t="str">
            <v>NGP 3</v>
          </cell>
          <cell r="AP284">
            <v>-160399.55553536443</v>
          </cell>
          <cell r="AQ284" t="str">
            <v>LOSS</v>
          </cell>
        </row>
        <row r="285">
          <cell r="A285" t="str">
            <v>PURCHASE</v>
          </cell>
          <cell r="B285">
            <v>201109</v>
          </cell>
          <cell r="C285">
            <v>67039</v>
          </cell>
          <cell r="D285" t="str">
            <v>ANE</v>
          </cell>
          <cell r="E285" t="str">
            <v>GASIDX</v>
          </cell>
          <cell r="F285">
            <v>215660</v>
          </cell>
          <cell r="H285" t="str">
            <v>Supply - LI</v>
          </cell>
          <cell r="V285">
            <v>201428.59387048005</v>
          </cell>
          <cell r="W285" t="str">
            <v>Valued in Nucleus</v>
          </cell>
          <cell r="AE285">
            <v>5.0059999999999993</v>
          </cell>
          <cell r="AH285">
            <v>1081432.3950716218</v>
          </cell>
          <cell r="AI285">
            <v>216027.24631874188</v>
          </cell>
          <cell r="AK285">
            <v>216027.24631874188</v>
          </cell>
          <cell r="AM285" t="str">
            <v>NGP 3</v>
          </cell>
          <cell r="AP285">
            <v>-156694.82424542482</v>
          </cell>
          <cell r="AQ285" t="str">
            <v>LOSS</v>
          </cell>
        </row>
        <row r="286">
          <cell r="A286" t="str">
            <v>PURCHASE</v>
          </cell>
          <cell r="B286">
            <v>201109</v>
          </cell>
          <cell r="C286">
            <v>166064</v>
          </cell>
          <cell r="D286" t="str">
            <v>BGLNG</v>
          </cell>
          <cell r="E286" t="str">
            <v>GASGDA</v>
          </cell>
          <cell r="F286">
            <v>0</v>
          </cell>
          <cell r="H286" t="str">
            <v>Supply - LI</v>
          </cell>
          <cell r="V286">
            <v>0</v>
          </cell>
          <cell r="W286" t="str">
            <v>Valued from Nucleus</v>
          </cell>
          <cell r="AE286">
            <v>4.9628999999999994</v>
          </cell>
          <cell r="AH286">
            <v>0</v>
          </cell>
          <cell r="AI286">
            <v>0</v>
          </cell>
          <cell r="AK286">
            <v>0</v>
          </cell>
          <cell r="AM286" t="str">
            <v>NGP 3</v>
          </cell>
          <cell r="AP286">
            <v>-1588671.2547505875</v>
          </cell>
          <cell r="AQ286" t="str">
            <v>LOSS</v>
          </cell>
        </row>
        <row r="287">
          <cell r="A287" t="str">
            <v>PURCHASE</v>
          </cell>
          <cell r="B287">
            <v>201109</v>
          </cell>
          <cell r="C287">
            <v>166075</v>
          </cell>
          <cell r="D287" t="str">
            <v>BGLNG</v>
          </cell>
          <cell r="E287" t="str">
            <v>GASGDA</v>
          </cell>
          <cell r="F287">
            <v>0</v>
          </cell>
          <cell r="H287" t="str">
            <v>Supply - LI</v>
          </cell>
          <cell r="V287">
            <v>0</v>
          </cell>
          <cell r="W287" t="str">
            <v>Valued from nucleus - Demand Only</v>
          </cell>
          <cell r="AE287">
            <v>4.9628999999999994</v>
          </cell>
          <cell r="AH287">
            <v>0</v>
          </cell>
          <cell r="AI287">
            <v>0</v>
          </cell>
          <cell r="AK287">
            <v>0</v>
          </cell>
          <cell r="AM287" t="str">
            <v>NGP 3</v>
          </cell>
          <cell r="AP287">
            <v>-1288484.9777491069</v>
          </cell>
          <cell r="AQ287" t="str">
            <v>LOSS</v>
          </cell>
        </row>
        <row r="288">
          <cell r="A288" t="str">
            <v>PURCHASE</v>
          </cell>
          <cell r="B288">
            <v>201109</v>
          </cell>
          <cell r="C288">
            <v>168214</v>
          </cell>
          <cell r="D288" t="str">
            <v>BGLNG</v>
          </cell>
          <cell r="E288" t="str">
            <v>GAS</v>
          </cell>
          <cell r="F288">
            <v>0</v>
          </cell>
          <cell r="H288" t="str">
            <v>Supply - LI</v>
          </cell>
          <cell r="V288">
            <v>0</v>
          </cell>
          <cell r="W288" t="str">
            <v>Not Valued - Deal created only to support Counterparty Invoicing of Pipeline Demand</v>
          </cell>
          <cell r="AE288">
            <v>0</v>
          </cell>
          <cell r="AH288">
            <v>0</v>
          </cell>
          <cell r="AI288">
            <v>0</v>
          </cell>
          <cell r="AK288">
            <v>0</v>
          </cell>
          <cell r="AM288" t="str">
            <v>NGP 3</v>
          </cell>
          <cell r="AP288">
            <v>0</v>
          </cell>
          <cell r="AQ288" t="str">
            <v>LOSS</v>
          </cell>
        </row>
        <row r="289">
          <cell r="A289" t="str">
            <v>PURCHASE</v>
          </cell>
          <cell r="B289">
            <v>201109</v>
          </cell>
          <cell r="C289">
            <v>153738</v>
          </cell>
          <cell r="D289" t="str">
            <v>BP</v>
          </cell>
          <cell r="E289" t="str">
            <v>FUTTRG</v>
          </cell>
          <cell r="F289">
            <v>-282190</v>
          </cell>
          <cell r="H289" t="str">
            <v>Supply - NIMO</v>
          </cell>
          <cell r="V289">
            <v>-36346.22</v>
          </cell>
          <cell r="W289" t="str">
            <v>Valued from Nucleus - Firm Vol</v>
          </cell>
          <cell r="AE289">
            <v>5.4429999999999996</v>
          </cell>
          <cell r="AH289">
            <v>0</v>
          </cell>
          <cell r="AI289">
            <v>0</v>
          </cell>
          <cell r="AK289">
            <v>0</v>
          </cell>
          <cell r="AM289" t="str">
            <v>NGP 3</v>
          </cell>
          <cell r="AP289">
            <v>-36346.22</v>
          </cell>
          <cell r="AQ289" t="str">
            <v>LOSS</v>
          </cell>
        </row>
        <row r="290">
          <cell r="A290" t="str">
            <v>PURCHASE</v>
          </cell>
          <cell r="B290">
            <v>201109</v>
          </cell>
          <cell r="C290">
            <v>153738</v>
          </cell>
          <cell r="D290" t="str">
            <v>BP</v>
          </cell>
          <cell r="E290" t="str">
            <v>GASTRG</v>
          </cell>
          <cell r="F290">
            <v>282190</v>
          </cell>
          <cell r="H290" t="str">
            <v>Supply - NIMO</v>
          </cell>
          <cell r="V290">
            <v>72692.44</v>
          </cell>
          <cell r="W290" t="str">
            <v>Valued from Nucleus - Firm Vol</v>
          </cell>
          <cell r="AE290">
            <v>5.4429999999999996</v>
          </cell>
          <cell r="AH290">
            <v>1535960.17</v>
          </cell>
          <cell r="AI290">
            <v>282190</v>
          </cell>
          <cell r="AK290">
            <v>282190</v>
          </cell>
          <cell r="AM290" t="str">
            <v>NGP 3</v>
          </cell>
          <cell r="AP290">
            <v>67058.234460000007</v>
          </cell>
          <cell r="AQ290" t="str">
            <v>GAIN</v>
          </cell>
        </row>
        <row r="291">
          <cell r="A291" t="str">
            <v>PURCHASE</v>
          </cell>
          <cell r="B291">
            <v>201109</v>
          </cell>
          <cell r="C291">
            <v>166449</v>
          </cell>
          <cell r="D291" t="str">
            <v>BP</v>
          </cell>
          <cell r="E291" t="str">
            <v>GASGDA</v>
          </cell>
          <cell r="F291">
            <v>0</v>
          </cell>
          <cell r="H291" t="str">
            <v>Supply - LI</v>
          </cell>
          <cell r="V291">
            <v>0</v>
          </cell>
          <cell r="W291" t="str">
            <v>Not Valued from Nucleus - Model</v>
          </cell>
          <cell r="AE291">
            <v>4.9628999999999994</v>
          </cell>
          <cell r="AH291">
            <v>0</v>
          </cell>
          <cell r="AI291">
            <v>0</v>
          </cell>
          <cell r="AK291">
            <v>0</v>
          </cell>
          <cell r="AM291" t="str">
            <v>NGP 3</v>
          </cell>
          <cell r="AP291">
            <v>0</v>
          </cell>
          <cell r="AQ291" t="str">
            <v>LOSS</v>
          </cell>
        </row>
        <row r="292">
          <cell r="A292" t="str">
            <v>PURCHASE</v>
          </cell>
          <cell r="B292">
            <v>201109</v>
          </cell>
          <cell r="C292">
            <v>48215</v>
          </cell>
          <cell r="D292" t="str">
            <v>BPCANADA</v>
          </cell>
          <cell r="E292" t="str">
            <v>GASIDX</v>
          </cell>
          <cell r="F292">
            <v>76390</v>
          </cell>
          <cell r="H292" t="str">
            <v>Supply - LI</v>
          </cell>
          <cell r="V292">
            <v>-190.96700000000001</v>
          </cell>
          <cell r="W292" t="str">
            <v>Valued in Nucleus</v>
          </cell>
          <cell r="AE292">
            <v>4.8384999999999998</v>
          </cell>
          <cell r="AH292">
            <v>370242.42712611437</v>
          </cell>
          <cell r="AI292">
            <v>76520.084143043176</v>
          </cell>
          <cell r="AK292">
            <v>76520.084143043176</v>
          </cell>
          <cell r="AM292" t="str">
            <v>NGP 3</v>
          </cell>
          <cell r="AP292">
            <v>-1334.8690549999999</v>
          </cell>
          <cell r="AQ292" t="str">
            <v>LOSS</v>
          </cell>
        </row>
        <row r="293">
          <cell r="A293" t="str">
            <v>PURCHASE</v>
          </cell>
          <cell r="B293">
            <v>201109</v>
          </cell>
          <cell r="C293">
            <v>48216</v>
          </cell>
          <cell r="D293" t="str">
            <v>BPCANADA</v>
          </cell>
          <cell r="E293" t="str">
            <v>GASIDX</v>
          </cell>
          <cell r="F293">
            <v>95790</v>
          </cell>
          <cell r="H293" t="str">
            <v>Supply - EN</v>
          </cell>
          <cell r="V293">
            <v>-239.476</v>
          </cell>
          <cell r="W293" t="str">
            <v>Valued in Nucleus</v>
          </cell>
          <cell r="AE293">
            <v>4.8384999999999998</v>
          </cell>
          <cell r="AH293">
            <v>464269.17259340879</v>
          </cell>
          <cell r="AI293">
            <v>95953.120304517681</v>
          </cell>
          <cell r="AK293">
            <v>95953.120304517681</v>
          </cell>
          <cell r="AM293" t="str">
            <v>NGP 3</v>
          </cell>
          <cell r="AP293">
            <v>-1673.8833549999999</v>
          </cell>
          <cell r="AQ293" t="str">
            <v>LOSS</v>
          </cell>
        </row>
        <row r="294">
          <cell r="A294" t="str">
            <v>PURCHASE</v>
          </cell>
          <cell r="B294">
            <v>201109</v>
          </cell>
          <cell r="C294">
            <v>48217</v>
          </cell>
          <cell r="D294" t="str">
            <v>BPCANADA</v>
          </cell>
          <cell r="E294" t="str">
            <v>GASIDX</v>
          </cell>
          <cell r="F294">
            <v>915410</v>
          </cell>
          <cell r="H294" t="str">
            <v>Supply - NY</v>
          </cell>
          <cell r="V294">
            <v>-2288.5360000000001</v>
          </cell>
          <cell r="W294" t="str">
            <v>Valued in Nucleus</v>
          </cell>
          <cell r="AE294">
            <v>4.8384999999999998</v>
          </cell>
          <cell r="AH294">
            <v>4436753.7664028853</v>
          </cell>
          <cell r="AI294">
            <v>916968.84703996801</v>
          </cell>
          <cell r="AK294">
            <v>916968.84703996801</v>
          </cell>
          <cell r="AM294" t="str">
            <v>NGP 3</v>
          </cell>
          <cell r="AP294">
            <v>-15996.343045</v>
          </cell>
          <cell r="AQ294" t="str">
            <v>LOSS</v>
          </cell>
        </row>
        <row r="295">
          <cell r="A295" t="str">
            <v>PURCHASE</v>
          </cell>
          <cell r="B295">
            <v>201109</v>
          </cell>
          <cell r="C295">
            <v>116952</v>
          </cell>
          <cell r="D295" t="str">
            <v>BPCANADA</v>
          </cell>
          <cell r="E295" t="str">
            <v>GASIDX</v>
          </cell>
          <cell r="F295">
            <v>322140</v>
          </cell>
          <cell r="H295" t="str">
            <v>Supply - BG</v>
          </cell>
          <cell r="V295">
            <v>-805.34100000000001</v>
          </cell>
          <cell r="W295" t="str">
            <v>Valued in Nucleus</v>
          </cell>
          <cell r="AE295">
            <v>4.8384999999999998</v>
          </cell>
          <cell r="AH295">
            <v>1561328.6487027947</v>
          </cell>
          <cell r="AI295">
            <v>322688.57056996896</v>
          </cell>
          <cell r="AK295">
            <v>322688.57056996896</v>
          </cell>
          <cell r="AM295" t="str">
            <v>NGP 3</v>
          </cell>
          <cell r="AP295">
            <v>-5629.2264299999997</v>
          </cell>
          <cell r="AQ295" t="str">
            <v>LOSS</v>
          </cell>
        </row>
        <row r="296">
          <cell r="A296" t="str">
            <v>PURCHASE</v>
          </cell>
          <cell r="B296">
            <v>201109</v>
          </cell>
          <cell r="C296">
            <v>116953</v>
          </cell>
          <cell r="D296" t="str">
            <v>BPCANADA</v>
          </cell>
          <cell r="E296" t="str">
            <v>GASIDX</v>
          </cell>
          <cell r="F296">
            <v>49740</v>
          </cell>
          <cell r="H296" t="str">
            <v>Supply - EG</v>
          </cell>
          <cell r="V296">
            <v>-124.342</v>
          </cell>
          <cell r="W296" t="str">
            <v>Valued in Nucleus</v>
          </cell>
          <cell r="AE296">
            <v>4.8384999999999998</v>
          </cell>
          <cell r="AH296">
            <v>241076.82059501152</v>
          </cell>
          <cell r="AI296">
            <v>49824.701993388764</v>
          </cell>
          <cell r="AK296">
            <v>49824.701993388764</v>
          </cell>
          <cell r="AM296" t="str">
            <v>NGP 3</v>
          </cell>
          <cell r="AP296">
            <v>-869.17363</v>
          </cell>
          <cell r="AQ296" t="str">
            <v>LOSS</v>
          </cell>
        </row>
        <row r="297">
          <cell r="A297" t="str">
            <v>PURCHASE</v>
          </cell>
          <cell r="B297">
            <v>201109</v>
          </cell>
          <cell r="C297">
            <v>84190</v>
          </cell>
          <cell r="D297" t="str">
            <v>BPCANMKT</v>
          </cell>
          <cell r="E297" t="str">
            <v>GASIDX</v>
          </cell>
          <cell r="F297">
            <v>764950</v>
          </cell>
          <cell r="H297" t="str">
            <v>Supply - NIMO</v>
          </cell>
          <cell r="V297">
            <v>813902.995</v>
          </cell>
          <cell r="W297" t="str">
            <v>Valued in Nucleus</v>
          </cell>
          <cell r="AE297">
            <v>5.0059999999999993</v>
          </cell>
          <cell r="AH297">
            <v>3835860.6631273162</v>
          </cell>
          <cell r="AI297">
            <v>766252.62947009923</v>
          </cell>
          <cell r="AK297">
            <v>766252.62947009923</v>
          </cell>
          <cell r="AM297" t="str">
            <v>NGP 3</v>
          </cell>
          <cell r="AP297">
            <v>-696447.37358344137</v>
          </cell>
          <cell r="AQ297" t="str">
            <v>LOSS</v>
          </cell>
        </row>
        <row r="298">
          <cell r="A298" t="str">
            <v>PURCHASE</v>
          </cell>
          <cell r="B298">
            <v>201109</v>
          </cell>
          <cell r="C298">
            <v>91709</v>
          </cell>
          <cell r="D298" t="str">
            <v>BPCANMKT</v>
          </cell>
          <cell r="E298" t="str">
            <v>GASIDX</v>
          </cell>
          <cell r="F298">
            <v>0</v>
          </cell>
          <cell r="H298" t="str">
            <v>Supply - NIMO</v>
          </cell>
          <cell r="V298">
            <v>0</v>
          </cell>
          <cell r="W298" t="str">
            <v>Not valued in Nucleus</v>
          </cell>
          <cell r="AE298">
            <v>5.0059999999999993</v>
          </cell>
          <cell r="AH298">
            <v>0</v>
          </cell>
          <cell r="AI298">
            <v>0</v>
          </cell>
          <cell r="AK298">
            <v>0</v>
          </cell>
          <cell r="AM298" t="str">
            <v>NGP 3</v>
          </cell>
          <cell r="AP298">
            <v>0</v>
          </cell>
          <cell r="AQ298" t="str">
            <v>LOSS</v>
          </cell>
        </row>
        <row r="299">
          <cell r="A299" t="str">
            <v>PURCHASE</v>
          </cell>
          <cell r="B299">
            <v>201109</v>
          </cell>
          <cell r="C299">
            <v>167165</v>
          </cell>
          <cell r="D299" t="str">
            <v>CARGILL</v>
          </cell>
          <cell r="E299" t="str">
            <v>GASIDX</v>
          </cell>
          <cell r="F299">
            <v>1211770</v>
          </cell>
          <cell r="H299" t="str">
            <v>Supply - NY</v>
          </cell>
          <cell r="V299">
            <v>0</v>
          </cell>
          <cell r="W299" t="str">
            <v>Not Valued from Nucleus - AZ Model</v>
          </cell>
          <cell r="AE299">
            <v>4.8384999999999998</v>
          </cell>
          <cell r="AH299">
            <v>0</v>
          </cell>
          <cell r="AI299">
            <v>0</v>
          </cell>
          <cell r="AK299">
            <v>0</v>
          </cell>
          <cell r="AM299" t="str">
            <v>NGP 3</v>
          </cell>
          <cell r="AP299">
            <v>0</v>
          </cell>
          <cell r="AQ299" t="str">
            <v>LOSS</v>
          </cell>
        </row>
        <row r="300">
          <cell r="A300" t="str">
            <v>PURCHASE</v>
          </cell>
          <cell r="B300">
            <v>201109</v>
          </cell>
          <cell r="C300">
            <v>167167</v>
          </cell>
          <cell r="D300" t="str">
            <v>CARGILL</v>
          </cell>
          <cell r="E300" t="str">
            <v>GASIDX</v>
          </cell>
          <cell r="F300">
            <v>374300</v>
          </cell>
          <cell r="H300" t="str">
            <v>Supply - LI</v>
          </cell>
          <cell r="V300">
            <v>0</v>
          </cell>
          <cell r="W300" t="str">
            <v>Not Valued from Nucleus - AZ Model</v>
          </cell>
          <cell r="AE300">
            <v>4.8384999999999998</v>
          </cell>
          <cell r="AH300">
            <v>0</v>
          </cell>
          <cell r="AI300">
            <v>0</v>
          </cell>
          <cell r="AK300">
            <v>0</v>
          </cell>
          <cell r="AM300" t="str">
            <v>NGP 3</v>
          </cell>
          <cell r="AP300">
            <v>0</v>
          </cell>
          <cell r="AQ300" t="str">
            <v>LOSS</v>
          </cell>
        </row>
        <row r="301">
          <cell r="A301" t="str">
            <v>PURCHASE</v>
          </cell>
          <cell r="B301">
            <v>201109</v>
          </cell>
          <cell r="C301">
            <v>167167</v>
          </cell>
          <cell r="D301" t="str">
            <v>CARGILL</v>
          </cell>
          <cell r="E301" t="str">
            <v>GASIDX</v>
          </cell>
          <cell r="F301">
            <v>746590</v>
          </cell>
          <cell r="H301" t="str">
            <v>Supply - LI</v>
          </cell>
          <cell r="V301">
            <v>0</v>
          </cell>
          <cell r="W301" t="str">
            <v>Not Valued from Nucleus - AZ Model</v>
          </cell>
          <cell r="AE301">
            <v>4.8384999999999998</v>
          </cell>
          <cell r="AH301">
            <v>0</v>
          </cell>
          <cell r="AI301">
            <v>0</v>
          </cell>
          <cell r="AK301">
            <v>0</v>
          </cell>
          <cell r="AM301" t="str">
            <v>NGP 3</v>
          </cell>
          <cell r="AP301">
            <v>0</v>
          </cell>
          <cell r="AQ301" t="str">
            <v>LOSS</v>
          </cell>
        </row>
        <row r="302">
          <cell r="A302" t="str">
            <v>PURCHASE</v>
          </cell>
          <cell r="B302">
            <v>201109</v>
          </cell>
          <cell r="C302">
            <v>179612</v>
          </cell>
          <cell r="D302" t="str">
            <v>CITI</v>
          </cell>
          <cell r="E302" t="str">
            <v>GASIDX</v>
          </cell>
          <cell r="F302">
            <v>299440</v>
          </cell>
          <cell r="H302" t="str">
            <v>Supply - BG</v>
          </cell>
          <cell r="V302">
            <v>748.59699999999998</v>
          </cell>
          <cell r="W302" t="str">
            <v>Valued from Nucleus ~ Portfolio Changed from Optimization BG to Supply BG pending DPU Approval of Co-Management Agreement. Per Discussion with Steve M, AZ and Mike Wuertz</v>
          </cell>
          <cell r="AE302">
            <v>4.4882999999999997</v>
          </cell>
          <cell r="AH302">
            <v>1346265.2028448363</v>
          </cell>
          <cell r="AI302">
            <v>299949.91485525394</v>
          </cell>
          <cell r="AK302">
            <v>299949.91485525394</v>
          </cell>
          <cell r="AM302" t="str">
            <v>NGP 3</v>
          </cell>
          <cell r="AP302">
            <v>-2240.71252</v>
          </cell>
          <cell r="AQ302" t="str">
            <v>LOSS</v>
          </cell>
        </row>
        <row r="303">
          <cell r="A303" t="str">
            <v>PURCHASE</v>
          </cell>
          <cell r="B303">
            <v>201109</v>
          </cell>
          <cell r="C303">
            <v>181089</v>
          </cell>
          <cell r="D303" t="str">
            <v>DEVONGAS</v>
          </cell>
          <cell r="E303" t="str">
            <v>GASIDX</v>
          </cell>
          <cell r="F303">
            <v>299440</v>
          </cell>
          <cell r="H303" t="str">
            <v>Supply - BG</v>
          </cell>
          <cell r="V303">
            <v>0</v>
          </cell>
          <cell r="W303" t="str">
            <v>Valued from Nucleus ~ Portfolio Changed from Optimization BG to Supply BG pending DPU Approval of Co-Management Agreement. Per Discussion with Steve M, AZ and Mike Wuertz</v>
          </cell>
          <cell r="AE303">
            <v>4.4882999999999997</v>
          </cell>
          <cell r="AH303">
            <v>1346265.2028448363</v>
          </cell>
          <cell r="AI303">
            <v>299949.91485525394</v>
          </cell>
          <cell r="AK303">
            <v>299949.91485525394</v>
          </cell>
          <cell r="AM303" t="str">
            <v>NGP 3</v>
          </cell>
          <cell r="AP303">
            <v>-2989.3095199999998</v>
          </cell>
          <cell r="AQ303" t="str">
            <v>LOSS</v>
          </cell>
        </row>
        <row r="304">
          <cell r="A304" t="str">
            <v>PURCHASE</v>
          </cell>
          <cell r="B304">
            <v>201109</v>
          </cell>
          <cell r="C304">
            <v>173774</v>
          </cell>
          <cell r="D304" t="str">
            <v>DISTRIGAS</v>
          </cell>
          <cell r="E304" t="str">
            <v>GAS</v>
          </cell>
          <cell r="F304">
            <v>0</v>
          </cell>
          <cell r="H304" t="str">
            <v>LNG - BG</v>
          </cell>
          <cell r="V304">
            <v>0</v>
          </cell>
          <cell r="W304" t="str">
            <v>Not Valued from Nucleus - FVS 217</v>
          </cell>
          <cell r="AE304">
            <v>0</v>
          </cell>
          <cell r="AH304">
            <v>0</v>
          </cell>
          <cell r="AI304">
            <v>0</v>
          </cell>
          <cell r="AK304">
            <v>0</v>
          </cell>
          <cell r="AM304" t="str">
            <v>NGP 3</v>
          </cell>
          <cell r="AP304">
            <v>0</v>
          </cell>
          <cell r="AQ304" t="str">
            <v>LOSS</v>
          </cell>
        </row>
        <row r="305">
          <cell r="A305" t="str">
            <v>PURCHASE</v>
          </cell>
          <cell r="B305">
            <v>201109</v>
          </cell>
          <cell r="C305">
            <v>166065</v>
          </cell>
          <cell r="D305" t="str">
            <v>EMERASVC</v>
          </cell>
          <cell r="E305" t="str">
            <v>GASGDA</v>
          </cell>
          <cell r="F305">
            <v>0</v>
          </cell>
          <cell r="H305" t="str">
            <v>Supply - LI</v>
          </cell>
          <cell r="V305">
            <v>0</v>
          </cell>
          <cell r="W305" t="str">
            <v>Valued from Nucleus</v>
          </cell>
          <cell r="AE305">
            <v>4.9628999999999994</v>
          </cell>
          <cell r="AH305">
            <v>0</v>
          </cell>
          <cell r="AI305">
            <v>0</v>
          </cell>
          <cell r="AK305">
            <v>0</v>
          </cell>
          <cell r="AM305" t="str">
            <v>NGP 3</v>
          </cell>
          <cell r="AP305">
            <v>-1426484.1144390129</v>
          </cell>
          <cell r="AQ305" t="str">
            <v>LOSS</v>
          </cell>
        </row>
        <row r="306">
          <cell r="A306" t="str">
            <v>PURCHASE</v>
          </cell>
          <cell r="B306">
            <v>201109</v>
          </cell>
          <cell r="C306">
            <v>168215</v>
          </cell>
          <cell r="D306" t="str">
            <v>EMERASVC</v>
          </cell>
          <cell r="E306" t="str">
            <v>GAS</v>
          </cell>
          <cell r="F306">
            <v>0</v>
          </cell>
          <cell r="H306" t="str">
            <v>Supply - LI</v>
          </cell>
          <cell r="V306">
            <v>0</v>
          </cell>
          <cell r="W306" t="str">
            <v>Not Valued - Deal created only to support Counterparty Invoicing of Pipeline Demand</v>
          </cell>
          <cell r="AE306">
            <v>0</v>
          </cell>
          <cell r="AH306">
            <v>0</v>
          </cell>
          <cell r="AI306">
            <v>0</v>
          </cell>
          <cell r="AK306">
            <v>0</v>
          </cell>
          <cell r="AM306" t="str">
            <v>NGP 3</v>
          </cell>
          <cell r="AP306">
            <v>0</v>
          </cell>
          <cell r="AQ306" t="str">
            <v>LOSS</v>
          </cell>
        </row>
        <row r="307">
          <cell r="A307" t="str">
            <v>PURCHASE</v>
          </cell>
          <cell r="B307">
            <v>201109</v>
          </cell>
          <cell r="C307">
            <v>165659</v>
          </cell>
          <cell r="D307" t="str">
            <v>GRANITERDG</v>
          </cell>
          <cell r="E307" t="str">
            <v>GAS</v>
          </cell>
          <cell r="F307">
            <v>0</v>
          </cell>
          <cell r="H307" t="str">
            <v>Supply - EN</v>
          </cell>
          <cell r="V307">
            <v>0</v>
          </cell>
          <cell r="W307" t="str">
            <v>Not Valued from Nucleus - Model AZ</v>
          </cell>
          <cell r="AE307">
            <v>0</v>
          </cell>
          <cell r="AH307">
            <v>0</v>
          </cell>
          <cell r="AI307">
            <v>0</v>
          </cell>
          <cell r="AK307">
            <v>0</v>
          </cell>
          <cell r="AM307" t="str">
            <v>NGP 3</v>
          </cell>
          <cell r="AP307">
            <v>0</v>
          </cell>
          <cell r="AQ307" t="str">
            <v>LOSS</v>
          </cell>
        </row>
        <row r="308">
          <cell r="A308" t="str">
            <v>PURCHASE</v>
          </cell>
          <cell r="B308">
            <v>201109</v>
          </cell>
          <cell r="C308">
            <v>166447</v>
          </cell>
          <cell r="D308" t="str">
            <v>HESS</v>
          </cell>
          <cell r="E308" t="str">
            <v>GASGDA</v>
          </cell>
          <cell r="F308">
            <v>0</v>
          </cell>
          <cell r="H308" t="str">
            <v>Supply - LI</v>
          </cell>
          <cell r="V308">
            <v>0</v>
          </cell>
          <cell r="W308" t="str">
            <v>Valued from Nucleus - Demand Only; Summer Option at Index plus adder, hence MtM on supply is zero</v>
          </cell>
          <cell r="AE308">
            <v>4.9628999999999994</v>
          </cell>
          <cell r="AH308">
            <v>0</v>
          </cell>
          <cell r="AI308">
            <v>0</v>
          </cell>
          <cell r="AK308">
            <v>0</v>
          </cell>
          <cell r="AM308" t="str">
            <v>NGP 3</v>
          </cell>
          <cell r="AP308">
            <v>-1019325.9196845904</v>
          </cell>
          <cell r="AQ308" t="str">
            <v>LOSS</v>
          </cell>
        </row>
        <row r="309">
          <cell r="A309" t="str">
            <v>PURCHASE</v>
          </cell>
          <cell r="B309">
            <v>201109</v>
          </cell>
          <cell r="C309">
            <v>166076</v>
          </cell>
          <cell r="D309" t="str">
            <v>JARON</v>
          </cell>
          <cell r="E309" t="str">
            <v>GASGDA</v>
          </cell>
          <cell r="F309">
            <v>0</v>
          </cell>
          <cell r="H309" t="str">
            <v>Supply - LI</v>
          </cell>
          <cell r="V309">
            <v>0</v>
          </cell>
          <cell r="W309" t="str">
            <v>Valued from Nucleus - Demand Only</v>
          </cell>
          <cell r="AE309">
            <v>4.9628999999999994</v>
          </cell>
          <cell r="AH309">
            <v>0</v>
          </cell>
          <cell r="AI309">
            <v>0</v>
          </cell>
          <cell r="AK309">
            <v>0</v>
          </cell>
          <cell r="AM309" t="str">
            <v>NGP 3</v>
          </cell>
          <cell r="AP309">
            <v>-1367917.5380028891</v>
          </cell>
          <cell r="AQ309" t="str">
            <v>LOSS</v>
          </cell>
        </row>
        <row r="310">
          <cell r="A310" t="str">
            <v>PURCHASE</v>
          </cell>
          <cell r="B310">
            <v>201109</v>
          </cell>
          <cell r="C310">
            <v>168216</v>
          </cell>
          <cell r="D310" t="str">
            <v>JARON</v>
          </cell>
          <cell r="E310" t="str">
            <v>GAS</v>
          </cell>
          <cell r="F310">
            <v>0</v>
          </cell>
          <cell r="H310" t="str">
            <v>Supply - LI</v>
          </cell>
          <cell r="V310">
            <v>0</v>
          </cell>
          <cell r="W310" t="str">
            <v>Not Valued - Deal created only to support Counterparty Invoicing of Pipeline Demand</v>
          </cell>
          <cell r="AE310">
            <v>0</v>
          </cell>
          <cell r="AH310">
            <v>0</v>
          </cell>
          <cell r="AI310">
            <v>0</v>
          </cell>
          <cell r="AK310">
            <v>0</v>
          </cell>
          <cell r="AM310" t="str">
            <v>NGP 3</v>
          </cell>
          <cell r="AP310">
            <v>0</v>
          </cell>
          <cell r="AQ310" t="str">
            <v>LOSS</v>
          </cell>
        </row>
        <row r="311">
          <cell r="A311" t="str">
            <v>PURCHASE</v>
          </cell>
          <cell r="B311">
            <v>201109</v>
          </cell>
          <cell r="C311">
            <v>166059</v>
          </cell>
          <cell r="D311" t="str">
            <v>REPSOL</v>
          </cell>
          <cell r="E311" t="str">
            <v>GASIDX</v>
          </cell>
          <cell r="F311">
            <v>0</v>
          </cell>
          <cell r="H311" t="str">
            <v>Supply - EN</v>
          </cell>
          <cell r="V311">
            <v>0</v>
          </cell>
          <cell r="W311" t="str">
            <v>Not Valued from Nucleus - Model</v>
          </cell>
          <cell r="AE311">
            <v>4.9205999999999994</v>
          </cell>
          <cell r="AH311">
            <v>0</v>
          </cell>
          <cell r="AI311">
            <v>0</v>
          </cell>
          <cell r="AK311">
            <v>0</v>
          </cell>
          <cell r="AM311" t="str">
            <v>NGP 3</v>
          </cell>
          <cell r="AP311">
            <v>0</v>
          </cell>
          <cell r="AQ311" t="str">
            <v>LOSS</v>
          </cell>
        </row>
        <row r="312">
          <cell r="A312" t="str">
            <v>PURCHASE</v>
          </cell>
          <cell r="B312">
            <v>201109</v>
          </cell>
          <cell r="C312">
            <v>166062</v>
          </cell>
          <cell r="D312" t="str">
            <v>REPSOL</v>
          </cell>
          <cell r="E312" t="str">
            <v>GASGDA</v>
          </cell>
          <cell r="F312">
            <v>0</v>
          </cell>
          <cell r="H312" t="str">
            <v>Supply - EN</v>
          </cell>
          <cell r="V312">
            <v>0</v>
          </cell>
          <cell r="W312" t="str">
            <v>Not Valued from Nucleus - Model</v>
          </cell>
          <cell r="AE312">
            <v>4.9205999999999994</v>
          </cell>
          <cell r="AH312">
            <v>0</v>
          </cell>
          <cell r="AI312">
            <v>0</v>
          </cell>
          <cell r="AK312">
            <v>0</v>
          </cell>
          <cell r="AM312" t="str">
            <v>NGP 3</v>
          </cell>
          <cell r="AP312">
            <v>0</v>
          </cell>
          <cell r="AQ312" t="str">
            <v>LOSS</v>
          </cell>
        </row>
        <row r="313">
          <cell r="A313" t="str">
            <v>PURCHASE</v>
          </cell>
          <cell r="B313">
            <v>201109</v>
          </cell>
          <cell r="C313">
            <v>166063</v>
          </cell>
          <cell r="D313" t="str">
            <v>REPSOL</v>
          </cell>
          <cell r="E313" t="str">
            <v>GASGDA</v>
          </cell>
          <cell r="F313">
            <v>0</v>
          </cell>
          <cell r="H313" t="str">
            <v>Supply - EN</v>
          </cell>
          <cell r="V313">
            <v>0</v>
          </cell>
          <cell r="W313" t="str">
            <v>Not Valued from Nucleus - Model</v>
          </cell>
          <cell r="AE313">
            <v>4.9205999999999994</v>
          </cell>
          <cell r="AH313">
            <v>0</v>
          </cell>
          <cell r="AI313">
            <v>0</v>
          </cell>
          <cell r="AK313">
            <v>0</v>
          </cell>
          <cell r="AM313" t="str">
            <v>NGP 3</v>
          </cell>
          <cell r="AP313">
            <v>0</v>
          </cell>
          <cell r="AQ313" t="str">
            <v>LOSS</v>
          </cell>
        </row>
        <row r="314">
          <cell r="A314" t="str">
            <v>PURCHASE</v>
          </cell>
          <cell r="B314">
            <v>201109</v>
          </cell>
          <cell r="C314">
            <v>167168</v>
          </cell>
          <cell r="D314" t="str">
            <v>REPSOL</v>
          </cell>
          <cell r="E314" t="str">
            <v>GASGDA</v>
          </cell>
          <cell r="F314">
            <v>0</v>
          </cell>
          <cell r="H314" t="str">
            <v>Supply - NEC</v>
          </cell>
          <cell r="V314">
            <v>0</v>
          </cell>
          <cell r="W314" t="str">
            <v>Valued from Nucleus</v>
          </cell>
          <cell r="AE314">
            <v>4.9264999999999999</v>
          </cell>
          <cell r="AH314">
            <v>0</v>
          </cell>
          <cell r="AI314">
            <v>0</v>
          </cell>
          <cell r="AK314">
            <v>0</v>
          </cell>
          <cell r="AM314" t="str">
            <v>NGP 3</v>
          </cell>
          <cell r="AP314">
            <v>-78648.383902095884</v>
          </cell>
          <cell r="AQ314" t="str">
            <v>LOSS</v>
          </cell>
        </row>
        <row r="315">
          <cell r="A315" t="str">
            <v>PURCHASE</v>
          </cell>
          <cell r="B315">
            <v>201109</v>
          </cell>
          <cell r="C315">
            <v>180246</v>
          </cell>
          <cell r="D315" t="str">
            <v>SPARKENRGY</v>
          </cell>
          <cell r="E315" t="str">
            <v>GASIDX</v>
          </cell>
          <cell r="F315">
            <v>149720</v>
          </cell>
          <cell r="H315" t="str">
            <v>Supply - BG</v>
          </cell>
          <cell r="V315">
            <v>748.59699999999998</v>
          </cell>
          <cell r="W315" t="str">
            <v>Valued from Nucleus ~ Portfolio Changed from Optimization BG to Supply BG pending DPU Approval of Co-Management Agreement. Per Discussion with Steve M, AZ and Mike Wuertz</v>
          </cell>
          <cell r="AE315">
            <v>4.4882999999999997</v>
          </cell>
          <cell r="AH315">
            <v>673132.60142241814</v>
          </cell>
          <cell r="AI315">
            <v>149974.95742762697</v>
          </cell>
          <cell r="AK315">
            <v>149974.95742762697</v>
          </cell>
          <cell r="AM315" t="str">
            <v>NGP 3</v>
          </cell>
          <cell r="AP315">
            <v>-746.05775999999992</v>
          </cell>
          <cell r="AQ315" t="str">
            <v>LOSS</v>
          </cell>
        </row>
        <row r="316">
          <cell r="A316" t="str">
            <v>PURCHASE</v>
          </cell>
          <cell r="B316">
            <v>201109</v>
          </cell>
          <cell r="C316">
            <v>166066</v>
          </cell>
          <cell r="D316" t="str">
            <v>TENASKA</v>
          </cell>
          <cell r="E316" t="str">
            <v>GASGDA</v>
          </cell>
          <cell r="F316">
            <v>0</v>
          </cell>
          <cell r="H316" t="str">
            <v>Supply - LI</v>
          </cell>
          <cell r="V316">
            <v>0</v>
          </cell>
          <cell r="W316" t="str">
            <v>Valued from Nucleus</v>
          </cell>
          <cell r="AE316">
            <v>4.9628999999999994</v>
          </cell>
          <cell r="AH316">
            <v>0</v>
          </cell>
          <cell r="AI316">
            <v>0</v>
          </cell>
          <cell r="AK316">
            <v>0</v>
          </cell>
          <cell r="AM316" t="str">
            <v>NGP 3</v>
          </cell>
          <cell r="AP316">
            <v>-1447251.7131130309</v>
          </cell>
          <cell r="AQ316" t="str">
            <v>LOSS</v>
          </cell>
        </row>
        <row r="317">
          <cell r="A317" t="str">
            <v>PURCHASE</v>
          </cell>
          <cell r="B317">
            <v>201109</v>
          </cell>
          <cell r="C317">
            <v>168217</v>
          </cell>
          <cell r="D317" t="str">
            <v>TENASKA</v>
          </cell>
          <cell r="E317" t="str">
            <v>GAS</v>
          </cell>
          <cell r="F317">
            <v>0</v>
          </cell>
          <cell r="H317" t="str">
            <v>Supply - LI</v>
          </cell>
          <cell r="V317">
            <v>0</v>
          </cell>
          <cell r="W317" t="str">
            <v>Not Valued - Deal created only to support Counterparty Invoicing of Pipeline Demand</v>
          </cell>
          <cell r="AE317">
            <v>0</v>
          </cell>
          <cell r="AH317">
            <v>0</v>
          </cell>
          <cell r="AI317">
            <v>0</v>
          </cell>
          <cell r="AK317">
            <v>0</v>
          </cell>
          <cell r="AM317" t="str">
            <v>NGP 3</v>
          </cell>
          <cell r="AP317">
            <v>0</v>
          </cell>
          <cell r="AQ317" t="str">
            <v>LOSS</v>
          </cell>
        </row>
        <row r="318">
          <cell r="A318" t="str">
            <v>PURCHASE</v>
          </cell>
          <cell r="B318">
            <v>201110</v>
          </cell>
          <cell r="C318">
            <v>67038</v>
          </cell>
          <cell r="D318" t="str">
            <v>ANE</v>
          </cell>
          <cell r="E318" t="str">
            <v>GASIDX</v>
          </cell>
          <cell r="F318">
            <v>227950</v>
          </cell>
          <cell r="H318" t="str">
            <v>Supply - NY</v>
          </cell>
          <cell r="V318">
            <v>215384.3541524063</v>
          </cell>
          <cell r="W318" t="str">
            <v>Valued in Nucleus</v>
          </cell>
          <cell r="AE318">
            <v>5.1020000000000003</v>
          </cell>
          <cell r="AH318">
            <v>1165448.3415171863</v>
          </cell>
          <cell r="AI318">
            <v>228429.70237498748</v>
          </cell>
          <cell r="AK318">
            <v>228429.70237498748</v>
          </cell>
          <cell r="AM318" t="str">
            <v>NGP 3</v>
          </cell>
          <cell r="AP318">
            <v>-162244.59119505266</v>
          </cell>
          <cell r="AQ318" t="str">
            <v>LOSS</v>
          </cell>
        </row>
        <row r="319">
          <cell r="A319" t="str">
            <v>PURCHASE</v>
          </cell>
          <cell r="B319">
            <v>201110</v>
          </cell>
          <cell r="C319">
            <v>67039</v>
          </cell>
          <cell r="D319" t="str">
            <v>ANE</v>
          </cell>
          <cell r="E319" t="str">
            <v>GASIDX</v>
          </cell>
          <cell r="F319">
            <v>222700</v>
          </cell>
          <cell r="H319" t="str">
            <v>Supply - LI</v>
          </cell>
          <cell r="V319">
            <v>210418.86009882975</v>
          </cell>
          <cell r="W319" t="str">
            <v>Valued in Nucleus</v>
          </cell>
          <cell r="AE319">
            <v>5.1020000000000003</v>
          </cell>
          <cell r="AH319">
            <v>1138606.4735945486</v>
          </cell>
          <cell r="AI319">
            <v>223168.65417376489</v>
          </cell>
          <cell r="AK319">
            <v>223168.65417376489</v>
          </cell>
          <cell r="AM319" t="str">
            <v>NGP 3</v>
          </cell>
          <cell r="AP319">
            <v>-158502.00701394829</v>
          </cell>
          <cell r="AQ319" t="str">
            <v>LOSS</v>
          </cell>
        </row>
        <row r="320">
          <cell r="A320" t="str">
            <v>PURCHASE</v>
          </cell>
          <cell r="B320">
            <v>201110</v>
          </cell>
          <cell r="C320">
            <v>166064</v>
          </cell>
          <cell r="D320" t="str">
            <v>BGLNG</v>
          </cell>
          <cell r="E320" t="str">
            <v>GASGDA</v>
          </cell>
          <cell r="F320">
            <v>0</v>
          </cell>
          <cell r="H320" t="str">
            <v>Supply - LI</v>
          </cell>
          <cell r="V320">
            <v>0</v>
          </cell>
          <cell r="W320" t="str">
            <v>Valued from Nucleus</v>
          </cell>
          <cell r="AE320">
            <v>5.0289000000000001</v>
          </cell>
          <cell r="AH320">
            <v>0</v>
          </cell>
          <cell r="AI320">
            <v>0</v>
          </cell>
          <cell r="AK320">
            <v>0</v>
          </cell>
          <cell r="AM320" t="str">
            <v>NGP 3</v>
          </cell>
          <cell r="AP320">
            <v>-1642136.8803554755</v>
          </cell>
          <cell r="AQ320" t="str">
            <v>LOSS</v>
          </cell>
        </row>
        <row r="321">
          <cell r="A321" t="str">
            <v>PURCHASE</v>
          </cell>
          <cell r="B321">
            <v>201110</v>
          </cell>
          <cell r="C321">
            <v>166075</v>
          </cell>
          <cell r="D321" t="str">
            <v>BGLNG</v>
          </cell>
          <cell r="E321" t="str">
            <v>GASGDA</v>
          </cell>
          <cell r="F321">
            <v>0</v>
          </cell>
          <cell r="H321" t="str">
            <v>Supply - LI</v>
          </cell>
          <cell r="V321">
            <v>0</v>
          </cell>
          <cell r="W321" t="str">
            <v>Valued from nucleus - Demand Only</v>
          </cell>
          <cell r="AE321">
            <v>5.0289000000000001</v>
          </cell>
          <cell r="AH321">
            <v>0</v>
          </cell>
          <cell r="AI321">
            <v>0</v>
          </cell>
          <cell r="AK321">
            <v>0</v>
          </cell>
          <cell r="AM321" t="str">
            <v>NGP 3</v>
          </cell>
          <cell r="AP321">
            <v>-1333146.2712994039</v>
          </cell>
          <cell r="AQ321" t="str">
            <v>LOSS</v>
          </cell>
        </row>
        <row r="322">
          <cell r="A322" t="str">
            <v>PURCHASE</v>
          </cell>
          <cell r="B322">
            <v>201110</v>
          </cell>
          <cell r="C322">
            <v>168214</v>
          </cell>
          <cell r="D322" t="str">
            <v>BGLNG</v>
          </cell>
          <cell r="E322" t="str">
            <v>GAS</v>
          </cell>
          <cell r="F322">
            <v>0</v>
          </cell>
          <cell r="H322" t="str">
            <v>Supply - LI</v>
          </cell>
          <cell r="V322">
            <v>0</v>
          </cell>
          <cell r="W322" t="str">
            <v>Not Valued - Deal created only to support Counterparty Invoicing of Pipeline Demand</v>
          </cell>
          <cell r="AE322">
            <v>0</v>
          </cell>
          <cell r="AH322">
            <v>0</v>
          </cell>
          <cell r="AI322">
            <v>0</v>
          </cell>
          <cell r="AK322">
            <v>0</v>
          </cell>
          <cell r="AM322" t="str">
            <v>NGP 3</v>
          </cell>
          <cell r="AP322">
            <v>0</v>
          </cell>
          <cell r="AQ322" t="str">
            <v>LOSS</v>
          </cell>
        </row>
        <row r="323">
          <cell r="A323" t="str">
            <v>PURCHASE</v>
          </cell>
          <cell r="B323">
            <v>201110</v>
          </cell>
          <cell r="C323">
            <v>153738</v>
          </cell>
          <cell r="D323" t="str">
            <v>BP</v>
          </cell>
          <cell r="E323" t="str">
            <v>FUTTRG</v>
          </cell>
          <cell r="F323">
            <v>-291410</v>
          </cell>
          <cell r="H323" t="str">
            <v>Supply - NIMO</v>
          </cell>
          <cell r="V323">
            <v>-37707.855000000003</v>
          </cell>
          <cell r="W323" t="str">
            <v>Valued from Nucleus - Firm Vol</v>
          </cell>
          <cell r="AE323">
            <v>5.5289999999999999</v>
          </cell>
          <cell r="AH323">
            <v>0</v>
          </cell>
          <cell r="AI323">
            <v>0</v>
          </cell>
          <cell r="AK323">
            <v>0</v>
          </cell>
          <cell r="AM323" t="str">
            <v>NGP 3</v>
          </cell>
          <cell r="AP323">
            <v>-37707.855000000003</v>
          </cell>
          <cell r="AQ323" t="str">
            <v>LOSS</v>
          </cell>
        </row>
        <row r="324">
          <cell r="A324" t="str">
            <v>PURCHASE</v>
          </cell>
          <cell r="B324">
            <v>201110</v>
          </cell>
          <cell r="C324">
            <v>153738</v>
          </cell>
          <cell r="D324" t="str">
            <v>BP</v>
          </cell>
          <cell r="E324" t="str">
            <v>GASTRG</v>
          </cell>
          <cell r="F324">
            <v>291410</v>
          </cell>
          <cell r="H324" t="str">
            <v>Supply - NIMO</v>
          </cell>
          <cell r="V324">
            <v>75415.710000000006</v>
          </cell>
          <cell r="W324" t="str">
            <v>Valued from Nucleus - Firm Vol</v>
          </cell>
          <cell r="AE324">
            <v>5.5289999999999999</v>
          </cell>
          <cell r="AH324">
            <v>1611205.89</v>
          </cell>
          <cell r="AI324">
            <v>291410</v>
          </cell>
          <cell r="AK324">
            <v>291410</v>
          </cell>
          <cell r="AM324" t="str">
            <v>NGP 3</v>
          </cell>
          <cell r="AP324">
            <v>69599.749220000012</v>
          </cell>
          <cell r="AQ324" t="str">
            <v>GAIN</v>
          </cell>
        </row>
        <row r="325">
          <cell r="A325" t="str">
            <v>PURCHASE</v>
          </cell>
          <cell r="B325">
            <v>201110</v>
          </cell>
          <cell r="C325">
            <v>166449</v>
          </cell>
          <cell r="D325" t="str">
            <v>BP</v>
          </cell>
          <cell r="E325" t="str">
            <v>GASGDA</v>
          </cell>
          <cell r="F325">
            <v>0</v>
          </cell>
          <cell r="H325" t="str">
            <v>Supply - LI</v>
          </cell>
          <cell r="V325">
            <v>0</v>
          </cell>
          <cell r="W325" t="str">
            <v>Not Valued from Nucleus - Model</v>
          </cell>
          <cell r="AE325">
            <v>5.0289000000000001</v>
          </cell>
          <cell r="AH325">
            <v>0</v>
          </cell>
          <cell r="AI325">
            <v>0</v>
          </cell>
          <cell r="AK325">
            <v>0</v>
          </cell>
          <cell r="AM325" t="str">
            <v>NGP 3</v>
          </cell>
          <cell r="AP325">
            <v>0</v>
          </cell>
          <cell r="AQ325" t="str">
            <v>LOSS</v>
          </cell>
        </row>
        <row r="326">
          <cell r="A326" t="str">
            <v>PURCHASE</v>
          </cell>
          <cell r="B326">
            <v>201110</v>
          </cell>
          <cell r="C326">
            <v>48215</v>
          </cell>
          <cell r="D326" t="str">
            <v>BPCANADA</v>
          </cell>
          <cell r="E326" t="str">
            <v>GASIDX</v>
          </cell>
          <cell r="F326">
            <v>78880</v>
          </cell>
          <cell r="H326" t="str">
            <v>Supply - LI</v>
          </cell>
          <cell r="V326">
            <v>-339.18900000000002</v>
          </cell>
          <cell r="W326" t="str">
            <v>Valued in Nucleus</v>
          </cell>
          <cell r="AE326">
            <v>4.9326999999999996</v>
          </cell>
          <cell r="AH326">
            <v>389910.18739352637</v>
          </cell>
          <cell r="AI326">
            <v>79045.996592844967</v>
          </cell>
          <cell r="AK326">
            <v>79045.996592844967</v>
          </cell>
          <cell r="AM326" t="str">
            <v>NGP 3</v>
          </cell>
          <cell r="AP326">
            <v>-1519.9042800000002</v>
          </cell>
          <cell r="AQ326" t="str">
            <v>LOSS</v>
          </cell>
        </row>
        <row r="327">
          <cell r="A327" t="str">
            <v>PURCHASE</v>
          </cell>
          <cell r="B327">
            <v>201110</v>
          </cell>
          <cell r="C327">
            <v>48216</v>
          </cell>
          <cell r="D327" t="str">
            <v>BPCANADA</v>
          </cell>
          <cell r="E327" t="str">
            <v>GASIDX</v>
          </cell>
          <cell r="F327">
            <v>98920</v>
          </cell>
          <cell r="H327" t="str">
            <v>Supply - EN</v>
          </cell>
          <cell r="V327">
            <v>-425.34899999999999</v>
          </cell>
          <cell r="W327" t="str">
            <v>Valued in Nucleus</v>
          </cell>
          <cell r="AE327">
            <v>4.9326999999999996</v>
          </cell>
          <cell r="AH327">
            <v>488969.51999198314</v>
          </cell>
          <cell r="AI327">
            <v>99128.169155225973</v>
          </cell>
          <cell r="AK327">
            <v>99128.169155225973</v>
          </cell>
          <cell r="AM327" t="str">
            <v>NGP 3</v>
          </cell>
          <cell r="AP327">
            <v>-1906.0330199999999</v>
          </cell>
          <cell r="AQ327" t="str">
            <v>LOSS</v>
          </cell>
        </row>
        <row r="328">
          <cell r="A328" t="str">
            <v>PURCHASE</v>
          </cell>
          <cell r="B328">
            <v>201110</v>
          </cell>
          <cell r="C328">
            <v>48217</v>
          </cell>
          <cell r="D328" t="str">
            <v>BPCANADA</v>
          </cell>
          <cell r="E328" t="str">
            <v>GASIDX</v>
          </cell>
          <cell r="F328">
            <v>945300</v>
          </cell>
          <cell r="H328" t="str">
            <v>Supply - NY</v>
          </cell>
          <cell r="V328">
            <v>-4064.8110000000001</v>
          </cell>
          <cell r="W328" t="str">
            <v>Valued in Nucleus</v>
          </cell>
          <cell r="AE328">
            <v>4.9326999999999996</v>
          </cell>
          <cell r="AH328">
            <v>4672693.9673313955</v>
          </cell>
          <cell r="AI328">
            <v>947289.30754584621</v>
          </cell>
          <cell r="AK328">
            <v>947289.30754584621</v>
          </cell>
          <cell r="AM328" t="str">
            <v>NGP 3</v>
          </cell>
          <cell r="AP328">
            <v>-18214.534050000002</v>
          </cell>
          <cell r="AQ328" t="str">
            <v>LOSS</v>
          </cell>
        </row>
        <row r="329">
          <cell r="A329" t="str">
            <v>PURCHASE</v>
          </cell>
          <cell r="B329">
            <v>201110</v>
          </cell>
          <cell r="C329">
            <v>116952</v>
          </cell>
          <cell r="D329" t="str">
            <v>BPCANADA</v>
          </cell>
          <cell r="E329" t="str">
            <v>GASIDX</v>
          </cell>
          <cell r="F329">
            <v>332650</v>
          </cell>
          <cell r="H329" t="str">
            <v>Supply - BG</v>
          </cell>
          <cell r="V329">
            <v>-1430.4159999999999</v>
          </cell>
          <cell r="W329" t="str">
            <v>Valued in Nucleus</v>
          </cell>
          <cell r="AE329">
            <v>4.9326999999999996</v>
          </cell>
          <cell r="AH329">
            <v>1644315.7180078162</v>
          </cell>
          <cell r="AI329">
            <v>333350.03507365467</v>
          </cell>
          <cell r="AK329">
            <v>333350.03507365467</v>
          </cell>
          <cell r="AM329" t="str">
            <v>NGP 3</v>
          </cell>
          <cell r="AP329">
            <v>-6409.6875250000003</v>
          </cell>
          <cell r="AQ329" t="str">
            <v>LOSS</v>
          </cell>
        </row>
        <row r="330">
          <cell r="A330" t="str">
            <v>PURCHASE</v>
          </cell>
          <cell r="B330">
            <v>201110</v>
          </cell>
          <cell r="C330">
            <v>116953</v>
          </cell>
          <cell r="D330" t="str">
            <v>BPCANADA</v>
          </cell>
          <cell r="E330" t="str">
            <v>GASIDX</v>
          </cell>
          <cell r="F330">
            <v>51360</v>
          </cell>
          <cell r="H330" t="str">
            <v>Supply - EG</v>
          </cell>
          <cell r="V330">
            <v>-220.852</v>
          </cell>
          <cell r="W330" t="str">
            <v>Valued in Nucleus</v>
          </cell>
          <cell r="AE330">
            <v>4.9326999999999996</v>
          </cell>
          <cell r="AH330">
            <v>253876.6128870628</v>
          </cell>
          <cell r="AI330">
            <v>51468.082974245917</v>
          </cell>
          <cell r="AK330">
            <v>51468.082974245917</v>
          </cell>
          <cell r="AM330" t="str">
            <v>NGP 3</v>
          </cell>
          <cell r="AP330">
            <v>-989.63415999999995</v>
          </cell>
          <cell r="AQ330" t="str">
            <v>LOSS</v>
          </cell>
        </row>
        <row r="331">
          <cell r="A331" t="str">
            <v>PURCHASE</v>
          </cell>
          <cell r="B331">
            <v>201110</v>
          </cell>
          <cell r="C331">
            <v>84190</v>
          </cell>
          <cell r="D331" t="str">
            <v>BPCANMKT</v>
          </cell>
          <cell r="E331" t="str">
            <v>GASIDX</v>
          </cell>
          <cell r="F331">
            <v>789920</v>
          </cell>
          <cell r="H331" t="str">
            <v>Supply - NIMO</v>
          </cell>
          <cell r="V331">
            <v>852880.69299999997</v>
          </cell>
          <cell r="W331" t="str">
            <v>Valued in Nucleus</v>
          </cell>
          <cell r="AE331">
            <v>5.1020000000000003</v>
          </cell>
          <cell r="AH331">
            <v>4038653.0113237803</v>
          </cell>
          <cell r="AI331">
            <v>791582.32287804387</v>
          </cell>
          <cell r="AK331">
            <v>791582.32287804387</v>
          </cell>
          <cell r="AM331" t="str">
            <v>NGP 3</v>
          </cell>
          <cell r="AP331">
            <v>-702972.55317110685</v>
          </cell>
          <cell r="AQ331" t="str">
            <v>LOSS</v>
          </cell>
        </row>
        <row r="332">
          <cell r="A332" t="str">
            <v>PURCHASE</v>
          </cell>
          <cell r="B332">
            <v>201110</v>
          </cell>
          <cell r="C332">
            <v>91709</v>
          </cell>
          <cell r="D332" t="str">
            <v>BPCANMKT</v>
          </cell>
          <cell r="E332" t="str">
            <v>GASIDX</v>
          </cell>
          <cell r="F332">
            <v>0</v>
          </cell>
          <cell r="H332" t="str">
            <v>Supply - NIMO</v>
          </cell>
          <cell r="V332">
            <v>0</v>
          </cell>
          <cell r="W332" t="str">
            <v>Not valued in Nucleus</v>
          </cell>
          <cell r="AE332">
            <v>5.1020000000000003</v>
          </cell>
          <cell r="AH332">
            <v>0</v>
          </cell>
          <cell r="AI332">
            <v>0</v>
          </cell>
          <cell r="AK332">
            <v>0</v>
          </cell>
          <cell r="AM332" t="str">
            <v>NGP 3</v>
          </cell>
          <cell r="AP332">
            <v>0</v>
          </cell>
          <cell r="AQ332" t="str">
            <v>LOSS</v>
          </cell>
        </row>
        <row r="333">
          <cell r="A333" t="str">
            <v>PURCHASE</v>
          </cell>
          <cell r="B333">
            <v>201110</v>
          </cell>
          <cell r="C333">
            <v>167165</v>
          </cell>
          <cell r="D333" t="str">
            <v>CARGILL</v>
          </cell>
          <cell r="E333" t="str">
            <v>GASIDX</v>
          </cell>
          <cell r="F333">
            <v>1251340</v>
          </cell>
          <cell r="H333" t="str">
            <v>Supply - NY</v>
          </cell>
          <cell r="V333">
            <v>0</v>
          </cell>
          <cell r="W333" t="str">
            <v>Not Valued from Nucleus - AZ Model</v>
          </cell>
          <cell r="AE333">
            <v>4.9326999999999996</v>
          </cell>
          <cell r="AH333">
            <v>0</v>
          </cell>
          <cell r="AI333">
            <v>0</v>
          </cell>
          <cell r="AK333">
            <v>0</v>
          </cell>
          <cell r="AM333" t="str">
            <v>NGP 3</v>
          </cell>
          <cell r="AP333">
            <v>0</v>
          </cell>
          <cell r="AQ333" t="str">
            <v>LOSS</v>
          </cell>
        </row>
        <row r="334">
          <cell r="A334" t="str">
            <v>PURCHASE</v>
          </cell>
          <cell r="B334">
            <v>201110</v>
          </cell>
          <cell r="C334">
            <v>167167</v>
          </cell>
          <cell r="D334" t="str">
            <v>CARGILL</v>
          </cell>
          <cell r="E334" t="str">
            <v>GASIDX</v>
          </cell>
          <cell r="F334">
            <v>386520</v>
          </cell>
          <cell r="H334" t="str">
            <v>Supply - LI</v>
          </cell>
          <cell r="V334">
            <v>0</v>
          </cell>
          <cell r="W334" t="str">
            <v>Not Valued from Nucleus - AZ Model</v>
          </cell>
          <cell r="AE334">
            <v>4.9326999999999996</v>
          </cell>
          <cell r="AH334">
            <v>0</v>
          </cell>
          <cell r="AI334">
            <v>0</v>
          </cell>
          <cell r="AK334">
            <v>0</v>
          </cell>
          <cell r="AM334" t="str">
            <v>NGP 3</v>
          </cell>
          <cell r="AP334">
            <v>0</v>
          </cell>
          <cell r="AQ334" t="str">
            <v>LOSS</v>
          </cell>
        </row>
        <row r="335">
          <cell r="A335" t="str">
            <v>PURCHASE</v>
          </cell>
          <cell r="B335">
            <v>201110</v>
          </cell>
          <cell r="C335">
            <v>167167</v>
          </cell>
          <cell r="D335" t="str">
            <v>CARGILL</v>
          </cell>
          <cell r="E335" t="str">
            <v>GASIDX</v>
          </cell>
          <cell r="F335">
            <v>770970</v>
          </cell>
          <cell r="H335" t="str">
            <v>Supply - LI</v>
          </cell>
          <cell r="V335">
            <v>0</v>
          </cell>
          <cell r="W335" t="str">
            <v>Not Valued from Nucleus - AZ Model</v>
          </cell>
          <cell r="AE335">
            <v>4.9326999999999996</v>
          </cell>
          <cell r="AH335">
            <v>0</v>
          </cell>
          <cell r="AI335">
            <v>0</v>
          </cell>
          <cell r="AK335">
            <v>0</v>
          </cell>
          <cell r="AM335" t="str">
            <v>NGP 3</v>
          </cell>
          <cell r="AP335">
            <v>0</v>
          </cell>
          <cell r="AQ335" t="str">
            <v>LOSS</v>
          </cell>
        </row>
        <row r="336">
          <cell r="A336" t="str">
            <v>PURCHASE</v>
          </cell>
          <cell r="B336">
            <v>201110</v>
          </cell>
          <cell r="C336">
            <v>179612</v>
          </cell>
          <cell r="D336" t="str">
            <v>CITI</v>
          </cell>
          <cell r="E336" t="str">
            <v>GASIDX</v>
          </cell>
          <cell r="F336">
            <v>309220</v>
          </cell>
          <cell r="H336" t="str">
            <v>Supply - BG</v>
          </cell>
          <cell r="V336">
            <v>773.04100000000005</v>
          </cell>
          <cell r="W336" t="str">
            <v>Valued from Nucleus ~ Portfolio Changed from Optimization BG to Supply BG pending DPU Approval of Co-Management Agreement. Per Discussion with Steve M, AZ and Mike Wuertz</v>
          </cell>
          <cell r="AE336">
            <v>4.5350000000000001</v>
          </cell>
          <cell r="AH336">
            <v>1405263.7538831546</v>
          </cell>
          <cell r="AI336">
            <v>309870.72852991283</v>
          </cell>
          <cell r="AK336">
            <v>309870.72852991283</v>
          </cell>
          <cell r="AM336" t="str">
            <v>NGP 3</v>
          </cell>
          <cell r="AP336">
            <v>-2312.6653799999999</v>
          </cell>
          <cell r="AQ336" t="str">
            <v>LOSS</v>
          </cell>
        </row>
        <row r="337">
          <cell r="A337" t="str">
            <v>PURCHASE</v>
          </cell>
          <cell r="B337">
            <v>201110</v>
          </cell>
          <cell r="C337">
            <v>181089</v>
          </cell>
          <cell r="D337" t="str">
            <v>DEVONGAS</v>
          </cell>
          <cell r="E337" t="str">
            <v>GASIDX</v>
          </cell>
          <cell r="F337">
            <v>309220</v>
          </cell>
          <cell r="H337" t="str">
            <v>Supply - BG</v>
          </cell>
          <cell r="V337">
            <v>0</v>
          </cell>
          <cell r="W337" t="str">
            <v>Valued from Nucleus ~ Portfolio Changed from Optimization BG to Supply BG pending DPU Approval of Co-Management Agreement. Per Discussion with Steve M, AZ and Mike Wuertz</v>
          </cell>
          <cell r="AE337">
            <v>4.5350000000000001</v>
          </cell>
          <cell r="AH337">
            <v>1405263.7538831546</v>
          </cell>
          <cell r="AI337">
            <v>309870.72852991283</v>
          </cell>
          <cell r="AK337">
            <v>309870.72852991283</v>
          </cell>
          <cell r="AM337" t="str">
            <v>NGP 3</v>
          </cell>
          <cell r="AP337">
            <v>-3085.7063800000001</v>
          </cell>
          <cell r="AQ337" t="str">
            <v>LOSS</v>
          </cell>
        </row>
        <row r="338">
          <cell r="A338" t="str">
            <v>PURCHASE</v>
          </cell>
          <cell r="B338">
            <v>201110</v>
          </cell>
          <cell r="C338">
            <v>173774</v>
          </cell>
          <cell r="D338" t="str">
            <v>DISTRIGAS</v>
          </cell>
          <cell r="E338" t="str">
            <v>GAS</v>
          </cell>
          <cell r="F338">
            <v>0</v>
          </cell>
          <cell r="H338" t="str">
            <v>LNG - BG</v>
          </cell>
          <cell r="V338">
            <v>0</v>
          </cell>
          <cell r="W338" t="str">
            <v>Not Valued from Nucleus - FVS 217</v>
          </cell>
          <cell r="AE338">
            <v>0</v>
          </cell>
          <cell r="AH338">
            <v>0</v>
          </cell>
          <cell r="AI338">
            <v>0</v>
          </cell>
          <cell r="AK338">
            <v>0</v>
          </cell>
          <cell r="AM338" t="str">
            <v>NGP 3</v>
          </cell>
          <cell r="AP338">
            <v>0</v>
          </cell>
          <cell r="AQ338" t="str">
            <v>LOSS</v>
          </cell>
        </row>
        <row r="339">
          <cell r="A339" t="str">
            <v>PURCHASE</v>
          </cell>
          <cell r="B339">
            <v>201110</v>
          </cell>
          <cell r="C339">
            <v>166065</v>
          </cell>
          <cell r="D339" t="str">
            <v>EMERASVC</v>
          </cell>
          <cell r="E339" t="str">
            <v>GASGDA</v>
          </cell>
          <cell r="F339">
            <v>0</v>
          </cell>
          <cell r="H339" t="str">
            <v>Supply - LI</v>
          </cell>
          <cell r="V339">
            <v>0</v>
          </cell>
          <cell r="W339" t="str">
            <v>Valued from Nucleus</v>
          </cell>
          <cell r="AE339">
            <v>5.0289000000000001</v>
          </cell>
          <cell r="AH339">
            <v>0</v>
          </cell>
          <cell r="AI339">
            <v>0</v>
          </cell>
          <cell r="AK339">
            <v>0</v>
          </cell>
          <cell r="AM339" t="str">
            <v>NGP 3</v>
          </cell>
          <cell r="AP339">
            <v>-1475093.9937717051</v>
          </cell>
          <cell r="AQ339" t="str">
            <v>LOSS</v>
          </cell>
        </row>
        <row r="340">
          <cell r="A340" t="str">
            <v>PURCHASE</v>
          </cell>
          <cell r="B340">
            <v>201110</v>
          </cell>
          <cell r="C340">
            <v>168215</v>
          </cell>
          <cell r="D340" t="str">
            <v>EMERASVC</v>
          </cell>
          <cell r="E340" t="str">
            <v>GAS</v>
          </cell>
          <cell r="F340">
            <v>0</v>
          </cell>
          <cell r="H340" t="str">
            <v>Supply - LI</v>
          </cell>
          <cell r="V340">
            <v>0</v>
          </cell>
          <cell r="W340" t="str">
            <v>Not Valued - Deal created only to support Counterparty Invoicing of Pipeline Demand</v>
          </cell>
          <cell r="AE340">
            <v>0</v>
          </cell>
          <cell r="AH340">
            <v>0</v>
          </cell>
          <cell r="AI340">
            <v>0</v>
          </cell>
          <cell r="AK340">
            <v>0</v>
          </cell>
          <cell r="AM340" t="str">
            <v>NGP 3</v>
          </cell>
          <cell r="AP340">
            <v>0</v>
          </cell>
          <cell r="AQ340" t="str">
            <v>LOSS</v>
          </cell>
        </row>
        <row r="341">
          <cell r="A341" t="str">
            <v>PURCHASE</v>
          </cell>
          <cell r="B341">
            <v>201110</v>
          </cell>
          <cell r="C341">
            <v>166447</v>
          </cell>
          <cell r="D341" t="str">
            <v>HESS</v>
          </cell>
          <cell r="E341" t="str">
            <v>GASGDA</v>
          </cell>
          <cell r="F341">
            <v>0</v>
          </cell>
          <cell r="H341" t="str">
            <v>Supply - LI</v>
          </cell>
          <cell r="V341">
            <v>0</v>
          </cell>
          <cell r="W341" t="str">
            <v>Valued from Nucleus - Demand Only; Summer Option at Index plus adder, hence MtM on supply is zero</v>
          </cell>
          <cell r="AE341">
            <v>5.0289000000000001</v>
          </cell>
          <cell r="AH341">
            <v>0</v>
          </cell>
          <cell r="AI341">
            <v>0</v>
          </cell>
          <cell r="AK341">
            <v>0</v>
          </cell>
          <cell r="AM341" t="str">
            <v>NGP 3</v>
          </cell>
          <cell r="AP341">
            <v>-1055376.1614945687</v>
          </cell>
          <cell r="AQ341" t="str">
            <v>LOSS</v>
          </cell>
        </row>
        <row r="342">
          <cell r="A342" t="str">
            <v>PURCHASE</v>
          </cell>
          <cell r="B342">
            <v>201110</v>
          </cell>
          <cell r="C342">
            <v>166076</v>
          </cell>
          <cell r="D342" t="str">
            <v>JARON</v>
          </cell>
          <cell r="E342" t="str">
            <v>GASGDA</v>
          </cell>
          <cell r="F342">
            <v>0</v>
          </cell>
          <cell r="H342" t="str">
            <v>Supply - LI</v>
          </cell>
          <cell r="V342">
            <v>0</v>
          </cell>
          <cell r="W342" t="str">
            <v>Valued from Nucleus - Demand Only</v>
          </cell>
          <cell r="AE342">
            <v>4.782</v>
          </cell>
          <cell r="AH342">
            <v>0</v>
          </cell>
          <cell r="AI342">
            <v>0</v>
          </cell>
          <cell r="AK342">
            <v>0</v>
          </cell>
          <cell r="AM342" t="str">
            <v>NGP 3</v>
          </cell>
          <cell r="AP342">
            <v>-1415228.0240565543</v>
          </cell>
          <cell r="AQ342" t="str">
            <v>LOSS</v>
          </cell>
        </row>
        <row r="343">
          <cell r="A343" t="str">
            <v>PURCHASE</v>
          </cell>
          <cell r="B343">
            <v>201110</v>
          </cell>
          <cell r="C343">
            <v>168216</v>
          </cell>
          <cell r="D343" t="str">
            <v>JARON</v>
          </cell>
          <cell r="E343" t="str">
            <v>GAS</v>
          </cell>
          <cell r="F343">
            <v>0</v>
          </cell>
          <cell r="H343" t="str">
            <v>Supply - LI</v>
          </cell>
          <cell r="V343">
            <v>0</v>
          </cell>
          <cell r="W343" t="str">
            <v>Not Valued - Deal created only to support Counterparty Invoicing of Pipeline Demand</v>
          </cell>
          <cell r="AE343">
            <v>0</v>
          </cell>
          <cell r="AH343">
            <v>0</v>
          </cell>
          <cell r="AI343">
            <v>0</v>
          </cell>
          <cell r="AK343">
            <v>0</v>
          </cell>
          <cell r="AM343" t="str">
            <v>NGP 3</v>
          </cell>
          <cell r="AP343">
            <v>0</v>
          </cell>
          <cell r="AQ343" t="str">
            <v>LOSS</v>
          </cell>
        </row>
        <row r="344">
          <cell r="A344" t="str">
            <v>PURCHASE</v>
          </cell>
          <cell r="B344">
            <v>201110</v>
          </cell>
          <cell r="C344">
            <v>166059</v>
          </cell>
          <cell r="D344" t="str">
            <v>REPSOL</v>
          </cell>
          <cell r="E344" t="str">
            <v>GASIDX</v>
          </cell>
          <cell r="F344">
            <v>0</v>
          </cell>
          <cell r="H344" t="str">
            <v>Supply - EN</v>
          </cell>
          <cell r="V344">
            <v>0</v>
          </cell>
          <cell r="W344" t="str">
            <v>Not Valued from Nucleus - Model</v>
          </cell>
          <cell r="AE344">
            <v>4.9779999999999998</v>
          </cell>
          <cell r="AH344">
            <v>0</v>
          </cell>
          <cell r="AI344">
            <v>0</v>
          </cell>
          <cell r="AK344">
            <v>0</v>
          </cell>
          <cell r="AM344" t="str">
            <v>NGP 3</v>
          </cell>
          <cell r="AP344">
            <v>0</v>
          </cell>
          <cell r="AQ344" t="str">
            <v>LOSS</v>
          </cell>
        </row>
        <row r="345">
          <cell r="A345" t="str">
            <v>PURCHASE</v>
          </cell>
          <cell r="B345">
            <v>201110</v>
          </cell>
          <cell r="C345">
            <v>166062</v>
          </cell>
          <cell r="D345" t="str">
            <v>REPSOL</v>
          </cell>
          <cell r="E345" t="str">
            <v>GASGDA</v>
          </cell>
          <cell r="F345">
            <v>0</v>
          </cell>
          <cell r="H345" t="str">
            <v>Supply - EN</v>
          </cell>
          <cell r="V345">
            <v>0</v>
          </cell>
          <cell r="W345" t="str">
            <v>Not Valued from Nucleus - Model</v>
          </cell>
          <cell r="AE345">
            <v>4.9779999999999998</v>
          </cell>
          <cell r="AH345">
            <v>0</v>
          </cell>
          <cell r="AI345">
            <v>0</v>
          </cell>
          <cell r="AK345">
            <v>0</v>
          </cell>
          <cell r="AM345" t="str">
            <v>NGP 3</v>
          </cell>
          <cell r="AP345">
            <v>0</v>
          </cell>
          <cell r="AQ345" t="str">
            <v>LOSS</v>
          </cell>
        </row>
        <row r="346">
          <cell r="A346" t="str">
            <v>PURCHASE</v>
          </cell>
          <cell r="B346">
            <v>201110</v>
          </cell>
          <cell r="C346">
            <v>166063</v>
          </cell>
          <cell r="D346" t="str">
            <v>REPSOL</v>
          </cell>
          <cell r="E346" t="str">
            <v>GASGDA</v>
          </cell>
          <cell r="F346">
            <v>0</v>
          </cell>
          <cell r="H346" t="str">
            <v>Supply - EN</v>
          </cell>
          <cell r="V346">
            <v>0</v>
          </cell>
          <cell r="W346" t="str">
            <v>Not Valued from Nucleus - Model</v>
          </cell>
          <cell r="AE346">
            <v>4.9779999999999998</v>
          </cell>
          <cell r="AH346">
            <v>0</v>
          </cell>
          <cell r="AI346">
            <v>0</v>
          </cell>
          <cell r="AK346">
            <v>0</v>
          </cell>
          <cell r="AM346" t="str">
            <v>NGP 3</v>
          </cell>
          <cell r="AP346">
            <v>0</v>
          </cell>
          <cell r="AQ346" t="str">
            <v>LOSS</v>
          </cell>
        </row>
        <row r="347">
          <cell r="A347" t="str">
            <v>PURCHASE</v>
          </cell>
          <cell r="B347">
            <v>201110</v>
          </cell>
          <cell r="C347">
            <v>167168</v>
          </cell>
          <cell r="D347" t="str">
            <v>REPSOL</v>
          </cell>
          <cell r="E347" t="str">
            <v>GASGDA</v>
          </cell>
          <cell r="F347">
            <v>0</v>
          </cell>
          <cell r="H347" t="str">
            <v>Supply - NEC</v>
          </cell>
          <cell r="V347">
            <v>0</v>
          </cell>
          <cell r="W347" t="str">
            <v>Valued from Nucleus</v>
          </cell>
          <cell r="AE347">
            <v>4.9858000000000002</v>
          </cell>
          <cell r="AH347">
            <v>0</v>
          </cell>
          <cell r="AI347">
            <v>0</v>
          </cell>
          <cell r="AK347">
            <v>0</v>
          </cell>
          <cell r="AM347" t="str">
            <v>NGP 3</v>
          </cell>
          <cell r="AP347">
            <v>-81514.627676013712</v>
          </cell>
          <cell r="AQ347" t="str">
            <v>LOSS</v>
          </cell>
        </row>
        <row r="348">
          <cell r="A348" t="str">
            <v>PURCHASE</v>
          </cell>
          <cell r="B348">
            <v>201110</v>
          </cell>
          <cell r="C348">
            <v>180246</v>
          </cell>
          <cell r="D348" t="str">
            <v>SPARKENRGY</v>
          </cell>
          <cell r="E348" t="str">
            <v>GASIDX</v>
          </cell>
          <cell r="F348">
            <v>154610</v>
          </cell>
          <cell r="H348" t="str">
            <v>Supply - BG</v>
          </cell>
          <cell r="V348">
            <v>773.04100000000005</v>
          </cell>
          <cell r="W348" t="str">
            <v>Valued from Nucleus ~ Portfolio Changed from Optimization BG to Supply BG pending DPU Approval of Co-Management Agreement. Per Discussion with Steve M, AZ and Mike Wuertz</v>
          </cell>
          <cell r="AE348">
            <v>4.5350000000000001</v>
          </cell>
          <cell r="AH348">
            <v>702631.8769415773</v>
          </cell>
          <cell r="AI348">
            <v>154935.36426495641</v>
          </cell>
          <cell r="AK348">
            <v>154935.36426495641</v>
          </cell>
          <cell r="AM348" t="str">
            <v>NGP 3</v>
          </cell>
          <cell r="AP348">
            <v>-769.81218999999999</v>
          </cell>
          <cell r="AQ348" t="str">
            <v>LOSS</v>
          </cell>
        </row>
        <row r="349">
          <cell r="A349" t="str">
            <v>PURCHASE</v>
          </cell>
          <cell r="B349">
            <v>201110</v>
          </cell>
          <cell r="C349">
            <v>166066</v>
          </cell>
          <cell r="D349" t="str">
            <v>TENASKA</v>
          </cell>
          <cell r="E349" t="str">
            <v>GASGDA</v>
          </cell>
          <cell r="F349">
            <v>0</v>
          </cell>
          <cell r="H349" t="str">
            <v>Supply - LI</v>
          </cell>
          <cell r="V349">
            <v>0</v>
          </cell>
          <cell r="W349" t="str">
            <v>Valued from Nucleus</v>
          </cell>
          <cell r="AE349">
            <v>5.0289000000000001</v>
          </cell>
          <cell r="AH349">
            <v>0</v>
          </cell>
          <cell r="AI349">
            <v>0</v>
          </cell>
          <cell r="AK349">
            <v>0</v>
          </cell>
          <cell r="AM349" t="str">
            <v>NGP 3</v>
          </cell>
          <cell r="AP349">
            <v>-1495852.9068175892</v>
          </cell>
          <cell r="AQ349" t="str">
            <v>LOSS</v>
          </cell>
        </row>
        <row r="350">
          <cell r="A350" t="str">
            <v>PURCHASE</v>
          </cell>
          <cell r="B350">
            <v>201110</v>
          </cell>
          <cell r="C350">
            <v>168217</v>
          </cell>
          <cell r="D350" t="str">
            <v>TENASKA</v>
          </cell>
          <cell r="E350" t="str">
            <v>GAS</v>
          </cell>
          <cell r="F350">
            <v>0</v>
          </cell>
          <cell r="H350" t="str">
            <v>Supply - LI</v>
          </cell>
          <cell r="V350">
            <v>0</v>
          </cell>
          <cell r="W350" t="str">
            <v>Not Valued - Deal created only to support Counterparty Invoicing of Pipeline Demand</v>
          </cell>
          <cell r="AE350">
            <v>0</v>
          </cell>
          <cell r="AH350">
            <v>0</v>
          </cell>
          <cell r="AI350">
            <v>0</v>
          </cell>
          <cell r="AK350">
            <v>0</v>
          </cell>
          <cell r="AM350" t="str">
            <v>NGP 3</v>
          </cell>
          <cell r="AP350">
            <v>0</v>
          </cell>
          <cell r="AQ350" t="str">
            <v>LOSS</v>
          </cell>
        </row>
        <row r="351">
          <cell r="A351" t="str">
            <v>PURCHASE</v>
          </cell>
          <cell r="B351">
            <v>201111</v>
          </cell>
          <cell r="C351">
            <v>48215</v>
          </cell>
          <cell r="D351" t="str">
            <v>BPCANADA</v>
          </cell>
          <cell r="E351" t="str">
            <v>GASIDX</v>
          </cell>
          <cell r="F351">
            <v>76280</v>
          </cell>
          <cell r="H351" t="str">
            <v>Supply - LI</v>
          </cell>
          <cell r="V351">
            <v>-6064.5</v>
          </cell>
          <cell r="W351" t="str">
            <v>Valued in Nucleus</v>
          </cell>
          <cell r="AE351">
            <v>5.0654999999999992</v>
          </cell>
          <cell r="AH351">
            <v>387403.58933226386</v>
          </cell>
          <cell r="AI351">
            <v>76478.844996992178</v>
          </cell>
          <cell r="AK351">
            <v>76478.844996992178</v>
          </cell>
          <cell r="AM351" t="str">
            <v>NGP 3</v>
          </cell>
          <cell r="AP351">
            <v>-7205.7250800000002</v>
          </cell>
          <cell r="AQ351" t="str">
            <v>LOSS</v>
          </cell>
        </row>
        <row r="352">
          <cell r="A352" t="str">
            <v>PURCHASE</v>
          </cell>
          <cell r="B352">
            <v>201111</v>
          </cell>
          <cell r="C352">
            <v>48216</v>
          </cell>
          <cell r="D352" t="str">
            <v>BPCANADA</v>
          </cell>
          <cell r="E352" t="str">
            <v>GASIDX</v>
          </cell>
          <cell r="F352">
            <v>95660</v>
          </cell>
          <cell r="H352" t="str">
            <v>Supply - EN</v>
          </cell>
          <cell r="V352">
            <v>-7604.9930000000004</v>
          </cell>
          <cell r="W352" t="str">
            <v>Valued in Nucleus</v>
          </cell>
          <cell r="AE352">
            <v>5.0654999999999992</v>
          </cell>
          <cell r="AH352">
            <v>485828.88510126324</v>
          </cell>
          <cell r="AI352">
            <v>95909.364347302995</v>
          </cell>
          <cell r="AK352">
            <v>95909.364347302995</v>
          </cell>
          <cell r="AM352" t="str">
            <v>NGP 3</v>
          </cell>
          <cell r="AP352">
            <v>-9036.162260000001</v>
          </cell>
          <cell r="AQ352" t="str">
            <v>LOSS</v>
          </cell>
        </row>
        <row r="353">
          <cell r="A353" t="str">
            <v>PURCHASE</v>
          </cell>
          <cell r="B353">
            <v>201111</v>
          </cell>
          <cell r="C353">
            <v>48217</v>
          </cell>
          <cell r="D353" t="str">
            <v>BPCANADA</v>
          </cell>
          <cell r="E353" t="str">
            <v>GASIDX</v>
          </cell>
          <cell r="F353">
            <v>914170</v>
          </cell>
          <cell r="H353" t="str">
            <v>Supply - NY</v>
          </cell>
          <cell r="V353">
            <v>-72676.534</v>
          </cell>
          <cell r="W353" t="str">
            <v>Valued in Nucleus</v>
          </cell>
          <cell r="AE353">
            <v>5.0654999999999992</v>
          </cell>
          <cell r="AH353">
            <v>4642799.4134750338</v>
          </cell>
          <cell r="AI353">
            <v>916553.03789853619</v>
          </cell>
          <cell r="AK353">
            <v>916553.03789853619</v>
          </cell>
          <cell r="AM353" t="str">
            <v>NGP 3</v>
          </cell>
          <cell r="AP353">
            <v>-86353.431370000006</v>
          </cell>
          <cell r="AQ353" t="str">
            <v>LOSS</v>
          </cell>
        </row>
        <row r="354">
          <cell r="A354" t="str">
            <v>PURCHASE</v>
          </cell>
          <cell r="B354">
            <v>201111</v>
          </cell>
          <cell r="C354">
            <v>116952</v>
          </cell>
          <cell r="D354" t="str">
            <v>BPCANADA</v>
          </cell>
          <cell r="E354" t="str">
            <v>GASIDX</v>
          </cell>
          <cell r="F354">
            <v>321700</v>
          </cell>
          <cell r="H354" t="str">
            <v>Supply - BG</v>
          </cell>
          <cell r="V354">
            <v>-25575.026999999998</v>
          </cell>
          <cell r="W354" t="str">
            <v>Valued in Nucleus</v>
          </cell>
          <cell r="AE354">
            <v>5.0654999999999992</v>
          </cell>
          <cell r="AH354">
            <v>1633819.2801283337</v>
          </cell>
          <cell r="AI354">
            <v>322538.60036093846</v>
          </cell>
          <cell r="AK354">
            <v>322538.60036093846</v>
          </cell>
          <cell r="AM354" t="str">
            <v>NGP 3</v>
          </cell>
          <cell r="AP354">
            <v>-30387.9807</v>
          </cell>
          <cell r="AQ354" t="str">
            <v>LOSS</v>
          </cell>
        </row>
        <row r="355">
          <cell r="A355" t="str">
            <v>PURCHASE</v>
          </cell>
          <cell r="B355">
            <v>201111</v>
          </cell>
          <cell r="C355">
            <v>116953</v>
          </cell>
          <cell r="D355" t="str">
            <v>BPCANADA</v>
          </cell>
          <cell r="E355" t="str">
            <v>GASIDX</v>
          </cell>
          <cell r="F355">
            <v>49670</v>
          </cell>
          <cell r="H355" t="str">
            <v>Supply - EG</v>
          </cell>
          <cell r="V355">
            <v>-3948.701</v>
          </cell>
          <cell r="W355" t="str">
            <v>Valued in Nucleus</v>
          </cell>
          <cell r="AE355">
            <v>5.0654999999999992</v>
          </cell>
          <cell r="AH355">
            <v>252259.2590735913</v>
          </cell>
          <cell r="AI355">
            <v>49799.478644475639</v>
          </cell>
          <cell r="AK355">
            <v>49799.478644475639</v>
          </cell>
          <cell r="AM355" t="str">
            <v>NGP 3</v>
          </cell>
          <cell r="AP355">
            <v>-4691.81387</v>
          </cell>
          <cell r="AQ355" t="str">
            <v>LOSS</v>
          </cell>
        </row>
        <row r="356">
          <cell r="A356" t="str">
            <v>PURCHASE</v>
          </cell>
          <cell r="B356">
            <v>201111</v>
          </cell>
          <cell r="C356">
            <v>173774</v>
          </cell>
          <cell r="D356" t="str">
            <v>DISTRIGAS</v>
          </cell>
          <cell r="E356" t="str">
            <v>GAS</v>
          </cell>
          <cell r="F356">
            <v>0</v>
          </cell>
          <cell r="H356" t="str">
            <v>LNG - BG</v>
          </cell>
          <cell r="V356">
            <v>0</v>
          </cell>
          <cell r="W356" t="str">
            <v>Not Valued from Nucleus - FVS 217</v>
          </cell>
          <cell r="AE356">
            <v>0</v>
          </cell>
          <cell r="AH356">
            <v>0</v>
          </cell>
          <cell r="AI356">
            <v>0</v>
          </cell>
          <cell r="AK356">
            <v>0</v>
          </cell>
          <cell r="AM356" t="str">
            <v>NGP 3</v>
          </cell>
          <cell r="AP356">
            <v>0</v>
          </cell>
          <cell r="AQ356" t="str">
            <v>LOSS</v>
          </cell>
        </row>
        <row r="357">
          <cell r="A357" t="str">
            <v>PURCHASE</v>
          </cell>
          <cell r="B357">
            <v>201111</v>
          </cell>
          <cell r="C357">
            <v>180006</v>
          </cell>
          <cell r="D357" t="str">
            <v>JARON</v>
          </cell>
          <cell r="E357" t="str">
            <v>FUTTRG</v>
          </cell>
          <cell r="F357">
            <v>-128580</v>
          </cell>
          <cell r="H357" t="str">
            <v>Sales - NIMO</v>
          </cell>
          <cell r="V357">
            <v>9463.76</v>
          </cell>
          <cell r="W357" t="str">
            <v>Valued from nucleus</v>
          </cell>
          <cell r="AE357">
            <v>4.4850000000000003</v>
          </cell>
          <cell r="AH357">
            <v>0</v>
          </cell>
          <cell r="AI357">
            <v>0</v>
          </cell>
          <cell r="AK357">
            <v>0</v>
          </cell>
          <cell r="AM357" t="str">
            <v>NGP 3</v>
          </cell>
          <cell r="AP357">
            <v>9463.76</v>
          </cell>
          <cell r="AQ357" t="str">
            <v>GAIN</v>
          </cell>
        </row>
        <row r="358">
          <cell r="A358" t="str">
            <v>PURCHASE</v>
          </cell>
          <cell r="B358">
            <v>201111</v>
          </cell>
          <cell r="C358">
            <v>180006</v>
          </cell>
          <cell r="D358" t="str">
            <v>JARON</v>
          </cell>
          <cell r="E358" t="str">
            <v>GASTRG</v>
          </cell>
          <cell r="F358">
            <v>128580</v>
          </cell>
          <cell r="H358" t="str">
            <v>Sales - NIMO</v>
          </cell>
          <cell r="V358">
            <v>-18927.52</v>
          </cell>
          <cell r="W358" t="str">
            <v>Valued from nucleus</v>
          </cell>
          <cell r="AE358">
            <v>4.4850000000000003</v>
          </cell>
          <cell r="AH358">
            <v>576681.30000000005</v>
          </cell>
          <cell r="AI358">
            <v>128580</v>
          </cell>
          <cell r="AK358">
            <v>128580</v>
          </cell>
          <cell r="AM358" t="str">
            <v>NGP 3</v>
          </cell>
          <cell r="AP358">
            <v>-21492.433840000002</v>
          </cell>
          <cell r="AQ358" t="str">
            <v>LOSS</v>
          </cell>
        </row>
        <row r="359">
          <cell r="A359" t="str">
            <v>PURCHASE</v>
          </cell>
          <cell r="B359">
            <v>201112</v>
          </cell>
          <cell r="C359">
            <v>48215</v>
          </cell>
          <cell r="D359" t="str">
            <v>BPCANADA</v>
          </cell>
          <cell r="E359" t="str">
            <v>GASIDX</v>
          </cell>
          <cell r="F359">
            <v>78760</v>
          </cell>
          <cell r="H359" t="str">
            <v>Supply - LI</v>
          </cell>
          <cell r="V359">
            <v>-5466.1670000000004</v>
          </cell>
          <cell r="W359" t="str">
            <v>Valued in Nucleus</v>
          </cell>
          <cell r="AE359">
            <v>5.2835999999999999</v>
          </cell>
          <cell r="AH359">
            <v>417430.37014745711</v>
          </cell>
          <cell r="AI359">
            <v>79004.915237235429</v>
          </cell>
          <cell r="AK359">
            <v>79004.915237235429</v>
          </cell>
          <cell r="AM359" t="str">
            <v>NGP 3</v>
          </cell>
          <cell r="AP359">
            <v>-6643.9046600000001</v>
          </cell>
          <cell r="AQ359" t="str">
            <v>LOSS</v>
          </cell>
        </row>
        <row r="360">
          <cell r="A360" t="str">
            <v>PURCHASE</v>
          </cell>
          <cell r="B360">
            <v>201112</v>
          </cell>
          <cell r="C360">
            <v>48216</v>
          </cell>
          <cell r="D360" t="str">
            <v>BPCANADA</v>
          </cell>
          <cell r="E360" t="str">
            <v>GASIDX</v>
          </cell>
          <cell r="F360">
            <v>98770</v>
          </cell>
          <cell r="H360" t="str">
            <v>Supply - EN</v>
          </cell>
          <cell r="V360">
            <v>-6854.6710000000003</v>
          </cell>
          <cell r="W360" t="str">
            <v>Valued in Nucleus</v>
          </cell>
          <cell r="AE360">
            <v>5.2835999999999999</v>
          </cell>
          <cell r="AH360">
            <v>523483.97231417388</v>
          </cell>
          <cell r="AI360">
            <v>99077.139131307049</v>
          </cell>
          <cell r="AK360">
            <v>99077.139131307049</v>
          </cell>
          <cell r="AM360" t="str">
            <v>NGP 3</v>
          </cell>
          <cell r="AP360">
            <v>-8331.6281950000011</v>
          </cell>
          <cell r="AQ360" t="str">
            <v>LOSS</v>
          </cell>
        </row>
        <row r="361">
          <cell r="A361" t="str">
            <v>PURCHASE</v>
          </cell>
          <cell r="B361">
            <v>201112</v>
          </cell>
          <cell r="C361">
            <v>48217</v>
          </cell>
          <cell r="D361" t="str">
            <v>BPCANADA</v>
          </cell>
          <cell r="E361" t="str">
            <v>GASIDX</v>
          </cell>
          <cell r="F361">
            <v>943890</v>
          </cell>
          <cell r="H361" t="str">
            <v>Supply - NY</v>
          </cell>
          <cell r="V361">
            <v>-65506.144999999997</v>
          </cell>
          <cell r="W361" t="str">
            <v>Valued in Nucleus</v>
          </cell>
          <cell r="AE361">
            <v>5.2835999999999999</v>
          </cell>
          <cell r="AH361">
            <v>5002645.4047547393</v>
          </cell>
          <cell r="AI361">
            <v>946825.15798976831</v>
          </cell>
          <cell r="AK361">
            <v>946825.15798976831</v>
          </cell>
          <cell r="AM361" t="str">
            <v>NGP 3</v>
          </cell>
          <cell r="AP361">
            <v>-79620.604114999995</v>
          </cell>
          <cell r="AQ361" t="str">
            <v>LOSS</v>
          </cell>
        </row>
        <row r="362">
          <cell r="A362" t="str">
            <v>PURCHASE</v>
          </cell>
          <cell r="B362">
            <v>201112</v>
          </cell>
          <cell r="C362">
            <v>116952</v>
          </cell>
          <cell r="D362" t="str">
            <v>BPCANADA</v>
          </cell>
          <cell r="E362" t="str">
            <v>GASIDX</v>
          </cell>
          <cell r="F362">
            <v>332160</v>
          </cell>
          <cell r="H362" t="str">
            <v>Supply - BG</v>
          </cell>
          <cell r="V362">
            <v>-23051.752</v>
          </cell>
          <cell r="W362" t="str">
            <v>Valued in Nucleus</v>
          </cell>
          <cell r="AE362">
            <v>5.2835999999999999</v>
          </cell>
          <cell r="AH362">
            <v>1760457.9957869393</v>
          </cell>
          <cell r="AI362">
            <v>333192.89798374963</v>
          </cell>
          <cell r="AK362">
            <v>333192.89798374963</v>
          </cell>
          <cell r="AM362" t="str">
            <v>NGP 3</v>
          </cell>
          <cell r="AP362">
            <v>-28018.706559999999</v>
          </cell>
          <cell r="AQ362" t="str">
            <v>LOSS</v>
          </cell>
        </row>
        <row r="363">
          <cell r="A363" t="str">
            <v>PURCHASE</v>
          </cell>
          <cell r="B363">
            <v>201112</v>
          </cell>
          <cell r="C363">
            <v>116953</v>
          </cell>
          <cell r="D363" t="str">
            <v>BPCANADA</v>
          </cell>
          <cell r="E363" t="str">
            <v>GASIDX</v>
          </cell>
          <cell r="F363">
            <v>51280</v>
          </cell>
          <cell r="H363" t="str">
            <v>Supply - EG</v>
          </cell>
          <cell r="V363">
            <v>-3559.1149999999998</v>
          </cell>
          <cell r="W363" t="str">
            <v>Valued in Nucleus</v>
          </cell>
          <cell r="AE363">
            <v>5.2835999999999999</v>
          </cell>
          <cell r="AH363">
            <v>271785.54318386997</v>
          </cell>
          <cell r="AI363">
            <v>51439.462333233023</v>
          </cell>
          <cell r="AK363">
            <v>51439.462333233023</v>
          </cell>
          <cell r="AM363" t="str">
            <v>NGP 3</v>
          </cell>
          <cell r="AP363">
            <v>-4325.93048</v>
          </cell>
          <cell r="AQ363" t="str">
            <v>LOSS</v>
          </cell>
        </row>
        <row r="364">
          <cell r="A364" t="str">
            <v>PURCHASE</v>
          </cell>
          <cell r="B364">
            <v>201112</v>
          </cell>
          <cell r="C364">
            <v>173774</v>
          </cell>
          <cell r="D364" t="str">
            <v>DISTRIGAS</v>
          </cell>
          <cell r="E364" t="str">
            <v>GAS</v>
          </cell>
          <cell r="F364">
            <v>0</v>
          </cell>
          <cell r="H364" t="str">
            <v>LNG - BG</v>
          </cell>
          <cell r="V364">
            <v>0</v>
          </cell>
          <cell r="W364" t="str">
            <v>Not Valued from Nucleus - FVS 217</v>
          </cell>
          <cell r="AE364">
            <v>0</v>
          </cell>
          <cell r="AH364">
            <v>0</v>
          </cell>
          <cell r="AI364">
            <v>0</v>
          </cell>
          <cell r="AK364">
            <v>0</v>
          </cell>
          <cell r="AM364" t="str">
            <v>NGP 3</v>
          </cell>
          <cell r="AP364">
            <v>0</v>
          </cell>
          <cell r="AQ364" t="str">
            <v>LOSS</v>
          </cell>
        </row>
        <row r="365">
          <cell r="A365" t="str">
            <v>PURCHASE</v>
          </cell>
          <cell r="B365">
            <v>201112</v>
          </cell>
          <cell r="C365">
            <v>180006</v>
          </cell>
          <cell r="D365" t="str">
            <v>JARON</v>
          </cell>
          <cell r="E365" t="str">
            <v>FUTTRG</v>
          </cell>
          <cell r="F365">
            <v>-132760</v>
          </cell>
          <cell r="H365" t="str">
            <v>Sales - NIMO</v>
          </cell>
          <cell r="V365">
            <v>-5522.9960000000001</v>
          </cell>
          <cell r="W365" t="str">
            <v>Valued from nucleus</v>
          </cell>
          <cell r="AE365">
            <v>4.7530000000000001</v>
          </cell>
          <cell r="AH365">
            <v>0</v>
          </cell>
          <cell r="AI365">
            <v>0</v>
          </cell>
          <cell r="AK365">
            <v>0</v>
          </cell>
          <cell r="AM365" t="str">
            <v>NGP 3</v>
          </cell>
          <cell r="AP365">
            <v>-5522.9960000000001</v>
          </cell>
          <cell r="AQ365" t="str">
            <v>LOSS</v>
          </cell>
        </row>
        <row r="366">
          <cell r="A366" t="str">
            <v>PURCHASE</v>
          </cell>
          <cell r="B366">
            <v>201112</v>
          </cell>
          <cell r="C366">
            <v>180006</v>
          </cell>
          <cell r="D366" t="str">
            <v>JARON</v>
          </cell>
          <cell r="E366" t="str">
            <v>GASTRG</v>
          </cell>
          <cell r="F366">
            <v>132760</v>
          </cell>
          <cell r="H366" t="str">
            <v>Sales - NIMO</v>
          </cell>
          <cell r="V366">
            <v>11045.992</v>
          </cell>
          <cell r="W366" t="str">
            <v>Valued from nucleus</v>
          </cell>
          <cell r="AE366">
            <v>4.7530000000000001</v>
          </cell>
          <cell r="AH366">
            <v>631008.28</v>
          </cell>
          <cell r="AI366">
            <v>132760</v>
          </cell>
          <cell r="AK366">
            <v>132760</v>
          </cell>
          <cell r="AM366" t="str">
            <v>NGP 3</v>
          </cell>
          <cell r="AP366">
            <v>8399.0231199999998</v>
          </cell>
          <cell r="AQ366" t="str">
            <v>GAIN</v>
          </cell>
        </row>
        <row r="367">
          <cell r="A367" t="str">
            <v>PURCHASE</v>
          </cell>
          <cell r="B367">
            <v>201201</v>
          </cell>
          <cell r="C367">
            <v>48215</v>
          </cell>
          <cell r="D367" t="str">
            <v>BPCANADA</v>
          </cell>
          <cell r="E367" t="str">
            <v>GASIDX</v>
          </cell>
          <cell r="F367">
            <v>78690</v>
          </cell>
          <cell r="H367" t="str">
            <v>Supply - LI</v>
          </cell>
          <cell r="V367">
            <v>-6955.82</v>
          </cell>
          <cell r="W367" t="str">
            <v>Valued in Nucleus</v>
          </cell>
          <cell r="AE367">
            <v>5.3395999999999999</v>
          </cell>
          <cell r="AH367">
            <v>421691.21236451226</v>
          </cell>
          <cell r="AI367">
            <v>78974.307507025296</v>
          </cell>
          <cell r="AK367">
            <v>78974.307507025296</v>
          </cell>
          <cell r="AM367" t="str">
            <v>NGP 3</v>
          </cell>
          <cell r="AP367">
            <v>-8327.9375299999992</v>
          </cell>
          <cell r="AQ367" t="str">
            <v>LOSS</v>
          </cell>
        </row>
        <row r="368">
          <cell r="A368" t="str">
            <v>PURCHASE</v>
          </cell>
          <cell r="B368">
            <v>201201</v>
          </cell>
          <cell r="C368">
            <v>48216</v>
          </cell>
          <cell r="D368" t="str">
            <v>BPCANADA</v>
          </cell>
          <cell r="E368" t="str">
            <v>GASIDX</v>
          </cell>
          <cell r="F368">
            <v>98670</v>
          </cell>
          <cell r="H368" t="str">
            <v>Supply - EN</v>
          </cell>
          <cell r="V368">
            <v>-8722.7240000000002</v>
          </cell>
          <cell r="W368" t="str">
            <v>Valued in Nucleus</v>
          </cell>
          <cell r="AE368">
            <v>5.3395999999999999</v>
          </cell>
          <cell r="AH368">
            <v>528761.87474909669</v>
          </cell>
          <cell r="AI368">
            <v>99026.49538338017</v>
          </cell>
          <cell r="AK368">
            <v>99026.49538338017</v>
          </cell>
          <cell r="AM368" t="str">
            <v>NGP 3</v>
          </cell>
          <cell r="AP368">
            <v>-10443.23279</v>
          </cell>
          <cell r="AQ368" t="str">
            <v>LOSS</v>
          </cell>
        </row>
        <row r="369">
          <cell r="A369" t="str">
            <v>PURCHASE</v>
          </cell>
          <cell r="B369">
            <v>201201</v>
          </cell>
          <cell r="C369">
            <v>48217</v>
          </cell>
          <cell r="D369" t="str">
            <v>BPCANADA</v>
          </cell>
          <cell r="E369" t="str">
            <v>GASIDX</v>
          </cell>
          <cell r="F369">
            <v>942960</v>
          </cell>
          <cell r="H369" t="str">
            <v>Supply - NY</v>
          </cell>
          <cell r="V369">
            <v>-83358.046000000002</v>
          </cell>
          <cell r="W369" t="str">
            <v>Valued in Nucleus</v>
          </cell>
          <cell r="AE369">
            <v>5.3395999999999999</v>
          </cell>
          <cell r="AH369">
            <v>5053220.81091931</v>
          </cell>
          <cell r="AI369">
            <v>946366.92091529514</v>
          </cell>
          <cell r="AK369">
            <v>946366.92091529514</v>
          </cell>
          <cell r="AM369" t="str">
            <v>NGP 3</v>
          </cell>
          <cell r="AP369">
            <v>-99800.43952</v>
          </cell>
          <cell r="AQ369" t="str">
            <v>LOSS</v>
          </cell>
        </row>
        <row r="370">
          <cell r="A370" t="str">
            <v>PURCHASE</v>
          </cell>
          <cell r="B370">
            <v>201201</v>
          </cell>
          <cell r="C370">
            <v>116952</v>
          </cell>
          <cell r="D370" t="str">
            <v>BPCANADA</v>
          </cell>
          <cell r="E370" t="str">
            <v>GASIDX</v>
          </cell>
          <cell r="F370">
            <v>331830</v>
          </cell>
          <cell r="H370" t="str">
            <v>Supply - BG</v>
          </cell>
          <cell r="V370">
            <v>-29333.874</v>
          </cell>
          <cell r="W370" t="str">
            <v>Valued in Nucleus</v>
          </cell>
          <cell r="AE370">
            <v>5.3395999999999999</v>
          </cell>
          <cell r="AH370">
            <v>1778241.1360899238</v>
          </cell>
          <cell r="AI370">
            <v>333028.90405459655</v>
          </cell>
          <cell r="AK370">
            <v>333028.90405459655</v>
          </cell>
          <cell r="AM370" t="str">
            <v>NGP 3</v>
          </cell>
          <cell r="AP370">
            <v>-35119.993710000002</v>
          </cell>
          <cell r="AQ370" t="str">
            <v>LOSS</v>
          </cell>
        </row>
        <row r="371">
          <cell r="A371" t="str">
            <v>PURCHASE</v>
          </cell>
          <cell r="B371">
            <v>201201</v>
          </cell>
          <cell r="C371">
            <v>116953</v>
          </cell>
          <cell r="D371" t="str">
            <v>BPCANADA</v>
          </cell>
          <cell r="E371" t="str">
            <v>GASIDX</v>
          </cell>
          <cell r="F371">
            <v>51230</v>
          </cell>
          <cell r="H371" t="str">
            <v>Supply - EG</v>
          </cell>
          <cell r="V371">
            <v>-4529.0540000000001</v>
          </cell>
          <cell r="W371" t="str">
            <v>Valued in Nucleus</v>
          </cell>
          <cell r="AE371">
            <v>5.3395999999999999</v>
          </cell>
          <cell r="AH371">
            <v>274536.03773584904</v>
          </cell>
          <cell r="AI371">
            <v>51415.094339622643</v>
          </cell>
          <cell r="AK371">
            <v>51415.094339622643</v>
          </cell>
          <cell r="AM371" t="str">
            <v>NGP 3</v>
          </cell>
          <cell r="AP371">
            <v>-5422.3515100000004</v>
          </cell>
          <cell r="AQ371" t="str">
            <v>LOSS</v>
          </cell>
        </row>
        <row r="372">
          <cell r="A372" t="str">
            <v>PURCHASE</v>
          </cell>
          <cell r="B372">
            <v>201201</v>
          </cell>
          <cell r="C372">
            <v>173774</v>
          </cell>
          <cell r="D372" t="str">
            <v>DISTRIGAS</v>
          </cell>
          <cell r="E372" t="str">
            <v>GAS</v>
          </cell>
          <cell r="F372">
            <v>0</v>
          </cell>
          <cell r="H372" t="str">
            <v>LNG - BG</v>
          </cell>
          <cell r="V372">
            <v>0</v>
          </cell>
          <cell r="W372" t="str">
            <v>Not Valued from Nucleus - FVS 217</v>
          </cell>
          <cell r="AE372">
            <v>0</v>
          </cell>
          <cell r="AH372">
            <v>0</v>
          </cell>
          <cell r="AI372">
            <v>0</v>
          </cell>
          <cell r="AK372">
            <v>0</v>
          </cell>
          <cell r="AM372" t="str">
            <v>NGP 3</v>
          </cell>
          <cell r="AP372">
            <v>0</v>
          </cell>
          <cell r="AQ372" t="str">
            <v>LOSS</v>
          </cell>
        </row>
        <row r="373">
          <cell r="A373" t="str">
            <v>PURCHASE</v>
          </cell>
          <cell r="B373">
            <v>201201</v>
          </cell>
          <cell r="C373">
            <v>180006</v>
          </cell>
          <cell r="D373" t="str">
            <v>JARON</v>
          </cell>
          <cell r="E373" t="str">
            <v>FUTTRG</v>
          </cell>
          <cell r="F373">
            <v>-132630</v>
          </cell>
          <cell r="H373" t="str">
            <v>Sales - NIMO</v>
          </cell>
          <cell r="V373">
            <v>-6406.21</v>
          </cell>
          <cell r="W373" t="str">
            <v>Valued from nucleus</v>
          </cell>
          <cell r="AE373">
            <v>4.8879999999999999</v>
          </cell>
          <cell r="AH373">
            <v>0</v>
          </cell>
          <cell r="AI373">
            <v>0</v>
          </cell>
          <cell r="AK373">
            <v>0</v>
          </cell>
          <cell r="AM373" t="str">
            <v>NGP 3</v>
          </cell>
          <cell r="AP373">
            <v>-6406.21</v>
          </cell>
          <cell r="AQ373" t="str">
            <v>LOSS</v>
          </cell>
        </row>
        <row r="374">
          <cell r="A374" t="str">
            <v>PURCHASE</v>
          </cell>
          <cell r="B374">
            <v>201201</v>
          </cell>
          <cell r="C374">
            <v>180006</v>
          </cell>
          <cell r="D374" t="str">
            <v>JARON</v>
          </cell>
          <cell r="E374" t="str">
            <v>GASTRG</v>
          </cell>
          <cell r="F374">
            <v>132630</v>
          </cell>
          <cell r="H374" t="str">
            <v>Sales - NIMO</v>
          </cell>
          <cell r="V374">
            <v>12812.42</v>
          </cell>
          <cell r="W374" t="str">
            <v>Valued from nucleus</v>
          </cell>
          <cell r="AE374">
            <v>4.8879999999999999</v>
          </cell>
          <cell r="AH374">
            <v>648295.43999999994</v>
          </cell>
          <cell r="AI374">
            <v>132630</v>
          </cell>
          <cell r="AK374">
            <v>132630</v>
          </cell>
          <cell r="AM374" t="str">
            <v>NGP 3</v>
          </cell>
          <cell r="AP374">
            <v>10169.369360000001</v>
          </cell>
          <cell r="AQ374" t="str">
            <v>GAIN</v>
          </cell>
        </row>
        <row r="375">
          <cell r="A375" t="str">
            <v>PURCHASE</v>
          </cell>
          <cell r="B375">
            <v>201202</v>
          </cell>
          <cell r="C375">
            <v>48215</v>
          </cell>
          <cell r="D375" t="str">
            <v>BPCANADA</v>
          </cell>
          <cell r="E375" t="str">
            <v>GASIDX</v>
          </cell>
          <cell r="F375">
            <v>73540</v>
          </cell>
          <cell r="H375" t="str">
            <v>Supply - LI</v>
          </cell>
          <cell r="V375">
            <v>-6132.8940000000002</v>
          </cell>
          <cell r="W375" t="str">
            <v>Valued in Nucleus</v>
          </cell>
          <cell r="AE375">
            <v>5.3195999999999994</v>
          </cell>
          <cell r="AH375">
            <v>392853.36814621405</v>
          </cell>
          <cell r="AI375">
            <v>73850.170717011453</v>
          </cell>
          <cell r="AK375">
            <v>73850.170717011453</v>
          </cell>
          <cell r="AM375" t="str">
            <v>NGP 3</v>
          </cell>
          <cell r="AP375">
            <v>-7414.4388100000006</v>
          </cell>
          <cell r="AQ375" t="str">
            <v>LOSS</v>
          </cell>
        </row>
        <row r="376">
          <cell r="A376" t="str">
            <v>PURCHASE</v>
          </cell>
          <cell r="B376">
            <v>201202</v>
          </cell>
          <cell r="C376">
            <v>48216</v>
          </cell>
          <cell r="D376" t="str">
            <v>BPCANADA</v>
          </cell>
          <cell r="E376" t="str">
            <v>GASIDX</v>
          </cell>
          <cell r="F376">
            <v>92220</v>
          </cell>
          <cell r="H376" t="str">
            <v>Supply - EN</v>
          </cell>
          <cell r="V376">
            <v>-7690.759</v>
          </cell>
          <cell r="W376" t="str">
            <v>Valued in Nucleus</v>
          </cell>
          <cell r="AE376">
            <v>5.3195999999999994</v>
          </cell>
          <cell r="AH376">
            <v>492642.61096605734</v>
          </cell>
          <cell r="AI376">
            <v>92608.957622012444</v>
          </cell>
          <cell r="AK376">
            <v>92608.957622012444</v>
          </cell>
          <cell r="AM376" t="str">
            <v>NGP 3</v>
          </cell>
          <cell r="AP376">
            <v>-9297.8308300000008</v>
          </cell>
          <cell r="AQ376" t="str">
            <v>LOSS</v>
          </cell>
        </row>
        <row r="377">
          <cell r="A377" t="str">
            <v>PURCHASE</v>
          </cell>
          <cell r="B377">
            <v>201202</v>
          </cell>
          <cell r="C377">
            <v>48217</v>
          </cell>
          <cell r="D377" t="str">
            <v>BPCANADA</v>
          </cell>
          <cell r="E377" t="str">
            <v>GASIDX</v>
          </cell>
          <cell r="F377">
            <v>881250</v>
          </cell>
          <cell r="H377" t="str">
            <v>Supply - NY</v>
          </cell>
          <cell r="V377">
            <v>-73496.153999999995</v>
          </cell>
          <cell r="W377" t="str">
            <v>Valued in Nucleus</v>
          </cell>
          <cell r="AE377">
            <v>5.3195999999999994</v>
          </cell>
          <cell r="AH377">
            <v>4707669.712793733</v>
          </cell>
          <cell r="AI377">
            <v>884966.86081542482</v>
          </cell>
          <cell r="AK377">
            <v>884966.86081542482</v>
          </cell>
          <cell r="AM377" t="str">
            <v>NGP 3</v>
          </cell>
          <cell r="AP377">
            <v>-88853.257125000004</v>
          </cell>
          <cell r="AQ377" t="str">
            <v>LOSS</v>
          </cell>
        </row>
        <row r="378">
          <cell r="A378" t="str">
            <v>PURCHASE</v>
          </cell>
          <cell r="B378">
            <v>201202</v>
          </cell>
          <cell r="C378">
            <v>116952</v>
          </cell>
          <cell r="D378" t="str">
            <v>BPCANADA</v>
          </cell>
          <cell r="E378" t="str">
            <v>GASIDX</v>
          </cell>
          <cell r="F378">
            <v>310110</v>
          </cell>
          <cell r="H378" t="str">
            <v>Supply - BG</v>
          </cell>
          <cell r="V378">
            <v>-25863.453000000001</v>
          </cell>
          <cell r="W378" t="str">
            <v>Valued in Nucleus</v>
          </cell>
          <cell r="AE378">
            <v>5.3195999999999994</v>
          </cell>
          <cell r="AH378">
            <v>1656618.9556135768</v>
          </cell>
          <cell r="AI378">
            <v>311417.95541273348</v>
          </cell>
          <cell r="AK378">
            <v>311417.95541273348</v>
          </cell>
          <cell r="AM378" t="str">
            <v>NGP 3</v>
          </cell>
          <cell r="AP378">
            <v>-31267.584914999999</v>
          </cell>
          <cell r="AQ378" t="str">
            <v>LOSS</v>
          </cell>
        </row>
        <row r="379">
          <cell r="A379" t="str">
            <v>PURCHASE</v>
          </cell>
          <cell r="B379">
            <v>201202</v>
          </cell>
          <cell r="C379">
            <v>116953</v>
          </cell>
          <cell r="D379" t="str">
            <v>BPCANADA</v>
          </cell>
          <cell r="E379" t="str">
            <v>GASIDX</v>
          </cell>
          <cell r="F379">
            <v>47880</v>
          </cell>
          <cell r="H379" t="str">
            <v>Supply - EG</v>
          </cell>
          <cell r="V379">
            <v>-3993.2330000000002</v>
          </cell>
          <cell r="W379" t="str">
            <v>Valued in Nucleus</v>
          </cell>
          <cell r="AE379">
            <v>5.3195999999999994</v>
          </cell>
          <cell r="AH379">
            <v>255776.71018276759</v>
          </cell>
          <cell r="AI379">
            <v>48081.944165495079</v>
          </cell>
          <cell r="AK379">
            <v>48081.944165495079</v>
          </cell>
          <cell r="AM379" t="str">
            <v>NGP 3</v>
          </cell>
          <cell r="AP379">
            <v>-4827.6138200000005</v>
          </cell>
          <cell r="AQ379" t="str">
            <v>LOSS</v>
          </cell>
        </row>
        <row r="380">
          <cell r="A380" t="str">
            <v>PURCHASE</v>
          </cell>
          <cell r="B380">
            <v>201202</v>
          </cell>
          <cell r="C380">
            <v>173774</v>
          </cell>
          <cell r="D380" t="str">
            <v>DISTRIGAS</v>
          </cell>
          <cell r="E380" t="str">
            <v>GAS</v>
          </cell>
          <cell r="F380">
            <v>0</v>
          </cell>
          <cell r="H380" t="str">
            <v>LNG - BG</v>
          </cell>
          <cell r="V380">
            <v>0</v>
          </cell>
          <cell r="W380" t="str">
            <v>Not Valued from Nucleus - FVS 217</v>
          </cell>
          <cell r="AE380">
            <v>0</v>
          </cell>
          <cell r="AH380">
            <v>0</v>
          </cell>
          <cell r="AI380">
            <v>0</v>
          </cell>
          <cell r="AK380">
            <v>0</v>
          </cell>
          <cell r="AM380" t="str">
            <v>NGP 3</v>
          </cell>
          <cell r="AP380">
            <v>0</v>
          </cell>
          <cell r="AQ380" t="str">
            <v>LOSS</v>
          </cell>
        </row>
        <row r="381">
          <cell r="A381" t="str">
            <v>PURCHASE</v>
          </cell>
          <cell r="B381">
            <v>201202</v>
          </cell>
          <cell r="C381">
            <v>180006</v>
          </cell>
          <cell r="D381" t="str">
            <v>JARON</v>
          </cell>
          <cell r="E381" t="str">
            <v>FUTTRG</v>
          </cell>
          <cell r="F381">
            <v>-123950</v>
          </cell>
          <cell r="H381" t="str">
            <v>Sales - NIMO</v>
          </cell>
          <cell r="V381">
            <v>-2367.5039999999999</v>
          </cell>
          <cell r="W381" t="str">
            <v>Valued from nucleus</v>
          </cell>
          <cell r="AE381">
            <v>4.8780000000000001</v>
          </cell>
          <cell r="AH381">
            <v>0</v>
          </cell>
          <cell r="AI381">
            <v>0</v>
          </cell>
          <cell r="AK381">
            <v>0</v>
          </cell>
          <cell r="AM381" t="str">
            <v>NGP 3</v>
          </cell>
          <cell r="AP381">
            <v>-2367.5039999999999</v>
          </cell>
          <cell r="AQ381" t="str">
            <v>LOSS</v>
          </cell>
        </row>
        <row r="382">
          <cell r="A382" t="str">
            <v>PURCHASE</v>
          </cell>
          <cell r="B382">
            <v>201202</v>
          </cell>
          <cell r="C382">
            <v>180006</v>
          </cell>
          <cell r="D382" t="str">
            <v>JARON</v>
          </cell>
          <cell r="E382" t="str">
            <v>GASTRG</v>
          </cell>
          <cell r="F382">
            <v>123950</v>
          </cell>
          <cell r="H382" t="str">
            <v>Sales - NIMO</v>
          </cell>
          <cell r="V382">
            <v>4735.0079999999998</v>
          </cell>
          <cell r="W382" t="str">
            <v>Valued from nucleus</v>
          </cell>
          <cell r="AE382">
            <v>4.8780000000000001</v>
          </cell>
          <cell r="AH382">
            <v>604628.1</v>
          </cell>
          <cell r="AI382">
            <v>123950</v>
          </cell>
          <cell r="AK382">
            <v>123950</v>
          </cell>
          <cell r="AM382" t="str">
            <v>NGP 3</v>
          </cell>
          <cell r="AP382">
            <v>2266.4197999999997</v>
          </cell>
          <cell r="AQ382" t="str">
            <v>GAIN</v>
          </cell>
        </row>
        <row r="383">
          <cell r="A383" t="str">
            <v>PURCHASE</v>
          </cell>
          <cell r="B383">
            <v>201203</v>
          </cell>
          <cell r="C383">
            <v>48215</v>
          </cell>
          <cell r="D383" t="str">
            <v>BPCANADA</v>
          </cell>
          <cell r="E383" t="str">
            <v>GASIDX</v>
          </cell>
          <cell r="F383">
            <v>78520</v>
          </cell>
          <cell r="H383" t="str">
            <v>Supply - LI</v>
          </cell>
          <cell r="V383">
            <v>-5826.0540000000001</v>
          </cell>
          <cell r="W383" t="str">
            <v>Valued in Nucleus</v>
          </cell>
          <cell r="AE383">
            <v>5.3138000000000005</v>
          </cell>
          <cell r="AH383">
            <v>419294.11717415339</v>
          </cell>
          <cell r="AI383">
            <v>78906.642548487594</v>
          </cell>
          <cell r="AK383">
            <v>78906.642548487594</v>
          </cell>
          <cell r="AM383" t="str">
            <v>NGP 3</v>
          </cell>
          <cell r="AP383">
            <v>-7193.4209100000007</v>
          </cell>
          <cell r="AQ383" t="str">
            <v>LOSS</v>
          </cell>
        </row>
        <row r="384">
          <cell r="A384" t="str">
            <v>PURCHASE</v>
          </cell>
          <cell r="B384">
            <v>201203</v>
          </cell>
          <cell r="C384">
            <v>48216</v>
          </cell>
          <cell r="D384" t="str">
            <v>BPCANADA</v>
          </cell>
          <cell r="E384" t="str">
            <v>GASIDX</v>
          </cell>
          <cell r="F384">
            <v>98460</v>
          </cell>
          <cell r="H384" t="str">
            <v>Supply - EN</v>
          </cell>
          <cell r="V384">
            <v>-7305.9769999999999</v>
          </cell>
          <cell r="W384" t="str">
            <v>Valued in Nucleus</v>
          </cell>
          <cell r="AE384">
            <v>5.3138000000000005</v>
          </cell>
          <cell r="AH384">
            <v>525773.03587579145</v>
          </cell>
          <cell r="AI384">
            <v>98944.829665360274</v>
          </cell>
          <cell r="AK384">
            <v>98944.829665360274</v>
          </cell>
          <cell r="AM384" t="str">
            <v>NGP 3</v>
          </cell>
          <cell r="AP384">
            <v>-9020.5840549999994</v>
          </cell>
          <cell r="AQ384" t="str">
            <v>LOSS</v>
          </cell>
        </row>
        <row r="385">
          <cell r="A385" t="str">
            <v>PURCHASE</v>
          </cell>
          <cell r="B385">
            <v>201203</v>
          </cell>
          <cell r="C385">
            <v>48217</v>
          </cell>
          <cell r="D385" t="str">
            <v>BPCANADA</v>
          </cell>
          <cell r="E385" t="str">
            <v>GASIDX</v>
          </cell>
          <cell r="F385">
            <v>940960</v>
          </cell>
          <cell r="H385" t="str">
            <v>Supply - NY</v>
          </cell>
          <cell r="V385">
            <v>-69819.013999999996</v>
          </cell>
          <cell r="W385" t="str">
            <v>Valued in Nucleus</v>
          </cell>
          <cell r="AE385">
            <v>5.3138000000000005</v>
          </cell>
          <cell r="AH385">
            <v>5024694.2498241393</v>
          </cell>
          <cell r="AI385">
            <v>945593.40769771882</v>
          </cell>
          <cell r="AK385">
            <v>945593.40769771882</v>
          </cell>
          <cell r="AM385" t="str">
            <v>NGP 3</v>
          </cell>
          <cell r="AP385">
            <v>-86205.126680000001</v>
          </cell>
          <cell r="AQ385" t="str">
            <v>LOSS</v>
          </cell>
        </row>
        <row r="386">
          <cell r="A386" t="str">
            <v>PURCHASE</v>
          </cell>
          <cell r="B386">
            <v>201203</v>
          </cell>
          <cell r="C386">
            <v>116952</v>
          </cell>
          <cell r="D386" t="str">
            <v>BPCANADA</v>
          </cell>
          <cell r="E386" t="str">
            <v>GASIDX</v>
          </cell>
          <cell r="F386">
            <v>331120</v>
          </cell>
          <cell r="H386" t="str">
            <v>Supply - BG</v>
          </cell>
          <cell r="V386">
            <v>-24569.46</v>
          </cell>
          <cell r="W386" t="str">
            <v>Valued in Nucleus</v>
          </cell>
          <cell r="AE386">
            <v>5.3138000000000005</v>
          </cell>
          <cell r="AH386">
            <v>1768169.4864837707</v>
          </cell>
          <cell r="AI386">
            <v>332750.47733896092</v>
          </cell>
          <cell r="AK386">
            <v>332750.47733896092</v>
          </cell>
          <cell r="AM386" t="str">
            <v>NGP 3</v>
          </cell>
          <cell r="AP386">
            <v>-30335.66646</v>
          </cell>
          <cell r="AQ386" t="str">
            <v>LOSS</v>
          </cell>
        </row>
        <row r="387">
          <cell r="A387" t="str">
            <v>PURCHASE</v>
          </cell>
          <cell r="B387">
            <v>201203</v>
          </cell>
          <cell r="C387">
            <v>116953</v>
          </cell>
          <cell r="D387" t="str">
            <v>BPCANADA</v>
          </cell>
          <cell r="E387" t="str">
            <v>GASIDX</v>
          </cell>
          <cell r="F387">
            <v>51120</v>
          </cell>
          <cell r="H387" t="str">
            <v>Supply - EG</v>
          </cell>
          <cell r="V387">
            <v>-3793.444</v>
          </cell>
          <cell r="W387" t="str">
            <v>Valued in Nucleus</v>
          </cell>
          <cell r="AE387">
            <v>5.3138000000000005</v>
          </cell>
          <cell r="AH387">
            <v>272979.05336147122</v>
          </cell>
          <cell r="AI387">
            <v>51371.721435031657</v>
          </cell>
          <cell r="AK387">
            <v>51371.721435031657</v>
          </cell>
          <cell r="AM387" t="str">
            <v>NGP 3</v>
          </cell>
          <cell r="AP387">
            <v>-4683.6604600000001</v>
          </cell>
          <cell r="AQ387" t="str">
            <v>LOSS</v>
          </cell>
        </row>
        <row r="388">
          <cell r="A388" t="str">
            <v>PURCHASE</v>
          </cell>
          <cell r="B388">
            <v>201203</v>
          </cell>
          <cell r="C388">
            <v>173774</v>
          </cell>
          <cell r="D388" t="str">
            <v>DISTRIGAS</v>
          </cell>
          <cell r="E388" t="str">
            <v>GAS</v>
          </cell>
          <cell r="F388">
            <v>0</v>
          </cell>
          <cell r="H388" t="str">
            <v>LNG - BG</v>
          </cell>
          <cell r="V388">
            <v>0</v>
          </cell>
          <cell r="W388" t="str">
            <v>Not Valued from Nucleus - FVS 217</v>
          </cell>
          <cell r="AE388">
            <v>0</v>
          </cell>
          <cell r="AH388">
            <v>0</v>
          </cell>
          <cell r="AI388">
            <v>0</v>
          </cell>
          <cell r="AK388">
            <v>0</v>
          </cell>
          <cell r="AM388" t="str">
            <v>NGP 3</v>
          </cell>
          <cell r="AP388">
            <v>0</v>
          </cell>
          <cell r="AQ388" t="str">
            <v>LOSS</v>
          </cell>
        </row>
        <row r="389">
          <cell r="A389" t="str">
            <v>PURCHASE</v>
          </cell>
          <cell r="B389">
            <v>201203</v>
          </cell>
          <cell r="C389">
            <v>180006</v>
          </cell>
          <cell r="D389" t="str">
            <v>JARON</v>
          </cell>
          <cell r="E389" t="str">
            <v>FUTTRG</v>
          </cell>
          <cell r="F389">
            <v>-132350</v>
          </cell>
          <cell r="H389" t="str">
            <v>Sales - NIMO</v>
          </cell>
          <cell r="V389">
            <v>-277.93799999999999</v>
          </cell>
          <cell r="W389" t="str">
            <v>Valued from nucleus</v>
          </cell>
          <cell r="AE389">
            <v>4.827</v>
          </cell>
          <cell r="AH389">
            <v>0</v>
          </cell>
          <cell r="AI389">
            <v>0</v>
          </cell>
          <cell r="AK389">
            <v>0</v>
          </cell>
          <cell r="AM389" t="str">
            <v>NGP 3</v>
          </cell>
          <cell r="AP389">
            <v>-277.93799999999999</v>
          </cell>
          <cell r="AQ389" t="str">
            <v>LOSS</v>
          </cell>
        </row>
        <row r="390">
          <cell r="A390" t="str">
            <v>PURCHASE</v>
          </cell>
          <cell r="B390">
            <v>201203</v>
          </cell>
          <cell r="C390">
            <v>180006</v>
          </cell>
          <cell r="D390" t="str">
            <v>JARON</v>
          </cell>
          <cell r="E390" t="str">
            <v>GASTRG</v>
          </cell>
          <cell r="F390">
            <v>132350</v>
          </cell>
          <cell r="H390" t="str">
            <v>Sales - NIMO</v>
          </cell>
          <cell r="V390">
            <v>555.87599999999998</v>
          </cell>
          <cell r="W390" t="str">
            <v>Valued from nucleus</v>
          </cell>
          <cell r="AE390">
            <v>4.827</v>
          </cell>
          <cell r="AH390">
            <v>638853.44999999995</v>
          </cell>
          <cell r="AI390">
            <v>132350</v>
          </cell>
          <cell r="AK390">
            <v>132350</v>
          </cell>
          <cell r="AM390" t="str">
            <v>NGP 3</v>
          </cell>
          <cell r="AP390">
            <v>-2078.1536999999998</v>
          </cell>
          <cell r="AQ390" t="str">
            <v>LOSS</v>
          </cell>
        </row>
        <row r="391">
          <cell r="A391" t="str">
            <v>PURCHASE</v>
          </cell>
          <cell r="B391">
            <v>201204</v>
          </cell>
          <cell r="C391">
            <v>173774</v>
          </cell>
          <cell r="D391" t="str">
            <v>DISTRIGAS</v>
          </cell>
          <cell r="E391" t="str">
            <v>GAS</v>
          </cell>
          <cell r="F391">
            <v>0</v>
          </cell>
          <cell r="H391" t="str">
            <v>LNG - BG</v>
          </cell>
          <cell r="V391">
            <v>0</v>
          </cell>
          <cell r="W391" t="str">
            <v>Not Valued from Nucleus - FVS 217</v>
          </cell>
          <cell r="AE391">
            <v>0</v>
          </cell>
          <cell r="AH391">
            <v>0</v>
          </cell>
          <cell r="AI391">
            <v>0</v>
          </cell>
          <cell r="AK391">
            <v>0</v>
          </cell>
          <cell r="AM391" t="str">
            <v>NGP 3</v>
          </cell>
          <cell r="AP391">
            <v>0</v>
          </cell>
          <cell r="AQ391" t="str">
            <v>LOSS</v>
          </cell>
        </row>
        <row r="392">
          <cell r="A392" t="str">
            <v>PURCHASE</v>
          </cell>
          <cell r="B392">
            <v>201205</v>
          </cell>
          <cell r="C392">
            <v>173774</v>
          </cell>
          <cell r="D392" t="str">
            <v>DISTRIGAS</v>
          </cell>
          <cell r="E392" t="str">
            <v>GAS</v>
          </cell>
          <cell r="F392">
            <v>0</v>
          </cell>
          <cell r="H392" t="str">
            <v>LNG - BG</v>
          </cell>
          <cell r="V392">
            <v>0</v>
          </cell>
          <cell r="W392" t="str">
            <v>Not Valued from Nucleus - FVS 217</v>
          </cell>
          <cell r="AE392">
            <v>0</v>
          </cell>
          <cell r="AH392">
            <v>0</v>
          </cell>
          <cell r="AI392">
            <v>0</v>
          </cell>
          <cell r="AK392">
            <v>0</v>
          </cell>
          <cell r="AM392" t="str">
            <v>NGP 3</v>
          </cell>
          <cell r="AP392">
            <v>0</v>
          </cell>
          <cell r="AQ392" t="str">
            <v>LOSS</v>
          </cell>
        </row>
        <row r="393">
          <cell r="A393" t="str">
            <v>PURCHASE</v>
          </cell>
          <cell r="B393">
            <v>201206</v>
          </cell>
          <cell r="C393">
            <v>173774</v>
          </cell>
          <cell r="D393" t="str">
            <v>DISTRIGAS</v>
          </cell>
          <cell r="E393" t="str">
            <v>GAS</v>
          </cell>
          <cell r="F393">
            <v>0</v>
          </cell>
          <cell r="H393" t="str">
            <v>LNG - BG</v>
          </cell>
          <cell r="V393">
            <v>0</v>
          </cell>
          <cell r="W393" t="str">
            <v>Not Valued from Nucleus - FVS 217</v>
          </cell>
          <cell r="AE393">
            <v>0</v>
          </cell>
          <cell r="AH393">
            <v>0</v>
          </cell>
          <cell r="AI393">
            <v>0</v>
          </cell>
          <cell r="AK393">
            <v>0</v>
          </cell>
          <cell r="AM393" t="str">
            <v>NGP 3</v>
          </cell>
          <cell r="AP393">
            <v>0</v>
          </cell>
          <cell r="AQ393" t="str">
            <v>LOSS</v>
          </cell>
        </row>
        <row r="394">
          <cell r="A394" t="str">
            <v>PURCHASE</v>
          </cell>
          <cell r="B394">
            <v>201207</v>
          </cell>
          <cell r="C394">
            <v>173774</v>
          </cell>
          <cell r="D394" t="str">
            <v>DISTRIGAS</v>
          </cell>
          <cell r="E394" t="str">
            <v>GAS</v>
          </cell>
          <cell r="F394">
            <v>0</v>
          </cell>
          <cell r="H394" t="str">
            <v>LNG - BG</v>
          </cell>
          <cell r="V394">
            <v>0</v>
          </cell>
          <cell r="W394" t="str">
            <v>Not Valued from Nucleus - FVS 217</v>
          </cell>
          <cell r="AE394">
            <v>0</v>
          </cell>
          <cell r="AH394">
            <v>0</v>
          </cell>
          <cell r="AI394">
            <v>0</v>
          </cell>
          <cell r="AK394">
            <v>0</v>
          </cell>
          <cell r="AM394" t="str">
            <v>NGP 3</v>
          </cell>
          <cell r="AP394">
            <v>0</v>
          </cell>
          <cell r="AQ394" t="str">
            <v>LOSS</v>
          </cell>
        </row>
        <row r="395">
          <cell r="A395" t="str">
            <v>PURCHASE</v>
          </cell>
          <cell r="B395">
            <v>201208</v>
          </cell>
          <cell r="C395">
            <v>173774</v>
          </cell>
          <cell r="D395" t="str">
            <v>DISTRIGAS</v>
          </cell>
          <cell r="E395" t="str">
            <v>GAS</v>
          </cell>
          <cell r="F395">
            <v>0</v>
          </cell>
          <cell r="H395" t="str">
            <v>LNG - BG</v>
          </cell>
          <cell r="V395">
            <v>0</v>
          </cell>
          <cell r="W395" t="str">
            <v>Not Valued from Nucleus - FVS 217</v>
          </cell>
          <cell r="AE395">
            <v>0</v>
          </cell>
          <cell r="AH395">
            <v>0</v>
          </cell>
          <cell r="AI395">
            <v>0</v>
          </cell>
          <cell r="AK395">
            <v>0</v>
          </cell>
          <cell r="AM395" t="str">
            <v>NGP 3</v>
          </cell>
          <cell r="AP395">
            <v>0</v>
          </cell>
          <cell r="AQ395" t="str">
            <v>LOSS</v>
          </cell>
        </row>
        <row r="396">
          <cell r="A396" t="str">
            <v>PURCHASE</v>
          </cell>
          <cell r="B396">
            <v>201209</v>
          </cell>
          <cell r="C396">
            <v>173774</v>
          </cell>
          <cell r="D396" t="str">
            <v>DISTRIGAS</v>
          </cell>
          <cell r="E396" t="str">
            <v>GAS</v>
          </cell>
          <cell r="F396">
            <v>0</v>
          </cell>
          <cell r="H396" t="str">
            <v>LNG - BG</v>
          </cell>
          <cell r="V396">
            <v>0</v>
          </cell>
          <cell r="W396" t="str">
            <v>Not Valued from Nucleus - FVS 217</v>
          </cell>
          <cell r="AE396">
            <v>0</v>
          </cell>
          <cell r="AH396">
            <v>0</v>
          </cell>
          <cell r="AI396">
            <v>0</v>
          </cell>
          <cell r="AK396">
            <v>0</v>
          </cell>
          <cell r="AM396" t="str">
            <v>NGP 3</v>
          </cell>
          <cell r="AP396">
            <v>0</v>
          </cell>
          <cell r="AQ396" t="str">
            <v>LOSS</v>
          </cell>
        </row>
        <row r="397">
          <cell r="A397" t="str">
            <v>PURCHASE</v>
          </cell>
          <cell r="B397">
            <v>201210</v>
          </cell>
          <cell r="C397">
            <v>173774</v>
          </cell>
          <cell r="D397" t="str">
            <v>DISTRIGAS</v>
          </cell>
          <cell r="E397" t="str">
            <v>GAS</v>
          </cell>
          <cell r="F397">
            <v>0</v>
          </cell>
          <cell r="H397" t="str">
            <v>LNG - BG</v>
          </cell>
          <cell r="V397">
            <v>0</v>
          </cell>
          <cell r="W397" t="str">
            <v>Not Valued from Nucleus - FVS 217</v>
          </cell>
          <cell r="AE397">
            <v>0</v>
          </cell>
          <cell r="AH397">
            <v>0</v>
          </cell>
          <cell r="AI397">
            <v>0</v>
          </cell>
          <cell r="AK397">
            <v>0</v>
          </cell>
          <cell r="AM397" t="str">
            <v>NGP 3</v>
          </cell>
          <cell r="AP397">
            <v>0</v>
          </cell>
          <cell r="AQ397" t="str">
            <v>LOSS</v>
          </cell>
        </row>
        <row r="398">
          <cell r="A398" t="str">
            <v>PURCHASE</v>
          </cell>
          <cell r="B398">
            <v>201211</v>
          </cell>
          <cell r="C398">
            <v>173774</v>
          </cell>
          <cell r="D398" t="str">
            <v>DISTRIGAS</v>
          </cell>
          <cell r="E398" t="str">
            <v>GAS</v>
          </cell>
          <cell r="F398">
            <v>0</v>
          </cell>
          <cell r="H398" t="str">
            <v>LNG - BG</v>
          </cell>
          <cell r="V398">
            <v>0</v>
          </cell>
          <cell r="W398" t="str">
            <v>Not Valued from Nucleus - FVS 217</v>
          </cell>
          <cell r="AE398">
            <v>0</v>
          </cell>
          <cell r="AH398">
            <v>0</v>
          </cell>
          <cell r="AI398">
            <v>0</v>
          </cell>
          <cell r="AK398">
            <v>0</v>
          </cell>
          <cell r="AM398" t="str">
            <v>NGP 3</v>
          </cell>
          <cell r="AP398">
            <v>0</v>
          </cell>
          <cell r="AQ398" t="str">
            <v>LOSS</v>
          </cell>
        </row>
        <row r="399">
          <cell r="A399" t="str">
            <v>PURCHASE</v>
          </cell>
          <cell r="B399">
            <v>201212</v>
          </cell>
          <cell r="C399">
            <v>173774</v>
          </cell>
          <cell r="D399" t="str">
            <v>DISTRIGAS</v>
          </cell>
          <cell r="E399" t="str">
            <v>GAS</v>
          </cell>
          <cell r="F399">
            <v>0</v>
          </cell>
          <cell r="H399" t="str">
            <v>LNG - BG</v>
          </cell>
          <cell r="V399">
            <v>0</v>
          </cell>
          <cell r="W399" t="str">
            <v>Not Valued from Nucleus - FVS 217</v>
          </cell>
          <cell r="AE399">
            <v>0</v>
          </cell>
          <cell r="AH399">
            <v>0</v>
          </cell>
          <cell r="AI399">
            <v>0</v>
          </cell>
          <cell r="AK399">
            <v>0</v>
          </cell>
          <cell r="AM399" t="str">
            <v>NGP 3</v>
          </cell>
          <cell r="AP399">
            <v>0</v>
          </cell>
          <cell r="AQ399" t="str">
            <v>LOSS</v>
          </cell>
        </row>
        <row r="400">
          <cell r="A400" t="str">
            <v>PURCHASE</v>
          </cell>
          <cell r="B400">
            <v>201301</v>
          </cell>
          <cell r="C400">
            <v>173774</v>
          </cell>
          <cell r="D400" t="str">
            <v>DISTRIGAS</v>
          </cell>
          <cell r="E400" t="str">
            <v>GAS</v>
          </cell>
          <cell r="F400">
            <v>0</v>
          </cell>
          <cell r="H400" t="str">
            <v>LNG - BG</v>
          </cell>
          <cell r="V400">
            <v>0</v>
          </cell>
          <cell r="W400" t="str">
            <v>Not Valued from Nucleus - FVS 217</v>
          </cell>
          <cell r="AE400">
            <v>0</v>
          </cell>
          <cell r="AH400">
            <v>0</v>
          </cell>
          <cell r="AI400">
            <v>0</v>
          </cell>
          <cell r="AK400">
            <v>0</v>
          </cell>
          <cell r="AM400" t="str">
            <v>NGP 3</v>
          </cell>
          <cell r="AP400">
            <v>0</v>
          </cell>
          <cell r="AQ400" t="str">
            <v>LOSS</v>
          </cell>
        </row>
        <row r="401">
          <cell r="A401" t="str">
            <v>PURCHASE</v>
          </cell>
          <cell r="B401">
            <v>201302</v>
          </cell>
          <cell r="C401">
            <v>173774</v>
          </cell>
          <cell r="D401" t="str">
            <v>DISTRIGAS</v>
          </cell>
          <cell r="E401" t="str">
            <v>GAS</v>
          </cell>
          <cell r="F401">
            <v>0</v>
          </cell>
          <cell r="H401" t="str">
            <v>LNG - BG</v>
          </cell>
          <cell r="V401">
            <v>0</v>
          </cell>
          <cell r="W401" t="str">
            <v>Not Valued from Nucleus - FVS 217</v>
          </cell>
          <cell r="AE401">
            <v>0</v>
          </cell>
          <cell r="AH401">
            <v>0</v>
          </cell>
          <cell r="AI401">
            <v>0</v>
          </cell>
          <cell r="AK401">
            <v>0</v>
          </cell>
          <cell r="AM401" t="str">
            <v>NGP 3</v>
          </cell>
          <cell r="AP401">
            <v>0</v>
          </cell>
          <cell r="AQ401" t="str">
            <v>LOSS</v>
          </cell>
        </row>
        <row r="402">
          <cell r="A402" t="str">
            <v>PURCHASE</v>
          </cell>
          <cell r="B402">
            <v>201303</v>
          </cell>
          <cell r="C402">
            <v>173774</v>
          </cell>
          <cell r="D402" t="str">
            <v>DISTRIGAS</v>
          </cell>
          <cell r="E402" t="str">
            <v>GAS</v>
          </cell>
          <cell r="F402">
            <v>0</v>
          </cell>
          <cell r="H402" t="str">
            <v>LNG - BG</v>
          </cell>
          <cell r="V402">
            <v>0</v>
          </cell>
          <cell r="W402" t="str">
            <v>Not Valued from Nucleus - FVS 217</v>
          </cell>
          <cell r="AE402">
            <v>0</v>
          </cell>
          <cell r="AH402">
            <v>0</v>
          </cell>
          <cell r="AI402">
            <v>0</v>
          </cell>
          <cell r="AK402">
            <v>0</v>
          </cell>
          <cell r="AM402" t="str">
            <v>NGP 3</v>
          </cell>
          <cell r="AP402">
            <v>0</v>
          </cell>
          <cell r="AQ402" t="str">
            <v>LOSS</v>
          </cell>
        </row>
        <row r="403">
          <cell r="A403" t="str">
            <v>PURCHASE</v>
          </cell>
          <cell r="B403">
            <v>201304</v>
          </cell>
          <cell r="C403">
            <v>173774</v>
          </cell>
          <cell r="D403" t="str">
            <v>DISTRIGAS</v>
          </cell>
          <cell r="E403" t="str">
            <v>GAS</v>
          </cell>
          <cell r="F403">
            <v>0</v>
          </cell>
          <cell r="H403" t="str">
            <v>LNG - BG</v>
          </cell>
          <cell r="V403">
            <v>0</v>
          </cell>
          <cell r="W403" t="str">
            <v>Not Valued from Nucleus - FVS 217</v>
          </cell>
          <cell r="AE403">
            <v>0</v>
          </cell>
          <cell r="AH403">
            <v>0</v>
          </cell>
          <cell r="AI403">
            <v>0</v>
          </cell>
          <cell r="AK403">
            <v>0</v>
          </cell>
          <cell r="AM403" t="str">
            <v>NGP 3</v>
          </cell>
          <cell r="AP403">
            <v>0</v>
          </cell>
          <cell r="AQ403" t="str">
            <v>LOSS</v>
          </cell>
        </row>
        <row r="404">
          <cell r="A404" t="str">
            <v>PURCHASE</v>
          </cell>
          <cell r="B404">
            <v>201305</v>
          </cell>
          <cell r="C404">
            <v>173774</v>
          </cell>
          <cell r="D404" t="str">
            <v>DISTRIGAS</v>
          </cell>
          <cell r="E404" t="str">
            <v>GAS</v>
          </cell>
          <cell r="F404">
            <v>0</v>
          </cell>
          <cell r="H404" t="str">
            <v>LNG - BG</v>
          </cell>
          <cell r="V404">
            <v>0</v>
          </cell>
          <cell r="W404" t="str">
            <v>Not Valued from Nucleus - FVS 217</v>
          </cell>
          <cell r="AE404">
            <v>0</v>
          </cell>
          <cell r="AH404">
            <v>0</v>
          </cell>
          <cell r="AI404">
            <v>0</v>
          </cell>
          <cell r="AK404">
            <v>0</v>
          </cell>
          <cell r="AM404" t="str">
            <v>NGP 3</v>
          </cell>
          <cell r="AP404">
            <v>0</v>
          </cell>
          <cell r="AQ404" t="str">
            <v>LOSS</v>
          </cell>
        </row>
        <row r="405">
          <cell r="A405" t="str">
            <v>PURCHASE</v>
          </cell>
          <cell r="B405">
            <v>201306</v>
          </cell>
          <cell r="C405">
            <v>173774</v>
          </cell>
          <cell r="D405" t="str">
            <v>DISTRIGAS</v>
          </cell>
          <cell r="E405" t="str">
            <v>GAS</v>
          </cell>
          <cell r="F405">
            <v>0</v>
          </cell>
          <cell r="H405" t="str">
            <v>LNG - BG</v>
          </cell>
          <cell r="V405">
            <v>0</v>
          </cell>
          <cell r="W405" t="str">
            <v>Not Valued from Nucleus - FVS 217</v>
          </cell>
          <cell r="AE405">
            <v>0</v>
          </cell>
          <cell r="AH405">
            <v>0</v>
          </cell>
          <cell r="AI405">
            <v>0</v>
          </cell>
          <cell r="AK405">
            <v>0</v>
          </cell>
          <cell r="AM405" t="str">
            <v>NGP 3</v>
          </cell>
          <cell r="AP405">
            <v>0</v>
          </cell>
          <cell r="AQ405" t="str">
            <v>LOSS</v>
          </cell>
        </row>
        <row r="406">
          <cell r="A406" t="str">
            <v>PURCHASE</v>
          </cell>
          <cell r="B406">
            <v>201307</v>
          </cell>
          <cell r="C406">
            <v>173774</v>
          </cell>
          <cell r="D406" t="str">
            <v>DISTRIGAS</v>
          </cell>
          <cell r="E406" t="str">
            <v>GAS</v>
          </cell>
          <cell r="F406">
            <v>0</v>
          </cell>
          <cell r="H406" t="str">
            <v>LNG - BG</v>
          </cell>
          <cell r="V406">
            <v>0</v>
          </cell>
          <cell r="W406" t="str">
            <v>Not Valued from Nucleus - FVS 217</v>
          </cell>
          <cell r="AE406">
            <v>0</v>
          </cell>
          <cell r="AH406">
            <v>0</v>
          </cell>
          <cell r="AI406">
            <v>0</v>
          </cell>
          <cell r="AK406">
            <v>0</v>
          </cell>
          <cell r="AM406" t="str">
            <v>NGP 3</v>
          </cell>
          <cell r="AP406">
            <v>0</v>
          </cell>
          <cell r="AQ406" t="str">
            <v>LOSS</v>
          </cell>
        </row>
        <row r="407">
          <cell r="A407" t="str">
            <v>PURCHASE</v>
          </cell>
          <cell r="B407">
            <v>201308</v>
          </cell>
          <cell r="C407">
            <v>173774</v>
          </cell>
          <cell r="D407" t="str">
            <v>DISTRIGAS</v>
          </cell>
          <cell r="E407" t="str">
            <v>GAS</v>
          </cell>
          <cell r="F407">
            <v>0</v>
          </cell>
          <cell r="H407" t="str">
            <v>LNG - BG</v>
          </cell>
          <cell r="V407">
            <v>0</v>
          </cell>
          <cell r="W407" t="str">
            <v>Not Valued from Nucleus - FVS 217</v>
          </cell>
          <cell r="AE407">
            <v>0</v>
          </cell>
          <cell r="AH407">
            <v>0</v>
          </cell>
          <cell r="AI407">
            <v>0</v>
          </cell>
          <cell r="AK407">
            <v>0</v>
          </cell>
          <cell r="AM407" t="str">
            <v>NGP 3</v>
          </cell>
          <cell r="AP407">
            <v>0</v>
          </cell>
          <cell r="AQ407" t="str">
            <v>LOSS</v>
          </cell>
        </row>
        <row r="408">
          <cell r="A408" t="str">
            <v>PURCHASE</v>
          </cell>
          <cell r="B408">
            <v>201309</v>
          </cell>
          <cell r="C408">
            <v>173774</v>
          </cell>
          <cell r="D408" t="str">
            <v>DISTRIGAS</v>
          </cell>
          <cell r="E408" t="str">
            <v>GAS</v>
          </cell>
          <cell r="F408">
            <v>0</v>
          </cell>
          <cell r="H408" t="str">
            <v>LNG - BG</v>
          </cell>
          <cell r="V408">
            <v>0</v>
          </cell>
          <cell r="W408" t="str">
            <v>Not Valued from Nucleus - FVS 217</v>
          </cell>
          <cell r="AE408">
            <v>0</v>
          </cell>
          <cell r="AH408">
            <v>0</v>
          </cell>
          <cell r="AI408">
            <v>0</v>
          </cell>
          <cell r="AK408">
            <v>0</v>
          </cell>
          <cell r="AM408" t="str">
            <v>NGP 3</v>
          </cell>
          <cell r="AP408">
            <v>0</v>
          </cell>
          <cell r="AQ408" t="str">
            <v>LOSS</v>
          </cell>
        </row>
        <row r="409">
          <cell r="A409" t="str">
            <v>PURCHASE</v>
          </cell>
          <cell r="B409">
            <v>201310</v>
          </cell>
          <cell r="C409">
            <v>173774</v>
          </cell>
          <cell r="D409" t="str">
            <v>DISTRIGAS</v>
          </cell>
          <cell r="E409" t="str">
            <v>GAS</v>
          </cell>
          <cell r="F409">
            <v>0</v>
          </cell>
          <cell r="H409" t="str">
            <v>LNG - BG</v>
          </cell>
          <cell r="V409">
            <v>0</v>
          </cell>
          <cell r="W409" t="str">
            <v>Not Valued from Nucleus - FVS 217</v>
          </cell>
          <cell r="AE409">
            <v>0</v>
          </cell>
          <cell r="AH409">
            <v>0</v>
          </cell>
          <cell r="AI409">
            <v>0</v>
          </cell>
          <cell r="AK409">
            <v>0</v>
          </cell>
          <cell r="AM409" t="str">
            <v>NGP 3</v>
          </cell>
          <cell r="AP409">
            <v>0</v>
          </cell>
          <cell r="AQ409" t="str">
            <v>LOSS</v>
          </cell>
        </row>
        <row r="410">
          <cell r="A410" t="str">
            <v>PURCHASE</v>
          </cell>
          <cell r="B410">
            <v>201311</v>
          </cell>
          <cell r="C410">
            <v>173774</v>
          </cell>
          <cell r="D410" t="str">
            <v>DISTRIGAS</v>
          </cell>
          <cell r="E410" t="str">
            <v>GAS</v>
          </cell>
          <cell r="F410">
            <v>0</v>
          </cell>
          <cell r="H410" t="str">
            <v>LNG - BG</v>
          </cell>
          <cell r="V410">
            <v>0</v>
          </cell>
          <cell r="W410" t="str">
            <v>Not Valued from Nucleus - FVS 217</v>
          </cell>
          <cell r="AE410">
            <v>0</v>
          </cell>
          <cell r="AH410">
            <v>0</v>
          </cell>
          <cell r="AI410">
            <v>0</v>
          </cell>
          <cell r="AK410">
            <v>0</v>
          </cell>
          <cell r="AM410" t="str">
            <v>NGP 3</v>
          </cell>
          <cell r="AP410">
            <v>0</v>
          </cell>
          <cell r="AQ410" t="str">
            <v>LOSS</v>
          </cell>
        </row>
        <row r="411">
          <cell r="A411" t="str">
            <v>PURCHASE</v>
          </cell>
          <cell r="B411">
            <v>201312</v>
          </cell>
          <cell r="C411">
            <v>173774</v>
          </cell>
          <cell r="D411" t="str">
            <v>DISTRIGAS</v>
          </cell>
          <cell r="E411" t="str">
            <v>GAS</v>
          </cell>
          <cell r="F411">
            <v>0</v>
          </cell>
          <cell r="H411" t="str">
            <v>LNG - BG</v>
          </cell>
          <cell r="V411">
            <v>0</v>
          </cell>
          <cell r="W411" t="str">
            <v>Not Valued from Nucleus - FVS 217</v>
          </cell>
          <cell r="AE411">
            <v>0</v>
          </cell>
          <cell r="AH411">
            <v>0</v>
          </cell>
          <cell r="AI411">
            <v>0</v>
          </cell>
          <cell r="AK411">
            <v>0</v>
          </cell>
          <cell r="AM411" t="str">
            <v>NGP 3</v>
          </cell>
          <cell r="AP411">
            <v>0</v>
          </cell>
          <cell r="AQ411" t="str">
            <v>LOSS</v>
          </cell>
        </row>
        <row r="412">
          <cell r="A412" t="str">
            <v>PURCHASE</v>
          </cell>
          <cell r="B412">
            <v>201401</v>
          </cell>
          <cell r="C412">
            <v>173774</v>
          </cell>
          <cell r="D412" t="str">
            <v>DISTRIGAS</v>
          </cell>
          <cell r="E412" t="str">
            <v>GAS</v>
          </cell>
          <cell r="F412">
            <v>0</v>
          </cell>
          <cell r="H412" t="str">
            <v>LNG - BG</v>
          </cell>
          <cell r="V412">
            <v>0</v>
          </cell>
          <cell r="W412" t="str">
            <v>Not Valued from Nucleus - FVS 217</v>
          </cell>
          <cell r="AE412">
            <v>0</v>
          </cell>
          <cell r="AH412">
            <v>0</v>
          </cell>
          <cell r="AI412">
            <v>0</v>
          </cell>
          <cell r="AK412">
            <v>0</v>
          </cell>
          <cell r="AM412" t="str">
            <v>NGP 3</v>
          </cell>
          <cell r="AP412">
            <v>0</v>
          </cell>
          <cell r="AQ412" t="str">
            <v>LOSS</v>
          </cell>
        </row>
        <row r="413">
          <cell r="A413" t="str">
            <v>PURCHASE</v>
          </cell>
          <cell r="B413">
            <v>201402</v>
          </cell>
          <cell r="C413">
            <v>173774</v>
          </cell>
          <cell r="D413" t="str">
            <v>DISTRIGAS</v>
          </cell>
          <cell r="E413" t="str">
            <v>GAS</v>
          </cell>
          <cell r="F413">
            <v>0</v>
          </cell>
          <cell r="H413" t="str">
            <v>LNG - BG</v>
          </cell>
          <cell r="V413">
            <v>0</v>
          </cell>
          <cell r="W413" t="str">
            <v>Not Valued from Nucleus - FVS 217</v>
          </cell>
          <cell r="AE413">
            <v>0</v>
          </cell>
          <cell r="AH413">
            <v>0</v>
          </cell>
          <cell r="AI413">
            <v>0</v>
          </cell>
          <cell r="AK413">
            <v>0</v>
          </cell>
          <cell r="AM413" t="str">
            <v>NGP 3</v>
          </cell>
          <cell r="AP413">
            <v>0</v>
          </cell>
          <cell r="AQ413" t="str">
            <v>LOSS</v>
          </cell>
        </row>
        <row r="414">
          <cell r="A414" t="str">
            <v>PURCHASE</v>
          </cell>
          <cell r="B414">
            <v>201403</v>
          </cell>
          <cell r="C414">
            <v>173774</v>
          </cell>
          <cell r="D414" t="str">
            <v>DISTRIGAS</v>
          </cell>
          <cell r="E414" t="str">
            <v>GAS</v>
          </cell>
          <cell r="F414">
            <v>0</v>
          </cell>
          <cell r="H414" t="str">
            <v>LNG - BG</v>
          </cell>
          <cell r="V414">
            <v>0</v>
          </cell>
          <cell r="W414" t="str">
            <v>Not Valued from Nucleus - FVS 217</v>
          </cell>
          <cell r="AE414">
            <v>0</v>
          </cell>
          <cell r="AH414">
            <v>0</v>
          </cell>
          <cell r="AI414">
            <v>0</v>
          </cell>
          <cell r="AK414">
            <v>0</v>
          </cell>
          <cell r="AM414" t="str">
            <v>NGP 3</v>
          </cell>
          <cell r="AP414">
            <v>0</v>
          </cell>
          <cell r="AQ414" t="str">
            <v>LOSS</v>
          </cell>
        </row>
        <row r="415">
          <cell r="A415" t="str">
            <v>PURCHASE</v>
          </cell>
          <cell r="B415">
            <v>201404</v>
          </cell>
          <cell r="C415">
            <v>173774</v>
          </cell>
          <cell r="D415" t="str">
            <v>DISTRIGAS</v>
          </cell>
          <cell r="E415" t="str">
            <v>GAS</v>
          </cell>
          <cell r="F415">
            <v>0</v>
          </cell>
          <cell r="H415" t="str">
            <v>LNG - BG</v>
          </cell>
          <cell r="V415">
            <v>0</v>
          </cell>
          <cell r="W415" t="str">
            <v>Not Valued from Nucleus - FVS 217</v>
          </cell>
          <cell r="AE415">
            <v>0</v>
          </cell>
          <cell r="AH415">
            <v>0</v>
          </cell>
          <cell r="AI415">
            <v>0</v>
          </cell>
          <cell r="AK415">
            <v>0</v>
          </cell>
          <cell r="AM415" t="str">
            <v>NGP 3</v>
          </cell>
          <cell r="AP415">
            <v>0</v>
          </cell>
          <cell r="AQ415" t="str">
            <v>LOSS</v>
          </cell>
        </row>
        <row r="416">
          <cell r="A416" t="str">
            <v>PURCHASE</v>
          </cell>
          <cell r="B416">
            <v>201405</v>
          </cell>
          <cell r="C416">
            <v>173774</v>
          </cell>
          <cell r="D416" t="str">
            <v>DISTRIGAS</v>
          </cell>
          <cell r="E416" t="str">
            <v>GAS</v>
          </cell>
          <cell r="F416">
            <v>0</v>
          </cell>
          <cell r="H416" t="str">
            <v>LNG - BG</v>
          </cell>
          <cell r="V416">
            <v>0</v>
          </cell>
          <cell r="W416" t="str">
            <v>Not Valued from Nucleus - FVS 217</v>
          </cell>
          <cell r="AE416">
            <v>0</v>
          </cell>
          <cell r="AH416">
            <v>0</v>
          </cell>
          <cell r="AI416">
            <v>0</v>
          </cell>
          <cell r="AK416">
            <v>0</v>
          </cell>
          <cell r="AM416" t="str">
            <v>NGP 3</v>
          </cell>
          <cell r="AP416">
            <v>0</v>
          </cell>
          <cell r="AQ416" t="str">
            <v>LOSS</v>
          </cell>
        </row>
        <row r="417">
          <cell r="A417" t="str">
            <v>PURCHASE</v>
          </cell>
          <cell r="B417">
            <v>201406</v>
          </cell>
          <cell r="C417">
            <v>173774</v>
          </cell>
          <cell r="D417" t="str">
            <v>DISTRIGAS</v>
          </cell>
          <cell r="E417" t="str">
            <v>GAS</v>
          </cell>
          <cell r="F417">
            <v>0</v>
          </cell>
          <cell r="H417" t="str">
            <v>LNG - BG</v>
          </cell>
          <cell r="V417">
            <v>0</v>
          </cell>
          <cell r="W417" t="str">
            <v>Not Valued from Nucleus - FVS 217</v>
          </cell>
          <cell r="AE417">
            <v>0</v>
          </cell>
          <cell r="AH417">
            <v>0</v>
          </cell>
          <cell r="AI417">
            <v>0</v>
          </cell>
          <cell r="AK417">
            <v>0</v>
          </cell>
          <cell r="AM417" t="str">
            <v>NGP 3</v>
          </cell>
          <cell r="AP417">
            <v>0</v>
          </cell>
          <cell r="AQ417" t="str">
            <v>LOSS</v>
          </cell>
        </row>
        <row r="418">
          <cell r="A418" t="str">
            <v>PURCHASE</v>
          </cell>
          <cell r="B418">
            <v>201407</v>
          </cell>
          <cell r="C418">
            <v>173774</v>
          </cell>
          <cell r="D418" t="str">
            <v>DISTRIGAS</v>
          </cell>
          <cell r="E418" t="str">
            <v>GAS</v>
          </cell>
          <cell r="F418">
            <v>0</v>
          </cell>
          <cell r="H418" t="str">
            <v>LNG - BG</v>
          </cell>
          <cell r="V418">
            <v>0</v>
          </cell>
          <cell r="W418" t="str">
            <v>Not Valued from Nucleus - FVS 217</v>
          </cell>
          <cell r="AE418">
            <v>0</v>
          </cell>
          <cell r="AH418">
            <v>0</v>
          </cell>
          <cell r="AI418">
            <v>0</v>
          </cell>
          <cell r="AK418">
            <v>0</v>
          </cell>
          <cell r="AM418" t="str">
            <v>NGP 3</v>
          </cell>
          <cell r="AP418">
            <v>0</v>
          </cell>
          <cell r="AQ418" t="str">
            <v>LOSS</v>
          </cell>
        </row>
        <row r="419">
          <cell r="A419" t="str">
            <v>PURCHASE</v>
          </cell>
          <cell r="B419">
            <v>201408</v>
          </cell>
          <cell r="C419">
            <v>173774</v>
          </cell>
          <cell r="D419" t="str">
            <v>DISTRIGAS</v>
          </cell>
          <cell r="E419" t="str">
            <v>GAS</v>
          </cell>
          <cell r="F419">
            <v>0</v>
          </cell>
          <cell r="H419" t="str">
            <v>LNG - BG</v>
          </cell>
          <cell r="V419">
            <v>0</v>
          </cell>
          <cell r="W419" t="str">
            <v>Not Valued from Nucleus - FVS 217</v>
          </cell>
          <cell r="AE419">
            <v>0</v>
          </cell>
          <cell r="AH419">
            <v>0</v>
          </cell>
          <cell r="AI419">
            <v>0</v>
          </cell>
          <cell r="AK419">
            <v>0</v>
          </cell>
          <cell r="AM419" t="str">
            <v>NGP 3</v>
          </cell>
          <cell r="AP419">
            <v>0</v>
          </cell>
          <cell r="AQ419" t="str">
            <v>LOSS</v>
          </cell>
        </row>
        <row r="420">
          <cell r="A420" t="str">
            <v>PURCHASE</v>
          </cell>
          <cell r="B420">
            <v>201409</v>
          </cell>
          <cell r="C420">
            <v>173774</v>
          </cell>
          <cell r="D420" t="str">
            <v>DISTRIGAS</v>
          </cell>
          <cell r="E420" t="str">
            <v>GAS</v>
          </cell>
          <cell r="F420">
            <v>0</v>
          </cell>
          <cell r="H420" t="str">
            <v>LNG - BG</v>
          </cell>
          <cell r="V420">
            <v>0</v>
          </cell>
          <cell r="W420" t="str">
            <v>Not Valued from Nucleus - FVS 217</v>
          </cell>
          <cell r="AE420">
            <v>0</v>
          </cell>
          <cell r="AH420">
            <v>0</v>
          </cell>
          <cell r="AI420">
            <v>0</v>
          </cell>
          <cell r="AK420">
            <v>0</v>
          </cell>
          <cell r="AM420" t="str">
            <v>NGP 3</v>
          </cell>
          <cell r="AP420">
            <v>0</v>
          </cell>
          <cell r="AQ420" t="str">
            <v>LOSS</v>
          </cell>
        </row>
        <row r="421">
          <cell r="A421" t="str">
            <v>PURCHASE</v>
          </cell>
          <cell r="B421">
            <v>201410</v>
          </cell>
          <cell r="C421">
            <v>173774</v>
          </cell>
          <cell r="D421" t="str">
            <v>DISTRIGAS</v>
          </cell>
          <cell r="E421" t="str">
            <v>GAS</v>
          </cell>
          <cell r="F421">
            <v>0</v>
          </cell>
          <cell r="H421" t="str">
            <v>LNG - BG</v>
          </cell>
          <cell r="V421">
            <v>0</v>
          </cell>
          <cell r="W421" t="str">
            <v>Not Valued from Nucleus - FVS 217</v>
          </cell>
          <cell r="AE421">
            <v>0</v>
          </cell>
          <cell r="AH421">
            <v>0</v>
          </cell>
          <cell r="AI421">
            <v>0</v>
          </cell>
          <cell r="AK421">
            <v>0</v>
          </cell>
          <cell r="AM421" t="str">
            <v>NGP 3</v>
          </cell>
          <cell r="AP421">
            <v>0</v>
          </cell>
          <cell r="AQ421" t="str">
            <v>LOSS</v>
          </cell>
        </row>
        <row r="422">
          <cell r="A422" t="str">
            <v>SALE</v>
          </cell>
          <cell r="B422">
            <v>201104</v>
          </cell>
          <cell r="C422">
            <v>181205</v>
          </cell>
          <cell r="D422" t="str">
            <v>BGLNG</v>
          </cell>
          <cell r="E422" t="str">
            <v>FUTTRG</v>
          </cell>
          <cell r="F422">
            <v>0</v>
          </cell>
          <cell r="H422" t="str">
            <v>WSS OSS - NY</v>
          </cell>
          <cell r="V422">
            <v>0</v>
          </cell>
          <cell r="W422" t="str">
            <v>Valued from nucleus</v>
          </cell>
          <cell r="AE422">
            <v>4.3739999999999997</v>
          </cell>
          <cell r="AH422">
            <v>0</v>
          </cell>
          <cell r="AI422">
            <v>0</v>
          </cell>
          <cell r="AK422">
            <v>0</v>
          </cell>
          <cell r="AM422" t="str">
            <v>NGP 3</v>
          </cell>
          <cell r="AP422">
            <v>0</v>
          </cell>
          <cell r="AQ422" t="str">
            <v>LOSS</v>
          </cell>
        </row>
        <row r="423">
          <cell r="A423" t="str">
            <v>SALE</v>
          </cell>
          <cell r="B423">
            <v>201104</v>
          </cell>
          <cell r="C423">
            <v>181205</v>
          </cell>
          <cell r="D423" t="str">
            <v>BGLNG</v>
          </cell>
          <cell r="E423" t="str">
            <v>GAS</v>
          </cell>
          <cell r="F423">
            <v>-129000</v>
          </cell>
          <cell r="H423" t="str">
            <v>WSS OSS - NY</v>
          </cell>
          <cell r="V423">
            <v>645</v>
          </cell>
          <cell r="W423" t="str">
            <v>Valued from nucleus</v>
          </cell>
          <cell r="AE423">
            <v>4.2549999999999999</v>
          </cell>
          <cell r="AH423">
            <v>548895</v>
          </cell>
          <cell r="AI423">
            <v>-129000</v>
          </cell>
          <cell r="AK423">
            <v>129000</v>
          </cell>
          <cell r="AM423" t="str">
            <v>NGP 3</v>
          </cell>
          <cell r="AP423">
            <v>-1934.4839999999999</v>
          </cell>
          <cell r="AQ423" t="str">
            <v>LOSS</v>
          </cell>
        </row>
        <row r="424">
          <cell r="A424" t="str">
            <v>SALE</v>
          </cell>
          <cell r="B424">
            <v>201104</v>
          </cell>
          <cell r="C424">
            <v>181205</v>
          </cell>
          <cell r="D424" t="str">
            <v>BGLNG</v>
          </cell>
          <cell r="E424" t="str">
            <v>GASTRG</v>
          </cell>
          <cell r="F424">
            <v>0</v>
          </cell>
          <cell r="H424" t="str">
            <v>WSS OSS - NY</v>
          </cell>
          <cell r="V424">
            <v>0</v>
          </cell>
          <cell r="W424" t="str">
            <v>Valued from nucleus</v>
          </cell>
          <cell r="AE424">
            <v>4.3739999999999997</v>
          </cell>
          <cell r="AH424">
            <v>0</v>
          </cell>
          <cell r="AI424">
            <v>0</v>
          </cell>
          <cell r="AK424">
            <v>0</v>
          </cell>
          <cell r="AM424" t="str">
            <v>NGP 3</v>
          </cell>
          <cell r="AP424">
            <v>0</v>
          </cell>
          <cell r="AQ424" t="str">
            <v>LOSS</v>
          </cell>
        </row>
        <row r="425">
          <cell r="A425" t="str">
            <v>SALE</v>
          </cell>
          <cell r="B425">
            <v>201104</v>
          </cell>
          <cell r="C425">
            <v>181333</v>
          </cell>
          <cell r="D425" t="str">
            <v>BGLNG</v>
          </cell>
          <cell r="E425" t="str">
            <v>FUTTRG</v>
          </cell>
          <cell r="F425">
            <v>0</v>
          </cell>
          <cell r="H425" t="str">
            <v>WSS OSS - NY</v>
          </cell>
          <cell r="V425">
            <v>0</v>
          </cell>
          <cell r="W425" t="str">
            <v>Valued from Nucleus</v>
          </cell>
          <cell r="AE425">
            <v>4.4029999999999996</v>
          </cell>
          <cell r="AH425">
            <v>0</v>
          </cell>
          <cell r="AI425">
            <v>0</v>
          </cell>
          <cell r="AK425">
            <v>0</v>
          </cell>
          <cell r="AM425" t="str">
            <v>NGP 3</v>
          </cell>
          <cell r="AP425">
            <v>0</v>
          </cell>
          <cell r="AQ425" t="str">
            <v>LOSS</v>
          </cell>
        </row>
        <row r="426">
          <cell r="A426" t="str">
            <v>SALE</v>
          </cell>
          <cell r="B426">
            <v>201104</v>
          </cell>
          <cell r="C426">
            <v>181333</v>
          </cell>
          <cell r="D426" t="str">
            <v>BGLNG</v>
          </cell>
          <cell r="E426" t="str">
            <v>GAS</v>
          </cell>
          <cell r="F426">
            <v>-1830</v>
          </cell>
          <cell r="H426" t="str">
            <v>WSS OSS - NY</v>
          </cell>
          <cell r="V426">
            <v>9.15</v>
          </cell>
          <cell r="W426" t="str">
            <v>Valued from Nucleus</v>
          </cell>
          <cell r="AE426">
            <v>4.2549999999999999</v>
          </cell>
          <cell r="AH426">
            <v>7786.65</v>
          </cell>
          <cell r="AI426">
            <v>-1830</v>
          </cell>
          <cell r="AK426">
            <v>1830</v>
          </cell>
          <cell r="AM426" t="str">
            <v>NGP 3</v>
          </cell>
          <cell r="AP426">
            <v>-27.442680000000003</v>
          </cell>
          <cell r="AQ426" t="str">
            <v>LOSS</v>
          </cell>
        </row>
        <row r="427">
          <cell r="A427" t="str">
            <v>SALE</v>
          </cell>
          <cell r="B427">
            <v>201104</v>
          </cell>
          <cell r="C427">
            <v>181333</v>
          </cell>
          <cell r="D427" t="str">
            <v>BGLNG</v>
          </cell>
          <cell r="E427" t="str">
            <v>GASTRG</v>
          </cell>
          <cell r="F427">
            <v>0</v>
          </cell>
          <cell r="H427" t="str">
            <v>WSS OSS - NY</v>
          </cell>
          <cell r="V427">
            <v>0</v>
          </cell>
          <cell r="W427" t="str">
            <v>Valued from Nucleus</v>
          </cell>
          <cell r="AE427">
            <v>4.4029999999999996</v>
          </cell>
          <cell r="AH427">
            <v>0</v>
          </cell>
          <cell r="AI427">
            <v>0</v>
          </cell>
          <cell r="AK427">
            <v>0</v>
          </cell>
          <cell r="AM427" t="str">
            <v>NGP 3</v>
          </cell>
          <cell r="AP427">
            <v>0</v>
          </cell>
          <cell r="AQ427" t="str">
            <v>LOSS</v>
          </cell>
        </row>
        <row r="428">
          <cell r="A428" t="str">
            <v>SALE</v>
          </cell>
          <cell r="B428">
            <v>201104</v>
          </cell>
          <cell r="C428">
            <v>180569</v>
          </cell>
          <cell r="D428" t="str">
            <v>CARGILL</v>
          </cell>
          <cell r="E428" t="str">
            <v>GASIDX</v>
          </cell>
          <cell r="F428">
            <v>-300000</v>
          </cell>
          <cell r="H428" t="str">
            <v>WSS OSS - NY</v>
          </cell>
          <cell r="V428">
            <v>0</v>
          </cell>
          <cell r="W428" t="str">
            <v>Valued from Nucleus</v>
          </cell>
          <cell r="AE428">
            <v>4.25</v>
          </cell>
          <cell r="AH428">
            <v>1275255.0510102019</v>
          </cell>
          <cell r="AI428">
            <v>-300060.01200240047</v>
          </cell>
          <cell r="AK428">
            <v>300060.01200240047</v>
          </cell>
          <cell r="AM428" t="str">
            <v>NGP 3</v>
          </cell>
          <cell r="AP428">
            <v>-5998.8</v>
          </cell>
          <cell r="AQ428" t="str">
            <v>LOSS</v>
          </cell>
        </row>
        <row r="429">
          <cell r="A429" t="str">
            <v>SALE</v>
          </cell>
          <cell r="B429">
            <v>201104</v>
          </cell>
          <cell r="C429">
            <v>181654</v>
          </cell>
          <cell r="D429" t="str">
            <v>COLONIAL</v>
          </cell>
          <cell r="E429" t="str">
            <v>GAS</v>
          </cell>
          <cell r="F429">
            <v>-69330</v>
          </cell>
          <cell r="H429" t="str">
            <v>Supply - BG</v>
          </cell>
          <cell r="V429">
            <v>0</v>
          </cell>
          <cell r="W429" t="str">
            <v>Not Valued - Intra Company Deal</v>
          </cell>
          <cell r="AE429">
            <v>0</v>
          </cell>
          <cell r="AH429">
            <v>0</v>
          </cell>
          <cell r="AI429">
            <v>0</v>
          </cell>
          <cell r="AK429">
            <v>0</v>
          </cell>
          <cell r="AM429" t="str">
            <v>NGP 3</v>
          </cell>
          <cell r="AP429">
            <v>0</v>
          </cell>
          <cell r="AQ429" t="str">
            <v>LOSS</v>
          </cell>
        </row>
        <row r="430">
          <cell r="A430" t="str">
            <v>SALE</v>
          </cell>
          <cell r="B430">
            <v>201104</v>
          </cell>
          <cell r="C430">
            <v>35675</v>
          </cell>
          <cell r="D430" t="str">
            <v>LI</v>
          </cell>
          <cell r="E430" t="str">
            <v>GAS</v>
          </cell>
          <cell r="F430">
            <v>0</v>
          </cell>
          <cell r="H430" t="str">
            <v>LDC Gas Usage - LI</v>
          </cell>
          <cell r="V430">
            <v>0</v>
          </cell>
          <cell r="W430" t="str">
            <v>NOT VALUED - LDC Portfolio</v>
          </cell>
          <cell r="AE430">
            <v>0</v>
          </cell>
          <cell r="AH430">
            <v>0</v>
          </cell>
          <cell r="AI430">
            <v>0</v>
          </cell>
          <cell r="AK430">
            <v>0</v>
          </cell>
          <cell r="AM430" t="str">
            <v>NGP 3</v>
          </cell>
          <cell r="AP430">
            <v>0</v>
          </cell>
          <cell r="AQ430" t="str">
            <v>LOSS</v>
          </cell>
        </row>
        <row r="431">
          <cell r="A431" t="str">
            <v>SALE</v>
          </cell>
          <cell r="B431">
            <v>201104</v>
          </cell>
          <cell r="C431">
            <v>181791</v>
          </cell>
          <cell r="D431" t="str">
            <v>LI</v>
          </cell>
          <cell r="E431" t="str">
            <v>GAS</v>
          </cell>
          <cell r="F431">
            <v>-240600</v>
          </cell>
          <cell r="H431" t="str">
            <v>WSS OSS - NY</v>
          </cell>
          <cell r="V431">
            <v>0</v>
          </cell>
          <cell r="W431" t="str">
            <v>Not Valued - Intra Company Deal</v>
          </cell>
          <cell r="AE431">
            <v>0</v>
          </cell>
          <cell r="AH431">
            <v>0</v>
          </cell>
          <cell r="AI431">
            <v>0</v>
          </cell>
          <cell r="AK431">
            <v>0</v>
          </cell>
          <cell r="AM431" t="str">
            <v>NGP 3</v>
          </cell>
          <cell r="AP431">
            <v>0</v>
          </cell>
          <cell r="AQ431" t="str">
            <v>LOSS</v>
          </cell>
        </row>
        <row r="432">
          <cell r="A432" t="str">
            <v>SALE</v>
          </cell>
          <cell r="B432">
            <v>201104</v>
          </cell>
          <cell r="C432">
            <v>181797</v>
          </cell>
          <cell r="D432" t="str">
            <v>LI</v>
          </cell>
          <cell r="E432" t="str">
            <v>GASGDA</v>
          </cell>
          <cell r="F432">
            <v>-1070220</v>
          </cell>
          <cell r="H432" t="str">
            <v>WSS OSS - NY</v>
          </cell>
          <cell r="V432">
            <v>0</v>
          </cell>
          <cell r="W432" t="str">
            <v>Not Valued - Intra Company Deal</v>
          </cell>
          <cell r="AE432">
            <v>4.25</v>
          </cell>
          <cell r="AH432">
            <v>0</v>
          </cell>
          <cell r="AI432">
            <v>0</v>
          </cell>
          <cell r="AK432">
            <v>0</v>
          </cell>
          <cell r="AM432" t="str">
            <v>NGP 3</v>
          </cell>
          <cell r="AP432">
            <v>0</v>
          </cell>
          <cell r="AQ432" t="str">
            <v>LOSS</v>
          </cell>
        </row>
        <row r="433">
          <cell r="A433" t="str">
            <v>SALE</v>
          </cell>
          <cell r="B433">
            <v>201104</v>
          </cell>
          <cell r="C433">
            <v>180567</v>
          </cell>
          <cell r="D433" t="str">
            <v>MACQUARIE</v>
          </cell>
          <cell r="E433" t="str">
            <v>GASIDX</v>
          </cell>
          <cell r="F433">
            <v>-240600</v>
          </cell>
          <cell r="H433" t="str">
            <v>WSS OSS - LI</v>
          </cell>
          <cell r="V433">
            <v>-601.5</v>
          </cell>
          <cell r="W433" t="str">
            <v>Valued from nucleus</v>
          </cell>
          <cell r="AE433">
            <v>4.25</v>
          </cell>
          <cell r="AH433">
            <v>1022754.5509101821</v>
          </cell>
          <cell r="AI433">
            <v>-240648.12962592518</v>
          </cell>
          <cell r="AK433">
            <v>240648.12962592518</v>
          </cell>
          <cell r="AM433" t="str">
            <v>NGP 3</v>
          </cell>
          <cell r="AP433">
            <v>-5412.5375999999997</v>
          </cell>
          <cell r="AQ433" t="str">
            <v>LOSS</v>
          </cell>
        </row>
        <row r="434">
          <cell r="A434" t="str">
            <v>SALE</v>
          </cell>
          <cell r="B434">
            <v>201104</v>
          </cell>
          <cell r="C434">
            <v>180568</v>
          </cell>
          <cell r="D434" t="str">
            <v>MACQUARIE</v>
          </cell>
          <cell r="E434" t="str">
            <v>GASIDX</v>
          </cell>
          <cell r="F434">
            <v>-150000</v>
          </cell>
          <cell r="H434" t="str">
            <v>WSS OSS - NY</v>
          </cell>
          <cell r="V434">
            <v>-375</v>
          </cell>
          <cell r="W434" t="str">
            <v>Valued from nucleus</v>
          </cell>
          <cell r="AE434">
            <v>4.25</v>
          </cell>
          <cell r="AH434">
            <v>637627.52550510096</v>
          </cell>
          <cell r="AI434">
            <v>-150030.00600120024</v>
          </cell>
          <cell r="AK434">
            <v>150030.00600120024</v>
          </cell>
          <cell r="AM434" t="str">
            <v>NGP 3</v>
          </cell>
          <cell r="AP434">
            <v>-3374.4</v>
          </cell>
          <cell r="AQ434" t="str">
            <v>LOSS</v>
          </cell>
        </row>
        <row r="435">
          <cell r="A435" t="str">
            <v>SALE</v>
          </cell>
          <cell r="B435">
            <v>201104</v>
          </cell>
          <cell r="C435">
            <v>181802</v>
          </cell>
          <cell r="D435" t="str">
            <v>NJRENERGY</v>
          </cell>
          <cell r="E435" t="str">
            <v>GAS</v>
          </cell>
          <cell r="F435">
            <v>0</v>
          </cell>
          <cell r="H435" t="str">
            <v>Sales - EN</v>
          </cell>
          <cell r="V435">
            <v>0</v>
          </cell>
          <cell r="W435" t="str">
            <v>Not Valued - No supply associated with capacity release - per Alex</v>
          </cell>
          <cell r="AE435">
            <v>0</v>
          </cell>
          <cell r="AH435">
            <v>0</v>
          </cell>
          <cell r="AI435">
            <v>0</v>
          </cell>
          <cell r="AK435">
            <v>0</v>
          </cell>
          <cell r="AM435" t="str">
            <v>NGP 3</v>
          </cell>
          <cell r="AP435">
            <v>0</v>
          </cell>
          <cell r="AQ435" t="str">
            <v>LOSS</v>
          </cell>
        </row>
        <row r="436">
          <cell r="A436" t="str">
            <v>SALE</v>
          </cell>
          <cell r="B436">
            <v>201104</v>
          </cell>
          <cell r="C436">
            <v>180719</v>
          </cell>
          <cell r="D436" t="str">
            <v>OXY</v>
          </cell>
          <cell r="E436" t="str">
            <v>GASIDX</v>
          </cell>
          <cell r="F436">
            <v>-450000</v>
          </cell>
          <cell r="H436" t="str">
            <v>WSS OSS - NY</v>
          </cell>
          <cell r="V436">
            <v>-1125</v>
          </cell>
          <cell r="W436" t="str">
            <v>Valued from Nucleus</v>
          </cell>
          <cell r="AE436">
            <v>4.2027999999999999</v>
          </cell>
          <cell r="AH436">
            <v>1891638.3276655332</v>
          </cell>
          <cell r="AI436">
            <v>-450090.01800360071</v>
          </cell>
          <cell r="AK436">
            <v>450090.01800360071</v>
          </cell>
          <cell r="AM436" t="str">
            <v>NGP 3</v>
          </cell>
          <cell r="AP436">
            <v>-10123.200000000001</v>
          </cell>
          <cell r="AQ436" t="str">
            <v>LOSS</v>
          </cell>
        </row>
        <row r="437">
          <cell r="A437" t="str">
            <v>SALE</v>
          </cell>
          <cell r="B437">
            <v>201104</v>
          </cell>
          <cell r="C437">
            <v>180853</v>
          </cell>
          <cell r="D437" t="str">
            <v>SEMPRA</v>
          </cell>
          <cell r="E437" t="str">
            <v>GASIDX</v>
          </cell>
          <cell r="F437">
            <v>-90000</v>
          </cell>
          <cell r="H437" t="str">
            <v>WSS OSS - NY</v>
          </cell>
          <cell r="V437">
            <v>0</v>
          </cell>
          <cell r="W437" t="str">
            <v>Valued from nucleus</v>
          </cell>
          <cell r="AE437">
            <v>4.25</v>
          </cell>
          <cell r="AH437">
            <v>382576.51530306059</v>
          </cell>
          <cell r="AI437">
            <v>-90018.003600720142</v>
          </cell>
          <cell r="AK437">
            <v>90018.003600720142</v>
          </cell>
          <cell r="AM437" t="str">
            <v>NGP 3</v>
          </cell>
          <cell r="AP437">
            <v>-1799.64</v>
          </cell>
          <cell r="AQ437" t="str">
            <v>LOSS</v>
          </cell>
        </row>
        <row r="438">
          <cell r="A438" t="str">
            <v>SALE</v>
          </cell>
          <cell r="B438">
            <v>201104</v>
          </cell>
          <cell r="C438">
            <v>181689</v>
          </cell>
          <cell r="D438" t="str">
            <v>TCO</v>
          </cell>
          <cell r="E438" t="str">
            <v>GAS</v>
          </cell>
          <cell r="F438">
            <v>0</v>
          </cell>
          <cell r="H438" t="str">
            <v>Optimization - NEC</v>
          </cell>
          <cell r="V438">
            <v>0</v>
          </cell>
          <cell r="W438" t="str">
            <v>Not Valued-  pipeline deal</v>
          </cell>
          <cell r="AE438">
            <v>0</v>
          </cell>
          <cell r="AH438">
            <v>0</v>
          </cell>
          <cell r="AI438">
            <v>0</v>
          </cell>
          <cell r="AK438">
            <v>0</v>
          </cell>
          <cell r="AM438" t="str">
            <v>NGP 3</v>
          </cell>
          <cell r="AP438">
            <v>0</v>
          </cell>
          <cell r="AQ438" t="str">
            <v>LOSS</v>
          </cell>
        </row>
        <row r="439">
          <cell r="A439" t="str">
            <v>SALE</v>
          </cell>
          <cell r="B439">
            <v>201104</v>
          </cell>
          <cell r="C439">
            <v>181331</v>
          </cell>
          <cell r="D439" t="str">
            <v>TOTAL</v>
          </cell>
          <cell r="E439" t="str">
            <v>GASIDX</v>
          </cell>
          <cell r="F439">
            <v>-1200000</v>
          </cell>
          <cell r="H439" t="str">
            <v>WSS OSS - NY</v>
          </cell>
          <cell r="V439">
            <v>-53640</v>
          </cell>
          <cell r="W439" t="str">
            <v>Valued from nucleus</v>
          </cell>
          <cell r="AE439">
            <v>4.25</v>
          </cell>
          <cell r="AH439">
            <v>5101020.2040408077</v>
          </cell>
          <cell r="AI439">
            <v>-1200240.0480096019</v>
          </cell>
          <cell r="AK439">
            <v>1200240.0480096019</v>
          </cell>
          <cell r="AM439" t="str">
            <v>NGP 3</v>
          </cell>
          <cell r="AP439">
            <v>-77635.199999999997</v>
          </cell>
          <cell r="AQ439" t="str">
            <v>LOSS</v>
          </cell>
        </row>
        <row r="440">
          <cell r="A440" t="str">
            <v>SALE</v>
          </cell>
          <cell r="B440">
            <v>201105</v>
          </cell>
          <cell r="C440">
            <v>181791</v>
          </cell>
          <cell r="D440" t="str">
            <v>LI</v>
          </cell>
          <cell r="E440" t="str">
            <v>GAS</v>
          </cell>
          <cell r="F440">
            <v>-248620</v>
          </cell>
          <cell r="H440" t="str">
            <v>WSS OSS - NY</v>
          </cell>
          <cell r="V440">
            <v>0</v>
          </cell>
          <cell r="W440" t="str">
            <v>Not Valued - Intra Company Deal</v>
          </cell>
          <cell r="AE440">
            <v>0</v>
          </cell>
          <cell r="AH440">
            <v>0</v>
          </cell>
          <cell r="AI440">
            <v>0</v>
          </cell>
          <cell r="AK440">
            <v>0</v>
          </cell>
          <cell r="AM440" t="str">
            <v>NGP 3</v>
          </cell>
          <cell r="AP440">
            <v>0</v>
          </cell>
          <cell r="AQ440" t="str">
            <v>LOSS</v>
          </cell>
        </row>
        <row r="441">
          <cell r="A441" t="str">
            <v>SALE</v>
          </cell>
          <cell r="B441">
            <v>201105</v>
          </cell>
          <cell r="C441">
            <v>181802</v>
          </cell>
          <cell r="D441" t="str">
            <v>NJRENERGY</v>
          </cell>
          <cell r="E441" t="str">
            <v>GAS</v>
          </cell>
          <cell r="F441">
            <v>0</v>
          </cell>
          <cell r="H441" t="str">
            <v>Sales - EN</v>
          </cell>
          <cell r="V441">
            <v>0</v>
          </cell>
          <cell r="W441" t="str">
            <v>Not Valued - No supply associated with capacity release - per Alex</v>
          </cell>
          <cell r="AE441">
            <v>0</v>
          </cell>
          <cell r="AH441">
            <v>0</v>
          </cell>
          <cell r="AI441">
            <v>0</v>
          </cell>
          <cell r="AK441">
            <v>0</v>
          </cell>
          <cell r="AM441" t="str">
            <v>NGP 3</v>
          </cell>
          <cell r="AP441">
            <v>0</v>
          </cell>
          <cell r="AQ441" t="str">
            <v>LOSS</v>
          </cell>
        </row>
        <row r="442">
          <cell r="A442" t="str">
            <v>SALE</v>
          </cell>
          <cell r="B442">
            <v>201106</v>
          </cell>
          <cell r="C442">
            <v>181791</v>
          </cell>
          <cell r="D442" t="str">
            <v>LI</v>
          </cell>
          <cell r="E442" t="str">
            <v>GAS</v>
          </cell>
          <cell r="F442">
            <v>-240600</v>
          </cell>
          <cell r="H442" t="str">
            <v>WSS OSS - NY</v>
          </cell>
          <cell r="V442">
            <v>0</v>
          </cell>
          <cell r="W442" t="str">
            <v>Not Valued - Intra Company Deal</v>
          </cell>
          <cell r="AE442">
            <v>0</v>
          </cell>
          <cell r="AH442">
            <v>0</v>
          </cell>
          <cell r="AI442">
            <v>0</v>
          </cell>
          <cell r="AK442">
            <v>0</v>
          </cell>
          <cell r="AM442" t="str">
            <v>NGP 3</v>
          </cell>
          <cell r="AP442">
            <v>0</v>
          </cell>
          <cell r="AQ442" t="str">
            <v>LOSS</v>
          </cell>
        </row>
        <row r="443">
          <cell r="A443" t="str">
            <v>SALE</v>
          </cell>
          <cell r="B443">
            <v>201106</v>
          </cell>
          <cell r="C443">
            <v>181802</v>
          </cell>
          <cell r="D443" t="str">
            <v>NJRENERGY</v>
          </cell>
          <cell r="E443" t="str">
            <v>GAS</v>
          </cell>
          <cell r="F443">
            <v>0</v>
          </cell>
          <cell r="H443" t="str">
            <v>Sales - EN</v>
          </cell>
          <cell r="V443">
            <v>0</v>
          </cell>
          <cell r="W443" t="str">
            <v>Not Valued - No supply associated with capacity release - per Alex</v>
          </cell>
          <cell r="AE443">
            <v>0</v>
          </cell>
          <cell r="AH443">
            <v>0</v>
          </cell>
          <cell r="AI443">
            <v>0</v>
          </cell>
          <cell r="AK443">
            <v>0</v>
          </cell>
          <cell r="AM443" t="str">
            <v>NGP 3</v>
          </cell>
          <cell r="AP443">
            <v>0</v>
          </cell>
          <cell r="AQ443" t="str">
            <v>LOSS</v>
          </cell>
        </row>
        <row r="444">
          <cell r="A444" t="str">
            <v>SALE</v>
          </cell>
          <cell r="B444">
            <v>201107</v>
          </cell>
          <cell r="C444">
            <v>181791</v>
          </cell>
          <cell r="D444" t="str">
            <v>LI</v>
          </cell>
          <cell r="E444" t="str">
            <v>GAS</v>
          </cell>
          <cell r="F444">
            <v>-248620</v>
          </cell>
          <cell r="H444" t="str">
            <v>WSS OSS - NY</v>
          </cell>
          <cell r="V444">
            <v>0</v>
          </cell>
          <cell r="W444" t="str">
            <v>Not Valued - Intra Company Deal</v>
          </cell>
          <cell r="AE444">
            <v>0</v>
          </cell>
          <cell r="AH444">
            <v>0</v>
          </cell>
          <cell r="AI444">
            <v>0</v>
          </cell>
          <cell r="AK444">
            <v>0</v>
          </cell>
          <cell r="AM444" t="str">
            <v>NGP 3</v>
          </cell>
          <cell r="AP444">
            <v>0</v>
          </cell>
          <cell r="AQ444" t="str">
            <v>LOSS</v>
          </cell>
        </row>
        <row r="445">
          <cell r="A445" t="str">
            <v>SALE</v>
          </cell>
          <cell r="B445">
            <v>201107</v>
          </cell>
          <cell r="C445">
            <v>181802</v>
          </cell>
          <cell r="D445" t="str">
            <v>NJRENERGY</v>
          </cell>
          <cell r="E445" t="str">
            <v>GAS</v>
          </cell>
          <cell r="F445">
            <v>0</v>
          </cell>
          <cell r="H445" t="str">
            <v>Sales - EN</v>
          </cell>
          <cell r="V445">
            <v>0</v>
          </cell>
          <cell r="W445" t="str">
            <v>Not Valued - No supply associated with capacity release - per Alex</v>
          </cell>
          <cell r="AE445">
            <v>0</v>
          </cell>
          <cell r="AH445">
            <v>0</v>
          </cell>
          <cell r="AI445">
            <v>0</v>
          </cell>
          <cell r="AK445">
            <v>0</v>
          </cell>
          <cell r="AM445" t="str">
            <v>NGP 3</v>
          </cell>
          <cell r="AP445">
            <v>0</v>
          </cell>
          <cell r="AQ445" t="str">
            <v>LOSS</v>
          </cell>
        </row>
        <row r="446">
          <cell r="A446" t="str">
            <v>SALE</v>
          </cell>
          <cell r="B446">
            <v>201108</v>
          </cell>
          <cell r="C446">
            <v>181791</v>
          </cell>
          <cell r="D446" t="str">
            <v>LI</v>
          </cell>
          <cell r="E446" t="str">
            <v>GAS</v>
          </cell>
          <cell r="F446">
            <v>-248620</v>
          </cell>
          <cell r="H446" t="str">
            <v>WSS OSS - NY</v>
          </cell>
          <cell r="V446">
            <v>0</v>
          </cell>
          <cell r="W446" t="str">
            <v>Not Valued - Intra Company Deal</v>
          </cell>
          <cell r="AE446">
            <v>0</v>
          </cell>
          <cell r="AH446">
            <v>0</v>
          </cell>
          <cell r="AI446">
            <v>0</v>
          </cell>
          <cell r="AK446">
            <v>0</v>
          </cell>
          <cell r="AM446" t="str">
            <v>NGP 3</v>
          </cell>
          <cell r="AP446">
            <v>0</v>
          </cell>
          <cell r="AQ446" t="str">
            <v>LOSS</v>
          </cell>
        </row>
        <row r="447">
          <cell r="A447" t="str">
            <v>SALE</v>
          </cell>
          <cell r="B447">
            <v>201108</v>
          </cell>
          <cell r="C447">
            <v>181802</v>
          </cell>
          <cell r="D447" t="str">
            <v>NJRENERGY</v>
          </cell>
          <cell r="E447" t="str">
            <v>GAS</v>
          </cell>
          <cell r="F447">
            <v>0</v>
          </cell>
          <cell r="H447" t="str">
            <v>Sales - EN</v>
          </cell>
          <cell r="V447">
            <v>0</v>
          </cell>
          <cell r="W447" t="str">
            <v>Not Valued - No supply associated with capacity release - per Alex</v>
          </cell>
          <cell r="AE447">
            <v>0</v>
          </cell>
          <cell r="AH447">
            <v>0</v>
          </cell>
          <cell r="AI447">
            <v>0</v>
          </cell>
          <cell r="AK447">
            <v>0</v>
          </cell>
          <cell r="AM447" t="str">
            <v>NGP 3</v>
          </cell>
          <cell r="AP447">
            <v>0</v>
          </cell>
          <cell r="AQ447" t="str">
            <v>LOSS</v>
          </cell>
        </row>
        <row r="448">
          <cell r="A448" t="str">
            <v>SALE</v>
          </cell>
          <cell r="B448">
            <v>201109</v>
          </cell>
          <cell r="C448">
            <v>181791</v>
          </cell>
          <cell r="D448" t="str">
            <v>LI</v>
          </cell>
          <cell r="E448" t="str">
            <v>GAS</v>
          </cell>
          <cell r="F448">
            <v>-240600</v>
          </cell>
          <cell r="H448" t="str">
            <v>WSS OSS - NY</v>
          </cell>
          <cell r="V448">
            <v>0</v>
          </cell>
          <cell r="W448" t="str">
            <v>Not Valued - Intra Company Deal</v>
          </cell>
          <cell r="AE448">
            <v>0</v>
          </cell>
          <cell r="AH448">
            <v>0</v>
          </cell>
          <cell r="AI448">
            <v>0</v>
          </cell>
          <cell r="AK448">
            <v>0</v>
          </cell>
          <cell r="AM448" t="str">
            <v>NGP 3</v>
          </cell>
          <cell r="AP448">
            <v>0</v>
          </cell>
          <cell r="AQ448" t="str">
            <v>LOSS</v>
          </cell>
        </row>
        <row r="449">
          <cell r="A449" t="str">
            <v>SALE</v>
          </cell>
          <cell r="B449">
            <v>201109</v>
          </cell>
          <cell r="C449">
            <v>181802</v>
          </cell>
          <cell r="D449" t="str">
            <v>NJRENERGY</v>
          </cell>
          <cell r="E449" t="str">
            <v>GAS</v>
          </cell>
          <cell r="F449">
            <v>0</v>
          </cell>
          <cell r="H449" t="str">
            <v>Sales - EN</v>
          </cell>
          <cell r="V449">
            <v>0</v>
          </cell>
          <cell r="W449" t="str">
            <v>Not Valued - No supply associated with capacity release - per Alex</v>
          </cell>
          <cell r="AE449">
            <v>0</v>
          </cell>
          <cell r="AH449">
            <v>0</v>
          </cell>
          <cell r="AI449">
            <v>0</v>
          </cell>
          <cell r="AK449">
            <v>0</v>
          </cell>
          <cell r="AM449" t="str">
            <v>NGP 3</v>
          </cell>
          <cell r="AP449">
            <v>0</v>
          </cell>
          <cell r="AQ449" t="str">
            <v>LOSS</v>
          </cell>
        </row>
        <row r="450">
          <cell r="A450" t="str">
            <v>SALE</v>
          </cell>
          <cell r="B450">
            <v>201110</v>
          </cell>
          <cell r="C450">
            <v>181791</v>
          </cell>
          <cell r="D450" t="str">
            <v>LI</v>
          </cell>
          <cell r="E450" t="str">
            <v>GAS</v>
          </cell>
          <cell r="F450">
            <v>-248620</v>
          </cell>
          <cell r="H450" t="str">
            <v>WSS OSS - NY</v>
          </cell>
          <cell r="V450">
            <v>0</v>
          </cell>
          <cell r="W450" t="str">
            <v>Not Valued - Intra Company Deal</v>
          </cell>
          <cell r="AE450">
            <v>0</v>
          </cell>
          <cell r="AH450">
            <v>0</v>
          </cell>
          <cell r="AI450">
            <v>0</v>
          </cell>
          <cell r="AK450">
            <v>0</v>
          </cell>
          <cell r="AM450" t="str">
            <v>NGP 3</v>
          </cell>
          <cell r="AP450">
            <v>0</v>
          </cell>
          <cell r="AQ450" t="str">
            <v>LOSS</v>
          </cell>
        </row>
        <row r="451">
          <cell r="A451" t="str">
            <v>SALE</v>
          </cell>
          <cell r="B451">
            <v>201110</v>
          </cell>
          <cell r="C451">
            <v>181802</v>
          </cell>
          <cell r="D451" t="str">
            <v>NJRENERGY</v>
          </cell>
          <cell r="E451" t="str">
            <v>GAS</v>
          </cell>
          <cell r="F451">
            <v>0</v>
          </cell>
          <cell r="H451" t="str">
            <v>Sales - EN</v>
          </cell>
          <cell r="V451">
            <v>0</v>
          </cell>
          <cell r="W451" t="str">
            <v>Not Valued - No supply associated with capacity release - per Alex</v>
          </cell>
          <cell r="AE451">
            <v>0</v>
          </cell>
          <cell r="AH451">
            <v>0</v>
          </cell>
          <cell r="AI451">
            <v>0</v>
          </cell>
          <cell r="AK451">
            <v>0</v>
          </cell>
          <cell r="AM451" t="str">
            <v>NGP 3</v>
          </cell>
          <cell r="AP451">
            <v>0</v>
          </cell>
          <cell r="AQ451" t="str">
            <v>LOSS</v>
          </cell>
        </row>
        <row r="452">
          <cell r="A452" t="str">
            <v>SALE</v>
          </cell>
          <cell r="B452">
            <v>201111</v>
          </cell>
          <cell r="C452">
            <v>180007</v>
          </cell>
          <cell r="D452" t="str">
            <v>BP</v>
          </cell>
          <cell r="E452" t="str">
            <v>FUTTRG</v>
          </cell>
          <cell r="F452">
            <v>128580</v>
          </cell>
          <cell r="H452" t="str">
            <v>Sales - NIMO</v>
          </cell>
          <cell r="V452">
            <v>-124211.84600000001</v>
          </cell>
          <cell r="W452" t="str">
            <v>Valued from Nucleus</v>
          </cell>
          <cell r="AE452">
            <v>4.4850000000000003</v>
          </cell>
          <cell r="AH452">
            <v>0</v>
          </cell>
          <cell r="AI452">
            <v>0</v>
          </cell>
          <cell r="AK452">
            <v>0</v>
          </cell>
          <cell r="AM452" t="str">
            <v>NGP 3</v>
          </cell>
          <cell r="AP452">
            <v>-124211.84600000001</v>
          </cell>
          <cell r="AQ452" t="str">
            <v>LOSS</v>
          </cell>
        </row>
        <row r="453">
          <cell r="A453" t="str">
            <v>SALE</v>
          </cell>
          <cell r="B453">
            <v>201111</v>
          </cell>
          <cell r="C453">
            <v>180007</v>
          </cell>
          <cell r="D453" t="str">
            <v>BP</v>
          </cell>
          <cell r="E453" t="str">
            <v>GASTRG</v>
          </cell>
          <cell r="F453">
            <v>-128580</v>
          </cell>
          <cell r="H453" t="str">
            <v>Sales - NIMO</v>
          </cell>
          <cell r="V453">
            <v>248423.69200000001</v>
          </cell>
          <cell r="W453" t="str">
            <v>Valued from Nucleus</v>
          </cell>
          <cell r="AE453">
            <v>4.4850000000000003</v>
          </cell>
          <cell r="AH453">
            <v>576681.30000000005</v>
          </cell>
          <cell r="AI453">
            <v>-128580</v>
          </cell>
          <cell r="AK453">
            <v>128580</v>
          </cell>
          <cell r="AM453" t="str">
            <v>NGP 3</v>
          </cell>
          <cell r="AP453">
            <v>245858.77816000002</v>
          </cell>
          <cell r="AQ453" t="str">
            <v>GAIN</v>
          </cell>
        </row>
        <row r="454">
          <cell r="A454" t="str">
            <v>SALE</v>
          </cell>
          <cell r="B454">
            <v>201111</v>
          </cell>
          <cell r="C454">
            <v>181791</v>
          </cell>
          <cell r="D454" t="str">
            <v>LI</v>
          </cell>
          <cell r="E454" t="str">
            <v>GAS</v>
          </cell>
          <cell r="F454">
            <v>-240600</v>
          </cell>
          <cell r="H454" t="str">
            <v>WSS OSS - NY</v>
          </cell>
          <cell r="V454">
            <v>0</v>
          </cell>
          <cell r="W454" t="str">
            <v>Not Valued - Intra Company Deal</v>
          </cell>
          <cell r="AE454">
            <v>0</v>
          </cell>
          <cell r="AH454">
            <v>0</v>
          </cell>
          <cell r="AI454">
            <v>0</v>
          </cell>
          <cell r="AK454">
            <v>0</v>
          </cell>
          <cell r="AM454" t="str">
            <v>NGP 3</v>
          </cell>
          <cell r="AP454">
            <v>0</v>
          </cell>
          <cell r="AQ454" t="str">
            <v>LOSS</v>
          </cell>
        </row>
        <row r="455">
          <cell r="A455" t="str">
            <v>SALE</v>
          </cell>
          <cell r="B455">
            <v>201112</v>
          </cell>
          <cell r="C455">
            <v>180007</v>
          </cell>
          <cell r="D455" t="str">
            <v>BP</v>
          </cell>
          <cell r="E455" t="str">
            <v>FUTTRG</v>
          </cell>
          <cell r="F455">
            <v>132760</v>
          </cell>
          <cell r="H455" t="str">
            <v>Sales - NIMO</v>
          </cell>
          <cell r="V455">
            <v>1513.5129999999999</v>
          </cell>
          <cell r="W455" t="str">
            <v>Valued from Nucleus</v>
          </cell>
          <cell r="AE455">
            <v>4.7530000000000001</v>
          </cell>
          <cell r="AH455">
            <v>0</v>
          </cell>
          <cell r="AI455">
            <v>0</v>
          </cell>
          <cell r="AK455">
            <v>0</v>
          </cell>
          <cell r="AM455" t="str">
            <v>NGP 3</v>
          </cell>
          <cell r="AP455">
            <v>1513.5129999999999</v>
          </cell>
          <cell r="AQ455" t="str">
            <v>GAIN</v>
          </cell>
        </row>
        <row r="456">
          <cell r="A456" t="str">
            <v>SALE</v>
          </cell>
          <cell r="B456">
            <v>201112</v>
          </cell>
          <cell r="C456">
            <v>180007</v>
          </cell>
          <cell r="D456" t="str">
            <v>BP</v>
          </cell>
          <cell r="E456" t="str">
            <v>GASTRG</v>
          </cell>
          <cell r="F456">
            <v>-132760</v>
          </cell>
          <cell r="H456" t="str">
            <v>Sales - NIMO</v>
          </cell>
          <cell r="V456">
            <v>-3027.0259999999998</v>
          </cell>
          <cell r="W456" t="str">
            <v>Valued from Nucleus</v>
          </cell>
          <cell r="AE456">
            <v>4.7530000000000001</v>
          </cell>
          <cell r="AH456">
            <v>631008.28</v>
          </cell>
          <cell r="AI456">
            <v>-132760</v>
          </cell>
          <cell r="AK456">
            <v>132760</v>
          </cell>
          <cell r="AM456" t="str">
            <v>NGP 3</v>
          </cell>
          <cell r="AP456">
            <v>-5673.9948800000002</v>
          </cell>
          <cell r="AQ456" t="str">
            <v>LOSS</v>
          </cell>
        </row>
        <row r="457">
          <cell r="A457" t="str">
            <v>SALE</v>
          </cell>
          <cell r="B457">
            <v>201112</v>
          </cell>
          <cell r="C457">
            <v>181791</v>
          </cell>
          <cell r="D457" t="str">
            <v>LI</v>
          </cell>
          <cell r="E457" t="str">
            <v>GAS</v>
          </cell>
          <cell r="F457">
            <v>-248620</v>
          </cell>
          <cell r="H457" t="str">
            <v>WSS OSS - NY</v>
          </cell>
          <cell r="V457">
            <v>0</v>
          </cell>
          <cell r="W457" t="str">
            <v>Not Valued - Intra Company Deal</v>
          </cell>
          <cell r="AE457">
            <v>0</v>
          </cell>
          <cell r="AH457">
            <v>0</v>
          </cell>
          <cell r="AI457">
            <v>0</v>
          </cell>
          <cell r="AK457">
            <v>0</v>
          </cell>
          <cell r="AM457" t="str">
            <v>NGP 3</v>
          </cell>
          <cell r="AP457">
            <v>0</v>
          </cell>
          <cell r="AQ457" t="str">
            <v>LOSS</v>
          </cell>
        </row>
        <row r="458">
          <cell r="A458" t="str">
            <v>SALE</v>
          </cell>
          <cell r="B458">
            <v>201201</v>
          </cell>
          <cell r="C458">
            <v>180007</v>
          </cell>
          <cell r="D458" t="str">
            <v>BP</v>
          </cell>
          <cell r="E458" t="str">
            <v>FUTTRG</v>
          </cell>
          <cell r="F458">
            <v>132630</v>
          </cell>
          <cell r="H458" t="str">
            <v>Sales - NIMO</v>
          </cell>
          <cell r="V458">
            <v>123535.08100000001</v>
          </cell>
          <cell r="W458" t="str">
            <v>Valued from Nucleus</v>
          </cell>
          <cell r="AE458">
            <v>4.8879999999999999</v>
          </cell>
          <cell r="AH458">
            <v>0</v>
          </cell>
          <cell r="AI458">
            <v>0</v>
          </cell>
          <cell r="AK458">
            <v>0</v>
          </cell>
          <cell r="AM458" t="str">
            <v>NGP 3</v>
          </cell>
          <cell r="AP458">
            <v>123535.08100000001</v>
          </cell>
          <cell r="AQ458" t="str">
            <v>GAIN</v>
          </cell>
        </row>
        <row r="459">
          <cell r="A459" t="str">
            <v>SALE</v>
          </cell>
          <cell r="B459">
            <v>201201</v>
          </cell>
          <cell r="C459">
            <v>180007</v>
          </cell>
          <cell r="D459" t="str">
            <v>BP</v>
          </cell>
          <cell r="E459" t="str">
            <v>GASTRG</v>
          </cell>
          <cell r="F459">
            <v>-132630</v>
          </cell>
          <cell r="H459" t="str">
            <v>Sales - NIMO</v>
          </cell>
          <cell r="V459">
            <v>-247070.16200000001</v>
          </cell>
          <cell r="W459" t="str">
            <v>Valued from Nucleus</v>
          </cell>
          <cell r="AE459">
            <v>4.8879999999999999</v>
          </cell>
          <cell r="AH459">
            <v>648295.43999999994</v>
          </cell>
          <cell r="AI459">
            <v>-132630</v>
          </cell>
          <cell r="AK459">
            <v>132630</v>
          </cell>
          <cell r="AM459" t="str">
            <v>NGP 3</v>
          </cell>
          <cell r="AP459">
            <v>-249713.21264000001</v>
          </cell>
          <cell r="AQ459" t="str">
            <v>LOSS</v>
          </cell>
        </row>
        <row r="460">
          <cell r="A460" t="str">
            <v>SALE</v>
          </cell>
          <cell r="B460">
            <v>201201</v>
          </cell>
          <cell r="C460">
            <v>181791</v>
          </cell>
          <cell r="D460" t="str">
            <v>LI</v>
          </cell>
          <cell r="E460" t="str">
            <v>GAS</v>
          </cell>
          <cell r="F460">
            <v>-248620</v>
          </cell>
          <cell r="H460" t="str">
            <v>WSS OSS - NY</v>
          </cell>
          <cell r="V460">
            <v>0</v>
          </cell>
          <cell r="W460" t="str">
            <v>Not Valued - Intra Company Deal</v>
          </cell>
          <cell r="AE460">
            <v>0</v>
          </cell>
          <cell r="AH460">
            <v>0</v>
          </cell>
          <cell r="AI460">
            <v>0</v>
          </cell>
          <cell r="AK460">
            <v>0</v>
          </cell>
          <cell r="AM460" t="str">
            <v>NGP 3</v>
          </cell>
          <cell r="AP460">
            <v>0</v>
          </cell>
          <cell r="AQ460" t="str">
            <v>LOSS</v>
          </cell>
        </row>
        <row r="461">
          <cell r="A461" t="str">
            <v>SALE</v>
          </cell>
          <cell r="B461">
            <v>201202</v>
          </cell>
          <cell r="C461">
            <v>180007</v>
          </cell>
          <cell r="D461" t="str">
            <v>BP</v>
          </cell>
          <cell r="E461" t="str">
            <v>FUTTRG</v>
          </cell>
          <cell r="F461">
            <v>123950</v>
          </cell>
          <cell r="H461" t="str">
            <v>Sales - NIMO</v>
          </cell>
          <cell r="V461">
            <v>88725.625</v>
          </cell>
          <cell r="W461" t="str">
            <v>Valued from Nucleus</v>
          </cell>
          <cell r="AE461">
            <v>4.8780000000000001</v>
          </cell>
          <cell r="AH461">
            <v>0</v>
          </cell>
          <cell r="AI461">
            <v>0</v>
          </cell>
          <cell r="AK461">
            <v>0</v>
          </cell>
          <cell r="AM461" t="str">
            <v>NGP 3</v>
          </cell>
          <cell r="AP461">
            <v>88725.625</v>
          </cell>
          <cell r="AQ461" t="str">
            <v>GAIN</v>
          </cell>
        </row>
        <row r="462">
          <cell r="A462" t="str">
            <v>SALE</v>
          </cell>
          <cell r="B462">
            <v>201202</v>
          </cell>
          <cell r="C462">
            <v>180007</v>
          </cell>
          <cell r="D462" t="str">
            <v>BP</v>
          </cell>
          <cell r="E462" t="str">
            <v>GASTRG</v>
          </cell>
          <cell r="F462">
            <v>-123950</v>
          </cell>
          <cell r="H462" t="str">
            <v>Sales - NIMO</v>
          </cell>
          <cell r="V462">
            <v>-177451.25</v>
          </cell>
          <cell r="W462" t="str">
            <v>Valued from Nucleus</v>
          </cell>
          <cell r="AE462">
            <v>4.8780000000000001</v>
          </cell>
          <cell r="AH462">
            <v>604628.1</v>
          </cell>
          <cell r="AI462">
            <v>-123950</v>
          </cell>
          <cell r="AK462">
            <v>123950</v>
          </cell>
          <cell r="AM462" t="str">
            <v>NGP 3</v>
          </cell>
          <cell r="AP462">
            <v>-179919.8382</v>
          </cell>
          <cell r="AQ462" t="str">
            <v>LOSS</v>
          </cell>
        </row>
        <row r="463">
          <cell r="A463" t="str">
            <v>SALE</v>
          </cell>
          <cell r="B463">
            <v>201202</v>
          </cell>
          <cell r="C463">
            <v>181791</v>
          </cell>
          <cell r="D463" t="str">
            <v>LI</v>
          </cell>
          <cell r="E463" t="str">
            <v>GAS</v>
          </cell>
          <cell r="F463">
            <v>-232580</v>
          </cell>
          <cell r="H463" t="str">
            <v>WSS OSS - NY</v>
          </cell>
          <cell r="V463">
            <v>0</v>
          </cell>
          <cell r="W463" t="str">
            <v>Not Valued - Intra Company Deal</v>
          </cell>
          <cell r="AE463">
            <v>0</v>
          </cell>
          <cell r="AH463">
            <v>0</v>
          </cell>
          <cell r="AI463">
            <v>0</v>
          </cell>
          <cell r="AK463">
            <v>0</v>
          </cell>
          <cell r="AM463" t="str">
            <v>NGP 3</v>
          </cell>
          <cell r="AP463">
            <v>0</v>
          </cell>
          <cell r="AQ463" t="str">
            <v>LOSS</v>
          </cell>
        </row>
        <row r="464">
          <cell r="A464" t="str">
            <v>SALE</v>
          </cell>
          <cell r="B464">
            <v>201203</v>
          </cell>
          <cell r="C464">
            <v>180007</v>
          </cell>
          <cell r="D464" t="str">
            <v>BP</v>
          </cell>
          <cell r="E464" t="str">
            <v>FUTTRG</v>
          </cell>
          <cell r="F464">
            <v>132350</v>
          </cell>
          <cell r="H464" t="str">
            <v>Sales - NIMO</v>
          </cell>
          <cell r="V464">
            <v>-108064.93700000001</v>
          </cell>
          <cell r="W464" t="str">
            <v>Valued from Nucleus</v>
          </cell>
          <cell r="AE464">
            <v>4.827</v>
          </cell>
          <cell r="AH464">
            <v>0</v>
          </cell>
          <cell r="AI464">
            <v>0</v>
          </cell>
          <cell r="AK464">
            <v>0</v>
          </cell>
          <cell r="AM464" t="str">
            <v>NGP 3</v>
          </cell>
          <cell r="AP464">
            <v>-108064.93700000001</v>
          </cell>
          <cell r="AQ464" t="str">
            <v>LOSS</v>
          </cell>
        </row>
        <row r="465">
          <cell r="A465" t="str">
            <v>SALE</v>
          </cell>
          <cell r="B465">
            <v>201203</v>
          </cell>
          <cell r="C465">
            <v>180007</v>
          </cell>
          <cell r="D465" t="str">
            <v>BP</v>
          </cell>
          <cell r="E465" t="str">
            <v>GASTRG</v>
          </cell>
          <cell r="F465">
            <v>-132350</v>
          </cell>
          <cell r="H465" t="str">
            <v>Sales - NIMO</v>
          </cell>
          <cell r="V465">
            <v>216129.87400000001</v>
          </cell>
          <cell r="W465" t="str">
            <v>Valued from Nucleus</v>
          </cell>
          <cell r="AE465">
            <v>4.827</v>
          </cell>
          <cell r="AH465">
            <v>638853.44999999995</v>
          </cell>
          <cell r="AI465">
            <v>-132350</v>
          </cell>
          <cell r="AK465">
            <v>132350</v>
          </cell>
          <cell r="AM465" t="str">
            <v>NGP 3</v>
          </cell>
          <cell r="AP465">
            <v>213495.8443</v>
          </cell>
          <cell r="AQ465" t="str">
            <v>GAIN</v>
          </cell>
        </row>
        <row r="466">
          <cell r="A466" t="str">
            <v>SALE</v>
          </cell>
          <cell r="B466">
            <v>201203</v>
          </cell>
          <cell r="C466">
            <v>181791</v>
          </cell>
          <cell r="D466" t="str">
            <v>LI</v>
          </cell>
          <cell r="E466" t="str">
            <v>GAS</v>
          </cell>
          <cell r="F466">
            <v>-248620</v>
          </cell>
          <cell r="H466" t="str">
            <v>WSS OSS - NY</v>
          </cell>
          <cell r="V466">
            <v>0</v>
          </cell>
          <cell r="W466" t="str">
            <v>Not Valued - Intra Company Deal</v>
          </cell>
          <cell r="AE466">
            <v>0</v>
          </cell>
          <cell r="AH466">
            <v>0</v>
          </cell>
          <cell r="AI466">
            <v>0</v>
          </cell>
          <cell r="AK466">
            <v>0</v>
          </cell>
          <cell r="AM466" t="str">
            <v>NGP 3</v>
          </cell>
          <cell r="AP466">
            <v>0</v>
          </cell>
          <cell r="AQ466" t="str">
            <v>LOSS</v>
          </cell>
        </row>
        <row r="467">
          <cell r="A467" t="str">
            <v>SALE</v>
          </cell>
          <cell r="B467">
            <v>201204</v>
          </cell>
          <cell r="C467">
            <v>181791</v>
          </cell>
          <cell r="D467" t="str">
            <v>LI</v>
          </cell>
          <cell r="E467" t="str">
            <v>GAS</v>
          </cell>
          <cell r="F467">
            <v>-240600</v>
          </cell>
          <cell r="H467" t="str">
            <v>WSS OSS - NY</v>
          </cell>
          <cell r="V467">
            <v>0</v>
          </cell>
          <cell r="W467" t="str">
            <v>Not Valued - Intra Company Deal</v>
          </cell>
          <cell r="AE467">
            <v>0</v>
          </cell>
          <cell r="AH467">
            <v>0</v>
          </cell>
          <cell r="AI467">
            <v>0</v>
          </cell>
          <cell r="AK467">
            <v>0</v>
          </cell>
          <cell r="AM467" t="str">
            <v>NGP 3</v>
          </cell>
          <cell r="AP467">
            <v>0</v>
          </cell>
          <cell r="AQ467" t="str">
            <v>LOSS</v>
          </cell>
        </row>
        <row r="468">
          <cell r="A468" t="str">
            <v>SALE</v>
          </cell>
          <cell r="B468">
            <v>201205</v>
          </cell>
          <cell r="C468">
            <v>181791</v>
          </cell>
          <cell r="D468" t="str">
            <v>LI</v>
          </cell>
          <cell r="E468" t="str">
            <v>GAS</v>
          </cell>
          <cell r="F468">
            <v>-248620</v>
          </cell>
          <cell r="H468" t="str">
            <v>WSS OSS - NY</v>
          </cell>
          <cell r="V468">
            <v>0</v>
          </cell>
          <cell r="W468" t="str">
            <v>Not Valued - Intra Company Deal</v>
          </cell>
          <cell r="AE468">
            <v>0</v>
          </cell>
          <cell r="AH468">
            <v>0</v>
          </cell>
          <cell r="AI468">
            <v>0</v>
          </cell>
          <cell r="AK468">
            <v>0</v>
          </cell>
          <cell r="AM468" t="str">
            <v>NGP 3</v>
          </cell>
          <cell r="AP468">
            <v>0</v>
          </cell>
          <cell r="AQ468" t="str">
            <v>LOSS</v>
          </cell>
        </row>
        <row r="469">
          <cell r="A469" t="str">
            <v>SALE</v>
          </cell>
          <cell r="B469">
            <v>201206</v>
          </cell>
          <cell r="C469">
            <v>181791</v>
          </cell>
          <cell r="D469" t="str">
            <v>LI</v>
          </cell>
          <cell r="E469" t="str">
            <v>GAS</v>
          </cell>
          <cell r="F469">
            <v>-240600</v>
          </cell>
          <cell r="H469" t="str">
            <v>WSS OSS - NY</v>
          </cell>
          <cell r="V469">
            <v>0</v>
          </cell>
          <cell r="W469" t="str">
            <v>Not Valued - Intra Company Deal</v>
          </cell>
          <cell r="AE469">
            <v>0</v>
          </cell>
          <cell r="AH469">
            <v>0</v>
          </cell>
          <cell r="AI469">
            <v>0</v>
          </cell>
          <cell r="AK469">
            <v>0</v>
          </cell>
          <cell r="AM469" t="str">
            <v>NGP 3</v>
          </cell>
          <cell r="AP469">
            <v>0</v>
          </cell>
          <cell r="AQ469" t="str">
            <v>LOSS</v>
          </cell>
        </row>
        <row r="470">
          <cell r="A470" t="str">
            <v>SALE</v>
          </cell>
          <cell r="B470">
            <v>201207</v>
          </cell>
          <cell r="C470">
            <v>181791</v>
          </cell>
          <cell r="D470" t="str">
            <v>LI</v>
          </cell>
          <cell r="E470" t="str">
            <v>GAS</v>
          </cell>
          <cell r="F470">
            <v>-248620</v>
          </cell>
          <cell r="H470" t="str">
            <v>WSS OSS - NY</v>
          </cell>
          <cell r="V470">
            <v>0</v>
          </cell>
          <cell r="W470" t="str">
            <v>Not Valued - Intra Company Deal</v>
          </cell>
          <cell r="AE470">
            <v>0</v>
          </cell>
          <cell r="AH470">
            <v>0</v>
          </cell>
          <cell r="AI470">
            <v>0</v>
          </cell>
          <cell r="AK470">
            <v>0</v>
          </cell>
          <cell r="AM470" t="str">
            <v>NGP 3</v>
          </cell>
          <cell r="AP470">
            <v>0</v>
          </cell>
          <cell r="AQ470" t="str">
            <v>LOSS</v>
          </cell>
        </row>
        <row r="471">
          <cell r="A471" t="str">
            <v>SALE</v>
          </cell>
          <cell r="B471">
            <v>201208</v>
          </cell>
          <cell r="C471">
            <v>181791</v>
          </cell>
          <cell r="D471" t="str">
            <v>LI</v>
          </cell>
          <cell r="E471" t="str">
            <v>GAS</v>
          </cell>
          <cell r="F471">
            <v>-248620</v>
          </cell>
          <cell r="H471" t="str">
            <v>WSS OSS - NY</v>
          </cell>
          <cell r="V471">
            <v>0</v>
          </cell>
          <cell r="W471" t="str">
            <v>Not Valued - Intra Company Deal</v>
          </cell>
          <cell r="AE471">
            <v>0</v>
          </cell>
          <cell r="AH471">
            <v>0</v>
          </cell>
          <cell r="AI471">
            <v>0</v>
          </cell>
          <cell r="AK471">
            <v>0</v>
          </cell>
          <cell r="AM471" t="str">
            <v>NGP 3</v>
          </cell>
          <cell r="AP471">
            <v>0</v>
          </cell>
          <cell r="AQ471" t="str">
            <v>LOSS</v>
          </cell>
        </row>
        <row r="472">
          <cell r="A472" t="str">
            <v>SALE</v>
          </cell>
          <cell r="B472">
            <v>201209</v>
          </cell>
          <cell r="C472">
            <v>181791</v>
          </cell>
          <cell r="D472" t="str">
            <v>LI</v>
          </cell>
          <cell r="E472" t="str">
            <v>GAS</v>
          </cell>
          <cell r="F472">
            <v>-240600</v>
          </cell>
          <cell r="H472" t="str">
            <v>WSS OSS - NY</v>
          </cell>
          <cell r="V472">
            <v>0</v>
          </cell>
          <cell r="W472" t="str">
            <v>Not Valued - Intra Company Deal</v>
          </cell>
          <cell r="AE472">
            <v>0</v>
          </cell>
          <cell r="AH472">
            <v>0</v>
          </cell>
          <cell r="AI472">
            <v>0</v>
          </cell>
          <cell r="AK472">
            <v>0</v>
          </cell>
          <cell r="AM472" t="str">
            <v>NGP 3</v>
          </cell>
          <cell r="AP472">
            <v>0</v>
          </cell>
          <cell r="AQ472" t="str">
            <v>LOSS</v>
          </cell>
        </row>
        <row r="473">
          <cell r="A473" t="str">
            <v>SALE</v>
          </cell>
          <cell r="B473">
            <v>201210</v>
          </cell>
          <cell r="C473">
            <v>181791</v>
          </cell>
          <cell r="D473" t="str">
            <v>LI</v>
          </cell>
          <cell r="E473" t="str">
            <v>GAS</v>
          </cell>
          <cell r="F473">
            <v>-248620</v>
          </cell>
          <cell r="H473" t="str">
            <v>WSS OSS - NY</v>
          </cell>
          <cell r="V473">
            <v>0</v>
          </cell>
          <cell r="W473" t="str">
            <v>Not Valued - Intra Company Deal</v>
          </cell>
          <cell r="AE473">
            <v>0</v>
          </cell>
          <cell r="AH473">
            <v>0</v>
          </cell>
          <cell r="AI473">
            <v>0</v>
          </cell>
          <cell r="AK473">
            <v>0</v>
          </cell>
          <cell r="AM473" t="str">
            <v>NGP 3</v>
          </cell>
          <cell r="AP473">
            <v>0</v>
          </cell>
          <cell r="AQ473" t="str">
            <v>LOSS</v>
          </cell>
        </row>
        <row r="870">
          <cell r="AK870">
            <v>0</v>
          </cell>
        </row>
      </sheetData>
      <sheetData sheetId="20" refreshError="1"/>
      <sheetData sheetId="21">
        <row r="2">
          <cell r="C2">
            <v>201104</v>
          </cell>
          <cell r="D2" t="str">
            <v>CARGILL</v>
          </cell>
          <cell r="E2">
            <v>167165</v>
          </cell>
          <cell r="I2" t="str">
            <v>Supply - NY</v>
          </cell>
          <cell r="Z2" t="str">
            <v>Not Valued from Nucleus - AZ Model</v>
          </cell>
          <cell r="AB2">
            <v>0</v>
          </cell>
        </row>
        <row r="3">
          <cell r="C3">
            <v>201105</v>
          </cell>
          <cell r="D3" t="str">
            <v>CARGILL</v>
          </cell>
          <cell r="E3">
            <v>167165</v>
          </cell>
          <cell r="I3" t="str">
            <v>Supply - NY</v>
          </cell>
          <cell r="Z3" t="str">
            <v>Not Valued from Nucleus - AZ Model</v>
          </cell>
          <cell r="AB3">
            <v>0</v>
          </cell>
        </row>
        <row r="4">
          <cell r="C4">
            <v>201106</v>
          </cell>
          <cell r="D4" t="str">
            <v>CARGILL</v>
          </cell>
          <cell r="E4">
            <v>167165</v>
          </cell>
          <cell r="I4" t="str">
            <v>Supply - NY</v>
          </cell>
          <cell r="Z4" t="str">
            <v>Not Valued from Nucleus - AZ Model</v>
          </cell>
          <cell r="AB4">
            <v>0</v>
          </cell>
        </row>
        <row r="5">
          <cell r="C5">
            <v>201107</v>
          </cell>
          <cell r="D5" t="str">
            <v>CARGILL</v>
          </cell>
          <cell r="E5">
            <v>167165</v>
          </cell>
          <cell r="I5" t="str">
            <v>Supply - NY</v>
          </cell>
          <cell r="Z5" t="str">
            <v>Not Valued from Nucleus - AZ Model</v>
          </cell>
          <cell r="AB5">
            <v>0</v>
          </cell>
        </row>
        <row r="6">
          <cell r="C6">
            <v>201108</v>
          </cell>
          <cell r="D6" t="str">
            <v>CARGILL</v>
          </cell>
          <cell r="E6">
            <v>167165</v>
          </cell>
          <cell r="I6" t="str">
            <v>Supply - NY</v>
          </cell>
          <cell r="Z6" t="str">
            <v>Not Valued from Nucleus - AZ Model</v>
          </cell>
          <cell r="AB6">
            <v>0</v>
          </cell>
        </row>
        <row r="7">
          <cell r="C7">
            <v>201109</v>
          </cell>
          <cell r="D7" t="str">
            <v>CARGILL</v>
          </cell>
          <cell r="E7">
            <v>167165</v>
          </cell>
          <cell r="I7" t="str">
            <v>Supply - NY</v>
          </cell>
          <cell r="Z7" t="str">
            <v>Not Valued from Nucleus - AZ Model</v>
          </cell>
          <cell r="AB7">
            <v>0</v>
          </cell>
        </row>
        <row r="8">
          <cell r="C8">
            <v>201110</v>
          </cell>
          <cell r="D8" t="str">
            <v>CARGILL</v>
          </cell>
          <cell r="E8">
            <v>167165</v>
          </cell>
          <cell r="I8" t="str">
            <v>Supply - NY</v>
          </cell>
          <cell r="Z8" t="str">
            <v>Not Valued from Nucleus - AZ Model</v>
          </cell>
          <cell r="AB8">
            <v>0</v>
          </cell>
        </row>
        <row r="9">
          <cell r="C9">
            <v>201104</v>
          </cell>
          <cell r="D9" t="str">
            <v>CARGILL</v>
          </cell>
          <cell r="E9">
            <v>167167</v>
          </cell>
          <cell r="I9" t="str">
            <v>Supply - LI</v>
          </cell>
          <cell r="Z9" t="str">
            <v>Not Valued from Nucleus - AZ Model</v>
          </cell>
          <cell r="AB9">
            <v>0</v>
          </cell>
        </row>
        <row r="10">
          <cell r="C10">
            <v>201105</v>
          </cell>
          <cell r="D10" t="str">
            <v>CARGILL</v>
          </cell>
          <cell r="E10">
            <v>167167</v>
          </cell>
          <cell r="I10" t="str">
            <v>Supply - LI</v>
          </cell>
          <cell r="Z10" t="str">
            <v>Not Valued from Nucleus - AZ Model</v>
          </cell>
          <cell r="AB10">
            <v>0</v>
          </cell>
        </row>
        <row r="11">
          <cell r="C11">
            <v>201106</v>
          </cell>
          <cell r="D11" t="str">
            <v>CARGILL</v>
          </cell>
          <cell r="E11">
            <v>167167</v>
          </cell>
          <cell r="I11" t="str">
            <v>Supply - LI</v>
          </cell>
          <cell r="Z11" t="str">
            <v>Not Valued from Nucleus - AZ Model</v>
          </cell>
          <cell r="AB11">
            <v>0</v>
          </cell>
        </row>
        <row r="12">
          <cell r="C12">
            <v>201107</v>
          </cell>
          <cell r="D12" t="str">
            <v>CARGILL</v>
          </cell>
          <cell r="E12">
            <v>167167</v>
          </cell>
          <cell r="I12" t="str">
            <v>Supply - LI</v>
          </cell>
          <cell r="Z12" t="str">
            <v>Not Valued from Nucleus - AZ Model</v>
          </cell>
          <cell r="AB12">
            <v>0</v>
          </cell>
        </row>
        <row r="13">
          <cell r="C13">
            <v>201108</v>
          </cell>
          <cell r="D13" t="str">
            <v>CARGILL</v>
          </cell>
          <cell r="E13">
            <v>167167</v>
          </cell>
          <cell r="I13" t="str">
            <v>Supply - LI</v>
          </cell>
          <cell r="Z13" t="str">
            <v>Not Valued from Nucleus - AZ Model</v>
          </cell>
          <cell r="AB13">
            <v>0</v>
          </cell>
        </row>
        <row r="14">
          <cell r="C14">
            <v>201109</v>
          </cell>
          <cell r="D14" t="str">
            <v>CARGILL</v>
          </cell>
          <cell r="E14">
            <v>167167</v>
          </cell>
          <cell r="I14" t="str">
            <v>Supply - LI</v>
          </cell>
          <cell r="Z14" t="str">
            <v>Not Valued from Nucleus - AZ Model</v>
          </cell>
          <cell r="AB14">
            <v>0</v>
          </cell>
        </row>
        <row r="15">
          <cell r="C15">
            <v>201110</v>
          </cell>
          <cell r="D15" t="str">
            <v>CARGILL</v>
          </cell>
          <cell r="E15">
            <v>167167</v>
          </cell>
          <cell r="I15" t="str">
            <v>Supply - LI</v>
          </cell>
          <cell r="Z15" t="str">
            <v>Not Valued from Nucleus - AZ Model</v>
          </cell>
          <cell r="AB15">
            <v>0</v>
          </cell>
        </row>
        <row r="16">
          <cell r="C16">
            <v>201104</v>
          </cell>
          <cell r="D16" t="str">
            <v>REPSOL</v>
          </cell>
          <cell r="E16">
            <v>166059</v>
          </cell>
          <cell r="I16" t="str">
            <v>Supply - EN</v>
          </cell>
          <cell r="Z16" t="str">
            <v>Not Valued from Nucleus - Model</v>
          </cell>
          <cell r="AB16">
            <v>0</v>
          </cell>
        </row>
        <row r="17">
          <cell r="C17">
            <v>201105</v>
          </cell>
          <cell r="D17" t="str">
            <v>REPSOL</v>
          </cell>
          <cell r="E17">
            <v>166059</v>
          </cell>
          <cell r="I17" t="str">
            <v>Supply - EN</v>
          </cell>
          <cell r="Z17" t="str">
            <v>Not Valued from Nucleus - Model</v>
          </cell>
          <cell r="AB17">
            <v>0</v>
          </cell>
        </row>
        <row r="18">
          <cell r="C18">
            <v>201106</v>
          </cell>
          <cell r="D18" t="str">
            <v>REPSOL</v>
          </cell>
          <cell r="E18">
            <v>166059</v>
          </cell>
          <cell r="I18" t="str">
            <v>Supply - EN</v>
          </cell>
          <cell r="Z18" t="str">
            <v>Not Valued from Nucleus - Model</v>
          </cell>
          <cell r="AB18">
            <v>0</v>
          </cell>
        </row>
        <row r="19">
          <cell r="C19">
            <v>201107</v>
          </cell>
          <cell r="D19" t="str">
            <v>REPSOL</v>
          </cell>
          <cell r="E19">
            <v>166059</v>
          </cell>
          <cell r="I19" t="str">
            <v>Supply - EN</v>
          </cell>
          <cell r="Z19" t="str">
            <v>Not Valued from Nucleus - Model</v>
          </cell>
          <cell r="AB19">
            <v>0</v>
          </cell>
        </row>
        <row r="20">
          <cell r="C20">
            <v>201108</v>
          </cell>
          <cell r="D20" t="str">
            <v>REPSOL</v>
          </cell>
          <cell r="E20">
            <v>166059</v>
          </cell>
          <cell r="I20" t="str">
            <v>Supply - EN</v>
          </cell>
          <cell r="Z20" t="str">
            <v>Not Valued from Nucleus - Model</v>
          </cell>
          <cell r="AB20">
            <v>0</v>
          </cell>
        </row>
        <row r="21">
          <cell r="C21">
            <v>201109</v>
          </cell>
          <cell r="D21" t="str">
            <v>REPSOL</v>
          </cell>
          <cell r="E21">
            <v>166059</v>
          </cell>
          <cell r="I21" t="str">
            <v>Supply - EN</v>
          </cell>
          <cell r="Z21" t="str">
            <v>Not Valued from Nucleus - Model</v>
          </cell>
          <cell r="AB21">
            <v>0</v>
          </cell>
        </row>
        <row r="22">
          <cell r="C22">
            <v>201110</v>
          </cell>
          <cell r="D22" t="str">
            <v>REPSOL</v>
          </cell>
          <cell r="E22">
            <v>166059</v>
          </cell>
          <cell r="I22" t="str">
            <v>Supply - EN</v>
          </cell>
          <cell r="Z22" t="str">
            <v>Not Valued from Nucleus - Model</v>
          </cell>
          <cell r="AB22">
            <v>0</v>
          </cell>
        </row>
        <row r="23">
          <cell r="C23">
            <v>201104</v>
          </cell>
          <cell r="D23" t="str">
            <v>CARGILL</v>
          </cell>
          <cell r="E23">
            <v>167165</v>
          </cell>
          <cell r="I23" t="str">
            <v>Supply - NY</v>
          </cell>
          <cell r="Z23" t="str">
            <v>Not Valued from Nucleus - AZ Model</v>
          </cell>
          <cell r="AB23">
            <v>0</v>
          </cell>
        </row>
        <row r="24">
          <cell r="C24">
            <v>201105</v>
          </cell>
          <cell r="D24" t="str">
            <v>CARGILL</v>
          </cell>
          <cell r="E24">
            <v>167165</v>
          </cell>
          <cell r="I24" t="str">
            <v>Supply - NY</v>
          </cell>
          <cell r="Z24" t="str">
            <v>Not Valued from Nucleus - AZ Model</v>
          </cell>
          <cell r="AB24">
            <v>0</v>
          </cell>
        </row>
        <row r="25">
          <cell r="C25">
            <v>201106</v>
          </cell>
          <cell r="D25" t="str">
            <v>CARGILL</v>
          </cell>
          <cell r="E25">
            <v>167165</v>
          </cell>
          <cell r="I25" t="str">
            <v>Supply - NY</v>
          </cell>
          <cell r="Z25" t="str">
            <v>Not Valued from Nucleus - AZ Model</v>
          </cell>
          <cell r="AB25">
            <v>0</v>
          </cell>
        </row>
        <row r="26">
          <cell r="C26">
            <v>201107</v>
          </cell>
          <cell r="D26" t="str">
            <v>CARGILL</v>
          </cell>
          <cell r="E26">
            <v>167165</v>
          </cell>
          <cell r="I26" t="str">
            <v>Supply - NY</v>
          </cell>
          <cell r="Z26" t="str">
            <v>Not Valued from Nucleus - AZ Model</v>
          </cell>
          <cell r="AB26">
            <v>0</v>
          </cell>
        </row>
        <row r="27">
          <cell r="C27">
            <v>201108</v>
          </cell>
          <cell r="D27" t="str">
            <v>CARGILL</v>
          </cell>
          <cell r="E27">
            <v>167165</v>
          </cell>
          <cell r="I27" t="str">
            <v>Supply - NY</v>
          </cell>
          <cell r="Z27" t="str">
            <v>Not Valued from Nucleus - AZ Model</v>
          </cell>
          <cell r="AB27">
            <v>0</v>
          </cell>
        </row>
        <row r="28">
          <cell r="C28">
            <v>201109</v>
          </cell>
          <cell r="D28" t="str">
            <v>CARGILL</v>
          </cell>
          <cell r="E28">
            <v>167165</v>
          </cell>
          <cell r="I28" t="str">
            <v>Supply - NY</v>
          </cell>
          <cell r="Z28" t="str">
            <v>Not Valued from Nucleus - AZ Model</v>
          </cell>
          <cell r="AB28">
            <v>0</v>
          </cell>
        </row>
        <row r="29">
          <cell r="C29">
            <v>201110</v>
          </cell>
          <cell r="D29" t="str">
            <v>CARGILL</v>
          </cell>
          <cell r="E29">
            <v>167165</v>
          </cell>
          <cell r="I29" t="str">
            <v>Supply - NY</v>
          </cell>
          <cell r="Z29" t="str">
            <v>Not Valued from Nucleus - AZ Model</v>
          </cell>
          <cell r="AB29">
            <v>0</v>
          </cell>
        </row>
        <row r="30">
          <cell r="C30">
            <v>201104</v>
          </cell>
          <cell r="D30" t="str">
            <v>CARGILL</v>
          </cell>
          <cell r="E30">
            <v>167165</v>
          </cell>
          <cell r="I30" t="str">
            <v>Supply - NY</v>
          </cell>
          <cell r="Z30" t="str">
            <v>Not Valued from Nucleus - AZ Model</v>
          </cell>
          <cell r="AB30">
            <v>0</v>
          </cell>
        </row>
        <row r="31">
          <cell r="C31">
            <v>201105</v>
          </cell>
          <cell r="D31" t="str">
            <v>CARGILL</v>
          </cell>
          <cell r="E31">
            <v>167165</v>
          </cell>
          <cell r="I31" t="str">
            <v>Supply - NY</v>
          </cell>
          <cell r="Z31" t="str">
            <v>Not Valued from Nucleus - AZ Model</v>
          </cell>
          <cell r="AB31">
            <v>0</v>
          </cell>
        </row>
        <row r="32">
          <cell r="C32">
            <v>201106</v>
          </cell>
          <cell r="D32" t="str">
            <v>CARGILL</v>
          </cell>
          <cell r="E32">
            <v>167165</v>
          </cell>
          <cell r="I32" t="str">
            <v>Supply - NY</v>
          </cell>
          <cell r="Z32" t="str">
            <v>Not Valued from Nucleus - AZ Model</v>
          </cell>
          <cell r="AB32">
            <v>0</v>
          </cell>
        </row>
        <row r="33">
          <cell r="C33">
            <v>201107</v>
          </cell>
          <cell r="D33" t="str">
            <v>CARGILL</v>
          </cell>
          <cell r="E33">
            <v>167165</v>
          </cell>
          <cell r="I33" t="str">
            <v>Supply - NY</v>
          </cell>
          <cell r="Z33" t="str">
            <v>Not Valued from Nucleus - AZ Model</v>
          </cell>
          <cell r="AB33">
            <v>0</v>
          </cell>
        </row>
        <row r="34">
          <cell r="C34">
            <v>201108</v>
          </cell>
          <cell r="D34" t="str">
            <v>CARGILL</v>
          </cell>
          <cell r="E34">
            <v>167165</v>
          </cell>
          <cell r="I34" t="str">
            <v>Supply - NY</v>
          </cell>
          <cell r="Z34" t="str">
            <v>Not Valued from Nucleus - AZ Model</v>
          </cell>
          <cell r="AB34">
            <v>0</v>
          </cell>
        </row>
        <row r="35">
          <cell r="C35">
            <v>201109</v>
          </cell>
          <cell r="D35" t="str">
            <v>CARGILL</v>
          </cell>
          <cell r="E35">
            <v>167165</v>
          </cell>
          <cell r="I35" t="str">
            <v>Supply - NY</v>
          </cell>
          <cell r="Z35" t="str">
            <v>Not Valued from Nucleus - AZ Model</v>
          </cell>
          <cell r="AB35">
            <v>0</v>
          </cell>
        </row>
        <row r="36">
          <cell r="C36">
            <v>201110</v>
          </cell>
          <cell r="D36" t="str">
            <v>CARGILL</v>
          </cell>
          <cell r="E36">
            <v>167165</v>
          </cell>
          <cell r="I36" t="str">
            <v>Supply - NY</v>
          </cell>
          <cell r="Z36" t="str">
            <v>Not Valued from Nucleus - AZ Model</v>
          </cell>
          <cell r="AB36">
            <v>0</v>
          </cell>
        </row>
        <row r="37">
          <cell r="C37">
            <v>201104</v>
          </cell>
          <cell r="D37" t="str">
            <v>BGLNG</v>
          </cell>
          <cell r="E37">
            <v>166064</v>
          </cell>
          <cell r="I37" t="str">
            <v>Supply - LI</v>
          </cell>
          <cell r="Z37" t="str">
            <v>Valued from Nucleus</v>
          </cell>
          <cell r="AB37">
            <v>-112796.07303604459</v>
          </cell>
        </row>
        <row r="38">
          <cell r="C38">
            <v>201105</v>
          </cell>
          <cell r="D38" t="str">
            <v>BGLNG</v>
          </cell>
          <cell r="E38">
            <v>166064</v>
          </cell>
          <cell r="I38" t="str">
            <v>Supply - LI</v>
          </cell>
          <cell r="Z38" t="str">
            <v>Valued from Nucleus</v>
          </cell>
          <cell r="AB38">
            <v>-116532.62628564831</v>
          </cell>
        </row>
        <row r="39">
          <cell r="C39">
            <v>201106</v>
          </cell>
          <cell r="D39" t="str">
            <v>BGLNG</v>
          </cell>
          <cell r="E39">
            <v>166064</v>
          </cell>
          <cell r="I39" t="str">
            <v>Supply - LI</v>
          </cell>
          <cell r="Z39" t="str">
            <v>Valued from Nucleus</v>
          </cell>
          <cell r="AB39">
            <v>-112739.66371766289</v>
          </cell>
        </row>
        <row r="40">
          <cell r="C40">
            <v>201107</v>
          </cell>
          <cell r="D40" t="str">
            <v>BGLNG</v>
          </cell>
          <cell r="E40">
            <v>166064</v>
          </cell>
          <cell r="I40" t="str">
            <v>Supply - LI</v>
          </cell>
          <cell r="Z40" t="str">
            <v>Valued from Nucleus</v>
          </cell>
          <cell r="AB40">
            <v>-116168.86642278181</v>
          </cell>
        </row>
        <row r="41">
          <cell r="C41">
            <v>201108</v>
          </cell>
          <cell r="D41" t="str">
            <v>BGLNG</v>
          </cell>
          <cell r="E41">
            <v>166064</v>
          </cell>
          <cell r="I41" t="str">
            <v>Supply - LI</v>
          </cell>
          <cell r="Z41" t="str">
            <v>Valued from Nucleus</v>
          </cell>
          <cell r="AB41">
            <v>-116133.9808773095</v>
          </cell>
        </row>
        <row r="42">
          <cell r="C42">
            <v>201109</v>
          </cell>
          <cell r="D42" t="str">
            <v>BGLNG</v>
          </cell>
          <cell r="E42">
            <v>166064</v>
          </cell>
          <cell r="I42" t="str">
            <v>Supply - LI</v>
          </cell>
          <cell r="Z42" t="str">
            <v>Valued from Nucleus</v>
          </cell>
          <cell r="AB42">
            <v>-112342.70982259332</v>
          </cell>
        </row>
        <row r="43">
          <cell r="C43">
            <v>201110</v>
          </cell>
          <cell r="D43" t="str">
            <v>BGLNG</v>
          </cell>
          <cell r="E43">
            <v>166064</v>
          </cell>
          <cell r="I43" t="str">
            <v>Supply - LI</v>
          </cell>
          <cell r="Z43" t="str">
            <v>Valued from Nucleus</v>
          </cell>
          <cell r="AB43">
            <v>-115724.88790418528</v>
          </cell>
        </row>
        <row r="44">
          <cell r="C44">
            <v>201104</v>
          </cell>
          <cell r="D44" t="str">
            <v>EMERASVC</v>
          </cell>
          <cell r="E44">
            <v>166065</v>
          </cell>
          <cell r="I44" t="str">
            <v>Supply - LI</v>
          </cell>
          <cell r="Z44" t="str">
            <v>Valued from Nucleus</v>
          </cell>
          <cell r="AB44">
            <v>-56398.036518022294</v>
          </cell>
        </row>
        <row r="45">
          <cell r="C45">
            <v>201105</v>
          </cell>
          <cell r="D45" t="str">
            <v>EMERASVC</v>
          </cell>
          <cell r="E45">
            <v>166065</v>
          </cell>
          <cell r="I45" t="str">
            <v>Supply - LI</v>
          </cell>
          <cell r="Z45" t="str">
            <v>Valued from Nucleus</v>
          </cell>
          <cell r="AB45">
            <v>-58266.313142824154</v>
          </cell>
        </row>
        <row r="46">
          <cell r="C46">
            <v>201106</v>
          </cell>
          <cell r="D46" t="str">
            <v>EMERASVC</v>
          </cell>
          <cell r="E46">
            <v>166065</v>
          </cell>
          <cell r="I46" t="str">
            <v>Supply - LI</v>
          </cell>
          <cell r="Z46" t="str">
            <v>Valued from Nucleus</v>
          </cell>
          <cell r="AB46">
            <v>-56369.831858831443</v>
          </cell>
        </row>
        <row r="47">
          <cell r="C47">
            <v>201107</v>
          </cell>
          <cell r="D47" t="str">
            <v>EMERASVC</v>
          </cell>
          <cell r="E47">
            <v>166065</v>
          </cell>
          <cell r="I47" t="str">
            <v>Supply - LI</v>
          </cell>
          <cell r="Z47" t="str">
            <v>Valued from Nucleus</v>
          </cell>
          <cell r="AB47">
            <v>-58084.433211390904</v>
          </cell>
        </row>
        <row r="48">
          <cell r="C48">
            <v>201108</v>
          </cell>
          <cell r="D48" t="str">
            <v>EMERASVC</v>
          </cell>
          <cell r="E48">
            <v>166065</v>
          </cell>
          <cell r="I48" t="str">
            <v>Supply - LI</v>
          </cell>
          <cell r="Z48" t="str">
            <v>Valued from Nucleus</v>
          </cell>
          <cell r="AB48">
            <v>-58066.99043865475</v>
          </cell>
        </row>
        <row r="49">
          <cell r="C49">
            <v>201109</v>
          </cell>
          <cell r="D49" t="str">
            <v>EMERASVC</v>
          </cell>
          <cell r="E49">
            <v>166065</v>
          </cell>
          <cell r="I49" t="str">
            <v>Supply - LI</v>
          </cell>
          <cell r="Z49" t="str">
            <v>Valued from Nucleus</v>
          </cell>
          <cell r="AB49">
            <v>-56171.354911296658</v>
          </cell>
        </row>
        <row r="50">
          <cell r="C50">
            <v>201110</v>
          </cell>
          <cell r="D50" t="str">
            <v>EMERASVC</v>
          </cell>
          <cell r="E50">
            <v>166065</v>
          </cell>
          <cell r="I50" t="str">
            <v>Supply - LI</v>
          </cell>
          <cell r="Z50" t="str">
            <v>Valued from Nucleus</v>
          </cell>
          <cell r="AB50">
            <v>-57862.443952092639</v>
          </cell>
        </row>
        <row r="51">
          <cell r="C51">
            <v>201104</v>
          </cell>
          <cell r="D51" t="str">
            <v>JARON</v>
          </cell>
          <cell r="E51">
            <v>166076</v>
          </cell>
          <cell r="I51" t="str">
            <v>Supply - LI</v>
          </cell>
          <cell r="Z51" t="str">
            <v>Valued from Nucleus - Demand Only</v>
          </cell>
          <cell r="AB51">
            <v>-54007.519893425364</v>
          </cell>
        </row>
        <row r="52">
          <cell r="C52">
            <v>201105</v>
          </cell>
          <cell r="D52" t="str">
            <v>JARON</v>
          </cell>
          <cell r="E52">
            <v>166076</v>
          </cell>
          <cell r="I52" t="str">
            <v>Supply - LI</v>
          </cell>
          <cell r="Z52" t="str">
            <v>Valued from Nucleus - Demand Only</v>
          </cell>
          <cell r="AB52">
            <v>-55796.606769670863</v>
          </cell>
        </row>
        <row r="53">
          <cell r="C53">
            <v>201106</v>
          </cell>
          <cell r="D53" t="str">
            <v>JARON</v>
          </cell>
          <cell r="E53">
            <v>166076</v>
          </cell>
          <cell r="I53" t="str">
            <v>Supply - LI</v>
          </cell>
          <cell r="Z53" t="str">
            <v>Valued from Nucleus - Demand Only</v>
          </cell>
          <cell r="AB53">
            <v>-53980.510731646289</v>
          </cell>
        </row>
        <row r="54">
          <cell r="C54">
            <v>201107</v>
          </cell>
          <cell r="D54" t="str">
            <v>JARON</v>
          </cell>
          <cell r="E54">
            <v>166076</v>
          </cell>
          <cell r="I54" t="str">
            <v>Supply - LI</v>
          </cell>
          <cell r="Z54" t="str">
            <v>Valued from Nucleus - Demand Only</v>
          </cell>
          <cell r="AB54">
            <v>-55622.436095981604</v>
          </cell>
        </row>
        <row r="55">
          <cell r="C55">
            <v>201108</v>
          </cell>
          <cell r="D55" t="str">
            <v>JARON</v>
          </cell>
          <cell r="E55">
            <v>166076</v>
          </cell>
          <cell r="I55" t="str">
            <v>Supply - LI</v>
          </cell>
          <cell r="Z55" t="str">
            <v>Valued from Nucleus - Demand Only</v>
          </cell>
          <cell r="AB55">
            <v>-55605.732661718546</v>
          </cell>
        </row>
        <row r="56">
          <cell r="C56">
            <v>201109</v>
          </cell>
          <cell r="D56" t="str">
            <v>JARON</v>
          </cell>
          <cell r="E56">
            <v>166076</v>
          </cell>
          <cell r="I56" t="str">
            <v>Supply - LI</v>
          </cell>
          <cell r="Z56" t="str">
            <v>Valued from Nucleus - Demand Only</v>
          </cell>
          <cell r="AB56">
            <v>-53790.446531646252</v>
          </cell>
        </row>
        <row r="57">
          <cell r="C57">
            <v>201110</v>
          </cell>
          <cell r="D57" t="str">
            <v>JARON</v>
          </cell>
          <cell r="E57">
            <v>166076</v>
          </cell>
          <cell r="I57" t="str">
            <v>Supply - LI</v>
          </cell>
          <cell r="Z57" t="str">
            <v>Valued from Nucleus - Demand Only</v>
          </cell>
          <cell r="AB57">
            <v>-55409.856189341648</v>
          </cell>
        </row>
        <row r="58">
          <cell r="C58">
            <v>201104</v>
          </cell>
          <cell r="D58" t="str">
            <v>TENASKA</v>
          </cell>
          <cell r="E58">
            <v>166066</v>
          </cell>
          <cell r="I58" t="str">
            <v>Supply - LI</v>
          </cell>
          <cell r="Z58" t="str">
            <v>Valued from Nucleus</v>
          </cell>
          <cell r="AB58">
            <v>-56398.036518022294</v>
          </cell>
        </row>
        <row r="59">
          <cell r="C59">
            <v>201105</v>
          </cell>
          <cell r="D59" t="str">
            <v>TENASKA</v>
          </cell>
          <cell r="E59">
            <v>166066</v>
          </cell>
          <cell r="I59" t="str">
            <v>Supply - LI</v>
          </cell>
          <cell r="Z59" t="str">
            <v>Valued from Nucleus</v>
          </cell>
          <cell r="AB59">
            <v>-58266.313142824154</v>
          </cell>
        </row>
        <row r="60">
          <cell r="C60">
            <v>201106</v>
          </cell>
          <cell r="D60" t="str">
            <v>TENASKA</v>
          </cell>
          <cell r="E60">
            <v>166066</v>
          </cell>
          <cell r="I60" t="str">
            <v>Supply - LI</v>
          </cell>
          <cell r="Z60" t="str">
            <v>Valued from Nucleus</v>
          </cell>
          <cell r="AB60">
            <v>-56369.831858831443</v>
          </cell>
        </row>
        <row r="61">
          <cell r="C61">
            <v>201107</v>
          </cell>
          <cell r="D61" t="str">
            <v>TENASKA</v>
          </cell>
          <cell r="E61">
            <v>166066</v>
          </cell>
          <cell r="I61" t="str">
            <v>Supply - LI</v>
          </cell>
          <cell r="Z61" t="str">
            <v>Valued from Nucleus</v>
          </cell>
          <cell r="AB61">
            <v>-58084.433211390904</v>
          </cell>
        </row>
        <row r="62">
          <cell r="C62">
            <v>201108</v>
          </cell>
          <cell r="D62" t="str">
            <v>TENASKA</v>
          </cell>
          <cell r="E62">
            <v>166066</v>
          </cell>
          <cell r="I62" t="str">
            <v>Supply - LI</v>
          </cell>
          <cell r="Z62" t="str">
            <v>Valued from Nucleus</v>
          </cell>
          <cell r="AB62">
            <v>-58066.99043865475</v>
          </cell>
        </row>
        <row r="63">
          <cell r="C63">
            <v>201109</v>
          </cell>
          <cell r="D63" t="str">
            <v>TENASKA</v>
          </cell>
          <cell r="E63">
            <v>166066</v>
          </cell>
          <cell r="I63" t="str">
            <v>Supply - LI</v>
          </cell>
          <cell r="Z63" t="str">
            <v>Valued from Nucleus</v>
          </cell>
          <cell r="AB63">
            <v>-56171.354911296658</v>
          </cell>
        </row>
        <row r="64">
          <cell r="C64">
            <v>201110</v>
          </cell>
          <cell r="D64" t="str">
            <v>TENASKA</v>
          </cell>
          <cell r="E64">
            <v>166066</v>
          </cell>
          <cell r="I64" t="str">
            <v>Supply - LI</v>
          </cell>
          <cell r="Z64" t="str">
            <v>Valued from Nucleus</v>
          </cell>
          <cell r="AB64">
            <v>-57862.443952092639</v>
          </cell>
        </row>
        <row r="65">
          <cell r="C65">
            <v>201104</v>
          </cell>
          <cell r="D65" t="str">
            <v>CARGILL</v>
          </cell>
          <cell r="E65">
            <v>167167</v>
          </cell>
          <cell r="I65" t="str">
            <v>Supply - LI</v>
          </cell>
          <cell r="Z65" t="str">
            <v>Not Valued from Nucleus - AZ Model</v>
          </cell>
          <cell r="AB65">
            <v>0</v>
          </cell>
        </row>
        <row r="66">
          <cell r="C66">
            <v>201105</v>
          </cell>
          <cell r="D66" t="str">
            <v>CARGILL</v>
          </cell>
          <cell r="E66">
            <v>167167</v>
          </cell>
          <cell r="I66" t="str">
            <v>Supply - LI</v>
          </cell>
          <cell r="Z66" t="str">
            <v>Not Valued from Nucleus - AZ Model</v>
          </cell>
          <cell r="AB66">
            <v>0</v>
          </cell>
        </row>
        <row r="67">
          <cell r="C67">
            <v>201106</v>
          </cell>
          <cell r="D67" t="str">
            <v>CARGILL</v>
          </cell>
          <cell r="E67">
            <v>167167</v>
          </cell>
          <cell r="I67" t="str">
            <v>Supply - LI</v>
          </cell>
          <cell r="Z67" t="str">
            <v>Not Valued from Nucleus - AZ Model</v>
          </cell>
          <cell r="AB67">
            <v>0</v>
          </cell>
        </row>
        <row r="68">
          <cell r="C68">
            <v>201107</v>
          </cell>
          <cell r="D68" t="str">
            <v>CARGILL</v>
          </cell>
          <cell r="E68">
            <v>167167</v>
          </cell>
          <cell r="I68" t="str">
            <v>Supply - LI</v>
          </cell>
          <cell r="Z68" t="str">
            <v>Not Valued from Nucleus - AZ Model</v>
          </cell>
          <cell r="AB68">
            <v>0</v>
          </cell>
        </row>
        <row r="69">
          <cell r="C69">
            <v>201108</v>
          </cell>
          <cell r="D69" t="str">
            <v>CARGILL</v>
          </cell>
          <cell r="E69">
            <v>167167</v>
          </cell>
          <cell r="I69" t="str">
            <v>Supply - LI</v>
          </cell>
          <cell r="Z69" t="str">
            <v>Not Valued from Nucleus - AZ Model</v>
          </cell>
          <cell r="AB69">
            <v>0</v>
          </cell>
        </row>
        <row r="70">
          <cell r="C70">
            <v>201109</v>
          </cell>
          <cell r="D70" t="str">
            <v>CARGILL</v>
          </cell>
          <cell r="E70">
            <v>167167</v>
          </cell>
          <cell r="I70" t="str">
            <v>Supply - LI</v>
          </cell>
          <cell r="Z70" t="str">
            <v>Not Valued from Nucleus - AZ Model</v>
          </cell>
          <cell r="AB70">
            <v>0</v>
          </cell>
        </row>
        <row r="71">
          <cell r="C71">
            <v>201110</v>
          </cell>
          <cell r="D71" t="str">
            <v>CARGILL</v>
          </cell>
          <cell r="E71">
            <v>167167</v>
          </cell>
          <cell r="I71" t="str">
            <v>Supply - LI</v>
          </cell>
          <cell r="Z71" t="str">
            <v>Not Valued from Nucleus - AZ Model</v>
          </cell>
          <cell r="AB71">
            <v>0</v>
          </cell>
        </row>
        <row r="72">
          <cell r="C72">
            <v>201104</v>
          </cell>
          <cell r="D72" t="str">
            <v>CARGILL</v>
          </cell>
          <cell r="E72">
            <v>167167</v>
          </cell>
          <cell r="I72" t="str">
            <v>Supply - LI</v>
          </cell>
          <cell r="Z72" t="str">
            <v>Not Valued from Nucleus - AZ Model</v>
          </cell>
          <cell r="AB72">
            <v>0</v>
          </cell>
        </row>
        <row r="73">
          <cell r="C73">
            <v>201105</v>
          </cell>
          <cell r="D73" t="str">
            <v>CARGILL</v>
          </cell>
          <cell r="E73">
            <v>167167</v>
          </cell>
          <cell r="I73" t="str">
            <v>Supply - LI</v>
          </cell>
          <cell r="Z73" t="str">
            <v>Not Valued from Nucleus - AZ Model</v>
          </cell>
          <cell r="AB73">
            <v>0</v>
          </cell>
        </row>
        <row r="74">
          <cell r="C74">
            <v>201106</v>
          </cell>
          <cell r="D74" t="str">
            <v>CARGILL</v>
          </cell>
          <cell r="E74">
            <v>167167</v>
          </cell>
          <cell r="I74" t="str">
            <v>Supply - LI</v>
          </cell>
          <cell r="Z74" t="str">
            <v>Not Valued from Nucleus - AZ Model</v>
          </cell>
          <cell r="AB74">
            <v>0</v>
          </cell>
        </row>
        <row r="75">
          <cell r="C75">
            <v>201107</v>
          </cell>
          <cell r="D75" t="str">
            <v>CARGILL</v>
          </cell>
          <cell r="E75">
            <v>167167</v>
          </cell>
          <cell r="I75" t="str">
            <v>Supply - LI</v>
          </cell>
          <cell r="Z75" t="str">
            <v>Not Valued from Nucleus - AZ Model</v>
          </cell>
          <cell r="AB75">
            <v>0</v>
          </cell>
        </row>
        <row r="76">
          <cell r="C76">
            <v>201108</v>
          </cell>
          <cell r="D76" t="str">
            <v>CARGILL</v>
          </cell>
          <cell r="E76">
            <v>167167</v>
          </cell>
          <cell r="I76" t="str">
            <v>Supply - LI</v>
          </cell>
          <cell r="Z76" t="str">
            <v>Not Valued from Nucleus - AZ Model</v>
          </cell>
          <cell r="AB76">
            <v>0</v>
          </cell>
        </row>
        <row r="77">
          <cell r="C77">
            <v>201109</v>
          </cell>
          <cell r="D77" t="str">
            <v>CARGILL</v>
          </cell>
          <cell r="E77">
            <v>167167</v>
          </cell>
          <cell r="I77" t="str">
            <v>Supply - LI</v>
          </cell>
          <cell r="Z77" t="str">
            <v>Not Valued from Nucleus - AZ Model</v>
          </cell>
          <cell r="AB77">
            <v>0</v>
          </cell>
        </row>
        <row r="78">
          <cell r="C78">
            <v>201110</v>
          </cell>
          <cell r="D78" t="str">
            <v>CARGILL</v>
          </cell>
          <cell r="E78">
            <v>167167</v>
          </cell>
          <cell r="I78" t="str">
            <v>Supply - LI</v>
          </cell>
          <cell r="Z78" t="str">
            <v>Not Valued from Nucleus - AZ Model</v>
          </cell>
          <cell r="AB78">
            <v>0</v>
          </cell>
        </row>
        <row r="79">
          <cell r="C79">
            <v>201104</v>
          </cell>
          <cell r="D79" t="str">
            <v>BGLNG</v>
          </cell>
          <cell r="E79">
            <v>166064</v>
          </cell>
          <cell r="I79" t="str">
            <v>Supply - LI</v>
          </cell>
          <cell r="Z79" t="str">
            <v>Valued from Nucleus</v>
          </cell>
          <cell r="AB79">
            <v>-210372.96394526027</v>
          </cell>
        </row>
        <row r="80">
          <cell r="C80">
            <v>201105</v>
          </cell>
          <cell r="D80" t="str">
            <v>BGLNG</v>
          </cell>
          <cell r="E80">
            <v>166064</v>
          </cell>
          <cell r="I80" t="str">
            <v>Supply - LI</v>
          </cell>
          <cell r="Z80" t="str">
            <v>Valued from Nucleus</v>
          </cell>
          <cell r="AB80">
            <v>-217341.91030039827</v>
          </cell>
        </row>
        <row r="81">
          <cell r="C81">
            <v>201106</v>
          </cell>
          <cell r="D81" t="str">
            <v>BGLNG</v>
          </cell>
          <cell r="E81">
            <v>166064</v>
          </cell>
          <cell r="I81" t="str">
            <v>Supply - LI</v>
          </cell>
          <cell r="Z81" t="str">
            <v>Valued from Nucleus</v>
          </cell>
          <cell r="AB81">
            <v>-210267.75642178292</v>
          </cell>
        </row>
        <row r="82">
          <cell r="C82">
            <v>201107</v>
          </cell>
          <cell r="D82" t="str">
            <v>BGLNG</v>
          </cell>
          <cell r="E82">
            <v>166064</v>
          </cell>
          <cell r="I82" t="str">
            <v>Supply - LI</v>
          </cell>
          <cell r="Z82" t="str">
            <v>Valued from Nucleus</v>
          </cell>
          <cell r="AB82">
            <v>-216683.91892099808</v>
          </cell>
        </row>
        <row r="83">
          <cell r="C83">
            <v>201108</v>
          </cell>
          <cell r="D83" t="str">
            <v>BGLNG</v>
          </cell>
          <cell r="E83">
            <v>166064</v>
          </cell>
          <cell r="I83" t="str">
            <v>Supply - LI</v>
          </cell>
          <cell r="Z83" t="str">
            <v>Valued from Nucleus</v>
          </cell>
          <cell r="AB83">
            <v>-216618.84867507589</v>
          </cell>
        </row>
        <row r="84">
          <cell r="C84">
            <v>201109</v>
          </cell>
          <cell r="D84" t="str">
            <v>BGLNG</v>
          </cell>
          <cell r="E84">
            <v>166064</v>
          </cell>
          <cell r="I84" t="str">
            <v>Supply - LI</v>
          </cell>
          <cell r="Z84" t="str">
            <v>Valued from Nucleus</v>
          </cell>
          <cell r="AB84">
            <v>-209547.18227146415</v>
          </cell>
        </row>
        <row r="85">
          <cell r="C85">
            <v>201110</v>
          </cell>
          <cell r="D85" t="str">
            <v>BGLNG</v>
          </cell>
          <cell r="E85">
            <v>166064</v>
          </cell>
          <cell r="I85" t="str">
            <v>Supply - LI</v>
          </cell>
          <cell r="Z85" t="str">
            <v>Valued from Nucleus</v>
          </cell>
          <cell r="AB85">
            <v>-215877.83997716749</v>
          </cell>
        </row>
        <row r="86">
          <cell r="C86">
            <v>201104</v>
          </cell>
          <cell r="D86" t="str">
            <v>EMERASVC</v>
          </cell>
          <cell r="E86">
            <v>166065</v>
          </cell>
          <cell r="I86" t="str">
            <v>Supply - LI</v>
          </cell>
          <cell r="Z86" t="str">
            <v>Valued from Nucleus</v>
          </cell>
          <cell r="AB86">
            <v>-105192.18509467595</v>
          </cell>
        </row>
        <row r="87">
          <cell r="C87">
            <v>201105</v>
          </cell>
          <cell r="D87" t="str">
            <v>EMERASVC</v>
          </cell>
          <cell r="E87">
            <v>166065</v>
          </cell>
          <cell r="I87" t="str">
            <v>Supply - LI</v>
          </cell>
          <cell r="Z87" t="str">
            <v>Valued from Nucleus</v>
          </cell>
          <cell r="AB87">
            <v>-108676.84719743219</v>
          </cell>
        </row>
        <row r="88">
          <cell r="C88">
            <v>201106</v>
          </cell>
          <cell r="D88" t="str">
            <v>EMERASVC</v>
          </cell>
          <cell r="E88">
            <v>166065</v>
          </cell>
          <cell r="I88" t="str">
            <v>Supply - LI</v>
          </cell>
          <cell r="Z88" t="str">
            <v>Valued from Nucleus</v>
          </cell>
          <cell r="AB88">
            <v>-105139.57848080584</v>
          </cell>
        </row>
        <row r="89">
          <cell r="C89">
            <v>201107</v>
          </cell>
          <cell r="D89" t="str">
            <v>EMERASVC</v>
          </cell>
          <cell r="E89">
            <v>166065</v>
          </cell>
          <cell r="I89" t="str">
            <v>Supply - LI</v>
          </cell>
          <cell r="Z89" t="str">
            <v>Valued from Nucleus</v>
          </cell>
          <cell r="AB89">
            <v>-108347.83366986419</v>
          </cell>
        </row>
        <row r="90">
          <cell r="C90">
            <v>201108</v>
          </cell>
          <cell r="D90" t="str">
            <v>EMERASVC</v>
          </cell>
          <cell r="E90">
            <v>166065</v>
          </cell>
          <cell r="I90" t="str">
            <v>Supply - LI</v>
          </cell>
          <cell r="Z90" t="str">
            <v>Valued from Nucleus</v>
          </cell>
          <cell r="AB90">
            <v>-108315.29678287625</v>
          </cell>
        </row>
        <row r="91">
          <cell r="C91">
            <v>201109</v>
          </cell>
          <cell r="D91" t="str">
            <v>EMERASVC</v>
          </cell>
          <cell r="E91">
            <v>166065</v>
          </cell>
          <cell r="I91" t="str">
            <v>Supply - LI</v>
          </cell>
          <cell r="Z91" t="str">
            <v>Valued from Nucleus</v>
          </cell>
          <cell r="AB91">
            <v>-104779.27187118611</v>
          </cell>
        </row>
        <row r="92">
          <cell r="C92">
            <v>201110</v>
          </cell>
          <cell r="D92" t="str">
            <v>EMERASVC</v>
          </cell>
          <cell r="E92">
            <v>166065</v>
          </cell>
          <cell r="I92" t="str">
            <v>Supply - LI</v>
          </cell>
          <cell r="Z92" t="str">
            <v>Valued from Nucleus</v>
          </cell>
          <cell r="AB92">
            <v>-107944.77234548975</v>
          </cell>
        </row>
        <row r="93">
          <cell r="C93">
            <v>201104</v>
          </cell>
          <cell r="D93" t="str">
            <v>JARON</v>
          </cell>
          <cell r="E93">
            <v>166076</v>
          </cell>
          <cell r="I93" t="str">
            <v>Supply - LI</v>
          </cell>
          <cell r="Z93" t="str">
            <v>Valued from Nucleus - Demand Only</v>
          </cell>
          <cell r="AB93">
            <v>-100724.73949210813</v>
          </cell>
        </row>
        <row r="94">
          <cell r="C94">
            <v>201105</v>
          </cell>
          <cell r="D94" t="str">
            <v>JARON</v>
          </cell>
          <cell r="E94">
            <v>166076</v>
          </cell>
          <cell r="I94" t="str">
            <v>Supply - LI</v>
          </cell>
          <cell r="Z94" t="str">
            <v>Valued from Nucleus - Demand Only</v>
          </cell>
          <cell r="AB94">
            <v>-104061.41019822797</v>
          </cell>
        </row>
        <row r="95">
          <cell r="C95">
            <v>201106</v>
          </cell>
          <cell r="D95" t="str">
            <v>JARON</v>
          </cell>
          <cell r="E95">
            <v>166076</v>
          </cell>
          <cell r="I95" t="str">
            <v>Supply - LI</v>
          </cell>
          <cell r="Z95" t="str">
            <v>Valued from Nucleus - Demand Only</v>
          </cell>
          <cell r="AB95">
            <v>-100674.36704787322</v>
          </cell>
        </row>
        <row r="96">
          <cell r="C96">
            <v>201107</v>
          </cell>
          <cell r="D96" t="str">
            <v>JARON</v>
          </cell>
          <cell r="E96">
            <v>166076</v>
          </cell>
          <cell r="I96" t="str">
            <v>Supply - LI</v>
          </cell>
          <cell r="Z96" t="str">
            <v>Valued from Nucleus - Demand Only</v>
          </cell>
          <cell r="AB96">
            <v>-103746.36966718626</v>
          </cell>
        </row>
        <row r="97">
          <cell r="C97">
            <v>201108</v>
          </cell>
          <cell r="D97" t="str">
            <v>JARON</v>
          </cell>
          <cell r="E97">
            <v>166076</v>
          </cell>
          <cell r="I97" t="str">
            <v>Supply - LI</v>
          </cell>
          <cell r="Z97" t="str">
            <v>Valued from Nucleus - Demand Only</v>
          </cell>
          <cell r="AB97">
            <v>-103715.21460122014</v>
          </cell>
        </row>
        <row r="98">
          <cell r="C98">
            <v>201109</v>
          </cell>
          <cell r="D98" t="str">
            <v>JARON</v>
          </cell>
          <cell r="E98">
            <v>166076</v>
          </cell>
          <cell r="I98" t="str">
            <v>Supply - LI</v>
          </cell>
          <cell r="Z98" t="str">
            <v>Valued from Nucleus - Demand Only</v>
          </cell>
          <cell r="AB98">
            <v>-100329.36243219223</v>
          </cell>
        </row>
        <row r="99">
          <cell r="C99">
            <v>201110</v>
          </cell>
          <cell r="D99" t="str">
            <v>JARON</v>
          </cell>
          <cell r="E99">
            <v>166076</v>
          </cell>
          <cell r="I99" t="str">
            <v>Supply - LI</v>
          </cell>
          <cell r="Z99" t="str">
            <v>Valued from Nucleus - Demand Only</v>
          </cell>
          <cell r="AB99">
            <v>-103360.42610245834</v>
          </cell>
        </row>
        <row r="100">
          <cell r="C100">
            <v>201104</v>
          </cell>
          <cell r="D100" t="str">
            <v>TENASKA</v>
          </cell>
          <cell r="E100">
            <v>166066</v>
          </cell>
          <cell r="I100" t="str">
            <v>Supply - LI</v>
          </cell>
          <cell r="Z100" t="str">
            <v>Valued from Nucleus</v>
          </cell>
          <cell r="AB100">
            <v>-105192.18509467595</v>
          </cell>
        </row>
        <row r="101">
          <cell r="C101">
            <v>201105</v>
          </cell>
          <cell r="D101" t="str">
            <v>TENASKA</v>
          </cell>
          <cell r="E101">
            <v>166066</v>
          </cell>
          <cell r="I101" t="str">
            <v>Supply - LI</v>
          </cell>
          <cell r="Z101" t="str">
            <v>Valued from Nucleus</v>
          </cell>
          <cell r="AB101">
            <v>-108676.84719743219</v>
          </cell>
        </row>
        <row r="102">
          <cell r="C102">
            <v>201106</v>
          </cell>
          <cell r="D102" t="str">
            <v>TENASKA</v>
          </cell>
          <cell r="E102">
            <v>166066</v>
          </cell>
          <cell r="I102" t="str">
            <v>Supply - LI</v>
          </cell>
          <cell r="Z102" t="str">
            <v>Valued from Nucleus</v>
          </cell>
          <cell r="AB102">
            <v>-105139.57848080584</v>
          </cell>
        </row>
        <row r="103">
          <cell r="C103">
            <v>201107</v>
          </cell>
          <cell r="D103" t="str">
            <v>TENASKA</v>
          </cell>
          <cell r="E103">
            <v>166066</v>
          </cell>
          <cell r="I103" t="str">
            <v>Supply - LI</v>
          </cell>
          <cell r="Z103" t="str">
            <v>Valued from Nucleus</v>
          </cell>
          <cell r="AB103">
            <v>-108347.83366986419</v>
          </cell>
        </row>
        <row r="104">
          <cell r="C104">
            <v>201108</v>
          </cell>
          <cell r="D104" t="str">
            <v>TENASKA</v>
          </cell>
          <cell r="E104">
            <v>166066</v>
          </cell>
          <cell r="I104" t="str">
            <v>Supply - LI</v>
          </cell>
          <cell r="Z104" t="str">
            <v>Valued from Nucleus</v>
          </cell>
          <cell r="AB104">
            <v>-108315.29678287625</v>
          </cell>
        </row>
        <row r="105">
          <cell r="C105">
            <v>201109</v>
          </cell>
          <cell r="D105" t="str">
            <v>TENASKA</v>
          </cell>
          <cell r="E105">
            <v>166066</v>
          </cell>
          <cell r="I105" t="str">
            <v>Supply - LI</v>
          </cell>
          <cell r="Z105" t="str">
            <v>Valued from Nucleus</v>
          </cell>
          <cell r="AB105">
            <v>-104779.27187118611</v>
          </cell>
        </row>
        <row r="106">
          <cell r="C106">
            <v>201110</v>
          </cell>
          <cell r="D106" t="str">
            <v>TENASKA</v>
          </cell>
          <cell r="E106">
            <v>166066</v>
          </cell>
          <cell r="I106" t="str">
            <v>Supply - LI</v>
          </cell>
          <cell r="Z106" t="str">
            <v>Valued from Nucleus</v>
          </cell>
          <cell r="AB106">
            <v>-107944.77234548975</v>
          </cell>
        </row>
        <row r="107">
          <cell r="C107">
            <v>201104</v>
          </cell>
          <cell r="D107" t="str">
            <v>CARGILL</v>
          </cell>
          <cell r="E107">
            <v>167167</v>
          </cell>
          <cell r="I107" t="str">
            <v>Supply - LI</v>
          </cell>
          <cell r="Z107" t="str">
            <v>Not Valued from Nucleus - AZ Model</v>
          </cell>
          <cell r="AB107">
            <v>0</v>
          </cell>
        </row>
        <row r="108">
          <cell r="C108">
            <v>201105</v>
          </cell>
          <cell r="D108" t="str">
            <v>CARGILL</v>
          </cell>
          <cell r="E108">
            <v>167167</v>
          </cell>
          <cell r="I108" t="str">
            <v>Supply - LI</v>
          </cell>
          <cell r="Z108" t="str">
            <v>Not Valued from Nucleus - AZ Model</v>
          </cell>
          <cell r="AB108">
            <v>0</v>
          </cell>
        </row>
        <row r="109">
          <cell r="C109">
            <v>201106</v>
          </cell>
          <cell r="D109" t="str">
            <v>CARGILL</v>
          </cell>
          <cell r="E109">
            <v>167167</v>
          </cell>
          <cell r="I109" t="str">
            <v>Supply - LI</v>
          </cell>
          <cell r="Z109" t="str">
            <v>Not Valued from Nucleus - AZ Model</v>
          </cell>
          <cell r="AB109">
            <v>0</v>
          </cell>
        </row>
        <row r="110">
          <cell r="C110">
            <v>201107</v>
          </cell>
          <cell r="D110" t="str">
            <v>CARGILL</v>
          </cell>
          <cell r="E110">
            <v>167167</v>
          </cell>
          <cell r="I110" t="str">
            <v>Supply - LI</v>
          </cell>
          <cell r="Z110" t="str">
            <v>Not Valued from Nucleus - AZ Model</v>
          </cell>
          <cell r="AB110">
            <v>0</v>
          </cell>
        </row>
        <row r="111">
          <cell r="C111">
            <v>201108</v>
          </cell>
          <cell r="D111" t="str">
            <v>CARGILL</v>
          </cell>
          <cell r="E111">
            <v>167167</v>
          </cell>
          <cell r="I111" t="str">
            <v>Supply - LI</v>
          </cell>
          <cell r="Z111" t="str">
            <v>Not Valued from Nucleus - AZ Model</v>
          </cell>
          <cell r="AB111">
            <v>0</v>
          </cell>
        </row>
        <row r="112">
          <cell r="C112">
            <v>201109</v>
          </cell>
          <cell r="D112" t="str">
            <v>CARGILL</v>
          </cell>
          <cell r="E112">
            <v>167167</v>
          </cell>
          <cell r="I112" t="str">
            <v>Supply - LI</v>
          </cell>
          <cell r="Z112" t="str">
            <v>Not Valued from Nucleus - AZ Model</v>
          </cell>
          <cell r="AB112">
            <v>0</v>
          </cell>
        </row>
        <row r="113">
          <cell r="C113">
            <v>201110</v>
          </cell>
          <cell r="D113" t="str">
            <v>CARGILL</v>
          </cell>
          <cell r="E113">
            <v>167167</v>
          </cell>
          <cell r="I113" t="str">
            <v>Supply - LI</v>
          </cell>
          <cell r="Z113" t="str">
            <v>Not Valued from Nucleus - AZ Model</v>
          </cell>
          <cell r="AB113">
            <v>0</v>
          </cell>
        </row>
        <row r="114">
          <cell r="C114">
            <v>201104</v>
          </cell>
          <cell r="D114" t="str">
            <v>CARGILL</v>
          </cell>
          <cell r="E114">
            <v>167165</v>
          </cell>
          <cell r="I114" t="str">
            <v>Supply - NY</v>
          </cell>
          <cell r="Z114" t="str">
            <v>Not Valued from Nucleus - AZ Model</v>
          </cell>
          <cell r="AB114">
            <v>0</v>
          </cell>
        </row>
        <row r="115">
          <cell r="C115">
            <v>201105</v>
          </cell>
          <cell r="D115" t="str">
            <v>CARGILL</v>
          </cell>
          <cell r="E115">
            <v>167165</v>
          </cell>
          <cell r="I115" t="str">
            <v>Supply - NY</v>
          </cell>
          <cell r="Z115" t="str">
            <v>Not Valued from Nucleus - AZ Model</v>
          </cell>
          <cell r="AB115">
            <v>0</v>
          </cell>
        </row>
        <row r="116">
          <cell r="C116">
            <v>201106</v>
          </cell>
          <cell r="D116" t="str">
            <v>CARGILL</v>
          </cell>
          <cell r="E116">
            <v>167165</v>
          </cell>
          <cell r="I116" t="str">
            <v>Supply - NY</v>
          </cell>
          <cell r="Z116" t="str">
            <v>Not Valued from Nucleus - AZ Model</v>
          </cell>
          <cell r="AB116">
            <v>0</v>
          </cell>
        </row>
        <row r="117">
          <cell r="C117">
            <v>201107</v>
          </cell>
          <cell r="D117" t="str">
            <v>CARGILL</v>
          </cell>
          <cell r="E117">
            <v>167165</v>
          </cell>
          <cell r="I117" t="str">
            <v>Supply - NY</v>
          </cell>
          <cell r="Z117" t="str">
            <v>Not Valued from Nucleus - AZ Model</v>
          </cell>
          <cell r="AB117">
            <v>0</v>
          </cell>
        </row>
        <row r="118">
          <cell r="C118">
            <v>201108</v>
          </cell>
          <cell r="D118" t="str">
            <v>CARGILL</v>
          </cell>
          <cell r="E118">
            <v>167165</v>
          </cell>
          <cell r="I118" t="str">
            <v>Supply - NY</v>
          </cell>
          <cell r="Z118" t="str">
            <v>Not Valued from Nucleus - AZ Model</v>
          </cell>
          <cell r="AB118">
            <v>0</v>
          </cell>
        </row>
        <row r="119">
          <cell r="C119">
            <v>201109</v>
          </cell>
          <cell r="D119" t="str">
            <v>CARGILL</v>
          </cell>
          <cell r="E119">
            <v>167165</v>
          </cell>
          <cell r="I119" t="str">
            <v>Supply - NY</v>
          </cell>
          <cell r="Z119" t="str">
            <v>Not Valued from Nucleus - AZ Model</v>
          </cell>
          <cell r="AB119">
            <v>0</v>
          </cell>
        </row>
        <row r="120">
          <cell r="C120">
            <v>201110</v>
          </cell>
          <cell r="D120" t="str">
            <v>CARGILL</v>
          </cell>
          <cell r="E120">
            <v>167165</v>
          </cell>
          <cell r="I120" t="str">
            <v>Supply - NY</v>
          </cell>
          <cell r="Z120" t="str">
            <v>Not Valued from Nucleus - AZ Model</v>
          </cell>
          <cell r="AB120">
            <v>0</v>
          </cell>
        </row>
        <row r="121">
          <cell r="C121">
            <v>201104</v>
          </cell>
          <cell r="D121" t="str">
            <v>CARGILL</v>
          </cell>
          <cell r="E121">
            <v>167165</v>
          </cell>
          <cell r="I121" t="str">
            <v>Supply - NY</v>
          </cell>
          <cell r="Z121" t="str">
            <v>Not Valued from Nucleus - AZ Model</v>
          </cell>
          <cell r="AB121">
            <v>0</v>
          </cell>
        </row>
        <row r="122">
          <cell r="C122">
            <v>201105</v>
          </cell>
          <cell r="D122" t="str">
            <v>CARGILL</v>
          </cell>
          <cell r="E122">
            <v>167165</v>
          </cell>
          <cell r="I122" t="str">
            <v>Supply - NY</v>
          </cell>
          <cell r="Z122" t="str">
            <v>Not Valued from Nucleus - AZ Model</v>
          </cell>
          <cell r="AB122">
            <v>0</v>
          </cell>
        </row>
        <row r="123">
          <cell r="C123">
            <v>201106</v>
          </cell>
          <cell r="D123" t="str">
            <v>CARGILL</v>
          </cell>
          <cell r="E123">
            <v>167165</v>
          </cell>
          <cell r="I123" t="str">
            <v>Supply - NY</v>
          </cell>
          <cell r="Z123" t="str">
            <v>Not Valued from Nucleus - AZ Model</v>
          </cell>
          <cell r="AB123">
            <v>0</v>
          </cell>
        </row>
        <row r="124">
          <cell r="C124">
            <v>201107</v>
          </cell>
          <cell r="D124" t="str">
            <v>CARGILL</v>
          </cell>
          <cell r="E124">
            <v>167165</v>
          </cell>
          <cell r="I124" t="str">
            <v>Supply - NY</v>
          </cell>
          <cell r="Z124" t="str">
            <v>Not Valued from Nucleus - AZ Model</v>
          </cell>
          <cell r="AB124">
            <v>0</v>
          </cell>
        </row>
        <row r="125">
          <cell r="C125">
            <v>201108</v>
          </cell>
          <cell r="D125" t="str">
            <v>CARGILL</v>
          </cell>
          <cell r="E125">
            <v>167165</v>
          </cell>
          <cell r="I125" t="str">
            <v>Supply - NY</v>
          </cell>
          <cell r="Z125" t="str">
            <v>Not Valued from Nucleus - AZ Model</v>
          </cell>
          <cell r="AB125">
            <v>0</v>
          </cell>
        </row>
        <row r="126">
          <cell r="C126">
            <v>201109</v>
          </cell>
          <cell r="D126" t="str">
            <v>CARGILL</v>
          </cell>
          <cell r="E126">
            <v>167165</v>
          </cell>
          <cell r="I126" t="str">
            <v>Supply - NY</v>
          </cell>
          <cell r="Z126" t="str">
            <v>Not Valued from Nucleus - AZ Model</v>
          </cell>
          <cell r="AB126">
            <v>0</v>
          </cell>
        </row>
        <row r="127">
          <cell r="C127">
            <v>201110</v>
          </cell>
          <cell r="D127" t="str">
            <v>CARGILL</v>
          </cell>
          <cell r="E127">
            <v>167165</v>
          </cell>
          <cell r="I127" t="str">
            <v>Supply - NY</v>
          </cell>
          <cell r="Z127" t="str">
            <v>Not Valued from Nucleus - AZ Model</v>
          </cell>
          <cell r="AB127">
            <v>0</v>
          </cell>
        </row>
        <row r="128">
          <cell r="C128">
            <v>201104</v>
          </cell>
          <cell r="D128" t="str">
            <v>CARGILL</v>
          </cell>
          <cell r="E128">
            <v>167167</v>
          </cell>
          <cell r="I128" t="str">
            <v>Supply - LI</v>
          </cell>
          <cell r="Z128" t="str">
            <v>Not Valued from Nucleus - AZ Model</v>
          </cell>
          <cell r="AB128">
            <v>0</v>
          </cell>
        </row>
        <row r="129">
          <cell r="C129">
            <v>201105</v>
          </cell>
          <cell r="D129" t="str">
            <v>CARGILL</v>
          </cell>
          <cell r="E129">
            <v>167167</v>
          </cell>
          <cell r="I129" t="str">
            <v>Supply - LI</v>
          </cell>
          <cell r="Z129" t="str">
            <v>Not Valued from Nucleus - AZ Model</v>
          </cell>
          <cell r="AB129">
            <v>0</v>
          </cell>
        </row>
        <row r="130">
          <cell r="C130">
            <v>201106</v>
          </cell>
          <cell r="D130" t="str">
            <v>CARGILL</v>
          </cell>
          <cell r="E130">
            <v>167167</v>
          </cell>
          <cell r="I130" t="str">
            <v>Supply - LI</v>
          </cell>
          <cell r="Z130" t="str">
            <v>Not Valued from Nucleus - AZ Model</v>
          </cell>
          <cell r="AB130">
            <v>0</v>
          </cell>
        </row>
        <row r="131">
          <cell r="C131">
            <v>201107</v>
          </cell>
          <cell r="D131" t="str">
            <v>CARGILL</v>
          </cell>
          <cell r="E131">
            <v>167167</v>
          </cell>
          <cell r="I131" t="str">
            <v>Supply - LI</v>
          </cell>
          <cell r="Z131" t="str">
            <v>Not Valued from Nucleus - AZ Model</v>
          </cell>
          <cell r="AB131">
            <v>0</v>
          </cell>
        </row>
        <row r="132">
          <cell r="C132">
            <v>201108</v>
          </cell>
          <cell r="D132" t="str">
            <v>CARGILL</v>
          </cell>
          <cell r="E132">
            <v>167167</v>
          </cell>
          <cell r="I132" t="str">
            <v>Supply - LI</v>
          </cell>
          <cell r="Z132" t="str">
            <v>Not Valued from Nucleus - AZ Model</v>
          </cell>
          <cell r="AB132">
            <v>0</v>
          </cell>
        </row>
        <row r="133">
          <cell r="C133">
            <v>201109</v>
          </cell>
          <cell r="D133" t="str">
            <v>CARGILL</v>
          </cell>
          <cell r="E133">
            <v>167167</v>
          </cell>
          <cell r="I133" t="str">
            <v>Supply - LI</v>
          </cell>
          <cell r="Z133" t="str">
            <v>Not Valued from Nucleus - AZ Model</v>
          </cell>
          <cell r="AB133">
            <v>0</v>
          </cell>
        </row>
        <row r="134">
          <cell r="C134">
            <v>201110</v>
          </cell>
          <cell r="D134" t="str">
            <v>CARGILL</v>
          </cell>
          <cell r="E134">
            <v>167167</v>
          </cell>
          <cell r="I134" t="str">
            <v>Supply - LI</v>
          </cell>
          <cell r="Z134" t="str">
            <v>Not Valued from Nucleus - AZ Model</v>
          </cell>
          <cell r="AB134">
            <v>0</v>
          </cell>
        </row>
        <row r="135">
          <cell r="C135">
            <v>201104</v>
          </cell>
          <cell r="D135" t="str">
            <v>BGLNG</v>
          </cell>
          <cell r="E135">
            <v>166064</v>
          </cell>
          <cell r="I135" t="str">
            <v>Supply - LI</v>
          </cell>
          <cell r="Z135" t="str">
            <v>Valued from Nucleus</v>
          </cell>
          <cell r="AB135">
            <v>-485063.72401315073</v>
          </cell>
        </row>
        <row r="136">
          <cell r="C136">
            <v>201105</v>
          </cell>
          <cell r="D136" t="str">
            <v>BGLNG</v>
          </cell>
          <cell r="E136">
            <v>166064</v>
          </cell>
          <cell r="I136" t="str">
            <v>Supply - LI</v>
          </cell>
          <cell r="Z136" t="str">
            <v>Valued from Nucleus</v>
          </cell>
          <cell r="AB136">
            <v>-501132.24825731514</v>
          </cell>
        </row>
        <row r="137">
          <cell r="C137">
            <v>201106</v>
          </cell>
          <cell r="D137" t="str">
            <v>BGLNG</v>
          </cell>
          <cell r="E137">
            <v>166064</v>
          </cell>
          <cell r="I137" t="str">
            <v>Supply - LI</v>
          </cell>
          <cell r="Z137" t="str">
            <v>Valued from Nucleus</v>
          </cell>
          <cell r="AB137">
            <v>-484821.1436350685</v>
          </cell>
        </row>
        <row r="138">
          <cell r="C138">
            <v>201107</v>
          </cell>
          <cell r="D138" t="str">
            <v>BGLNG</v>
          </cell>
          <cell r="E138">
            <v>166064</v>
          </cell>
          <cell r="I138" t="str">
            <v>Supply - LI</v>
          </cell>
          <cell r="Z138" t="str">
            <v>Valued from Nucleus</v>
          </cell>
          <cell r="AB138">
            <v>-500831.44858849322</v>
          </cell>
        </row>
        <row r="139">
          <cell r="C139">
            <v>201108</v>
          </cell>
          <cell r="D139" t="str">
            <v>BGLNG</v>
          </cell>
          <cell r="E139">
            <v>166064</v>
          </cell>
          <cell r="I139" t="str">
            <v>Supply - LI</v>
          </cell>
          <cell r="Z139" t="str">
            <v>Valued from Nucleus</v>
          </cell>
          <cell r="AB139">
            <v>-500681.04875408229</v>
          </cell>
        </row>
        <row r="140">
          <cell r="C140">
            <v>201109</v>
          </cell>
          <cell r="D140" t="str">
            <v>BGLNG</v>
          </cell>
          <cell r="E140">
            <v>166064</v>
          </cell>
          <cell r="I140" t="str">
            <v>Supply - LI</v>
          </cell>
          <cell r="Z140" t="str">
            <v>Valued from Nucleus</v>
          </cell>
          <cell r="AB140">
            <v>-484335.98287890415</v>
          </cell>
        </row>
        <row r="141">
          <cell r="C141">
            <v>201110</v>
          </cell>
          <cell r="D141" t="str">
            <v>BGLNG</v>
          </cell>
          <cell r="E141">
            <v>166064</v>
          </cell>
          <cell r="I141" t="str">
            <v>Supply - LI</v>
          </cell>
          <cell r="Z141" t="str">
            <v>Valued from Nucleus</v>
          </cell>
          <cell r="AB141">
            <v>-500279.98252898635</v>
          </cell>
        </row>
        <row r="142">
          <cell r="C142">
            <v>201104</v>
          </cell>
          <cell r="D142" t="str">
            <v>BGLNG</v>
          </cell>
          <cell r="E142">
            <v>166075</v>
          </cell>
          <cell r="I142" t="str">
            <v>Supply - LI</v>
          </cell>
          <cell r="Z142" t="str">
            <v>Valued from nucleus - Demand Only</v>
          </cell>
          <cell r="AB142">
            <v>-488738.44919506856</v>
          </cell>
        </row>
        <row r="143">
          <cell r="C143">
            <v>201105</v>
          </cell>
          <cell r="D143" t="str">
            <v>BGLNG</v>
          </cell>
          <cell r="E143">
            <v>166075</v>
          </cell>
          <cell r="I143" t="str">
            <v>Supply - LI</v>
          </cell>
          <cell r="Z143" t="str">
            <v>Valued from nucleus - Demand Only</v>
          </cell>
          <cell r="AB143">
            <v>-504928.70468350698</v>
          </cell>
        </row>
        <row r="144">
          <cell r="C144">
            <v>201106</v>
          </cell>
          <cell r="D144" t="str">
            <v>BGLNG</v>
          </cell>
          <cell r="E144">
            <v>166075</v>
          </cell>
          <cell r="I144" t="str">
            <v>Supply - LI</v>
          </cell>
          <cell r="Z144" t="str">
            <v>Valued from nucleus - Demand Only</v>
          </cell>
          <cell r="AB144">
            <v>-488494.03108684934</v>
          </cell>
        </row>
        <row r="145">
          <cell r="C145">
            <v>201107</v>
          </cell>
          <cell r="D145" t="str">
            <v>BGLNG</v>
          </cell>
          <cell r="E145">
            <v>166075</v>
          </cell>
          <cell r="I145" t="str">
            <v>Supply - LI</v>
          </cell>
          <cell r="Z145" t="str">
            <v>Valued from nucleus - Demand Only</v>
          </cell>
          <cell r="AB145">
            <v>-504625.62622931512</v>
          </cell>
        </row>
        <row r="146">
          <cell r="C146">
            <v>201108</v>
          </cell>
          <cell r="D146" t="str">
            <v>BGLNG</v>
          </cell>
          <cell r="E146">
            <v>166075</v>
          </cell>
          <cell r="I146" t="str">
            <v>Supply - LI</v>
          </cell>
          <cell r="Z146" t="str">
            <v>Valued from nucleus - Demand Only</v>
          </cell>
          <cell r="AB146">
            <v>-504474.08700221928</v>
          </cell>
        </row>
        <row r="147">
          <cell r="C147">
            <v>201109</v>
          </cell>
          <cell r="D147" t="str">
            <v>BGLNG</v>
          </cell>
          <cell r="E147">
            <v>166075</v>
          </cell>
          <cell r="I147" t="str">
            <v>Supply - LI</v>
          </cell>
          <cell r="Z147" t="str">
            <v>Valued from nucleus - Demand Only</v>
          </cell>
          <cell r="AB147">
            <v>-488005.19487041101</v>
          </cell>
        </row>
        <row r="148">
          <cell r="C148">
            <v>201110</v>
          </cell>
          <cell r="D148" t="str">
            <v>BGLNG</v>
          </cell>
          <cell r="E148">
            <v>166075</v>
          </cell>
          <cell r="I148" t="str">
            <v>Supply - LI</v>
          </cell>
          <cell r="Z148" t="str">
            <v>Valued from nucleus - Demand Only</v>
          </cell>
          <cell r="AB148">
            <v>-504069.98239663022</v>
          </cell>
        </row>
        <row r="149">
          <cell r="C149">
            <v>201104</v>
          </cell>
          <cell r="D149" t="str">
            <v>BP</v>
          </cell>
          <cell r="E149">
            <v>166449</v>
          </cell>
          <cell r="I149" t="str">
            <v>Supply - LI</v>
          </cell>
          <cell r="Z149" t="str">
            <v>Not Valued from Nucleus - Model</v>
          </cell>
          <cell r="AB149">
            <v>0</v>
          </cell>
        </row>
        <row r="150">
          <cell r="C150">
            <v>201105</v>
          </cell>
          <cell r="D150" t="str">
            <v>BP</v>
          </cell>
          <cell r="E150">
            <v>166449</v>
          </cell>
          <cell r="I150" t="str">
            <v>Supply - LI</v>
          </cell>
          <cell r="Z150" t="str">
            <v>Not Valued from Nucleus - Model</v>
          </cell>
          <cell r="AB150">
            <v>0</v>
          </cell>
        </row>
        <row r="151">
          <cell r="C151">
            <v>201106</v>
          </cell>
          <cell r="D151" t="str">
            <v>BP</v>
          </cell>
          <cell r="E151">
            <v>166449</v>
          </cell>
          <cell r="I151" t="str">
            <v>Supply - LI</v>
          </cell>
          <cell r="Z151" t="str">
            <v>Not Valued from Nucleus - Model</v>
          </cell>
          <cell r="AB151">
            <v>0</v>
          </cell>
        </row>
        <row r="152">
          <cell r="C152">
            <v>201107</v>
          </cell>
          <cell r="D152" t="str">
            <v>BP</v>
          </cell>
          <cell r="E152">
            <v>166449</v>
          </cell>
          <cell r="I152" t="str">
            <v>Supply - LI</v>
          </cell>
          <cell r="Z152" t="str">
            <v>Not Valued from Nucleus - Model</v>
          </cell>
          <cell r="AB152">
            <v>0</v>
          </cell>
        </row>
        <row r="153">
          <cell r="C153">
            <v>201108</v>
          </cell>
          <cell r="D153" t="str">
            <v>BP</v>
          </cell>
          <cell r="E153">
            <v>166449</v>
          </cell>
          <cell r="I153" t="str">
            <v>Supply - LI</v>
          </cell>
          <cell r="Z153" t="str">
            <v>Not Valued from Nucleus - Model</v>
          </cell>
          <cell r="AB153">
            <v>0</v>
          </cell>
        </row>
        <row r="154">
          <cell r="C154">
            <v>201109</v>
          </cell>
          <cell r="D154" t="str">
            <v>BP</v>
          </cell>
          <cell r="E154">
            <v>166449</v>
          </cell>
          <cell r="I154" t="str">
            <v>Supply - LI</v>
          </cell>
          <cell r="Z154" t="str">
            <v>Not Valued from Nucleus - Model</v>
          </cell>
          <cell r="AB154">
            <v>0</v>
          </cell>
        </row>
        <row r="155">
          <cell r="C155">
            <v>201110</v>
          </cell>
          <cell r="D155" t="str">
            <v>BP</v>
          </cell>
          <cell r="E155">
            <v>166449</v>
          </cell>
          <cell r="I155" t="str">
            <v>Supply - LI</v>
          </cell>
          <cell r="Z155" t="str">
            <v>Not Valued from Nucleus - Model</v>
          </cell>
          <cell r="AB155">
            <v>0</v>
          </cell>
        </row>
        <row r="156">
          <cell r="C156">
            <v>201104</v>
          </cell>
          <cell r="D156" t="str">
            <v>EMERASVC</v>
          </cell>
          <cell r="E156">
            <v>166065</v>
          </cell>
          <cell r="I156" t="str">
            <v>Supply - LI</v>
          </cell>
          <cell r="Z156" t="str">
            <v>Valued from Nucleus</v>
          </cell>
          <cell r="AB156">
            <v>-485063.72401315073</v>
          </cell>
        </row>
        <row r="157">
          <cell r="C157">
            <v>201105</v>
          </cell>
          <cell r="D157" t="str">
            <v>EMERASVC</v>
          </cell>
          <cell r="E157">
            <v>166065</v>
          </cell>
          <cell r="I157" t="str">
            <v>Supply - LI</v>
          </cell>
          <cell r="Z157" t="str">
            <v>Valued from Nucleus</v>
          </cell>
          <cell r="AB157">
            <v>-501132.24825731514</v>
          </cell>
        </row>
        <row r="158">
          <cell r="C158">
            <v>201106</v>
          </cell>
          <cell r="D158" t="str">
            <v>EMERASVC</v>
          </cell>
          <cell r="E158">
            <v>166065</v>
          </cell>
          <cell r="I158" t="str">
            <v>Supply - LI</v>
          </cell>
          <cell r="Z158" t="str">
            <v>Valued from Nucleus</v>
          </cell>
          <cell r="AB158">
            <v>-484821.1436350685</v>
          </cell>
        </row>
        <row r="159">
          <cell r="C159">
            <v>201107</v>
          </cell>
          <cell r="D159" t="str">
            <v>EMERASVC</v>
          </cell>
          <cell r="E159">
            <v>166065</v>
          </cell>
          <cell r="I159" t="str">
            <v>Supply - LI</v>
          </cell>
          <cell r="Z159" t="str">
            <v>Valued from Nucleus</v>
          </cell>
          <cell r="AB159">
            <v>-500831.44858849322</v>
          </cell>
        </row>
        <row r="160">
          <cell r="C160">
            <v>201108</v>
          </cell>
          <cell r="D160" t="str">
            <v>EMERASVC</v>
          </cell>
          <cell r="E160">
            <v>166065</v>
          </cell>
          <cell r="I160" t="str">
            <v>Supply - LI</v>
          </cell>
          <cell r="Z160" t="str">
            <v>Valued from Nucleus</v>
          </cell>
          <cell r="AB160">
            <v>-500681.04875408229</v>
          </cell>
        </row>
        <row r="161">
          <cell r="C161">
            <v>201109</v>
          </cell>
          <cell r="D161" t="str">
            <v>EMERASVC</v>
          </cell>
          <cell r="E161">
            <v>166065</v>
          </cell>
          <cell r="I161" t="str">
            <v>Supply - LI</v>
          </cell>
          <cell r="Z161" t="str">
            <v>Valued from Nucleus</v>
          </cell>
          <cell r="AB161">
            <v>-484335.98287890415</v>
          </cell>
        </row>
        <row r="162">
          <cell r="C162">
            <v>201110</v>
          </cell>
          <cell r="D162" t="str">
            <v>EMERASVC</v>
          </cell>
          <cell r="E162">
            <v>166065</v>
          </cell>
          <cell r="I162" t="str">
            <v>Supply - LI</v>
          </cell>
          <cell r="Z162" t="str">
            <v>Valued from Nucleus</v>
          </cell>
          <cell r="AB162">
            <v>-500279.98252898635</v>
          </cell>
        </row>
        <row r="163">
          <cell r="C163">
            <v>201104</v>
          </cell>
          <cell r="D163" t="str">
            <v>HESS</v>
          </cell>
          <cell r="E163">
            <v>166447</v>
          </cell>
          <cell r="I163" t="str">
            <v>Supply - LI</v>
          </cell>
          <cell r="Z163" t="str">
            <v>Valued from Nucleus - Demand Only; Summer Option at Index plus adder, hence MtM on supply is zero</v>
          </cell>
          <cell r="AB163">
            <v>-396870.3196471234</v>
          </cell>
        </row>
        <row r="164">
          <cell r="C164">
            <v>201105</v>
          </cell>
          <cell r="D164" t="str">
            <v>HESS</v>
          </cell>
          <cell r="E164">
            <v>166447</v>
          </cell>
          <cell r="I164" t="str">
            <v>Supply - LI</v>
          </cell>
          <cell r="Z164" t="str">
            <v>Valued from Nucleus - Demand Only; Summer Option at Index plus adder, hence MtM on supply is zero</v>
          </cell>
          <cell r="AB164">
            <v>-410017.29402871244</v>
          </cell>
        </row>
        <row r="165">
          <cell r="C165">
            <v>201106</v>
          </cell>
          <cell r="D165" t="str">
            <v>HESS</v>
          </cell>
          <cell r="E165">
            <v>166447</v>
          </cell>
          <cell r="I165" t="str">
            <v>Supply - LI</v>
          </cell>
          <cell r="Z165" t="str">
            <v>Valued from Nucleus - Demand Only; Summer Option at Index plus adder, hence MtM on supply is zero</v>
          </cell>
          <cell r="AB165">
            <v>-396671.84479232883</v>
          </cell>
        </row>
        <row r="166">
          <cell r="C166">
            <v>201107</v>
          </cell>
          <cell r="D166" t="str">
            <v>HESS</v>
          </cell>
          <cell r="E166">
            <v>166447</v>
          </cell>
          <cell r="I166" t="str">
            <v>Supply - LI</v>
          </cell>
          <cell r="Z166" t="str">
            <v>Valued from Nucleus - Demand Only; Summer Option at Index plus adder, hence MtM on supply is zero</v>
          </cell>
          <cell r="AB166">
            <v>-409771.18520876719</v>
          </cell>
        </row>
        <row r="167">
          <cell r="C167">
            <v>201108</v>
          </cell>
          <cell r="D167" t="str">
            <v>HESS</v>
          </cell>
          <cell r="E167">
            <v>166447</v>
          </cell>
          <cell r="I167" t="str">
            <v>Supply - LI</v>
          </cell>
          <cell r="Z167" t="str">
            <v>Valued from Nucleus - Demand Only; Summer Option at Index plus adder, hence MtM on supply is zero</v>
          </cell>
          <cell r="AB167">
            <v>-409648.13079879462</v>
          </cell>
        </row>
        <row r="168">
          <cell r="C168">
            <v>201109</v>
          </cell>
          <cell r="D168" t="str">
            <v>HESS</v>
          </cell>
          <cell r="E168">
            <v>166447</v>
          </cell>
          <cell r="I168" t="str">
            <v>Supply - LI</v>
          </cell>
          <cell r="Z168" t="str">
            <v>Valued from Nucleus - Demand Only; Summer Option at Index plus adder, hence MtM on supply is zero</v>
          </cell>
          <cell r="AB168">
            <v>-396274.89508273982</v>
          </cell>
        </row>
        <row r="169">
          <cell r="C169">
            <v>201110</v>
          </cell>
          <cell r="D169" t="str">
            <v>HESS</v>
          </cell>
          <cell r="E169">
            <v>166447</v>
          </cell>
          <cell r="I169" t="str">
            <v>Supply - LI</v>
          </cell>
          <cell r="Z169" t="str">
            <v>Valued from Nucleus - Demand Only; Summer Option at Index plus adder, hence MtM on supply is zero</v>
          </cell>
          <cell r="AB169">
            <v>-409319.98570553435</v>
          </cell>
        </row>
        <row r="170">
          <cell r="C170">
            <v>201104</v>
          </cell>
          <cell r="D170" t="str">
            <v>JARON</v>
          </cell>
          <cell r="E170">
            <v>166076</v>
          </cell>
          <cell r="I170" t="str">
            <v>Supply - LI</v>
          </cell>
          <cell r="Z170" t="str">
            <v>Valued from Nucleus - Demand Only</v>
          </cell>
          <cell r="AB170">
            <v>-461178.01033068495</v>
          </cell>
        </row>
        <row r="171">
          <cell r="C171">
            <v>201105</v>
          </cell>
          <cell r="D171" t="str">
            <v>JARON</v>
          </cell>
          <cell r="E171">
            <v>166076</v>
          </cell>
          <cell r="I171" t="str">
            <v>Supply - LI</v>
          </cell>
          <cell r="Z171" t="str">
            <v>Valued from Nucleus - Demand Only</v>
          </cell>
          <cell r="AB171">
            <v>-476455.28148706857</v>
          </cell>
        </row>
        <row r="172">
          <cell r="C172">
            <v>201106</v>
          </cell>
          <cell r="D172" t="str">
            <v>JARON</v>
          </cell>
          <cell r="E172">
            <v>166076</v>
          </cell>
          <cell r="I172" t="str">
            <v>Supply - LI</v>
          </cell>
          <cell r="Z172" t="str">
            <v>Valued from Nucleus - Demand Only</v>
          </cell>
          <cell r="AB172">
            <v>-460947.37519849319</v>
          </cell>
        </row>
        <row r="173">
          <cell r="C173">
            <v>201107</v>
          </cell>
          <cell r="D173" t="str">
            <v>JARON</v>
          </cell>
          <cell r="E173">
            <v>166076</v>
          </cell>
          <cell r="I173" t="str">
            <v>Supply - LI</v>
          </cell>
          <cell r="Z173" t="str">
            <v>Valued from Nucleus - Demand Only</v>
          </cell>
          <cell r="AB173">
            <v>-476169.29392315075</v>
          </cell>
        </row>
        <row r="174">
          <cell r="C174">
            <v>201108</v>
          </cell>
          <cell r="D174" t="str">
            <v>JARON</v>
          </cell>
          <cell r="E174">
            <v>166076</v>
          </cell>
          <cell r="I174" t="str">
            <v>Supply - LI</v>
          </cell>
          <cell r="Z174" t="str">
            <v>Valued from Nucleus - Demand Only</v>
          </cell>
          <cell r="AB174">
            <v>-476026.30014119187</v>
          </cell>
        </row>
        <row r="175">
          <cell r="C175">
            <v>201109</v>
          </cell>
          <cell r="D175" t="str">
            <v>JARON</v>
          </cell>
          <cell r="E175">
            <v>166076</v>
          </cell>
          <cell r="I175" t="str">
            <v>Supply - LI</v>
          </cell>
          <cell r="Z175" t="str">
            <v>Valued from Nucleus - Demand Only</v>
          </cell>
          <cell r="AB175">
            <v>-460486.10493410961</v>
          </cell>
        </row>
        <row r="176">
          <cell r="C176">
            <v>201110</v>
          </cell>
          <cell r="D176" t="str">
            <v>JARON</v>
          </cell>
          <cell r="E176">
            <v>166076</v>
          </cell>
          <cell r="I176" t="str">
            <v>Supply - LI</v>
          </cell>
          <cell r="Z176" t="str">
            <v>Valued from Nucleus - Demand Only</v>
          </cell>
          <cell r="AB176">
            <v>-475644.9833893014</v>
          </cell>
        </row>
        <row r="177">
          <cell r="C177">
            <v>201104</v>
          </cell>
          <cell r="D177" t="str">
            <v>TENASKA</v>
          </cell>
          <cell r="E177">
            <v>166066</v>
          </cell>
          <cell r="I177" t="str">
            <v>Supply - LI</v>
          </cell>
          <cell r="Z177" t="str">
            <v>Valued from Nucleus</v>
          </cell>
          <cell r="AB177">
            <v>-485063.72401315073</v>
          </cell>
        </row>
        <row r="178">
          <cell r="C178">
            <v>201105</v>
          </cell>
          <cell r="D178" t="str">
            <v>TENASKA</v>
          </cell>
          <cell r="E178">
            <v>166066</v>
          </cell>
          <cell r="I178" t="str">
            <v>Supply - LI</v>
          </cell>
          <cell r="Z178" t="str">
            <v>Valued from Nucleus</v>
          </cell>
          <cell r="AB178">
            <v>-501132.24825731514</v>
          </cell>
        </row>
        <row r="179">
          <cell r="C179">
            <v>201106</v>
          </cell>
          <cell r="D179" t="str">
            <v>TENASKA</v>
          </cell>
          <cell r="E179">
            <v>166066</v>
          </cell>
          <cell r="I179" t="str">
            <v>Supply - LI</v>
          </cell>
          <cell r="Z179" t="str">
            <v>Valued from Nucleus</v>
          </cell>
          <cell r="AB179">
            <v>-484821.1436350685</v>
          </cell>
        </row>
        <row r="180">
          <cell r="C180">
            <v>201107</v>
          </cell>
          <cell r="D180" t="str">
            <v>TENASKA</v>
          </cell>
          <cell r="E180">
            <v>166066</v>
          </cell>
          <cell r="I180" t="str">
            <v>Supply - LI</v>
          </cell>
          <cell r="Z180" t="str">
            <v>Valued from Nucleus</v>
          </cell>
          <cell r="AB180">
            <v>-500831.44858849322</v>
          </cell>
        </row>
        <row r="181">
          <cell r="C181">
            <v>201108</v>
          </cell>
          <cell r="D181" t="str">
            <v>TENASKA</v>
          </cell>
          <cell r="E181">
            <v>166066</v>
          </cell>
          <cell r="I181" t="str">
            <v>Supply - LI</v>
          </cell>
          <cell r="Z181" t="str">
            <v>Valued from Nucleus</v>
          </cell>
          <cell r="AB181">
            <v>-500681.04875408229</v>
          </cell>
        </row>
        <row r="182">
          <cell r="C182">
            <v>201109</v>
          </cell>
          <cell r="D182" t="str">
            <v>TENASKA</v>
          </cell>
          <cell r="E182">
            <v>166066</v>
          </cell>
          <cell r="I182" t="str">
            <v>Supply - LI</v>
          </cell>
          <cell r="Z182" t="str">
            <v>Valued from Nucleus</v>
          </cell>
          <cell r="AB182">
            <v>-484335.98287890415</v>
          </cell>
        </row>
        <row r="183">
          <cell r="C183">
            <v>201110</v>
          </cell>
          <cell r="D183" t="str">
            <v>TENASKA</v>
          </cell>
          <cell r="E183">
            <v>166066</v>
          </cell>
          <cell r="I183" t="str">
            <v>Supply - LI</v>
          </cell>
          <cell r="Z183" t="str">
            <v>Valued from Nucleus</v>
          </cell>
          <cell r="AB183">
            <v>-500279.98252898635</v>
          </cell>
        </row>
        <row r="184">
          <cell r="C184">
            <v>201104</v>
          </cell>
          <cell r="D184" t="str">
            <v>BGLNG</v>
          </cell>
          <cell r="E184">
            <v>166064</v>
          </cell>
          <cell r="I184" t="str">
            <v>Supply - LI</v>
          </cell>
          <cell r="Z184" t="str">
            <v>Valued from Nucleus</v>
          </cell>
          <cell r="AB184">
            <v>-213186.79049628493</v>
          </cell>
        </row>
        <row r="185">
          <cell r="C185">
            <v>201105</v>
          </cell>
          <cell r="D185" t="str">
            <v>BGLNG</v>
          </cell>
          <cell r="E185">
            <v>166064</v>
          </cell>
          <cell r="I185" t="str">
            <v>Supply - LI</v>
          </cell>
          <cell r="Z185" t="str">
            <v>Valued from Nucleus</v>
          </cell>
          <cell r="AB185">
            <v>-220248.94942930847</v>
          </cell>
        </row>
        <row r="186">
          <cell r="C186">
            <v>201106</v>
          </cell>
          <cell r="D186" t="str">
            <v>BGLNG</v>
          </cell>
          <cell r="E186">
            <v>166064</v>
          </cell>
          <cell r="I186" t="str">
            <v>Supply - LI</v>
          </cell>
          <cell r="Z186" t="str">
            <v>Valued from Nucleus</v>
          </cell>
          <cell r="AB186">
            <v>-213080.17577809314</v>
          </cell>
        </row>
        <row r="187">
          <cell r="C187">
            <v>201107</v>
          </cell>
          <cell r="D187" t="str">
            <v>BGLNG</v>
          </cell>
          <cell r="E187">
            <v>166064</v>
          </cell>
          <cell r="I187" t="str">
            <v>Supply - LI</v>
          </cell>
          <cell r="Z187" t="str">
            <v>Valued from Nucleus</v>
          </cell>
          <cell r="AB187">
            <v>-220116.74717875067</v>
          </cell>
        </row>
        <row r="188">
          <cell r="C188">
            <v>201108</v>
          </cell>
          <cell r="D188" t="str">
            <v>BGLNG</v>
          </cell>
          <cell r="E188">
            <v>166064</v>
          </cell>
          <cell r="I188" t="str">
            <v>Supply - LI</v>
          </cell>
          <cell r="Z188" t="str">
            <v>Valued from Nucleus</v>
          </cell>
          <cell r="AB188">
            <v>-220050.64605347178</v>
          </cell>
        </row>
        <row r="189">
          <cell r="C189">
            <v>201109</v>
          </cell>
          <cell r="D189" t="str">
            <v>BGLNG</v>
          </cell>
          <cell r="E189">
            <v>166064</v>
          </cell>
          <cell r="I189" t="str">
            <v>Supply - LI</v>
          </cell>
          <cell r="Z189" t="str">
            <v>Valued from Nucleus</v>
          </cell>
          <cell r="AB189">
            <v>-212866.94634170958</v>
          </cell>
        </row>
        <row r="190">
          <cell r="C190">
            <v>201110</v>
          </cell>
          <cell r="D190" t="str">
            <v>BGLNG</v>
          </cell>
          <cell r="E190">
            <v>166064</v>
          </cell>
          <cell r="I190" t="str">
            <v>Supply - LI</v>
          </cell>
          <cell r="Z190" t="str">
            <v>Valued from Nucleus</v>
          </cell>
          <cell r="AB190">
            <v>-219874.37638606134</v>
          </cell>
        </row>
        <row r="191">
          <cell r="C191">
            <v>201104</v>
          </cell>
          <cell r="D191" t="str">
            <v>BGLNG</v>
          </cell>
          <cell r="E191">
            <v>166075</v>
          </cell>
          <cell r="I191" t="str">
            <v>Supply - LI</v>
          </cell>
          <cell r="Z191" t="str">
            <v>Valued from nucleus - Demand Only</v>
          </cell>
          <cell r="AB191">
            <v>-213186.79049628493</v>
          </cell>
        </row>
        <row r="192">
          <cell r="C192">
            <v>201105</v>
          </cell>
          <cell r="D192" t="str">
            <v>BGLNG</v>
          </cell>
          <cell r="E192">
            <v>166075</v>
          </cell>
          <cell r="I192" t="str">
            <v>Supply - LI</v>
          </cell>
          <cell r="Z192" t="str">
            <v>Valued from nucleus - Demand Only</v>
          </cell>
          <cell r="AB192">
            <v>-220248.94942930847</v>
          </cell>
        </row>
        <row r="193">
          <cell r="C193">
            <v>201106</v>
          </cell>
          <cell r="D193" t="str">
            <v>BGLNG</v>
          </cell>
          <cell r="E193">
            <v>166075</v>
          </cell>
          <cell r="I193" t="str">
            <v>Supply - LI</v>
          </cell>
          <cell r="Z193" t="str">
            <v>Valued from nucleus - Demand Only</v>
          </cell>
          <cell r="AB193">
            <v>-213080.17577809314</v>
          </cell>
        </row>
        <row r="194">
          <cell r="C194">
            <v>201107</v>
          </cell>
          <cell r="D194" t="str">
            <v>BGLNG</v>
          </cell>
          <cell r="E194">
            <v>166075</v>
          </cell>
          <cell r="I194" t="str">
            <v>Supply - LI</v>
          </cell>
          <cell r="Z194" t="str">
            <v>Valued from nucleus - Demand Only</v>
          </cell>
          <cell r="AB194">
            <v>-220116.74717875067</v>
          </cell>
        </row>
        <row r="195">
          <cell r="C195">
            <v>201108</v>
          </cell>
          <cell r="D195" t="str">
            <v>BGLNG</v>
          </cell>
          <cell r="E195">
            <v>166075</v>
          </cell>
          <cell r="I195" t="str">
            <v>Supply - LI</v>
          </cell>
          <cell r="Z195" t="str">
            <v>Valued from nucleus - Demand Only</v>
          </cell>
          <cell r="AB195">
            <v>-220050.64605347178</v>
          </cell>
        </row>
        <row r="196">
          <cell r="C196">
            <v>201109</v>
          </cell>
          <cell r="D196" t="str">
            <v>BGLNG</v>
          </cell>
          <cell r="E196">
            <v>166075</v>
          </cell>
          <cell r="I196" t="str">
            <v>Supply - LI</v>
          </cell>
          <cell r="Z196" t="str">
            <v>Valued from nucleus - Demand Only</v>
          </cell>
          <cell r="AB196">
            <v>-212866.94634170958</v>
          </cell>
        </row>
        <row r="197">
          <cell r="C197">
            <v>201110</v>
          </cell>
          <cell r="D197" t="str">
            <v>BGLNG</v>
          </cell>
          <cell r="E197">
            <v>166075</v>
          </cell>
          <cell r="I197" t="str">
            <v>Supply - LI</v>
          </cell>
          <cell r="Z197" t="str">
            <v>Valued from nucleus - Demand Only</v>
          </cell>
          <cell r="AB197">
            <v>-219874.37638606134</v>
          </cell>
        </row>
        <row r="198">
          <cell r="C198">
            <v>201104</v>
          </cell>
          <cell r="D198" t="str">
            <v>REPSOL</v>
          </cell>
          <cell r="E198">
            <v>167168</v>
          </cell>
          <cell r="I198" t="str">
            <v>Supply - NEC</v>
          </cell>
          <cell r="Z198" t="str">
            <v>Valued from Nucleus</v>
          </cell>
          <cell r="AB198">
            <v>-78766.557372849318</v>
          </cell>
        </row>
        <row r="199">
          <cell r="C199">
            <v>201105</v>
          </cell>
          <cell r="D199" t="str">
            <v>REPSOL</v>
          </cell>
          <cell r="E199">
            <v>167168</v>
          </cell>
          <cell r="I199" t="str">
            <v>Supply - NEC</v>
          </cell>
          <cell r="Z199" t="str">
            <v>Valued from Nucleus</v>
          </cell>
          <cell r="AB199">
            <v>-81653.494162684947</v>
          </cell>
        </row>
        <row r="200">
          <cell r="C200">
            <v>201106</v>
          </cell>
          <cell r="D200" t="str">
            <v>REPSOL</v>
          </cell>
          <cell r="E200">
            <v>167168</v>
          </cell>
          <cell r="I200" t="str">
            <v>Supply - NEC</v>
          </cell>
          <cell r="Z200" t="str">
            <v>Valued from Nucleus</v>
          </cell>
          <cell r="AB200">
            <v>-78727.166215931502</v>
          </cell>
        </row>
        <row r="201">
          <cell r="C201">
            <v>201107</v>
          </cell>
          <cell r="D201" t="str">
            <v>REPSOL</v>
          </cell>
          <cell r="E201">
            <v>167168</v>
          </cell>
          <cell r="I201" t="str">
            <v>Supply - NEC</v>
          </cell>
          <cell r="Z201" t="str">
            <v>Valued from Nucleus</v>
          </cell>
          <cell r="AB201">
            <v>-81604.48246150685</v>
          </cell>
        </row>
        <row r="202">
          <cell r="C202">
            <v>201108</v>
          </cell>
          <cell r="D202" t="str">
            <v>REPSOL</v>
          </cell>
          <cell r="E202">
            <v>167168</v>
          </cell>
          <cell r="I202" t="str">
            <v>Supply - NEC</v>
          </cell>
          <cell r="Z202" t="str">
            <v>Valued from Nucleus</v>
          </cell>
          <cell r="AB202">
            <v>-81579.976610917816</v>
          </cell>
        </row>
        <row r="203">
          <cell r="C203">
            <v>201109</v>
          </cell>
          <cell r="D203" t="str">
            <v>REPSOL</v>
          </cell>
          <cell r="E203">
            <v>167168</v>
          </cell>
          <cell r="I203" t="str">
            <v>Supply - NEC</v>
          </cell>
          <cell r="Z203" t="str">
            <v>Valued from Nucleus</v>
          </cell>
          <cell r="AB203">
            <v>-78648.383902095884</v>
          </cell>
        </row>
        <row r="204">
          <cell r="C204">
            <v>201110</v>
          </cell>
          <cell r="D204" t="str">
            <v>REPSOL</v>
          </cell>
          <cell r="E204">
            <v>167168</v>
          </cell>
          <cell r="I204" t="str">
            <v>Supply - NEC</v>
          </cell>
          <cell r="Z204" t="str">
            <v>Valued from Nucleus</v>
          </cell>
          <cell r="AB204">
            <v>-81514.627676013712</v>
          </cell>
        </row>
        <row r="205">
          <cell r="C205">
            <v>201104</v>
          </cell>
          <cell r="D205" t="str">
            <v>BGLNG</v>
          </cell>
          <cell r="E205">
            <v>166064</v>
          </cell>
          <cell r="I205" t="str">
            <v>Supply - LI</v>
          </cell>
          <cell r="Z205" t="str">
            <v>Valued from Nucleus</v>
          </cell>
          <cell r="AB205">
            <v>-281158.79265040276</v>
          </cell>
        </row>
        <row r="206">
          <cell r="C206">
            <v>201105</v>
          </cell>
          <cell r="D206" t="str">
            <v>BGLNG</v>
          </cell>
          <cell r="E206">
            <v>166064</v>
          </cell>
          <cell r="I206" t="str">
            <v>Supply - LI</v>
          </cell>
          <cell r="Z206" t="str">
            <v>Valued from Nucleus</v>
          </cell>
          <cell r="AB206">
            <v>-290472.63463138026</v>
          </cell>
        </row>
        <row r="207">
          <cell r="C207">
            <v>201106</v>
          </cell>
          <cell r="D207" t="str">
            <v>BGLNG</v>
          </cell>
          <cell r="E207">
            <v>166064</v>
          </cell>
          <cell r="I207" t="str">
            <v>Supply - LI</v>
          </cell>
          <cell r="Z207" t="str">
            <v>Valued from Nucleus</v>
          </cell>
          <cell r="AB207">
            <v>-281018.185132574</v>
          </cell>
        </row>
        <row r="208">
          <cell r="C208">
            <v>201107</v>
          </cell>
          <cell r="D208" t="str">
            <v>BGLNG</v>
          </cell>
          <cell r="E208">
            <v>166064</v>
          </cell>
          <cell r="I208" t="str">
            <v>Supply - LI</v>
          </cell>
          <cell r="Z208" t="str">
            <v>Valued from Nucleus</v>
          </cell>
          <cell r="AB208">
            <v>-290298.28130927263</v>
          </cell>
        </row>
        <row r="209">
          <cell r="C209">
            <v>201108</v>
          </cell>
          <cell r="D209" t="str">
            <v>BGLNG</v>
          </cell>
          <cell r="E209">
            <v>166064</v>
          </cell>
          <cell r="I209" t="str">
            <v>Supply - LI</v>
          </cell>
          <cell r="Z209" t="str">
            <v>Valued from Nucleus</v>
          </cell>
          <cell r="AB209">
            <v>-290211.10464821878</v>
          </cell>
        </row>
        <row r="210">
          <cell r="C210">
            <v>201109</v>
          </cell>
          <cell r="D210" t="str">
            <v>BGLNG</v>
          </cell>
          <cell r="E210">
            <v>166064</v>
          </cell>
          <cell r="I210" t="str">
            <v>Supply - LI</v>
          </cell>
          <cell r="Z210" t="str">
            <v>Valued from Nucleus</v>
          </cell>
          <cell r="AB210">
            <v>-280736.97009691643</v>
          </cell>
        </row>
        <row r="211">
          <cell r="C211">
            <v>201110</v>
          </cell>
          <cell r="D211" t="str">
            <v>BGLNG</v>
          </cell>
          <cell r="E211">
            <v>166064</v>
          </cell>
          <cell r="I211" t="str">
            <v>Supply - LI</v>
          </cell>
          <cell r="Z211" t="str">
            <v>Valued from Nucleus</v>
          </cell>
          <cell r="AB211">
            <v>-289978.63355207519</v>
          </cell>
        </row>
        <row r="212">
          <cell r="C212">
            <v>201104</v>
          </cell>
          <cell r="D212" t="str">
            <v>BGLNG</v>
          </cell>
          <cell r="E212">
            <v>166075</v>
          </cell>
          <cell r="I212" t="str">
            <v>Supply - LI</v>
          </cell>
          <cell r="Z212" t="str">
            <v>Valued from nucleus - Demand Only</v>
          </cell>
          <cell r="AB212">
            <v>-284806.50675616442</v>
          </cell>
        </row>
        <row r="213">
          <cell r="C213">
            <v>201105</v>
          </cell>
          <cell r="D213" t="str">
            <v>BGLNG</v>
          </cell>
          <cell r="E213">
            <v>166075</v>
          </cell>
          <cell r="I213" t="str">
            <v>Supply - LI</v>
          </cell>
          <cell r="Z213" t="str">
            <v>Valued from nucleus - Demand Only</v>
          </cell>
          <cell r="AB213">
            <v>-294241.1851956165</v>
          </cell>
        </row>
        <row r="214">
          <cell r="C214">
            <v>201106</v>
          </cell>
          <cell r="D214" t="str">
            <v>BGLNG</v>
          </cell>
          <cell r="E214">
            <v>166075</v>
          </cell>
          <cell r="I214" t="str">
            <v>Supply - LI</v>
          </cell>
          <cell r="Z214" t="str">
            <v>Valued from nucleus - Demand Only</v>
          </cell>
          <cell r="AB214">
            <v>-284664.07501643838</v>
          </cell>
        </row>
        <row r="215">
          <cell r="C215">
            <v>201107</v>
          </cell>
          <cell r="D215" t="str">
            <v>BGLNG</v>
          </cell>
          <cell r="E215">
            <v>166075</v>
          </cell>
          <cell r="I215" t="str">
            <v>Supply - LI</v>
          </cell>
          <cell r="Z215" t="str">
            <v>Valued from nucleus - Demand Only</v>
          </cell>
          <cell r="AB215">
            <v>-294064.56983835617</v>
          </cell>
        </row>
        <row r="216">
          <cell r="C216">
            <v>201108</v>
          </cell>
          <cell r="D216" t="str">
            <v>BGLNG</v>
          </cell>
          <cell r="E216">
            <v>166075</v>
          </cell>
          <cell r="I216" t="str">
            <v>Supply - LI</v>
          </cell>
          <cell r="Z216" t="str">
            <v>Valued from nucleus - Demand Only</v>
          </cell>
          <cell r="AB216">
            <v>-293976.26215972606</v>
          </cell>
        </row>
        <row r="217">
          <cell r="C217">
            <v>201109</v>
          </cell>
          <cell r="D217" t="str">
            <v>BGLNG</v>
          </cell>
          <cell r="E217">
            <v>166075</v>
          </cell>
          <cell r="I217" t="str">
            <v>Supply - LI</v>
          </cell>
          <cell r="Z217" t="str">
            <v>Valued from nucleus - Demand Only</v>
          </cell>
          <cell r="AB217">
            <v>-284379.21153698635</v>
          </cell>
        </row>
        <row r="218">
          <cell r="C218">
            <v>201110</v>
          </cell>
          <cell r="D218" t="str">
            <v>BGLNG</v>
          </cell>
          <cell r="E218">
            <v>166075</v>
          </cell>
          <cell r="I218" t="str">
            <v>Supply - LI</v>
          </cell>
          <cell r="Z218" t="str">
            <v>Valued from nucleus - Demand Only</v>
          </cell>
          <cell r="AB218">
            <v>-293740.77501671237</v>
          </cell>
        </row>
        <row r="219">
          <cell r="C219">
            <v>201104</v>
          </cell>
          <cell r="D219" t="str">
            <v>BP</v>
          </cell>
          <cell r="E219">
            <v>166449</v>
          </cell>
          <cell r="I219" t="str">
            <v>Supply - LI</v>
          </cell>
          <cell r="Z219" t="str">
            <v>Not Valued from Nucleus - Model</v>
          </cell>
          <cell r="AB219">
            <v>0</v>
          </cell>
        </row>
        <row r="220">
          <cell r="C220">
            <v>201105</v>
          </cell>
          <cell r="D220" t="str">
            <v>BP</v>
          </cell>
          <cell r="E220">
            <v>166449</v>
          </cell>
          <cell r="I220" t="str">
            <v>Supply - LI</v>
          </cell>
          <cell r="Z220" t="str">
            <v>Not Valued from Nucleus - Model</v>
          </cell>
          <cell r="AB220">
            <v>0</v>
          </cell>
        </row>
        <row r="221">
          <cell r="C221">
            <v>201106</v>
          </cell>
          <cell r="D221" t="str">
            <v>BP</v>
          </cell>
          <cell r="E221">
            <v>166449</v>
          </cell>
          <cell r="I221" t="str">
            <v>Supply - LI</v>
          </cell>
          <cell r="Z221" t="str">
            <v>Not Valued from Nucleus - Model</v>
          </cell>
          <cell r="AB221">
            <v>0</v>
          </cell>
        </row>
        <row r="222">
          <cell r="C222">
            <v>201107</v>
          </cell>
          <cell r="D222" t="str">
            <v>BP</v>
          </cell>
          <cell r="E222">
            <v>166449</v>
          </cell>
          <cell r="I222" t="str">
            <v>Supply - LI</v>
          </cell>
          <cell r="Z222" t="str">
            <v>Not Valued from Nucleus - Model</v>
          </cell>
          <cell r="AB222">
            <v>0</v>
          </cell>
        </row>
        <row r="223">
          <cell r="C223">
            <v>201108</v>
          </cell>
          <cell r="D223" t="str">
            <v>BP</v>
          </cell>
          <cell r="E223">
            <v>166449</v>
          </cell>
          <cell r="I223" t="str">
            <v>Supply - LI</v>
          </cell>
          <cell r="Z223" t="str">
            <v>Not Valued from Nucleus - Model</v>
          </cell>
          <cell r="AB223">
            <v>0</v>
          </cell>
        </row>
        <row r="224">
          <cell r="C224">
            <v>201109</v>
          </cell>
          <cell r="D224" t="str">
            <v>BP</v>
          </cell>
          <cell r="E224">
            <v>166449</v>
          </cell>
          <cell r="I224" t="str">
            <v>Supply - LI</v>
          </cell>
          <cell r="Z224" t="str">
            <v>Not Valued from Nucleus - Model</v>
          </cell>
          <cell r="AB224">
            <v>0</v>
          </cell>
        </row>
        <row r="225">
          <cell r="C225">
            <v>201110</v>
          </cell>
          <cell r="D225" t="str">
            <v>BP</v>
          </cell>
          <cell r="E225">
            <v>166449</v>
          </cell>
          <cell r="I225" t="str">
            <v>Supply - LI</v>
          </cell>
          <cell r="Z225" t="str">
            <v>Not Valued from Nucleus - Model</v>
          </cell>
          <cell r="AB225">
            <v>0</v>
          </cell>
        </row>
        <row r="226">
          <cell r="C226">
            <v>201104</v>
          </cell>
          <cell r="D226" t="str">
            <v>EMERASVC</v>
          </cell>
          <cell r="E226">
            <v>166065</v>
          </cell>
          <cell r="I226" t="str">
            <v>Supply - LI</v>
          </cell>
          <cell r="Z226" t="str">
            <v>Valued from Nucleus</v>
          </cell>
          <cell r="AB226">
            <v>-281158.79265040276</v>
          </cell>
        </row>
        <row r="227">
          <cell r="C227">
            <v>201105</v>
          </cell>
          <cell r="D227" t="str">
            <v>EMERASVC</v>
          </cell>
          <cell r="E227">
            <v>166065</v>
          </cell>
          <cell r="I227" t="str">
            <v>Supply - LI</v>
          </cell>
          <cell r="Z227" t="str">
            <v>Valued from Nucleus</v>
          </cell>
          <cell r="AB227">
            <v>-290472.63463138026</v>
          </cell>
        </row>
        <row r="228">
          <cell r="C228">
            <v>201106</v>
          </cell>
          <cell r="D228" t="str">
            <v>EMERASVC</v>
          </cell>
          <cell r="E228">
            <v>166065</v>
          </cell>
          <cell r="I228" t="str">
            <v>Supply - LI</v>
          </cell>
          <cell r="Z228" t="str">
            <v>Valued from Nucleus</v>
          </cell>
          <cell r="AB228">
            <v>-281018.185132574</v>
          </cell>
        </row>
        <row r="229">
          <cell r="C229">
            <v>201107</v>
          </cell>
          <cell r="D229" t="str">
            <v>EMERASVC</v>
          </cell>
          <cell r="E229">
            <v>166065</v>
          </cell>
          <cell r="I229" t="str">
            <v>Supply - LI</v>
          </cell>
          <cell r="Z229" t="str">
            <v>Valued from Nucleus</v>
          </cell>
          <cell r="AB229">
            <v>-290298.28130927263</v>
          </cell>
        </row>
        <row r="230">
          <cell r="C230">
            <v>201108</v>
          </cell>
          <cell r="D230" t="str">
            <v>EMERASVC</v>
          </cell>
          <cell r="E230">
            <v>166065</v>
          </cell>
          <cell r="I230" t="str">
            <v>Supply - LI</v>
          </cell>
          <cell r="Z230" t="str">
            <v>Valued from Nucleus</v>
          </cell>
          <cell r="AB230">
            <v>-290211.10464821878</v>
          </cell>
        </row>
        <row r="231">
          <cell r="C231">
            <v>201109</v>
          </cell>
          <cell r="D231" t="str">
            <v>EMERASVC</v>
          </cell>
          <cell r="E231">
            <v>166065</v>
          </cell>
          <cell r="I231" t="str">
            <v>Supply - LI</v>
          </cell>
          <cell r="Z231" t="str">
            <v>Valued from Nucleus</v>
          </cell>
          <cell r="AB231">
            <v>-280736.97009691643</v>
          </cell>
        </row>
        <row r="232">
          <cell r="C232">
            <v>201110</v>
          </cell>
          <cell r="D232" t="str">
            <v>EMERASVC</v>
          </cell>
          <cell r="E232">
            <v>166065</v>
          </cell>
          <cell r="I232" t="str">
            <v>Supply - LI</v>
          </cell>
          <cell r="Z232" t="str">
            <v>Valued from Nucleus</v>
          </cell>
          <cell r="AB232">
            <v>-289978.63355207519</v>
          </cell>
        </row>
        <row r="233">
          <cell r="C233">
            <v>201104</v>
          </cell>
          <cell r="D233" t="str">
            <v>HESS</v>
          </cell>
          <cell r="E233">
            <v>166447</v>
          </cell>
          <cell r="I233" t="str">
            <v>Supply - LI</v>
          </cell>
          <cell r="Z233" t="str">
            <v>Valued from Nucleus - Demand Only; Summer Option at Index plus adder, hence MtM on supply is zero</v>
          </cell>
          <cell r="AB233">
            <v>-230036.02468767125</v>
          </cell>
        </row>
        <row r="234">
          <cell r="C234">
            <v>201105</v>
          </cell>
          <cell r="D234" t="str">
            <v>HESS</v>
          </cell>
          <cell r="E234">
            <v>166447</v>
          </cell>
          <cell r="I234" t="str">
            <v>Supply - LI</v>
          </cell>
          <cell r="Z234" t="str">
            <v>Valued from Nucleus - Demand Only; Summer Option at Index plus adder, hence MtM on supply is zero</v>
          </cell>
          <cell r="AB234">
            <v>-237656.34188876714</v>
          </cell>
        </row>
        <row r="235">
          <cell r="C235">
            <v>201106</v>
          </cell>
          <cell r="D235" t="str">
            <v>HESS</v>
          </cell>
          <cell r="E235">
            <v>166447</v>
          </cell>
          <cell r="I235" t="str">
            <v>Supply - LI</v>
          </cell>
          <cell r="Z235" t="str">
            <v>Valued from Nucleus - Demand Only; Summer Option at Index plus adder, hence MtM on supply is zero</v>
          </cell>
          <cell r="AB235">
            <v>-229920.98366712331</v>
          </cell>
        </row>
        <row r="236">
          <cell r="C236">
            <v>201107</v>
          </cell>
          <cell r="D236" t="str">
            <v>HESS</v>
          </cell>
          <cell r="E236">
            <v>166447</v>
          </cell>
          <cell r="I236" t="str">
            <v>Supply - LI</v>
          </cell>
          <cell r="Z236" t="str">
            <v>Valued from Nucleus - Demand Only; Summer Option at Index plus adder, hence MtM on supply is zero</v>
          </cell>
          <cell r="AB236">
            <v>-237513.69102328768</v>
          </cell>
        </row>
        <row r="237">
          <cell r="C237">
            <v>201108</v>
          </cell>
          <cell r="D237" t="str">
            <v>HESS</v>
          </cell>
          <cell r="E237">
            <v>166447</v>
          </cell>
          <cell r="I237" t="str">
            <v>Supply - LI</v>
          </cell>
          <cell r="Z237" t="str">
            <v>Valued from Nucleus - Demand Only; Summer Option at Index plus adder, hence MtM on supply is zero</v>
          </cell>
          <cell r="AB237">
            <v>-237442.36559054797</v>
          </cell>
        </row>
        <row r="238">
          <cell r="C238">
            <v>201109</v>
          </cell>
          <cell r="D238" t="str">
            <v>HESS</v>
          </cell>
          <cell r="E238">
            <v>166447</v>
          </cell>
          <cell r="I238" t="str">
            <v>Supply - LI</v>
          </cell>
          <cell r="Z238" t="str">
            <v>Valued from Nucleus - Demand Only; Summer Option at Index plus adder, hence MtM on supply is zero</v>
          </cell>
          <cell r="AB238">
            <v>-229690.90162602739</v>
          </cell>
        </row>
        <row r="239">
          <cell r="C239">
            <v>201110</v>
          </cell>
          <cell r="D239" t="str">
            <v>HESS</v>
          </cell>
          <cell r="E239">
            <v>166447</v>
          </cell>
          <cell r="I239" t="str">
            <v>Supply - LI</v>
          </cell>
          <cell r="Z239" t="str">
            <v>Valued from Nucleus - Demand Only; Summer Option at Index plus adder, hence MtM on supply is zero</v>
          </cell>
          <cell r="AB239">
            <v>-237252.16443657537</v>
          </cell>
        </row>
        <row r="240">
          <cell r="C240">
            <v>201104</v>
          </cell>
          <cell r="D240" t="str">
            <v>JARON</v>
          </cell>
          <cell r="E240">
            <v>166076</v>
          </cell>
          <cell r="I240" t="str">
            <v>Supply - LI</v>
          </cell>
          <cell r="Z240" t="str">
            <v>Valued from Nucleus - Demand Only</v>
          </cell>
          <cell r="AB240">
            <v>-273852.4103424658</v>
          </cell>
        </row>
        <row r="241">
          <cell r="C241">
            <v>201105</v>
          </cell>
          <cell r="D241" t="str">
            <v>JARON</v>
          </cell>
          <cell r="E241">
            <v>166076</v>
          </cell>
          <cell r="I241" t="str">
            <v>Supply - LI</v>
          </cell>
          <cell r="Z241" t="str">
            <v>Valued from Nucleus - Demand Only</v>
          </cell>
          <cell r="AB241">
            <v>-282924.21653424657</v>
          </cell>
        </row>
        <row r="242">
          <cell r="C242">
            <v>201106</v>
          </cell>
          <cell r="D242" t="str">
            <v>JARON</v>
          </cell>
          <cell r="E242">
            <v>166076</v>
          </cell>
          <cell r="I242" t="str">
            <v>Supply - LI</v>
          </cell>
          <cell r="Z242" t="str">
            <v>Valued from Nucleus - Demand Only</v>
          </cell>
          <cell r="AB242">
            <v>-273715.45674657536</v>
          </cell>
        </row>
        <row r="243">
          <cell r="C243">
            <v>201107</v>
          </cell>
          <cell r="D243" t="str">
            <v>JARON</v>
          </cell>
          <cell r="E243">
            <v>166076</v>
          </cell>
          <cell r="I243" t="str">
            <v>Supply - LI</v>
          </cell>
          <cell r="Z243" t="str">
            <v>Valued from Nucleus - Demand Only</v>
          </cell>
          <cell r="AB243">
            <v>-282754.39407534245</v>
          </cell>
        </row>
        <row r="244">
          <cell r="C244">
            <v>201108</v>
          </cell>
          <cell r="D244" t="str">
            <v>JARON</v>
          </cell>
          <cell r="E244">
            <v>166076</v>
          </cell>
          <cell r="I244" t="str">
            <v>Supply - LI</v>
          </cell>
          <cell r="Z244" t="str">
            <v>Valued from Nucleus - Demand Only</v>
          </cell>
          <cell r="AB244">
            <v>-282669.48284589039</v>
          </cell>
        </row>
        <row r="245">
          <cell r="C245">
            <v>201109</v>
          </cell>
          <cell r="D245" t="str">
            <v>JARON</v>
          </cell>
          <cell r="E245">
            <v>166076</v>
          </cell>
          <cell r="I245" t="str">
            <v>Supply - LI</v>
          </cell>
          <cell r="Z245" t="str">
            <v>Valued from Nucleus - Demand Only</v>
          </cell>
          <cell r="AB245">
            <v>-273441.54955479456</v>
          </cell>
        </row>
        <row r="246">
          <cell r="C246">
            <v>201110</v>
          </cell>
          <cell r="D246" t="str">
            <v>JARON</v>
          </cell>
          <cell r="E246">
            <v>166076</v>
          </cell>
          <cell r="I246" t="str">
            <v>Supply - LI</v>
          </cell>
          <cell r="Z246" t="str">
            <v>Valued from Nucleus - Demand Only</v>
          </cell>
          <cell r="AB246">
            <v>-282443.05290068494</v>
          </cell>
        </row>
        <row r="247">
          <cell r="C247">
            <v>201104</v>
          </cell>
          <cell r="D247" t="str">
            <v>TENASKA</v>
          </cell>
          <cell r="E247">
            <v>166066</v>
          </cell>
          <cell r="I247" t="str">
            <v>Supply - LI</v>
          </cell>
          <cell r="Z247" t="str">
            <v>Valued from Nucleus</v>
          </cell>
          <cell r="AB247">
            <v>-281147.83855398907</v>
          </cell>
        </row>
        <row r="248">
          <cell r="C248">
            <v>201105</v>
          </cell>
          <cell r="D248" t="str">
            <v>TENASKA</v>
          </cell>
          <cell r="E248">
            <v>166066</v>
          </cell>
          <cell r="I248" t="str">
            <v>Supply - LI</v>
          </cell>
          <cell r="Z248" t="str">
            <v>Valued from Nucleus</v>
          </cell>
          <cell r="AB248">
            <v>-290461.31766271888</v>
          </cell>
        </row>
        <row r="249">
          <cell r="C249">
            <v>201106</v>
          </cell>
          <cell r="D249" t="str">
            <v>TENASKA</v>
          </cell>
          <cell r="E249">
            <v>166066</v>
          </cell>
          <cell r="I249" t="str">
            <v>Supply - LI</v>
          </cell>
          <cell r="Z249" t="str">
            <v>Valued from Nucleus</v>
          </cell>
          <cell r="AB249">
            <v>-281007.23651430412</v>
          </cell>
        </row>
        <row r="250">
          <cell r="C250">
            <v>201107</v>
          </cell>
          <cell r="D250" t="str">
            <v>TENASKA</v>
          </cell>
          <cell r="E250">
            <v>166066</v>
          </cell>
          <cell r="I250" t="str">
            <v>Supply - LI</v>
          </cell>
          <cell r="Z250" t="str">
            <v>Valued from Nucleus</v>
          </cell>
          <cell r="AB250">
            <v>-290286.97113350959</v>
          </cell>
        </row>
        <row r="251">
          <cell r="C251">
            <v>201108</v>
          </cell>
          <cell r="D251" t="str">
            <v>TENASKA</v>
          </cell>
          <cell r="E251">
            <v>166066</v>
          </cell>
          <cell r="I251" t="str">
            <v>Supply - LI</v>
          </cell>
          <cell r="Z251" t="str">
            <v>Valued from Nucleus</v>
          </cell>
          <cell r="AB251">
            <v>-290199.79786890489</v>
          </cell>
        </row>
        <row r="252">
          <cell r="C252">
            <v>201109</v>
          </cell>
          <cell r="D252" t="str">
            <v>TENASKA</v>
          </cell>
          <cell r="E252">
            <v>166066</v>
          </cell>
          <cell r="I252" t="str">
            <v>Supply - LI</v>
          </cell>
          <cell r="Z252" t="str">
            <v>Valued from Nucleus</v>
          </cell>
          <cell r="AB252">
            <v>-280726.03243493423</v>
          </cell>
        </row>
        <row r="253">
          <cell r="C253">
            <v>201110</v>
          </cell>
          <cell r="D253" t="str">
            <v>TENASKA</v>
          </cell>
          <cell r="E253">
            <v>166066</v>
          </cell>
          <cell r="I253" t="str">
            <v>Supply - LI</v>
          </cell>
          <cell r="Z253" t="str">
            <v>Valued from Nucleus</v>
          </cell>
          <cell r="AB253">
            <v>-289967.33582995913</v>
          </cell>
        </row>
        <row r="254">
          <cell r="C254">
            <v>201104</v>
          </cell>
          <cell r="D254" t="str">
            <v>EMERASVC</v>
          </cell>
          <cell r="E254">
            <v>166065</v>
          </cell>
          <cell r="I254" t="str">
            <v>Supply - LI</v>
          </cell>
          <cell r="Z254" t="str">
            <v>Valued from Nucleus</v>
          </cell>
          <cell r="AB254">
            <v>-213186.79049628493</v>
          </cell>
        </row>
        <row r="255">
          <cell r="C255">
            <v>201105</v>
          </cell>
          <cell r="D255" t="str">
            <v>EMERASVC</v>
          </cell>
          <cell r="E255">
            <v>166065</v>
          </cell>
          <cell r="I255" t="str">
            <v>Supply - LI</v>
          </cell>
          <cell r="Z255" t="str">
            <v>Valued from Nucleus</v>
          </cell>
          <cell r="AB255">
            <v>-220248.94942930847</v>
          </cell>
        </row>
        <row r="256">
          <cell r="C256">
            <v>201106</v>
          </cell>
          <cell r="D256" t="str">
            <v>EMERASVC</v>
          </cell>
          <cell r="E256">
            <v>166065</v>
          </cell>
          <cell r="I256" t="str">
            <v>Supply - LI</v>
          </cell>
          <cell r="Z256" t="str">
            <v>Valued from Nucleus</v>
          </cell>
          <cell r="AB256">
            <v>-213080.17577809314</v>
          </cell>
        </row>
        <row r="257">
          <cell r="C257">
            <v>201107</v>
          </cell>
          <cell r="D257" t="str">
            <v>EMERASVC</v>
          </cell>
          <cell r="E257">
            <v>166065</v>
          </cell>
          <cell r="I257" t="str">
            <v>Supply - LI</v>
          </cell>
          <cell r="Z257" t="str">
            <v>Valued from Nucleus</v>
          </cell>
          <cell r="AB257">
            <v>-220116.74717875067</v>
          </cell>
        </row>
        <row r="258">
          <cell r="C258">
            <v>201108</v>
          </cell>
          <cell r="D258" t="str">
            <v>EMERASVC</v>
          </cell>
          <cell r="E258">
            <v>166065</v>
          </cell>
          <cell r="I258" t="str">
            <v>Supply - LI</v>
          </cell>
          <cell r="Z258" t="str">
            <v>Valued from Nucleus</v>
          </cell>
          <cell r="AB258">
            <v>-220050.64605347178</v>
          </cell>
        </row>
        <row r="259">
          <cell r="C259">
            <v>201109</v>
          </cell>
          <cell r="D259" t="str">
            <v>EMERASVC</v>
          </cell>
          <cell r="E259">
            <v>166065</v>
          </cell>
          <cell r="I259" t="str">
            <v>Supply - LI</v>
          </cell>
          <cell r="Z259" t="str">
            <v>Valued from Nucleus</v>
          </cell>
          <cell r="AB259">
            <v>-212866.94634170958</v>
          </cell>
        </row>
        <row r="260">
          <cell r="C260">
            <v>201110</v>
          </cell>
          <cell r="D260" t="str">
            <v>EMERASVC</v>
          </cell>
          <cell r="E260">
            <v>166065</v>
          </cell>
          <cell r="I260" t="str">
            <v>Supply - LI</v>
          </cell>
          <cell r="Z260" t="str">
            <v>Valued from Nucleus</v>
          </cell>
          <cell r="AB260">
            <v>-219874.37638606134</v>
          </cell>
        </row>
        <row r="261">
          <cell r="C261">
            <v>201104</v>
          </cell>
          <cell r="D261" t="str">
            <v>HESS</v>
          </cell>
          <cell r="E261">
            <v>166447</v>
          </cell>
          <cell r="I261" t="str">
            <v>Supply - LI</v>
          </cell>
          <cell r="Z261" t="str">
            <v>Valued from Nucleus - Demand Only; Summer Option at Index plus adder, hence MtM on supply is zero</v>
          </cell>
          <cell r="AB261">
            <v>-171995.56793672053</v>
          </cell>
        </row>
        <row r="262">
          <cell r="C262">
            <v>201105</v>
          </cell>
          <cell r="D262" t="str">
            <v>HESS</v>
          </cell>
          <cell r="E262">
            <v>166447</v>
          </cell>
          <cell r="I262" t="str">
            <v>Supply - LI</v>
          </cell>
          <cell r="Z262" t="str">
            <v>Valued from Nucleus - Demand Only; Summer Option at Index plus adder, hence MtM on supply is zero</v>
          </cell>
          <cell r="AB262">
            <v>-177693.20067333206</v>
          </cell>
        </row>
        <row r="263">
          <cell r="C263">
            <v>201106</v>
          </cell>
          <cell r="D263" t="str">
            <v>HESS</v>
          </cell>
          <cell r="E263">
            <v>166447</v>
          </cell>
          <cell r="I263" t="str">
            <v>Supply - LI</v>
          </cell>
          <cell r="Z263" t="str">
            <v>Valued from Nucleus - Demand Only; Summer Option at Index plus adder, hence MtM on supply is zero</v>
          </cell>
          <cell r="AB263">
            <v>-171909.55294975475</v>
          </cell>
        </row>
        <row r="264">
          <cell r="C264">
            <v>201107</v>
          </cell>
          <cell r="D264" t="str">
            <v>HESS</v>
          </cell>
          <cell r="E264">
            <v>166447</v>
          </cell>
          <cell r="I264" t="str">
            <v>Supply - LI</v>
          </cell>
          <cell r="Z264" t="str">
            <v>Valued from Nucleus - Demand Only; Summer Option at Index plus adder, hence MtM on supply is zero</v>
          </cell>
          <cell r="AB264">
            <v>-177586.5420894945</v>
          </cell>
        </row>
        <row r="265">
          <cell r="C265">
            <v>201108</v>
          </cell>
          <cell r="D265" t="str">
            <v>HESS</v>
          </cell>
          <cell r="E265">
            <v>166447</v>
          </cell>
          <cell r="I265" t="str">
            <v>Supply - LI</v>
          </cell>
          <cell r="Z265" t="str">
            <v>Valued from Nucleus - Demand Only; Summer Option at Index plus adder, hence MtM on supply is zero</v>
          </cell>
          <cell r="AB265">
            <v>-177533.21279757575</v>
          </cell>
        </row>
        <row r="266">
          <cell r="C266">
            <v>201109</v>
          </cell>
          <cell r="D266" t="str">
            <v>HESS</v>
          </cell>
          <cell r="E266">
            <v>166447</v>
          </cell>
          <cell r="I266" t="str">
            <v>Supply - LI</v>
          </cell>
          <cell r="Z266" t="str">
            <v>Valued from Nucleus - Demand Only; Summer Option at Index plus adder, hence MtM on supply is zero</v>
          </cell>
          <cell r="AB266">
            <v>-171737.52297582326</v>
          </cell>
        </row>
        <row r="267">
          <cell r="C267">
            <v>201110</v>
          </cell>
          <cell r="D267" t="str">
            <v>HESS</v>
          </cell>
          <cell r="E267">
            <v>166447</v>
          </cell>
          <cell r="I267" t="str">
            <v>Supply - LI</v>
          </cell>
          <cell r="Z267" t="str">
            <v>Valued from Nucleus - Demand Only; Summer Option at Index plus adder, hence MtM on supply is zero</v>
          </cell>
          <cell r="AB267">
            <v>-177391.00135245902</v>
          </cell>
        </row>
        <row r="268">
          <cell r="C268">
            <v>201104</v>
          </cell>
          <cell r="D268" t="str">
            <v>JARON</v>
          </cell>
          <cell r="E268">
            <v>166076</v>
          </cell>
          <cell r="I268" t="str">
            <v>Supply - LI</v>
          </cell>
          <cell r="Z268" t="str">
            <v>Valued from Nucleus - Demand Only</v>
          </cell>
          <cell r="AB268">
            <v>-204146.40541444111</v>
          </cell>
        </row>
        <row r="269">
          <cell r="C269">
            <v>201105</v>
          </cell>
          <cell r="D269" t="str">
            <v>JARON</v>
          </cell>
          <cell r="E269">
            <v>166076</v>
          </cell>
          <cell r="I269" t="str">
            <v>Supply - LI</v>
          </cell>
          <cell r="Z269" t="str">
            <v>Valued from Nucleus - Demand Only</v>
          </cell>
          <cell r="AB269">
            <v>-210909.08689806412</v>
          </cell>
        </row>
        <row r="270">
          <cell r="C270">
            <v>201106</v>
          </cell>
          <cell r="D270" t="str">
            <v>JARON</v>
          </cell>
          <cell r="E270">
            <v>166076</v>
          </cell>
          <cell r="I270" t="str">
            <v>Supply - LI</v>
          </cell>
          <cell r="Z270" t="str">
            <v>Valued from Nucleus - Demand Only</v>
          </cell>
          <cell r="AB270">
            <v>-204044.31179300958</v>
          </cell>
        </row>
        <row r="271">
          <cell r="C271">
            <v>201107</v>
          </cell>
          <cell r="D271" t="str">
            <v>JARON</v>
          </cell>
          <cell r="E271">
            <v>166076</v>
          </cell>
          <cell r="I271" t="str">
            <v>Supply - LI</v>
          </cell>
          <cell r="Z271" t="str">
            <v>Valued from Nucleus - Demand Only</v>
          </cell>
          <cell r="AB271">
            <v>-210782.49080748906</v>
          </cell>
        </row>
        <row r="272">
          <cell r="C272">
            <v>201108</v>
          </cell>
          <cell r="D272" t="str">
            <v>JARON</v>
          </cell>
          <cell r="E272">
            <v>166076</v>
          </cell>
          <cell r="I272" t="str">
            <v>Supply - LI</v>
          </cell>
          <cell r="Z272" t="str">
            <v>Valued from Nucleus - Demand Only</v>
          </cell>
          <cell r="AB272">
            <v>-210719.19276220151</v>
          </cell>
        </row>
        <row r="273">
          <cell r="C273">
            <v>201109</v>
          </cell>
          <cell r="D273" t="str">
            <v>JARON</v>
          </cell>
          <cell r="E273">
            <v>166076</v>
          </cell>
          <cell r="I273" t="str">
            <v>Supply - LI</v>
          </cell>
          <cell r="Z273" t="str">
            <v>Valued from Nucleus - Demand Only</v>
          </cell>
          <cell r="AB273">
            <v>-203840.12455014657</v>
          </cell>
        </row>
        <row r="274">
          <cell r="C274">
            <v>201110</v>
          </cell>
          <cell r="D274" t="str">
            <v>JARON</v>
          </cell>
          <cell r="E274">
            <v>166076</v>
          </cell>
          <cell r="I274" t="str">
            <v>Supply - LI</v>
          </cell>
          <cell r="Z274" t="str">
            <v>Valued from Nucleus - Demand Only</v>
          </cell>
          <cell r="AB274">
            <v>-210550.3979747681</v>
          </cell>
        </row>
        <row r="275">
          <cell r="C275">
            <v>201104</v>
          </cell>
          <cell r="D275" t="str">
            <v>TENASKA</v>
          </cell>
          <cell r="E275">
            <v>166066</v>
          </cell>
          <cell r="I275" t="str">
            <v>Supply - LI</v>
          </cell>
          <cell r="Z275" t="str">
            <v>Valued from Nucleus</v>
          </cell>
          <cell r="AB275">
            <v>-213186.79049628493</v>
          </cell>
        </row>
        <row r="276">
          <cell r="C276">
            <v>201105</v>
          </cell>
          <cell r="D276" t="str">
            <v>TENASKA</v>
          </cell>
          <cell r="E276">
            <v>166066</v>
          </cell>
          <cell r="I276" t="str">
            <v>Supply - LI</v>
          </cell>
          <cell r="Z276" t="str">
            <v>Valued from Nucleus</v>
          </cell>
          <cell r="AB276">
            <v>-220248.94942930847</v>
          </cell>
        </row>
        <row r="277">
          <cell r="C277">
            <v>201106</v>
          </cell>
          <cell r="D277" t="str">
            <v>TENASKA</v>
          </cell>
          <cell r="E277">
            <v>166066</v>
          </cell>
          <cell r="I277" t="str">
            <v>Supply - LI</v>
          </cell>
          <cell r="Z277" t="str">
            <v>Valued from Nucleus</v>
          </cell>
          <cell r="AB277">
            <v>-213080.17577809314</v>
          </cell>
        </row>
        <row r="278">
          <cell r="C278">
            <v>201107</v>
          </cell>
          <cell r="D278" t="str">
            <v>TENASKA</v>
          </cell>
          <cell r="E278">
            <v>166066</v>
          </cell>
          <cell r="I278" t="str">
            <v>Supply - LI</v>
          </cell>
          <cell r="Z278" t="str">
            <v>Valued from Nucleus</v>
          </cell>
          <cell r="AB278">
            <v>-220116.74717875067</v>
          </cell>
        </row>
        <row r="279">
          <cell r="C279">
            <v>201108</v>
          </cell>
          <cell r="D279" t="str">
            <v>TENASKA</v>
          </cell>
          <cell r="E279">
            <v>166066</v>
          </cell>
          <cell r="I279" t="str">
            <v>Supply - LI</v>
          </cell>
          <cell r="Z279" t="str">
            <v>Valued from Nucleus</v>
          </cell>
          <cell r="AB279">
            <v>-220050.64605347178</v>
          </cell>
        </row>
        <row r="280">
          <cell r="C280">
            <v>201109</v>
          </cell>
          <cell r="D280" t="str">
            <v>TENASKA</v>
          </cell>
          <cell r="E280">
            <v>166066</v>
          </cell>
          <cell r="I280" t="str">
            <v>Supply - LI</v>
          </cell>
          <cell r="Z280" t="str">
            <v>Valued from Nucleus</v>
          </cell>
          <cell r="AB280">
            <v>-212866.94634170958</v>
          </cell>
        </row>
        <row r="281">
          <cell r="C281">
            <v>201110</v>
          </cell>
          <cell r="D281" t="str">
            <v>TENASKA</v>
          </cell>
          <cell r="E281">
            <v>166066</v>
          </cell>
          <cell r="I281" t="str">
            <v>Supply - LI</v>
          </cell>
          <cell r="Z281" t="str">
            <v>Valued from Nucleus</v>
          </cell>
          <cell r="AB281">
            <v>-219874.37638606134</v>
          </cell>
        </row>
        <row r="282">
          <cell r="C282">
            <v>201104</v>
          </cell>
          <cell r="D282" t="str">
            <v>BGLNG</v>
          </cell>
          <cell r="E282">
            <v>166064</v>
          </cell>
          <cell r="I282" t="str">
            <v>Supply - LI</v>
          </cell>
          <cell r="Z282" t="str">
            <v>Valued from Nucleus</v>
          </cell>
          <cell r="AB282">
            <v>-289275.46333400003</v>
          </cell>
        </row>
        <row r="283">
          <cell r="C283">
            <v>201105</v>
          </cell>
          <cell r="D283" t="str">
            <v>BGLNG</v>
          </cell>
          <cell r="E283">
            <v>166064</v>
          </cell>
          <cell r="I283" t="str">
            <v>Supply - LI</v>
          </cell>
          <cell r="Z283" t="str">
            <v>Valued from Nucleus</v>
          </cell>
          <cell r="AB283">
            <v>-300912.91666800005</v>
          </cell>
        </row>
        <row r="284">
          <cell r="C284">
            <v>201106</v>
          </cell>
          <cell r="D284" t="str">
            <v>BGLNG</v>
          </cell>
          <cell r="E284">
            <v>166064</v>
          </cell>
          <cell r="I284" t="str">
            <v>Supply - LI</v>
          </cell>
          <cell r="Z284" t="str">
            <v>Valued from Nucleus</v>
          </cell>
          <cell r="AB284">
            <v>-289130.796669</v>
          </cell>
        </row>
        <row r="285">
          <cell r="C285">
            <v>201107</v>
          </cell>
          <cell r="D285" t="str">
            <v>BGLNG</v>
          </cell>
          <cell r="E285">
            <v>166064</v>
          </cell>
          <cell r="I285" t="str">
            <v>Supply - LI</v>
          </cell>
          <cell r="Z285" t="str">
            <v>Valued from Nucleus</v>
          </cell>
          <cell r="AB285">
            <v>-300732.29667000001</v>
          </cell>
        </row>
        <row r="286">
          <cell r="C286">
            <v>201108</v>
          </cell>
          <cell r="D286" t="str">
            <v>BGLNG</v>
          </cell>
          <cell r="E286">
            <v>166064</v>
          </cell>
          <cell r="I286" t="str">
            <v>Supply - LI</v>
          </cell>
          <cell r="Z286" t="str">
            <v>Valued from Nucleus</v>
          </cell>
          <cell r="AB286">
            <v>-300641.98667100002</v>
          </cell>
        </row>
        <row r="287">
          <cell r="C287">
            <v>201109</v>
          </cell>
          <cell r="D287" t="str">
            <v>BGLNG</v>
          </cell>
          <cell r="E287">
            <v>166064</v>
          </cell>
          <cell r="I287" t="str">
            <v>Supply - LI</v>
          </cell>
          <cell r="Z287" t="str">
            <v>Valued from Nucleus</v>
          </cell>
          <cell r="AB287">
            <v>-288841.46333900001</v>
          </cell>
        </row>
        <row r="288">
          <cell r="C288">
            <v>201110</v>
          </cell>
          <cell r="D288" t="str">
            <v>BGLNG</v>
          </cell>
          <cell r="E288">
            <v>166064</v>
          </cell>
          <cell r="I288" t="str">
            <v>Supply - LI</v>
          </cell>
          <cell r="Z288" t="str">
            <v>Valued from Nucleus</v>
          </cell>
          <cell r="AB288">
            <v>-300401.16000700003</v>
          </cell>
        </row>
        <row r="289">
          <cell r="C289">
            <v>201104</v>
          </cell>
          <cell r="D289" t="str">
            <v>BGLNG</v>
          </cell>
          <cell r="E289">
            <v>166075</v>
          </cell>
          <cell r="I289" t="str">
            <v>Supply - LI</v>
          </cell>
          <cell r="Z289" t="str">
            <v>Valued from nucleus - Demand Only</v>
          </cell>
          <cell r="AB289">
            <v>-303689.25</v>
          </cell>
        </row>
        <row r="290">
          <cell r="C290">
            <v>201105</v>
          </cell>
          <cell r="D290" t="str">
            <v>BGLNG</v>
          </cell>
          <cell r="E290">
            <v>166075</v>
          </cell>
          <cell r="I290" t="str">
            <v>Supply - LI</v>
          </cell>
          <cell r="Z290" t="str">
            <v>Valued from nucleus - Demand Only</v>
          </cell>
          <cell r="AB290">
            <v>-315998.55</v>
          </cell>
        </row>
        <row r="291">
          <cell r="C291">
            <v>201106</v>
          </cell>
          <cell r="D291" t="str">
            <v>BGLNG</v>
          </cell>
          <cell r="E291">
            <v>166075</v>
          </cell>
          <cell r="I291" t="str">
            <v>Supply - LI</v>
          </cell>
          <cell r="Z291" t="str">
            <v>Valued from nucleus - Demand Only</v>
          </cell>
          <cell r="AB291">
            <v>-303537.375</v>
          </cell>
        </row>
        <row r="292">
          <cell r="C292">
            <v>201107</v>
          </cell>
          <cell r="D292" t="str">
            <v>BGLNG</v>
          </cell>
          <cell r="E292">
            <v>166075</v>
          </cell>
          <cell r="I292" t="str">
            <v>Supply - LI</v>
          </cell>
          <cell r="Z292" t="str">
            <v>Valued from nucleus - Demand Only</v>
          </cell>
          <cell r="AB292">
            <v>-315808.875</v>
          </cell>
        </row>
        <row r="293">
          <cell r="C293">
            <v>201108</v>
          </cell>
          <cell r="D293" t="str">
            <v>BGLNG</v>
          </cell>
          <cell r="E293">
            <v>166075</v>
          </cell>
          <cell r="I293" t="str">
            <v>Supply - LI</v>
          </cell>
          <cell r="Z293" t="str">
            <v>Valued from nucleus - Demand Only</v>
          </cell>
          <cell r="AB293">
            <v>-315714.03750000003</v>
          </cell>
        </row>
        <row r="294">
          <cell r="C294">
            <v>201109</v>
          </cell>
          <cell r="D294" t="str">
            <v>BGLNG</v>
          </cell>
          <cell r="E294">
            <v>166075</v>
          </cell>
          <cell r="I294" t="str">
            <v>Supply - LI</v>
          </cell>
          <cell r="Z294" t="str">
            <v>Valued from nucleus - Demand Only</v>
          </cell>
          <cell r="AB294">
            <v>-303233.625</v>
          </cell>
        </row>
        <row r="295">
          <cell r="C295">
            <v>201110</v>
          </cell>
          <cell r="D295" t="str">
            <v>BGLNG</v>
          </cell>
          <cell r="E295">
            <v>166075</v>
          </cell>
          <cell r="I295" t="str">
            <v>Supply - LI</v>
          </cell>
          <cell r="Z295" t="str">
            <v>Valued from nucleus - Demand Only</v>
          </cell>
          <cell r="AB295">
            <v>-315461.13750000001</v>
          </cell>
        </row>
        <row r="296">
          <cell r="C296">
            <v>201104</v>
          </cell>
          <cell r="D296" t="str">
            <v>BP</v>
          </cell>
          <cell r="E296">
            <v>166449</v>
          </cell>
          <cell r="I296" t="str">
            <v>Supply - LI</v>
          </cell>
          <cell r="Z296" t="str">
            <v>Not Valued from Nucleus - Model</v>
          </cell>
          <cell r="AB296">
            <v>0</v>
          </cell>
        </row>
        <row r="297">
          <cell r="C297">
            <v>201105</v>
          </cell>
          <cell r="D297" t="str">
            <v>BP</v>
          </cell>
          <cell r="E297">
            <v>166449</v>
          </cell>
          <cell r="I297" t="str">
            <v>Supply - LI</v>
          </cell>
          <cell r="Z297" t="str">
            <v>Not Valued from Nucleus - Model</v>
          </cell>
          <cell r="AB297">
            <v>0</v>
          </cell>
        </row>
        <row r="298">
          <cell r="C298">
            <v>201106</v>
          </cell>
          <cell r="D298" t="str">
            <v>BP</v>
          </cell>
          <cell r="E298">
            <v>166449</v>
          </cell>
          <cell r="I298" t="str">
            <v>Supply - LI</v>
          </cell>
          <cell r="Z298" t="str">
            <v>Not Valued from Nucleus - Model</v>
          </cell>
          <cell r="AB298">
            <v>0</v>
          </cell>
        </row>
        <row r="299">
          <cell r="C299">
            <v>201107</v>
          </cell>
          <cell r="D299" t="str">
            <v>BP</v>
          </cell>
          <cell r="E299">
            <v>166449</v>
          </cell>
          <cell r="I299" t="str">
            <v>Supply - LI</v>
          </cell>
          <cell r="Z299" t="str">
            <v>Not Valued from Nucleus - Model</v>
          </cell>
          <cell r="AB299">
            <v>0</v>
          </cell>
        </row>
        <row r="300">
          <cell r="C300">
            <v>201108</v>
          </cell>
          <cell r="D300" t="str">
            <v>BP</v>
          </cell>
          <cell r="E300">
            <v>166449</v>
          </cell>
          <cell r="I300" t="str">
            <v>Supply - LI</v>
          </cell>
          <cell r="Z300" t="str">
            <v>Not Valued from Nucleus - Model</v>
          </cell>
          <cell r="AB300">
            <v>0</v>
          </cell>
        </row>
        <row r="301">
          <cell r="C301">
            <v>201109</v>
          </cell>
          <cell r="D301" t="str">
            <v>BP</v>
          </cell>
          <cell r="E301">
            <v>166449</v>
          </cell>
          <cell r="I301" t="str">
            <v>Supply - LI</v>
          </cell>
          <cell r="Z301" t="str">
            <v>Not Valued from Nucleus - Model</v>
          </cell>
          <cell r="AB301">
            <v>0</v>
          </cell>
        </row>
        <row r="302">
          <cell r="C302">
            <v>201110</v>
          </cell>
          <cell r="D302" t="str">
            <v>BP</v>
          </cell>
          <cell r="E302">
            <v>166449</v>
          </cell>
          <cell r="I302" t="str">
            <v>Supply - LI</v>
          </cell>
          <cell r="Z302" t="str">
            <v>Not Valued from Nucleus - Model</v>
          </cell>
          <cell r="AB302">
            <v>0</v>
          </cell>
        </row>
        <row r="303">
          <cell r="C303">
            <v>201104</v>
          </cell>
          <cell r="D303" t="str">
            <v>EMERASVC</v>
          </cell>
          <cell r="E303">
            <v>166065</v>
          </cell>
          <cell r="I303" t="str">
            <v>Supply - LI</v>
          </cell>
          <cell r="Z303" t="str">
            <v>Valued from Nucleus</v>
          </cell>
          <cell r="AB303">
            <v>-288025.71333400003</v>
          </cell>
        </row>
        <row r="304">
          <cell r="C304">
            <v>201105</v>
          </cell>
          <cell r="D304" t="str">
            <v>EMERASVC</v>
          </cell>
          <cell r="E304">
            <v>166065</v>
          </cell>
          <cell r="I304" t="str">
            <v>Supply - LI</v>
          </cell>
          <cell r="Z304" t="str">
            <v>Valued from Nucleus</v>
          </cell>
          <cell r="AB304">
            <v>-299663.41666800005</v>
          </cell>
        </row>
        <row r="305">
          <cell r="C305">
            <v>201106</v>
          </cell>
          <cell r="D305" t="str">
            <v>EMERASVC</v>
          </cell>
          <cell r="E305">
            <v>166065</v>
          </cell>
          <cell r="I305" t="str">
            <v>Supply - LI</v>
          </cell>
          <cell r="Z305" t="str">
            <v>Valued from Nucleus</v>
          </cell>
          <cell r="AB305">
            <v>-287881.671669</v>
          </cell>
        </row>
        <row r="306">
          <cell r="C306">
            <v>201107</v>
          </cell>
          <cell r="D306" t="str">
            <v>EMERASVC</v>
          </cell>
          <cell r="E306">
            <v>166065</v>
          </cell>
          <cell r="I306" t="str">
            <v>Supply - LI</v>
          </cell>
          <cell r="Z306" t="str">
            <v>Valued from Nucleus</v>
          </cell>
          <cell r="AB306">
            <v>-299483.54667000001</v>
          </cell>
        </row>
        <row r="307">
          <cell r="C307">
            <v>201108</v>
          </cell>
          <cell r="D307" t="str">
            <v>EMERASVC</v>
          </cell>
          <cell r="E307">
            <v>166065</v>
          </cell>
          <cell r="I307" t="str">
            <v>Supply - LI</v>
          </cell>
          <cell r="Z307" t="str">
            <v>Valued from Nucleus</v>
          </cell>
          <cell r="AB307">
            <v>-299393.61167100002</v>
          </cell>
        </row>
        <row r="308">
          <cell r="C308">
            <v>201109</v>
          </cell>
          <cell r="D308" t="str">
            <v>EMERASVC</v>
          </cell>
          <cell r="E308">
            <v>166065</v>
          </cell>
          <cell r="I308" t="str">
            <v>Supply - LI</v>
          </cell>
          <cell r="Z308" t="str">
            <v>Valued from Nucleus</v>
          </cell>
          <cell r="AB308">
            <v>-287593.58833900001</v>
          </cell>
        </row>
        <row r="309">
          <cell r="C309">
            <v>201110</v>
          </cell>
          <cell r="D309" t="str">
            <v>EMERASVC</v>
          </cell>
          <cell r="E309">
            <v>166065</v>
          </cell>
          <cell r="I309" t="str">
            <v>Supply - LI</v>
          </cell>
          <cell r="Z309" t="str">
            <v>Valued from Nucleus</v>
          </cell>
          <cell r="AB309">
            <v>-299153.78500700003</v>
          </cell>
        </row>
        <row r="310">
          <cell r="C310">
            <v>201104</v>
          </cell>
          <cell r="D310" t="str">
            <v>HESS</v>
          </cell>
          <cell r="E310">
            <v>166447</v>
          </cell>
          <cell r="I310" t="str">
            <v>Supply - LI</v>
          </cell>
          <cell r="Z310" t="str">
            <v>Valued from Nucleus - Demand Only; Summer Option at Index plus adder, hence MtM on supply is zero</v>
          </cell>
          <cell r="AB310">
            <v>-221955.6</v>
          </cell>
        </row>
        <row r="311">
          <cell r="C311">
            <v>201105</v>
          </cell>
          <cell r="D311" t="str">
            <v>HESS</v>
          </cell>
          <cell r="E311">
            <v>166447</v>
          </cell>
          <cell r="I311" t="str">
            <v>Supply - LI</v>
          </cell>
          <cell r="Z311" t="str">
            <v>Valued from Nucleus - Demand Only; Summer Option at Index plus adder, hence MtM on supply is zero</v>
          </cell>
          <cell r="AB311">
            <v>-231807.24</v>
          </cell>
        </row>
        <row r="312">
          <cell r="C312">
            <v>201106</v>
          </cell>
          <cell r="D312" t="str">
            <v>HESS</v>
          </cell>
          <cell r="E312">
            <v>166447</v>
          </cell>
          <cell r="I312" t="str">
            <v>Supply - LI</v>
          </cell>
          <cell r="Z312" t="str">
            <v>Valued from Nucleus - Demand Only; Summer Option at Index plus adder, hence MtM on supply is zero</v>
          </cell>
          <cell r="AB312">
            <v>-221844.6</v>
          </cell>
        </row>
        <row r="313">
          <cell r="C313">
            <v>201107</v>
          </cell>
          <cell r="D313" t="str">
            <v>HESS</v>
          </cell>
          <cell r="E313">
            <v>166447</v>
          </cell>
          <cell r="I313" t="str">
            <v>Supply - LI</v>
          </cell>
          <cell r="Z313" t="str">
            <v>Valued from Nucleus - Demand Only; Summer Option at Index plus adder, hence MtM on supply is zero</v>
          </cell>
          <cell r="AB313">
            <v>-231668.1</v>
          </cell>
        </row>
        <row r="314">
          <cell r="C314">
            <v>201108</v>
          </cell>
          <cell r="D314" t="str">
            <v>HESS</v>
          </cell>
          <cell r="E314">
            <v>166447</v>
          </cell>
          <cell r="I314" t="str">
            <v>Supply - LI</v>
          </cell>
          <cell r="Z314" t="str">
            <v>Valued from Nucleus - Demand Only; Summer Option at Index plus adder, hence MtM on supply is zero</v>
          </cell>
          <cell r="AB314">
            <v>-231598.53</v>
          </cell>
        </row>
        <row r="315">
          <cell r="C315">
            <v>201109</v>
          </cell>
          <cell r="D315" t="str">
            <v>HESS</v>
          </cell>
          <cell r="E315">
            <v>166447</v>
          </cell>
          <cell r="I315" t="str">
            <v>Supply - LI</v>
          </cell>
          <cell r="Z315" t="str">
            <v>Valued from Nucleus - Demand Only; Summer Option at Index plus adder, hence MtM on supply is zero</v>
          </cell>
          <cell r="AB315">
            <v>-221622.6</v>
          </cell>
        </row>
        <row r="316">
          <cell r="C316">
            <v>201110</v>
          </cell>
          <cell r="D316" t="str">
            <v>HESS</v>
          </cell>
          <cell r="E316">
            <v>166447</v>
          </cell>
          <cell r="I316" t="str">
            <v>Supply - LI</v>
          </cell>
          <cell r="Z316" t="str">
            <v>Valued from Nucleus - Demand Only; Summer Option at Index plus adder, hence MtM on supply is zero</v>
          </cell>
          <cell r="AB316">
            <v>-231413.01</v>
          </cell>
        </row>
        <row r="317">
          <cell r="C317">
            <v>201104</v>
          </cell>
          <cell r="D317" t="str">
            <v>JARON</v>
          </cell>
          <cell r="E317">
            <v>166076</v>
          </cell>
          <cell r="I317" t="str">
            <v>Supply - LI</v>
          </cell>
          <cell r="Z317" t="str">
            <v>Valued from Nucleus - Demand Only</v>
          </cell>
          <cell r="AB317">
            <v>-276444.7</v>
          </cell>
        </row>
        <row r="318">
          <cell r="C318">
            <v>201105</v>
          </cell>
          <cell r="D318" t="str">
            <v>JARON</v>
          </cell>
          <cell r="E318">
            <v>166076</v>
          </cell>
          <cell r="I318" t="str">
            <v>Supply - LI</v>
          </cell>
          <cell r="Z318" t="str">
            <v>Valued from Nucleus - Demand Only</v>
          </cell>
          <cell r="AB318">
            <v>-288309.63</v>
          </cell>
        </row>
        <row r="319">
          <cell r="C319">
            <v>201106</v>
          </cell>
          <cell r="D319" t="str">
            <v>JARON</v>
          </cell>
          <cell r="E319">
            <v>166076</v>
          </cell>
          <cell r="I319" t="str">
            <v>Supply - LI</v>
          </cell>
          <cell r="Z319" t="str">
            <v>Valued from Nucleus - Demand Only</v>
          </cell>
          <cell r="AB319">
            <v>-276306.45</v>
          </cell>
        </row>
        <row r="320">
          <cell r="C320">
            <v>201107</v>
          </cell>
          <cell r="D320" t="str">
            <v>JARON</v>
          </cell>
          <cell r="E320">
            <v>166076</v>
          </cell>
          <cell r="I320" t="str">
            <v>Supply - LI</v>
          </cell>
          <cell r="Z320" t="str">
            <v>Valued from Nucleus - Demand Only</v>
          </cell>
          <cell r="AB320">
            <v>-288136.57500000001</v>
          </cell>
        </row>
        <row r="321">
          <cell r="C321">
            <v>201108</v>
          </cell>
          <cell r="D321" t="str">
            <v>JARON</v>
          </cell>
          <cell r="E321">
            <v>166076</v>
          </cell>
          <cell r="I321" t="str">
            <v>Supply - LI</v>
          </cell>
          <cell r="Z321" t="str">
            <v>Valued from Nucleus - Demand Only</v>
          </cell>
          <cell r="AB321">
            <v>-288050.04749999999</v>
          </cell>
        </row>
        <row r="322">
          <cell r="C322">
            <v>201109</v>
          </cell>
          <cell r="D322" t="str">
            <v>JARON</v>
          </cell>
          <cell r="E322">
            <v>166076</v>
          </cell>
          <cell r="I322" t="str">
            <v>Supply - LI</v>
          </cell>
          <cell r="Z322" t="str">
            <v>Valued from Nucleus - Demand Only</v>
          </cell>
          <cell r="AB322">
            <v>-276029.95</v>
          </cell>
        </row>
        <row r="323">
          <cell r="C323">
            <v>201110</v>
          </cell>
          <cell r="D323" t="str">
            <v>JARON</v>
          </cell>
          <cell r="E323">
            <v>166076</v>
          </cell>
          <cell r="I323" t="str">
            <v>Supply - LI</v>
          </cell>
          <cell r="Z323" t="str">
            <v>Valued from Nucleus - Demand Only</v>
          </cell>
          <cell r="AB323">
            <v>-287819.3075</v>
          </cell>
        </row>
        <row r="324">
          <cell r="C324">
            <v>201104</v>
          </cell>
          <cell r="D324" t="str">
            <v>TENASKA</v>
          </cell>
          <cell r="E324">
            <v>166066</v>
          </cell>
          <cell r="I324" t="str">
            <v>Supply - LI</v>
          </cell>
          <cell r="Z324" t="str">
            <v>Valued from Nucleus</v>
          </cell>
          <cell r="AB324">
            <v>-308835.47055000003</v>
          </cell>
        </row>
        <row r="325">
          <cell r="C325">
            <v>201105</v>
          </cell>
          <cell r="D325" t="str">
            <v>TENASKA</v>
          </cell>
          <cell r="E325">
            <v>166066</v>
          </cell>
          <cell r="I325" t="str">
            <v>Supply - LI</v>
          </cell>
          <cell r="Z325" t="str">
            <v>Valued from Nucleus</v>
          </cell>
          <cell r="AB325">
            <v>-320469.0111</v>
          </cell>
        </row>
        <row r="326">
          <cell r="C326">
            <v>201106</v>
          </cell>
          <cell r="D326" t="str">
            <v>TENASKA</v>
          </cell>
          <cell r="E326">
            <v>166066</v>
          </cell>
          <cell r="I326" t="str">
            <v>Supply - LI</v>
          </cell>
          <cell r="Z326" t="str">
            <v>Valued from Nucleus</v>
          </cell>
          <cell r="AB326">
            <v>-308681.02192500001</v>
          </cell>
        </row>
        <row r="327">
          <cell r="C327">
            <v>201107</v>
          </cell>
          <cell r="D327" t="str">
            <v>TENASKA</v>
          </cell>
          <cell r="E327">
            <v>166066</v>
          </cell>
          <cell r="I327" t="str">
            <v>Supply - LI</v>
          </cell>
          <cell r="Z327" t="str">
            <v>Valued from Nucleus</v>
          </cell>
          <cell r="AB327">
            <v>-320276.65275000001</v>
          </cell>
        </row>
        <row r="328">
          <cell r="C328">
            <v>201108</v>
          </cell>
          <cell r="D328" t="str">
            <v>TENASKA</v>
          </cell>
          <cell r="E328">
            <v>166066</v>
          </cell>
          <cell r="I328" t="str">
            <v>Supply - LI</v>
          </cell>
          <cell r="Z328" t="str">
            <v>Valued from Nucleus</v>
          </cell>
          <cell r="AB328">
            <v>-320180.47357500001</v>
          </cell>
        </row>
        <row r="329">
          <cell r="C329">
            <v>201109</v>
          </cell>
          <cell r="D329" t="str">
            <v>TENASKA</v>
          </cell>
          <cell r="E329">
            <v>166066</v>
          </cell>
          <cell r="I329" t="str">
            <v>Supply - LI</v>
          </cell>
          <cell r="Z329" t="str">
            <v>Valued from Nucleus</v>
          </cell>
          <cell r="AB329">
            <v>-308372.12467499997</v>
          </cell>
        </row>
        <row r="330">
          <cell r="C330">
            <v>201110</v>
          </cell>
          <cell r="D330" t="str">
            <v>TENASKA</v>
          </cell>
          <cell r="E330">
            <v>166066</v>
          </cell>
          <cell r="I330" t="str">
            <v>Supply - LI</v>
          </cell>
          <cell r="Z330" t="str">
            <v>Valued from Nucleus</v>
          </cell>
          <cell r="AB330">
            <v>-319923.99577500002</v>
          </cell>
        </row>
        <row r="331">
          <cell r="C331">
            <v>201104</v>
          </cell>
          <cell r="D331" t="str">
            <v>REPSOL</v>
          </cell>
          <cell r="E331">
            <v>166059</v>
          </cell>
          <cell r="I331" t="str">
            <v>Supply - EN</v>
          </cell>
          <cell r="Z331" t="str">
            <v>Not Valued from Nucleus - Model</v>
          </cell>
          <cell r="AB331">
            <v>0</v>
          </cell>
        </row>
        <row r="332">
          <cell r="C332">
            <v>201105</v>
          </cell>
          <cell r="D332" t="str">
            <v>REPSOL</v>
          </cell>
          <cell r="E332">
            <v>166059</v>
          </cell>
          <cell r="I332" t="str">
            <v>Supply - EN</v>
          </cell>
          <cell r="Z332" t="str">
            <v>Not Valued from Nucleus - Model</v>
          </cell>
          <cell r="AB332">
            <v>0</v>
          </cell>
        </row>
        <row r="333">
          <cell r="C333">
            <v>201106</v>
          </cell>
          <cell r="D333" t="str">
            <v>REPSOL</v>
          </cell>
          <cell r="E333">
            <v>166059</v>
          </cell>
          <cell r="I333" t="str">
            <v>Supply - EN</v>
          </cell>
          <cell r="Z333" t="str">
            <v>Not Valued from Nucleus - Model</v>
          </cell>
          <cell r="AB333">
            <v>0</v>
          </cell>
        </row>
        <row r="334">
          <cell r="C334">
            <v>201107</v>
          </cell>
          <cell r="D334" t="str">
            <v>REPSOL</v>
          </cell>
          <cell r="E334">
            <v>166059</v>
          </cell>
          <cell r="I334" t="str">
            <v>Supply - EN</v>
          </cell>
          <cell r="Z334" t="str">
            <v>Not Valued from Nucleus - Model</v>
          </cell>
          <cell r="AB334">
            <v>0</v>
          </cell>
        </row>
        <row r="335">
          <cell r="C335">
            <v>201108</v>
          </cell>
          <cell r="D335" t="str">
            <v>REPSOL</v>
          </cell>
          <cell r="E335">
            <v>166059</v>
          </cell>
          <cell r="I335" t="str">
            <v>Supply - EN</v>
          </cell>
          <cell r="Z335" t="str">
            <v>Not Valued from Nucleus - Model</v>
          </cell>
          <cell r="AB335">
            <v>0</v>
          </cell>
        </row>
        <row r="336">
          <cell r="C336">
            <v>201109</v>
          </cell>
          <cell r="D336" t="str">
            <v>REPSOL</v>
          </cell>
          <cell r="E336">
            <v>166059</v>
          </cell>
          <cell r="I336" t="str">
            <v>Supply - EN</v>
          </cell>
          <cell r="Z336" t="str">
            <v>Not Valued from Nucleus - Model</v>
          </cell>
          <cell r="AB336">
            <v>0</v>
          </cell>
        </row>
        <row r="337">
          <cell r="C337">
            <v>201110</v>
          </cell>
          <cell r="D337" t="str">
            <v>REPSOL</v>
          </cell>
          <cell r="E337">
            <v>166059</v>
          </cell>
          <cell r="I337" t="str">
            <v>Supply - EN</v>
          </cell>
          <cell r="Z337" t="str">
            <v>Not Valued from Nucleus - Model</v>
          </cell>
          <cell r="AB337">
            <v>0</v>
          </cell>
        </row>
        <row r="338">
          <cell r="C338">
            <v>201104</v>
          </cell>
          <cell r="D338" t="str">
            <v>JPMORVEN</v>
          </cell>
          <cell r="E338">
            <v>153972</v>
          </cell>
          <cell r="I338" t="str">
            <v>Supply - EN</v>
          </cell>
          <cell r="Z338" t="str">
            <v>Valued from Nucleus - Baseload Portion</v>
          </cell>
          <cell r="AB338">
            <v>-5347.8662127999942</v>
          </cell>
        </row>
        <row r="339">
          <cell r="C339">
            <v>201104</v>
          </cell>
          <cell r="D339" t="str">
            <v>ANE</v>
          </cell>
          <cell r="E339">
            <v>67038</v>
          </cell>
          <cell r="I339" t="str">
            <v>Supply - NY</v>
          </cell>
          <cell r="Z339" t="str">
            <v>Valued in Nucleus</v>
          </cell>
          <cell r="AB339">
            <v>-363624.65207128704</v>
          </cell>
        </row>
        <row r="340">
          <cell r="C340">
            <v>201105</v>
          </cell>
          <cell r="D340" t="str">
            <v>ANE</v>
          </cell>
          <cell r="E340">
            <v>67038</v>
          </cell>
          <cell r="I340" t="str">
            <v>Supply - NY</v>
          </cell>
          <cell r="Z340" t="str">
            <v>Valued in Nucleus</v>
          </cell>
          <cell r="AB340">
            <v>-375670.30967940972</v>
          </cell>
        </row>
        <row r="341">
          <cell r="C341">
            <v>201106</v>
          </cell>
          <cell r="D341" t="str">
            <v>ANE</v>
          </cell>
          <cell r="E341">
            <v>67038</v>
          </cell>
          <cell r="I341" t="str">
            <v>Supply - NY</v>
          </cell>
          <cell r="Z341" t="str">
            <v>Valued in Nucleus</v>
          </cell>
          <cell r="AB341">
            <v>-363442.80337551225</v>
          </cell>
        </row>
        <row r="342">
          <cell r="C342">
            <v>201107</v>
          </cell>
          <cell r="D342" t="str">
            <v>ANE</v>
          </cell>
          <cell r="E342">
            <v>67038</v>
          </cell>
          <cell r="I342" t="str">
            <v>Supply - NY</v>
          </cell>
          <cell r="Z342" t="str">
            <v>Valued in Nucleus</v>
          </cell>
          <cell r="AB342">
            <v>-374503.97987593629</v>
          </cell>
        </row>
        <row r="343">
          <cell r="C343">
            <v>201108</v>
          </cell>
          <cell r="D343" t="str">
            <v>ANE</v>
          </cell>
          <cell r="E343">
            <v>67038</v>
          </cell>
          <cell r="I343" t="str">
            <v>Supply - NY</v>
          </cell>
          <cell r="Z343" t="str">
            <v>Valued in Nucleus</v>
          </cell>
          <cell r="AB343">
            <v>-374391.51621831593</v>
          </cell>
        </row>
        <row r="344">
          <cell r="C344">
            <v>201109</v>
          </cell>
          <cell r="D344" t="str">
            <v>ANE</v>
          </cell>
          <cell r="E344">
            <v>67038</v>
          </cell>
          <cell r="I344" t="str">
            <v>Supply - NY</v>
          </cell>
          <cell r="Z344" t="str">
            <v>Valued in Nucleus</v>
          </cell>
          <cell r="AB344">
            <v>-362169.25613692449</v>
          </cell>
        </row>
        <row r="345">
          <cell r="C345">
            <v>201110</v>
          </cell>
          <cell r="D345" t="str">
            <v>ANE</v>
          </cell>
          <cell r="E345">
            <v>67038</v>
          </cell>
          <cell r="I345" t="str">
            <v>Supply - NY</v>
          </cell>
          <cell r="Z345" t="str">
            <v>Valued in Nucleus</v>
          </cell>
          <cell r="AB345">
            <v>-373079.51924745896</v>
          </cell>
        </row>
        <row r="346">
          <cell r="C346">
            <v>201104</v>
          </cell>
          <cell r="D346" t="str">
            <v>ANE</v>
          </cell>
          <cell r="E346">
            <v>67039</v>
          </cell>
          <cell r="I346" t="str">
            <v>Supply - LI</v>
          </cell>
          <cell r="Z346" t="str">
            <v>Valued in Nucleus</v>
          </cell>
          <cell r="AB346">
            <v>-355239.38472835184</v>
          </cell>
        </row>
        <row r="347">
          <cell r="C347">
            <v>201105</v>
          </cell>
          <cell r="D347" t="str">
            <v>ANE</v>
          </cell>
          <cell r="E347">
            <v>67039</v>
          </cell>
          <cell r="I347" t="str">
            <v>Supply - LI</v>
          </cell>
          <cell r="Z347" t="str">
            <v>Valued in Nucleus</v>
          </cell>
          <cell r="AB347">
            <v>-367007.26672695449</v>
          </cell>
        </row>
        <row r="348">
          <cell r="C348">
            <v>201106</v>
          </cell>
          <cell r="D348" t="str">
            <v>ANE</v>
          </cell>
          <cell r="E348">
            <v>67039</v>
          </cell>
          <cell r="I348" t="str">
            <v>Supply - LI</v>
          </cell>
          <cell r="Z348" t="str">
            <v>Valued in Nucleus</v>
          </cell>
          <cell r="AB348">
            <v>-355061.72950494295</v>
          </cell>
        </row>
        <row r="349">
          <cell r="C349">
            <v>201107</v>
          </cell>
          <cell r="D349" t="str">
            <v>ANE</v>
          </cell>
          <cell r="E349">
            <v>67039</v>
          </cell>
          <cell r="I349" t="str">
            <v>Supply - LI</v>
          </cell>
          <cell r="Z349" t="str">
            <v>Valued in Nucleus</v>
          </cell>
          <cell r="AB349">
            <v>-365867.83275454328</v>
          </cell>
        </row>
        <row r="350">
          <cell r="C350">
            <v>201108</v>
          </cell>
          <cell r="D350" t="str">
            <v>ANE</v>
          </cell>
          <cell r="E350">
            <v>67039</v>
          </cell>
          <cell r="I350" t="str">
            <v>Supply - LI</v>
          </cell>
          <cell r="Z350" t="str">
            <v>Valued in Nucleus</v>
          </cell>
          <cell r="AB350">
            <v>-365757.96253449685</v>
          </cell>
        </row>
        <row r="351">
          <cell r="C351">
            <v>201109</v>
          </cell>
          <cell r="D351" t="str">
            <v>ANE</v>
          </cell>
          <cell r="E351">
            <v>67039</v>
          </cell>
          <cell r="I351" t="str">
            <v>Supply - LI</v>
          </cell>
          <cell r="Z351" t="str">
            <v>Valued in Nucleus</v>
          </cell>
          <cell r="AB351">
            <v>-353817.55055590486</v>
          </cell>
        </row>
        <row r="352">
          <cell r="C352">
            <v>201110</v>
          </cell>
          <cell r="D352" t="str">
            <v>ANE</v>
          </cell>
          <cell r="E352">
            <v>67039</v>
          </cell>
          <cell r="I352" t="str">
            <v>Supply - LI</v>
          </cell>
          <cell r="Z352" t="str">
            <v>Valued in Nucleus</v>
          </cell>
          <cell r="AB352">
            <v>-364476.22051277803</v>
          </cell>
        </row>
        <row r="353">
          <cell r="C353">
            <v>201104</v>
          </cell>
          <cell r="D353" t="str">
            <v>BPCANMKT</v>
          </cell>
          <cell r="E353">
            <v>84190</v>
          </cell>
          <cell r="I353" t="str">
            <v>Supply - NIMO</v>
          </cell>
          <cell r="Z353" t="str">
            <v>Valued in Nucleus</v>
          </cell>
          <cell r="AB353">
            <v>-1501110.8176381867</v>
          </cell>
        </row>
        <row r="354">
          <cell r="C354">
            <v>201105</v>
          </cell>
          <cell r="D354" t="str">
            <v>BPCANMKT</v>
          </cell>
          <cell r="E354">
            <v>84190</v>
          </cell>
          <cell r="I354" t="str">
            <v>Supply - NIMO</v>
          </cell>
          <cell r="Z354" t="str">
            <v>Valued in Nucleus</v>
          </cell>
          <cell r="AB354">
            <v>-1550837.5532654892</v>
          </cell>
        </row>
        <row r="355">
          <cell r="C355">
            <v>201106</v>
          </cell>
          <cell r="D355" t="str">
            <v>BPCANMKT</v>
          </cell>
          <cell r="E355">
            <v>84190</v>
          </cell>
          <cell r="I355" t="str">
            <v>Supply - NIMO</v>
          </cell>
          <cell r="Z355" t="str">
            <v>Valued in Nucleus</v>
          </cell>
          <cell r="AB355">
            <v>-1500360.1120882574</v>
          </cell>
        </row>
        <row r="356">
          <cell r="C356">
            <v>201107</v>
          </cell>
          <cell r="D356" t="str">
            <v>BPCANMKT</v>
          </cell>
          <cell r="E356">
            <v>84190</v>
          </cell>
          <cell r="I356" t="str">
            <v>Supply - NIMO</v>
          </cell>
          <cell r="Z356" t="str">
            <v>Valued in Nucleus</v>
          </cell>
          <cell r="AB356">
            <v>-1545996.5703263315</v>
          </cell>
        </row>
        <row r="357">
          <cell r="C357">
            <v>201108</v>
          </cell>
          <cell r="D357" t="str">
            <v>BPCANMKT</v>
          </cell>
          <cell r="E357">
            <v>84190</v>
          </cell>
          <cell r="I357" t="str">
            <v>Supply - NIMO</v>
          </cell>
          <cell r="Z357" t="str">
            <v>Valued in Nucleus</v>
          </cell>
          <cell r="AB357">
            <v>-1545532.3070919993</v>
          </cell>
        </row>
        <row r="358">
          <cell r="C358">
            <v>201109</v>
          </cell>
          <cell r="D358" t="str">
            <v>BPCANMKT</v>
          </cell>
          <cell r="E358">
            <v>84190</v>
          </cell>
          <cell r="I358" t="str">
            <v>Supply - NIMO</v>
          </cell>
          <cell r="Z358" t="str">
            <v>Valued in Nucleus</v>
          </cell>
          <cell r="AB358">
            <v>-1495077.3768834413</v>
          </cell>
        </row>
        <row r="359">
          <cell r="C359">
            <v>201110</v>
          </cell>
          <cell r="D359" t="str">
            <v>BPCANMKT</v>
          </cell>
          <cell r="E359">
            <v>84190</v>
          </cell>
          <cell r="I359" t="str">
            <v>Supply - NIMO</v>
          </cell>
          <cell r="Z359" t="str">
            <v>Valued in Nucleus</v>
          </cell>
          <cell r="AB359">
            <v>-1540088.0228111069</v>
          </cell>
        </row>
      </sheetData>
      <sheetData sheetId="22" refreshError="1"/>
      <sheetData sheetId="23" refreshError="1"/>
      <sheetData sheetId="24">
        <row r="2">
          <cell r="B2">
            <v>201101</v>
          </cell>
          <cell r="C2">
            <v>172518</v>
          </cell>
          <cell r="F2">
            <v>0</v>
          </cell>
          <cell r="V2">
            <v>0</v>
          </cell>
          <cell r="AM2" t="str">
            <v>NGP 3</v>
          </cell>
          <cell r="AP2">
            <v>0</v>
          </cell>
        </row>
        <row r="3">
          <cell r="B3">
            <v>201101</v>
          </cell>
          <cell r="C3">
            <v>172519</v>
          </cell>
          <cell r="F3">
            <v>0</v>
          </cell>
          <cell r="V3">
            <v>0</v>
          </cell>
          <cell r="AM3" t="str">
            <v>NGP 3</v>
          </cell>
          <cell r="AP3">
            <v>0</v>
          </cell>
        </row>
        <row r="4">
          <cell r="B4">
            <v>201101</v>
          </cell>
          <cell r="C4">
            <v>173097</v>
          </cell>
          <cell r="F4">
            <v>0</v>
          </cell>
          <cell r="V4">
            <v>0</v>
          </cell>
          <cell r="AM4" t="str">
            <v>NGP 3</v>
          </cell>
          <cell r="AP4">
            <v>0</v>
          </cell>
        </row>
        <row r="5">
          <cell r="B5">
            <v>201101</v>
          </cell>
          <cell r="C5">
            <v>153738</v>
          </cell>
          <cell r="F5">
            <v>0</v>
          </cell>
          <cell r="V5">
            <v>0</v>
          </cell>
          <cell r="AM5" t="str">
            <v>NGP 3</v>
          </cell>
          <cell r="AP5">
            <v>0</v>
          </cell>
        </row>
        <row r="6">
          <cell r="B6">
            <v>201101</v>
          </cell>
          <cell r="C6">
            <v>165934</v>
          </cell>
          <cell r="F6">
            <v>0</v>
          </cell>
          <cell r="V6">
            <v>0</v>
          </cell>
          <cell r="AM6" t="str">
            <v>NGP 3</v>
          </cell>
          <cell r="AP6">
            <v>0</v>
          </cell>
        </row>
        <row r="7">
          <cell r="B7">
            <v>201101</v>
          </cell>
          <cell r="C7">
            <v>144516</v>
          </cell>
          <cell r="F7">
            <v>0</v>
          </cell>
          <cell r="V7">
            <v>0</v>
          </cell>
          <cell r="AM7" t="str">
            <v>NGP 3</v>
          </cell>
          <cell r="AP7">
            <v>0</v>
          </cell>
        </row>
        <row r="8">
          <cell r="B8">
            <v>201101</v>
          </cell>
          <cell r="C8">
            <v>144517</v>
          </cell>
          <cell r="F8">
            <v>0</v>
          </cell>
          <cell r="V8">
            <v>0</v>
          </cell>
          <cell r="AM8" t="str">
            <v>NGP 3</v>
          </cell>
          <cell r="AP8">
            <v>0</v>
          </cell>
        </row>
        <row r="9">
          <cell r="B9">
            <v>201101</v>
          </cell>
          <cell r="C9">
            <v>144663</v>
          </cell>
          <cell r="F9">
            <v>0</v>
          </cell>
          <cell r="V9">
            <v>0</v>
          </cell>
          <cell r="AM9" t="str">
            <v>NGP 3</v>
          </cell>
          <cell r="AP9">
            <v>0</v>
          </cell>
        </row>
        <row r="10">
          <cell r="B10">
            <v>201101</v>
          </cell>
          <cell r="C10">
            <v>172842</v>
          </cell>
          <cell r="F10">
            <v>0</v>
          </cell>
          <cell r="V10">
            <v>0</v>
          </cell>
          <cell r="AM10" t="str">
            <v>NGP 3</v>
          </cell>
          <cell r="AP10">
            <v>0</v>
          </cell>
        </row>
        <row r="11">
          <cell r="B11">
            <v>201101</v>
          </cell>
          <cell r="C11">
            <v>172248</v>
          </cell>
          <cell r="F11">
            <v>0</v>
          </cell>
          <cell r="V11">
            <v>0</v>
          </cell>
          <cell r="AM11" t="str">
            <v>NGP 3</v>
          </cell>
          <cell r="AP11">
            <v>0</v>
          </cell>
        </row>
        <row r="12">
          <cell r="B12">
            <v>201101</v>
          </cell>
          <cell r="C12">
            <v>172391</v>
          </cell>
          <cell r="F12">
            <v>0</v>
          </cell>
          <cell r="V12">
            <v>0</v>
          </cell>
          <cell r="AM12" t="str">
            <v>NGP 3</v>
          </cell>
          <cell r="AP12">
            <v>0</v>
          </cell>
        </row>
        <row r="13">
          <cell r="B13">
            <v>201101</v>
          </cell>
          <cell r="C13">
            <v>172513</v>
          </cell>
          <cell r="F13">
            <v>0</v>
          </cell>
          <cell r="V13">
            <v>0</v>
          </cell>
          <cell r="AM13" t="str">
            <v>NGP 3</v>
          </cell>
          <cell r="AP13">
            <v>0</v>
          </cell>
        </row>
        <row r="14">
          <cell r="B14">
            <v>201101</v>
          </cell>
          <cell r="C14">
            <v>172845</v>
          </cell>
          <cell r="F14">
            <v>0</v>
          </cell>
          <cell r="V14">
            <v>0</v>
          </cell>
          <cell r="AM14" t="str">
            <v>NGP 3</v>
          </cell>
          <cell r="AP14">
            <v>0</v>
          </cell>
        </row>
        <row r="15">
          <cell r="B15">
            <v>201101</v>
          </cell>
          <cell r="C15">
            <v>173102</v>
          </cell>
          <cell r="F15">
            <v>0</v>
          </cell>
          <cell r="V15">
            <v>0</v>
          </cell>
          <cell r="AM15" t="str">
            <v>NGP 3</v>
          </cell>
          <cell r="AP15">
            <v>0</v>
          </cell>
        </row>
        <row r="16">
          <cell r="B16">
            <v>201101</v>
          </cell>
          <cell r="C16">
            <v>173105</v>
          </cell>
          <cell r="F16">
            <v>0</v>
          </cell>
          <cell r="V16">
            <v>0</v>
          </cell>
          <cell r="AM16" t="str">
            <v>NGP 3</v>
          </cell>
          <cell r="AP16">
            <v>0</v>
          </cell>
        </row>
        <row r="17">
          <cell r="B17">
            <v>201101</v>
          </cell>
          <cell r="C17">
            <v>170051</v>
          </cell>
          <cell r="F17">
            <v>0</v>
          </cell>
          <cell r="V17">
            <v>0</v>
          </cell>
          <cell r="AM17" t="str">
            <v>NGP 3</v>
          </cell>
          <cell r="AP17">
            <v>0</v>
          </cell>
        </row>
        <row r="18">
          <cell r="B18">
            <v>201101</v>
          </cell>
          <cell r="C18">
            <v>170052</v>
          </cell>
          <cell r="F18">
            <v>0</v>
          </cell>
          <cell r="V18">
            <v>0</v>
          </cell>
          <cell r="AM18" t="str">
            <v>NGP 3</v>
          </cell>
          <cell r="AP18">
            <v>0</v>
          </cell>
        </row>
        <row r="19">
          <cell r="B19">
            <v>201101</v>
          </cell>
          <cell r="C19">
            <v>153741</v>
          </cell>
          <cell r="F19">
            <v>0</v>
          </cell>
          <cell r="V19">
            <v>0</v>
          </cell>
          <cell r="AM19" t="str">
            <v>NGP 3</v>
          </cell>
          <cell r="AP19">
            <v>0</v>
          </cell>
        </row>
        <row r="20">
          <cell r="B20">
            <v>201101</v>
          </cell>
          <cell r="C20">
            <v>172678</v>
          </cell>
          <cell r="F20">
            <v>0</v>
          </cell>
          <cell r="V20">
            <v>0</v>
          </cell>
          <cell r="AM20" t="str">
            <v>NGP 3</v>
          </cell>
          <cell r="AP20">
            <v>0</v>
          </cell>
        </row>
        <row r="21">
          <cell r="B21">
            <v>201101</v>
          </cell>
          <cell r="C21">
            <v>167264</v>
          </cell>
          <cell r="F21">
            <v>0</v>
          </cell>
          <cell r="V21">
            <v>0</v>
          </cell>
          <cell r="AM21" t="str">
            <v>NGP 3</v>
          </cell>
          <cell r="AP21">
            <v>0</v>
          </cell>
        </row>
        <row r="22">
          <cell r="B22">
            <v>201101</v>
          </cell>
          <cell r="C22">
            <v>167265</v>
          </cell>
          <cell r="F22">
            <v>0</v>
          </cell>
          <cell r="V22">
            <v>0</v>
          </cell>
          <cell r="AM22" t="str">
            <v>NGP 3</v>
          </cell>
          <cell r="AP22">
            <v>0</v>
          </cell>
        </row>
        <row r="23">
          <cell r="B23">
            <v>201101</v>
          </cell>
          <cell r="C23">
            <v>167266</v>
          </cell>
          <cell r="F23">
            <v>0</v>
          </cell>
          <cell r="V23">
            <v>0</v>
          </cell>
          <cell r="AM23" t="str">
            <v>NGP 3</v>
          </cell>
          <cell r="AP23">
            <v>0</v>
          </cell>
        </row>
        <row r="24">
          <cell r="B24">
            <v>201101</v>
          </cell>
          <cell r="C24">
            <v>167267</v>
          </cell>
          <cell r="F24">
            <v>0</v>
          </cell>
          <cell r="V24">
            <v>0</v>
          </cell>
          <cell r="AM24" t="str">
            <v>NGP 3</v>
          </cell>
          <cell r="AP24">
            <v>0</v>
          </cell>
        </row>
        <row r="25">
          <cell r="B25">
            <v>201101</v>
          </cell>
          <cell r="C25">
            <v>165933</v>
          </cell>
          <cell r="F25">
            <v>0</v>
          </cell>
          <cell r="V25">
            <v>0</v>
          </cell>
          <cell r="AM25" t="str">
            <v>NGP 3</v>
          </cell>
          <cell r="AP25">
            <v>0</v>
          </cell>
        </row>
        <row r="26">
          <cell r="B26">
            <v>201101</v>
          </cell>
          <cell r="C26">
            <v>172250</v>
          </cell>
          <cell r="F26">
            <v>0</v>
          </cell>
          <cell r="V26">
            <v>0</v>
          </cell>
          <cell r="AM26" t="str">
            <v>NGP 3</v>
          </cell>
          <cell r="AP26">
            <v>0</v>
          </cell>
        </row>
        <row r="27">
          <cell r="B27">
            <v>201101</v>
          </cell>
          <cell r="C27">
            <v>172664</v>
          </cell>
          <cell r="F27">
            <v>0</v>
          </cell>
          <cell r="V27">
            <v>0</v>
          </cell>
          <cell r="AM27" t="str">
            <v>NGP 3</v>
          </cell>
          <cell r="AP27">
            <v>0</v>
          </cell>
        </row>
        <row r="28">
          <cell r="B28">
            <v>201101</v>
          </cell>
          <cell r="C28">
            <v>172682</v>
          </cell>
          <cell r="F28">
            <v>0</v>
          </cell>
          <cell r="V28">
            <v>0</v>
          </cell>
          <cell r="AM28" t="str">
            <v>NGP 3</v>
          </cell>
          <cell r="AP28">
            <v>0</v>
          </cell>
        </row>
        <row r="29">
          <cell r="B29">
            <v>201101</v>
          </cell>
          <cell r="C29">
            <v>172520</v>
          </cell>
          <cell r="F29">
            <v>0</v>
          </cell>
          <cell r="V29">
            <v>0</v>
          </cell>
          <cell r="AM29" t="str">
            <v>NGP 3</v>
          </cell>
          <cell r="AP29">
            <v>0</v>
          </cell>
        </row>
        <row r="30">
          <cell r="B30">
            <v>201101</v>
          </cell>
          <cell r="C30">
            <v>153739</v>
          </cell>
          <cell r="F30">
            <v>0</v>
          </cell>
          <cell r="V30">
            <v>0</v>
          </cell>
          <cell r="AM30" t="str">
            <v>NGP 3</v>
          </cell>
          <cell r="AP30">
            <v>0</v>
          </cell>
        </row>
        <row r="31">
          <cell r="B31">
            <v>201101</v>
          </cell>
          <cell r="C31">
            <v>172381</v>
          </cell>
          <cell r="F31">
            <v>0</v>
          </cell>
          <cell r="V31">
            <v>0</v>
          </cell>
          <cell r="AM31" t="str">
            <v>NGP 3</v>
          </cell>
          <cell r="AP31">
            <v>0</v>
          </cell>
        </row>
        <row r="32">
          <cell r="B32">
            <v>201101</v>
          </cell>
          <cell r="C32">
            <v>172249</v>
          </cell>
          <cell r="F32">
            <v>0</v>
          </cell>
          <cell r="V32">
            <v>0</v>
          </cell>
          <cell r="AM32" t="str">
            <v>NGP 3</v>
          </cell>
          <cell r="AP32">
            <v>0</v>
          </cell>
        </row>
        <row r="33">
          <cell r="B33">
            <v>201101</v>
          </cell>
          <cell r="C33">
            <v>172510</v>
          </cell>
          <cell r="F33">
            <v>0</v>
          </cell>
          <cell r="V33">
            <v>0</v>
          </cell>
          <cell r="AM33" t="str">
            <v>NGP 3</v>
          </cell>
          <cell r="AP33">
            <v>0</v>
          </cell>
        </row>
        <row r="34">
          <cell r="B34">
            <v>201101</v>
          </cell>
          <cell r="C34">
            <v>172514</v>
          </cell>
          <cell r="F34">
            <v>0</v>
          </cell>
          <cell r="V34">
            <v>0</v>
          </cell>
          <cell r="AM34" t="str">
            <v>NGP 3</v>
          </cell>
          <cell r="AP34">
            <v>0</v>
          </cell>
        </row>
        <row r="35">
          <cell r="B35">
            <v>201101</v>
          </cell>
          <cell r="C35">
            <v>172515</v>
          </cell>
          <cell r="F35">
            <v>0</v>
          </cell>
          <cell r="V35">
            <v>0</v>
          </cell>
          <cell r="AM35" t="str">
            <v>NGP 3</v>
          </cell>
          <cell r="AP35">
            <v>0</v>
          </cell>
        </row>
        <row r="36">
          <cell r="B36">
            <v>201102</v>
          </cell>
          <cell r="C36">
            <v>153738</v>
          </cell>
          <cell r="F36">
            <v>263820</v>
          </cell>
          <cell r="V36">
            <v>64371.332999999999</v>
          </cell>
          <cell r="AM36" t="str">
            <v>NGP 3</v>
          </cell>
          <cell r="AP36">
            <v>59097.317361660702</v>
          </cell>
        </row>
        <row r="37">
          <cell r="B37">
            <v>201102</v>
          </cell>
          <cell r="C37">
            <v>165934</v>
          </cell>
          <cell r="F37">
            <v>140140</v>
          </cell>
          <cell r="V37">
            <v>20179.98</v>
          </cell>
          <cell r="AM37" t="str">
            <v>NGP 3</v>
          </cell>
          <cell r="AP37">
            <v>17378.446562213368</v>
          </cell>
        </row>
        <row r="38">
          <cell r="B38">
            <v>201102</v>
          </cell>
          <cell r="C38">
            <v>144516</v>
          </cell>
          <cell r="F38">
            <v>387190</v>
          </cell>
          <cell r="V38">
            <v>294262.266</v>
          </cell>
          <cell r="AM38" t="str">
            <v>NGP 3</v>
          </cell>
          <cell r="AP38">
            <v>286521.96535937913</v>
          </cell>
        </row>
        <row r="39">
          <cell r="B39">
            <v>201102</v>
          </cell>
          <cell r="C39">
            <v>144517</v>
          </cell>
          <cell r="F39">
            <v>559880</v>
          </cell>
          <cell r="V39">
            <v>431110.02600000001</v>
          </cell>
          <cell r="AM39" t="str">
            <v>NGP 3</v>
          </cell>
          <cell r="AP39">
            <v>419917.48610312562</v>
          </cell>
        </row>
        <row r="40">
          <cell r="B40">
            <v>201102</v>
          </cell>
          <cell r="C40">
            <v>144663</v>
          </cell>
          <cell r="F40">
            <v>28330</v>
          </cell>
          <cell r="V40">
            <v>21530.866000000002</v>
          </cell>
          <cell r="AM40" t="str">
            <v>NGP 3</v>
          </cell>
          <cell r="AP40">
            <v>20626.076718330933</v>
          </cell>
        </row>
        <row r="41">
          <cell r="B41">
            <v>201102</v>
          </cell>
          <cell r="C41">
            <v>170051</v>
          </cell>
          <cell r="F41">
            <v>0</v>
          </cell>
          <cell r="V41">
            <v>0</v>
          </cell>
          <cell r="AM41" t="str">
            <v>NGP 3</v>
          </cell>
          <cell r="AP41">
            <v>0</v>
          </cell>
        </row>
        <row r="42">
          <cell r="B42">
            <v>201102</v>
          </cell>
          <cell r="C42">
            <v>170052</v>
          </cell>
          <cell r="F42">
            <v>0</v>
          </cell>
          <cell r="V42">
            <v>0</v>
          </cell>
          <cell r="AM42" t="str">
            <v>NGP 3</v>
          </cell>
          <cell r="AP42">
            <v>0</v>
          </cell>
        </row>
        <row r="43">
          <cell r="B43">
            <v>201102</v>
          </cell>
          <cell r="C43">
            <v>153741</v>
          </cell>
          <cell r="F43">
            <v>420470</v>
          </cell>
          <cell r="V43">
            <v>42047.224000000002</v>
          </cell>
          <cell r="AM43" t="str">
            <v>NGP 3</v>
          </cell>
          <cell r="AP43">
            <v>37844.42406926593</v>
          </cell>
        </row>
        <row r="44">
          <cell r="B44">
            <v>201102</v>
          </cell>
          <cell r="C44">
            <v>167264</v>
          </cell>
          <cell r="F44">
            <v>243580</v>
          </cell>
          <cell r="V44">
            <v>80380.464000000007</v>
          </cell>
          <cell r="AM44" t="str">
            <v>NGP 3</v>
          </cell>
          <cell r="AP44">
            <v>76728.415076908452</v>
          </cell>
        </row>
        <row r="45">
          <cell r="B45">
            <v>201102</v>
          </cell>
          <cell r="C45">
            <v>167265</v>
          </cell>
          <cell r="F45">
            <v>169920</v>
          </cell>
          <cell r="V45">
            <v>56075.095999999998</v>
          </cell>
          <cell r="AM45" t="str">
            <v>NGP 3</v>
          </cell>
          <cell r="AP45">
            <v>53527.447781707371</v>
          </cell>
        </row>
        <row r="46">
          <cell r="B46">
            <v>201102</v>
          </cell>
          <cell r="C46">
            <v>167266</v>
          </cell>
          <cell r="F46">
            <v>56630</v>
          </cell>
          <cell r="V46">
            <v>18688.62</v>
          </cell>
          <cell r="AM46" t="str">
            <v>NGP 3</v>
          </cell>
          <cell r="AP46">
            <v>17839.553859452026</v>
          </cell>
        </row>
        <row r="47">
          <cell r="B47">
            <v>201102</v>
          </cell>
          <cell r="C47">
            <v>167267</v>
          </cell>
          <cell r="F47">
            <v>113290</v>
          </cell>
          <cell r="V47">
            <v>37386.478000000003</v>
          </cell>
          <cell r="AM47" t="str">
            <v>NGP 3</v>
          </cell>
          <cell r="AP47">
            <v>-7223.5284178437178</v>
          </cell>
        </row>
        <row r="48">
          <cell r="B48">
            <v>201102</v>
          </cell>
          <cell r="C48">
            <v>165933</v>
          </cell>
          <cell r="F48">
            <v>92380</v>
          </cell>
          <cell r="V48">
            <v>16074.245999999999</v>
          </cell>
          <cell r="AM48" t="str">
            <v>NGP 3</v>
          </cell>
          <cell r="AP48">
            <v>14227.480915208154</v>
          </cell>
        </row>
        <row r="49">
          <cell r="B49">
            <v>201102</v>
          </cell>
          <cell r="C49">
            <v>153739</v>
          </cell>
          <cell r="F49">
            <v>240330</v>
          </cell>
          <cell r="V49">
            <v>-21149.026000000002</v>
          </cell>
          <cell r="AM49" t="str">
            <v>NGP 3</v>
          </cell>
          <cell r="AP49">
            <v>-25953.453937086211</v>
          </cell>
        </row>
        <row r="50">
          <cell r="B50">
            <v>201103</v>
          </cell>
          <cell r="C50">
            <v>153738</v>
          </cell>
          <cell r="F50">
            <v>292010</v>
          </cell>
          <cell r="V50">
            <v>68914.577000000005</v>
          </cell>
          <cell r="AM50" t="str">
            <v>NGP 3</v>
          </cell>
          <cell r="AP50">
            <v>63078.486786995316</v>
          </cell>
        </row>
        <row r="51">
          <cell r="B51">
            <v>201103</v>
          </cell>
          <cell r="C51">
            <v>165934</v>
          </cell>
          <cell r="F51">
            <v>155120</v>
          </cell>
          <cell r="V51">
            <v>-1240.922</v>
          </cell>
          <cell r="AM51" t="str">
            <v>NGP 3</v>
          </cell>
          <cell r="AP51">
            <v>-4341.1388207982191</v>
          </cell>
        </row>
        <row r="52">
          <cell r="B52">
            <v>201103</v>
          </cell>
          <cell r="C52">
            <v>144516</v>
          </cell>
          <cell r="F52">
            <v>428570</v>
          </cell>
          <cell r="V52">
            <v>8571.3140000000003</v>
          </cell>
          <cell r="AM52" t="str">
            <v>NGP 3</v>
          </cell>
          <cell r="AP52">
            <v>5.9457503256016935</v>
          </cell>
        </row>
        <row r="53">
          <cell r="B53">
            <v>201103</v>
          </cell>
          <cell r="C53">
            <v>144517</v>
          </cell>
          <cell r="F53">
            <v>619720</v>
          </cell>
          <cell r="V53">
            <v>18591.527999999998</v>
          </cell>
          <cell r="AM53" t="str">
            <v>NGP 3</v>
          </cell>
          <cell r="AP53">
            <v>6205.8500204675565</v>
          </cell>
        </row>
        <row r="54">
          <cell r="B54">
            <v>201103</v>
          </cell>
          <cell r="C54">
            <v>144663</v>
          </cell>
          <cell r="F54">
            <v>31360</v>
          </cell>
          <cell r="V54">
            <v>627.154</v>
          </cell>
          <cell r="AM54" t="str">
            <v>NGP 3</v>
          </cell>
          <cell r="AP54">
            <v>-337.96469471985722</v>
          </cell>
        </row>
        <row r="55">
          <cell r="B55">
            <v>201103</v>
          </cell>
          <cell r="C55">
            <v>170051</v>
          </cell>
          <cell r="F55">
            <v>0</v>
          </cell>
          <cell r="V55">
            <v>0</v>
          </cell>
          <cell r="AM55" t="str">
            <v>NGP 3</v>
          </cell>
          <cell r="AP55">
            <v>0</v>
          </cell>
        </row>
        <row r="56">
          <cell r="B56">
            <v>201103</v>
          </cell>
          <cell r="C56">
            <v>170052</v>
          </cell>
          <cell r="F56">
            <v>0</v>
          </cell>
          <cell r="V56">
            <v>0</v>
          </cell>
          <cell r="AM56" t="str">
            <v>NGP 3</v>
          </cell>
          <cell r="AP56">
            <v>0</v>
          </cell>
        </row>
        <row r="57">
          <cell r="B57">
            <v>201103</v>
          </cell>
          <cell r="C57">
            <v>153741</v>
          </cell>
          <cell r="F57">
            <v>465410</v>
          </cell>
          <cell r="V57">
            <v>18616.315999999999</v>
          </cell>
          <cell r="AM57" t="str">
            <v>NGP 3</v>
          </cell>
          <cell r="AP57">
            <v>13965.491120655945</v>
          </cell>
        </row>
        <row r="58">
          <cell r="B58">
            <v>201103</v>
          </cell>
          <cell r="C58">
            <v>167264</v>
          </cell>
          <cell r="F58">
            <v>269610</v>
          </cell>
          <cell r="V58">
            <v>88970.682000000001</v>
          </cell>
          <cell r="AM58" t="str">
            <v>NGP 3</v>
          </cell>
          <cell r="AP58">
            <v>84929.377894845573</v>
          </cell>
        </row>
        <row r="59">
          <cell r="B59">
            <v>201103</v>
          </cell>
          <cell r="C59">
            <v>167265</v>
          </cell>
          <cell r="F59">
            <v>188080</v>
          </cell>
          <cell r="V59">
            <v>62067.813999999998</v>
          </cell>
          <cell r="AM59" t="str">
            <v>NGP 3</v>
          </cell>
          <cell r="AP59">
            <v>59248.599296919827</v>
          </cell>
        </row>
        <row r="60">
          <cell r="B60">
            <v>201103</v>
          </cell>
          <cell r="C60">
            <v>167266</v>
          </cell>
          <cell r="F60">
            <v>62680</v>
          </cell>
          <cell r="V60">
            <v>20685.862000000001</v>
          </cell>
          <cell r="AM60" t="str">
            <v>NGP 3</v>
          </cell>
          <cell r="AP60">
            <v>19746.323624898632</v>
          </cell>
        </row>
        <row r="61">
          <cell r="B61">
            <v>201103</v>
          </cell>
          <cell r="C61">
            <v>167267</v>
          </cell>
          <cell r="F61">
            <v>125400</v>
          </cell>
          <cell r="V61">
            <v>41381.949999999997</v>
          </cell>
          <cell r="AM61" t="str">
            <v>NGP 3</v>
          </cell>
          <cell r="AP61">
            <v>39502.273672021191</v>
          </cell>
        </row>
        <row r="62">
          <cell r="B62">
            <v>201103</v>
          </cell>
          <cell r="C62">
            <v>165933</v>
          </cell>
          <cell r="F62">
            <v>102250</v>
          </cell>
          <cell r="V62">
            <v>2249.5740000000001</v>
          </cell>
          <cell r="AM62" t="str">
            <v>NGP 3</v>
          </cell>
          <cell r="AP62">
            <v>206.01307989544944</v>
          </cell>
        </row>
        <row r="63">
          <cell r="B63">
            <v>201103</v>
          </cell>
          <cell r="C63">
            <v>153739</v>
          </cell>
          <cell r="F63">
            <v>266010</v>
          </cell>
          <cell r="V63">
            <v>-1064.056</v>
          </cell>
          <cell r="AM63" t="str">
            <v>NGP 3</v>
          </cell>
          <cell r="AP63">
            <v>-6380.5121404108704</v>
          </cell>
        </row>
        <row r="64">
          <cell r="B64">
            <v>201104</v>
          </cell>
          <cell r="C64">
            <v>153738</v>
          </cell>
          <cell r="F64">
            <v>282480</v>
          </cell>
          <cell r="V64">
            <v>62146.392</v>
          </cell>
          <cell r="AM64" t="str">
            <v>NGP 3</v>
          </cell>
          <cell r="AP64">
            <v>56502.399469329539</v>
          </cell>
        </row>
        <row r="65">
          <cell r="B65">
            <v>201105</v>
          </cell>
          <cell r="C65">
            <v>153738</v>
          </cell>
          <cell r="F65">
            <v>291770</v>
          </cell>
          <cell r="V65">
            <v>47266.408000000003</v>
          </cell>
          <cell r="AM65" t="str">
            <v>NGP 3</v>
          </cell>
          <cell r="AP65">
            <v>41438.750980302146</v>
          </cell>
        </row>
        <row r="66">
          <cell r="B66">
            <v>201106</v>
          </cell>
          <cell r="C66">
            <v>153738</v>
          </cell>
          <cell r="F66">
            <v>282200</v>
          </cell>
          <cell r="V66">
            <v>62084.5</v>
          </cell>
          <cell r="AM66" t="str">
            <v>NGP 3</v>
          </cell>
          <cell r="AP66">
            <v>56450.125332034921</v>
          </cell>
        </row>
        <row r="67">
          <cell r="B67">
            <v>201107</v>
          </cell>
          <cell r="C67">
            <v>153738</v>
          </cell>
          <cell r="F67">
            <v>291420</v>
          </cell>
          <cell r="V67">
            <v>66443.377999999997</v>
          </cell>
          <cell r="AM67" t="str">
            <v>NGP 3</v>
          </cell>
          <cell r="AP67">
            <v>60627.374830657311</v>
          </cell>
        </row>
        <row r="68">
          <cell r="B68">
            <v>201108</v>
          </cell>
          <cell r="C68">
            <v>153738</v>
          </cell>
          <cell r="F68">
            <v>291220</v>
          </cell>
          <cell r="V68">
            <v>67562.145999999993</v>
          </cell>
          <cell r="AM68" t="str">
            <v>NGP 3</v>
          </cell>
          <cell r="AP68">
            <v>61752.835414755195</v>
          </cell>
        </row>
        <row r="69">
          <cell r="B69">
            <v>201109</v>
          </cell>
          <cell r="C69">
            <v>153738</v>
          </cell>
          <cell r="F69">
            <v>281590</v>
          </cell>
          <cell r="V69">
            <v>51249.542000000001</v>
          </cell>
          <cell r="AM69" t="str">
            <v>NGP 3</v>
          </cell>
          <cell r="AP69">
            <v>45635.190086640097</v>
          </cell>
        </row>
        <row r="70">
          <cell r="B70">
            <v>201110</v>
          </cell>
          <cell r="C70">
            <v>153738</v>
          </cell>
          <cell r="F70">
            <v>290710</v>
          </cell>
          <cell r="V70">
            <v>45931.516000000003</v>
          </cell>
          <cell r="AM70" t="str">
            <v>NGP 3</v>
          </cell>
          <cell r="AP70">
            <v>40138.535717843304</v>
          </cell>
        </row>
        <row r="71">
          <cell r="B71">
            <v>201101</v>
          </cell>
          <cell r="C71">
            <v>165935</v>
          </cell>
          <cell r="F71">
            <v>0</v>
          </cell>
          <cell r="V71">
            <v>0</v>
          </cell>
          <cell r="AM71" t="str">
            <v>NGP 3</v>
          </cell>
          <cell r="AP71">
            <v>0</v>
          </cell>
        </row>
        <row r="72">
          <cell r="B72">
            <v>201101</v>
          </cell>
          <cell r="C72">
            <v>172251</v>
          </cell>
          <cell r="F72">
            <v>0</v>
          </cell>
          <cell r="V72">
            <v>0</v>
          </cell>
          <cell r="AM72" t="str">
            <v>NGP 3</v>
          </cell>
          <cell r="AP72">
            <v>0</v>
          </cell>
        </row>
        <row r="73">
          <cell r="B73">
            <v>201101</v>
          </cell>
          <cell r="C73">
            <v>172364</v>
          </cell>
          <cell r="F73">
            <v>0</v>
          </cell>
          <cell r="V73">
            <v>0</v>
          </cell>
          <cell r="AM73" t="str">
            <v>NGP 3</v>
          </cell>
          <cell r="AP73">
            <v>0</v>
          </cell>
        </row>
        <row r="74">
          <cell r="B74">
            <v>201101</v>
          </cell>
          <cell r="C74">
            <v>172673</v>
          </cell>
          <cell r="F74">
            <v>0</v>
          </cell>
          <cell r="V74">
            <v>0</v>
          </cell>
          <cell r="AM74" t="str">
            <v>NGP 3</v>
          </cell>
          <cell r="AP74">
            <v>0</v>
          </cell>
        </row>
        <row r="75">
          <cell r="B75">
            <v>201101</v>
          </cell>
          <cell r="C75">
            <v>172850</v>
          </cell>
          <cell r="F75">
            <v>0</v>
          </cell>
          <cell r="V75">
            <v>0</v>
          </cell>
          <cell r="AM75" t="str">
            <v>NGP 3</v>
          </cell>
          <cell r="AP75">
            <v>0</v>
          </cell>
        </row>
        <row r="76">
          <cell r="B76">
            <v>201101</v>
          </cell>
          <cell r="C76">
            <v>172368</v>
          </cell>
          <cell r="F76">
            <v>0</v>
          </cell>
          <cell r="V76">
            <v>0</v>
          </cell>
          <cell r="AM76" t="str">
            <v>NGP 3</v>
          </cell>
          <cell r="AP76">
            <v>0</v>
          </cell>
        </row>
        <row r="77">
          <cell r="B77">
            <v>201102</v>
          </cell>
          <cell r="C77">
            <v>165935</v>
          </cell>
          <cell r="F77">
            <v>-232520</v>
          </cell>
          <cell r="V77">
            <v>-455738.16600000003</v>
          </cell>
          <cell r="AM77" t="str">
            <v>NGP 2</v>
          </cell>
          <cell r="AP77">
            <v>-467358.91230644623</v>
          </cell>
        </row>
        <row r="78">
          <cell r="B78">
            <v>201103</v>
          </cell>
          <cell r="C78">
            <v>165935</v>
          </cell>
          <cell r="F78">
            <v>-257370</v>
          </cell>
          <cell r="V78">
            <v>99344.322</v>
          </cell>
          <cell r="AM78" t="str">
            <v>NGP 3</v>
          </cell>
          <cell r="AP78">
            <v>96772.433129548619</v>
          </cell>
        </row>
        <row r="79">
          <cell r="B79">
            <v>201104</v>
          </cell>
          <cell r="C79">
            <v>167264</v>
          </cell>
          <cell r="F79">
            <v>0</v>
          </cell>
          <cell r="V79">
            <v>0</v>
          </cell>
          <cell r="AM79" t="str">
            <v>NGP 3</v>
          </cell>
          <cell r="AP79">
            <v>-91973.484135258637</v>
          </cell>
        </row>
        <row r="80">
          <cell r="B80">
            <v>201105</v>
          </cell>
          <cell r="C80">
            <v>167264</v>
          </cell>
          <cell r="F80">
            <v>0</v>
          </cell>
          <cell r="V80">
            <v>0</v>
          </cell>
          <cell r="AM80" t="str">
            <v>NGP 3</v>
          </cell>
          <cell r="AP80">
            <v>-91942.701766578626</v>
          </cell>
        </row>
        <row r="81">
          <cell r="B81">
            <v>201106</v>
          </cell>
          <cell r="C81">
            <v>167264</v>
          </cell>
          <cell r="F81">
            <v>0</v>
          </cell>
          <cell r="V81">
            <v>0</v>
          </cell>
          <cell r="AM81" t="str">
            <v>NGP 3</v>
          </cell>
          <cell r="AP81">
            <v>-91907.854139543124</v>
          </cell>
        </row>
        <row r="82">
          <cell r="B82">
            <v>201107</v>
          </cell>
          <cell r="C82">
            <v>167264</v>
          </cell>
          <cell r="F82">
            <v>0</v>
          </cell>
          <cell r="V82">
            <v>0</v>
          </cell>
          <cell r="AM82" t="str">
            <v>NGP 3</v>
          </cell>
          <cell r="AP82">
            <v>-91869.043263812011</v>
          </cell>
        </row>
        <row r="83">
          <cell r="B83">
            <v>201108</v>
          </cell>
          <cell r="C83">
            <v>167264</v>
          </cell>
          <cell r="F83">
            <v>0</v>
          </cell>
          <cell r="V83">
            <v>0</v>
          </cell>
          <cell r="AM83" t="str">
            <v>NGP 3</v>
          </cell>
          <cell r="AP83">
            <v>-91826.347765338185</v>
          </cell>
        </row>
        <row r="84">
          <cell r="B84">
            <v>201109</v>
          </cell>
          <cell r="C84">
            <v>167264</v>
          </cell>
          <cell r="F84">
            <v>0</v>
          </cell>
          <cell r="V84">
            <v>0</v>
          </cell>
          <cell r="AM84" t="str">
            <v>NGP 3</v>
          </cell>
          <cell r="AP84">
            <v>-91531.223169384451</v>
          </cell>
        </row>
        <row r="85">
          <cell r="B85">
            <v>201110</v>
          </cell>
          <cell r="C85">
            <v>167264</v>
          </cell>
          <cell r="F85">
            <v>0</v>
          </cell>
          <cell r="V85">
            <v>0</v>
          </cell>
          <cell r="AM85" t="str">
            <v>NGP 3</v>
          </cell>
          <cell r="AP85">
            <v>-91480.586825312028</v>
          </cell>
        </row>
        <row r="86">
          <cell r="B86">
            <v>201104</v>
          </cell>
          <cell r="C86">
            <v>167265</v>
          </cell>
          <cell r="F86">
            <v>0</v>
          </cell>
          <cell r="V86">
            <v>0</v>
          </cell>
          <cell r="AM86" t="str">
            <v>NGP 3</v>
          </cell>
          <cell r="AP86">
            <v>-64161.023137494158</v>
          </cell>
        </row>
        <row r="87">
          <cell r="B87">
            <v>201105</v>
          </cell>
          <cell r="C87">
            <v>167265</v>
          </cell>
          <cell r="F87">
            <v>0</v>
          </cell>
          <cell r="V87">
            <v>0</v>
          </cell>
          <cell r="AM87" t="str">
            <v>NGP 3</v>
          </cell>
          <cell r="AP87">
            <v>-64139.549249800606</v>
          </cell>
        </row>
        <row r="88">
          <cell r="B88">
            <v>201106</v>
          </cell>
          <cell r="C88">
            <v>167265</v>
          </cell>
          <cell r="F88">
            <v>0</v>
          </cell>
          <cell r="V88">
            <v>0</v>
          </cell>
          <cell r="AM88" t="str">
            <v>NGP 3</v>
          </cell>
          <cell r="AP88">
            <v>-64115.239423707419</v>
          </cell>
        </row>
        <row r="89">
          <cell r="B89">
            <v>201107</v>
          </cell>
          <cell r="C89">
            <v>167265</v>
          </cell>
          <cell r="F89">
            <v>0</v>
          </cell>
          <cell r="V89">
            <v>0</v>
          </cell>
          <cell r="AM89" t="str">
            <v>NGP 3</v>
          </cell>
          <cell r="AP89">
            <v>-64088.164821508952</v>
          </cell>
        </row>
        <row r="90">
          <cell r="B90">
            <v>201108</v>
          </cell>
          <cell r="C90">
            <v>167265</v>
          </cell>
          <cell r="F90">
            <v>0</v>
          </cell>
          <cell r="V90">
            <v>0</v>
          </cell>
          <cell r="AM90" t="str">
            <v>NGP 3</v>
          </cell>
          <cell r="AP90">
            <v>-64058.380292943984</v>
          </cell>
        </row>
        <row r="91">
          <cell r="B91">
            <v>201109</v>
          </cell>
          <cell r="C91">
            <v>167265</v>
          </cell>
          <cell r="F91">
            <v>0</v>
          </cell>
          <cell r="V91">
            <v>0</v>
          </cell>
          <cell r="AM91" t="str">
            <v>NGP 3</v>
          </cell>
          <cell r="AP91">
            <v>-63852.500346049892</v>
          </cell>
        </row>
        <row r="92">
          <cell r="B92">
            <v>201110</v>
          </cell>
          <cell r="C92">
            <v>167265</v>
          </cell>
          <cell r="F92">
            <v>0</v>
          </cell>
          <cell r="V92">
            <v>0</v>
          </cell>
          <cell r="AM92" t="str">
            <v>NGP 3</v>
          </cell>
          <cell r="AP92">
            <v>-63817.176255914841</v>
          </cell>
        </row>
        <row r="93">
          <cell r="B93">
            <v>201104</v>
          </cell>
          <cell r="C93">
            <v>167266</v>
          </cell>
          <cell r="F93">
            <v>0</v>
          </cell>
          <cell r="V93">
            <v>0</v>
          </cell>
          <cell r="AM93" t="str">
            <v>NGP 3</v>
          </cell>
          <cell r="AP93">
            <v>-25932.298229732474</v>
          </cell>
        </row>
        <row r="94">
          <cell r="B94">
            <v>201105</v>
          </cell>
          <cell r="C94">
            <v>167266</v>
          </cell>
          <cell r="F94">
            <v>0</v>
          </cell>
          <cell r="V94">
            <v>0</v>
          </cell>
          <cell r="AM94" t="str">
            <v>NGP 3</v>
          </cell>
          <cell r="AP94">
            <v>-25923.619015583601</v>
          </cell>
        </row>
        <row r="95">
          <cell r="B95">
            <v>201106</v>
          </cell>
          <cell r="C95">
            <v>167266</v>
          </cell>
          <cell r="F95">
            <v>0</v>
          </cell>
          <cell r="V95">
            <v>0</v>
          </cell>
          <cell r="AM95" t="str">
            <v>NGP 3</v>
          </cell>
          <cell r="AP95">
            <v>-25913.793585293777</v>
          </cell>
        </row>
        <row r="96">
          <cell r="B96">
            <v>201107</v>
          </cell>
          <cell r="C96">
            <v>167266</v>
          </cell>
          <cell r="F96">
            <v>0</v>
          </cell>
          <cell r="V96">
            <v>0</v>
          </cell>
          <cell r="AM96" t="str">
            <v>NGP 3</v>
          </cell>
          <cell r="AP96">
            <v>-25902.850700901836</v>
          </cell>
        </row>
        <row r="97">
          <cell r="B97">
            <v>201108</v>
          </cell>
          <cell r="C97">
            <v>167266</v>
          </cell>
          <cell r="F97">
            <v>0</v>
          </cell>
          <cell r="V97">
            <v>0</v>
          </cell>
          <cell r="AM97" t="str">
            <v>NGP 3</v>
          </cell>
          <cell r="AP97">
            <v>-25890.812531315241</v>
          </cell>
        </row>
        <row r="98">
          <cell r="B98">
            <v>201109</v>
          </cell>
          <cell r="C98">
            <v>167266</v>
          </cell>
          <cell r="F98">
            <v>0</v>
          </cell>
          <cell r="V98">
            <v>0</v>
          </cell>
          <cell r="AM98" t="str">
            <v>NGP 3</v>
          </cell>
          <cell r="AP98">
            <v>-25807.19949449339</v>
          </cell>
        </row>
        <row r="99">
          <cell r="B99">
            <v>201110</v>
          </cell>
          <cell r="C99">
            <v>167266</v>
          </cell>
          <cell r="F99">
            <v>0</v>
          </cell>
          <cell r="V99">
            <v>0</v>
          </cell>
          <cell r="AM99" t="str">
            <v>NGP 3</v>
          </cell>
          <cell r="AP99">
            <v>-25792.922593257943</v>
          </cell>
        </row>
        <row r="100">
          <cell r="B100">
            <v>201104</v>
          </cell>
          <cell r="C100">
            <v>167267</v>
          </cell>
          <cell r="F100">
            <v>0</v>
          </cell>
          <cell r="V100">
            <v>0</v>
          </cell>
          <cell r="AM100" t="str">
            <v>NGP 3</v>
          </cell>
          <cell r="AP100">
            <v>-42780.694690365402</v>
          </cell>
        </row>
        <row r="101">
          <cell r="B101">
            <v>201105</v>
          </cell>
          <cell r="C101">
            <v>167267</v>
          </cell>
          <cell r="F101">
            <v>0</v>
          </cell>
          <cell r="V101">
            <v>0</v>
          </cell>
          <cell r="AM101" t="str">
            <v>NGP 3</v>
          </cell>
          <cell r="AP101">
            <v>-42766.376529770234</v>
          </cell>
        </row>
        <row r="102">
          <cell r="B102">
            <v>201106</v>
          </cell>
          <cell r="C102">
            <v>167267</v>
          </cell>
          <cell r="F102">
            <v>0</v>
          </cell>
          <cell r="V102">
            <v>0</v>
          </cell>
          <cell r="AM102" t="str">
            <v>NGP 3</v>
          </cell>
          <cell r="AP102">
            <v>-42750.167448349581</v>
          </cell>
        </row>
        <row r="103">
          <cell r="B103">
            <v>201107</v>
          </cell>
          <cell r="C103">
            <v>167267</v>
          </cell>
          <cell r="F103">
            <v>0</v>
          </cell>
          <cell r="V103">
            <v>0</v>
          </cell>
          <cell r="AM103" t="str">
            <v>NGP 3</v>
          </cell>
          <cell r="AP103">
            <v>-42732.114895041101</v>
          </cell>
        </row>
        <row r="104">
          <cell r="B104">
            <v>201108</v>
          </cell>
          <cell r="C104">
            <v>167267</v>
          </cell>
          <cell r="F104">
            <v>0</v>
          </cell>
          <cell r="V104">
            <v>0</v>
          </cell>
          <cell r="AM104" t="str">
            <v>NGP 3</v>
          </cell>
          <cell r="AP104">
            <v>-42712.255442047288</v>
          </cell>
        </row>
        <row r="105">
          <cell r="B105">
            <v>201109</v>
          </cell>
          <cell r="C105">
            <v>167267</v>
          </cell>
          <cell r="F105">
            <v>0</v>
          </cell>
          <cell r="V105">
            <v>0</v>
          </cell>
          <cell r="AM105" t="str">
            <v>NGP 3</v>
          </cell>
          <cell r="AP105">
            <v>-42574.980711685363</v>
          </cell>
        </row>
        <row r="106">
          <cell r="B106">
            <v>201110</v>
          </cell>
          <cell r="C106">
            <v>167267</v>
          </cell>
          <cell r="F106">
            <v>0</v>
          </cell>
          <cell r="V106">
            <v>0</v>
          </cell>
          <cell r="AM106" t="str">
            <v>NGP 3</v>
          </cell>
          <cell r="AP106">
            <v>-42551.42764096758</v>
          </cell>
        </row>
        <row r="107">
          <cell r="B107">
            <v>201101</v>
          </cell>
          <cell r="C107">
            <v>172078</v>
          </cell>
          <cell r="F107">
            <v>344690</v>
          </cell>
          <cell r="V107">
            <v>689.37800000000004</v>
          </cell>
          <cell r="AM107" t="str">
            <v>NGP 3</v>
          </cell>
          <cell r="AP107">
            <v>-6202.9268340432509</v>
          </cell>
        </row>
        <row r="108">
          <cell r="B108">
            <v>201101</v>
          </cell>
          <cell r="C108">
            <v>67038</v>
          </cell>
          <cell r="F108">
            <v>228530</v>
          </cell>
          <cell r="V108">
            <v>359664.26657730673</v>
          </cell>
          <cell r="AM108" t="str">
            <v>NGP 3</v>
          </cell>
          <cell r="AP108">
            <v>-26678.257417577875</v>
          </cell>
        </row>
        <row r="109">
          <cell r="B109">
            <v>201101</v>
          </cell>
          <cell r="C109">
            <v>67039</v>
          </cell>
          <cell r="F109">
            <v>223260</v>
          </cell>
          <cell r="V109">
            <v>351366.16680608544</v>
          </cell>
          <cell r="AM109" t="str">
            <v>NGP 3</v>
          </cell>
          <cell r="AP109">
            <v>-26067.209619936544</v>
          </cell>
        </row>
        <row r="110">
          <cell r="B110">
            <v>201101</v>
          </cell>
          <cell r="C110">
            <v>48215</v>
          </cell>
          <cell r="F110">
            <v>79080</v>
          </cell>
          <cell r="V110">
            <v>-19928.412</v>
          </cell>
          <cell r="AM110" t="str">
            <v>NGP 3</v>
          </cell>
          <cell r="AP110">
            <v>-21509.668973733325</v>
          </cell>
        </row>
        <row r="111">
          <cell r="B111">
            <v>201101</v>
          </cell>
          <cell r="C111">
            <v>48216</v>
          </cell>
          <cell r="F111">
            <v>99170</v>
          </cell>
          <cell r="V111">
            <v>-24990.588</v>
          </cell>
          <cell r="AM111" t="str">
            <v>NGP 3</v>
          </cell>
          <cell r="AP111">
            <v>-26973.557829098812</v>
          </cell>
        </row>
        <row r="112">
          <cell r="B112">
            <v>201101</v>
          </cell>
          <cell r="C112">
            <v>48217</v>
          </cell>
          <cell r="F112">
            <v>947700</v>
          </cell>
          <cell r="V112">
            <v>-238820.652</v>
          </cell>
          <cell r="AM112" t="str">
            <v>NGP 3</v>
          </cell>
          <cell r="AP112">
            <v>-257770.54115031706</v>
          </cell>
        </row>
        <row r="113">
          <cell r="B113">
            <v>201101</v>
          </cell>
          <cell r="C113">
            <v>116952</v>
          </cell>
          <cell r="F113">
            <v>333500</v>
          </cell>
          <cell r="V113">
            <v>-84041.495999999999</v>
          </cell>
          <cell r="AM113" t="str">
            <v>NGP 3</v>
          </cell>
          <cell r="AP113">
            <v>-90710.049373040776</v>
          </cell>
        </row>
        <row r="114">
          <cell r="B114">
            <v>201101</v>
          </cell>
          <cell r="C114">
            <v>116953</v>
          </cell>
          <cell r="F114">
            <v>51490</v>
          </cell>
          <cell r="V114">
            <v>-12975.732</v>
          </cell>
          <cell r="AM114" t="str">
            <v>NGP 3</v>
          </cell>
          <cell r="AP114">
            <v>-14005.308651208004</v>
          </cell>
        </row>
        <row r="115">
          <cell r="B115">
            <v>201101</v>
          </cell>
          <cell r="C115">
            <v>84190</v>
          </cell>
          <cell r="F115">
            <v>791930</v>
          </cell>
          <cell r="V115">
            <v>1347858.0519999999</v>
          </cell>
          <cell r="AM115" t="str">
            <v>NGP 3</v>
          </cell>
          <cell r="AP115">
            <v>8063.1350161156297</v>
          </cell>
        </row>
        <row r="116">
          <cell r="B116">
            <v>201101</v>
          </cell>
          <cell r="C116">
            <v>91709</v>
          </cell>
          <cell r="F116">
            <v>0</v>
          </cell>
          <cell r="V116">
            <v>0</v>
          </cell>
          <cell r="AM116" t="str">
            <v>NGP 3</v>
          </cell>
          <cell r="AP116">
            <v>0</v>
          </cell>
        </row>
        <row r="117">
          <cell r="B117">
            <v>201101</v>
          </cell>
          <cell r="C117">
            <v>172389</v>
          </cell>
          <cell r="F117">
            <v>9770</v>
          </cell>
          <cell r="V117">
            <v>-146.47499999999999</v>
          </cell>
          <cell r="AM117" t="str">
            <v>NGP 3</v>
          </cell>
          <cell r="AP117">
            <v>-341.83262055354828</v>
          </cell>
        </row>
        <row r="118">
          <cell r="B118">
            <v>201101</v>
          </cell>
          <cell r="C118">
            <v>172387</v>
          </cell>
          <cell r="F118">
            <v>310000</v>
          </cell>
          <cell r="V118">
            <v>-775</v>
          </cell>
          <cell r="AM118" t="str">
            <v>NGP 3</v>
          </cell>
          <cell r="AP118">
            <v>-6973.655309273282</v>
          </cell>
        </row>
        <row r="119">
          <cell r="B119">
            <v>201101</v>
          </cell>
          <cell r="C119">
            <v>167165</v>
          </cell>
          <cell r="F119">
            <v>387500</v>
          </cell>
          <cell r="V119">
            <v>0</v>
          </cell>
          <cell r="AM119" t="str">
            <v>NGP 3</v>
          </cell>
          <cell r="AP119">
            <v>0</v>
          </cell>
        </row>
        <row r="120">
          <cell r="B120">
            <v>201101</v>
          </cell>
          <cell r="C120">
            <v>167165</v>
          </cell>
          <cell r="F120">
            <v>867010</v>
          </cell>
          <cell r="V120">
            <v>0</v>
          </cell>
          <cell r="AM120" t="str">
            <v>NGP 3</v>
          </cell>
          <cell r="AP120">
            <v>0</v>
          </cell>
        </row>
        <row r="121">
          <cell r="B121">
            <v>201101</v>
          </cell>
          <cell r="C121">
            <v>167167</v>
          </cell>
          <cell r="F121">
            <v>387500</v>
          </cell>
          <cell r="V121">
            <v>0</v>
          </cell>
          <cell r="AM121" t="str">
            <v>NGP 3</v>
          </cell>
          <cell r="AP121">
            <v>0</v>
          </cell>
        </row>
        <row r="122">
          <cell r="B122">
            <v>201101</v>
          </cell>
          <cell r="C122">
            <v>167167</v>
          </cell>
          <cell r="F122">
            <v>772920</v>
          </cell>
          <cell r="V122">
            <v>0</v>
          </cell>
          <cell r="AM122" t="str">
            <v>NGP 3</v>
          </cell>
          <cell r="AP122">
            <v>0</v>
          </cell>
        </row>
        <row r="123">
          <cell r="B123">
            <v>201101</v>
          </cell>
          <cell r="C123">
            <v>162978</v>
          </cell>
          <cell r="F123">
            <v>496000</v>
          </cell>
          <cell r="V123">
            <v>11160</v>
          </cell>
          <cell r="AM123" t="str">
            <v>NGP 3</v>
          </cell>
          <cell r="AP123">
            <v>1242.1515051627484</v>
          </cell>
        </row>
        <row r="124">
          <cell r="B124">
            <v>201101</v>
          </cell>
          <cell r="C124">
            <v>172196</v>
          </cell>
          <cell r="F124">
            <v>310000</v>
          </cell>
          <cell r="V124">
            <v>5425</v>
          </cell>
          <cell r="AM124" t="str">
            <v>NGP 3</v>
          </cell>
          <cell r="AP124">
            <v>-773.655309273282</v>
          </cell>
        </row>
        <row r="125">
          <cell r="B125">
            <v>201101</v>
          </cell>
          <cell r="C125">
            <v>172232</v>
          </cell>
          <cell r="F125">
            <v>112620</v>
          </cell>
          <cell r="V125">
            <v>1970.903</v>
          </cell>
          <cell r="AM125" t="str">
            <v>NGP 3</v>
          </cell>
          <cell r="AP125">
            <v>-281.00848687211942</v>
          </cell>
        </row>
        <row r="126">
          <cell r="B126">
            <v>201101</v>
          </cell>
          <cell r="C126">
            <v>172366</v>
          </cell>
          <cell r="F126">
            <v>150410</v>
          </cell>
          <cell r="V126">
            <v>-1504.12</v>
          </cell>
          <cell r="AM126" t="str">
            <v>NGP 3</v>
          </cell>
          <cell r="AP126">
            <v>-4511.6675647348202</v>
          </cell>
        </row>
        <row r="127">
          <cell r="B127">
            <v>201101</v>
          </cell>
          <cell r="C127">
            <v>172367</v>
          </cell>
          <cell r="F127">
            <v>64950</v>
          </cell>
          <cell r="V127">
            <v>-649.45000000000005</v>
          </cell>
          <cell r="AM127" t="str">
            <v>NGP 3</v>
          </cell>
          <cell r="AP127">
            <v>-1948.1682656041926</v>
          </cell>
        </row>
        <row r="128">
          <cell r="B128">
            <v>201101</v>
          </cell>
          <cell r="C128">
            <v>172219</v>
          </cell>
          <cell r="F128">
            <v>62000</v>
          </cell>
          <cell r="V128">
            <v>-620</v>
          </cell>
          <cell r="AM128" t="str">
            <v>NGP 3</v>
          </cell>
          <cell r="AP128">
            <v>-1859.7310618546564</v>
          </cell>
        </row>
        <row r="129">
          <cell r="B129">
            <v>201101</v>
          </cell>
          <cell r="C129">
            <v>148798</v>
          </cell>
          <cell r="F129">
            <v>0</v>
          </cell>
          <cell r="V129">
            <v>0</v>
          </cell>
          <cell r="AM129" t="str">
            <v>NGP 3</v>
          </cell>
          <cell r="AP129">
            <v>0</v>
          </cell>
        </row>
        <row r="130">
          <cell r="B130">
            <v>201101</v>
          </cell>
          <cell r="C130">
            <v>148799</v>
          </cell>
          <cell r="F130">
            <v>0</v>
          </cell>
          <cell r="V130">
            <v>0</v>
          </cell>
          <cell r="AM130" t="str">
            <v>NGP 3</v>
          </cell>
          <cell r="AP130">
            <v>0</v>
          </cell>
        </row>
        <row r="131">
          <cell r="B131">
            <v>201101</v>
          </cell>
          <cell r="C131">
            <v>148804</v>
          </cell>
          <cell r="F131">
            <v>0</v>
          </cell>
          <cell r="V131">
            <v>0</v>
          </cell>
          <cell r="AM131" t="str">
            <v>NGP 3</v>
          </cell>
          <cell r="AP131">
            <v>0</v>
          </cell>
        </row>
        <row r="132">
          <cell r="B132">
            <v>201101</v>
          </cell>
          <cell r="C132">
            <v>149153</v>
          </cell>
          <cell r="F132">
            <v>0</v>
          </cell>
          <cell r="V132">
            <v>0</v>
          </cell>
          <cell r="AM132" t="str">
            <v>NGP 3</v>
          </cell>
          <cell r="AP132">
            <v>0</v>
          </cell>
        </row>
        <row r="133">
          <cell r="B133">
            <v>201101</v>
          </cell>
          <cell r="C133">
            <v>162977</v>
          </cell>
          <cell r="F133">
            <v>744000</v>
          </cell>
          <cell r="V133">
            <v>0</v>
          </cell>
          <cell r="AM133" t="str">
            <v>NGP 3</v>
          </cell>
          <cell r="AP133">
            <v>-14876.772742255876</v>
          </cell>
        </row>
        <row r="134">
          <cell r="B134">
            <v>201101</v>
          </cell>
          <cell r="C134">
            <v>172246</v>
          </cell>
          <cell r="F134">
            <v>100530</v>
          </cell>
          <cell r="V134">
            <v>-1005.33</v>
          </cell>
          <cell r="AM134" t="str">
            <v>NGP 3</v>
          </cell>
          <cell r="AP134">
            <v>-3015.4939298104614</v>
          </cell>
        </row>
        <row r="135">
          <cell r="B135">
            <v>201101</v>
          </cell>
          <cell r="C135">
            <v>172349</v>
          </cell>
          <cell r="F135">
            <v>419280</v>
          </cell>
          <cell r="V135">
            <v>0</v>
          </cell>
          <cell r="AM135" t="str">
            <v>NGP 3</v>
          </cell>
          <cell r="AP135">
            <v>-8383.7812841035538</v>
          </cell>
        </row>
        <row r="136">
          <cell r="B136">
            <v>201101</v>
          </cell>
          <cell r="C136">
            <v>172840</v>
          </cell>
          <cell r="F136">
            <v>310000</v>
          </cell>
          <cell r="V136">
            <v>12400</v>
          </cell>
          <cell r="AM136" t="str">
            <v>NGP 3</v>
          </cell>
          <cell r="AP136">
            <v>6201.344690726718</v>
          </cell>
        </row>
        <row r="137">
          <cell r="B137">
            <v>201101</v>
          </cell>
          <cell r="C137">
            <v>172218</v>
          </cell>
          <cell r="F137">
            <v>155000</v>
          </cell>
          <cell r="V137">
            <v>0</v>
          </cell>
          <cell r="AM137" t="str">
            <v>NGP 3</v>
          </cell>
          <cell r="AP137">
            <v>-3099.327654636641</v>
          </cell>
        </row>
        <row r="138">
          <cell r="B138">
            <v>201101</v>
          </cell>
          <cell r="C138">
            <v>172242</v>
          </cell>
          <cell r="F138">
            <v>77720</v>
          </cell>
          <cell r="V138">
            <v>0</v>
          </cell>
          <cell r="AM138" t="str">
            <v>NGP 3</v>
          </cell>
          <cell r="AP138">
            <v>-1554.0628730216758</v>
          </cell>
        </row>
        <row r="139">
          <cell r="B139">
            <v>201101</v>
          </cell>
          <cell r="C139">
            <v>172533</v>
          </cell>
          <cell r="F139">
            <v>973620</v>
          </cell>
          <cell r="V139">
            <v>58417.02</v>
          </cell>
          <cell r="AM139" t="str">
            <v>NGP 3</v>
          </cell>
          <cell r="AP139">
            <v>38948.843283178532</v>
          </cell>
        </row>
        <row r="140">
          <cell r="B140">
            <v>201101</v>
          </cell>
          <cell r="C140">
            <v>167264</v>
          </cell>
          <cell r="F140">
            <v>0</v>
          </cell>
          <cell r="V140">
            <v>0</v>
          </cell>
          <cell r="AM140" t="str">
            <v>NGP 3</v>
          </cell>
          <cell r="AP140">
            <v>0</v>
          </cell>
        </row>
        <row r="141">
          <cell r="B141">
            <v>201101</v>
          </cell>
          <cell r="C141">
            <v>167265</v>
          </cell>
          <cell r="F141">
            <v>0</v>
          </cell>
          <cell r="V141">
            <v>0</v>
          </cell>
          <cell r="AM141" t="str">
            <v>NGP 3</v>
          </cell>
          <cell r="AP141">
            <v>0</v>
          </cell>
        </row>
        <row r="142">
          <cell r="B142">
            <v>201101</v>
          </cell>
          <cell r="C142">
            <v>167266</v>
          </cell>
          <cell r="F142">
            <v>0</v>
          </cell>
          <cell r="V142">
            <v>0</v>
          </cell>
          <cell r="AM142" t="str">
            <v>NGP 3</v>
          </cell>
          <cell r="AP142">
            <v>0</v>
          </cell>
        </row>
        <row r="143">
          <cell r="B143">
            <v>201101</v>
          </cell>
          <cell r="C143">
            <v>167267</v>
          </cell>
          <cell r="F143">
            <v>0</v>
          </cell>
          <cell r="V143">
            <v>0</v>
          </cell>
          <cell r="AM143" t="str">
            <v>NGP 3</v>
          </cell>
          <cell r="AP143">
            <v>0</v>
          </cell>
        </row>
        <row r="144">
          <cell r="B144">
            <v>201101</v>
          </cell>
          <cell r="C144">
            <v>166074</v>
          </cell>
          <cell r="F144">
            <v>393920</v>
          </cell>
          <cell r="V144">
            <v>0</v>
          </cell>
          <cell r="AM144" t="str">
            <v>NGP 3</v>
          </cell>
          <cell r="AP144">
            <v>-7876.6912884804233</v>
          </cell>
        </row>
        <row r="145">
          <cell r="B145">
            <v>201101</v>
          </cell>
          <cell r="C145">
            <v>172222</v>
          </cell>
          <cell r="F145">
            <v>207700</v>
          </cell>
          <cell r="V145">
            <v>-519.25</v>
          </cell>
          <cell r="AM145" t="str">
            <v>NGP 3</v>
          </cell>
          <cell r="AP145">
            <v>-4672.3490572130986</v>
          </cell>
        </row>
        <row r="146">
          <cell r="B146">
            <v>201101</v>
          </cell>
          <cell r="C146">
            <v>172844</v>
          </cell>
          <cell r="F146">
            <v>317070</v>
          </cell>
          <cell r="V146">
            <v>-3170.68</v>
          </cell>
          <cell r="AM146" t="str">
            <v>NGP 3</v>
          </cell>
          <cell r="AP146">
            <v>-9510.7046416492885</v>
          </cell>
        </row>
        <row r="147">
          <cell r="B147">
            <v>201101</v>
          </cell>
          <cell r="C147">
            <v>172225</v>
          </cell>
          <cell r="F147">
            <v>114700</v>
          </cell>
          <cell r="V147">
            <v>802.9</v>
          </cell>
          <cell r="AM147" t="str">
            <v>NGP 3</v>
          </cell>
          <cell r="AP147">
            <v>-1490.6024644311142</v>
          </cell>
        </row>
        <row r="148">
          <cell r="B148">
            <v>201101</v>
          </cell>
          <cell r="C148">
            <v>172385</v>
          </cell>
          <cell r="F148">
            <v>310000</v>
          </cell>
          <cell r="V148">
            <v>-2325</v>
          </cell>
          <cell r="AM148" t="str">
            <v>NGP 3</v>
          </cell>
          <cell r="AP148">
            <v>-8523.6553092732829</v>
          </cell>
        </row>
        <row r="149">
          <cell r="B149">
            <v>201101</v>
          </cell>
          <cell r="C149">
            <v>121200</v>
          </cell>
          <cell r="F149">
            <v>167800</v>
          </cell>
          <cell r="V149">
            <v>0</v>
          </cell>
          <cell r="AM149" t="str">
            <v>NGP 3</v>
          </cell>
          <cell r="AP149">
            <v>0</v>
          </cell>
        </row>
        <row r="150">
          <cell r="B150">
            <v>201101</v>
          </cell>
          <cell r="C150">
            <v>121200</v>
          </cell>
          <cell r="F150">
            <v>245950</v>
          </cell>
          <cell r="V150">
            <v>0</v>
          </cell>
          <cell r="AM150" t="str">
            <v>NGP 3</v>
          </cell>
          <cell r="AP150">
            <v>0</v>
          </cell>
        </row>
        <row r="151">
          <cell r="B151">
            <v>201101</v>
          </cell>
          <cell r="C151">
            <v>121200</v>
          </cell>
          <cell r="F151">
            <v>567920</v>
          </cell>
          <cell r="V151">
            <v>0</v>
          </cell>
          <cell r="AM151" t="str">
            <v>NGP 3</v>
          </cell>
          <cell r="AP151">
            <v>0</v>
          </cell>
        </row>
        <row r="152">
          <cell r="B152">
            <v>201101</v>
          </cell>
          <cell r="C152">
            <v>121202</v>
          </cell>
          <cell r="F152">
            <v>408300</v>
          </cell>
          <cell r="V152">
            <v>0</v>
          </cell>
          <cell r="AM152" t="str">
            <v>NGP 3</v>
          </cell>
          <cell r="AP152">
            <v>0</v>
          </cell>
        </row>
        <row r="153">
          <cell r="B153">
            <v>201101</v>
          </cell>
          <cell r="C153">
            <v>121202</v>
          </cell>
          <cell r="F153">
            <v>598490</v>
          </cell>
          <cell r="V153">
            <v>0</v>
          </cell>
          <cell r="AM153" t="str">
            <v>NGP 3</v>
          </cell>
          <cell r="AP153">
            <v>0</v>
          </cell>
        </row>
        <row r="154">
          <cell r="B154">
            <v>201101</v>
          </cell>
          <cell r="C154">
            <v>121202</v>
          </cell>
          <cell r="F154">
            <v>1381920</v>
          </cell>
          <cell r="V154">
            <v>0</v>
          </cell>
          <cell r="AM154" t="str">
            <v>NGP 3</v>
          </cell>
          <cell r="AP154">
            <v>0</v>
          </cell>
        </row>
        <row r="155">
          <cell r="B155">
            <v>201101</v>
          </cell>
          <cell r="C155">
            <v>172239</v>
          </cell>
          <cell r="F155">
            <v>310000</v>
          </cell>
          <cell r="V155">
            <v>-775</v>
          </cell>
          <cell r="AM155" t="str">
            <v>NGP 3</v>
          </cell>
          <cell r="AP155">
            <v>-6973.655309273282</v>
          </cell>
        </row>
        <row r="156">
          <cell r="B156">
            <v>201101</v>
          </cell>
          <cell r="C156">
            <v>153972</v>
          </cell>
          <cell r="F156">
            <v>0</v>
          </cell>
          <cell r="V156">
            <v>0</v>
          </cell>
          <cell r="AM156" t="str">
            <v>NGP 3</v>
          </cell>
          <cell r="AP156">
            <v>-357418.46426515508</v>
          </cell>
        </row>
        <row r="157">
          <cell r="B157">
            <v>201101</v>
          </cell>
          <cell r="C157">
            <v>153972</v>
          </cell>
          <cell r="F157">
            <v>0</v>
          </cell>
          <cell r="V157">
            <v>0</v>
          </cell>
          <cell r="AM157" t="str">
            <v>NGP 3</v>
          </cell>
          <cell r="AP157">
            <v>0</v>
          </cell>
        </row>
        <row r="158">
          <cell r="B158">
            <v>201101</v>
          </cell>
          <cell r="C158">
            <v>153972</v>
          </cell>
          <cell r="F158">
            <v>5580</v>
          </cell>
          <cell r="V158">
            <v>14142.974</v>
          </cell>
          <cell r="AM158" t="str">
            <v>NGP 3</v>
          </cell>
          <cell r="AP158">
            <v>14031.398204433081</v>
          </cell>
        </row>
        <row r="159">
          <cell r="B159">
            <v>201101</v>
          </cell>
          <cell r="C159">
            <v>153972</v>
          </cell>
          <cell r="F159">
            <v>9980</v>
          </cell>
          <cell r="V159">
            <v>25300.208999999999</v>
          </cell>
          <cell r="AM159" t="str">
            <v>NGP 3</v>
          </cell>
          <cell r="AP159">
            <v>25100.652290365975</v>
          </cell>
        </row>
        <row r="160">
          <cell r="B160">
            <v>201101</v>
          </cell>
          <cell r="C160">
            <v>153972</v>
          </cell>
          <cell r="F160">
            <v>13210</v>
          </cell>
          <cell r="V160">
            <v>33471.705000000002</v>
          </cell>
          <cell r="AM160" t="str">
            <v>NGP 3</v>
          </cell>
          <cell r="AP160">
            <v>33207.562301175807</v>
          </cell>
        </row>
        <row r="161">
          <cell r="B161">
            <v>201101</v>
          </cell>
          <cell r="C161">
            <v>153972</v>
          </cell>
          <cell r="F161">
            <v>138790</v>
          </cell>
          <cell r="V161">
            <v>351767.19099999999</v>
          </cell>
          <cell r="AM161" t="str">
            <v>NGP 3</v>
          </cell>
          <cell r="AP161">
            <v>348991.99303105148</v>
          </cell>
        </row>
        <row r="162">
          <cell r="B162">
            <v>201101</v>
          </cell>
          <cell r="C162">
            <v>153972</v>
          </cell>
          <cell r="F162">
            <v>159870</v>
          </cell>
          <cell r="V162">
            <v>405196.20299999998</v>
          </cell>
          <cell r="AM162" t="str">
            <v>NGP 3</v>
          </cell>
          <cell r="AP162">
            <v>401999.49647002091</v>
          </cell>
        </row>
        <row r="163">
          <cell r="B163">
            <v>201101</v>
          </cell>
          <cell r="C163">
            <v>153972</v>
          </cell>
          <cell r="F163">
            <v>230580</v>
          </cell>
          <cell r="V163">
            <v>584419.11199999996</v>
          </cell>
          <cell r="AM163" t="str">
            <v>NGP 3</v>
          </cell>
          <cell r="AP163">
            <v>579808.51218963787</v>
          </cell>
        </row>
        <row r="164">
          <cell r="B164">
            <v>201101</v>
          </cell>
          <cell r="C164">
            <v>172197</v>
          </cell>
          <cell r="F164">
            <v>236690</v>
          </cell>
          <cell r="V164">
            <v>4141.9880000000003</v>
          </cell>
          <cell r="AM164" t="str">
            <v>NGP 3</v>
          </cell>
          <cell r="AP164">
            <v>-590.78530694159053</v>
          </cell>
        </row>
        <row r="165">
          <cell r="B165">
            <v>201101</v>
          </cell>
          <cell r="C165">
            <v>172199</v>
          </cell>
          <cell r="F165">
            <v>347050</v>
          </cell>
          <cell r="V165">
            <v>1735.2249999999999</v>
          </cell>
          <cell r="AM165" t="str">
            <v>NGP 3</v>
          </cell>
          <cell r="AP165">
            <v>-5204.2695970428795</v>
          </cell>
        </row>
        <row r="166">
          <cell r="B166">
            <v>201101</v>
          </cell>
          <cell r="C166">
            <v>172200</v>
          </cell>
          <cell r="F166">
            <v>342400</v>
          </cell>
          <cell r="V166">
            <v>1711.9749999999999</v>
          </cell>
          <cell r="AM166" t="str">
            <v>NGP 3</v>
          </cell>
          <cell r="AP166">
            <v>-5134.5397674037795</v>
          </cell>
        </row>
        <row r="167">
          <cell r="B167">
            <v>201101</v>
          </cell>
          <cell r="C167">
            <v>172984</v>
          </cell>
          <cell r="F167">
            <v>340</v>
          </cell>
          <cell r="V167">
            <v>1.7050000000000001</v>
          </cell>
          <cell r="AM167" t="str">
            <v>NGP 3</v>
          </cell>
          <cell r="AP167">
            <v>-5.0935251779126318</v>
          </cell>
        </row>
        <row r="168">
          <cell r="B168">
            <v>201101</v>
          </cell>
          <cell r="C168">
            <v>172233</v>
          </cell>
          <cell r="F168">
            <v>217000</v>
          </cell>
          <cell r="V168">
            <v>1085</v>
          </cell>
          <cell r="AM168" t="str">
            <v>NGP 3</v>
          </cell>
          <cell r="AP168">
            <v>-3254.0587164912977</v>
          </cell>
        </row>
        <row r="169">
          <cell r="B169">
            <v>201101</v>
          </cell>
          <cell r="C169">
            <v>172264</v>
          </cell>
          <cell r="F169">
            <v>226300</v>
          </cell>
          <cell r="V169">
            <v>0</v>
          </cell>
          <cell r="AM169" t="str">
            <v>NGP 3</v>
          </cell>
          <cell r="AP169">
            <v>-4525.0183757694958</v>
          </cell>
        </row>
        <row r="170">
          <cell r="B170">
            <v>201101</v>
          </cell>
          <cell r="C170">
            <v>172365</v>
          </cell>
          <cell r="F170">
            <v>560</v>
          </cell>
          <cell r="V170">
            <v>0</v>
          </cell>
          <cell r="AM170" t="str">
            <v>NGP 3</v>
          </cell>
          <cell r="AP170">
            <v>-11.197570881267865</v>
          </cell>
        </row>
        <row r="171">
          <cell r="B171">
            <v>201101</v>
          </cell>
          <cell r="C171">
            <v>172843</v>
          </cell>
          <cell r="F171">
            <v>310000</v>
          </cell>
          <cell r="V171">
            <v>-3100</v>
          </cell>
          <cell r="AM171" t="str">
            <v>NGP 3</v>
          </cell>
          <cell r="AP171">
            <v>-9298.6553092732829</v>
          </cell>
        </row>
        <row r="172">
          <cell r="B172">
            <v>201101</v>
          </cell>
          <cell r="C172">
            <v>172833</v>
          </cell>
          <cell r="F172">
            <v>139500</v>
          </cell>
          <cell r="V172">
            <v>-1395</v>
          </cell>
          <cell r="AM172" t="str">
            <v>NGP 3</v>
          </cell>
          <cell r="AP172">
            <v>-4184.3948891729769</v>
          </cell>
        </row>
        <row r="173">
          <cell r="B173">
            <v>201101</v>
          </cell>
          <cell r="C173">
            <v>172198</v>
          </cell>
          <cell r="F173">
            <v>310000</v>
          </cell>
          <cell r="V173">
            <v>775</v>
          </cell>
          <cell r="AM173" t="str">
            <v>NGP 3</v>
          </cell>
          <cell r="AP173">
            <v>-5423.655309273282</v>
          </cell>
        </row>
        <row r="174">
          <cell r="B174">
            <v>201101</v>
          </cell>
          <cell r="C174">
            <v>166059</v>
          </cell>
          <cell r="F174">
            <v>0</v>
          </cell>
          <cell r="V174">
            <v>0</v>
          </cell>
          <cell r="AM174" t="str">
            <v>NGP 3</v>
          </cell>
          <cell r="AP174">
            <v>0</v>
          </cell>
        </row>
        <row r="175">
          <cell r="B175">
            <v>201101</v>
          </cell>
          <cell r="C175">
            <v>166059</v>
          </cell>
          <cell r="F175">
            <v>310000</v>
          </cell>
          <cell r="V175">
            <v>0</v>
          </cell>
          <cell r="AM175" t="str">
            <v>NGP 3</v>
          </cell>
          <cell r="AP175">
            <v>0</v>
          </cell>
        </row>
        <row r="176">
          <cell r="B176">
            <v>201101</v>
          </cell>
          <cell r="C176">
            <v>167168</v>
          </cell>
          <cell r="F176">
            <v>93000</v>
          </cell>
          <cell r="V176">
            <v>0</v>
          </cell>
          <cell r="AM176" t="str">
            <v>NGP 3</v>
          </cell>
          <cell r="AP176">
            <v>-1859.5965927819846</v>
          </cell>
        </row>
        <row r="177">
          <cell r="B177">
            <v>201101</v>
          </cell>
          <cell r="C177">
            <v>153851</v>
          </cell>
          <cell r="F177">
            <v>319080</v>
          </cell>
          <cell r="V177">
            <v>1595.415</v>
          </cell>
          <cell r="AM177" t="str">
            <v>NGP 3</v>
          </cell>
          <cell r="AP177">
            <v>-4784.8009228481251</v>
          </cell>
        </row>
        <row r="178">
          <cell r="B178">
            <v>201101</v>
          </cell>
          <cell r="C178">
            <v>172380</v>
          </cell>
          <cell r="F178">
            <v>229400</v>
          </cell>
          <cell r="V178">
            <v>0</v>
          </cell>
          <cell r="AM178" t="str">
            <v>NGP 3</v>
          </cell>
          <cell r="AP178">
            <v>-4587.0049288622286</v>
          </cell>
        </row>
        <row r="179">
          <cell r="B179">
            <v>201101</v>
          </cell>
          <cell r="C179">
            <v>172384</v>
          </cell>
          <cell r="F179">
            <v>1210</v>
          </cell>
          <cell r="V179">
            <v>0</v>
          </cell>
          <cell r="AM179" t="str">
            <v>NGP 3</v>
          </cell>
          <cell r="AP179">
            <v>-24.19475136845378</v>
          </cell>
        </row>
        <row r="180">
          <cell r="B180">
            <v>201101</v>
          </cell>
          <cell r="C180">
            <v>153740</v>
          </cell>
          <cell r="F180">
            <v>5860</v>
          </cell>
          <cell r="V180">
            <v>0</v>
          </cell>
          <cell r="AM180" t="str">
            <v>NGP 3</v>
          </cell>
          <cell r="AP180">
            <v>-117.17458100755302</v>
          </cell>
        </row>
        <row r="181">
          <cell r="B181">
            <v>201101</v>
          </cell>
          <cell r="C181">
            <v>164079</v>
          </cell>
          <cell r="F181">
            <v>446870</v>
          </cell>
          <cell r="V181">
            <v>1117.163</v>
          </cell>
          <cell r="AM181" t="str">
            <v>NGP 3</v>
          </cell>
          <cell r="AP181">
            <v>-7818.2986066288759</v>
          </cell>
        </row>
        <row r="182">
          <cell r="B182">
            <v>201101</v>
          </cell>
          <cell r="C182">
            <v>172247</v>
          </cell>
          <cell r="F182">
            <v>145890</v>
          </cell>
          <cell r="V182">
            <v>0</v>
          </cell>
          <cell r="AM182" t="str">
            <v>NGP 3</v>
          </cell>
          <cell r="AP182">
            <v>-2917.1671711931585</v>
          </cell>
        </row>
        <row r="183">
          <cell r="B183">
            <v>201101</v>
          </cell>
          <cell r="C183">
            <v>172670</v>
          </cell>
          <cell r="F183">
            <v>212200</v>
          </cell>
          <cell r="V183">
            <v>-1591.463</v>
          </cell>
          <cell r="AM183" t="str">
            <v>NGP 3</v>
          </cell>
          <cell r="AP183">
            <v>-5834.5425375090017</v>
          </cell>
        </row>
        <row r="184">
          <cell r="B184">
            <v>201101</v>
          </cell>
          <cell r="C184">
            <v>85138</v>
          </cell>
          <cell r="F184">
            <v>807550</v>
          </cell>
          <cell r="V184">
            <v>1309846.1000000001</v>
          </cell>
          <cell r="AM184" t="str">
            <v>NGP 3</v>
          </cell>
          <cell r="AP184">
            <v>-48791.052422092966</v>
          </cell>
        </row>
        <row r="185">
          <cell r="B185">
            <v>201101</v>
          </cell>
          <cell r="C185">
            <v>172079</v>
          </cell>
          <cell r="F185">
            <v>620000</v>
          </cell>
          <cell r="V185">
            <v>3100</v>
          </cell>
          <cell r="AM185" t="str">
            <v>NGP 3</v>
          </cell>
          <cell r="AP185">
            <v>-9297.310618546564</v>
          </cell>
        </row>
        <row r="186">
          <cell r="B186">
            <v>201101</v>
          </cell>
          <cell r="C186">
            <v>172240</v>
          </cell>
          <cell r="F186">
            <v>105400</v>
          </cell>
          <cell r="V186">
            <v>527</v>
          </cell>
          <cell r="AM186" t="str">
            <v>NGP 3</v>
          </cell>
          <cell r="AP186">
            <v>-1580.5428051529161</v>
          </cell>
        </row>
        <row r="187">
          <cell r="B187">
            <v>201101</v>
          </cell>
          <cell r="C187">
            <v>172241</v>
          </cell>
          <cell r="F187">
            <v>930</v>
          </cell>
          <cell r="V187">
            <v>4.6500000000000004</v>
          </cell>
          <cell r="AM187" t="str">
            <v>NGP 3</v>
          </cell>
          <cell r="AP187">
            <v>-13.945965927819847</v>
          </cell>
        </row>
        <row r="188">
          <cell r="B188">
            <v>201101</v>
          </cell>
          <cell r="C188">
            <v>172230</v>
          </cell>
          <cell r="F188">
            <v>128340</v>
          </cell>
          <cell r="V188">
            <v>898.38</v>
          </cell>
          <cell r="AM188" t="str">
            <v>NGP 3</v>
          </cell>
          <cell r="AP188">
            <v>-1667.8632980391385</v>
          </cell>
        </row>
        <row r="189">
          <cell r="B189">
            <v>201101</v>
          </cell>
          <cell r="C189">
            <v>172386</v>
          </cell>
          <cell r="F189">
            <v>310000</v>
          </cell>
          <cell r="V189">
            <v>-2325</v>
          </cell>
          <cell r="AM189" t="str">
            <v>NGP 3</v>
          </cell>
          <cell r="AP189">
            <v>-8523.6553092732829</v>
          </cell>
        </row>
        <row r="190">
          <cell r="B190">
            <v>201101</v>
          </cell>
          <cell r="C190">
            <v>172220</v>
          </cell>
          <cell r="F190">
            <v>257890</v>
          </cell>
          <cell r="V190">
            <v>-1289.4449999999999</v>
          </cell>
          <cell r="AM190" t="str">
            <v>NGP 3</v>
          </cell>
          <cell r="AP190">
            <v>-6446.1263474467314</v>
          </cell>
        </row>
        <row r="191">
          <cell r="B191">
            <v>201101</v>
          </cell>
          <cell r="C191">
            <v>172229</v>
          </cell>
          <cell r="F191">
            <v>155000</v>
          </cell>
          <cell r="V191">
            <v>0</v>
          </cell>
          <cell r="AM191" t="str">
            <v>NGP 3</v>
          </cell>
          <cell r="AP191">
            <v>-3099.327654636641</v>
          </cell>
        </row>
        <row r="192">
          <cell r="B192">
            <v>201101</v>
          </cell>
          <cell r="C192">
            <v>172235</v>
          </cell>
          <cell r="F192">
            <v>77500</v>
          </cell>
          <cell r="V192">
            <v>0</v>
          </cell>
          <cell r="AM192" t="str">
            <v>NGP 3</v>
          </cell>
          <cell r="AP192">
            <v>-1549.6638273183205</v>
          </cell>
        </row>
        <row r="193">
          <cell r="B193">
            <v>201101</v>
          </cell>
          <cell r="C193">
            <v>172350</v>
          </cell>
          <cell r="F193">
            <v>310000</v>
          </cell>
          <cell r="V193">
            <v>6200</v>
          </cell>
          <cell r="AM193" t="str">
            <v>NGP 3</v>
          </cell>
          <cell r="AP193">
            <v>1.3446907267179995</v>
          </cell>
        </row>
        <row r="194">
          <cell r="B194">
            <v>201101</v>
          </cell>
          <cell r="C194">
            <v>172069</v>
          </cell>
          <cell r="F194">
            <v>310000</v>
          </cell>
          <cell r="V194">
            <v>0</v>
          </cell>
          <cell r="AM194" t="str">
            <v>NGP 3</v>
          </cell>
          <cell r="AP194">
            <v>-6198.655309273282</v>
          </cell>
        </row>
        <row r="195">
          <cell r="B195">
            <v>201101</v>
          </cell>
          <cell r="C195">
            <v>172070</v>
          </cell>
          <cell r="F195">
            <v>367260</v>
          </cell>
          <cell r="V195">
            <v>0</v>
          </cell>
          <cell r="AM195" t="str">
            <v>NGP 3</v>
          </cell>
          <cell r="AP195">
            <v>-7343.6069318829213</v>
          </cell>
        </row>
        <row r="196">
          <cell r="B196">
            <v>201102</v>
          </cell>
          <cell r="C196">
            <v>67038</v>
          </cell>
          <cell r="F196">
            <v>206370</v>
          </cell>
          <cell r="V196">
            <v>320669.40862560779</v>
          </cell>
          <cell r="AM196" t="str">
            <v>NGP 3</v>
          </cell>
          <cell r="AP196">
            <v>-65399.35703307228</v>
          </cell>
        </row>
        <row r="197">
          <cell r="B197">
            <v>201102</v>
          </cell>
          <cell r="C197">
            <v>67039</v>
          </cell>
          <cell r="F197">
            <v>201610</v>
          </cell>
          <cell r="V197">
            <v>313275.54336291953</v>
          </cell>
          <cell r="AM197" t="str">
            <v>NGP 3</v>
          </cell>
          <cell r="AP197">
            <v>-63890.367372903827</v>
          </cell>
        </row>
        <row r="198">
          <cell r="B198">
            <v>201102</v>
          </cell>
          <cell r="C198">
            <v>48215</v>
          </cell>
          <cell r="F198">
            <v>71410</v>
          </cell>
          <cell r="V198">
            <v>-14996.75</v>
          </cell>
          <cell r="AM198" t="str">
            <v>NGP 3</v>
          </cell>
          <cell r="AP198">
            <v>-16067.415956145695</v>
          </cell>
        </row>
        <row r="199">
          <cell r="B199">
            <v>201102</v>
          </cell>
          <cell r="C199">
            <v>48216</v>
          </cell>
          <cell r="F199">
            <v>89550</v>
          </cell>
          <cell r="V199">
            <v>-18806.195</v>
          </cell>
          <cell r="AM199" t="str">
            <v>NGP 3</v>
          </cell>
          <cell r="AP199">
            <v>-20148.837996398921</v>
          </cell>
        </row>
        <row r="200">
          <cell r="B200">
            <v>201102</v>
          </cell>
          <cell r="C200">
            <v>48217</v>
          </cell>
          <cell r="F200">
            <v>855810</v>
          </cell>
          <cell r="V200">
            <v>-179719.97200000001</v>
          </cell>
          <cell r="AM200" t="str">
            <v>NGP 3</v>
          </cell>
          <cell r="AP200">
            <v>-192551.32099774608</v>
          </cell>
        </row>
        <row r="201">
          <cell r="B201">
            <v>201102</v>
          </cell>
          <cell r="C201">
            <v>116952</v>
          </cell>
          <cell r="F201">
            <v>301160</v>
          </cell>
          <cell r="V201">
            <v>-63243.841</v>
          </cell>
          <cell r="AM201" t="str">
            <v>NGP 3</v>
          </cell>
          <cell r="AP201">
            <v>-67759.199624182002</v>
          </cell>
        </row>
        <row r="202">
          <cell r="B202">
            <v>201102</v>
          </cell>
          <cell r="C202">
            <v>116953</v>
          </cell>
          <cell r="F202">
            <v>46500</v>
          </cell>
          <cell r="V202">
            <v>-9764.6419999999998</v>
          </cell>
          <cell r="AM202" t="str">
            <v>NGP 3</v>
          </cell>
          <cell r="AP202">
            <v>-10461.826805500277</v>
          </cell>
        </row>
        <row r="203">
          <cell r="B203">
            <v>201102</v>
          </cell>
          <cell r="C203">
            <v>84190</v>
          </cell>
          <cell r="F203">
            <v>715140</v>
          </cell>
          <cell r="V203">
            <v>1205008.79</v>
          </cell>
          <cell r="AM203" t="str">
            <v>NGP 3</v>
          </cell>
          <cell r="AP203">
            <v>-132936.09264416681</v>
          </cell>
        </row>
        <row r="204">
          <cell r="B204">
            <v>201102</v>
          </cell>
          <cell r="C204">
            <v>91709</v>
          </cell>
          <cell r="F204">
            <v>0</v>
          </cell>
          <cell r="V204">
            <v>0</v>
          </cell>
          <cell r="AM204" t="str">
            <v>NGP 3</v>
          </cell>
          <cell r="AP204">
            <v>0</v>
          </cell>
        </row>
        <row r="205">
          <cell r="B205">
            <v>201102</v>
          </cell>
          <cell r="C205">
            <v>167165</v>
          </cell>
          <cell r="F205">
            <v>349930</v>
          </cell>
          <cell r="V205">
            <v>0</v>
          </cell>
          <cell r="AM205" t="str">
            <v>NGP 3</v>
          </cell>
          <cell r="AP205">
            <v>0</v>
          </cell>
        </row>
        <row r="206">
          <cell r="B206">
            <v>201102</v>
          </cell>
          <cell r="C206">
            <v>167165</v>
          </cell>
          <cell r="F206">
            <v>782940</v>
          </cell>
          <cell r="V206">
            <v>0</v>
          </cell>
          <cell r="AM206" t="str">
            <v>NGP 3</v>
          </cell>
          <cell r="AP206">
            <v>0</v>
          </cell>
        </row>
        <row r="207">
          <cell r="B207">
            <v>201102</v>
          </cell>
          <cell r="C207">
            <v>167167</v>
          </cell>
          <cell r="F207">
            <v>349930</v>
          </cell>
          <cell r="V207">
            <v>0</v>
          </cell>
          <cell r="AM207" t="str">
            <v>NGP 3</v>
          </cell>
          <cell r="AP207">
            <v>0</v>
          </cell>
        </row>
        <row r="208">
          <cell r="B208">
            <v>201102</v>
          </cell>
          <cell r="C208">
            <v>167167</v>
          </cell>
          <cell r="F208">
            <v>697980</v>
          </cell>
          <cell r="V208">
            <v>0</v>
          </cell>
          <cell r="AM208" t="str">
            <v>NGP 3</v>
          </cell>
          <cell r="AP208">
            <v>0</v>
          </cell>
        </row>
        <row r="209">
          <cell r="B209">
            <v>201102</v>
          </cell>
          <cell r="C209">
            <v>162978</v>
          </cell>
          <cell r="F209">
            <v>447910</v>
          </cell>
          <cell r="V209">
            <v>18140.214</v>
          </cell>
          <cell r="AM209" t="str">
            <v>NGP 3</v>
          </cell>
          <cell r="AP209">
            <v>9186.0621367274834</v>
          </cell>
        </row>
        <row r="210">
          <cell r="B210">
            <v>201102</v>
          </cell>
          <cell r="C210">
            <v>148798</v>
          </cell>
          <cell r="F210">
            <v>0</v>
          </cell>
          <cell r="V210">
            <v>0</v>
          </cell>
          <cell r="AM210" t="str">
            <v>NGP 3</v>
          </cell>
          <cell r="AP210">
            <v>0</v>
          </cell>
        </row>
        <row r="211">
          <cell r="B211">
            <v>201102</v>
          </cell>
          <cell r="C211">
            <v>148799</v>
          </cell>
          <cell r="F211">
            <v>0</v>
          </cell>
          <cell r="V211">
            <v>0</v>
          </cell>
          <cell r="AM211" t="str">
            <v>NGP 3</v>
          </cell>
          <cell r="AP211">
            <v>0</v>
          </cell>
        </row>
        <row r="212">
          <cell r="B212">
            <v>201102</v>
          </cell>
          <cell r="C212">
            <v>148804</v>
          </cell>
          <cell r="F212">
            <v>0</v>
          </cell>
          <cell r="V212">
            <v>0</v>
          </cell>
          <cell r="AM212" t="str">
            <v>NGP 3</v>
          </cell>
          <cell r="AP212">
            <v>0</v>
          </cell>
        </row>
        <row r="213">
          <cell r="B213">
            <v>201102</v>
          </cell>
          <cell r="C213">
            <v>149153</v>
          </cell>
          <cell r="F213">
            <v>0</v>
          </cell>
          <cell r="V213">
            <v>0</v>
          </cell>
          <cell r="AM213" t="str">
            <v>NGP 3</v>
          </cell>
          <cell r="AP213">
            <v>0</v>
          </cell>
        </row>
        <row r="214">
          <cell r="B214">
            <v>201102</v>
          </cell>
          <cell r="C214">
            <v>162977</v>
          </cell>
          <cell r="F214">
            <v>671860</v>
          </cell>
          <cell r="V214">
            <v>0</v>
          </cell>
          <cell r="AM214" t="str">
            <v>NGP 3</v>
          </cell>
          <cell r="AP214">
            <v>-6715.563920048975</v>
          </cell>
        </row>
        <row r="215">
          <cell r="B215">
            <v>201102</v>
          </cell>
          <cell r="C215">
            <v>167264</v>
          </cell>
          <cell r="F215">
            <v>0</v>
          </cell>
          <cell r="V215">
            <v>0</v>
          </cell>
          <cell r="AM215" t="str">
            <v>NGP 3</v>
          </cell>
          <cell r="AP215">
            <v>-92254.537574264483</v>
          </cell>
        </row>
        <row r="216">
          <cell r="B216">
            <v>201102</v>
          </cell>
          <cell r="C216">
            <v>167265</v>
          </cell>
          <cell r="F216">
            <v>0</v>
          </cell>
          <cell r="V216">
            <v>0</v>
          </cell>
          <cell r="AM216" t="str">
            <v>NGP 3</v>
          </cell>
          <cell r="AP216">
            <v>-64357.086996251608</v>
          </cell>
        </row>
        <row r="217">
          <cell r="B217">
            <v>201102</v>
          </cell>
          <cell r="C217">
            <v>167266</v>
          </cell>
          <cell r="F217">
            <v>0</v>
          </cell>
          <cell r="V217">
            <v>0</v>
          </cell>
          <cell r="AM217" t="str">
            <v>NGP 3</v>
          </cell>
          <cell r="AP217">
            <v>-26011.916160703586</v>
          </cell>
        </row>
        <row r="218">
          <cell r="B218">
            <v>201102</v>
          </cell>
          <cell r="C218">
            <v>167267</v>
          </cell>
          <cell r="F218">
            <v>0</v>
          </cell>
          <cell r="V218">
            <v>0</v>
          </cell>
          <cell r="AM218" t="str">
            <v>NGP 3</v>
          </cell>
          <cell r="AP218">
            <v>0</v>
          </cell>
        </row>
        <row r="219">
          <cell r="B219">
            <v>201102</v>
          </cell>
          <cell r="C219">
            <v>166074</v>
          </cell>
          <cell r="F219">
            <v>355720</v>
          </cell>
          <cell r="V219">
            <v>0</v>
          </cell>
          <cell r="AM219" t="str">
            <v>NGP 3</v>
          </cell>
          <cell r="AP219">
            <v>-3555.5925306459999</v>
          </cell>
        </row>
        <row r="220">
          <cell r="B220">
            <v>201102</v>
          </cell>
          <cell r="C220">
            <v>121200</v>
          </cell>
          <cell r="F220">
            <v>151530</v>
          </cell>
          <cell r="V220">
            <v>0</v>
          </cell>
          <cell r="AM220" t="str">
            <v>NGP 3</v>
          </cell>
          <cell r="AP220">
            <v>0</v>
          </cell>
        </row>
        <row r="221">
          <cell r="B221">
            <v>201102</v>
          </cell>
          <cell r="C221">
            <v>121200</v>
          </cell>
          <cell r="F221">
            <v>222110</v>
          </cell>
          <cell r="V221">
            <v>0</v>
          </cell>
          <cell r="AM221" t="str">
            <v>NGP 3</v>
          </cell>
          <cell r="AP221">
            <v>0</v>
          </cell>
        </row>
        <row r="222">
          <cell r="B222">
            <v>201102</v>
          </cell>
          <cell r="C222">
            <v>121200</v>
          </cell>
          <cell r="F222">
            <v>512850</v>
          </cell>
          <cell r="V222">
            <v>0</v>
          </cell>
          <cell r="AM222" t="str">
            <v>NGP 3</v>
          </cell>
          <cell r="AP222">
            <v>0</v>
          </cell>
        </row>
        <row r="223">
          <cell r="B223">
            <v>201102</v>
          </cell>
          <cell r="C223">
            <v>121202</v>
          </cell>
          <cell r="F223">
            <v>368710</v>
          </cell>
          <cell r="V223">
            <v>0</v>
          </cell>
          <cell r="AM223" t="str">
            <v>NGP 3</v>
          </cell>
          <cell r="AP223">
            <v>0</v>
          </cell>
        </row>
        <row r="224">
          <cell r="B224">
            <v>201102</v>
          </cell>
          <cell r="C224">
            <v>121202</v>
          </cell>
          <cell r="F224">
            <v>540460</v>
          </cell>
          <cell r="V224">
            <v>0</v>
          </cell>
          <cell r="AM224" t="str">
            <v>NGP 3</v>
          </cell>
          <cell r="AP224">
            <v>0</v>
          </cell>
        </row>
        <row r="225">
          <cell r="B225">
            <v>201102</v>
          </cell>
          <cell r="C225">
            <v>121202</v>
          </cell>
          <cell r="F225">
            <v>1247920</v>
          </cell>
          <cell r="V225">
            <v>0</v>
          </cell>
          <cell r="AM225" t="str">
            <v>NGP 3</v>
          </cell>
          <cell r="AP225">
            <v>0</v>
          </cell>
        </row>
        <row r="226">
          <cell r="B226">
            <v>201102</v>
          </cell>
          <cell r="C226">
            <v>153972</v>
          </cell>
          <cell r="F226">
            <v>0</v>
          </cell>
          <cell r="V226">
            <v>0</v>
          </cell>
          <cell r="AM226" t="str">
            <v>NGP 3</v>
          </cell>
          <cell r="AP226">
            <v>0</v>
          </cell>
        </row>
        <row r="227">
          <cell r="B227">
            <v>201102</v>
          </cell>
          <cell r="C227">
            <v>153972</v>
          </cell>
          <cell r="F227">
            <v>0</v>
          </cell>
          <cell r="V227">
            <v>0</v>
          </cell>
          <cell r="AM227" t="str">
            <v>NGP 3</v>
          </cell>
          <cell r="AP227">
            <v>-357334.45050484146</v>
          </cell>
        </row>
        <row r="228">
          <cell r="B228">
            <v>201102</v>
          </cell>
          <cell r="C228">
            <v>153972</v>
          </cell>
          <cell r="F228">
            <v>5040</v>
          </cell>
          <cell r="V228">
            <v>8796.0509999999995</v>
          </cell>
          <cell r="AM228" t="str">
            <v>NGP 3</v>
          </cell>
          <cell r="AP228">
            <v>8695.2965506889923</v>
          </cell>
        </row>
        <row r="229">
          <cell r="B229">
            <v>201102</v>
          </cell>
          <cell r="C229">
            <v>153972</v>
          </cell>
          <cell r="F229">
            <v>9010</v>
          </cell>
          <cell r="V229">
            <v>15735.157999999999</v>
          </cell>
          <cell r="AM229" t="str">
            <v>NGP 3</v>
          </cell>
          <cell r="AP229">
            <v>15555.039430894409</v>
          </cell>
        </row>
        <row r="230">
          <cell r="B230">
            <v>201102</v>
          </cell>
          <cell r="C230">
            <v>153972</v>
          </cell>
          <cell r="F230">
            <v>11930</v>
          </cell>
          <cell r="V230">
            <v>20817.321</v>
          </cell>
          <cell r="AM230" t="str">
            <v>NGP 3</v>
          </cell>
          <cell r="AP230">
            <v>20578.82882137295</v>
          </cell>
        </row>
        <row r="231">
          <cell r="B231">
            <v>201102</v>
          </cell>
          <cell r="C231">
            <v>153972</v>
          </cell>
          <cell r="F231">
            <v>125330</v>
          </cell>
          <cell r="V231">
            <v>218777.34</v>
          </cell>
          <cell r="AM231" t="str">
            <v>NGP 3</v>
          </cell>
          <cell r="AP231">
            <v>216271.87271187527</v>
          </cell>
        </row>
        <row r="232">
          <cell r="B232">
            <v>201102</v>
          </cell>
          <cell r="C232">
            <v>153972</v>
          </cell>
          <cell r="F232">
            <v>144370</v>
          </cell>
          <cell r="V232">
            <v>252006.867</v>
          </cell>
          <cell r="AM232" t="str">
            <v>NGP 3</v>
          </cell>
          <cell r="AP232">
            <v>249120.77179225592</v>
          </cell>
        </row>
        <row r="233">
          <cell r="B233">
            <v>201102</v>
          </cell>
          <cell r="C233">
            <v>153972</v>
          </cell>
          <cell r="F233">
            <v>208220</v>
          </cell>
          <cell r="V233">
            <v>363472.38299999997</v>
          </cell>
          <cell r="AM233" t="str">
            <v>NGP 3</v>
          </cell>
          <cell r="AP233">
            <v>359309.86485802813</v>
          </cell>
        </row>
        <row r="234">
          <cell r="B234">
            <v>201102</v>
          </cell>
          <cell r="C234">
            <v>166059</v>
          </cell>
          <cell r="F234">
            <v>0</v>
          </cell>
          <cell r="V234">
            <v>0</v>
          </cell>
          <cell r="AM234" t="str">
            <v>NGP 3</v>
          </cell>
          <cell r="AP234">
            <v>0</v>
          </cell>
        </row>
        <row r="235">
          <cell r="B235">
            <v>201102</v>
          </cell>
          <cell r="C235">
            <v>166059</v>
          </cell>
          <cell r="F235">
            <v>279940</v>
          </cell>
          <cell r="V235">
            <v>0</v>
          </cell>
          <cell r="AM235" t="str">
            <v>NGP 3</v>
          </cell>
          <cell r="AP235">
            <v>0</v>
          </cell>
        </row>
        <row r="236">
          <cell r="B236">
            <v>201102</v>
          </cell>
          <cell r="C236">
            <v>167168</v>
          </cell>
          <cell r="F236">
            <v>83980</v>
          </cell>
          <cell r="V236">
            <v>0</v>
          </cell>
          <cell r="AM236" t="str">
            <v>NGP 3</v>
          </cell>
          <cell r="AP236">
            <v>-5875.9435091239102</v>
          </cell>
        </row>
        <row r="237">
          <cell r="B237">
            <v>201102</v>
          </cell>
          <cell r="C237">
            <v>153851</v>
          </cell>
          <cell r="F237">
            <v>288140</v>
          </cell>
          <cell r="V237">
            <v>1440.7190000000001</v>
          </cell>
          <cell r="AM237" t="str">
            <v>NGP 3</v>
          </cell>
          <cell r="AP237">
            <v>-1439.3789190946204</v>
          </cell>
        </row>
        <row r="238">
          <cell r="B238">
            <v>201102</v>
          </cell>
          <cell r="C238">
            <v>153740</v>
          </cell>
          <cell r="F238">
            <v>5290</v>
          </cell>
          <cell r="V238">
            <v>0</v>
          </cell>
          <cell r="AM238" t="str">
            <v>NGP 3</v>
          </cell>
          <cell r="AP238">
            <v>-52.876094926114185</v>
          </cell>
        </row>
        <row r="239">
          <cell r="B239">
            <v>201102</v>
          </cell>
          <cell r="C239">
            <v>164079</v>
          </cell>
          <cell r="F239">
            <v>403540</v>
          </cell>
          <cell r="V239">
            <v>1008.8390000000001</v>
          </cell>
          <cell r="AM239" t="str">
            <v>NGP 3</v>
          </cell>
          <cell r="AP239">
            <v>-7058.3138720166808</v>
          </cell>
        </row>
        <row r="240">
          <cell r="B240">
            <v>201102</v>
          </cell>
          <cell r="C240">
            <v>85138</v>
          </cell>
          <cell r="F240">
            <v>729250</v>
          </cell>
          <cell r="V240">
            <v>1170442.7239999999</v>
          </cell>
          <cell r="AM240" t="str">
            <v>NGP 3</v>
          </cell>
          <cell r="AP240">
            <v>-186309.77872762212</v>
          </cell>
        </row>
        <row r="241">
          <cell r="B241">
            <v>201103</v>
          </cell>
          <cell r="C241">
            <v>67038</v>
          </cell>
          <cell r="F241">
            <v>228430</v>
          </cell>
          <cell r="V241">
            <v>279569.29941170703</v>
          </cell>
          <cell r="AM241" t="str">
            <v>NGP 3</v>
          </cell>
          <cell r="AP241">
            <v>-106843.09399297282</v>
          </cell>
        </row>
        <row r="242">
          <cell r="B242">
            <v>201103</v>
          </cell>
          <cell r="C242">
            <v>67039</v>
          </cell>
          <cell r="F242">
            <v>223160</v>
          </cell>
          <cell r="V242">
            <v>273118.37076921674</v>
          </cell>
          <cell r="AM242" t="str">
            <v>NGP 3</v>
          </cell>
          <cell r="AP242">
            <v>-104383.21777453661</v>
          </cell>
        </row>
        <row r="243">
          <cell r="B243">
            <v>201103</v>
          </cell>
          <cell r="C243">
            <v>48215</v>
          </cell>
          <cell r="F243">
            <v>79040</v>
          </cell>
          <cell r="V243">
            <v>-9485.3970000000008</v>
          </cell>
          <cell r="AM243" t="str">
            <v>NGP 3</v>
          </cell>
          <cell r="AP243">
            <v>-10670.162685513915</v>
          </cell>
        </row>
        <row r="244">
          <cell r="B244">
            <v>201103</v>
          </cell>
          <cell r="C244">
            <v>48216</v>
          </cell>
          <cell r="F244">
            <v>99120</v>
          </cell>
          <cell r="V244">
            <v>-11894.859</v>
          </cell>
          <cell r="AM244" t="str">
            <v>NGP 3</v>
          </cell>
          <cell r="AP244">
            <v>-13380.612729100952</v>
          </cell>
        </row>
        <row r="245">
          <cell r="B245">
            <v>201103</v>
          </cell>
          <cell r="C245">
            <v>48217</v>
          </cell>
          <cell r="F245">
            <v>947270</v>
          </cell>
          <cell r="V245">
            <v>-113672.315</v>
          </cell>
          <cell r="AM245" t="str">
            <v>NGP 3</v>
          </cell>
          <cell r="AP245">
            <v>-127871.36599844086</v>
          </cell>
        </row>
        <row r="246">
          <cell r="B246">
            <v>201103</v>
          </cell>
          <cell r="C246">
            <v>116952</v>
          </cell>
          <cell r="F246">
            <v>333350</v>
          </cell>
          <cell r="V246">
            <v>-40001.53</v>
          </cell>
          <cell r="AM246" t="str">
            <v>NGP 3</v>
          </cell>
          <cell r="AP246">
            <v>-44998.261291321651</v>
          </cell>
        </row>
        <row r="247">
          <cell r="B247">
            <v>201103</v>
          </cell>
          <cell r="C247">
            <v>116953</v>
          </cell>
          <cell r="F247">
            <v>51470</v>
          </cell>
          <cell r="V247">
            <v>-6176.1049999999996</v>
          </cell>
          <cell r="AM247" t="str">
            <v>NGP 3</v>
          </cell>
          <cell r="AP247">
            <v>-6947.6117033578084</v>
          </cell>
        </row>
        <row r="248">
          <cell r="B248">
            <v>201103</v>
          </cell>
          <cell r="C248">
            <v>84190</v>
          </cell>
          <cell r="F248">
            <v>791570</v>
          </cell>
          <cell r="V248">
            <v>1068613.095</v>
          </cell>
          <cell r="AM248" t="str">
            <v>NGP 3</v>
          </cell>
          <cell r="AP248">
            <v>-270522.24532507086</v>
          </cell>
        </row>
        <row r="249">
          <cell r="B249">
            <v>201103</v>
          </cell>
          <cell r="C249">
            <v>91709</v>
          </cell>
          <cell r="F249">
            <v>0</v>
          </cell>
          <cell r="V249">
            <v>0</v>
          </cell>
          <cell r="AM249" t="str">
            <v>NGP 3</v>
          </cell>
          <cell r="AP249">
            <v>0</v>
          </cell>
        </row>
        <row r="250">
          <cell r="B250">
            <v>201103</v>
          </cell>
          <cell r="C250">
            <v>167165</v>
          </cell>
          <cell r="F250">
            <v>387320</v>
          </cell>
          <cell r="V250">
            <v>0</v>
          </cell>
          <cell r="AM250" t="str">
            <v>NGP 3</v>
          </cell>
          <cell r="AP250">
            <v>0</v>
          </cell>
        </row>
        <row r="251">
          <cell r="B251">
            <v>201103</v>
          </cell>
          <cell r="C251">
            <v>167165</v>
          </cell>
          <cell r="F251">
            <v>866610</v>
          </cell>
          <cell r="V251">
            <v>0</v>
          </cell>
          <cell r="AM251" t="str">
            <v>NGP 3</v>
          </cell>
          <cell r="AP251">
            <v>0</v>
          </cell>
        </row>
        <row r="252">
          <cell r="B252">
            <v>201103</v>
          </cell>
          <cell r="C252">
            <v>167167</v>
          </cell>
          <cell r="F252">
            <v>387320</v>
          </cell>
          <cell r="V252">
            <v>0</v>
          </cell>
          <cell r="AM252" t="str">
            <v>NGP 3</v>
          </cell>
          <cell r="AP252">
            <v>0</v>
          </cell>
        </row>
        <row r="253">
          <cell r="B253">
            <v>201103</v>
          </cell>
          <cell r="C253">
            <v>167167</v>
          </cell>
          <cell r="F253">
            <v>772570</v>
          </cell>
          <cell r="V253">
            <v>0</v>
          </cell>
          <cell r="AM253" t="str">
            <v>NGP 3</v>
          </cell>
          <cell r="AP253">
            <v>0</v>
          </cell>
        </row>
        <row r="254">
          <cell r="B254">
            <v>201103</v>
          </cell>
          <cell r="C254">
            <v>162978</v>
          </cell>
          <cell r="F254">
            <v>495770</v>
          </cell>
          <cell r="V254">
            <v>12146.464</v>
          </cell>
          <cell r="AM254" t="str">
            <v>NGP 3</v>
          </cell>
          <cell r="AP254">
            <v>2238.0415319292606</v>
          </cell>
        </row>
        <row r="255">
          <cell r="B255">
            <v>201103</v>
          </cell>
          <cell r="C255">
            <v>148798</v>
          </cell>
          <cell r="F255">
            <v>0</v>
          </cell>
          <cell r="V255">
            <v>0</v>
          </cell>
          <cell r="AM255" t="str">
            <v>NGP 3</v>
          </cell>
          <cell r="AP255">
            <v>0</v>
          </cell>
        </row>
        <row r="256">
          <cell r="B256">
            <v>201103</v>
          </cell>
          <cell r="C256">
            <v>148799</v>
          </cell>
          <cell r="F256">
            <v>0</v>
          </cell>
          <cell r="V256">
            <v>0</v>
          </cell>
          <cell r="AM256" t="str">
            <v>NGP 3</v>
          </cell>
          <cell r="AP256">
            <v>0</v>
          </cell>
        </row>
        <row r="257">
          <cell r="B257">
            <v>201103</v>
          </cell>
          <cell r="C257">
            <v>148804</v>
          </cell>
          <cell r="F257">
            <v>0</v>
          </cell>
          <cell r="V257">
            <v>0</v>
          </cell>
          <cell r="AM257" t="str">
            <v>NGP 3</v>
          </cell>
          <cell r="AP257">
            <v>0</v>
          </cell>
        </row>
        <row r="258">
          <cell r="B258">
            <v>201103</v>
          </cell>
          <cell r="C258">
            <v>149153</v>
          </cell>
          <cell r="F258">
            <v>0</v>
          </cell>
          <cell r="V258">
            <v>0</v>
          </cell>
          <cell r="AM258" t="str">
            <v>NGP 3</v>
          </cell>
          <cell r="AP258">
            <v>0</v>
          </cell>
        </row>
        <row r="259">
          <cell r="B259">
            <v>201103</v>
          </cell>
          <cell r="C259">
            <v>162977</v>
          </cell>
          <cell r="F259">
            <v>743660</v>
          </cell>
          <cell r="V259">
            <v>0</v>
          </cell>
          <cell r="AM259" t="str">
            <v>NGP 3</v>
          </cell>
          <cell r="AP259">
            <v>-7431.3668158677265</v>
          </cell>
        </row>
        <row r="260">
          <cell r="B260">
            <v>201103</v>
          </cell>
          <cell r="C260">
            <v>167264</v>
          </cell>
          <cell r="F260">
            <v>0</v>
          </cell>
          <cell r="V260">
            <v>0</v>
          </cell>
          <cell r="AM260" t="str">
            <v>NGP 3</v>
          </cell>
          <cell r="AP260">
            <v>-92231.296014177235</v>
          </cell>
        </row>
        <row r="261">
          <cell r="B261">
            <v>201103</v>
          </cell>
          <cell r="C261">
            <v>167265</v>
          </cell>
          <cell r="F261">
            <v>0</v>
          </cell>
          <cell r="V261">
            <v>0</v>
          </cell>
          <cell r="AM261" t="str">
            <v>NGP 3</v>
          </cell>
          <cell r="AP261">
            <v>-64340.873602918415</v>
          </cell>
        </row>
        <row r="262">
          <cell r="B262">
            <v>201103</v>
          </cell>
          <cell r="C262">
            <v>167266</v>
          </cell>
          <cell r="F262">
            <v>0</v>
          </cell>
          <cell r="V262">
            <v>0</v>
          </cell>
          <cell r="AM262" t="str">
            <v>NGP 3</v>
          </cell>
          <cell r="AP262">
            <v>-26005.363014068964</v>
          </cell>
        </row>
        <row r="263">
          <cell r="B263">
            <v>201103</v>
          </cell>
          <cell r="C263">
            <v>167267</v>
          </cell>
          <cell r="F263">
            <v>0</v>
          </cell>
          <cell r="V263">
            <v>0</v>
          </cell>
          <cell r="AM263" t="str">
            <v>NGP 3</v>
          </cell>
          <cell r="AP263">
            <v>-42900.613723370028</v>
          </cell>
        </row>
        <row r="264">
          <cell r="B264">
            <v>201103</v>
          </cell>
          <cell r="C264">
            <v>166074</v>
          </cell>
          <cell r="F264">
            <v>393740</v>
          </cell>
          <cell r="V264">
            <v>0</v>
          </cell>
          <cell r="AM264" t="str">
            <v>NGP 3</v>
          </cell>
          <cell r="AP264">
            <v>-3934.6292258286835</v>
          </cell>
        </row>
        <row r="265">
          <cell r="B265">
            <v>201103</v>
          </cell>
          <cell r="C265">
            <v>121202</v>
          </cell>
          <cell r="F265">
            <v>2261970</v>
          </cell>
          <cell r="V265">
            <v>0</v>
          </cell>
          <cell r="AM265" t="str">
            <v>NGP 3</v>
          </cell>
          <cell r="AP265">
            <v>0</v>
          </cell>
        </row>
        <row r="266">
          <cell r="B266">
            <v>201103</v>
          </cell>
          <cell r="C266">
            <v>153972</v>
          </cell>
          <cell r="F266">
            <v>0</v>
          </cell>
          <cell r="V266">
            <v>0</v>
          </cell>
          <cell r="AM266" t="str">
            <v>NGP 3</v>
          </cell>
          <cell r="AP266">
            <v>-357244.42772307893</v>
          </cell>
        </row>
        <row r="267">
          <cell r="B267">
            <v>201103</v>
          </cell>
          <cell r="C267">
            <v>153972</v>
          </cell>
          <cell r="F267">
            <v>0</v>
          </cell>
          <cell r="V267">
            <v>0</v>
          </cell>
          <cell r="AM267" t="str">
            <v>NGP 3</v>
          </cell>
          <cell r="AP267">
            <v>0</v>
          </cell>
        </row>
        <row r="268">
          <cell r="B268">
            <v>201103</v>
          </cell>
          <cell r="C268">
            <v>153972</v>
          </cell>
          <cell r="F268">
            <v>4650</v>
          </cell>
          <cell r="V268">
            <v>2048.6190000000001</v>
          </cell>
          <cell r="AM268" t="str">
            <v>NGP 3</v>
          </cell>
          <cell r="AP268">
            <v>1955.6844447091819</v>
          </cell>
        </row>
        <row r="269">
          <cell r="B269">
            <v>201103</v>
          </cell>
          <cell r="C269">
            <v>153972</v>
          </cell>
          <cell r="F269">
            <v>8340</v>
          </cell>
          <cell r="V269">
            <v>3673.857</v>
          </cell>
          <cell r="AM269" t="str">
            <v>NGP 3</v>
          </cell>
          <cell r="AP269">
            <v>3507.1743782525969</v>
          </cell>
        </row>
        <row r="270">
          <cell r="B270">
            <v>201103</v>
          </cell>
          <cell r="C270">
            <v>153972</v>
          </cell>
          <cell r="F270">
            <v>11000</v>
          </cell>
          <cell r="V270">
            <v>4848.3980000000001</v>
          </cell>
          <cell r="AM270" t="str">
            <v>NGP 3</v>
          </cell>
          <cell r="AP270">
            <v>4628.5528154410749</v>
          </cell>
        </row>
        <row r="271">
          <cell r="B271">
            <v>201103</v>
          </cell>
          <cell r="C271">
            <v>153972</v>
          </cell>
          <cell r="F271">
            <v>115610</v>
          </cell>
          <cell r="V271">
            <v>50955.982000000004</v>
          </cell>
          <cell r="AM271" t="str">
            <v>NGP 3</v>
          </cell>
          <cell r="AP271">
            <v>48645.409110285706</v>
          </cell>
        </row>
        <row r="272">
          <cell r="B272">
            <v>201103</v>
          </cell>
          <cell r="C272">
            <v>153972</v>
          </cell>
          <cell r="F272">
            <v>133150</v>
          </cell>
          <cell r="V272">
            <v>58686.103999999999</v>
          </cell>
          <cell r="AM272" t="str">
            <v>NGP 3</v>
          </cell>
          <cell r="AP272">
            <v>56024.977970543558</v>
          </cell>
        </row>
        <row r="273">
          <cell r="B273">
            <v>201103</v>
          </cell>
          <cell r="C273">
            <v>153972</v>
          </cell>
          <cell r="F273">
            <v>192050</v>
          </cell>
          <cell r="V273">
            <v>84648.933999999994</v>
          </cell>
          <cell r="AM273" t="str">
            <v>NGP 3</v>
          </cell>
          <cell r="AP273">
            <v>80810.636936859853</v>
          </cell>
        </row>
        <row r="274">
          <cell r="B274">
            <v>201103</v>
          </cell>
          <cell r="C274">
            <v>166059</v>
          </cell>
          <cell r="F274">
            <v>0</v>
          </cell>
          <cell r="V274">
            <v>0</v>
          </cell>
          <cell r="AM274" t="str">
            <v>NGP 3</v>
          </cell>
          <cell r="AP274">
            <v>0</v>
          </cell>
        </row>
        <row r="275">
          <cell r="B275">
            <v>201103</v>
          </cell>
          <cell r="C275">
            <v>153740</v>
          </cell>
          <cell r="F275">
            <v>5860</v>
          </cell>
          <cell r="V275">
            <v>0</v>
          </cell>
          <cell r="AM275" t="str">
            <v>NGP 3</v>
          </cell>
          <cell r="AP275">
            <v>-58.558762796149956</v>
          </cell>
        </row>
        <row r="276">
          <cell r="B276">
            <v>201103</v>
          </cell>
          <cell r="C276">
            <v>164079</v>
          </cell>
          <cell r="F276">
            <v>446660</v>
          </cell>
          <cell r="V276">
            <v>1116.654</v>
          </cell>
          <cell r="AM276" t="str">
            <v>NGP 3</v>
          </cell>
          <cell r="AP276">
            <v>-7810.2596486444854</v>
          </cell>
        </row>
        <row r="277">
          <cell r="B277">
            <v>201103</v>
          </cell>
          <cell r="C277">
            <v>85138</v>
          </cell>
          <cell r="F277">
            <v>807180</v>
          </cell>
          <cell r="V277">
            <v>1025121.316</v>
          </cell>
          <cell r="AM277" t="str">
            <v>NGP 3</v>
          </cell>
          <cell r="AP277">
            <v>-332846.88511920004</v>
          </cell>
        </row>
        <row r="278">
          <cell r="B278">
            <v>201104</v>
          </cell>
          <cell r="C278">
            <v>67038</v>
          </cell>
          <cell r="F278">
            <v>220980</v>
          </cell>
          <cell r="V278">
            <v>246806.58514074166</v>
          </cell>
          <cell r="AM278" t="str">
            <v>NGP 3</v>
          </cell>
          <cell r="AP278">
            <v>-138363.47895101228</v>
          </cell>
        </row>
        <row r="279">
          <cell r="B279">
            <v>201104</v>
          </cell>
          <cell r="C279">
            <v>67039</v>
          </cell>
          <cell r="F279">
            <v>215880</v>
          </cell>
          <cell r="V279">
            <v>241108.1612891581</v>
          </cell>
          <cell r="AM279" t="str">
            <v>NGP 3</v>
          </cell>
          <cell r="AP279">
            <v>-135179.71041407686</v>
          </cell>
        </row>
        <row r="280">
          <cell r="B280">
            <v>201104</v>
          </cell>
          <cell r="C280">
            <v>48215</v>
          </cell>
          <cell r="F280">
            <v>76470</v>
          </cell>
          <cell r="V280">
            <v>-1376.3879999999999</v>
          </cell>
          <cell r="AM280" t="str">
            <v>NGP 3</v>
          </cell>
          <cell r="AP280">
            <v>-2522.2995038773638</v>
          </cell>
        </row>
        <row r="281">
          <cell r="B281">
            <v>201104</v>
          </cell>
          <cell r="C281">
            <v>48216</v>
          </cell>
          <cell r="F281">
            <v>95890</v>
          </cell>
          <cell r="V281">
            <v>-1726.0160000000001</v>
          </cell>
          <cell r="AM281" t="str">
            <v>NGP 3</v>
          </cell>
          <cell r="AP281">
            <v>-3162.93837618413</v>
          </cell>
        </row>
        <row r="282">
          <cell r="B282">
            <v>201104</v>
          </cell>
          <cell r="C282">
            <v>48217</v>
          </cell>
          <cell r="F282">
            <v>916360</v>
          </cell>
          <cell r="V282">
            <v>-16494.536</v>
          </cell>
          <cell r="AM282" t="str">
            <v>NGP 3</v>
          </cell>
          <cell r="AP282">
            <v>-30226.293103348518</v>
          </cell>
        </row>
        <row r="283">
          <cell r="B283">
            <v>201104</v>
          </cell>
          <cell r="C283">
            <v>116952</v>
          </cell>
          <cell r="F283">
            <v>322470</v>
          </cell>
          <cell r="V283">
            <v>-5804.4620000000004</v>
          </cell>
          <cell r="AM283" t="str">
            <v>NGP 3</v>
          </cell>
          <cell r="AP283">
            <v>-10636.711021254527</v>
          </cell>
        </row>
        <row r="284">
          <cell r="B284">
            <v>201104</v>
          </cell>
          <cell r="C284">
            <v>116953</v>
          </cell>
          <cell r="F284">
            <v>49790</v>
          </cell>
          <cell r="V284">
            <v>-896.19</v>
          </cell>
          <cell r="AM284" t="str">
            <v>NGP 3</v>
          </cell>
          <cell r="AP284">
            <v>-1642.2987194723937</v>
          </cell>
        </row>
        <row r="285">
          <cell r="B285">
            <v>201104</v>
          </cell>
          <cell r="C285">
            <v>84190</v>
          </cell>
          <cell r="F285">
            <v>765740</v>
          </cell>
          <cell r="V285">
            <v>949516.58900000004</v>
          </cell>
          <cell r="AM285" t="str">
            <v>NGP 3</v>
          </cell>
          <cell r="AP285">
            <v>-385313.36591073731</v>
          </cell>
        </row>
        <row r="286">
          <cell r="B286">
            <v>201104</v>
          </cell>
          <cell r="C286">
            <v>91709</v>
          </cell>
          <cell r="F286">
            <v>0</v>
          </cell>
          <cell r="V286">
            <v>0</v>
          </cell>
          <cell r="AM286" t="str">
            <v>NGP 3</v>
          </cell>
          <cell r="AP286">
            <v>0</v>
          </cell>
        </row>
        <row r="287">
          <cell r="B287">
            <v>201104</v>
          </cell>
          <cell r="C287">
            <v>167165</v>
          </cell>
          <cell r="F287">
            <v>1213030</v>
          </cell>
          <cell r="V287">
            <v>0</v>
          </cell>
          <cell r="AM287" t="str">
            <v>NGP 3</v>
          </cell>
          <cell r="AP287">
            <v>0</v>
          </cell>
        </row>
        <row r="288">
          <cell r="B288">
            <v>201104</v>
          </cell>
          <cell r="C288">
            <v>167167</v>
          </cell>
          <cell r="F288">
            <v>374690</v>
          </cell>
          <cell r="V288">
            <v>0</v>
          </cell>
          <cell r="AM288" t="str">
            <v>NGP 3</v>
          </cell>
          <cell r="AP288">
            <v>0</v>
          </cell>
        </row>
        <row r="289">
          <cell r="B289">
            <v>201104</v>
          </cell>
          <cell r="C289">
            <v>167167</v>
          </cell>
          <cell r="F289">
            <v>747360</v>
          </cell>
          <cell r="V289">
            <v>0</v>
          </cell>
          <cell r="AM289" t="str">
            <v>NGP 3</v>
          </cell>
          <cell r="AP289">
            <v>0</v>
          </cell>
        </row>
        <row r="290">
          <cell r="B290">
            <v>201104</v>
          </cell>
          <cell r="C290">
            <v>121202</v>
          </cell>
          <cell r="F290">
            <v>2188170</v>
          </cell>
          <cell r="V290">
            <v>0</v>
          </cell>
          <cell r="AM290" t="str">
            <v>NGP 3</v>
          </cell>
          <cell r="AP290">
            <v>0</v>
          </cell>
        </row>
        <row r="291">
          <cell r="B291">
            <v>201104</v>
          </cell>
          <cell r="C291">
            <v>153972</v>
          </cell>
          <cell r="F291">
            <v>0</v>
          </cell>
          <cell r="V291">
            <v>0</v>
          </cell>
          <cell r="AM291" t="str">
            <v>NGP 3</v>
          </cell>
          <cell r="AP291">
            <v>-357141.16994912352</v>
          </cell>
        </row>
        <row r="292">
          <cell r="B292">
            <v>201104</v>
          </cell>
          <cell r="C292">
            <v>153972</v>
          </cell>
          <cell r="F292">
            <v>0</v>
          </cell>
          <cell r="V292">
            <v>0</v>
          </cell>
          <cell r="AM292" t="str">
            <v>NGP 3</v>
          </cell>
          <cell r="AP292">
            <v>0</v>
          </cell>
        </row>
        <row r="293">
          <cell r="B293">
            <v>201104</v>
          </cell>
          <cell r="C293">
            <v>153972</v>
          </cell>
          <cell r="F293">
            <v>3900</v>
          </cell>
          <cell r="V293">
            <v>-262.33800000000002</v>
          </cell>
          <cell r="AM293" t="str">
            <v>NGP 3</v>
          </cell>
          <cell r="AP293">
            <v>-340.26058166813516</v>
          </cell>
        </row>
        <row r="294">
          <cell r="B294">
            <v>201104</v>
          </cell>
          <cell r="C294">
            <v>153972</v>
          </cell>
          <cell r="F294">
            <v>6980</v>
          </cell>
          <cell r="V294">
            <v>-470.19</v>
          </cell>
          <cell r="AM294" t="str">
            <v>NGP 3</v>
          </cell>
          <cell r="AP294">
            <v>-609.65144103681621</v>
          </cell>
        </row>
        <row r="295">
          <cell r="B295">
            <v>201104</v>
          </cell>
          <cell r="C295">
            <v>153972</v>
          </cell>
          <cell r="F295">
            <v>9230</v>
          </cell>
          <cell r="V295">
            <v>-621.53800000000001</v>
          </cell>
          <cell r="AM295" t="str">
            <v>NGP 3</v>
          </cell>
          <cell r="AP295">
            <v>-805.95477661458642</v>
          </cell>
        </row>
        <row r="296">
          <cell r="B296">
            <v>201104</v>
          </cell>
          <cell r="C296">
            <v>153972</v>
          </cell>
          <cell r="F296">
            <v>96940</v>
          </cell>
          <cell r="V296">
            <v>-6526.15</v>
          </cell>
          <cell r="AM296" t="str">
            <v>NGP 3</v>
          </cell>
          <cell r="AP296">
            <v>-8463.0256581817994</v>
          </cell>
        </row>
        <row r="297">
          <cell r="B297">
            <v>201104</v>
          </cell>
          <cell r="C297">
            <v>153972</v>
          </cell>
          <cell r="F297">
            <v>111600</v>
          </cell>
          <cell r="V297">
            <v>-7512.9430000000002</v>
          </cell>
          <cell r="AM297" t="str">
            <v>NGP 3</v>
          </cell>
          <cell r="AP297">
            <v>-9742.7276446574051</v>
          </cell>
        </row>
        <row r="298">
          <cell r="B298">
            <v>201104</v>
          </cell>
          <cell r="C298">
            <v>153972</v>
          </cell>
          <cell r="F298">
            <v>161030</v>
          </cell>
          <cell r="V298">
            <v>-10840.593000000001</v>
          </cell>
          <cell r="AM298" t="str">
            <v>NGP 3</v>
          </cell>
          <cell r="AP298">
            <v>-14057.996416928154</v>
          </cell>
        </row>
        <row r="299">
          <cell r="B299">
            <v>201104</v>
          </cell>
          <cell r="C299">
            <v>166059</v>
          </cell>
          <cell r="F299">
            <v>0</v>
          </cell>
          <cell r="V299">
            <v>0</v>
          </cell>
          <cell r="AM299" t="str">
            <v>NGP 3</v>
          </cell>
          <cell r="AP299">
            <v>0</v>
          </cell>
        </row>
        <row r="300">
          <cell r="B300">
            <v>201105</v>
          </cell>
          <cell r="C300">
            <v>67038</v>
          </cell>
          <cell r="F300">
            <v>228240</v>
          </cell>
          <cell r="V300">
            <v>257736.27108165421</v>
          </cell>
          <cell r="AM300" t="str">
            <v>NGP 3</v>
          </cell>
          <cell r="AP300">
            <v>-127449.88876713323</v>
          </cell>
        </row>
        <row r="301">
          <cell r="B301">
            <v>201105</v>
          </cell>
          <cell r="C301">
            <v>67039</v>
          </cell>
          <cell r="F301">
            <v>222970</v>
          </cell>
          <cell r="V301">
            <v>251798.60183091156</v>
          </cell>
          <cell r="AM301" t="str">
            <v>NGP 3</v>
          </cell>
          <cell r="AP301">
            <v>-124504.94289891908</v>
          </cell>
        </row>
        <row r="302">
          <cell r="B302">
            <v>201105</v>
          </cell>
          <cell r="C302">
            <v>48215</v>
          </cell>
          <cell r="F302">
            <v>78980</v>
          </cell>
          <cell r="V302">
            <v>-1184.6880000000001</v>
          </cell>
          <cell r="AM302" t="str">
            <v>NGP 3</v>
          </cell>
          <cell r="AP302">
            <v>-2367.8160239976787</v>
          </cell>
        </row>
        <row r="303">
          <cell r="B303">
            <v>201105</v>
          </cell>
          <cell r="C303">
            <v>48216</v>
          </cell>
          <cell r="F303">
            <v>99040</v>
          </cell>
          <cell r="V303">
            <v>-1485.62</v>
          </cell>
          <cell r="AM303" t="str">
            <v>NGP 3</v>
          </cell>
          <cell r="AP303">
            <v>-2969.2487604042803</v>
          </cell>
        </row>
        <row r="304">
          <cell r="B304">
            <v>201105</v>
          </cell>
          <cell r="C304">
            <v>48217</v>
          </cell>
          <cell r="F304">
            <v>946480</v>
          </cell>
          <cell r="V304">
            <v>-14197.217000000001</v>
          </cell>
          <cell r="AM304" t="str">
            <v>NGP 3</v>
          </cell>
          <cell r="AP304">
            <v>-28375.578764412796</v>
          </cell>
        </row>
        <row r="305">
          <cell r="B305">
            <v>201105</v>
          </cell>
          <cell r="C305">
            <v>116952</v>
          </cell>
          <cell r="F305">
            <v>333070</v>
          </cell>
          <cell r="V305">
            <v>-4996.0309999999999</v>
          </cell>
          <cell r="AM305" t="str">
            <v>NGP 3</v>
          </cell>
          <cell r="AP305">
            <v>-9985.4517514928684</v>
          </cell>
        </row>
        <row r="306">
          <cell r="B306">
            <v>201105</v>
          </cell>
          <cell r="C306">
            <v>116953</v>
          </cell>
          <cell r="F306">
            <v>51420</v>
          </cell>
          <cell r="V306">
            <v>-771.37099999999998</v>
          </cell>
          <cell r="AM306" t="str">
            <v>NGP 3</v>
          </cell>
          <cell r="AP306">
            <v>-1541.6475636105422</v>
          </cell>
        </row>
        <row r="307">
          <cell r="B307">
            <v>201105</v>
          </cell>
          <cell r="C307">
            <v>84190</v>
          </cell>
          <cell r="F307">
            <v>790910</v>
          </cell>
          <cell r="V307">
            <v>991006.01300000004</v>
          </cell>
          <cell r="AM307" t="str">
            <v>NGP 3</v>
          </cell>
          <cell r="AP307">
            <v>-343879.92314834107</v>
          </cell>
        </row>
        <row r="308">
          <cell r="B308">
            <v>201105</v>
          </cell>
          <cell r="C308">
            <v>91709</v>
          </cell>
          <cell r="F308">
            <v>0</v>
          </cell>
          <cell r="V308">
            <v>0</v>
          </cell>
          <cell r="AM308" t="str">
            <v>NGP 3</v>
          </cell>
          <cell r="AP308">
            <v>0</v>
          </cell>
        </row>
        <row r="309">
          <cell r="B309">
            <v>201105</v>
          </cell>
          <cell r="C309">
            <v>167165</v>
          </cell>
          <cell r="F309">
            <v>1252890</v>
          </cell>
          <cell r="V309">
            <v>0</v>
          </cell>
          <cell r="AM309" t="str">
            <v>NGP 3</v>
          </cell>
          <cell r="AP309">
            <v>0</v>
          </cell>
        </row>
        <row r="310">
          <cell r="B310">
            <v>201105</v>
          </cell>
          <cell r="C310">
            <v>167167</v>
          </cell>
          <cell r="F310">
            <v>387000</v>
          </cell>
          <cell r="V310">
            <v>0</v>
          </cell>
          <cell r="AM310" t="str">
            <v>NGP 3</v>
          </cell>
          <cell r="AP310">
            <v>0</v>
          </cell>
        </row>
        <row r="311">
          <cell r="B311">
            <v>201105</v>
          </cell>
          <cell r="C311">
            <v>167167</v>
          </cell>
          <cell r="F311">
            <v>771930</v>
          </cell>
          <cell r="V311">
            <v>0</v>
          </cell>
          <cell r="AM311" t="str">
            <v>NGP 3</v>
          </cell>
          <cell r="AP311">
            <v>0</v>
          </cell>
        </row>
        <row r="312">
          <cell r="B312">
            <v>201105</v>
          </cell>
          <cell r="C312">
            <v>121202</v>
          </cell>
          <cell r="F312">
            <v>928800</v>
          </cell>
          <cell r="V312">
            <v>0</v>
          </cell>
          <cell r="AM312" t="str">
            <v>NGP 3</v>
          </cell>
          <cell r="AP312">
            <v>0</v>
          </cell>
        </row>
        <row r="313">
          <cell r="B313">
            <v>201105</v>
          </cell>
          <cell r="C313">
            <v>166059</v>
          </cell>
          <cell r="F313">
            <v>0</v>
          </cell>
          <cell r="V313">
            <v>0</v>
          </cell>
          <cell r="AM313" t="str">
            <v>NGP 3</v>
          </cell>
          <cell r="AP313">
            <v>0</v>
          </cell>
        </row>
        <row r="314">
          <cell r="B314">
            <v>201106</v>
          </cell>
          <cell r="C314">
            <v>67038</v>
          </cell>
          <cell r="F314">
            <v>220760</v>
          </cell>
          <cell r="V314">
            <v>245098.73318816631</v>
          </cell>
          <cell r="AM314" t="str">
            <v>NGP 3</v>
          </cell>
          <cell r="AP314">
            <v>-139792.09060866022</v>
          </cell>
        </row>
        <row r="315">
          <cell r="B315">
            <v>201106</v>
          </cell>
          <cell r="C315">
            <v>67039</v>
          </cell>
          <cell r="F315">
            <v>215660</v>
          </cell>
          <cell r="V315">
            <v>239450.09713325705</v>
          </cell>
          <cell r="AM315" t="str">
            <v>NGP 3</v>
          </cell>
          <cell r="AP315">
            <v>-136564.87238710403</v>
          </cell>
        </row>
        <row r="316">
          <cell r="B316">
            <v>201106</v>
          </cell>
          <cell r="C316">
            <v>48215</v>
          </cell>
          <cell r="F316">
            <v>76390</v>
          </cell>
          <cell r="V316">
            <v>-2291.6959999999999</v>
          </cell>
          <cell r="AM316" t="str">
            <v>NGP 3</v>
          </cell>
          <cell r="AP316">
            <v>-3435.5918563585719</v>
          </cell>
        </row>
        <row r="317">
          <cell r="B317">
            <v>201106</v>
          </cell>
          <cell r="C317">
            <v>48216</v>
          </cell>
          <cell r="F317">
            <v>95790</v>
          </cell>
          <cell r="V317">
            <v>-2873.828</v>
          </cell>
          <cell r="AM317" t="str">
            <v>NGP 3</v>
          </cell>
          <cell r="AP317">
            <v>-4308.2275821519524</v>
          </cell>
        </row>
        <row r="318">
          <cell r="B318">
            <v>201106</v>
          </cell>
          <cell r="C318">
            <v>48217</v>
          </cell>
          <cell r="F318">
            <v>915450</v>
          </cell>
          <cell r="V318">
            <v>-27463.516</v>
          </cell>
          <cell r="AM318" t="str">
            <v>NGP 3</v>
          </cell>
          <cell r="AP318">
            <v>-41171.847741110811</v>
          </cell>
        </row>
        <row r="319">
          <cell r="B319">
            <v>201106</v>
          </cell>
          <cell r="C319">
            <v>116952</v>
          </cell>
          <cell r="F319">
            <v>322150</v>
          </cell>
          <cell r="V319">
            <v>-9664.4699999999993</v>
          </cell>
          <cell r="AM319" t="str">
            <v>NGP 3</v>
          </cell>
          <cell r="AP319">
            <v>-14488.479034244194</v>
          </cell>
        </row>
        <row r="320">
          <cell r="B320">
            <v>201106</v>
          </cell>
          <cell r="C320">
            <v>116953</v>
          </cell>
          <cell r="F320">
            <v>49740</v>
          </cell>
          <cell r="V320">
            <v>-1492.162</v>
          </cell>
          <cell r="AM320" t="str">
            <v>NGP 3</v>
          </cell>
          <cell r="AP320">
            <v>-2236.989593864058</v>
          </cell>
        </row>
        <row r="321">
          <cell r="B321">
            <v>201106</v>
          </cell>
          <cell r="C321">
            <v>84190</v>
          </cell>
          <cell r="F321">
            <v>764980</v>
          </cell>
          <cell r="V321">
            <v>944746.08100000001</v>
          </cell>
          <cell r="AM321" t="str">
            <v>NGP 3</v>
          </cell>
          <cell r="AP321">
            <v>-389116.19830444857</v>
          </cell>
        </row>
        <row r="322">
          <cell r="B322">
            <v>201106</v>
          </cell>
          <cell r="C322">
            <v>91709</v>
          </cell>
          <cell r="F322">
            <v>0</v>
          </cell>
          <cell r="V322">
            <v>0</v>
          </cell>
          <cell r="AM322" t="str">
            <v>NGP 3</v>
          </cell>
          <cell r="AP322">
            <v>0</v>
          </cell>
        </row>
        <row r="323">
          <cell r="B323">
            <v>201106</v>
          </cell>
          <cell r="C323">
            <v>167165</v>
          </cell>
          <cell r="F323">
            <v>374310</v>
          </cell>
          <cell r="V323">
            <v>0</v>
          </cell>
          <cell r="AM323" t="str">
            <v>NGP 3</v>
          </cell>
          <cell r="AP323">
            <v>0</v>
          </cell>
        </row>
        <row r="324">
          <cell r="B324">
            <v>201106</v>
          </cell>
          <cell r="C324">
            <v>167165</v>
          </cell>
          <cell r="F324">
            <v>837500</v>
          </cell>
          <cell r="V324">
            <v>0</v>
          </cell>
          <cell r="AM324" t="str">
            <v>NGP 3</v>
          </cell>
          <cell r="AP324">
            <v>0</v>
          </cell>
        </row>
        <row r="325">
          <cell r="B325">
            <v>201106</v>
          </cell>
          <cell r="C325">
            <v>167167</v>
          </cell>
          <cell r="F325">
            <v>374310</v>
          </cell>
          <cell r="V325">
            <v>0</v>
          </cell>
          <cell r="AM325" t="str">
            <v>NGP 3</v>
          </cell>
          <cell r="AP325">
            <v>0</v>
          </cell>
        </row>
        <row r="326">
          <cell r="B326">
            <v>201106</v>
          </cell>
          <cell r="C326">
            <v>167167</v>
          </cell>
          <cell r="F326">
            <v>746620</v>
          </cell>
          <cell r="V326">
            <v>0</v>
          </cell>
          <cell r="AM326" t="str">
            <v>NGP 3</v>
          </cell>
          <cell r="AP326">
            <v>0</v>
          </cell>
        </row>
        <row r="327">
          <cell r="B327">
            <v>201106</v>
          </cell>
          <cell r="C327">
            <v>121202</v>
          </cell>
          <cell r="F327">
            <v>898350</v>
          </cell>
          <cell r="V327">
            <v>0</v>
          </cell>
          <cell r="AM327" t="str">
            <v>NGP 3</v>
          </cell>
          <cell r="AP327">
            <v>0</v>
          </cell>
        </row>
        <row r="328">
          <cell r="B328">
            <v>201106</v>
          </cell>
          <cell r="C328">
            <v>166059</v>
          </cell>
          <cell r="F328">
            <v>0</v>
          </cell>
          <cell r="V328">
            <v>0</v>
          </cell>
          <cell r="AM328" t="str">
            <v>NGP 3</v>
          </cell>
          <cell r="AP328">
            <v>0</v>
          </cell>
        </row>
        <row r="329">
          <cell r="B329">
            <v>201107</v>
          </cell>
          <cell r="C329">
            <v>67038</v>
          </cell>
          <cell r="F329">
            <v>227960</v>
          </cell>
          <cell r="V329">
            <v>250281.48036815366</v>
          </cell>
          <cell r="AM329" t="str">
            <v>NGP 3</v>
          </cell>
          <cell r="AP329">
            <v>-134590.50533452525</v>
          </cell>
        </row>
        <row r="330">
          <cell r="B330">
            <v>201107</v>
          </cell>
          <cell r="C330">
            <v>67039</v>
          </cell>
          <cell r="F330">
            <v>222710</v>
          </cell>
          <cell r="V330">
            <v>244513.85183810181</v>
          </cell>
          <cell r="AM330" t="str">
            <v>NGP 3</v>
          </cell>
          <cell r="AP330">
            <v>-131483.03406738056</v>
          </cell>
        </row>
        <row r="331">
          <cell r="B331">
            <v>201107</v>
          </cell>
          <cell r="C331">
            <v>48215</v>
          </cell>
          <cell r="F331">
            <v>78880</v>
          </cell>
          <cell r="V331">
            <v>-3155.3829999999998</v>
          </cell>
          <cell r="AM331" t="str">
            <v>NGP 3</v>
          </cell>
          <cell r="AP331">
            <v>-4336.0663693580163</v>
          </cell>
        </row>
        <row r="332">
          <cell r="B332">
            <v>201107</v>
          </cell>
          <cell r="C332">
            <v>48216</v>
          </cell>
          <cell r="F332">
            <v>98920</v>
          </cell>
          <cell r="V332">
            <v>-3956.9070000000002</v>
          </cell>
          <cell r="AM332" t="str">
            <v>NGP 3</v>
          </cell>
          <cell r="AP332">
            <v>-5437.5510022425833</v>
          </cell>
        </row>
        <row r="333">
          <cell r="B333">
            <v>201107</v>
          </cell>
          <cell r="C333">
            <v>48217</v>
          </cell>
          <cell r="F333">
            <v>945350</v>
          </cell>
          <cell r="V333">
            <v>-37813.877999999997</v>
          </cell>
          <cell r="AM333" t="str">
            <v>NGP 3</v>
          </cell>
          <cell r="AP333">
            <v>-51963.967036797672</v>
          </cell>
        </row>
        <row r="334">
          <cell r="B334">
            <v>201107</v>
          </cell>
          <cell r="C334">
            <v>116952</v>
          </cell>
          <cell r="F334">
            <v>332670</v>
          </cell>
          <cell r="V334">
            <v>-13306.784</v>
          </cell>
          <cell r="AM334" t="str">
            <v>NGP 3</v>
          </cell>
          <cell r="AP334">
            <v>-18286.220314456532</v>
          </cell>
        </row>
        <row r="335">
          <cell r="B335">
            <v>201107</v>
          </cell>
          <cell r="C335">
            <v>116953</v>
          </cell>
          <cell r="F335">
            <v>51360</v>
          </cell>
          <cell r="V335">
            <v>-2054.5239999999999</v>
          </cell>
          <cell r="AM335" t="str">
            <v>NGP 3</v>
          </cell>
          <cell r="AP335">
            <v>-2823.2853824826029</v>
          </cell>
        </row>
        <row r="336">
          <cell r="B336">
            <v>201107</v>
          </cell>
          <cell r="C336">
            <v>84190</v>
          </cell>
          <cell r="F336">
            <v>789960</v>
          </cell>
          <cell r="V336">
            <v>967699.62600000005</v>
          </cell>
          <cell r="AM336" t="str">
            <v>NGP 3</v>
          </cell>
          <cell r="AP336">
            <v>-366097.92691395583</v>
          </cell>
        </row>
        <row r="337">
          <cell r="B337">
            <v>201107</v>
          </cell>
          <cell r="C337">
            <v>91709</v>
          </cell>
          <cell r="F337">
            <v>0</v>
          </cell>
          <cell r="V337">
            <v>0</v>
          </cell>
          <cell r="AM337" t="str">
            <v>NGP 3</v>
          </cell>
          <cell r="AP337">
            <v>0</v>
          </cell>
        </row>
        <row r="338">
          <cell r="B338">
            <v>201107</v>
          </cell>
          <cell r="C338">
            <v>167165</v>
          </cell>
          <cell r="F338">
            <v>386540</v>
          </cell>
          <cell r="V338">
            <v>0</v>
          </cell>
          <cell r="AM338" t="str">
            <v>NGP 3</v>
          </cell>
          <cell r="AP338">
            <v>0</v>
          </cell>
        </row>
        <row r="339">
          <cell r="B339">
            <v>201107</v>
          </cell>
          <cell r="C339">
            <v>167165</v>
          </cell>
          <cell r="F339">
            <v>864850</v>
          </cell>
          <cell r="V339">
            <v>0</v>
          </cell>
          <cell r="AM339" t="str">
            <v>NGP 3</v>
          </cell>
          <cell r="AP339">
            <v>0</v>
          </cell>
        </row>
        <row r="340">
          <cell r="B340">
            <v>201107</v>
          </cell>
          <cell r="C340">
            <v>167167</v>
          </cell>
          <cell r="F340">
            <v>386540</v>
          </cell>
          <cell r="V340">
            <v>0</v>
          </cell>
          <cell r="AM340" t="str">
            <v>NGP 3</v>
          </cell>
          <cell r="AP340">
            <v>0</v>
          </cell>
        </row>
        <row r="341">
          <cell r="B341">
            <v>201107</v>
          </cell>
          <cell r="C341">
            <v>167167</v>
          </cell>
          <cell r="F341">
            <v>771000</v>
          </cell>
          <cell r="V341">
            <v>0</v>
          </cell>
          <cell r="AM341" t="str">
            <v>NGP 3</v>
          </cell>
          <cell r="AP341">
            <v>0</v>
          </cell>
        </row>
        <row r="342">
          <cell r="B342">
            <v>201107</v>
          </cell>
          <cell r="C342">
            <v>166059</v>
          </cell>
          <cell r="F342">
            <v>0</v>
          </cell>
          <cell r="V342">
            <v>0</v>
          </cell>
          <cell r="AM342" t="str">
            <v>NGP 3</v>
          </cell>
          <cell r="AP342">
            <v>0</v>
          </cell>
        </row>
        <row r="343">
          <cell r="B343">
            <v>201108</v>
          </cell>
          <cell r="C343">
            <v>67038</v>
          </cell>
          <cell r="F343">
            <v>227810</v>
          </cell>
          <cell r="V343">
            <v>244072.79064866103</v>
          </cell>
          <cell r="AM343" t="str">
            <v>NGP 3</v>
          </cell>
          <cell r="AP343">
            <v>-140617.33624943777</v>
          </cell>
        </row>
        <row r="344">
          <cell r="B344">
            <v>201108</v>
          </cell>
          <cell r="C344">
            <v>67039</v>
          </cell>
          <cell r="F344">
            <v>222550</v>
          </cell>
          <cell r="V344">
            <v>238442.1918677947</v>
          </cell>
          <cell r="AM344" t="str">
            <v>NGP 3</v>
          </cell>
          <cell r="AP344">
            <v>-137376.76039211487</v>
          </cell>
        </row>
        <row r="345">
          <cell r="B345">
            <v>201108</v>
          </cell>
          <cell r="C345">
            <v>48215</v>
          </cell>
          <cell r="F345">
            <v>78830</v>
          </cell>
          <cell r="V345">
            <v>-2759.0439999999999</v>
          </cell>
          <cell r="AM345" t="str">
            <v>NGP 3</v>
          </cell>
          <cell r="AP345">
            <v>-3938.430598022579</v>
          </cell>
        </row>
        <row r="346">
          <cell r="B346">
            <v>201108</v>
          </cell>
          <cell r="C346">
            <v>48216</v>
          </cell>
          <cell r="F346">
            <v>98850</v>
          </cell>
          <cell r="V346">
            <v>-3459.8910000000001</v>
          </cell>
          <cell r="AM346" t="str">
            <v>NGP 3</v>
          </cell>
          <cell r="AP346">
            <v>-4938.7996035079532</v>
          </cell>
        </row>
        <row r="347">
          <cell r="B347">
            <v>201108</v>
          </cell>
          <cell r="C347">
            <v>48217</v>
          </cell>
          <cell r="F347">
            <v>944690</v>
          </cell>
          <cell r="V347">
            <v>-33064.188000000002</v>
          </cell>
          <cell r="AM347" t="str">
            <v>NGP 3</v>
          </cell>
          <cell r="AP347">
            <v>-47197.826529569327</v>
          </cell>
        </row>
        <row r="348">
          <cell r="B348">
            <v>201108</v>
          </cell>
          <cell r="C348">
            <v>116952</v>
          </cell>
          <cell r="F348">
            <v>332440</v>
          </cell>
          <cell r="V348">
            <v>-11635.358</v>
          </cell>
          <cell r="AM348" t="str">
            <v>NGP 3</v>
          </cell>
          <cell r="AP348">
            <v>-16609.039094083804</v>
          </cell>
        </row>
        <row r="349">
          <cell r="B349">
            <v>201108</v>
          </cell>
          <cell r="C349">
            <v>116953</v>
          </cell>
          <cell r="F349">
            <v>51330</v>
          </cell>
          <cell r="V349">
            <v>-1796.461</v>
          </cell>
          <cell r="AM349" t="str">
            <v>NGP 3</v>
          </cell>
          <cell r="AP349">
            <v>-2564.4162718064058</v>
          </cell>
        </row>
        <row r="350">
          <cell r="B350">
            <v>201108</v>
          </cell>
          <cell r="C350">
            <v>84190</v>
          </cell>
          <cell r="F350">
            <v>789410</v>
          </cell>
          <cell r="V350">
            <v>947292.995</v>
          </cell>
          <cell r="AM350" t="str">
            <v>NGP 3</v>
          </cell>
          <cell r="AP350">
            <v>-385873.7132820675</v>
          </cell>
        </row>
        <row r="351">
          <cell r="B351">
            <v>201108</v>
          </cell>
          <cell r="C351">
            <v>91709</v>
          </cell>
          <cell r="F351">
            <v>0</v>
          </cell>
          <cell r="V351">
            <v>0</v>
          </cell>
          <cell r="AM351" t="str">
            <v>NGP 3</v>
          </cell>
          <cell r="AP351">
            <v>0</v>
          </cell>
        </row>
        <row r="352">
          <cell r="B352">
            <v>201108</v>
          </cell>
          <cell r="C352">
            <v>167165</v>
          </cell>
          <cell r="F352">
            <v>1250520</v>
          </cell>
          <cell r="V352">
            <v>0</v>
          </cell>
          <cell r="AM352" t="str">
            <v>NGP 3</v>
          </cell>
          <cell r="AP352">
            <v>0</v>
          </cell>
        </row>
        <row r="353">
          <cell r="B353">
            <v>201108</v>
          </cell>
          <cell r="C353">
            <v>167167</v>
          </cell>
          <cell r="F353">
            <v>386270</v>
          </cell>
          <cell r="V353">
            <v>0</v>
          </cell>
          <cell r="AM353" t="str">
            <v>NGP 3</v>
          </cell>
          <cell r="AP353">
            <v>0</v>
          </cell>
        </row>
        <row r="354">
          <cell r="B354">
            <v>201108</v>
          </cell>
          <cell r="C354">
            <v>167167</v>
          </cell>
          <cell r="F354">
            <v>770470</v>
          </cell>
          <cell r="V354">
            <v>0</v>
          </cell>
          <cell r="AM354" t="str">
            <v>NGP 3</v>
          </cell>
          <cell r="AP354">
            <v>0</v>
          </cell>
        </row>
        <row r="355">
          <cell r="B355">
            <v>201108</v>
          </cell>
          <cell r="C355">
            <v>166059</v>
          </cell>
          <cell r="F355">
            <v>0</v>
          </cell>
          <cell r="V355">
            <v>0</v>
          </cell>
          <cell r="AM355" t="str">
            <v>NGP 3</v>
          </cell>
          <cell r="AP355">
            <v>0</v>
          </cell>
        </row>
        <row r="356">
          <cell r="B356">
            <v>201109</v>
          </cell>
          <cell r="C356">
            <v>67038</v>
          </cell>
          <cell r="F356">
            <v>220280</v>
          </cell>
          <cell r="V356">
            <v>236461.50121148131</v>
          </cell>
          <cell r="AM356" t="str">
            <v>NGP 3</v>
          </cell>
          <cell r="AP356">
            <v>-146827.70623301581</v>
          </cell>
        </row>
        <row r="357">
          <cell r="B357">
            <v>201109</v>
          </cell>
          <cell r="C357">
            <v>67039</v>
          </cell>
          <cell r="F357">
            <v>215200</v>
          </cell>
          <cell r="V357">
            <v>231015.40240699053</v>
          </cell>
          <cell r="AM357" t="str">
            <v>NGP 3</v>
          </cell>
          <cell r="AP357">
            <v>-143435.0627244674</v>
          </cell>
        </row>
        <row r="358">
          <cell r="B358">
            <v>201109</v>
          </cell>
          <cell r="C358">
            <v>48215</v>
          </cell>
          <cell r="F358">
            <v>76220</v>
          </cell>
          <cell r="V358">
            <v>-1524.4870000000001</v>
          </cell>
          <cell r="AM358" t="str">
            <v>NGP 3</v>
          </cell>
          <cell r="AP358">
            <v>-2664.2449002351605</v>
          </cell>
        </row>
        <row r="359">
          <cell r="B359">
            <v>201109</v>
          </cell>
          <cell r="C359">
            <v>48216</v>
          </cell>
          <cell r="F359">
            <v>95590</v>
          </cell>
          <cell r="V359">
            <v>-1911.7339999999999</v>
          </cell>
          <cell r="AM359" t="str">
            <v>NGP 3</v>
          </cell>
          <cell r="AP359">
            <v>-3341.1417365977304</v>
          </cell>
        </row>
        <row r="360">
          <cell r="B360">
            <v>201109</v>
          </cell>
          <cell r="C360">
            <v>48217</v>
          </cell>
          <cell r="F360">
            <v>913470</v>
          </cell>
          <cell r="V360">
            <v>-18269.344000000001</v>
          </cell>
          <cell r="AM360" t="str">
            <v>NGP 3</v>
          </cell>
          <cell r="AP360">
            <v>-31928.943175122175</v>
          </cell>
        </row>
        <row r="361">
          <cell r="B361">
            <v>201109</v>
          </cell>
          <cell r="C361">
            <v>116952</v>
          </cell>
          <cell r="F361">
            <v>321450</v>
          </cell>
          <cell r="V361">
            <v>-6429.0209999999997</v>
          </cell>
          <cell r="AM361" t="str">
            <v>NGP 3</v>
          </cell>
          <cell r="AP361">
            <v>-11235.832559047394</v>
          </cell>
        </row>
        <row r="362">
          <cell r="B362">
            <v>201109</v>
          </cell>
          <cell r="C362">
            <v>116953</v>
          </cell>
          <cell r="F362">
            <v>49630</v>
          </cell>
          <cell r="V362">
            <v>-992.62</v>
          </cell>
          <cell r="AM362" t="str">
            <v>NGP 3</v>
          </cell>
          <cell r="AP362">
            <v>-1734.7635920843745</v>
          </cell>
        </row>
        <row r="363">
          <cell r="B363">
            <v>201109</v>
          </cell>
          <cell r="C363">
            <v>84190</v>
          </cell>
          <cell r="F363">
            <v>763320</v>
          </cell>
          <cell r="V363">
            <v>919799.72</v>
          </cell>
          <cell r="AM363" t="str">
            <v>NGP 3</v>
          </cell>
          <cell r="AP363">
            <v>-408512.35941876966</v>
          </cell>
        </row>
        <row r="364">
          <cell r="B364">
            <v>201109</v>
          </cell>
          <cell r="C364">
            <v>91709</v>
          </cell>
          <cell r="F364">
            <v>0</v>
          </cell>
          <cell r="V364">
            <v>0</v>
          </cell>
          <cell r="AM364" t="str">
            <v>NGP 3</v>
          </cell>
          <cell r="AP364">
            <v>0</v>
          </cell>
        </row>
        <row r="365">
          <cell r="B365">
            <v>201109</v>
          </cell>
          <cell r="C365">
            <v>167165</v>
          </cell>
          <cell r="F365">
            <v>1209190</v>
          </cell>
          <cell r="V365">
            <v>0</v>
          </cell>
          <cell r="AM365" t="str">
            <v>NGP 3</v>
          </cell>
          <cell r="AP365">
            <v>0</v>
          </cell>
        </row>
        <row r="366">
          <cell r="B366">
            <v>201109</v>
          </cell>
          <cell r="C366">
            <v>167167</v>
          </cell>
          <cell r="F366">
            <v>373500</v>
          </cell>
          <cell r="V366">
            <v>0</v>
          </cell>
          <cell r="AM366" t="str">
            <v>NGP 3</v>
          </cell>
          <cell r="AP366">
            <v>0</v>
          </cell>
        </row>
        <row r="367">
          <cell r="B367">
            <v>201109</v>
          </cell>
          <cell r="C367">
            <v>167167</v>
          </cell>
          <cell r="F367">
            <v>745000</v>
          </cell>
          <cell r="V367">
            <v>0</v>
          </cell>
          <cell r="AM367" t="str">
            <v>NGP 3</v>
          </cell>
          <cell r="AP367">
            <v>0</v>
          </cell>
        </row>
        <row r="368">
          <cell r="B368">
            <v>201109</v>
          </cell>
          <cell r="C368">
            <v>166059</v>
          </cell>
          <cell r="F368">
            <v>0</v>
          </cell>
          <cell r="V368">
            <v>0</v>
          </cell>
          <cell r="AM368" t="str">
            <v>NGP 3</v>
          </cell>
          <cell r="AP368">
            <v>0</v>
          </cell>
        </row>
        <row r="369">
          <cell r="B369">
            <v>201110</v>
          </cell>
          <cell r="C369">
            <v>67038</v>
          </cell>
          <cell r="F369">
            <v>227410</v>
          </cell>
          <cell r="V369">
            <v>244095.94484486198</v>
          </cell>
          <cell r="AM369" t="str">
            <v>NGP 3</v>
          </cell>
          <cell r="AP369">
            <v>-139123.3012477984</v>
          </cell>
        </row>
        <row r="370">
          <cell r="B370">
            <v>201110</v>
          </cell>
          <cell r="C370">
            <v>67039</v>
          </cell>
          <cell r="F370">
            <v>222160</v>
          </cell>
          <cell r="V370">
            <v>238468.53069308173</v>
          </cell>
          <cell r="AM370" t="str">
            <v>NGP 3</v>
          </cell>
          <cell r="AP370">
            <v>-135913.47521032652</v>
          </cell>
        </row>
        <row r="371">
          <cell r="B371">
            <v>201110</v>
          </cell>
          <cell r="C371">
            <v>48215</v>
          </cell>
          <cell r="F371">
            <v>78690</v>
          </cell>
          <cell r="V371">
            <v>-2360.7510000000002</v>
          </cell>
          <cell r="AM371" t="str">
            <v>NGP 3</v>
          </cell>
          <cell r="AP371">
            <v>-3536.7931512922942</v>
          </cell>
        </row>
        <row r="372">
          <cell r="B372">
            <v>201110</v>
          </cell>
          <cell r="C372">
            <v>48216</v>
          </cell>
          <cell r="F372">
            <v>98680</v>
          </cell>
          <cell r="V372">
            <v>-2960.424</v>
          </cell>
          <cell r="AM372" t="str">
            <v>NGP 3</v>
          </cell>
          <cell r="AP372">
            <v>-4435.221807720467</v>
          </cell>
        </row>
        <row r="373">
          <cell r="B373">
            <v>201110</v>
          </cell>
          <cell r="C373">
            <v>48217</v>
          </cell>
          <cell r="F373">
            <v>943040</v>
          </cell>
          <cell r="V373">
            <v>-28291.065999999999</v>
          </cell>
          <cell r="AM373" t="str">
            <v>NGP 3</v>
          </cell>
          <cell r="AP373">
            <v>-42385.039698750603</v>
          </cell>
        </row>
        <row r="374">
          <cell r="B374">
            <v>201110</v>
          </cell>
          <cell r="C374">
            <v>116952</v>
          </cell>
          <cell r="F374">
            <v>331860</v>
          </cell>
          <cell r="V374">
            <v>-9955.6859999999997</v>
          </cell>
          <cell r="AM374" t="str">
            <v>NGP 3</v>
          </cell>
          <cell r="AP374">
            <v>-14915.418473349355</v>
          </cell>
        </row>
        <row r="375">
          <cell r="B375">
            <v>201110</v>
          </cell>
          <cell r="C375">
            <v>116953</v>
          </cell>
          <cell r="F375">
            <v>51240</v>
          </cell>
          <cell r="V375">
            <v>-1537.125</v>
          </cell>
          <cell r="AM375" t="str">
            <v>NGP 3</v>
          </cell>
          <cell r="AP375">
            <v>-2302.9198892135869</v>
          </cell>
        </row>
        <row r="376">
          <cell r="B376">
            <v>201110</v>
          </cell>
          <cell r="C376">
            <v>84190</v>
          </cell>
          <cell r="F376">
            <v>788030</v>
          </cell>
          <cell r="V376">
            <v>953513.16899999999</v>
          </cell>
          <cell r="AM376" t="str">
            <v>NGP 3</v>
          </cell>
          <cell r="AP376">
            <v>-374556.46607503743</v>
          </cell>
        </row>
        <row r="377">
          <cell r="B377">
            <v>201110</v>
          </cell>
          <cell r="C377">
            <v>91709</v>
          </cell>
          <cell r="F377">
            <v>0</v>
          </cell>
          <cell r="V377">
            <v>0</v>
          </cell>
          <cell r="AM377" t="str">
            <v>NGP 3</v>
          </cell>
          <cell r="AP377">
            <v>0</v>
          </cell>
        </row>
        <row r="378">
          <cell r="B378">
            <v>201110</v>
          </cell>
          <cell r="C378">
            <v>167165</v>
          </cell>
          <cell r="F378">
            <v>1248330</v>
          </cell>
          <cell r="V378">
            <v>0</v>
          </cell>
          <cell r="AM378" t="str">
            <v>NGP 3</v>
          </cell>
          <cell r="AP378">
            <v>0</v>
          </cell>
        </row>
        <row r="379">
          <cell r="B379">
            <v>201110</v>
          </cell>
          <cell r="C379">
            <v>167167</v>
          </cell>
          <cell r="F379">
            <v>385590</v>
          </cell>
          <cell r="V379">
            <v>0</v>
          </cell>
          <cell r="AM379" t="str">
            <v>NGP 3</v>
          </cell>
          <cell r="AP379">
            <v>0</v>
          </cell>
        </row>
        <row r="380">
          <cell r="B380">
            <v>201110</v>
          </cell>
          <cell r="C380">
            <v>167167</v>
          </cell>
          <cell r="F380">
            <v>769120</v>
          </cell>
          <cell r="V380">
            <v>0</v>
          </cell>
          <cell r="AM380" t="str">
            <v>NGP 3</v>
          </cell>
          <cell r="AP380">
            <v>0</v>
          </cell>
        </row>
        <row r="381">
          <cell r="B381">
            <v>201110</v>
          </cell>
          <cell r="C381">
            <v>166059</v>
          </cell>
          <cell r="F381">
            <v>0</v>
          </cell>
          <cell r="V381">
            <v>0</v>
          </cell>
          <cell r="AM381" t="str">
            <v>NGP 3</v>
          </cell>
          <cell r="AP381">
            <v>0</v>
          </cell>
        </row>
        <row r="382">
          <cell r="B382">
            <v>201111</v>
          </cell>
          <cell r="C382">
            <v>48215</v>
          </cell>
          <cell r="F382">
            <v>76080</v>
          </cell>
          <cell r="V382">
            <v>-989.029</v>
          </cell>
          <cell r="AM382" t="str">
            <v>NGP 3</v>
          </cell>
          <cell r="AP382">
            <v>-2314.7763467717441</v>
          </cell>
        </row>
        <row r="383">
          <cell r="B383">
            <v>201111</v>
          </cell>
          <cell r="C383">
            <v>48216</v>
          </cell>
          <cell r="F383">
            <v>95400</v>
          </cell>
          <cell r="V383">
            <v>-1240.26</v>
          </cell>
          <cell r="AM383" t="str">
            <v>NGP 3</v>
          </cell>
          <cell r="AP383">
            <v>-2902.6718938226127</v>
          </cell>
        </row>
        <row r="384">
          <cell r="B384">
            <v>201111</v>
          </cell>
          <cell r="C384">
            <v>48217</v>
          </cell>
          <cell r="F384">
            <v>911730</v>
          </cell>
          <cell r="V384">
            <v>-11852.455</v>
          </cell>
          <cell r="AM384" t="str">
            <v>NGP 3</v>
          </cell>
          <cell r="AP384">
            <v>-27739.989548793405</v>
          </cell>
        </row>
        <row r="385">
          <cell r="B385">
            <v>201111</v>
          </cell>
          <cell r="C385">
            <v>116952</v>
          </cell>
          <cell r="F385">
            <v>320840</v>
          </cell>
          <cell r="V385">
            <v>-4170.9040000000005</v>
          </cell>
          <cell r="AM385" t="str">
            <v>NGP 3</v>
          </cell>
          <cell r="AP385">
            <v>-9761.7659707971397</v>
          </cell>
        </row>
        <row r="386">
          <cell r="B386">
            <v>201111</v>
          </cell>
          <cell r="C386">
            <v>116953</v>
          </cell>
          <cell r="F386">
            <v>49540</v>
          </cell>
          <cell r="V386">
            <v>-643.97400000000005</v>
          </cell>
          <cell r="AM386" t="str">
            <v>NGP 3</v>
          </cell>
          <cell r="AP386">
            <v>-1507.2432371066272</v>
          </cell>
        </row>
        <row r="387">
          <cell r="B387">
            <v>201112</v>
          </cell>
          <cell r="C387">
            <v>48215</v>
          </cell>
          <cell r="F387">
            <v>78530</v>
          </cell>
          <cell r="V387">
            <v>-7302.924</v>
          </cell>
          <cell r="AM387" t="str">
            <v>NGP 3</v>
          </cell>
          <cell r="AP387">
            <v>-8670.4775033802598</v>
          </cell>
        </row>
        <row r="388">
          <cell r="B388">
            <v>201112</v>
          </cell>
          <cell r="C388">
            <v>48216</v>
          </cell>
          <cell r="F388">
            <v>98470</v>
          </cell>
          <cell r="V388">
            <v>-9157.9989999999998</v>
          </cell>
          <cell r="AM388" t="str">
            <v>NGP 3</v>
          </cell>
          <cell r="AP388">
            <v>-10872.795809854249</v>
          </cell>
        </row>
        <row r="389">
          <cell r="B389">
            <v>201112</v>
          </cell>
          <cell r="C389">
            <v>48217</v>
          </cell>
          <cell r="F389">
            <v>941050</v>
          </cell>
          <cell r="V389">
            <v>-87517.72</v>
          </cell>
          <cell r="AM389" t="str">
            <v>NGP 3</v>
          </cell>
          <cell r="AP389">
            <v>-103905.54916536348</v>
          </cell>
        </row>
        <row r="390">
          <cell r="B390">
            <v>201112</v>
          </cell>
          <cell r="C390">
            <v>116952</v>
          </cell>
          <cell r="F390">
            <v>331160</v>
          </cell>
          <cell r="V390">
            <v>-30797.671999999999</v>
          </cell>
          <cell r="AM390" t="str">
            <v>NGP 3</v>
          </cell>
          <cell r="AP390">
            <v>-36564.627535201922</v>
          </cell>
        </row>
        <row r="391">
          <cell r="B391">
            <v>201112</v>
          </cell>
          <cell r="C391">
            <v>116953</v>
          </cell>
          <cell r="F391">
            <v>51130</v>
          </cell>
          <cell r="V391">
            <v>-4755.0600000000004</v>
          </cell>
          <cell r="AM391" t="str">
            <v>NGP 3</v>
          </cell>
          <cell r="AP391">
            <v>-5645.4587091281392</v>
          </cell>
        </row>
        <row r="392">
          <cell r="B392">
            <v>201201</v>
          </cell>
          <cell r="C392">
            <v>48215</v>
          </cell>
          <cell r="F392">
            <v>78470</v>
          </cell>
          <cell r="V392">
            <v>-12712.026</v>
          </cell>
          <cell r="AM392" t="str">
            <v>NGP 3</v>
          </cell>
          <cell r="AP392">
            <v>-14077.646911322878</v>
          </cell>
        </row>
        <row r="393">
          <cell r="B393">
            <v>201201</v>
          </cell>
          <cell r="C393">
            <v>48216</v>
          </cell>
          <cell r="F393">
            <v>98400</v>
          </cell>
          <cell r="V393">
            <v>-15941.11</v>
          </cell>
          <cell r="AM393" t="str">
            <v>NGP 3</v>
          </cell>
          <cell r="AP393">
            <v>-17653.57460652697</v>
          </cell>
        </row>
        <row r="394">
          <cell r="B394">
            <v>201201</v>
          </cell>
          <cell r="C394">
            <v>48217</v>
          </cell>
          <cell r="F394">
            <v>940370</v>
          </cell>
          <cell r="V394">
            <v>-152340.00899999999</v>
          </cell>
          <cell r="AM394" t="str">
            <v>NGP 3</v>
          </cell>
          <cell r="AP394">
            <v>-168705.35800446913</v>
          </cell>
        </row>
        <row r="395">
          <cell r="B395">
            <v>201201</v>
          </cell>
          <cell r="C395">
            <v>116952</v>
          </cell>
          <cell r="F395">
            <v>330920</v>
          </cell>
          <cell r="V395">
            <v>-53608.773000000001</v>
          </cell>
          <cell r="AM395" t="str">
            <v>NGP 3</v>
          </cell>
          <cell r="AP395">
            <v>-59367.805394226671</v>
          </cell>
        </row>
        <row r="396">
          <cell r="B396">
            <v>201201</v>
          </cell>
          <cell r="C396">
            <v>116953</v>
          </cell>
          <cell r="F396">
            <v>51090</v>
          </cell>
          <cell r="V396">
            <v>-8277.0190000000002</v>
          </cell>
          <cell r="AM396" t="str">
            <v>NGP 3</v>
          </cell>
          <cell r="AP396">
            <v>-9166.1431539376299</v>
          </cell>
        </row>
        <row r="397">
          <cell r="B397">
            <v>201202</v>
          </cell>
          <cell r="C397">
            <v>48215</v>
          </cell>
          <cell r="F397">
            <v>73360</v>
          </cell>
          <cell r="V397">
            <v>-7702.607</v>
          </cell>
          <cell r="AM397" t="str">
            <v>NGP 3</v>
          </cell>
          <cell r="AP397">
            <v>-8978.4666881274625</v>
          </cell>
        </row>
        <row r="398">
          <cell r="B398">
            <v>201202</v>
          </cell>
          <cell r="C398">
            <v>48216</v>
          </cell>
          <cell r="F398">
            <v>91990</v>
          </cell>
          <cell r="V398">
            <v>-9659.2080000000005</v>
          </cell>
          <cell r="AM398" t="str">
            <v>NGP 3</v>
          </cell>
          <cell r="AP398">
            <v>-11259.076221249254</v>
          </cell>
        </row>
        <row r="399">
          <cell r="B399">
            <v>201202</v>
          </cell>
          <cell r="C399">
            <v>48217</v>
          </cell>
          <cell r="F399">
            <v>879120</v>
          </cell>
          <cell r="V399">
            <v>-92307.485000000001</v>
          </cell>
          <cell r="AM399" t="str">
            <v>NGP 3</v>
          </cell>
          <cell r="AP399">
            <v>-107596.93114267469</v>
          </cell>
        </row>
        <row r="400">
          <cell r="B400">
            <v>201202</v>
          </cell>
          <cell r="C400">
            <v>116952</v>
          </cell>
          <cell r="F400">
            <v>309360</v>
          </cell>
          <cell r="V400">
            <v>-32483.201000000001</v>
          </cell>
          <cell r="AM400" t="str">
            <v>NGP 3</v>
          </cell>
          <cell r="AP400">
            <v>-37863.516609584403</v>
          </cell>
        </row>
        <row r="401">
          <cell r="B401">
            <v>201202</v>
          </cell>
          <cell r="C401">
            <v>116953</v>
          </cell>
          <cell r="F401">
            <v>47760</v>
          </cell>
          <cell r="V401">
            <v>-5015.3</v>
          </cell>
          <cell r="AM401" t="str">
            <v>NGP 3</v>
          </cell>
          <cell r="AP401">
            <v>-5845.9305712236583</v>
          </cell>
        </row>
        <row r="402">
          <cell r="B402">
            <v>201203</v>
          </cell>
          <cell r="C402">
            <v>48215</v>
          </cell>
          <cell r="F402">
            <v>78360</v>
          </cell>
          <cell r="V402">
            <v>-4153.2650000000003</v>
          </cell>
          <cell r="AM402" t="str">
            <v>NGP 3</v>
          </cell>
          <cell r="AP402">
            <v>-5515.193845466637</v>
          </cell>
        </row>
        <row r="403">
          <cell r="B403">
            <v>201203</v>
          </cell>
          <cell r="C403">
            <v>48216</v>
          </cell>
          <cell r="F403">
            <v>98270</v>
          </cell>
          <cell r="V403">
            <v>-5208.2690000000002</v>
          </cell>
          <cell r="AM403" t="str">
            <v>NGP 3</v>
          </cell>
          <cell r="AP403">
            <v>-6916.241787697887</v>
          </cell>
        </row>
        <row r="404">
          <cell r="B404">
            <v>201203</v>
          </cell>
          <cell r="C404">
            <v>48217</v>
          </cell>
          <cell r="F404">
            <v>939100</v>
          </cell>
          <cell r="V404">
            <v>-49772.428999999996</v>
          </cell>
          <cell r="AM404" t="str">
            <v>NGP 3</v>
          </cell>
          <cell r="AP404">
            <v>-66094.371046678381</v>
          </cell>
        </row>
        <row r="405">
          <cell r="B405">
            <v>201203</v>
          </cell>
          <cell r="C405">
            <v>116952</v>
          </cell>
          <cell r="F405">
            <v>330470</v>
          </cell>
          <cell r="V405">
            <v>-17515.024000000001</v>
          </cell>
          <cell r="AM405" t="str">
            <v>NGP 3</v>
          </cell>
          <cell r="AP405">
            <v>-23258.727746316483</v>
          </cell>
        </row>
        <row r="406">
          <cell r="B406">
            <v>201203</v>
          </cell>
          <cell r="C406">
            <v>116953</v>
          </cell>
          <cell r="F406">
            <v>51020</v>
          </cell>
          <cell r="V406">
            <v>-2704.2620000000002</v>
          </cell>
          <cell r="AM406" t="str">
            <v>NGP 3</v>
          </cell>
          <cell r="AP406">
            <v>-3591.0104647231728</v>
          </cell>
        </row>
        <row r="407">
          <cell r="B407">
            <v>201101</v>
          </cell>
          <cell r="C407">
            <v>172227</v>
          </cell>
          <cell r="F407">
            <v>-310000</v>
          </cell>
          <cell r="V407">
            <v>0</v>
          </cell>
          <cell r="AM407" t="str">
            <v>NGP 3</v>
          </cell>
          <cell r="AP407">
            <v>-6198.655309273282</v>
          </cell>
        </row>
        <row r="408">
          <cell r="B408">
            <v>201101</v>
          </cell>
          <cell r="C408">
            <v>172534</v>
          </cell>
          <cell r="F408">
            <v>-465000</v>
          </cell>
          <cell r="V408">
            <v>-1162.5</v>
          </cell>
          <cell r="AM408" t="str">
            <v>NGP 3</v>
          </cell>
          <cell r="AP408">
            <v>-10460.482963909923</v>
          </cell>
        </row>
        <row r="409">
          <cell r="B409">
            <v>201101</v>
          </cell>
          <cell r="C409">
            <v>172535</v>
          </cell>
          <cell r="F409">
            <v>-973620</v>
          </cell>
          <cell r="V409">
            <v>-63285.105000000003</v>
          </cell>
          <cell r="AM409" t="str">
            <v>NGP 3</v>
          </cell>
          <cell r="AP409">
            <v>-82753.281716821468</v>
          </cell>
        </row>
        <row r="410">
          <cell r="B410">
            <v>201101</v>
          </cell>
          <cell r="C410">
            <v>172532</v>
          </cell>
          <cell r="F410">
            <v>-279000</v>
          </cell>
          <cell r="V410">
            <v>-697.5</v>
          </cell>
          <cell r="AM410" t="str">
            <v>NGP 3</v>
          </cell>
          <cell r="AP410">
            <v>-6276.2897783459539</v>
          </cell>
        </row>
        <row r="411">
          <cell r="B411">
            <v>201101</v>
          </cell>
          <cell r="C411">
            <v>171374</v>
          </cell>
          <cell r="F411">
            <v>-465000</v>
          </cell>
          <cell r="V411">
            <v>0</v>
          </cell>
          <cell r="AM411" t="str">
            <v>NGP 3</v>
          </cell>
          <cell r="AP411">
            <v>-9297.9829639099225</v>
          </cell>
        </row>
        <row r="412">
          <cell r="B412">
            <v>201101</v>
          </cell>
          <cell r="C412">
            <v>171375</v>
          </cell>
          <cell r="F412">
            <v>-77500</v>
          </cell>
          <cell r="V412">
            <v>0</v>
          </cell>
          <cell r="AM412" t="str">
            <v>NGP 3</v>
          </cell>
          <cell r="AP412">
            <v>-1549.6638273183205</v>
          </cell>
        </row>
        <row r="413">
          <cell r="B413">
            <v>201101</v>
          </cell>
          <cell r="C413">
            <v>171376</v>
          </cell>
          <cell r="F413">
            <v>-465000</v>
          </cell>
          <cell r="V413">
            <v>0</v>
          </cell>
          <cell r="AM413" t="str">
            <v>NGP 3</v>
          </cell>
          <cell r="AP413">
            <v>-9297.9829639099225</v>
          </cell>
        </row>
        <row r="414">
          <cell r="B414">
            <v>201101</v>
          </cell>
          <cell r="C414">
            <v>172067</v>
          </cell>
          <cell r="F414">
            <v>-465000</v>
          </cell>
          <cell r="V414">
            <v>0</v>
          </cell>
          <cell r="AM414" t="str">
            <v>NGP 3</v>
          </cell>
          <cell r="AP414">
            <v>-9297.9829639099225</v>
          </cell>
        </row>
        <row r="415">
          <cell r="B415">
            <v>201101</v>
          </cell>
          <cell r="C415">
            <v>172068</v>
          </cell>
          <cell r="F415">
            <v>-465000</v>
          </cell>
          <cell r="V415">
            <v>0</v>
          </cell>
          <cell r="AM415" t="str">
            <v>NGP 3</v>
          </cell>
          <cell r="AP415">
            <v>-9297.9829639099225</v>
          </cell>
        </row>
        <row r="416">
          <cell r="B416">
            <v>201101</v>
          </cell>
          <cell r="C416">
            <v>171924</v>
          </cell>
          <cell r="F416">
            <v>-310000</v>
          </cell>
          <cell r="V416">
            <v>0</v>
          </cell>
          <cell r="AM416" t="str">
            <v>NGP 3</v>
          </cell>
          <cell r="AP416">
            <v>-6198.655309273282</v>
          </cell>
        </row>
        <row r="417">
          <cell r="B417">
            <v>201101</v>
          </cell>
          <cell r="C417">
            <v>172675</v>
          </cell>
          <cell r="F417">
            <v>-37730</v>
          </cell>
          <cell r="V417">
            <v>-2829.5250000000001</v>
          </cell>
          <cell r="AM417" t="str">
            <v>NGP 3</v>
          </cell>
          <cell r="AP417">
            <v>-3583.9613381254226</v>
          </cell>
        </row>
        <row r="418">
          <cell r="B418">
            <v>201101</v>
          </cell>
          <cell r="C418">
            <v>172676</v>
          </cell>
          <cell r="F418">
            <v>-192700</v>
          </cell>
          <cell r="V418">
            <v>-14452.2</v>
          </cell>
          <cell r="AM418" t="str">
            <v>NGP 3</v>
          </cell>
          <cell r="AP418">
            <v>-18305.364122893425</v>
          </cell>
        </row>
        <row r="419">
          <cell r="B419">
            <v>201101</v>
          </cell>
          <cell r="C419">
            <v>171530</v>
          </cell>
          <cell r="F419">
            <v>375000</v>
          </cell>
          <cell r="V419">
            <v>0</v>
          </cell>
          <cell r="AM419" t="str">
            <v>NGP 3</v>
          </cell>
          <cell r="AP419">
            <v>14996.746715983747</v>
          </cell>
        </row>
        <row r="420">
          <cell r="B420">
            <v>201102</v>
          </cell>
          <cell r="C420">
            <v>171530</v>
          </cell>
          <cell r="F420">
            <v>0</v>
          </cell>
          <cell r="V420">
            <v>0</v>
          </cell>
          <cell r="AM420" t="str">
            <v>NGP 3</v>
          </cell>
          <cell r="AP420">
            <v>22489.832435492801</v>
          </cell>
        </row>
        <row r="421">
          <cell r="B421">
            <v>201101</v>
          </cell>
          <cell r="C421">
            <v>171529</v>
          </cell>
          <cell r="F421">
            <v>120000</v>
          </cell>
          <cell r="V421">
            <v>0</v>
          </cell>
          <cell r="AM421" t="str">
            <v>NGP 3</v>
          </cell>
          <cell r="AP421">
            <v>18276.035331212195</v>
          </cell>
        </row>
        <row r="422">
          <cell r="B422">
            <v>201102</v>
          </cell>
          <cell r="C422">
            <v>171529</v>
          </cell>
          <cell r="F422">
            <v>0</v>
          </cell>
          <cell r="V422">
            <v>0</v>
          </cell>
          <cell r="AM422" t="str">
            <v>NGP 3</v>
          </cell>
          <cell r="AP422">
            <v>20670.654878488494</v>
          </cell>
        </row>
        <row r="423">
          <cell r="B423">
            <v>201104</v>
          </cell>
          <cell r="C423">
            <v>85138</v>
          </cell>
          <cell r="F423">
            <v>0</v>
          </cell>
          <cell r="AM423" t="str">
            <v>NGP 3</v>
          </cell>
          <cell r="AP423">
            <v>-5470.7061556809058</v>
          </cell>
        </row>
        <row r="424">
          <cell r="B424">
            <v>201105</v>
          </cell>
          <cell r="C424">
            <v>85138</v>
          </cell>
          <cell r="F424">
            <v>0</v>
          </cell>
          <cell r="AM424" t="str">
            <v>NGP 3</v>
          </cell>
          <cell r="AP424">
            <v>-5468.875179118394</v>
          </cell>
        </row>
        <row r="425">
          <cell r="B425">
            <v>201106</v>
          </cell>
          <cell r="C425">
            <v>85138</v>
          </cell>
          <cell r="F425">
            <v>0</v>
          </cell>
          <cell r="AM425" t="str">
            <v>NGP 3</v>
          </cell>
          <cell r="AP425">
            <v>-5466.8023955381441</v>
          </cell>
        </row>
        <row r="426">
          <cell r="B426">
            <v>201107</v>
          </cell>
          <cell r="C426">
            <v>85138</v>
          </cell>
          <cell r="F426">
            <v>0</v>
          </cell>
          <cell r="AM426" t="str">
            <v>NGP 3</v>
          </cell>
          <cell r="AP426">
            <v>-5464.4938726114997</v>
          </cell>
        </row>
        <row r="427">
          <cell r="B427">
            <v>201108</v>
          </cell>
          <cell r="C427">
            <v>85138</v>
          </cell>
          <cell r="F427">
            <v>0</v>
          </cell>
          <cell r="AM427" t="str">
            <v>NGP 3</v>
          </cell>
          <cell r="AP427">
            <v>-5461.9542871155645</v>
          </cell>
        </row>
        <row r="428">
          <cell r="B428">
            <v>201109</v>
          </cell>
          <cell r="C428">
            <v>85138</v>
          </cell>
          <cell r="F428">
            <v>0</v>
          </cell>
          <cell r="AM428" t="str">
            <v>NGP 3</v>
          </cell>
          <cell r="AP428">
            <v>-5459.1756248056554</v>
          </cell>
        </row>
        <row r="429">
          <cell r="B429">
            <v>201110</v>
          </cell>
          <cell r="C429">
            <v>85138</v>
          </cell>
          <cell r="F429">
            <v>0</v>
          </cell>
          <cell r="AM429" t="str">
            <v>NGP 3</v>
          </cell>
          <cell r="AP429">
            <v>-5456.1555330192941</v>
          </cell>
        </row>
        <row r="430">
          <cell r="B430">
            <v>201101</v>
          </cell>
          <cell r="C430">
            <v>166064</v>
          </cell>
          <cell r="F430">
            <v>775000</v>
          </cell>
          <cell r="V430">
            <v>2677625</v>
          </cell>
          <cell r="AM430" t="str">
            <v>NGP 2</v>
          </cell>
          <cell r="AP430">
            <v>2600475.0663396064</v>
          </cell>
        </row>
        <row r="431">
          <cell r="B431">
            <v>201101</v>
          </cell>
          <cell r="C431">
            <v>166075</v>
          </cell>
          <cell r="F431">
            <v>775000</v>
          </cell>
          <cell r="V431">
            <v>0</v>
          </cell>
          <cell r="AM431" t="str">
            <v>NGP 3</v>
          </cell>
          <cell r="AP431">
            <v>0</v>
          </cell>
        </row>
        <row r="432">
          <cell r="B432">
            <v>201101</v>
          </cell>
          <cell r="C432">
            <v>166449</v>
          </cell>
          <cell r="F432">
            <v>0</v>
          </cell>
          <cell r="V432">
            <v>0</v>
          </cell>
          <cell r="AM432" t="str">
            <v>NGP 3</v>
          </cell>
          <cell r="AP432">
            <v>0</v>
          </cell>
        </row>
        <row r="433">
          <cell r="B433">
            <v>201101</v>
          </cell>
          <cell r="C433">
            <v>148800</v>
          </cell>
          <cell r="F433">
            <v>0</v>
          </cell>
          <cell r="V433">
            <v>0</v>
          </cell>
          <cell r="AM433" t="str">
            <v>NGP 3</v>
          </cell>
          <cell r="AP433">
            <v>0</v>
          </cell>
        </row>
        <row r="434">
          <cell r="B434">
            <v>201101</v>
          </cell>
          <cell r="C434">
            <v>148801</v>
          </cell>
          <cell r="F434">
            <v>0</v>
          </cell>
          <cell r="V434">
            <v>0</v>
          </cell>
          <cell r="AM434" t="str">
            <v>NGP 3</v>
          </cell>
          <cell r="AP434">
            <v>0</v>
          </cell>
        </row>
        <row r="435">
          <cell r="B435">
            <v>201101</v>
          </cell>
          <cell r="C435">
            <v>148803</v>
          </cell>
          <cell r="F435">
            <v>0</v>
          </cell>
          <cell r="V435">
            <v>0</v>
          </cell>
          <cell r="AM435" t="str">
            <v>NGP 3</v>
          </cell>
          <cell r="AP435">
            <v>0</v>
          </cell>
        </row>
        <row r="436">
          <cell r="B436">
            <v>201101</v>
          </cell>
          <cell r="C436">
            <v>149152</v>
          </cell>
          <cell r="F436">
            <v>0</v>
          </cell>
          <cell r="V436">
            <v>0</v>
          </cell>
          <cell r="AM436" t="str">
            <v>NGP 3</v>
          </cell>
          <cell r="AP436">
            <v>0</v>
          </cell>
        </row>
        <row r="437">
          <cell r="B437">
            <v>201101</v>
          </cell>
          <cell r="C437">
            <v>172694</v>
          </cell>
          <cell r="F437">
            <v>0</v>
          </cell>
          <cell r="V437">
            <v>0</v>
          </cell>
          <cell r="AM437" t="str">
            <v>NGP 3</v>
          </cell>
          <cell r="AP437">
            <v>0</v>
          </cell>
        </row>
        <row r="438">
          <cell r="B438">
            <v>201101</v>
          </cell>
          <cell r="C438">
            <v>166065</v>
          </cell>
          <cell r="F438">
            <v>775000</v>
          </cell>
          <cell r="V438">
            <v>2677625</v>
          </cell>
          <cell r="AM438" t="str">
            <v>NGP 3</v>
          </cell>
          <cell r="AP438">
            <v>1100293.2262761928</v>
          </cell>
        </row>
        <row r="439">
          <cell r="B439">
            <v>201101</v>
          </cell>
          <cell r="C439">
            <v>165659</v>
          </cell>
          <cell r="F439">
            <v>0</v>
          </cell>
          <cell r="V439">
            <v>0</v>
          </cell>
          <cell r="AM439" t="str">
            <v>NGP 3</v>
          </cell>
          <cell r="AP439">
            <v>0</v>
          </cell>
        </row>
        <row r="440">
          <cell r="B440">
            <v>201101</v>
          </cell>
          <cell r="C440">
            <v>165094</v>
          </cell>
          <cell r="F440">
            <v>0</v>
          </cell>
          <cell r="V440">
            <v>0</v>
          </cell>
          <cell r="AM440" t="str">
            <v>NGP 3</v>
          </cell>
          <cell r="AP440">
            <v>0</v>
          </cell>
        </row>
        <row r="441">
          <cell r="B441">
            <v>201101</v>
          </cell>
          <cell r="C441">
            <v>165097</v>
          </cell>
          <cell r="F441">
            <v>0</v>
          </cell>
          <cell r="V441">
            <v>0</v>
          </cell>
          <cell r="AM441" t="str">
            <v>NGP 3</v>
          </cell>
          <cell r="AP441">
            <v>65235.848214529302</v>
          </cell>
        </row>
        <row r="442">
          <cell r="B442">
            <v>201101</v>
          </cell>
          <cell r="C442">
            <v>166447</v>
          </cell>
          <cell r="F442">
            <v>0</v>
          </cell>
          <cell r="V442">
            <v>0</v>
          </cell>
          <cell r="AM442" t="str">
            <v>NGP 3</v>
          </cell>
          <cell r="AP442">
            <v>0</v>
          </cell>
        </row>
        <row r="443">
          <cell r="B443">
            <v>201101</v>
          </cell>
          <cell r="C443">
            <v>166076</v>
          </cell>
          <cell r="F443">
            <v>0</v>
          </cell>
          <cell r="V443">
            <v>0</v>
          </cell>
          <cell r="AM443" t="str">
            <v>NGP 3</v>
          </cell>
          <cell r="AP443">
            <v>0</v>
          </cell>
        </row>
        <row r="444">
          <cell r="B444">
            <v>201101</v>
          </cell>
          <cell r="C444">
            <v>154130</v>
          </cell>
          <cell r="F444">
            <v>0</v>
          </cell>
          <cell r="V444">
            <v>0</v>
          </cell>
          <cell r="AM444" t="str">
            <v>NGP 3</v>
          </cell>
          <cell r="AP444">
            <v>0</v>
          </cell>
        </row>
        <row r="445">
          <cell r="B445">
            <v>201101</v>
          </cell>
          <cell r="C445">
            <v>154130</v>
          </cell>
          <cell r="F445">
            <v>0</v>
          </cell>
          <cell r="V445">
            <v>0</v>
          </cell>
          <cell r="AM445" t="str">
            <v>NGP 3</v>
          </cell>
          <cell r="AP445">
            <v>0</v>
          </cell>
        </row>
        <row r="446">
          <cell r="B446">
            <v>201101</v>
          </cell>
          <cell r="C446">
            <v>154130</v>
          </cell>
          <cell r="F446">
            <v>0</v>
          </cell>
          <cell r="V446">
            <v>0</v>
          </cell>
          <cell r="AM446" t="str">
            <v>NGP 3</v>
          </cell>
          <cell r="AP446">
            <v>0</v>
          </cell>
        </row>
        <row r="447">
          <cell r="B447">
            <v>201101</v>
          </cell>
          <cell r="C447">
            <v>165093</v>
          </cell>
          <cell r="F447">
            <v>0</v>
          </cell>
          <cell r="V447">
            <v>0</v>
          </cell>
          <cell r="AM447" t="str">
            <v>NGP 3</v>
          </cell>
          <cell r="AP447">
            <v>21245.391180976978</v>
          </cell>
        </row>
        <row r="448">
          <cell r="B448">
            <v>201101</v>
          </cell>
          <cell r="C448">
            <v>165098</v>
          </cell>
          <cell r="F448">
            <v>0</v>
          </cell>
          <cell r="V448">
            <v>0</v>
          </cell>
          <cell r="AM448" t="str">
            <v>NGP 3</v>
          </cell>
          <cell r="AP448">
            <v>27893.948891729771</v>
          </cell>
        </row>
        <row r="449">
          <cell r="B449">
            <v>201101</v>
          </cell>
          <cell r="C449">
            <v>165099</v>
          </cell>
          <cell r="F449">
            <v>0</v>
          </cell>
          <cell r="V449">
            <v>0</v>
          </cell>
          <cell r="AM449" t="str">
            <v>NGP 3</v>
          </cell>
          <cell r="AP449">
            <v>36492.083675560454</v>
          </cell>
        </row>
        <row r="450">
          <cell r="B450">
            <v>201101</v>
          </cell>
          <cell r="C450">
            <v>166058</v>
          </cell>
          <cell r="F450">
            <v>0</v>
          </cell>
          <cell r="V450">
            <v>0</v>
          </cell>
          <cell r="AM450" t="str">
            <v>NGP 3</v>
          </cell>
          <cell r="AP450">
            <v>-18970.684639096562</v>
          </cell>
        </row>
        <row r="451">
          <cell r="B451">
            <v>201101</v>
          </cell>
          <cell r="C451">
            <v>166062</v>
          </cell>
          <cell r="F451">
            <v>0</v>
          </cell>
          <cell r="V451">
            <v>0</v>
          </cell>
          <cell r="AM451" t="str">
            <v>NGP 3</v>
          </cell>
          <cell r="AP451">
            <v>0</v>
          </cell>
        </row>
        <row r="452">
          <cell r="B452">
            <v>201101</v>
          </cell>
          <cell r="C452">
            <v>166063</v>
          </cell>
          <cell r="F452">
            <v>0</v>
          </cell>
          <cell r="V452">
            <v>0</v>
          </cell>
          <cell r="AM452" t="str">
            <v>NGP 3</v>
          </cell>
          <cell r="AP452">
            <v>0</v>
          </cell>
        </row>
        <row r="453">
          <cell r="B453">
            <v>201101</v>
          </cell>
          <cell r="C453">
            <v>167168</v>
          </cell>
          <cell r="F453">
            <v>0</v>
          </cell>
          <cell r="V453">
            <v>0</v>
          </cell>
          <cell r="AM453" t="str">
            <v>NGP 3</v>
          </cell>
          <cell r="AP453">
            <v>-8331.522620713924</v>
          </cell>
        </row>
        <row r="454">
          <cell r="B454">
            <v>201101</v>
          </cell>
          <cell r="C454">
            <v>166066</v>
          </cell>
          <cell r="F454">
            <v>775000</v>
          </cell>
          <cell r="V454">
            <v>2677625</v>
          </cell>
          <cell r="AM454" t="str">
            <v>NGP 3</v>
          </cell>
          <cell r="AP454">
            <v>1378021.9375627581</v>
          </cell>
        </row>
        <row r="455">
          <cell r="B455">
            <v>201101</v>
          </cell>
          <cell r="C455">
            <v>165074</v>
          </cell>
          <cell r="F455">
            <v>0</v>
          </cell>
          <cell r="V455">
            <v>0</v>
          </cell>
          <cell r="AM455" t="str">
            <v>NGP 3</v>
          </cell>
          <cell r="AP455">
            <v>33312.773371771902</v>
          </cell>
        </row>
        <row r="456">
          <cell r="B456">
            <v>201102</v>
          </cell>
          <cell r="C456">
            <v>166064</v>
          </cell>
          <cell r="F456">
            <v>699850</v>
          </cell>
          <cell r="V456">
            <v>1860211.7660000001</v>
          </cell>
          <cell r="AM456" t="str">
            <v>NGP 3</v>
          </cell>
          <cell r="AP456">
            <v>1749605.6006109598</v>
          </cell>
        </row>
        <row r="457">
          <cell r="B457">
            <v>201102</v>
          </cell>
          <cell r="C457">
            <v>166075</v>
          </cell>
          <cell r="F457">
            <v>699850</v>
          </cell>
          <cell r="V457">
            <v>0</v>
          </cell>
          <cell r="AM457" t="str">
            <v>NGP 3</v>
          </cell>
          <cell r="AP457">
            <v>0</v>
          </cell>
        </row>
        <row r="458">
          <cell r="B458">
            <v>201102</v>
          </cell>
          <cell r="C458">
            <v>166449</v>
          </cell>
          <cell r="F458">
            <v>0</v>
          </cell>
          <cell r="V458">
            <v>0</v>
          </cell>
          <cell r="AM458" t="str">
            <v>NGP 3</v>
          </cell>
          <cell r="AP458">
            <v>0</v>
          </cell>
        </row>
        <row r="459">
          <cell r="B459">
            <v>201102</v>
          </cell>
          <cell r="C459">
            <v>148800</v>
          </cell>
          <cell r="F459">
            <v>0</v>
          </cell>
          <cell r="V459">
            <v>0</v>
          </cell>
          <cell r="AM459" t="str">
            <v>NGP 3</v>
          </cell>
          <cell r="AP459">
            <v>0</v>
          </cell>
        </row>
        <row r="460">
          <cell r="B460">
            <v>201102</v>
          </cell>
          <cell r="C460">
            <v>148801</v>
          </cell>
          <cell r="F460">
            <v>0</v>
          </cell>
          <cell r="V460">
            <v>0</v>
          </cell>
          <cell r="AM460" t="str">
            <v>NGP 3</v>
          </cell>
          <cell r="AP460">
            <v>0</v>
          </cell>
        </row>
        <row r="461">
          <cell r="B461">
            <v>201102</v>
          </cell>
          <cell r="C461">
            <v>148803</v>
          </cell>
          <cell r="F461">
            <v>0</v>
          </cell>
          <cell r="V461">
            <v>0</v>
          </cell>
          <cell r="AM461" t="str">
            <v>NGP 3</v>
          </cell>
          <cell r="AP461">
            <v>0</v>
          </cell>
        </row>
        <row r="462">
          <cell r="B462">
            <v>201102</v>
          </cell>
          <cell r="C462">
            <v>149152</v>
          </cell>
          <cell r="F462">
            <v>0</v>
          </cell>
          <cell r="V462">
            <v>0</v>
          </cell>
          <cell r="AM462" t="str">
            <v>NGP 3</v>
          </cell>
          <cell r="AP462">
            <v>0</v>
          </cell>
        </row>
        <row r="463">
          <cell r="B463">
            <v>201102</v>
          </cell>
          <cell r="C463">
            <v>166065</v>
          </cell>
          <cell r="F463">
            <v>699850</v>
          </cell>
          <cell r="V463">
            <v>1860211.7660000001</v>
          </cell>
          <cell r="AM463" t="str">
            <v>NGP 3</v>
          </cell>
          <cell r="AP463">
            <v>249776.38899330114</v>
          </cell>
        </row>
        <row r="464">
          <cell r="B464">
            <v>201102</v>
          </cell>
          <cell r="C464">
            <v>165659</v>
          </cell>
          <cell r="F464">
            <v>0</v>
          </cell>
          <cell r="V464">
            <v>0</v>
          </cell>
          <cell r="AM464" t="str">
            <v>NGP 3</v>
          </cell>
          <cell r="AP464">
            <v>0</v>
          </cell>
        </row>
        <row r="465">
          <cell r="B465">
            <v>201102</v>
          </cell>
          <cell r="C465">
            <v>165094</v>
          </cell>
          <cell r="F465">
            <v>0</v>
          </cell>
          <cell r="V465">
            <v>0</v>
          </cell>
          <cell r="AM465" t="str">
            <v>NGP 3</v>
          </cell>
          <cell r="AP465">
            <v>0</v>
          </cell>
        </row>
        <row r="466">
          <cell r="B466">
            <v>201102</v>
          </cell>
          <cell r="C466">
            <v>165097</v>
          </cell>
          <cell r="F466">
            <v>0</v>
          </cell>
          <cell r="V466">
            <v>0</v>
          </cell>
          <cell r="AM466" t="str">
            <v>NGP 3</v>
          </cell>
          <cell r="AP466">
            <v>65220.51406292912</v>
          </cell>
        </row>
        <row r="467">
          <cell r="B467">
            <v>201102</v>
          </cell>
          <cell r="C467">
            <v>166447</v>
          </cell>
          <cell r="F467">
            <v>0</v>
          </cell>
          <cell r="V467">
            <v>0</v>
          </cell>
          <cell r="AM467" t="str">
            <v>NGP 3</v>
          </cell>
          <cell r="AP467">
            <v>0</v>
          </cell>
        </row>
        <row r="468">
          <cell r="B468">
            <v>201102</v>
          </cell>
          <cell r="C468">
            <v>166076</v>
          </cell>
          <cell r="F468">
            <v>0</v>
          </cell>
          <cell r="V468">
            <v>0</v>
          </cell>
          <cell r="AM468" t="str">
            <v>NGP 3</v>
          </cell>
          <cell r="AP468">
            <v>0</v>
          </cell>
        </row>
        <row r="469">
          <cell r="B469">
            <v>201102</v>
          </cell>
          <cell r="C469">
            <v>154130</v>
          </cell>
          <cell r="F469">
            <v>0</v>
          </cell>
          <cell r="V469">
            <v>0</v>
          </cell>
          <cell r="AM469" t="str">
            <v>NGP 3</v>
          </cell>
          <cell r="AP469">
            <v>0</v>
          </cell>
        </row>
        <row r="470">
          <cell r="B470">
            <v>201102</v>
          </cell>
          <cell r="C470">
            <v>154130</v>
          </cell>
          <cell r="F470">
            <v>0</v>
          </cell>
          <cell r="V470">
            <v>0</v>
          </cell>
          <cell r="AM470" t="str">
            <v>NGP 3</v>
          </cell>
          <cell r="AP470">
            <v>0</v>
          </cell>
        </row>
        <row r="471">
          <cell r="B471">
            <v>201102</v>
          </cell>
          <cell r="C471">
            <v>154130</v>
          </cell>
          <cell r="F471">
            <v>0</v>
          </cell>
          <cell r="V471">
            <v>0</v>
          </cell>
          <cell r="AM471" t="str">
            <v>NGP 3</v>
          </cell>
          <cell r="AP471">
            <v>0</v>
          </cell>
        </row>
        <row r="472">
          <cell r="B472">
            <v>201102</v>
          </cell>
          <cell r="C472">
            <v>165093</v>
          </cell>
          <cell r="F472">
            <v>0</v>
          </cell>
          <cell r="V472">
            <v>0</v>
          </cell>
          <cell r="AM472" t="str">
            <v>NGP 3</v>
          </cell>
          <cell r="AP472">
            <v>21240.397300187644</v>
          </cell>
        </row>
        <row r="473">
          <cell r="B473">
            <v>201102</v>
          </cell>
          <cell r="C473">
            <v>165098</v>
          </cell>
          <cell r="F473">
            <v>0</v>
          </cell>
          <cell r="V473">
            <v>0</v>
          </cell>
          <cell r="AM473" t="str">
            <v>NGP 3</v>
          </cell>
          <cell r="AP473">
            <v>27887.392220011072</v>
          </cell>
        </row>
        <row r="474">
          <cell r="B474">
            <v>201102</v>
          </cell>
          <cell r="C474">
            <v>165099</v>
          </cell>
          <cell r="F474">
            <v>0</v>
          </cell>
          <cell r="V474">
            <v>0</v>
          </cell>
          <cell r="AM474" t="str">
            <v>NGP 3</v>
          </cell>
          <cell r="AP474">
            <v>36483.505950910541</v>
          </cell>
        </row>
        <row r="475">
          <cell r="B475">
            <v>201102</v>
          </cell>
          <cell r="C475">
            <v>166058</v>
          </cell>
          <cell r="F475">
            <v>0</v>
          </cell>
          <cell r="V475">
            <v>0</v>
          </cell>
          <cell r="AM475" t="str">
            <v>NGP 3</v>
          </cell>
          <cell r="AP475">
            <v>-18966.225444310614</v>
          </cell>
        </row>
        <row r="476">
          <cell r="B476">
            <v>201102</v>
          </cell>
          <cell r="C476">
            <v>166062</v>
          </cell>
          <cell r="F476">
            <v>0</v>
          </cell>
          <cell r="V476">
            <v>0</v>
          </cell>
          <cell r="AM476" t="str">
            <v>NGP 3</v>
          </cell>
          <cell r="AP476">
            <v>0</v>
          </cell>
        </row>
        <row r="477">
          <cell r="B477">
            <v>201102</v>
          </cell>
          <cell r="C477">
            <v>166063</v>
          </cell>
          <cell r="F477">
            <v>0</v>
          </cell>
          <cell r="V477">
            <v>0</v>
          </cell>
          <cell r="AM477" t="str">
            <v>NGP 3</v>
          </cell>
          <cell r="AP477">
            <v>0</v>
          </cell>
        </row>
        <row r="478">
          <cell r="B478">
            <v>201102</v>
          </cell>
          <cell r="C478">
            <v>167168</v>
          </cell>
          <cell r="F478">
            <v>0</v>
          </cell>
          <cell r="V478">
            <v>0</v>
          </cell>
          <cell r="AM478" t="str">
            <v>NGP 3</v>
          </cell>
          <cell r="AP478">
            <v>-8329.56423687401</v>
          </cell>
        </row>
        <row r="479">
          <cell r="B479">
            <v>201102</v>
          </cell>
          <cell r="C479">
            <v>166066</v>
          </cell>
          <cell r="F479">
            <v>699850</v>
          </cell>
          <cell r="V479">
            <v>1860211.7660000001</v>
          </cell>
          <cell r="AM479" t="str">
            <v>NGP 3</v>
          </cell>
          <cell r="AP479">
            <v>527439.81816460053</v>
          </cell>
        </row>
        <row r="480">
          <cell r="B480">
            <v>201102</v>
          </cell>
          <cell r="C480">
            <v>165074</v>
          </cell>
          <cell r="F480">
            <v>0</v>
          </cell>
          <cell r="V480">
            <v>0</v>
          </cell>
          <cell r="AM480" t="str">
            <v>NGP 3</v>
          </cell>
          <cell r="AP480">
            <v>33304.942966694223</v>
          </cell>
        </row>
        <row r="481">
          <cell r="B481">
            <v>201103</v>
          </cell>
          <cell r="C481">
            <v>166064</v>
          </cell>
          <cell r="F481">
            <v>774650</v>
          </cell>
          <cell r="V481">
            <v>348591.13500000001</v>
          </cell>
          <cell r="AM481" t="str">
            <v>NGP 3</v>
          </cell>
          <cell r="AP481">
            <v>244392.092184974</v>
          </cell>
        </row>
        <row r="482">
          <cell r="B482">
            <v>201103</v>
          </cell>
          <cell r="C482">
            <v>166075</v>
          </cell>
          <cell r="F482">
            <v>0</v>
          </cell>
          <cell r="V482">
            <v>0</v>
          </cell>
          <cell r="AM482" t="str">
            <v>NGP 3</v>
          </cell>
          <cell r="AP482">
            <v>0</v>
          </cell>
        </row>
        <row r="483">
          <cell r="B483">
            <v>201103</v>
          </cell>
          <cell r="C483">
            <v>166449</v>
          </cell>
          <cell r="F483">
            <v>0</v>
          </cell>
          <cell r="V483">
            <v>0</v>
          </cell>
          <cell r="AM483" t="str">
            <v>NGP 3</v>
          </cell>
          <cell r="AP483">
            <v>0</v>
          </cell>
        </row>
        <row r="484">
          <cell r="B484">
            <v>201103</v>
          </cell>
          <cell r="C484">
            <v>148800</v>
          </cell>
          <cell r="F484">
            <v>0</v>
          </cell>
          <cell r="V484">
            <v>0</v>
          </cell>
          <cell r="AM484" t="str">
            <v>NGP 3</v>
          </cell>
          <cell r="AP484">
            <v>0</v>
          </cell>
        </row>
        <row r="485">
          <cell r="B485">
            <v>201103</v>
          </cell>
          <cell r="C485">
            <v>148801</v>
          </cell>
          <cell r="F485">
            <v>0</v>
          </cell>
          <cell r="V485">
            <v>0</v>
          </cell>
          <cell r="AM485" t="str">
            <v>NGP 3</v>
          </cell>
          <cell r="AP485">
            <v>0</v>
          </cell>
        </row>
        <row r="486">
          <cell r="B486">
            <v>201103</v>
          </cell>
          <cell r="C486">
            <v>148803</v>
          </cell>
          <cell r="F486">
            <v>0</v>
          </cell>
          <cell r="V486">
            <v>0</v>
          </cell>
          <cell r="AM486" t="str">
            <v>NGP 3</v>
          </cell>
          <cell r="AP486">
            <v>0</v>
          </cell>
        </row>
        <row r="487">
          <cell r="B487">
            <v>201103</v>
          </cell>
          <cell r="C487">
            <v>149152</v>
          </cell>
          <cell r="F487">
            <v>0</v>
          </cell>
          <cell r="V487">
            <v>0</v>
          </cell>
          <cell r="AM487" t="str">
            <v>NGP 3</v>
          </cell>
          <cell r="AP487">
            <v>0</v>
          </cell>
        </row>
        <row r="488">
          <cell r="B488">
            <v>201103</v>
          </cell>
          <cell r="C488">
            <v>166065</v>
          </cell>
          <cell r="F488">
            <v>774650</v>
          </cell>
          <cell r="V488">
            <v>348591.13500000001</v>
          </cell>
          <cell r="AM488" t="str">
            <v>NGP 3</v>
          </cell>
          <cell r="AP488">
            <v>-1255059.2695007571</v>
          </cell>
        </row>
        <row r="489">
          <cell r="B489">
            <v>201103</v>
          </cell>
          <cell r="C489">
            <v>121200</v>
          </cell>
          <cell r="F489">
            <v>929580</v>
          </cell>
          <cell r="V489">
            <v>0</v>
          </cell>
          <cell r="AM489" t="str">
            <v>NGP 3</v>
          </cell>
          <cell r="AP489">
            <v>0</v>
          </cell>
        </row>
        <row r="490">
          <cell r="B490">
            <v>201103</v>
          </cell>
          <cell r="C490">
            <v>165094</v>
          </cell>
          <cell r="F490">
            <v>0</v>
          </cell>
          <cell r="V490">
            <v>0</v>
          </cell>
          <cell r="AM490" t="str">
            <v>NGP 3</v>
          </cell>
          <cell r="AP490">
            <v>0</v>
          </cell>
        </row>
        <row r="491">
          <cell r="B491">
            <v>201103</v>
          </cell>
          <cell r="C491">
            <v>165097</v>
          </cell>
          <cell r="F491">
            <v>0</v>
          </cell>
          <cell r="V491">
            <v>0</v>
          </cell>
          <cell r="AM491" t="str">
            <v>NGP 3</v>
          </cell>
          <cell r="AP491">
            <v>65204.08314759018</v>
          </cell>
        </row>
        <row r="492">
          <cell r="B492">
            <v>201103</v>
          </cell>
          <cell r="C492">
            <v>166447</v>
          </cell>
          <cell r="F492">
            <v>0</v>
          </cell>
          <cell r="V492">
            <v>0</v>
          </cell>
          <cell r="AM492" t="str">
            <v>NGP 3</v>
          </cell>
          <cell r="AP492">
            <v>0</v>
          </cell>
        </row>
        <row r="493">
          <cell r="B493">
            <v>201103</v>
          </cell>
          <cell r="C493">
            <v>166076</v>
          </cell>
          <cell r="F493">
            <v>0</v>
          </cell>
          <cell r="V493">
            <v>0</v>
          </cell>
          <cell r="AM493" t="str">
            <v>NGP 3</v>
          </cell>
          <cell r="AP493">
            <v>0</v>
          </cell>
        </row>
        <row r="494">
          <cell r="B494">
            <v>201103</v>
          </cell>
          <cell r="C494">
            <v>154130</v>
          </cell>
          <cell r="F494">
            <v>0</v>
          </cell>
          <cell r="V494">
            <v>0</v>
          </cell>
          <cell r="AM494" t="str">
            <v>NGP 3</v>
          </cell>
          <cell r="AP494">
            <v>0</v>
          </cell>
        </row>
        <row r="495">
          <cell r="B495">
            <v>201103</v>
          </cell>
          <cell r="C495">
            <v>154130</v>
          </cell>
          <cell r="F495">
            <v>0</v>
          </cell>
          <cell r="V495">
            <v>0</v>
          </cell>
          <cell r="AM495" t="str">
            <v>NGP 3</v>
          </cell>
          <cell r="AP495">
            <v>0</v>
          </cell>
        </row>
        <row r="496">
          <cell r="B496">
            <v>201103</v>
          </cell>
          <cell r="C496">
            <v>154130</v>
          </cell>
          <cell r="F496">
            <v>0</v>
          </cell>
          <cell r="V496">
            <v>0</v>
          </cell>
          <cell r="AM496" t="str">
            <v>NGP 3</v>
          </cell>
          <cell r="AP496">
            <v>0</v>
          </cell>
        </row>
        <row r="497">
          <cell r="B497">
            <v>201103</v>
          </cell>
          <cell r="C497">
            <v>165093</v>
          </cell>
          <cell r="F497">
            <v>0</v>
          </cell>
          <cell r="V497">
            <v>0</v>
          </cell>
          <cell r="AM497" t="str">
            <v>NGP 3</v>
          </cell>
          <cell r="AP497">
            <v>21235.046235805232</v>
          </cell>
        </row>
        <row r="498">
          <cell r="B498">
            <v>201103</v>
          </cell>
          <cell r="C498">
            <v>165098</v>
          </cell>
          <cell r="F498">
            <v>0</v>
          </cell>
          <cell r="V498">
            <v>0</v>
          </cell>
          <cell r="AM498" t="str">
            <v>NGP 3</v>
          </cell>
          <cell r="AP498">
            <v>27480.648069865594</v>
          </cell>
        </row>
        <row r="499">
          <cell r="B499">
            <v>201103</v>
          </cell>
          <cell r="C499">
            <v>165099</v>
          </cell>
          <cell r="F499">
            <v>0</v>
          </cell>
          <cell r="V499">
            <v>0</v>
          </cell>
          <cell r="AM499" t="str">
            <v>NGP 3</v>
          </cell>
          <cell r="AP499">
            <v>36474.314710912513</v>
          </cell>
        </row>
        <row r="500">
          <cell r="B500">
            <v>201103</v>
          </cell>
          <cell r="C500">
            <v>166058</v>
          </cell>
          <cell r="F500">
            <v>0</v>
          </cell>
          <cell r="V500">
            <v>0</v>
          </cell>
          <cell r="AM500" t="str">
            <v>NGP 3</v>
          </cell>
          <cell r="AP500">
            <v>-18961.447308948569</v>
          </cell>
        </row>
        <row r="501">
          <cell r="B501">
            <v>201103</v>
          </cell>
          <cell r="C501">
            <v>166062</v>
          </cell>
          <cell r="F501">
            <v>0</v>
          </cell>
          <cell r="V501">
            <v>0</v>
          </cell>
          <cell r="AM501" t="str">
            <v>NGP 3</v>
          </cell>
          <cell r="AP501">
            <v>0</v>
          </cell>
        </row>
        <row r="502">
          <cell r="B502">
            <v>201103</v>
          </cell>
          <cell r="C502">
            <v>166063</v>
          </cell>
          <cell r="F502">
            <v>0</v>
          </cell>
          <cell r="V502">
            <v>0</v>
          </cell>
          <cell r="AM502" t="str">
            <v>NGP 3</v>
          </cell>
          <cell r="AP502">
            <v>0</v>
          </cell>
        </row>
        <row r="503">
          <cell r="B503">
            <v>201103</v>
          </cell>
          <cell r="C503">
            <v>167168</v>
          </cell>
          <cell r="F503">
            <v>0</v>
          </cell>
          <cell r="V503">
            <v>0</v>
          </cell>
          <cell r="AM503" t="str">
            <v>NGP 3</v>
          </cell>
          <cell r="AP503">
            <v>-8327.4657810928384</v>
          </cell>
        </row>
        <row r="504">
          <cell r="B504">
            <v>201103</v>
          </cell>
          <cell r="C504">
            <v>166066</v>
          </cell>
          <cell r="F504">
            <v>774650</v>
          </cell>
          <cell r="V504">
            <v>348591.13500000001</v>
          </cell>
          <cell r="AM504" t="str">
            <v>NGP 3</v>
          </cell>
          <cell r="AP504">
            <v>-977465.79169925279</v>
          </cell>
        </row>
        <row r="505">
          <cell r="B505">
            <v>201103</v>
          </cell>
          <cell r="C505">
            <v>165074</v>
          </cell>
          <cell r="F505">
            <v>0</v>
          </cell>
          <cell r="V505">
            <v>0</v>
          </cell>
          <cell r="AM505" t="str">
            <v>NGP 3</v>
          </cell>
          <cell r="AP505">
            <v>33296.552497742603</v>
          </cell>
        </row>
        <row r="506">
          <cell r="B506">
            <v>201104</v>
          </cell>
          <cell r="C506">
            <v>166064</v>
          </cell>
          <cell r="F506">
            <v>0</v>
          </cell>
          <cell r="V506">
            <v>0</v>
          </cell>
          <cell r="AM506" t="str">
            <v>NGP 3</v>
          </cell>
          <cell r="AP506">
            <v>-61605.463195858174</v>
          </cell>
        </row>
        <row r="507">
          <cell r="B507">
            <v>201104</v>
          </cell>
          <cell r="C507">
            <v>166075</v>
          </cell>
          <cell r="F507">
            <v>0</v>
          </cell>
          <cell r="V507">
            <v>0</v>
          </cell>
          <cell r="AM507" t="str">
            <v>NGP 3</v>
          </cell>
          <cell r="AP507">
            <v>0</v>
          </cell>
        </row>
        <row r="508">
          <cell r="B508">
            <v>201104</v>
          </cell>
          <cell r="C508">
            <v>166449</v>
          </cell>
          <cell r="F508">
            <v>0</v>
          </cell>
          <cell r="V508">
            <v>0</v>
          </cell>
          <cell r="AM508" t="str">
            <v>NGP 3</v>
          </cell>
          <cell r="AP508">
            <v>0</v>
          </cell>
        </row>
        <row r="509">
          <cell r="B509">
            <v>201104</v>
          </cell>
          <cell r="C509">
            <v>166065</v>
          </cell>
          <cell r="F509">
            <v>0</v>
          </cell>
          <cell r="V509">
            <v>0</v>
          </cell>
          <cell r="AM509" t="str">
            <v>NGP 3</v>
          </cell>
          <cell r="AP509">
            <v>-1417713.9687772212</v>
          </cell>
        </row>
        <row r="510">
          <cell r="B510">
            <v>201104</v>
          </cell>
          <cell r="C510">
            <v>121200</v>
          </cell>
          <cell r="F510">
            <v>899250</v>
          </cell>
          <cell r="V510">
            <v>0</v>
          </cell>
          <cell r="AM510" t="str">
            <v>NGP 3</v>
          </cell>
          <cell r="AP510">
            <v>0</v>
          </cell>
        </row>
        <row r="511">
          <cell r="B511">
            <v>201104</v>
          </cell>
          <cell r="C511">
            <v>166447</v>
          </cell>
          <cell r="F511">
            <v>0</v>
          </cell>
          <cell r="V511">
            <v>0</v>
          </cell>
          <cell r="AM511" t="str">
            <v>NGP 3</v>
          </cell>
          <cell r="AP511">
            <v>0</v>
          </cell>
        </row>
        <row r="512">
          <cell r="B512">
            <v>201104</v>
          </cell>
          <cell r="C512">
            <v>166076</v>
          </cell>
          <cell r="F512">
            <v>0</v>
          </cell>
          <cell r="V512">
            <v>0</v>
          </cell>
          <cell r="AM512" t="str">
            <v>NGP 3</v>
          </cell>
          <cell r="AP512">
            <v>0</v>
          </cell>
        </row>
        <row r="513">
          <cell r="B513">
            <v>201104</v>
          </cell>
          <cell r="C513">
            <v>154130</v>
          </cell>
          <cell r="F513">
            <v>0</v>
          </cell>
          <cell r="V513">
            <v>0</v>
          </cell>
          <cell r="AM513" t="str">
            <v>NGP 3</v>
          </cell>
          <cell r="AP513">
            <v>0</v>
          </cell>
        </row>
        <row r="514">
          <cell r="B514">
            <v>201104</v>
          </cell>
          <cell r="C514">
            <v>154130</v>
          </cell>
          <cell r="F514">
            <v>0</v>
          </cell>
          <cell r="V514">
            <v>0</v>
          </cell>
          <cell r="AM514" t="str">
            <v>NGP 3</v>
          </cell>
          <cell r="AP514">
            <v>0</v>
          </cell>
        </row>
        <row r="515">
          <cell r="B515">
            <v>201104</v>
          </cell>
          <cell r="C515">
            <v>154130</v>
          </cell>
          <cell r="F515">
            <v>0</v>
          </cell>
          <cell r="V515">
            <v>0</v>
          </cell>
          <cell r="AM515" t="str">
            <v>NGP 3</v>
          </cell>
          <cell r="AP515">
            <v>0</v>
          </cell>
        </row>
        <row r="516">
          <cell r="B516">
            <v>201104</v>
          </cell>
          <cell r="C516">
            <v>166062</v>
          </cell>
          <cell r="F516">
            <v>0</v>
          </cell>
          <cell r="V516">
            <v>0</v>
          </cell>
          <cell r="AM516" t="str">
            <v>NGP 3</v>
          </cell>
          <cell r="AP516">
            <v>0</v>
          </cell>
        </row>
        <row r="517">
          <cell r="B517">
            <v>201104</v>
          </cell>
          <cell r="C517">
            <v>167168</v>
          </cell>
          <cell r="F517">
            <v>0</v>
          </cell>
          <cell r="V517">
            <v>0</v>
          </cell>
          <cell r="AM517" t="str">
            <v>NGP 3</v>
          </cell>
          <cell r="AP517">
            <v>-8325.058814006672</v>
          </cell>
        </row>
        <row r="518">
          <cell r="B518">
            <v>201104</v>
          </cell>
          <cell r="C518">
            <v>166066</v>
          </cell>
          <cell r="F518">
            <v>0</v>
          </cell>
          <cell r="V518">
            <v>0</v>
          </cell>
          <cell r="AM518" t="str">
            <v>NGP 3</v>
          </cell>
          <cell r="AP518">
            <v>-1146274.2457412574</v>
          </cell>
        </row>
        <row r="519">
          <cell r="B519">
            <v>201105</v>
          </cell>
          <cell r="C519">
            <v>166064</v>
          </cell>
          <cell r="F519">
            <v>0</v>
          </cell>
          <cell r="V519">
            <v>0</v>
          </cell>
          <cell r="AM519" t="str">
            <v>NGP 3</v>
          </cell>
          <cell r="AP519">
            <v>-61584.844621943877</v>
          </cell>
        </row>
        <row r="520">
          <cell r="B520">
            <v>201105</v>
          </cell>
          <cell r="C520">
            <v>166075</v>
          </cell>
          <cell r="F520">
            <v>0</v>
          </cell>
          <cell r="V520">
            <v>0</v>
          </cell>
          <cell r="AM520" t="str">
            <v>NGP 3</v>
          </cell>
          <cell r="AP520">
            <v>0</v>
          </cell>
        </row>
        <row r="521">
          <cell r="B521">
            <v>201105</v>
          </cell>
          <cell r="C521">
            <v>166449</v>
          </cell>
          <cell r="F521">
            <v>0</v>
          </cell>
          <cell r="V521">
            <v>0</v>
          </cell>
          <cell r="AM521" t="str">
            <v>NGP 3</v>
          </cell>
          <cell r="AP521">
            <v>0</v>
          </cell>
        </row>
        <row r="522">
          <cell r="B522">
            <v>201105</v>
          </cell>
          <cell r="C522">
            <v>166065</v>
          </cell>
          <cell r="F522">
            <v>0</v>
          </cell>
          <cell r="V522">
            <v>0</v>
          </cell>
          <cell r="AM522" t="str">
            <v>NGP 3</v>
          </cell>
          <cell r="AP522">
            <v>-1417239.4777379825</v>
          </cell>
        </row>
        <row r="523">
          <cell r="B523">
            <v>201105</v>
          </cell>
          <cell r="C523">
            <v>121200</v>
          </cell>
          <cell r="F523">
            <v>928800</v>
          </cell>
          <cell r="V523">
            <v>0</v>
          </cell>
          <cell r="AM523" t="str">
            <v>NGP 3</v>
          </cell>
          <cell r="AP523">
            <v>0</v>
          </cell>
        </row>
        <row r="524">
          <cell r="B524">
            <v>201105</v>
          </cell>
          <cell r="C524">
            <v>166447</v>
          </cell>
          <cell r="F524">
            <v>0</v>
          </cell>
          <cell r="V524">
            <v>0</v>
          </cell>
          <cell r="AM524" t="str">
            <v>NGP 3</v>
          </cell>
          <cell r="AP524">
            <v>0</v>
          </cell>
        </row>
        <row r="525">
          <cell r="B525">
            <v>201105</v>
          </cell>
          <cell r="C525">
            <v>166076</v>
          </cell>
          <cell r="F525">
            <v>0</v>
          </cell>
          <cell r="V525">
            <v>0</v>
          </cell>
          <cell r="AM525" t="str">
            <v>NGP 3</v>
          </cell>
          <cell r="AP525">
            <v>0</v>
          </cell>
        </row>
        <row r="526">
          <cell r="B526">
            <v>201105</v>
          </cell>
          <cell r="C526">
            <v>166062</v>
          </cell>
          <cell r="F526">
            <v>0</v>
          </cell>
          <cell r="V526">
            <v>0</v>
          </cell>
          <cell r="AM526" t="str">
            <v>NGP 3</v>
          </cell>
          <cell r="AP526">
            <v>0</v>
          </cell>
        </row>
        <row r="527">
          <cell r="B527">
            <v>201105</v>
          </cell>
          <cell r="C527">
            <v>167168</v>
          </cell>
          <cell r="F527">
            <v>0</v>
          </cell>
          <cell r="V527">
            <v>0</v>
          </cell>
          <cell r="AM527" t="str">
            <v>NGP 3</v>
          </cell>
          <cell r="AP527">
            <v>-8322.2725214995971</v>
          </cell>
        </row>
        <row r="528">
          <cell r="B528">
            <v>201105</v>
          </cell>
          <cell r="C528">
            <v>166066</v>
          </cell>
          <cell r="F528">
            <v>0</v>
          </cell>
          <cell r="V528">
            <v>0</v>
          </cell>
          <cell r="AM528" t="str">
            <v>NGP 3</v>
          </cell>
          <cell r="AP528">
            <v>-1145890.602164279</v>
          </cell>
        </row>
        <row r="529">
          <cell r="B529">
            <v>201106</v>
          </cell>
          <cell r="C529">
            <v>166064</v>
          </cell>
          <cell r="F529">
            <v>0</v>
          </cell>
          <cell r="V529">
            <v>0</v>
          </cell>
          <cell r="AM529" t="str">
            <v>NGP 3</v>
          </cell>
          <cell r="AP529">
            <v>-61561.503066222867</v>
          </cell>
        </row>
        <row r="530">
          <cell r="B530">
            <v>201106</v>
          </cell>
          <cell r="C530">
            <v>166075</v>
          </cell>
          <cell r="F530">
            <v>0</v>
          </cell>
          <cell r="V530">
            <v>0</v>
          </cell>
          <cell r="AM530" t="str">
            <v>NGP 3</v>
          </cell>
          <cell r="AP530">
            <v>0</v>
          </cell>
        </row>
        <row r="531">
          <cell r="B531">
            <v>201106</v>
          </cell>
          <cell r="C531">
            <v>166449</v>
          </cell>
          <cell r="F531">
            <v>0</v>
          </cell>
          <cell r="V531">
            <v>0</v>
          </cell>
          <cell r="AM531" t="str">
            <v>NGP 3</v>
          </cell>
          <cell r="AP531">
            <v>0</v>
          </cell>
        </row>
        <row r="532">
          <cell r="B532">
            <v>201106</v>
          </cell>
          <cell r="C532">
            <v>166065</v>
          </cell>
          <cell r="F532">
            <v>0</v>
          </cell>
          <cell r="V532">
            <v>0</v>
          </cell>
          <cell r="AM532" t="str">
            <v>NGP 3</v>
          </cell>
          <cell r="AP532">
            <v>-1416702.3232733947</v>
          </cell>
        </row>
        <row r="533">
          <cell r="B533">
            <v>201106</v>
          </cell>
          <cell r="C533">
            <v>121200</v>
          </cell>
          <cell r="F533">
            <v>898350</v>
          </cell>
          <cell r="V533">
            <v>0</v>
          </cell>
          <cell r="AM533" t="str">
            <v>NGP 3</v>
          </cell>
          <cell r="AP533">
            <v>0</v>
          </cell>
        </row>
        <row r="534">
          <cell r="B534">
            <v>201106</v>
          </cell>
          <cell r="C534">
            <v>166447</v>
          </cell>
          <cell r="F534">
            <v>0</v>
          </cell>
          <cell r="V534">
            <v>0</v>
          </cell>
          <cell r="AM534" t="str">
            <v>NGP 3</v>
          </cell>
          <cell r="AP534">
            <v>0</v>
          </cell>
        </row>
        <row r="535">
          <cell r="B535">
            <v>201106</v>
          </cell>
          <cell r="C535">
            <v>166076</v>
          </cell>
          <cell r="F535">
            <v>0</v>
          </cell>
          <cell r="V535">
            <v>0</v>
          </cell>
          <cell r="AM535" t="str">
            <v>NGP 3</v>
          </cell>
          <cell r="AP535">
            <v>0</v>
          </cell>
        </row>
        <row r="536">
          <cell r="B536">
            <v>201106</v>
          </cell>
          <cell r="C536">
            <v>166062</v>
          </cell>
          <cell r="F536">
            <v>0</v>
          </cell>
          <cell r="V536">
            <v>0</v>
          </cell>
          <cell r="AM536" t="str">
            <v>NGP 3</v>
          </cell>
          <cell r="AP536">
            <v>0</v>
          </cell>
        </row>
        <row r="537">
          <cell r="B537">
            <v>201106</v>
          </cell>
          <cell r="C537">
            <v>167168</v>
          </cell>
          <cell r="F537">
            <v>0</v>
          </cell>
          <cell r="V537">
            <v>0</v>
          </cell>
          <cell r="AM537" t="str">
            <v>NGP 3</v>
          </cell>
          <cell r="AP537">
            <v>-8319.1182586451814</v>
          </cell>
        </row>
        <row r="538">
          <cell r="B538">
            <v>201106</v>
          </cell>
          <cell r="C538">
            <v>166066</v>
          </cell>
          <cell r="F538">
            <v>0</v>
          </cell>
          <cell r="V538">
            <v>0</v>
          </cell>
          <cell r="AM538" t="str">
            <v>NGP 3</v>
          </cell>
          <cell r="AP538">
            <v>-1145456.2928873003</v>
          </cell>
        </row>
        <row r="539">
          <cell r="B539">
            <v>201107</v>
          </cell>
          <cell r="C539">
            <v>166064</v>
          </cell>
          <cell r="F539">
            <v>0</v>
          </cell>
          <cell r="V539">
            <v>0</v>
          </cell>
          <cell r="AM539" t="str">
            <v>NGP 3</v>
          </cell>
          <cell r="AP539">
            <v>-61535.506856566011</v>
          </cell>
        </row>
        <row r="540">
          <cell r="B540">
            <v>201107</v>
          </cell>
          <cell r="C540">
            <v>166075</v>
          </cell>
          <cell r="F540">
            <v>0</v>
          </cell>
          <cell r="V540">
            <v>0</v>
          </cell>
          <cell r="AM540" t="str">
            <v>NGP 3</v>
          </cell>
          <cell r="AP540">
            <v>0</v>
          </cell>
        </row>
        <row r="541">
          <cell r="B541">
            <v>201107</v>
          </cell>
          <cell r="C541">
            <v>166449</v>
          </cell>
          <cell r="F541">
            <v>0</v>
          </cell>
          <cell r="V541">
            <v>0</v>
          </cell>
          <cell r="AM541" t="str">
            <v>NGP 3</v>
          </cell>
          <cell r="AP541">
            <v>0</v>
          </cell>
        </row>
        <row r="542">
          <cell r="B542">
            <v>201107</v>
          </cell>
          <cell r="C542">
            <v>166065</v>
          </cell>
          <cell r="F542">
            <v>0</v>
          </cell>
          <cell r="V542">
            <v>0</v>
          </cell>
          <cell r="AM542" t="str">
            <v>NGP 3</v>
          </cell>
          <cell r="AP542">
            <v>-1416104.0777988234</v>
          </cell>
        </row>
        <row r="543">
          <cell r="B543">
            <v>201107</v>
          </cell>
          <cell r="C543">
            <v>166447</v>
          </cell>
          <cell r="F543">
            <v>0</v>
          </cell>
          <cell r="V543">
            <v>0</v>
          </cell>
          <cell r="AM543" t="str">
            <v>NGP 3</v>
          </cell>
          <cell r="AP543">
            <v>0</v>
          </cell>
        </row>
        <row r="544">
          <cell r="B544">
            <v>201107</v>
          </cell>
          <cell r="C544">
            <v>166076</v>
          </cell>
          <cell r="F544">
            <v>0</v>
          </cell>
          <cell r="V544">
            <v>0</v>
          </cell>
          <cell r="AM544" t="str">
            <v>NGP 3</v>
          </cell>
          <cell r="AP544">
            <v>0</v>
          </cell>
        </row>
        <row r="545">
          <cell r="B545">
            <v>201107</v>
          </cell>
          <cell r="C545">
            <v>166062</v>
          </cell>
          <cell r="F545">
            <v>0</v>
          </cell>
          <cell r="V545">
            <v>0</v>
          </cell>
          <cell r="AM545" t="str">
            <v>NGP 3</v>
          </cell>
          <cell r="AP545">
            <v>0</v>
          </cell>
        </row>
        <row r="546">
          <cell r="B546">
            <v>201107</v>
          </cell>
          <cell r="C546">
            <v>167168</v>
          </cell>
          <cell r="F546">
            <v>0</v>
          </cell>
          <cell r="V546">
            <v>0</v>
          </cell>
          <cell r="AM546" t="str">
            <v>NGP 3</v>
          </cell>
          <cell r="AP546">
            <v>-8315.605258935293</v>
          </cell>
        </row>
        <row r="547">
          <cell r="B547">
            <v>201107</v>
          </cell>
          <cell r="C547">
            <v>166066</v>
          </cell>
          <cell r="F547">
            <v>0</v>
          </cell>
          <cell r="V547">
            <v>0</v>
          </cell>
          <cell r="AM547" t="str">
            <v>NGP 3</v>
          </cell>
          <cell r="AP547">
            <v>-1144972.5892663761</v>
          </cell>
        </row>
        <row r="548">
          <cell r="B548">
            <v>201108</v>
          </cell>
          <cell r="C548">
            <v>166064</v>
          </cell>
          <cell r="F548">
            <v>0</v>
          </cell>
          <cell r="V548">
            <v>0</v>
          </cell>
          <cell r="AM548" t="str">
            <v>NGP 3</v>
          </cell>
          <cell r="AP548">
            <v>-61506.908658024469</v>
          </cell>
        </row>
        <row r="549">
          <cell r="B549">
            <v>201108</v>
          </cell>
          <cell r="C549">
            <v>166075</v>
          </cell>
          <cell r="F549">
            <v>0</v>
          </cell>
          <cell r="V549">
            <v>0</v>
          </cell>
          <cell r="AM549" t="str">
            <v>NGP 3</v>
          </cell>
          <cell r="AP549">
            <v>0</v>
          </cell>
        </row>
        <row r="550">
          <cell r="B550">
            <v>201108</v>
          </cell>
          <cell r="C550">
            <v>166449</v>
          </cell>
          <cell r="F550">
            <v>0</v>
          </cell>
          <cell r="V550">
            <v>0</v>
          </cell>
          <cell r="AM550" t="str">
            <v>NGP 3</v>
          </cell>
          <cell r="AP550">
            <v>0</v>
          </cell>
        </row>
        <row r="551">
          <cell r="B551">
            <v>201108</v>
          </cell>
          <cell r="C551">
            <v>166065</v>
          </cell>
          <cell r="F551">
            <v>0</v>
          </cell>
          <cell r="V551">
            <v>0</v>
          </cell>
          <cell r="AM551" t="str">
            <v>NGP 3</v>
          </cell>
          <cell r="AP551">
            <v>-1415445.9532843579</v>
          </cell>
        </row>
        <row r="552">
          <cell r="B552">
            <v>201108</v>
          </cell>
          <cell r="C552">
            <v>166447</v>
          </cell>
          <cell r="F552">
            <v>0</v>
          </cell>
          <cell r="V552">
            <v>0</v>
          </cell>
          <cell r="AM552" t="str">
            <v>NGP 3</v>
          </cell>
          <cell r="AP552">
            <v>0</v>
          </cell>
        </row>
        <row r="553">
          <cell r="B553">
            <v>201108</v>
          </cell>
          <cell r="C553">
            <v>166076</v>
          </cell>
          <cell r="F553">
            <v>0</v>
          </cell>
          <cell r="V553">
            <v>0</v>
          </cell>
          <cell r="AM553" t="str">
            <v>NGP 3</v>
          </cell>
          <cell r="AP553">
            <v>0</v>
          </cell>
        </row>
        <row r="554">
          <cell r="B554">
            <v>201108</v>
          </cell>
          <cell r="C554">
            <v>166062</v>
          </cell>
          <cell r="F554">
            <v>0</v>
          </cell>
          <cell r="V554">
            <v>0</v>
          </cell>
          <cell r="AM554" t="str">
            <v>NGP 3</v>
          </cell>
          <cell r="AP554">
            <v>0</v>
          </cell>
        </row>
        <row r="555">
          <cell r="B555">
            <v>201108</v>
          </cell>
          <cell r="C555">
            <v>167168</v>
          </cell>
          <cell r="F555">
            <v>0</v>
          </cell>
          <cell r="V555">
            <v>0</v>
          </cell>
          <cell r="AM555" t="str">
            <v>NGP 3</v>
          </cell>
          <cell r="AP555">
            <v>-8311.7406392655066</v>
          </cell>
        </row>
        <row r="556">
          <cell r="B556">
            <v>201108</v>
          </cell>
          <cell r="C556">
            <v>166066</v>
          </cell>
          <cell r="F556">
            <v>0</v>
          </cell>
          <cell r="V556">
            <v>0</v>
          </cell>
          <cell r="AM556" t="str">
            <v>NGP 3</v>
          </cell>
          <cell r="AP556">
            <v>-1144440.471224206</v>
          </cell>
        </row>
        <row r="557">
          <cell r="B557">
            <v>201109</v>
          </cell>
          <cell r="C557">
            <v>166064</v>
          </cell>
          <cell r="F557">
            <v>0</v>
          </cell>
          <cell r="V557">
            <v>0</v>
          </cell>
          <cell r="AM557" t="str">
            <v>NGP 3</v>
          </cell>
          <cell r="AP557">
            <v>-61475.618222421559</v>
          </cell>
        </row>
        <row r="558">
          <cell r="B558">
            <v>201109</v>
          </cell>
          <cell r="C558">
            <v>166075</v>
          </cell>
          <cell r="F558">
            <v>0</v>
          </cell>
          <cell r="V558">
            <v>0</v>
          </cell>
          <cell r="AM558" t="str">
            <v>NGP 3</v>
          </cell>
          <cell r="AP558">
            <v>0</v>
          </cell>
        </row>
        <row r="559">
          <cell r="B559">
            <v>201109</v>
          </cell>
          <cell r="C559">
            <v>166449</v>
          </cell>
          <cell r="F559">
            <v>0</v>
          </cell>
          <cell r="V559">
            <v>0</v>
          </cell>
          <cell r="AM559" t="str">
            <v>NGP 3</v>
          </cell>
          <cell r="AP559">
            <v>0</v>
          </cell>
        </row>
        <row r="560">
          <cell r="B560">
            <v>201109</v>
          </cell>
          <cell r="C560">
            <v>166065</v>
          </cell>
          <cell r="F560">
            <v>0</v>
          </cell>
          <cell r="V560">
            <v>0</v>
          </cell>
          <cell r="AM560" t="str">
            <v>NGP 3</v>
          </cell>
          <cell r="AP560">
            <v>-1414725.8728671009</v>
          </cell>
        </row>
        <row r="561">
          <cell r="B561">
            <v>201109</v>
          </cell>
          <cell r="C561">
            <v>166447</v>
          </cell>
          <cell r="F561">
            <v>0</v>
          </cell>
          <cell r="V561">
            <v>0</v>
          </cell>
          <cell r="AM561" t="str">
            <v>NGP 3</v>
          </cell>
          <cell r="AP561">
            <v>0</v>
          </cell>
        </row>
        <row r="562">
          <cell r="B562">
            <v>201109</v>
          </cell>
          <cell r="C562">
            <v>166076</v>
          </cell>
          <cell r="F562">
            <v>0</v>
          </cell>
          <cell r="V562">
            <v>0</v>
          </cell>
          <cell r="AM562" t="str">
            <v>NGP 3</v>
          </cell>
          <cell r="AP562">
            <v>0</v>
          </cell>
        </row>
        <row r="563">
          <cell r="B563">
            <v>201109</v>
          </cell>
          <cell r="C563">
            <v>166062</v>
          </cell>
          <cell r="F563">
            <v>0</v>
          </cell>
          <cell r="V563">
            <v>0</v>
          </cell>
          <cell r="AM563" t="str">
            <v>NGP 3</v>
          </cell>
          <cell r="AP563">
            <v>0</v>
          </cell>
        </row>
        <row r="564">
          <cell r="B564">
            <v>201109</v>
          </cell>
          <cell r="C564">
            <v>167168</v>
          </cell>
          <cell r="F564">
            <v>0</v>
          </cell>
          <cell r="V564">
            <v>0</v>
          </cell>
          <cell r="AM564" t="str">
            <v>NGP 3</v>
          </cell>
          <cell r="AP564">
            <v>-8307.5122039418093</v>
          </cell>
        </row>
        <row r="565">
          <cell r="B565">
            <v>201109</v>
          </cell>
          <cell r="C565">
            <v>166066</v>
          </cell>
          <cell r="F565">
            <v>0</v>
          </cell>
          <cell r="V565">
            <v>0</v>
          </cell>
          <cell r="AM565" t="str">
            <v>NGP 3</v>
          </cell>
          <cell r="AP565">
            <v>-1143620.0451450837</v>
          </cell>
        </row>
        <row r="566">
          <cell r="B566">
            <v>201110</v>
          </cell>
          <cell r="C566">
            <v>166064</v>
          </cell>
          <cell r="F566">
            <v>0</v>
          </cell>
          <cell r="V566">
            <v>0</v>
          </cell>
          <cell r="AM566" t="str">
            <v>NGP 3</v>
          </cell>
          <cell r="AP566">
            <v>-61441.609056493391</v>
          </cell>
        </row>
        <row r="567">
          <cell r="B567">
            <v>201110</v>
          </cell>
          <cell r="C567">
            <v>166075</v>
          </cell>
          <cell r="F567">
            <v>0</v>
          </cell>
          <cell r="V567">
            <v>0</v>
          </cell>
          <cell r="AM567" t="str">
            <v>NGP 3</v>
          </cell>
          <cell r="AP567">
            <v>0</v>
          </cell>
        </row>
        <row r="568">
          <cell r="B568">
            <v>201110</v>
          </cell>
          <cell r="C568">
            <v>166449</v>
          </cell>
          <cell r="F568">
            <v>0</v>
          </cell>
          <cell r="V568">
            <v>0</v>
          </cell>
          <cell r="AM568" t="str">
            <v>NGP 3</v>
          </cell>
          <cell r="AP568">
            <v>0</v>
          </cell>
        </row>
        <row r="569">
          <cell r="B569">
            <v>201110</v>
          </cell>
          <cell r="C569">
            <v>166065</v>
          </cell>
          <cell r="F569">
            <v>0</v>
          </cell>
          <cell r="V569">
            <v>0</v>
          </cell>
          <cell r="AM569" t="str">
            <v>NGP 3</v>
          </cell>
          <cell r="AP569">
            <v>-1413943.226862971</v>
          </cell>
        </row>
        <row r="570">
          <cell r="B570">
            <v>201110</v>
          </cell>
          <cell r="C570">
            <v>166447</v>
          </cell>
          <cell r="F570">
            <v>0</v>
          </cell>
          <cell r="V570">
            <v>0</v>
          </cell>
          <cell r="AM570" t="str">
            <v>NGP 3</v>
          </cell>
          <cell r="AP570">
            <v>0</v>
          </cell>
        </row>
        <row r="571">
          <cell r="B571">
            <v>201110</v>
          </cell>
          <cell r="C571">
            <v>166076</v>
          </cell>
          <cell r="F571">
            <v>0</v>
          </cell>
          <cell r="V571">
            <v>0</v>
          </cell>
          <cell r="AM571" t="str">
            <v>NGP 3</v>
          </cell>
          <cell r="AP571">
            <v>0</v>
          </cell>
        </row>
        <row r="572">
          <cell r="B572">
            <v>201110</v>
          </cell>
          <cell r="C572">
            <v>166062</v>
          </cell>
          <cell r="F572">
            <v>0</v>
          </cell>
          <cell r="V572">
            <v>0</v>
          </cell>
          <cell r="AM572" t="str">
            <v>NGP 3</v>
          </cell>
          <cell r="AP572">
            <v>0</v>
          </cell>
        </row>
        <row r="573">
          <cell r="B573">
            <v>201110</v>
          </cell>
          <cell r="C573">
            <v>167168</v>
          </cell>
          <cell r="F573">
            <v>0</v>
          </cell>
          <cell r="V573">
            <v>0</v>
          </cell>
          <cell r="AM573" t="str">
            <v>NGP 3</v>
          </cell>
          <cell r="AP573">
            <v>-8302.9163727950308</v>
          </cell>
        </row>
        <row r="574">
          <cell r="B574">
            <v>201110</v>
          </cell>
          <cell r="C574">
            <v>166066</v>
          </cell>
          <cell r="F574">
            <v>0</v>
          </cell>
          <cell r="V574">
            <v>0</v>
          </cell>
          <cell r="AM574" t="str">
            <v>NGP 3</v>
          </cell>
          <cell r="AP574">
            <v>-1142987.3786506469</v>
          </cell>
        </row>
        <row r="575">
          <cell r="B575">
            <v>201104</v>
          </cell>
          <cell r="C575">
            <v>166058</v>
          </cell>
          <cell r="F575">
            <v>0</v>
          </cell>
          <cell r="V575">
            <v>0</v>
          </cell>
          <cell r="AM575" t="str">
            <v>NGP 3</v>
          </cell>
          <cell r="AP575">
            <v>-18955.966700468336</v>
          </cell>
        </row>
        <row r="576">
          <cell r="B576">
            <v>201105</v>
          </cell>
          <cell r="C576">
            <v>166058</v>
          </cell>
          <cell r="F576">
            <v>0</v>
          </cell>
          <cell r="V576">
            <v>0</v>
          </cell>
          <cell r="AM576" t="str">
            <v>NGP 3</v>
          </cell>
          <cell r="AP576">
            <v>-18949.622376763022</v>
          </cell>
        </row>
        <row r="577">
          <cell r="B577">
            <v>201106</v>
          </cell>
          <cell r="C577">
            <v>166058</v>
          </cell>
          <cell r="F577">
            <v>0</v>
          </cell>
          <cell r="V577">
            <v>0</v>
          </cell>
          <cell r="AM577" t="str">
            <v>NGP 3</v>
          </cell>
          <cell r="AP577">
            <v>-18942.440193072947</v>
          </cell>
        </row>
        <row r="578">
          <cell r="B578">
            <v>201107</v>
          </cell>
          <cell r="C578">
            <v>166058</v>
          </cell>
          <cell r="F578">
            <v>0</v>
          </cell>
          <cell r="V578">
            <v>0</v>
          </cell>
          <cell r="AM578" t="str">
            <v>NGP 3</v>
          </cell>
          <cell r="AP578">
            <v>-18934.441173845917</v>
          </cell>
        </row>
        <row r="579">
          <cell r="B579">
            <v>201108</v>
          </cell>
          <cell r="C579">
            <v>166058</v>
          </cell>
          <cell r="F579">
            <v>0</v>
          </cell>
          <cell r="V579">
            <v>0</v>
          </cell>
          <cell r="AM579" t="str">
            <v>NGP 3</v>
          </cell>
          <cell r="AP579">
            <v>-18925.641524088831</v>
          </cell>
        </row>
        <row r="580">
          <cell r="B580">
            <v>201109</v>
          </cell>
          <cell r="C580">
            <v>166058</v>
          </cell>
          <cell r="F580">
            <v>0</v>
          </cell>
          <cell r="V580">
            <v>0</v>
          </cell>
          <cell r="AM580" t="str">
            <v>NGP 3</v>
          </cell>
          <cell r="AP580">
            <v>-18916.013474487994</v>
          </cell>
        </row>
        <row r="581">
          <cell r="B581">
            <v>201110</v>
          </cell>
          <cell r="C581">
            <v>166058</v>
          </cell>
          <cell r="F581">
            <v>0</v>
          </cell>
          <cell r="V581">
            <v>0</v>
          </cell>
          <cell r="AM581" t="str">
            <v>NGP 3</v>
          </cell>
          <cell r="AP581">
            <v>-18905.548873080887</v>
          </cell>
        </row>
        <row r="582">
          <cell r="B582">
            <v>201101</v>
          </cell>
          <cell r="C582">
            <v>172518</v>
          </cell>
          <cell r="F582">
            <v>24118</v>
          </cell>
          <cell r="V582">
            <v>-2484.154</v>
          </cell>
          <cell r="AM582" t="str">
            <v>NGP 3</v>
          </cell>
          <cell r="AP582">
            <v>-2966.4093830614615</v>
          </cell>
        </row>
        <row r="583">
          <cell r="B583">
            <v>201101</v>
          </cell>
          <cell r="C583">
            <v>172519</v>
          </cell>
          <cell r="F583">
            <v>86800</v>
          </cell>
          <cell r="V583">
            <v>-8940.4</v>
          </cell>
          <cell r="AM583" t="str">
            <v>NGP 3</v>
          </cell>
          <cell r="AP583">
            <v>-10676.023486596519</v>
          </cell>
        </row>
        <row r="584">
          <cell r="B584">
            <v>201101</v>
          </cell>
          <cell r="C584">
            <v>173097</v>
          </cell>
          <cell r="F584">
            <v>130386</v>
          </cell>
          <cell r="V584">
            <v>-16559.022000000001</v>
          </cell>
          <cell r="AM584" t="str">
            <v>NGP 3</v>
          </cell>
          <cell r="AP584">
            <v>-19166.176423080342</v>
          </cell>
        </row>
        <row r="585">
          <cell r="B585">
            <v>201101</v>
          </cell>
          <cell r="C585">
            <v>168214</v>
          </cell>
          <cell r="F585">
            <v>0</v>
          </cell>
          <cell r="V585">
            <v>0</v>
          </cell>
          <cell r="AM585" t="str">
            <v>NGP 3</v>
          </cell>
          <cell r="AP585">
            <v>200112.4367666638</v>
          </cell>
        </row>
        <row r="586">
          <cell r="B586">
            <v>201101</v>
          </cell>
          <cell r="C586">
            <v>153738</v>
          </cell>
          <cell r="F586">
            <v>292144</v>
          </cell>
          <cell r="V586">
            <v>36518</v>
          </cell>
          <cell r="AM586" t="str">
            <v>NGP 3</v>
          </cell>
          <cell r="AP586">
            <v>30676.387236540861</v>
          </cell>
        </row>
        <row r="587">
          <cell r="B587">
            <v>201101</v>
          </cell>
          <cell r="C587">
            <v>165934</v>
          </cell>
          <cell r="F587">
            <v>155186</v>
          </cell>
          <cell r="V587">
            <v>18156.761999999999</v>
          </cell>
          <cell r="AM587" t="str">
            <v>NGP 3</v>
          </cell>
          <cell r="AP587">
            <v>15053.715152177794</v>
          </cell>
        </row>
        <row r="588">
          <cell r="B588">
            <v>201101</v>
          </cell>
          <cell r="C588">
            <v>166449</v>
          </cell>
          <cell r="F588">
            <v>0</v>
          </cell>
          <cell r="V588">
            <v>0</v>
          </cell>
          <cell r="AM588" t="str">
            <v>NGP 3</v>
          </cell>
          <cell r="AP588">
            <v>0</v>
          </cell>
        </row>
        <row r="589">
          <cell r="B589">
            <v>201101</v>
          </cell>
          <cell r="C589">
            <v>144516</v>
          </cell>
          <cell r="F589">
            <v>428761</v>
          </cell>
          <cell r="V589">
            <v>231530.94</v>
          </cell>
          <cell r="AM589" t="str">
            <v>NGP 3</v>
          </cell>
          <cell r="AP589">
            <v>222957.57984174413</v>
          </cell>
        </row>
        <row r="590">
          <cell r="B590">
            <v>201101</v>
          </cell>
          <cell r="C590">
            <v>144517</v>
          </cell>
          <cell r="F590">
            <v>620000</v>
          </cell>
          <cell r="V590">
            <v>337900</v>
          </cell>
          <cell r="AM590" t="str">
            <v>NGP 3</v>
          </cell>
          <cell r="AP590">
            <v>325502.68938145344</v>
          </cell>
        </row>
        <row r="591">
          <cell r="B591">
            <v>201101</v>
          </cell>
          <cell r="C591">
            <v>144663</v>
          </cell>
          <cell r="F591">
            <v>31372</v>
          </cell>
          <cell r="V591">
            <v>16940.88</v>
          </cell>
          <cell r="AM591" t="str">
            <v>NGP 3</v>
          </cell>
          <cell r="AP591">
            <v>15975.051186471263</v>
          </cell>
        </row>
        <row r="592">
          <cell r="B592">
            <v>201101</v>
          </cell>
          <cell r="C592">
            <v>172842</v>
          </cell>
          <cell r="F592">
            <v>341000</v>
          </cell>
          <cell r="V592">
            <v>-6138</v>
          </cell>
          <cell r="AM592" t="str">
            <v>NGP 3</v>
          </cell>
          <cell r="AP592">
            <v>-12956.52084020061</v>
          </cell>
        </row>
        <row r="593">
          <cell r="B593">
            <v>201101</v>
          </cell>
          <cell r="C593">
            <v>172248</v>
          </cell>
          <cell r="F593">
            <v>155000</v>
          </cell>
          <cell r="V593">
            <v>-1550</v>
          </cell>
          <cell r="AM593" t="str">
            <v>NGP 3</v>
          </cell>
          <cell r="AP593">
            <v>-4649.3276546366415</v>
          </cell>
        </row>
        <row r="594">
          <cell r="B594">
            <v>201101</v>
          </cell>
          <cell r="C594">
            <v>172391</v>
          </cell>
          <cell r="F594">
            <v>68200</v>
          </cell>
          <cell r="V594">
            <v>-6001.6</v>
          </cell>
          <cell r="AM594" t="str">
            <v>NGP 3</v>
          </cell>
          <cell r="AP594">
            <v>-7365.304168040122</v>
          </cell>
        </row>
        <row r="595">
          <cell r="B595">
            <v>201101</v>
          </cell>
          <cell r="C595">
            <v>172513</v>
          </cell>
          <cell r="F595">
            <v>77500</v>
          </cell>
          <cell r="V595">
            <v>-7595</v>
          </cell>
          <cell r="AM595" t="str">
            <v>NGP 3</v>
          </cell>
          <cell r="AP595">
            <v>-9144.6638273183198</v>
          </cell>
        </row>
        <row r="596">
          <cell r="B596">
            <v>201101</v>
          </cell>
          <cell r="C596">
            <v>172845</v>
          </cell>
          <cell r="F596">
            <v>310000</v>
          </cell>
          <cell r="V596">
            <v>-6975</v>
          </cell>
          <cell r="AM596" t="str">
            <v>NGP 3</v>
          </cell>
          <cell r="AP596">
            <v>-13173.655309273283</v>
          </cell>
        </row>
        <row r="597">
          <cell r="B597">
            <v>201101</v>
          </cell>
          <cell r="C597">
            <v>173102</v>
          </cell>
          <cell r="F597">
            <v>310000</v>
          </cell>
          <cell r="V597">
            <v>-5425</v>
          </cell>
          <cell r="AM597" t="str">
            <v>NGP 3</v>
          </cell>
          <cell r="AP597">
            <v>-11623.655309273283</v>
          </cell>
        </row>
        <row r="598">
          <cell r="B598">
            <v>201101</v>
          </cell>
          <cell r="C598">
            <v>173105</v>
          </cell>
          <cell r="F598">
            <v>222394</v>
          </cell>
          <cell r="V598">
            <v>-3891.895</v>
          </cell>
          <cell r="AM598" t="str">
            <v>NGP 3</v>
          </cell>
          <cell r="AP598">
            <v>-8338.8103188726527</v>
          </cell>
        </row>
        <row r="599">
          <cell r="B599">
            <v>201101</v>
          </cell>
          <cell r="C599">
            <v>153741</v>
          </cell>
          <cell r="F599">
            <v>465620</v>
          </cell>
          <cell r="V599">
            <v>46562</v>
          </cell>
          <cell r="AM599" t="str">
            <v>NGP 3</v>
          </cell>
          <cell r="AP599">
            <v>37251.61972547153</v>
          </cell>
        </row>
        <row r="600">
          <cell r="B600">
            <v>201101</v>
          </cell>
          <cell r="C600">
            <v>172678</v>
          </cell>
          <cell r="F600">
            <v>926931</v>
          </cell>
          <cell r="V600">
            <v>-134404.995</v>
          </cell>
          <cell r="AM600" t="str">
            <v>NGP 3</v>
          </cell>
          <cell r="AP600">
            <v>-152939.59424025804</v>
          </cell>
        </row>
        <row r="601">
          <cell r="B601">
            <v>201101</v>
          </cell>
          <cell r="C601">
            <v>167264</v>
          </cell>
          <cell r="F601">
            <v>269731</v>
          </cell>
          <cell r="V601">
            <v>57452.703000000001</v>
          </cell>
          <cell r="AM601" t="str">
            <v>NGP 3</v>
          </cell>
          <cell r="AP601">
            <v>-40216.974744616746</v>
          </cell>
        </row>
        <row r="602">
          <cell r="B602">
            <v>201101</v>
          </cell>
          <cell r="C602">
            <v>167265</v>
          </cell>
          <cell r="F602">
            <v>188170</v>
          </cell>
          <cell r="V602">
            <v>40080.21</v>
          </cell>
          <cell r="AM602" t="str">
            <v>NGP 3</v>
          </cell>
          <cell r="AP602">
            <v>-28054.591918170685</v>
          </cell>
        </row>
        <row r="603">
          <cell r="B603">
            <v>201101</v>
          </cell>
          <cell r="C603">
            <v>167266</v>
          </cell>
          <cell r="F603">
            <v>62713</v>
          </cell>
          <cell r="V603">
            <v>13357.869000000001</v>
          </cell>
          <cell r="AM603" t="str">
            <v>NGP 3</v>
          </cell>
          <cell r="AP603">
            <v>-13914.150853810552</v>
          </cell>
        </row>
        <row r="604">
          <cell r="B604">
            <v>201101</v>
          </cell>
          <cell r="C604">
            <v>167267</v>
          </cell>
          <cell r="F604">
            <v>125457</v>
          </cell>
          <cell r="V604">
            <v>26722.341</v>
          </cell>
          <cell r="AM604" t="str">
            <v>NGP 3</v>
          </cell>
          <cell r="AP604">
            <v>-18707.768151732311</v>
          </cell>
        </row>
        <row r="605">
          <cell r="B605">
            <v>201101</v>
          </cell>
          <cell r="C605">
            <v>168215</v>
          </cell>
          <cell r="F605">
            <v>0</v>
          </cell>
          <cell r="V605">
            <v>0</v>
          </cell>
          <cell r="AM605" t="str">
            <v>NGP 3</v>
          </cell>
          <cell r="AP605">
            <v>100061.64096699646</v>
          </cell>
        </row>
        <row r="606">
          <cell r="B606">
            <v>201101</v>
          </cell>
          <cell r="C606">
            <v>165933</v>
          </cell>
          <cell r="F606">
            <v>102300</v>
          </cell>
          <cell r="V606">
            <v>13503.6</v>
          </cell>
          <cell r="AM606" t="str">
            <v>NGP 3</v>
          </cell>
          <cell r="AP606">
            <v>11458.043747939817</v>
          </cell>
        </row>
        <row r="607">
          <cell r="B607">
            <v>201101</v>
          </cell>
          <cell r="C607">
            <v>168216</v>
          </cell>
          <cell r="F607">
            <v>0</v>
          </cell>
          <cell r="V607">
            <v>0</v>
          </cell>
          <cell r="AM607" t="str">
            <v>NGP 3</v>
          </cell>
          <cell r="AP607">
            <v>95812.092692767648</v>
          </cell>
        </row>
        <row r="608">
          <cell r="B608">
            <v>201101</v>
          </cell>
          <cell r="C608">
            <v>172250</v>
          </cell>
          <cell r="F608">
            <v>159557</v>
          </cell>
          <cell r="V608">
            <v>1914.684</v>
          </cell>
          <cell r="AM608" t="str">
            <v>NGP 3</v>
          </cell>
          <cell r="AP608">
            <v>-1275.7638876829585</v>
          </cell>
        </row>
        <row r="609">
          <cell r="B609">
            <v>201101</v>
          </cell>
          <cell r="C609">
            <v>172245</v>
          </cell>
          <cell r="F609">
            <v>6231</v>
          </cell>
          <cell r="V609">
            <v>0</v>
          </cell>
          <cell r="AM609" t="str">
            <v>NGP 3</v>
          </cell>
          <cell r="AP609">
            <v>0</v>
          </cell>
        </row>
        <row r="610">
          <cell r="B610">
            <v>201101</v>
          </cell>
          <cell r="C610">
            <v>172664</v>
          </cell>
          <cell r="F610">
            <v>155000</v>
          </cell>
          <cell r="V610">
            <v>775</v>
          </cell>
          <cell r="AM610" t="str">
            <v>NGP 3</v>
          </cell>
          <cell r="AP610">
            <v>-2324.327654636641</v>
          </cell>
        </row>
        <row r="611">
          <cell r="B611">
            <v>201101</v>
          </cell>
          <cell r="C611">
            <v>173119</v>
          </cell>
          <cell r="F611">
            <v>53351</v>
          </cell>
          <cell r="V611">
            <v>-11417.114</v>
          </cell>
          <cell r="AM611" t="str">
            <v>NGP 2</v>
          </cell>
          <cell r="AP611">
            <v>-12483.902578725931</v>
          </cell>
        </row>
        <row r="612">
          <cell r="B612">
            <v>201101</v>
          </cell>
          <cell r="C612">
            <v>173120</v>
          </cell>
          <cell r="F612">
            <v>314433</v>
          </cell>
          <cell r="V612">
            <v>-67288.661999999997</v>
          </cell>
          <cell r="AM612" t="str">
            <v>NGP 2</v>
          </cell>
          <cell r="AP612">
            <v>-73575.95808019588</v>
          </cell>
        </row>
        <row r="613">
          <cell r="B613">
            <v>201101</v>
          </cell>
          <cell r="C613">
            <v>172682</v>
          </cell>
          <cell r="F613">
            <v>310000</v>
          </cell>
          <cell r="V613">
            <v>-8525</v>
          </cell>
          <cell r="AM613" t="str">
            <v>NGP 3</v>
          </cell>
          <cell r="AP613">
            <v>-14723.655309273283</v>
          </cell>
        </row>
        <row r="614">
          <cell r="B614">
            <v>201101</v>
          </cell>
          <cell r="C614">
            <v>172520</v>
          </cell>
          <cell r="F614">
            <v>6820</v>
          </cell>
          <cell r="V614">
            <v>-3375.9</v>
          </cell>
          <cell r="AM614" t="str">
            <v>NGP 3</v>
          </cell>
          <cell r="AP614">
            <v>-3512.2704168040123</v>
          </cell>
        </row>
        <row r="615">
          <cell r="B615">
            <v>201101</v>
          </cell>
          <cell r="C615">
            <v>153739</v>
          </cell>
          <cell r="F615">
            <v>266135</v>
          </cell>
          <cell r="V615">
            <v>-2661.35</v>
          </cell>
          <cell r="AM615" t="str">
            <v>NGP 3</v>
          </cell>
          <cell r="AP615">
            <v>-7982.8955830111117</v>
          </cell>
        </row>
        <row r="616">
          <cell r="B616">
            <v>201101</v>
          </cell>
          <cell r="C616">
            <v>172381</v>
          </cell>
          <cell r="F616">
            <v>156395</v>
          </cell>
          <cell r="V616">
            <v>-109476.5</v>
          </cell>
          <cell r="AM616" t="str">
            <v>NGP 3</v>
          </cell>
          <cell r="AP616">
            <v>-112603.72160352836</v>
          </cell>
        </row>
        <row r="617">
          <cell r="B617">
            <v>201101</v>
          </cell>
          <cell r="C617">
            <v>172249</v>
          </cell>
          <cell r="F617">
            <v>155000</v>
          </cell>
          <cell r="V617">
            <v>-1550</v>
          </cell>
          <cell r="AM617" t="str">
            <v>NGP 3</v>
          </cell>
          <cell r="AP617">
            <v>-4649.3276546366415</v>
          </cell>
        </row>
        <row r="618">
          <cell r="B618">
            <v>201101</v>
          </cell>
          <cell r="C618">
            <v>172510</v>
          </cell>
          <cell r="F618">
            <v>155000</v>
          </cell>
          <cell r="V618">
            <v>-1937.5</v>
          </cell>
          <cell r="AM618" t="str">
            <v>NGP 3</v>
          </cell>
          <cell r="AP618">
            <v>-5036.8276546366415</v>
          </cell>
        </row>
        <row r="619">
          <cell r="B619">
            <v>201101</v>
          </cell>
          <cell r="C619">
            <v>172514</v>
          </cell>
          <cell r="F619">
            <v>93000</v>
          </cell>
          <cell r="V619">
            <v>-1162.5</v>
          </cell>
          <cell r="AM619" t="str">
            <v>NGP 3</v>
          </cell>
          <cell r="AP619">
            <v>-3022.0965927819843</v>
          </cell>
        </row>
        <row r="620">
          <cell r="B620">
            <v>201101</v>
          </cell>
          <cell r="C620">
            <v>172515</v>
          </cell>
          <cell r="F620">
            <v>155000</v>
          </cell>
          <cell r="V620">
            <v>-1937.5</v>
          </cell>
          <cell r="AM620" t="str">
            <v>NGP 3</v>
          </cell>
          <cell r="AP620">
            <v>-5036.8276546366415</v>
          </cell>
        </row>
        <row r="621">
          <cell r="B621">
            <v>201101</v>
          </cell>
          <cell r="C621">
            <v>168217</v>
          </cell>
          <cell r="F621">
            <v>0</v>
          </cell>
          <cell r="V621">
            <v>0</v>
          </cell>
          <cell r="AM621" t="str">
            <v>NGP 3</v>
          </cell>
          <cell r="AP621">
            <v>100061.64096699646</v>
          </cell>
        </row>
        <row r="622">
          <cell r="B622">
            <v>201101</v>
          </cell>
          <cell r="C622">
            <v>172714</v>
          </cell>
          <cell r="F622">
            <v>0</v>
          </cell>
          <cell r="V622">
            <v>0</v>
          </cell>
          <cell r="AM622" t="str">
            <v>NGP 3</v>
          </cell>
          <cell r="AP622">
            <v>0</v>
          </cell>
        </row>
        <row r="623">
          <cell r="B623">
            <v>201101</v>
          </cell>
          <cell r="C623">
            <v>172714</v>
          </cell>
          <cell r="F623">
            <v>0</v>
          </cell>
          <cell r="V623">
            <v>0</v>
          </cell>
          <cell r="AM623" t="str">
            <v>NGP 3</v>
          </cell>
          <cell r="AP623">
            <v>0</v>
          </cell>
        </row>
        <row r="624">
          <cell r="B624">
            <v>201101</v>
          </cell>
          <cell r="C624">
            <v>172716</v>
          </cell>
          <cell r="F624">
            <v>0</v>
          </cell>
          <cell r="V624">
            <v>0</v>
          </cell>
          <cell r="AM624" t="str">
            <v>NGP 3</v>
          </cell>
          <cell r="AP624">
            <v>0</v>
          </cell>
        </row>
        <row r="625">
          <cell r="B625">
            <v>201101</v>
          </cell>
          <cell r="C625">
            <v>172716</v>
          </cell>
          <cell r="F625">
            <v>0</v>
          </cell>
          <cell r="V625">
            <v>0</v>
          </cell>
          <cell r="AM625" t="str">
            <v>NGP 3</v>
          </cell>
          <cell r="AP625">
            <v>0</v>
          </cell>
        </row>
        <row r="626">
          <cell r="B626">
            <v>201102</v>
          </cell>
          <cell r="C626">
            <v>168214</v>
          </cell>
          <cell r="F626">
            <v>0</v>
          </cell>
          <cell r="V626">
            <v>0</v>
          </cell>
          <cell r="AM626" t="str">
            <v>NGP 3</v>
          </cell>
          <cell r="AP626">
            <v>200065.39891053949</v>
          </cell>
        </row>
        <row r="627">
          <cell r="B627">
            <v>201102</v>
          </cell>
          <cell r="C627">
            <v>166449</v>
          </cell>
          <cell r="F627">
            <v>0</v>
          </cell>
          <cell r="V627">
            <v>0</v>
          </cell>
          <cell r="AM627" t="str">
            <v>NGP 3</v>
          </cell>
          <cell r="AP627">
            <v>0</v>
          </cell>
        </row>
        <row r="628">
          <cell r="B628">
            <v>201102</v>
          </cell>
          <cell r="C628">
            <v>168215</v>
          </cell>
          <cell r="F628">
            <v>0</v>
          </cell>
          <cell r="V628">
            <v>0</v>
          </cell>
          <cell r="AM628" t="str">
            <v>NGP 3</v>
          </cell>
          <cell r="AP628">
            <v>100038.12076431733</v>
          </cell>
        </row>
        <row r="629">
          <cell r="B629">
            <v>201102</v>
          </cell>
          <cell r="C629">
            <v>168216</v>
          </cell>
          <cell r="F629">
            <v>0</v>
          </cell>
          <cell r="V629">
            <v>0</v>
          </cell>
          <cell r="AM629" t="str">
            <v>NGP 3</v>
          </cell>
          <cell r="AP629">
            <v>95789.571376732172</v>
          </cell>
        </row>
        <row r="630">
          <cell r="B630">
            <v>201102</v>
          </cell>
          <cell r="C630">
            <v>168217</v>
          </cell>
          <cell r="F630">
            <v>0</v>
          </cell>
          <cell r="V630">
            <v>0</v>
          </cell>
          <cell r="AM630" t="str">
            <v>NGP 3</v>
          </cell>
          <cell r="AP630">
            <v>100038.12076431733</v>
          </cell>
        </row>
        <row r="631">
          <cell r="B631">
            <v>201103</v>
          </cell>
          <cell r="C631">
            <v>168214</v>
          </cell>
          <cell r="F631">
            <v>0</v>
          </cell>
          <cell r="V631">
            <v>0</v>
          </cell>
          <cell r="AM631" t="str">
            <v>NGP 3</v>
          </cell>
          <cell r="AP631">
            <v>200014.99670689268</v>
          </cell>
        </row>
        <row r="632">
          <cell r="B632">
            <v>201103</v>
          </cell>
          <cell r="C632">
            <v>166449</v>
          </cell>
          <cell r="F632">
            <v>0</v>
          </cell>
          <cell r="V632">
            <v>0</v>
          </cell>
          <cell r="AM632" t="str">
            <v>NGP 3</v>
          </cell>
          <cell r="AP632">
            <v>0</v>
          </cell>
        </row>
        <row r="633">
          <cell r="B633">
            <v>201103</v>
          </cell>
          <cell r="C633">
            <v>168215</v>
          </cell>
          <cell r="F633">
            <v>0</v>
          </cell>
          <cell r="V633">
            <v>0</v>
          </cell>
          <cell r="AM633" t="str">
            <v>NGP 3</v>
          </cell>
          <cell r="AP633">
            <v>100012.91829671091</v>
          </cell>
        </row>
        <row r="634">
          <cell r="B634">
            <v>201103</v>
          </cell>
          <cell r="C634">
            <v>165659</v>
          </cell>
          <cell r="F634">
            <v>0</v>
          </cell>
          <cell r="V634">
            <v>0</v>
          </cell>
          <cell r="AM634" t="str">
            <v>NGP 3</v>
          </cell>
          <cell r="AP634">
            <v>0</v>
          </cell>
        </row>
        <row r="635">
          <cell r="B635">
            <v>201103</v>
          </cell>
          <cell r="C635">
            <v>168216</v>
          </cell>
          <cell r="F635">
            <v>0</v>
          </cell>
          <cell r="V635">
            <v>0</v>
          </cell>
          <cell r="AM635" t="str">
            <v>NGP 3</v>
          </cell>
          <cell r="AP635">
            <v>95765.439240390449</v>
          </cell>
        </row>
        <row r="636">
          <cell r="B636">
            <v>201103</v>
          </cell>
          <cell r="C636">
            <v>168217</v>
          </cell>
          <cell r="F636">
            <v>0</v>
          </cell>
          <cell r="V636">
            <v>0</v>
          </cell>
          <cell r="AM636" t="str">
            <v>NGP 3</v>
          </cell>
          <cell r="AP636">
            <v>100012.91829671091</v>
          </cell>
        </row>
        <row r="637">
          <cell r="B637">
            <v>201104</v>
          </cell>
          <cell r="C637">
            <v>168214</v>
          </cell>
          <cell r="F637">
            <v>0</v>
          </cell>
          <cell r="V637">
            <v>0</v>
          </cell>
          <cell r="AM637" t="str">
            <v>NGP 3</v>
          </cell>
          <cell r="AP637">
            <v>199439.57326891262</v>
          </cell>
        </row>
        <row r="638">
          <cell r="B638">
            <v>201104</v>
          </cell>
          <cell r="C638">
            <v>168215</v>
          </cell>
          <cell r="F638">
            <v>0</v>
          </cell>
          <cell r="V638">
            <v>0</v>
          </cell>
          <cell r="AM638" t="str">
            <v>NGP 3</v>
          </cell>
          <cell r="AP638">
            <v>99725.190985078138</v>
          </cell>
        </row>
        <row r="639">
          <cell r="B639">
            <v>201104</v>
          </cell>
          <cell r="C639">
            <v>165659</v>
          </cell>
          <cell r="F639">
            <v>0</v>
          </cell>
          <cell r="V639">
            <v>0</v>
          </cell>
          <cell r="AM639" t="str">
            <v>NGP 3</v>
          </cell>
          <cell r="AP639">
            <v>0</v>
          </cell>
        </row>
        <row r="640">
          <cell r="B640">
            <v>201104</v>
          </cell>
          <cell r="C640">
            <v>168216</v>
          </cell>
          <cell r="F640">
            <v>0</v>
          </cell>
          <cell r="V640">
            <v>0</v>
          </cell>
          <cell r="AM640" t="str">
            <v>NGP 3</v>
          </cell>
          <cell r="AP640">
            <v>95489.931507497153</v>
          </cell>
        </row>
        <row r="641">
          <cell r="B641">
            <v>201104</v>
          </cell>
          <cell r="C641">
            <v>168217</v>
          </cell>
          <cell r="F641">
            <v>0</v>
          </cell>
          <cell r="V641">
            <v>0</v>
          </cell>
          <cell r="AM641" t="str">
            <v>NGP 3</v>
          </cell>
          <cell r="AP641">
            <v>99725.190985078138</v>
          </cell>
        </row>
        <row r="642">
          <cell r="B642">
            <v>201105</v>
          </cell>
          <cell r="C642">
            <v>168214</v>
          </cell>
          <cell r="F642">
            <v>0</v>
          </cell>
          <cell r="V642">
            <v>0</v>
          </cell>
          <cell r="AM642" t="str">
            <v>NGP 3</v>
          </cell>
          <cell r="AP642">
            <v>199372.82335146118</v>
          </cell>
        </row>
        <row r="643">
          <cell r="B643">
            <v>201105</v>
          </cell>
          <cell r="C643">
            <v>168215</v>
          </cell>
          <cell r="F643">
            <v>0</v>
          </cell>
          <cell r="V643">
            <v>0</v>
          </cell>
          <cell r="AM643" t="str">
            <v>NGP 3</v>
          </cell>
          <cell r="AP643">
            <v>99691.814217584222</v>
          </cell>
        </row>
        <row r="644">
          <cell r="B644">
            <v>201105</v>
          </cell>
          <cell r="C644">
            <v>165659</v>
          </cell>
          <cell r="F644">
            <v>0</v>
          </cell>
          <cell r="V644">
            <v>0</v>
          </cell>
          <cell r="AM644" t="str">
            <v>NGP 3</v>
          </cell>
          <cell r="AP644">
            <v>0</v>
          </cell>
        </row>
        <row r="645">
          <cell r="B645">
            <v>201105</v>
          </cell>
          <cell r="C645">
            <v>168216</v>
          </cell>
          <cell r="F645">
            <v>0</v>
          </cell>
          <cell r="V645">
            <v>0</v>
          </cell>
          <cell r="AM645" t="str">
            <v>NGP 3</v>
          </cell>
          <cell r="AP645">
            <v>95457.9722280969</v>
          </cell>
        </row>
        <row r="646">
          <cell r="B646">
            <v>201105</v>
          </cell>
          <cell r="C646">
            <v>168217</v>
          </cell>
          <cell r="F646">
            <v>0</v>
          </cell>
          <cell r="V646">
            <v>0</v>
          </cell>
          <cell r="AM646" t="str">
            <v>NGP 3</v>
          </cell>
          <cell r="AP646">
            <v>99691.814217584222</v>
          </cell>
        </row>
        <row r="647">
          <cell r="B647">
            <v>201106</v>
          </cell>
          <cell r="C647">
            <v>168214</v>
          </cell>
          <cell r="F647">
            <v>0</v>
          </cell>
          <cell r="V647">
            <v>0</v>
          </cell>
          <cell r="AM647" t="str">
            <v>NGP 3</v>
          </cell>
          <cell r="AP647">
            <v>199297.2581390444</v>
          </cell>
        </row>
        <row r="648">
          <cell r="B648">
            <v>201106</v>
          </cell>
          <cell r="C648">
            <v>168215</v>
          </cell>
          <cell r="F648">
            <v>0</v>
          </cell>
          <cell r="V648">
            <v>0</v>
          </cell>
          <cell r="AM648" t="str">
            <v>NGP 3</v>
          </cell>
          <cell r="AP648">
            <v>99654.029563733537</v>
          </cell>
        </row>
        <row r="649">
          <cell r="B649">
            <v>201106</v>
          </cell>
          <cell r="C649">
            <v>165659</v>
          </cell>
          <cell r="F649">
            <v>0</v>
          </cell>
          <cell r="V649">
            <v>0</v>
          </cell>
          <cell r="AM649" t="str">
            <v>NGP 3</v>
          </cell>
          <cell r="AP649">
            <v>0</v>
          </cell>
        </row>
        <row r="650">
          <cell r="B650">
            <v>201106</v>
          </cell>
          <cell r="C650">
            <v>168216</v>
          </cell>
          <cell r="F650">
            <v>0</v>
          </cell>
          <cell r="V650">
            <v>0</v>
          </cell>
          <cell r="AM650" t="str">
            <v>NGP 3</v>
          </cell>
          <cell r="AP650">
            <v>95421.792262206684</v>
          </cell>
        </row>
        <row r="651">
          <cell r="B651">
            <v>201106</v>
          </cell>
          <cell r="C651">
            <v>168217</v>
          </cell>
          <cell r="F651">
            <v>0</v>
          </cell>
          <cell r="V651">
            <v>0</v>
          </cell>
          <cell r="AM651" t="str">
            <v>NGP 3</v>
          </cell>
          <cell r="AP651">
            <v>99654.029563733537</v>
          </cell>
        </row>
        <row r="652">
          <cell r="B652">
            <v>201107</v>
          </cell>
          <cell r="C652">
            <v>168214</v>
          </cell>
          <cell r="F652">
            <v>0</v>
          </cell>
          <cell r="V652">
            <v>0</v>
          </cell>
          <cell r="AM652" t="str">
            <v>NGP 3</v>
          </cell>
          <cell r="AP652">
            <v>199213.09883414491</v>
          </cell>
        </row>
        <row r="653">
          <cell r="B653">
            <v>201107</v>
          </cell>
          <cell r="C653">
            <v>168215</v>
          </cell>
          <cell r="F653">
            <v>0</v>
          </cell>
          <cell r="V653">
            <v>0</v>
          </cell>
          <cell r="AM653" t="str">
            <v>NGP 3</v>
          </cell>
          <cell r="AP653">
            <v>99611.947630761526</v>
          </cell>
        </row>
        <row r="654">
          <cell r="B654">
            <v>201107</v>
          </cell>
          <cell r="C654">
            <v>165659</v>
          </cell>
          <cell r="F654">
            <v>0</v>
          </cell>
          <cell r="V654">
            <v>0</v>
          </cell>
          <cell r="AM654" t="str">
            <v>NGP 3</v>
          </cell>
          <cell r="AP654">
            <v>0</v>
          </cell>
        </row>
        <row r="655">
          <cell r="B655">
            <v>201107</v>
          </cell>
          <cell r="C655">
            <v>168216</v>
          </cell>
          <cell r="F655">
            <v>0</v>
          </cell>
          <cell r="V655">
            <v>0</v>
          </cell>
          <cell r="AM655" t="str">
            <v>NGP 3</v>
          </cell>
          <cell r="AP655">
            <v>95381.49751964958</v>
          </cell>
        </row>
        <row r="656">
          <cell r="B656">
            <v>201107</v>
          </cell>
          <cell r="C656">
            <v>168217</v>
          </cell>
          <cell r="F656">
            <v>0</v>
          </cell>
          <cell r="V656">
            <v>0</v>
          </cell>
          <cell r="AM656" t="str">
            <v>NGP 3</v>
          </cell>
          <cell r="AP656">
            <v>99611.947630761526</v>
          </cell>
        </row>
        <row r="657">
          <cell r="B657">
            <v>201108</v>
          </cell>
          <cell r="C657">
            <v>168214</v>
          </cell>
          <cell r="F657">
            <v>0</v>
          </cell>
          <cell r="V657">
            <v>0</v>
          </cell>
          <cell r="AM657" t="str">
            <v>NGP 3</v>
          </cell>
          <cell r="AP657">
            <v>199120.51593292961</v>
          </cell>
        </row>
        <row r="658">
          <cell r="B658">
            <v>201108</v>
          </cell>
          <cell r="C658">
            <v>168215</v>
          </cell>
          <cell r="F658">
            <v>0</v>
          </cell>
          <cell r="V658">
            <v>0</v>
          </cell>
          <cell r="AM658" t="str">
            <v>NGP 3</v>
          </cell>
          <cell r="AP658">
            <v>99565.653671371634</v>
          </cell>
        </row>
        <row r="659">
          <cell r="B659">
            <v>201108</v>
          </cell>
          <cell r="C659">
            <v>165659</v>
          </cell>
          <cell r="F659">
            <v>0</v>
          </cell>
          <cell r="V659">
            <v>0</v>
          </cell>
          <cell r="AM659" t="str">
            <v>NGP 3</v>
          </cell>
          <cell r="AP659">
            <v>0</v>
          </cell>
        </row>
        <row r="660">
          <cell r="B660">
            <v>201108</v>
          </cell>
          <cell r="C660">
            <v>168216</v>
          </cell>
          <cell r="F660">
            <v>0</v>
          </cell>
          <cell r="V660">
            <v>0</v>
          </cell>
          <cell r="AM660" t="str">
            <v>NGP 3</v>
          </cell>
          <cell r="AP660">
            <v>95337.169632506062</v>
          </cell>
        </row>
        <row r="661">
          <cell r="B661">
            <v>201108</v>
          </cell>
          <cell r="C661">
            <v>168217</v>
          </cell>
          <cell r="F661">
            <v>0</v>
          </cell>
          <cell r="V661">
            <v>0</v>
          </cell>
          <cell r="AM661" t="str">
            <v>NGP 3</v>
          </cell>
          <cell r="AP661">
            <v>99565.653671371634</v>
          </cell>
        </row>
        <row r="662">
          <cell r="B662">
            <v>201109</v>
          </cell>
          <cell r="C662">
            <v>168214</v>
          </cell>
          <cell r="F662">
            <v>0</v>
          </cell>
          <cell r="V662">
            <v>0</v>
          </cell>
          <cell r="AM662" t="str">
            <v>NGP 3</v>
          </cell>
          <cell r="AP662">
            <v>198462.96471505682</v>
          </cell>
        </row>
        <row r="663">
          <cell r="B663">
            <v>201109</v>
          </cell>
          <cell r="C663">
            <v>168215</v>
          </cell>
          <cell r="F663">
            <v>0</v>
          </cell>
          <cell r="V663">
            <v>0</v>
          </cell>
          <cell r="AM663" t="str">
            <v>NGP 3</v>
          </cell>
          <cell r="AP663">
            <v>99236.860244319818</v>
          </cell>
        </row>
        <row r="664">
          <cell r="B664">
            <v>201109</v>
          </cell>
          <cell r="C664">
            <v>165659</v>
          </cell>
          <cell r="F664">
            <v>0</v>
          </cell>
          <cell r="V664">
            <v>0</v>
          </cell>
          <cell r="AM664" t="str">
            <v>NGP 3</v>
          </cell>
          <cell r="AP664">
            <v>0</v>
          </cell>
        </row>
        <row r="665">
          <cell r="B665">
            <v>201109</v>
          </cell>
          <cell r="C665">
            <v>168216</v>
          </cell>
          <cell r="F665">
            <v>0</v>
          </cell>
          <cell r="V665">
            <v>0</v>
          </cell>
          <cell r="AM665" t="str">
            <v>NGP 3</v>
          </cell>
          <cell r="AP665">
            <v>95022.339833543941</v>
          </cell>
        </row>
        <row r="666">
          <cell r="B666">
            <v>201109</v>
          </cell>
          <cell r="C666">
            <v>168217</v>
          </cell>
          <cell r="F666">
            <v>0</v>
          </cell>
          <cell r="V666">
            <v>0</v>
          </cell>
          <cell r="AM666" t="str">
            <v>NGP 3</v>
          </cell>
          <cell r="AP666">
            <v>99236.860244319818</v>
          </cell>
        </row>
        <row r="667">
          <cell r="B667">
            <v>201110</v>
          </cell>
          <cell r="C667">
            <v>168214</v>
          </cell>
          <cell r="F667">
            <v>0</v>
          </cell>
          <cell r="V667">
            <v>0</v>
          </cell>
          <cell r="AM667" t="str">
            <v>NGP 3</v>
          </cell>
          <cell r="AP667">
            <v>198353.17224622518</v>
          </cell>
        </row>
        <row r="668">
          <cell r="B668">
            <v>201110</v>
          </cell>
          <cell r="C668">
            <v>168215</v>
          </cell>
          <cell r="F668">
            <v>0</v>
          </cell>
          <cell r="V668">
            <v>0</v>
          </cell>
          <cell r="AM668" t="str">
            <v>NGP 3</v>
          </cell>
          <cell r="AP668">
            <v>99181.961034782333</v>
          </cell>
        </row>
        <row r="669">
          <cell r="B669">
            <v>201110</v>
          </cell>
          <cell r="C669">
            <v>168216</v>
          </cell>
          <cell r="F669">
            <v>0</v>
          </cell>
          <cell r="V669">
            <v>0</v>
          </cell>
          <cell r="AM669" t="str">
            <v>NGP 3</v>
          </cell>
          <cell r="AP669">
            <v>94969.772155239523</v>
          </cell>
        </row>
        <row r="670">
          <cell r="B670">
            <v>201110</v>
          </cell>
          <cell r="C670">
            <v>168217</v>
          </cell>
          <cell r="F670">
            <v>0</v>
          </cell>
          <cell r="V670">
            <v>0</v>
          </cell>
          <cell r="AM670" t="str">
            <v>NGP 3</v>
          </cell>
          <cell r="AP670">
            <v>99181.961034782333</v>
          </cell>
        </row>
        <row r="671">
          <cell r="B671">
            <v>201101</v>
          </cell>
          <cell r="C671">
            <v>165935</v>
          </cell>
          <cell r="F671">
            <v>-257486</v>
          </cell>
          <cell r="V671">
            <v>-269845.32799999998</v>
          </cell>
          <cell r="AM671" t="str">
            <v>NGP 2</v>
          </cell>
          <cell r="AP671">
            <v>-274993.93109988235</v>
          </cell>
        </row>
        <row r="672">
          <cell r="B672">
            <v>201101</v>
          </cell>
          <cell r="C672">
            <v>172251</v>
          </cell>
          <cell r="F672">
            <v>-77500</v>
          </cell>
          <cell r="V672">
            <v>163370</v>
          </cell>
          <cell r="AM672" t="str">
            <v>NGP 2</v>
          </cell>
          <cell r="AP672">
            <v>161820.33617268168</v>
          </cell>
        </row>
        <row r="673">
          <cell r="B673">
            <v>201101</v>
          </cell>
          <cell r="C673">
            <v>172364</v>
          </cell>
          <cell r="F673">
            <v>-77500</v>
          </cell>
          <cell r="V673">
            <v>143995</v>
          </cell>
          <cell r="AM673" t="str">
            <v>NGP 2</v>
          </cell>
          <cell r="AP673">
            <v>142445.33617268168</v>
          </cell>
        </row>
        <row r="674">
          <cell r="B674">
            <v>201101</v>
          </cell>
          <cell r="C674">
            <v>172673</v>
          </cell>
          <cell r="F674">
            <v>-248000</v>
          </cell>
          <cell r="V674">
            <v>-1860</v>
          </cell>
          <cell r="AM674" t="str">
            <v>NGP 3</v>
          </cell>
          <cell r="AP674">
            <v>-6818.9242474186258</v>
          </cell>
        </row>
        <row r="675">
          <cell r="B675">
            <v>201101</v>
          </cell>
          <cell r="C675">
            <v>172850</v>
          </cell>
          <cell r="F675">
            <v>-175088</v>
          </cell>
          <cell r="V675">
            <v>-1313.16</v>
          </cell>
          <cell r="AM675" t="str">
            <v>NGP 3</v>
          </cell>
          <cell r="AP675">
            <v>-4814.1605186775496</v>
          </cell>
        </row>
        <row r="676">
          <cell r="B676">
            <v>201101</v>
          </cell>
          <cell r="C676">
            <v>35675</v>
          </cell>
          <cell r="F676">
            <v>0</v>
          </cell>
          <cell r="V676">
            <v>0</v>
          </cell>
          <cell r="AM676" t="str">
            <v>NGP 3</v>
          </cell>
          <cell r="AP676">
            <v>0</v>
          </cell>
        </row>
        <row r="677">
          <cell r="B677">
            <v>201101</v>
          </cell>
          <cell r="C677">
            <v>172968</v>
          </cell>
          <cell r="F677">
            <v>-983196</v>
          </cell>
          <cell r="V677">
            <v>0</v>
          </cell>
          <cell r="AM677" t="str">
            <v>NGP 3</v>
          </cell>
          <cell r="AP677">
            <v>0</v>
          </cell>
        </row>
        <row r="678">
          <cell r="B678">
            <v>201101</v>
          </cell>
          <cell r="C678">
            <v>172368</v>
          </cell>
          <cell r="F678">
            <v>-155000</v>
          </cell>
          <cell r="V678">
            <v>146785</v>
          </cell>
          <cell r="AM678" t="str">
            <v>NGP 2</v>
          </cell>
          <cell r="AP678">
            <v>143685.67234536336</v>
          </cell>
        </row>
        <row r="679">
          <cell r="B679">
            <v>201101</v>
          </cell>
          <cell r="C679">
            <v>172713</v>
          </cell>
          <cell r="F679">
            <v>0</v>
          </cell>
          <cell r="V679">
            <v>0</v>
          </cell>
          <cell r="AM679" t="str">
            <v>NGP 3</v>
          </cell>
          <cell r="AP679">
            <v>0</v>
          </cell>
        </row>
        <row r="680">
          <cell r="B680">
            <v>201101</v>
          </cell>
          <cell r="C680">
            <v>172713</v>
          </cell>
          <cell r="F680">
            <v>0</v>
          </cell>
          <cell r="V680">
            <v>0</v>
          </cell>
          <cell r="AM680" t="str">
            <v>NGP 3</v>
          </cell>
          <cell r="AP680">
            <v>0</v>
          </cell>
        </row>
        <row r="681">
          <cell r="B681">
            <v>201101</v>
          </cell>
          <cell r="C681">
            <v>172715</v>
          </cell>
          <cell r="F681">
            <v>0</v>
          </cell>
          <cell r="V681">
            <v>0</v>
          </cell>
          <cell r="AM681" t="str">
            <v>NGP 3</v>
          </cell>
          <cell r="AP681">
            <v>0</v>
          </cell>
        </row>
        <row r="682">
          <cell r="B682">
            <v>201101</v>
          </cell>
          <cell r="C682">
            <v>172715</v>
          </cell>
          <cell r="F682">
            <v>0</v>
          </cell>
          <cell r="V682">
            <v>0</v>
          </cell>
          <cell r="AM682" t="str">
            <v>NGP 3</v>
          </cell>
          <cell r="AP682">
            <v>0</v>
          </cell>
        </row>
        <row r="683">
          <cell r="B683">
            <v>201101</v>
          </cell>
          <cell r="C683">
            <v>172518</v>
          </cell>
          <cell r="F683">
            <v>0</v>
          </cell>
          <cell r="V683">
            <v>0</v>
          </cell>
          <cell r="AM683" t="str">
            <v>NGP 3</v>
          </cell>
          <cell r="AP683">
            <v>0</v>
          </cell>
        </row>
        <row r="684">
          <cell r="B684">
            <v>201101</v>
          </cell>
          <cell r="C684">
            <v>172519</v>
          </cell>
          <cell r="F684">
            <v>0</v>
          </cell>
          <cell r="V684">
            <v>0</v>
          </cell>
          <cell r="AM684" t="str">
            <v>NGP 3</v>
          </cell>
          <cell r="AP684">
            <v>0</v>
          </cell>
        </row>
        <row r="685">
          <cell r="B685">
            <v>201101</v>
          </cell>
          <cell r="C685">
            <v>173097</v>
          </cell>
          <cell r="F685">
            <v>0</v>
          </cell>
          <cell r="V685">
            <v>0</v>
          </cell>
          <cell r="AM685" t="str">
            <v>NGP 3</v>
          </cell>
          <cell r="AP685">
            <v>0</v>
          </cell>
        </row>
        <row r="686">
          <cell r="B686">
            <v>201101</v>
          </cell>
          <cell r="C686">
            <v>153738</v>
          </cell>
          <cell r="F686">
            <v>0</v>
          </cell>
          <cell r="V686">
            <v>0</v>
          </cell>
          <cell r="AM686" t="str">
            <v>NGP 3</v>
          </cell>
          <cell r="AP686">
            <v>0</v>
          </cell>
        </row>
        <row r="687">
          <cell r="B687">
            <v>201101</v>
          </cell>
          <cell r="C687">
            <v>165934</v>
          </cell>
          <cell r="F687">
            <v>0</v>
          </cell>
          <cell r="V687">
            <v>0</v>
          </cell>
          <cell r="AM687" t="str">
            <v>NGP 3</v>
          </cell>
          <cell r="AP687">
            <v>0</v>
          </cell>
        </row>
        <row r="688">
          <cell r="B688">
            <v>201101</v>
          </cell>
          <cell r="C688">
            <v>144516</v>
          </cell>
          <cell r="F688">
            <v>0</v>
          </cell>
          <cell r="V688">
            <v>0</v>
          </cell>
          <cell r="AM688" t="str">
            <v>NGP 3</v>
          </cell>
          <cell r="AP688">
            <v>0</v>
          </cell>
        </row>
        <row r="689">
          <cell r="B689">
            <v>201101</v>
          </cell>
          <cell r="C689">
            <v>144517</v>
          </cell>
          <cell r="F689">
            <v>0</v>
          </cell>
          <cell r="V689">
            <v>0</v>
          </cell>
          <cell r="AM689" t="str">
            <v>NGP 3</v>
          </cell>
          <cell r="AP689">
            <v>0</v>
          </cell>
        </row>
        <row r="690">
          <cell r="B690">
            <v>201101</v>
          </cell>
          <cell r="C690">
            <v>144663</v>
          </cell>
          <cell r="F690">
            <v>0</v>
          </cell>
          <cell r="V690">
            <v>0</v>
          </cell>
          <cell r="AM690" t="str">
            <v>NGP 3</v>
          </cell>
          <cell r="AP690">
            <v>0</v>
          </cell>
        </row>
        <row r="691">
          <cell r="B691">
            <v>201101</v>
          </cell>
          <cell r="C691">
            <v>172842</v>
          </cell>
          <cell r="F691">
            <v>0</v>
          </cell>
          <cell r="V691">
            <v>0</v>
          </cell>
          <cell r="AM691" t="str">
            <v>NGP 3</v>
          </cell>
          <cell r="AP691">
            <v>0</v>
          </cell>
        </row>
        <row r="692">
          <cell r="B692">
            <v>201101</v>
          </cell>
          <cell r="C692">
            <v>172248</v>
          </cell>
          <cell r="F692">
            <v>0</v>
          </cell>
          <cell r="V692">
            <v>0</v>
          </cell>
          <cell r="AM692" t="str">
            <v>NGP 3</v>
          </cell>
          <cell r="AP692">
            <v>0</v>
          </cell>
        </row>
        <row r="693">
          <cell r="B693">
            <v>201101</v>
          </cell>
          <cell r="C693">
            <v>172391</v>
          </cell>
          <cell r="F693">
            <v>0</v>
          </cell>
          <cell r="V693">
            <v>0</v>
          </cell>
          <cell r="AM693" t="str">
            <v>NGP 3</v>
          </cell>
          <cell r="AP693">
            <v>0</v>
          </cell>
        </row>
        <row r="694">
          <cell r="B694">
            <v>201101</v>
          </cell>
          <cell r="C694">
            <v>172513</v>
          </cell>
          <cell r="F694">
            <v>0</v>
          </cell>
          <cell r="V694">
            <v>0</v>
          </cell>
          <cell r="AM694" t="str">
            <v>NGP 3</v>
          </cell>
          <cell r="AP694">
            <v>0</v>
          </cell>
        </row>
        <row r="695">
          <cell r="B695">
            <v>201101</v>
          </cell>
          <cell r="C695">
            <v>172845</v>
          </cell>
          <cell r="F695">
            <v>0</v>
          </cell>
          <cell r="V695">
            <v>0</v>
          </cell>
          <cell r="AM695" t="str">
            <v>NGP 3</v>
          </cell>
          <cell r="AP695">
            <v>0</v>
          </cell>
        </row>
        <row r="696">
          <cell r="B696">
            <v>201101</v>
          </cell>
          <cell r="C696">
            <v>173102</v>
          </cell>
          <cell r="F696">
            <v>0</v>
          </cell>
          <cell r="V696">
            <v>0</v>
          </cell>
          <cell r="AM696" t="str">
            <v>NGP 3</v>
          </cell>
          <cell r="AP696">
            <v>0</v>
          </cell>
        </row>
        <row r="697">
          <cell r="B697">
            <v>201101</v>
          </cell>
          <cell r="C697">
            <v>173105</v>
          </cell>
          <cell r="F697">
            <v>0</v>
          </cell>
          <cell r="V697">
            <v>0</v>
          </cell>
          <cell r="AM697" t="str">
            <v>NGP 3</v>
          </cell>
          <cell r="AP697">
            <v>0</v>
          </cell>
        </row>
        <row r="698">
          <cell r="B698">
            <v>201101</v>
          </cell>
          <cell r="C698">
            <v>170051</v>
          </cell>
          <cell r="F698">
            <v>0</v>
          </cell>
          <cell r="V698">
            <v>0</v>
          </cell>
          <cell r="AM698" t="str">
            <v>NGP 3</v>
          </cell>
          <cell r="AP698">
            <v>0</v>
          </cell>
        </row>
        <row r="699">
          <cell r="B699">
            <v>201101</v>
          </cell>
          <cell r="C699">
            <v>170052</v>
          </cell>
          <cell r="F699">
            <v>0</v>
          </cell>
          <cell r="V699">
            <v>0</v>
          </cell>
          <cell r="AM699" t="str">
            <v>NGP 3</v>
          </cell>
          <cell r="AP699">
            <v>0</v>
          </cell>
        </row>
        <row r="700">
          <cell r="B700">
            <v>201101</v>
          </cell>
          <cell r="C700">
            <v>153741</v>
          </cell>
          <cell r="F700">
            <v>0</v>
          </cell>
          <cell r="V700">
            <v>0</v>
          </cell>
          <cell r="AM700" t="str">
            <v>NGP 3</v>
          </cell>
          <cell r="AP700">
            <v>0</v>
          </cell>
        </row>
        <row r="701">
          <cell r="B701">
            <v>201101</v>
          </cell>
          <cell r="C701">
            <v>172678</v>
          </cell>
          <cell r="F701">
            <v>0</v>
          </cell>
          <cell r="V701">
            <v>0</v>
          </cell>
          <cell r="AM701" t="str">
            <v>NGP 3</v>
          </cell>
          <cell r="AP701">
            <v>0</v>
          </cell>
        </row>
        <row r="702">
          <cell r="B702">
            <v>201101</v>
          </cell>
          <cell r="C702">
            <v>167264</v>
          </cell>
          <cell r="F702">
            <v>0</v>
          </cell>
          <cell r="V702">
            <v>0</v>
          </cell>
          <cell r="AM702" t="str">
            <v>NGP 3</v>
          </cell>
          <cell r="AP702">
            <v>0</v>
          </cell>
        </row>
        <row r="703">
          <cell r="B703">
            <v>201101</v>
          </cell>
          <cell r="C703">
            <v>167265</v>
          </cell>
          <cell r="F703">
            <v>0</v>
          </cell>
          <cell r="V703">
            <v>0</v>
          </cell>
          <cell r="AM703" t="str">
            <v>NGP 3</v>
          </cell>
          <cell r="AP703">
            <v>0</v>
          </cell>
        </row>
        <row r="704">
          <cell r="B704">
            <v>201101</v>
          </cell>
          <cell r="C704">
            <v>167266</v>
          </cell>
          <cell r="F704">
            <v>0</v>
          </cell>
          <cell r="V704">
            <v>0</v>
          </cell>
          <cell r="AM704" t="str">
            <v>NGP 3</v>
          </cell>
          <cell r="AP704">
            <v>0</v>
          </cell>
        </row>
        <row r="705">
          <cell r="B705">
            <v>201101</v>
          </cell>
          <cell r="C705">
            <v>167267</v>
          </cell>
          <cell r="F705">
            <v>0</v>
          </cell>
          <cell r="V705">
            <v>0</v>
          </cell>
          <cell r="AM705" t="str">
            <v>NGP 3</v>
          </cell>
          <cell r="AP705">
            <v>0</v>
          </cell>
        </row>
        <row r="706">
          <cell r="B706">
            <v>201101</v>
          </cell>
          <cell r="C706">
            <v>165933</v>
          </cell>
          <cell r="F706">
            <v>0</v>
          </cell>
          <cell r="V706">
            <v>0</v>
          </cell>
          <cell r="AM706" t="str">
            <v>NGP 3</v>
          </cell>
          <cell r="AP706">
            <v>0</v>
          </cell>
        </row>
        <row r="707">
          <cell r="B707">
            <v>201101</v>
          </cell>
          <cell r="C707">
            <v>172250</v>
          </cell>
          <cell r="F707">
            <v>0</v>
          </cell>
          <cell r="V707">
            <v>0</v>
          </cell>
          <cell r="AM707" t="str">
            <v>NGP 3</v>
          </cell>
          <cell r="AP707">
            <v>0</v>
          </cell>
        </row>
        <row r="708">
          <cell r="B708">
            <v>201101</v>
          </cell>
          <cell r="C708">
            <v>172664</v>
          </cell>
          <cell r="F708">
            <v>0</v>
          </cell>
          <cell r="V708">
            <v>0</v>
          </cell>
          <cell r="AM708" t="str">
            <v>NGP 3</v>
          </cell>
          <cell r="AP708">
            <v>0</v>
          </cell>
        </row>
        <row r="709">
          <cell r="B709">
            <v>201101</v>
          </cell>
          <cell r="C709">
            <v>172682</v>
          </cell>
          <cell r="F709">
            <v>0</v>
          </cell>
          <cell r="V709">
            <v>0</v>
          </cell>
          <cell r="AM709" t="str">
            <v>NGP 3</v>
          </cell>
          <cell r="AP709">
            <v>0</v>
          </cell>
        </row>
        <row r="710">
          <cell r="B710">
            <v>201101</v>
          </cell>
          <cell r="C710">
            <v>172520</v>
          </cell>
          <cell r="F710">
            <v>0</v>
          </cell>
          <cell r="V710">
            <v>0</v>
          </cell>
          <cell r="AM710" t="str">
            <v>NGP 3</v>
          </cell>
          <cell r="AP710">
            <v>0</v>
          </cell>
        </row>
        <row r="711">
          <cell r="B711">
            <v>201101</v>
          </cell>
          <cell r="C711">
            <v>153739</v>
          </cell>
          <cell r="F711">
            <v>0</v>
          </cell>
          <cell r="V711">
            <v>0</v>
          </cell>
          <cell r="AM711" t="str">
            <v>NGP 3</v>
          </cell>
          <cell r="AP711">
            <v>0</v>
          </cell>
        </row>
        <row r="712">
          <cell r="B712">
            <v>201101</v>
          </cell>
          <cell r="C712">
            <v>172381</v>
          </cell>
          <cell r="F712">
            <v>0</v>
          </cell>
          <cell r="V712">
            <v>0</v>
          </cell>
          <cell r="AM712" t="str">
            <v>NGP 3</v>
          </cell>
          <cell r="AP712">
            <v>0</v>
          </cell>
        </row>
        <row r="713">
          <cell r="B713">
            <v>201101</v>
          </cell>
          <cell r="C713">
            <v>172249</v>
          </cell>
          <cell r="F713">
            <v>0</v>
          </cell>
          <cell r="V713">
            <v>0</v>
          </cell>
          <cell r="AM713" t="str">
            <v>NGP 3</v>
          </cell>
          <cell r="AP713">
            <v>0</v>
          </cell>
        </row>
        <row r="714">
          <cell r="B714">
            <v>201101</v>
          </cell>
          <cell r="C714">
            <v>172510</v>
          </cell>
          <cell r="F714">
            <v>0</v>
          </cell>
          <cell r="V714">
            <v>0</v>
          </cell>
          <cell r="AM714" t="str">
            <v>NGP 3</v>
          </cell>
          <cell r="AP714">
            <v>0</v>
          </cell>
        </row>
        <row r="715">
          <cell r="B715">
            <v>201101</v>
          </cell>
          <cell r="C715">
            <v>172514</v>
          </cell>
          <cell r="F715">
            <v>0</v>
          </cell>
          <cell r="V715">
            <v>0</v>
          </cell>
          <cell r="AM715" t="str">
            <v>NGP 3</v>
          </cell>
          <cell r="AP715">
            <v>0</v>
          </cell>
        </row>
        <row r="716">
          <cell r="B716">
            <v>201101</v>
          </cell>
          <cell r="C716">
            <v>172515</v>
          </cell>
          <cell r="F716">
            <v>0</v>
          </cell>
          <cell r="V716">
            <v>0</v>
          </cell>
          <cell r="AM716" t="str">
            <v>NGP 3</v>
          </cell>
          <cell r="AP716">
            <v>0</v>
          </cell>
        </row>
        <row r="717">
          <cell r="B717">
            <v>201102</v>
          </cell>
          <cell r="C717">
            <v>153738</v>
          </cell>
          <cell r="F717">
            <v>-263820</v>
          </cell>
          <cell r="V717">
            <v>-32185.667000000001</v>
          </cell>
          <cell r="AM717" t="str">
            <v>NGP 3</v>
          </cell>
          <cell r="AP717">
            <v>-32185.667000000001</v>
          </cell>
        </row>
        <row r="718">
          <cell r="B718">
            <v>201102</v>
          </cell>
          <cell r="C718">
            <v>165934</v>
          </cell>
          <cell r="F718">
            <v>-140140</v>
          </cell>
          <cell r="V718">
            <v>-10089.99</v>
          </cell>
          <cell r="AM718" t="str">
            <v>NGP 2</v>
          </cell>
          <cell r="AP718">
            <v>-10089.99</v>
          </cell>
        </row>
        <row r="719">
          <cell r="B719">
            <v>201102</v>
          </cell>
          <cell r="C719">
            <v>144516</v>
          </cell>
          <cell r="F719">
            <v>-387190</v>
          </cell>
          <cell r="V719">
            <v>-147131.133</v>
          </cell>
          <cell r="AM719" t="str">
            <v>NGP 3</v>
          </cell>
          <cell r="AP719">
            <v>-147131.133</v>
          </cell>
        </row>
        <row r="720">
          <cell r="B720">
            <v>201102</v>
          </cell>
          <cell r="C720">
            <v>144517</v>
          </cell>
          <cell r="F720">
            <v>-559880</v>
          </cell>
          <cell r="V720">
            <v>-215555.01300000001</v>
          </cell>
          <cell r="AM720" t="str">
            <v>NGP 3</v>
          </cell>
          <cell r="AP720">
            <v>-215555.01300000001</v>
          </cell>
        </row>
        <row r="721">
          <cell r="B721">
            <v>201102</v>
          </cell>
          <cell r="C721">
            <v>144663</v>
          </cell>
          <cell r="F721">
            <v>-28330</v>
          </cell>
          <cell r="V721">
            <v>-10765.433000000001</v>
          </cell>
          <cell r="AM721" t="str">
            <v>NGP 3</v>
          </cell>
          <cell r="AP721">
            <v>-10765.433000000001</v>
          </cell>
        </row>
        <row r="722">
          <cell r="B722">
            <v>201102</v>
          </cell>
          <cell r="C722">
            <v>170051</v>
          </cell>
          <cell r="F722">
            <v>0</v>
          </cell>
          <cell r="V722">
            <v>0</v>
          </cell>
          <cell r="AM722" t="str">
            <v>NGP 3</v>
          </cell>
          <cell r="AP722">
            <v>0</v>
          </cell>
        </row>
        <row r="723">
          <cell r="B723">
            <v>201102</v>
          </cell>
          <cell r="C723">
            <v>170052</v>
          </cell>
          <cell r="F723">
            <v>0</v>
          </cell>
          <cell r="V723">
            <v>0</v>
          </cell>
          <cell r="AM723" t="str">
            <v>NGP 3</v>
          </cell>
          <cell r="AP723">
            <v>0</v>
          </cell>
        </row>
        <row r="724">
          <cell r="B724">
            <v>201102</v>
          </cell>
          <cell r="C724">
            <v>153741</v>
          </cell>
          <cell r="F724">
            <v>-420470</v>
          </cell>
          <cell r="V724">
            <v>-21023.612000000001</v>
          </cell>
          <cell r="AM724" t="str">
            <v>NGP 3</v>
          </cell>
          <cell r="AP724">
            <v>-21023.612000000001</v>
          </cell>
        </row>
        <row r="725">
          <cell r="B725">
            <v>201102</v>
          </cell>
          <cell r="C725">
            <v>167264</v>
          </cell>
          <cell r="F725">
            <v>-243580</v>
          </cell>
          <cell r="V725">
            <v>-40190.232000000004</v>
          </cell>
          <cell r="AM725" t="str">
            <v>NGP 3</v>
          </cell>
          <cell r="AP725">
            <v>-40190.232000000004</v>
          </cell>
        </row>
        <row r="726">
          <cell r="B726">
            <v>201102</v>
          </cell>
          <cell r="C726">
            <v>167265</v>
          </cell>
          <cell r="F726">
            <v>-169920</v>
          </cell>
          <cell r="V726">
            <v>-28037.547999999999</v>
          </cell>
          <cell r="AM726" t="str">
            <v>NGP 3</v>
          </cell>
          <cell r="AP726">
            <v>-28037.547999999999</v>
          </cell>
        </row>
        <row r="727">
          <cell r="B727">
            <v>201102</v>
          </cell>
          <cell r="C727">
            <v>167266</v>
          </cell>
          <cell r="F727">
            <v>-56630</v>
          </cell>
          <cell r="V727">
            <v>-9344.31</v>
          </cell>
          <cell r="AM727" t="str">
            <v>NGP 3</v>
          </cell>
          <cell r="AP727">
            <v>-9344.31</v>
          </cell>
        </row>
        <row r="728">
          <cell r="B728">
            <v>201102</v>
          </cell>
          <cell r="C728">
            <v>167267</v>
          </cell>
          <cell r="F728">
            <v>-113290</v>
          </cell>
          <cell r="V728">
            <v>-18693.239000000001</v>
          </cell>
          <cell r="AM728" t="str">
            <v>NGP 3</v>
          </cell>
          <cell r="AP728">
            <v>-18693.239000000001</v>
          </cell>
        </row>
        <row r="729">
          <cell r="B729">
            <v>201102</v>
          </cell>
          <cell r="C729">
            <v>165933</v>
          </cell>
          <cell r="F729">
            <v>-92380</v>
          </cell>
          <cell r="V729">
            <v>-8037.1229999999996</v>
          </cell>
          <cell r="AM729" t="str">
            <v>NGP 2</v>
          </cell>
          <cell r="AP729">
            <v>-8037.1229999999996</v>
          </cell>
        </row>
        <row r="730">
          <cell r="B730">
            <v>201102</v>
          </cell>
          <cell r="C730">
            <v>153739</v>
          </cell>
          <cell r="F730">
            <v>-240330</v>
          </cell>
          <cell r="V730">
            <v>10574.513000000001</v>
          </cell>
          <cell r="AM730" t="str">
            <v>NGP 2</v>
          </cell>
          <cell r="AP730">
            <v>10574.513000000001</v>
          </cell>
        </row>
        <row r="731">
          <cell r="B731">
            <v>201103</v>
          </cell>
          <cell r="C731">
            <v>153738</v>
          </cell>
          <cell r="F731">
            <v>-292010</v>
          </cell>
          <cell r="V731">
            <v>-34457.288999999997</v>
          </cell>
          <cell r="AM731" t="str">
            <v>NGP 3</v>
          </cell>
          <cell r="AP731">
            <v>-34457.288999999997</v>
          </cell>
        </row>
        <row r="732">
          <cell r="B732">
            <v>201103</v>
          </cell>
          <cell r="C732">
            <v>165934</v>
          </cell>
          <cell r="F732">
            <v>-155120</v>
          </cell>
          <cell r="V732">
            <v>620.46100000000001</v>
          </cell>
          <cell r="AM732" t="str">
            <v>NGP 2</v>
          </cell>
          <cell r="AP732">
            <v>620.46100000000001</v>
          </cell>
        </row>
        <row r="733">
          <cell r="B733">
            <v>201103</v>
          </cell>
          <cell r="C733">
            <v>144516</v>
          </cell>
          <cell r="F733">
            <v>-428570</v>
          </cell>
          <cell r="V733">
            <v>-4285.6570000000002</v>
          </cell>
          <cell r="AM733" t="str">
            <v>NGP 3</v>
          </cell>
          <cell r="AP733">
            <v>-4285.6570000000002</v>
          </cell>
        </row>
        <row r="734">
          <cell r="B734">
            <v>201103</v>
          </cell>
          <cell r="C734">
            <v>144517</v>
          </cell>
          <cell r="F734">
            <v>-619720</v>
          </cell>
          <cell r="V734">
            <v>-9295.7639999999992</v>
          </cell>
          <cell r="AM734" t="str">
            <v>NGP 3</v>
          </cell>
          <cell r="AP734">
            <v>-9295.7639999999992</v>
          </cell>
        </row>
        <row r="735">
          <cell r="B735">
            <v>201103</v>
          </cell>
          <cell r="C735">
            <v>144663</v>
          </cell>
          <cell r="F735">
            <v>-31360</v>
          </cell>
          <cell r="V735">
            <v>-313.577</v>
          </cell>
          <cell r="AM735" t="str">
            <v>NGP 3</v>
          </cell>
          <cell r="AP735">
            <v>-313.577</v>
          </cell>
        </row>
        <row r="736">
          <cell r="B736">
            <v>201103</v>
          </cell>
          <cell r="C736">
            <v>170051</v>
          </cell>
          <cell r="F736">
            <v>0</v>
          </cell>
          <cell r="V736">
            <v>0</v>
          </cell>
          <cell r="AM736" t="str">
            <v>NGP 3</v>
          </cell>
          <cell r="AP736">
            <v>0</v>
          </cell>
        </row>
        <row r="737">
          <cell r="B737">
            <v>201103</v>
          </cell>
          <cell r="C737">
            <v>170052</v>
          </cell>
          <cell r="F737">
            <v>0</v>
          </cell>
          <cell r="V737">
            <v>0</v>
          </cell>
          <cell r="AM737" t="str">
            <v>NGP 3</v>
          </cell>
          <cell r="AP737">
            <v>0</v>
          </cell>
        </row>
        <row r="738">
          <cell r="B738">
            <v>201103</v>
          </cell>
          <cell r="C738">
            <v>153741</v>
          </cell>
          <cell r="F738">
            <v>-465410</v>
          </cell>
          <cell r="V738">
            <v>-9308.1579999999994</v>
          </cell>
          <cell r="AM738" t="str">
            <v>NGP 3</v>
          </cell>
          <cell r="AP738">
            <v>-9308.1579999999994</v>
          </cell>
        </row>
        <row r="739">
          <cell r="B739">
            <v>201103</v>
          </cell>
          <cell r="C739">
            <v>167264</v>
          </cell>
          <cell r="F739">
            <v>-269610</v>
          </cell>
          <cell r="V739">
            <v>-44485.341</v>
          </cell>
          <cell r="AM739" t="str">
            <v>NGP 3</v>
          </cell>
          <cell r="AP739">
            <v>-44485.341</v>
          </cell>
        </row>
        <row r="740">
          <cell r="B740">
            <v>201103</v>
          </cell>
          <cell r="C740">
            <v>167265</v>
          </cell>
          <cell r="F740">
            <v>-188080</v>
          </cell>
          <cell r="V740">
            <v>-31033.906999999999</v>
          </cell>
          <cell r="AM740" t="str">
            <v>NGP 3</v>
          </cell>
          <cell r="AP740">
            <v>-31033.906999999999</v>
          </cell>
        </row>
        <row r="741">
          <cell r="B741">
            <v>201103</v>
          </cell>
          <cell r="C741">
            <v>167266</v>
          </cell>
          <cell r="F741">
            <v>-62680</v>
          </cell>
          <cell r="V741">
            <v>-10342.931</v>
          </cell>
          <cell r="AM741" t="str">
            <v>NGP 3</v>
          </cell>
          <cell r="AP741">
            <v>-10342.931</v>
          </cell>
        </row>
        <row r="742">
          <cell r="B742">
            <v>201103</v>
          </cell>
          <cell r="C742">
            <v>167267</v>
          </cell>
          <cell r="F742">
            <v>-125400</v>
          </cell>
          <cell r="V742">
            <v>-20690.974999999999</v>
          </cell>
          <cell r="AM742" t="str">
            <v>NGP 3</v>
          </cell>
          <cell r="AP742">
            <v>-20690.974999999999</v>
          </cell>
        </row>
        <row r="743">
          <cell r="B743">
            <v>201103</v>
          </cell>
          <cell r="C743">
            <v>165933</v>
          </cell>
          <cell r="F743">
            <v>-102250</v>
          </cell>
          <cell r="V743">
            <v>-1124.787</v>
          </cell>
          <cell r="AM743" t="str">
            <v>NGP 2</v>
          </cell>
          <cell r="AP743">
            <v>-1124.787</v>
          </cell>
        </row>
        <row r="744">
          <cell r="B744">
            <v>201103</v>
          </cell>
          <cell r="C744">
            <v>153739</v>
          </cell>
          <cell r="F744">
            <v>-266010</v>
          </cell>
          <cell r="V744">
            <v>532.02800000000002</v>
          </cell>
          <cell r="AM744" t="str">
            <v>NGP 2</v>
          </cell>
          <cell r="AP744">
            <v>532.02800000000002</v>
          </cell>
        </row>
        <row r="745">
          <cell r="B745">
            <v>201104</v>
          </cell>
          <cell r="C745">
            <v>153738</v>
          </cell>
          <cell r="F745">
            <v>-282480</v>
          </cell>
          <cell r="V745">
            <v>-31073.196</v>
          </cell>
          <cell r="AM745" t="str">
            <v>NGP 3</v>
          </cell>
          <cell r="AP745">
            <v>-31073.196</v>
          </cell>
        </row>
        <row r="746">
          <cell r="B746">
            <v>201105</v>
          </cell>
          <cell r="C746">
            <v>153738</v>
          </cell>
          <cell r="F746">
            <v>-291770</v>
          </cell>
          <cell r="V746">
            <v>-23633.204000000002</v>
          </cell>
          <cell r="AM746" t="str">
            <v>NGP 3</v>
          </cell>
          <cell r="AP746">
            <v>-23633.204000000002</v>
          </cell>
        </row>
        <row r="747">
          <cell r="B747">
            <v>201106</v>
          </cell>
          <cell r="C747">
            <v>153738</v>
          </cell>
          <cell r="F747">
            <v>-282200</v>
          </cell>
          <cell r="V747">
            <v>-31042.25</v>
          </cell>
          <cell r="AM747" t="str">
            <v>NGP 3</v>
          </cell>
          <cell r="AP747">
            <v>-31042.25</v>
          </cell>
        </row>
        <row r="748">
          <cell r="B748">
            <v>201107</v>
          </cell>
          <cell r="C748">
            <v>153738</v>
          </cell>
          <cell r="F748">
            <v>-291420</v>
          </cell>
          <cell r="V748">
            <v>-33221.688999999998</v>
          </cell>
          <cell r="AM748" t="str">
            <v>NGP 3</v>
          </cell>
          <cell r="AP748">
            <v>-33221.688999999998</v>
          </cell>
        </row>
        <row r="749">
          <cell r="B749">
            <v>201108</v>
          </cell>
          <cell r="C749">
            <v>153738</v>
          </cell>
          <cell r="F749">
            <v>-291220</v>
          </cell>
          <cell r="V749">
            <v>-33781.072999999997</v>
          </cell>
          <cell r="AM749" t="str">
            <v>NGP 3</v>
          </cell>
          <cell r="AP749">
            <v>-33781.072999999997</v>
          </cell>
        </row>
        <row r="750">
          <cell r="B750">
            <v>201109</v>
          </cell>
          <cell r="C750">
            <v>153738</v>
          </cell>
          <cell r="F750">
            <v>-281590</v>
          </cell>
          <cell r="V750">
            <v>-25624.771000000001</v>
          </cell>
          <cell r="AM750" t="str">
            <v>NGP 3</v>
          </cell>
          <cell r="AP750">
            <v>-25624.771000000001</v>
          </cell>
        </row>
        <row r="751">
          <cell r="B751">
            <v>201110</v>
          </cell>
          <cell r="C751">
            <v>153738</v>
          </cell>
          <cell r="F751">
            <v>-290710</v>
          </cell>
          <cell r="V751">
            <v>-22965.758000000002</v>
          </cell>
          <cell r="AM751" t="str">
            <v>NGP 3</v>
          </cell>
          <cell r="AP751">
            <v>-22965.758000000002</v>
          </cell>
        </row>
        <row r="752">
          <cell r="B752">
            <v>201101</v>
          </cell>
          <cell r="C752">
            <v>165935</v>
          </cell>
          <cell r="F752">
            <v>0</v>
          </cell>
          <cell r="V752">
            <v>0</v>
          </cell>
          <cell r="AM752" t="str">
            <v>NGP 3</v>
          </cell>
          <cell r="AP752">
            <v>0</v>
          </cell>
        </row>
        <row r="753">
          <cell r="B753">
            <v>201101</v>
          </cell>
          <cell r="C753">
            <v>172251</v>
          </cell>
          <cell r="F753">
            <v>0</v>
          </cell>
          <cell r="V753">
            <v>0</v>
          </cell>
          <cell r="AM753" t="str">
            <v>NGP 3</v>
          </cell>
          <cell r="AP753">
            <v>0</v>
          </cell>
        </row>
        <row r="754">
          <cell r="B754">
            <v>201101</v>
          </cell>
          <cell r="C754">
            <v>172364</v>
          </cell>
          <cell r="F754">
            <v>0</v>
          </cell>
          <cell r="V754">
            <v>0</v>
          </cell>
          <cell r="AM754" t="str">
            <v>NGP 3</v>
          </cell>
          <cell r="AP754">
            <v>0</v>
          </cell>
        </row>
        <row r="755">
          <cell r="B755">
            <v>201101</v>
          </cell>
          <cell r="C755">
            <v>172673</v>
          </cell>
          <cell r="F755">
            <v>0</v>
          </cell>
          <cell r="V755">
            <v>0</v>
          </cell>
          <cell r="AM755" t="str">
            <v>NGP 3</v>
          </cell>
          <cell r="AP755">
            <v>0</v>
          </cell>
        </row>
        <row r="756">
          <cell r="B756">
            <v>201101</v>
          </cell>
          <cell r="C756">
            <v>172850</v>
          </cell>
          <cell r="F756">
            <v>0</v>
          </cell>
          <cell r="V756">
            <v>0</v>
          </cell>
          <cell r="AM756" t="str">
            <v>NGP 3</v>
          </cell>
          <cell r="AP756">
            <v>0</v>
          </cell>
        </row>
        <row r="757">
          <cell r="B757">
            <v>201101</v>
          </cell>
          <cell r="C757">
            <v>172368</v>
          </cell>
          <cell r="F757">
            <v>0</v>
          </cell>
          <cell r="V757">
            <v>0</v>
          </cell>
          <cell r="AM757" t="str">
            <v>NGP 3</v>
          </cell>
          <cell r="AP757">
            <v>0</v>
          </cell>
        </row>
        <row r="758">
          <cell r="B758">
            <v>201102</v>
          </cell>
          <cell r="C758">
            <v>165935</v>
          </cell>
          <cell r="F758">
            <v>232520</v>
          </cell>
          <cell r="V758">
            <v>227869.08300000001</v>
          </cell>
          <cell r="AM758" t="str">
            <v>NGP 2</v>
          </cell>
          <cell r="AP758">
            <v>227869.08300000001</v>
          </cell>
        </row>
        <row r="759">
          <cell r="B759">
            <v>201103</v>
          </cell>
          <cell r="C759">
            <v>165935</v>
          </cell>
          <cell r="F759">
            <v>257370</v>
          </cell>
          <cell r="V759">
            <v>-49672.161</v>
          </cell>
          <cell r="AM759" t="str">
            <v>NGP 3</v>
          </cell>
          <cell r="AP759">
            <v>-49672.161</v>
          </cell>
        </row>
      </sheetData>
      <sheetData sheetId="25">
        <row r="2">
          <cell r="C2">
            <v>201101</v>
          </cell>
          <cell r="E2">
            <v>67038</v>
          </cell>
          <cell r="Y2">
            <v>260.11509421296211</v>
          </cell>
          <cell r="Z2" t="str">
            <v>Value</v>
          </cell>
        </row>
        <row r="3">
          <cell r="C3">
            <v>201101</v>
          </cell>
          <cell r="E3">
            <v>67039</v>
          </cell>
          <cell r="Y3">
            <v>254.11678086296166</v>
          </cell>
          <cell r="Z3" t="str">
            <v>Value</v>
          </cell>
        </row>
        <row r="4">
          <cell r="C4">
            <v>201101</v>
          </cell>
          <cell r="E4">
            <v>84190</v>
          </cell>
          <cell r="Y4">
            <v>-8629.7087677359941</v>
          </cell>
          <cell r="Z4" t="str">
            <v>Valued in Nucleus</v>
          </cell>
        </row>
        <row r="5">
          <cell r="C5">
            <v>201102</v>
          </cell>
          <cell r="E5">
            <v>84190</v>
          </cell>
          <cell r="Y5">
            <v>-8627.6802931145758</v>
          </cell>
          <cell r="Z5" t="str">
            <v>Valued in Nucleus</v>
          </cell>
        </row>
        <row r="6">
          <cell r="C6">
            <v>201103</v>
          </cell>
          <cell r="E6">
            <v>84190</v>
          </cell>
          <cell r="Y6">
            <v>-8625.5067333611096</v>
          </cell>
          <cell r="Z6" t="str">
            <v>Valued in Nucleus</v>
          </cell>
        </row>
        <row r="7">
          <cell r="C7">
            <v>201104</v>
          </cell>
          <cell r="E7">
            <v>84190</v>
          </cell>
          <cell r="Y7">
            <v>-8623.0136206477728</v>
          </cell>
          <cell r="Z7" t="str">
            <v>Valued in Nucleus</v>
          </cell>
        </row>
        <row r="8">
          <cell r="C8">
            <v>201105</v>
          </cell>
          <cell r="E8">
            <v>84190</v>
          </cell>
          <cell r="Y8">
            <v>-8620.1276064133544</v>
          </cell>
          <cell r="Z8" t="str">
            <v>Valued in Nucleus</v>
          </cell>
        </row>
        <row r="9">
          <cell r="C9">
            <v>201106</v>
          </cell>
          <cell r="E9">
            <v>84190</v>
          </cell>
          <cell r="Y9">
            <v>-8616.8604521307934</v>
          </cell>
          <cell r="Z9" t="str">
            <v>Valued in Nucleus</v>
          </cell>
        </row>
        <row r="10">
          <cell r="C10">
            <v>201107</v>
          </cell>
          <cell r="E10">
            <v>84190</v>
          </cell>
          <cell r="Y10">
            <v>-8613.2217217596972</v>
          </cell>
          <cell r="Z10" t="str">
            <v>Valued in Nucleus</v>
          </cell>
        </row>
        <row r="11">
          <cell r="C11">
            <v>201108</v>
          </cell>
          <cell r="E11">
            <v>84190</v>
          </cell>
          <cell r="Y11">
            <v>-8609.2187869101417</v>
          </cell>
          <cell r="Z11" t="str">
            <v>Valued in Nucleus</v>
          </cell>
        </row>
        <row r="12">
          <cell r="C12">
            <v>201109</v>
          </cell>
          <cell r="E12">
            <v>84190</v>
          </cell>
          <cell r="Y12">
            <v>-8604.8390154028311</v>
          </cell>
          <cell r="Z12" t="str">
            <v>Valued in Nucleus</v>
          </cell>
        </row>
        <row r="13">
          <cell r="C13">
            <v>201110</v>
          </cell>
          <cell r="E13">
            <v>84190</v>
          </cell>
          <cell r="Y13">
            <v>-8600.0786989339304</v>
          </cell>
          <cell r="Z13" t="str">
            <v>Valued in Nucleus</v>
          </cell>
        </row>
        <row r="14">
          <cell r="C14">
            <v>201101</v>
          </cell>
          <cell r="E14">
            <v>85138</v>
          </cell>
          <cell r="Y14">
            <v>-5474.9537637678295</v>
          </cell>
          <cell r="Z14" t="str">
            <v>Valued from Nucleus</v>
          </cell>
        </row>
        <row r="15">
          <cell r="C15">
            <v>201102</v>
          </cell>
          <cell r="E15">
            <v>85138</v>
          </cell>
          <cell r="Y15">
            <v>-5473.6668368202172</v>
          </cell>
          <cell r="Z15" t="str">
            <v>Valued from Nucleus</v>
          </cell>
        </row>
        <row r="16">
          <cell r="C16">
            <v>201103</v>
          </cell>
          <cell r="E16">
            <v>85138</v>
          </cell>
          <cell r="Y16">
            <v>-5472.2878633839982</v>
          </cell>
          <cell r="Z16" t="str">
            <v>Valued from Nucleus</v>
          </cell>
        </row>
        <row r="17">
          <cell r="C17">
            <v>201104</v>
          </cell>
          <cell r="E17">
            <v>85138</v>
          </cell>
          <cell r="Y17">
            <v>-5470.7061556809058</v>
          </cell>
          <cell r="Z17" t="str">
            <v>Valued from Nucleus</v>
          </cell>
        </row>
        <row r="18">
          <cell r="C18">
            <v>201105</v>
          </cell>
          <cell r="E18">
            <v>85138</v>
          </cell>
          <cell r="Y18">
            <v>-5468.875179118394</v>
          </cell>
          <cell r="Z18" t="str">
            <v>Valued from Nucleus</v>
          </cell>
        </row>
        <row r="19">
          <cell r="C19">
            <v>201106</v>
          </cell>
          <cell r="E19">
            <v>85138</v>
          </cell>
          <cell r="Y19">
            <v>-5466.8023955381441</v>
          </cell>
          <cell r="Z19" t="str">
            <v>Valued from Nucleus</v>
          </cell>
        </row>
        <row r="20">
          <cell r="C20">
            <v>201107</v>
          </cell>
          <cell r="E20">
            <v>85138</v>
          </cell>
          <cell r="Y20">
            <v>-5464.4938726114997</v>
          </cell>
          <cell r="Z20" t="str">
            <v>Valued from Nucleus</v>
          </cell>
        </row>
        <row r="21">
          <cell r="C21">
            <v>201108</v>
          </cell>
          <cell r="E21">
            <v>85138</v>
          </cell>
          <cell r="Y21">
            <v>-5461.9542871155645</v>
          </cell>
          <cell r="Z21" t="str">
            <v>Valued from Nucleus</v>
          </cell>
        </row>
        <row r="22">
          <cell r="C22">
            <v>201109</v>
          </cell>
          <cell r="E22">
            <v>85138</v>
          </cell>
          <cell r="Y22">
            <v>-5459.1756248056554</v>
          </cell>
          <cell r="Z22" t="str">
            <v>Valued from Nucleus</v>
          </cell>
        </row>
        <row r="23">
          <cell r="C23">
            <v>201110</v>
          </cell>
          <cell r="E23">
            <v>85138</v>
          </cell>
          <cell r="Y23">
            <v>-5456.1555330192941</v>
          </cell>
          <cell r="Z23" t="str">
            <v>Valued from Nucleus</v>
          </cell>
        </row>
        <row r="24">
          <cell r="C24">
            <v>201101</v>
          </cell>
          <cell r="E24">
            <v>67039</v>
          </cell>
          <cell r="Y24">
            <v>-373223.26164447091</v>
          </cell>
          <cell r="Z24" t="str">
            <v>Valued in Nucleus</v>
          </cell>
        </row>
        <row r="25">
          <cell r="C25">
            <v>201102</v>
          </cell>
          <cell r="E25">
            <v>67039</v>
          </cell>
          <cell r="Y25">
            <v>-373135.5328537614</v>
          </cell>
          <cell r="Z25" t="str">
            <v>Valued in Nucleus</v>
          </cell>
        </row>
        <row r="26">
          <cell r="C26">
            <v>201103</v>
          </cell>
          <cell r="E26">
            <v>67039</v>
          </cell>
          <cell r="Y26">
            <v>-373041.52932682884</v>
          </cell>
          <cell r="Z26" t="str">
            <v>Valued in Nucleus</v>
          </cell>
        </row>
        <row r="27">
          <cell r="C27">
            <v>201104</v>
          </cell>
          <cell r="E27">
            <v>67039</v>
          </cell>
          <cell r="Y27">
            <v>-371974.55710566649</v>
          </cell>
          <cell r="Z27" t="str">
            <v>Valued in Nucleus</v>
          </cell>
        </row>
        <row r="28">
          <cell r="C28">
            <v>201105</v>
          </cell>
          <cell r="E28">
            <v>67039</v>
          </cell>
          <cell r="Y28">
            <v>-371850.06189855246</v>
          </cell>
          <cell r="Z28" t="str">
            <v>Valued in Nucleus</v>
          </cell>
        </row>
        <row r="29">
          <cell r="C29">
            <v>201106</v>
          </cell>
          <cell r="E29">
            <v>67039</v>
          </cell>
          <cell r="Y29">
            <v>-371709.12529324077</v>
          </cell>
          <cell r="Z29" t="str">
            <v>Valued in Nucleus</v>
          </cell>
        </row>
        <row r="30">
          <cell r="C30">
            <v>201107</v>
          </cell>
          <cell r="E30">
            <v>67039</v>
          </cell>
          <cell r="Y30">
            <v>-371552.15985426999</v>
          </cell>
          <cell r="Z30" t="str">
            <v>Valued in Nucleus</v>
          </cell>
        </row>
        <row r="31">
          <cell r="C31">
            <v>201108</v>
          </cell>
          <cell r="E31">
            <v>67039</v>
          </cell>
          <cell r="Y31">
            <v>-371379.4835738776</v>
          </cell>
          <cell r="Z31" t="str">
            <v>Valued in Nucleus</v>
          </cell>
        </row>
        <row r="32">
          <cell r="C32">
            <v>201109</v>
          </cell>
          <cell r="E32">
            <v>67039</v>
          </cell>
          <cell r="Y32">
            <v>-370159.79951209982</v>
          </cell>
          <cell r="Z32" t="str">
            <v>Valued in Nucleus</v>
          </cell>
        </row>
        <row r="33">
          <cell r="C33">
            <v>201110</v>
          </cell>
          <cell r="E33">
            <v>67039</v>
          </cell>
          <cell r="Y33">
            <v>-369955.02196930232</v>
          </cell>
          <cell r="Z33" t="str">
            <v>Valued in Nucleus</v>
          </cell>
        </row>
        <row r="34">
          <cell r="C34">
            <v>201101</v>
          </cell>
          <cell r="E34">
            <v>67038</v>
          </cell>
          <cell r="Y34">
            <v>-382033.0303864259</v>
          </cell>
          <cell r="Z34" t="str">
            <v>Valued in Nucleus</v>
          </cell>
        </row>
        <row r="35">
          <cell r="C35">
            <v>201102</v>
          </cell>
          <cell r="E35">
            <v>67038</v>
          </cell>
          <cell r="Y35">
            <v>-381943.23079671327</v>
          </cell>
          <cell r="Z35" t="str">
            <v>Valued in Nucleus</v>
          </cell>
        </row>
        <row r="36">
          <cell r="C36">
            <v>201103</v>
          </cell>
          <cell r="E36">
            <v>67038</v>
          </cell>
          <cell r="Y36">
            <v>-381847.00835842575</v>
          </cell>
          <cell r="Z36" t="str">
            <v>Valued in Nucleus</v>
          </cell>
        </row>
        <row r="37">
          <cell r="C37">
            <v>201104</v>
          </cell>
          <cell r="E37">
            <v>67038</v>
          </cell>
          <cell r="Y37">
            <v>-380754.85073354252</v>
          </cell>
          <cell r="Z37" t="str">
            <v>Valued in Nucleus</v>
          </cell>
        </row>
        <row r="38">
          <cell r="C38">
            <v>201105</v>
          </cell>
          <cell r="E38">
            <v>67038</v>
          </cell>
          <cell r="Y38">
            <v>-380627.41687255329</v>
          </cell>
          <cell r="Z38" t="str">
            <v>Valued in Nucleus</v>
          </cell>
        </row>
        <row r="39">
          <cell r="C39">
            <v>201106</v>
          </cell>
          <cell r="E39">
            <v>67038</v>
          </cell>
          <cell r="Y39">
            <v>-380483.15352148999</v>
          </cell>
          <cell r="Z39" t="str">
            <v>Valued in Nucleus</v>
          </cell>
        </row>
        <row r="40">
          <cell r="C40">
            <v>201107</v>
          </cell>
          <cell r="E40">
            <v>67038</v>
          </cell>
          <cell r="Y40">
            <v>-380322.4829832933</v>
          </cell>
          <cell r="Z40" t="str">
            <v>Valued in Nucleus</v>
          </cell>
        </row>
        <row r="41">
          <cell r="C41">
            <v>201108</v>
          </cell>
          <cell r="E41">
            <v>67038</v>
          </cell>
          <cell r="Y41">
            <v>-380145.73075626575</v>
          </cell>
          <cell r="Z41" t="str">
            <v>Valued in Nucleus</v>
          </cell>
        </row>
        <row r="42">
          <cell r="C42">
            <v>201109</v>
          </cell>
          <cell r="E42">
            <v>67038</v>
          </cell>
          <cell r="Y42">
            <v>-378897.25659583445</v>
          </cell>
          <cell r="Z42" t="str">
            <v>Valued in Nucleus</v>
          </cell>
        </row>
        <row r="43">
          <cell r="C43">
            <v>201110</v>
          </cell>
          <cell r="E43">
            <v>67038</v>
          </cell>
          <cell r="Y43">
            <v>-378687.64537041052</v>
          </cell>
          <cell r="Z43" t="str">
            <v>Valued in Nucleus</v>
          </cell>
        </row>
        <row r="44">
          <cell r="C44">
            <v>201101</v>
          </cell>
          <cell r="E44">
            <v>84190</v>
          </cell>
          <cell r="Y44">
            <v>-1315330.0433804295</v>
          </cell>
          <cell r="Z44" t="str">
            <v>Valued in Nucleus</v>
          </cell>
        </row>
        <row r="45">
          <cell r="C45">
            <v>201102</v>
          </cell>
          <cell r="E45">
            <v>84190</v>
          </cell>
          <cell r="Y45">
            <v>-1315020.8656684582</v>
          </cell>
          <cell r="Z45" t="str">
            <v>Valued in Nucleus</v>
          </cell>
        </row>
        <row r="46">
          <cell r="C46">
            <v>201103</v>
          </cell>
          <cell r="E46">
            <v>84190</v>
          </cell>
          <cell r="Y46">
            <v>-1314689.5742515908</v>
          </cell>
          <cell r="Z46" t="str">
            <v>Valued in Nucleus</v>
          </cell>
        </row>
        <row r="47">
          <cell r="C47">
            <v>201104</v>
          </cell>
          <cell r="E47">
            <v>84190</v>
          </cell>
          <cell r="Y47">
            <v>-1310907.3418832798</v>
          </cell>
          <cell r="Z47" t="str">
            <v>Valued in Nucleus</v>
          </cell>
        </row>
        <row r="48">
          <cell r="C48">
            <v>201105</v>
          </cell>
          <cell r="E48">
            <v>84190</v>
          </cell>
          <cell r="Y48">
            <v>-1310468.5976790932</v>
          </cell>
          <cell r="Z48" t="str">
            <v>Valued in Nucleus</v>
          </cell>
        </row>
        <row r="49">
          <cell r="C49">
            <v>201106</v>
          </cell>
          <cell r="E49">
            <v>84190</v>
          </cell>
          <cell r="Y49">
            <v>-1309971.9109377183</v>
          </cell>
          <cell r="Z49" t="str">
            <v>Valued in Nucleus</v>
          </cell>
        </row>
        <row r="50">
          <cell r="C50">
            <v>201107</v>
          </cell>
          <cell r="E50">
            <v>84190</v>
          </cell>
          <cell r="Y50">
            <v>-1309418.7356131214</v>
          </cell>
          <cell r="Z50" t="str">
            <v>Valued in Nucleus</v>
          </cell>
        </row>
        <row r="51">
          <cell r="C51">
            <v>201108</v>
          </cell>
          <cell r="E51">
            <v>84190</v>
          </cell>
          <cell r="Y51">
            <v>-1308810.1923689363</v>
          </cell>
          <cell r="Z51" t="str">
            <v>Valued in Nucleus</v>
          </cell>
        </row>
        <row r="52">
          <cell r="C52">
            <v>201109</v>
          </cell>
          <cell r="E52">
            <v>84190</v>
          </cell>
          <cell r="Y52">
            <v>-1304488.1377984949</v>
          </cell>
          <cell r="Z52" t="str">
            <v>Valued in Nucleus</v>
          </cell>
        </row>
        <row r="53">
          <cell r="C53">
            <v>201110</v>
          </cell>
          <cell r="E53">
            <v>84190</v>
          </cell>
          <cell r="Y53">
            <v>-1303766.476840663</v>
          </cell>
          <cell r="Z53" t="str">
            <v>Valued in Nucleus</v>
          </cell>
        </row>
        <row r="54">
          <cell r="C54">
            <v>201101</v>
          </cell>
          <cell r="E54">
            <v>85138</v>
          </cell>
          <cell r="Y54">
            <v>-1337014.7015776683</v>
          </cell>
          <cell r="Z54" t="str">
            <v>Valued from Nucleus</v>
          </cell>
        </row>
        <row r="55">
          <cell r="C55">
            <v>201102</v>
          </cell>
          <cell r="E55">
            <v>85138</v>
          </cell>
          <cell r="Y55">
            <v>-1336700.4267320612</v>
          </cell>
          <cell r="Z55" t="str">
            <v>Valued from Nucleus</v>
          </cell>
        </row>
        <row r="56">
          <cell r="C56">
            <v>201103</v>
          </cell>
          <cell r="E56">
            <v>85138</v>
          </cell>
          <cell r="Y56">
            <v>-1336363.6736128822</v>
          </cell>
          <cell r="Z56" t="str">
            <v>Valued from Nucleus</v>
          </cell>
        </row>
        <row r="57">
          <cell r="C57">
            <v>201101</v>
          </cell>
          <cell r="E57">
            <v>167165</v>
          </cell>
          <cell r="Y57">
            <v>0</v>
          </cell>
          <cell r="Z57" t="str">
            <v>Not Valued from Nucleus - Model AZ</v>
          </cell>
        </row>
        <row r="58">
          <cell r="C58">
            <v>201102</v>
          </cell>
          <cell r="E58">
            <v>167165</v>
          </cell>
          <cell r="Y58">
            <v>0</v>
          </cell>
          <cell r="Z58" t="str">
            <v>Not Valued from Nucleus - Model AZ</v>
          </cell>
        </row>
        <row r="59">
          <cell r="C59">
            <v>201103</v>
          </cell>
          <cell r="E59">
            <v>167165</v>
          </cell>
          <cell r="Y59">
            <v>0</v>
          </cell>
          <cell r="Z59" t="str">
            <v>Not Valued from Nucleus - Model AZ</v>
          </cell>
        </row>
        <row r="60">
          <cell r="C60">
            <v>201104</v>
          </cell>
          <cell r="E60">
            <v>167165</v>
          </cell>
          <cell r="Y60">
            <v>0</v>
          </cell>
          <cell r="Z60" t="str">
            <v>Not Valued from Nucleus - Model AZ</v>
          </cell>
        </row>
        <row r="61">
          <cell r="C61">
            <v>201105</v>
          </cell>
          <cell r="E61">
            <v>167165</v>
          </cell>
          <cell r="Y61">
            <v>0</v>
          </cell>
          <cell r="Z61" t="str">
            <v>Not Valued from Nucleus - Model AZ</v>
          </cell>
        </row>
        <row r="62">
          <cell r="C62">
            <v>201106</v>
          </cell>
          <cell r="E62">
            <v>167165</v>
          </cell>
          <cell r="Y62">
            <v>0</v>
          </cell>
          <cell r="Z62" t="str">
            <v>Not Valued from Nucleus - Model AZ</v>
          </cell>
        </row>
        <row r="63">
          <cell r="C63">
            <v>201107</v>
          </cell>
          <cell r="E63">
            <v>167165</v>
          </cell>
          <cell r="Y63">
            <v>0</v>
          </cell>
          <cell r="Z63" t="str">
            <v>Not Valued from Nucleus - Model AZ</v>
          </cell>
        </row>
        <row r="64">
          <cell r="C64">
            <v>201108</v>
          </cell>
          <cell r="E64">
            <v>167165</v>
          </cell>
          <cell r="Y64">
            <v>0</v>
          </cell>
          <cell r="Z64" t="str">
            <v>Not Valued from Nucleus - Model AZ</v>
          </cell>
        </row>
        <row r="65">
          <cell r="C65">
            <v>201109</v>
          </cell>
          <cell r="E65">
            <v>167165</v>
          </cell>
          <cell r="Y65">
            <v>0</v>
          </cell>
          <cell r="Z65" t="str">
            <v>Not Valued from Nucleus - Model AZ</v>
          </cell>
        </row>
        <row r="66">
          <cell r="C66">
            <v>201110</v>
          </cell>
          <cell r="E66">
            <v>167165</v>
          </cell>
          <cell r="Y66">
            <v>0</v>
          </cell>
          <cell r="Z66" t="str">
            <v>Not Valued from Nucleus - Model AZ</v>
          </cell>
        </row>
        <row r="67">
          <cell r="C67">
            <v>201101</v>
          </cell>
          <cell r="E67">
            <v>167167</v>
          </cell>
          <cell r="Y67">
            <v>0</v>
          </cell>
          <cell r="Z67" t="str">
            <v>Not Valued from Nucleus - Model AZ</v>
          </cell>
        </row>
        <row r="68">
          <cell r="C68">
            <v>201102</v>
          </cell>
          <cell r="E68">
            <v>167167</v>
          </cell>
          <cell r="Y68">
            <v>0</v>
          </cell>
          <cell r="Z68" t="str">
            <v>Not Valued from Nucleus - Model AZ</v>
          </cell>
        </row>
        <row r="69">
          <cell r="C69">
            <v>201103</v>
          </cell>
          <cell r="E69">
            <v>167167</v>
          </cell>
          <cell r="Y69">
            <v>0</v>
          </cell>
          <cell r="Z69" t="str">
            <v>Not Valued from Nucleus - Model AZ</v>
          </cell>
        </row>
        <row r="70">
          <cell r="C70">
            <v>201104</v>
          </cell>
          <cell r="E70">
            <v>167167</v>
          </cell>
          <cell r="Y70">
            <v>0</v>
          </cell>
          <cell r="Z70" t="str">
            <v>Not Valued from Nucleus - Model AZ</v>
          </cell>
        </row>
        <row r="71">
          <cell r="C71">
            <v>201105</v>
          </cell>
          <cell r="E71">
            <v>167167</v>
          </cell>
          <cell r="Y71">
            <v>0</v>
          </cell>
          <cell r="Z71" t="str">
            <v>Not Valued from Nucleus - Model AZ</v>
          </cell>
        </row>
        <row r="72">
          <cell r="C72">
            <v>201106</v>
          </cell>
          <cell r="E72">
            <v>167167</v>
          </cell>
          <cell r="Y72">
            <v>0</v>
          </cell>
          <cell r="Z72" t="str">
            <v>Not Valued from Nucleus - Model AZ</v>
          </cell>
        </row>
        <row r="73">
          <cell r="C73">
            <v>201107</v>
          </cell>
          <cell r="E73">
            <v>167167</v>
          </cell>
          <cell r="Y73">
            <v>0</v>
          </cell>
          <cell r="Z73" t="str">
            <v>Not Valued from Nucleus - Model AZ</v>
          </cell>
        </row>
        <row r="74">
          <cell r="C74">
            <v>201108</v>
          </cell>
          <cell r="E74">
            <v>167167</v>
          </cell>
          <cell r="Y74">
            <v>0</v>
          </cell>
          <cell r="Z74" t="str">
            <v>Not Valued from Nucleus - Model AZ</v>
          </cell>
        </row>
        <row r="75">
          <cell r="C75">
            <v>201109</v>
          </cell>
          <cell r="E75">
            <v>167167</v>
          </cell>
          <cell r="Y75">
            <v>0</v>
          </cell>
          <cell r="Z75" t="str">
            <v>Not Valued from Nucleus - Model AZ</v>
          </cell>
        </row>
        <row r="76">
          <cell r="C76">
            <v>201110</v>
          </cell>
          <cell r="E76">
            <v>167167</v>
          </cell>
          <cell r="Y76">
            <v>0</v>
          </cell>
          <cell r="Z76" t="str">
            <v>Not Valued from Nucleus - Model AZ</v>
          </cell>
        </row>
        <row r="77">
          <cell r="C77">
            <v>201101</v>
          </cell>
          <cell r="E77">
            <v>144663</v>
          </cell>
          <cell r="Y77">
            <v>-338.52489623028242</v>
          </cell>
          <cell r="Z77" t="str">
            <v>Valued from Nucleus</v>
          </cell>
        </row>
        <row r="78">
          <cell r="C78">
            <v>201102</v>
          </cell>
          <cell r="E78">
            <v>144663</v>
          </cell>
          <cell r="Y78">
            <v>-338.44532353794676</v>
          </cell>
          <cell r="Z78" t="str">
            <v>Valued from Nucleus</v>
          </cell>
        </row>
        <row r="79">
          <cell r="C79">
            <v>201103</v>
          </cell>
          <cell r="E79">
            <v>144663</v>
          </cell>
          <cell r="Y79">
            <v>-338.36005946823173</v>
          </cell>
          <cell r="Z79" t="str">
            <v>Valued from Nucleus</v>
          </cell>
        </row>
        <row r="80">
          <cell r="C80">
            <v>201101</v>
          </cell>
          <cell r="E80">
            <v>167165</v>
          </cell>
          <cell r="Y80">
            <v>0</v>
          </cell>
          <cell r="Z80" t="str">
            <v>Not Valued from Nucleus - Model AZ</v>
          </cell>
        </row>
        <row r="81">
          <cell r="C81">
            <v>201102</v>
          </cell>
          <cell r="E81">
            <v>167165</v>
          </cell>
          <cell r="Y81">
            <v>0</v>
          </cell>
          <cell r="Z81" t="str">
            <v>Not Valued from Nucleus - Model AZ</v>
          </cell>
        </row>
        <row r="82">
          <cell r="C82">
            <v>201103</v>
          </cell>
          <cell r="E82">
            <v>167165</v>
          </cell>
          <cell r="Y82">
            <v>0</v>
          </cell>
          <cell r="Z82" t="str">
            <v>Not Valued from Nucleus - Model AZ</v>
          </cell>
        </row>
        <row r="83">
          <cell r="C83">
            <v>201104</v>
          </cell>
          <cell r="E83">
            <v>167165</v>
          </cell>
          <cell r="Y83">
            <v>0</v>
          </cell>
          <cell r="Z83" t="str">
            <v>Not Valued from Nucleus - Model AZ</v>
          </cell>
        </row>
        <row r="84">
          <cell r="C84">
            <v>201105</v>
          </cell>
          <cell r="E84">
            <v>167165</v>
          </cell>
          <cell r="Y84">
            <v>0</v>
          </cell>
          <cell r="Z84" t="str">
            <v>Not Valued from Nucleus - Model AZ</v>
          </cell>
        </row>
        <row r="85">
          <cell r="C85">
            <v>201106</v>
          </cell>
          <cell r="E85">
            <v>167165</v>
          </cell>
          <cell r="Y85">
            <v>0</v>
          </cell>
          <cell r="Z85" t="str">
            <v>Not Valued from Nucleus - Model AZ</v>
          </cell>
        </row>
        <row r="86">
          <cell r="C86">
            <v>201107</v>
          </cell>
          <cell r="E86">
            <v>167165</v>
          </cell>
          <cell r="Y86">
            <v>0</v>
          </cell>
          <cell r="Z86" t="str">
            <v>Not Valued from Nucleus - Model AZ</v>
          </cell>
        </row>
        <row r="87">
          <cell r="C87">
            <v>201108</v>
          </cell>
          <cell r="E87">
            <v>167165</v>
          </cell>
          <cell r="Y87">
            <v>0</v>
          </cell>
          <cell r="Z87" t="str">
            <v>Not Valued from Nucleus - Model AZ</v>
          </cell>
        </row>
        <row r="88">
          <cell r="C88">
            <v>201109</v>
          </cell>
          <cell r="E88">
            <v>167165</v>
          </cell>
          <cell r="Y88">
            <v>0</v>
          </cell>
          <cell r="Z88" t="str">
            <v>Not Valued from Nucleus - Model AZ</v>
          </cell>
        </row>
        <row r="89">
          <cell r="C89">
            <v>201110</v>
          </cell>
          <cell r="E89">
            <v>167165</v>
          </cell>
          <cell r="Y89">
            <v>0</v>
          </cell>
          <cell r="Z89" t="str">
            <v>Not Valued from Nucleus - Model AZ</v>
          </cell>
        </row>
        <row r="90">
          <cell r="C90">
            <v>201101</v>
          </cell>
          <cell r="E90">
            <v>167167</v>
          </cell>
          <cell r="Y90">
            <v>0</v>
          </cell>
          <cell r="Z90" t="str">
            <v>Not Valued from Nucleus - Model AZ</v>
          </cell>
        </row>
        <row r="91">
          <cell r="C91">
            <v>201102</v>
          </cell>
          <cell r="E91">
            <v>167167</v>
          </cell>
          <cell r="Y91">
            <v>0</v>
          </cell>
          <cell r="Z91" t="str">
            <v>Not Valued from Nucleus - Model AZ</v>
          </cell>
        </row>
        <row r="92">
          <cell r="C92">
            <v>201103</v>
          </cell>
          <cell r="E92">
            <v>167167</v>
          </cell>
          <cell r="Y92">
            <v>0</v>
          </cell>
          <cell r="Z92" t="str">
            <v>Not Valued from Nucleus - Model AZ</v>
          </cell>
        </row>
        <row r="93">
          <cell r="C93">
            <v>201104</v>
          </cell>
          <cell r="E93">
            <v>167167</v>
          </cell>
          <cell r="Y93">
            <v>0</v>
          </cell>
          <cell r="Z93" t="str">
            <v>Not Valued from Nucleus - Model AZ</v>
          </cell>
        </row>
        <row r="94">
          <cell r="C94">
            <v>201105</v>
          </cell>
          <cell r="E94">
            <v>167167</v>
          </cell>
          <cell r="Y94">
            <v>0</v>
          </cell>
          <cell r="Z94" t="str">
            <v>Not Valued from Nucleus - Model AZ</v>
          </cell>
        </row>
        <row r="95">
          <cell r="C95">
            <v>201106</v>
          </cell>
          <cell r="E95">
            <v>167167</v>
          </cell>
          <cell r="Y95">
            <v>0</v>
          </cell>
          <cell r="Z95" t="str">
            <v>Not Valued from Nucleus - Model AZ</v>
          </cell>
        </row>
        <row r="96">
          <cell r="C96">
            <v>201107</v>
          </cell>
          <cell r="E96">
            <v>167167</v>
          </cell>
          <cell r="Y96">
            <v>0</v>
          </cell>
          <cell r="Z96" t="str">
            <v>Not Valued from Nucleus - Model AZ</v>
          </cell>
        </row>
        <row r="97">
          <cell r="C97">
            <v>201108</v>
          </cell>
          <cell r="E97">
            <v>167167</v>
          </cell>
          <cell r="Y97">
            <v>0</v>
          </cell>
          <cell r="Z97" t="str">
            <v>Not Valued from Nucleus - Model AZ</v>
          </cell>
        </row>
        <row r="98">
          <cell r="C98">
            <v>201109</v>
          </cell>
          <cell r="E98">
            <v>167167</v>
          </cell>
          <cell r="Y98">
            <v>0</v>
          </cell>
          <cell r="Z98" t="str">
            <v>Not Valued from Nucleus - Model AZ</v>
          </cell>
        </row>
        <row r="99">
          <cell r="C99">
            <v>201110</v>
          </cell>
          <cell r="E99">
            <v>167167</v>
          </cell>
          <cell r="Y99">
            <v>0</v>
          </cell>
          <cell r="Z99" t="str">
            <v>Not Valued from Nucleus - Model AZ</v>
          </cell>
        </row>
        <row r="100">
          <cell r="C100">
            <v>201101</v>
          </cell>
          <cell r="E100">
            <v>166059</v>
          </cell>
          <cell r="Y100">
            <v>0</v>
          </cell>
          <cell r="Z100" t="str">
            <v>Not Valued from Nucleus - Model</v>
          </cell>
        </row>
        <row r="101">
          <cell r="C101">
            <v>201102</v>
          </cell>
          <cell r="E101">
            <v>166059</v>
          </cell>
          <cell r="Y101">
            <v>0</v>
          </cell>
          <cell r="Z101" t="str">
            <v>Not Valued from Nucleus - Model</v>
          </cell>
        </row>
        <row r="102">
          <cell r="C102">
            <v>201103</v>
          </cell>
          <cell r="E102">
            <v>166059</v>
          </cell>
          <cell r="Y102">
            <v>0</v>
          </cell>
          <cell r="Z102" t="str">
            <v>Not Valued from Nucleus - Model</v>
          </cell>
        </row>
        <row r="103">
          <cell r="C103">
            <v>201104</v>
          </cell>
          <cell r="E103">
            <v>166059</v>
          </cell>
          <cell r="Y103">
            <v>0</v>
          </cell>
          <cell r="Z103" t="str">
            <v>Not Valued from Nucleus - Model</v>
          </cell>
        </row>
        <row r="104">
          <cell r="C104">
            <v>201105</v>
          </cell>
          <cell r="E104">
            <v>166059</v>
          </cell>
          <cell r="Y104">
            <v>0</v>
          </cell>
          <cell r="Z104" t="str">
            <v>Not Valued from Nucleus - Model</v>
          </cell>
        </row>
        <row r="105">
          <cell r="C105">
            <v>201106</v>
          </cell>
          <cell r="E105">
            <v>166059</v>
          </cell>
          <cell r="Y105">
            <v>0</v>
          </cell>
          <cell r="Z105" t="str">
            <v>Not Valued from Nucleus - Model</v>
          </cell>
        </row>
        <row r="106">
          <cell r="C106">
            <v>201107</v>
          </cell>
          <cell r="E106">
            <v>166059</v>
          </cell>
          <cell r="Y106">
            <v>0</v>
          </cell>
          <cell r="Z106" t="str">
            <v>Not Valued from Nucleus - Model</v>
          </cell>
        </row>
        <row r="107">
          <cell r="C107">
            <v>201108</v>
          </cell>
          <cell r="E107">
            <v>166059</v>
          </cell>
          <cell r="Y107">
            <v>0</v>
          </cell>
          <cell r="Z107" t="str">
            <v>Not Valued from Nucleus - Model</v>
          </cell>
        </row>
        <row r="108">
          <cell r="C108">
            <v>201109</v>
          </cell>
          <cell r="E108">
            <v>166059</v>
          </cell>
          <cell r="Y108">
            <v>0</v>
          </cell>
          <cell r="Z108" t="str">
            <v>Not Valued from Nucleus - Model</v>
          </cell>
        </row>
        <row r="109">
          <cell r="C109">
            <v>201110</v>
          </cell>
          <cell r="E109">
            <v>166059</v>
          </cell>
          <cell r="Y109">
            <v>0</v>
          </cell>
          <cell r="Z109" t="str">
            <v>Not Valued from Nucleus - Model</v>
          </cell>
        </row>
        <row r="110">
          <cell r="C110">
            <v>201101</v>
          </cell>
          <cell r="E110">
            <v>167264</v>
          </cell>
          <cell r="Y110">
            <v>-72628.588274508918</v>
          </cell>
          <cell r="Z110" t="str">
            <v>Valued from Nucleus</v>
          </cell>
        </row>
        <row r="111">
          <cell r="C111">
            <v>201102</v>
          </cell>
          <cell r="E111">
            <v>167264</v>
          </cell>
          <cell r="Y111">
            <v>-72611.516406608207</v>
          </cell>
          <cell r="Z111" t="str">
            <v>Valued from Nucleus</v>
          </cell>
        </row>
        <row r="112">
          <cell r="C112">
            <v>201103</v>
          </cell>
          <cell r="E112">
            <v>167264</v>
          </cell>
          <cell r="Y112">
            <v>-72593.223486108429</v>
          </cell>
          <cell r="Z112" t="str">
            <v>Valued from Nucleus</v>
          </cell>
        </row>
        <row r="113">
          <cell r="C113">
            <v>201104</v>
          </cell>
          <cell r="E113">
            <v>167264</v>
          </cell>
          <cell r="Y113">
            <v>-72391.90840690711</v>
          </cell>
          <cell r="Z113" t="str">
            <v>Valued from Nucleus</v>
          </cell>
        </row>
        <row r="114">
          <cell r="C114">
            <v>201105</v>
          </cell>
          <cell r="E114">
            <v>167264</v>
          </cell>
          <cell r="Y114">
            <v>-72367.679745407746</v>
          </cell>
          <cell r="Z114" t="str">
            <v>Valued from Nucleus</v>
          </cell>
        </row>
        <row r="115">
          <cell r="C115">
            <v>201106</v>
          </cell>
          <cell r="E115">
            <v>167264</v>
          </cell>
          <cell r="Y115">
            <v>-72340.251337663154</v>
          </cell>
          <cell r="Z115" t="str">
            <v>Valued from Nucleus</v>
          </cell>
        </row>
        <row r="116">
          <cell r="C116">
            <v>201107</v>
          </cell>
          <cell r="E116">
            <v>167264</v>
          </cell>
          <cell r="Y116">
            <v>-72309.703475009752</v>
          </cell>
          <cell r="Z116" t="str">
            <v>Valued from Nucleus</v>
          </cell>
        </row>
        <row r="117">
          <cell r="C117">
            <v>201108</v>
          </cell>
          <cell r="E117">
            <v>167264</v>
          </cell>
          <cell r="Y117">
            <v>-72276.098043575199</v>
          </cell>
          <cell r="Z117" t="str">
            <v>Valued from Nucleus</v>
          </cell>
        </row>
        <row r="118">
          <cell r="C118">
            <v>201109</v>
          </cell>
          <cell r="E118">
            <v>167264</v>
          </cell>
          <cell r="Y118">
            <v>-72045.533799195648</v>
          </cell>
          <cell r="Z118" t="str">
            <v>Valued from Nucleus</v>
          </cell>
        </row>
        <row r="119">
          <cell r="C119">
            <v>201110</v>
          </cell>
          <cell r="E119">
            <v>167264</v>
          </cell>
          <cell r="Y119">
            <v>-72005.677209148926</v>
          </cell>
          <cell r="Z119" t="str">
            <v>Valued from Nucleus</v>
          </cell>
        </row>
        <row r="120">
          <cell r="C120">
            <v>201101</v>
          </cell>
          <cell r="E120">
            <v>167265</v>
          </cell>
          <cell r="Y120">
            <v>-50665.956351846966</v>
          </cell>
          <cell r="Z120" t="str">
            <v>Valued from Nucleus</v>
          </cell>
        </row>
        <row r="121">
          <cell r="C121">
            <v>201102</v>
          </cell>
          <cell r="E121">
            <v>167265</v>
          </cell>
          <cell r="Y121">
            <v>-50654.046957289647</v>
          </cell>
          <cell r="Z121" t="str">
            <v>Valued from Nucleus</v>
          </cell>
        </row>
        <row r="122">
          <cell r="C122">
            <v>201103</v>
          </cell>
          <cell r="E122">
            <v>167265</v>
          </cell>
          <cell r="Y122">
            <v>-50641.285752182826</v>
          </cell>
          <cell r="Z122" t="str">
            <v>Valued from Nucleus</v>
          </cell>
        </row>
        <row r="123">
          <cell r="C123">
            <v>201104</v>
          </cell>
          <cell r="E123">
            <v>167265</v>
          </cell>
          <cell r="Y123">
            <v>-50500.847651180084</v>
          </cell>
          <cell r="Z123" t="str">
            <v>Valued from Nucleus</v>
          </cell>
        </row>
        <row r="124">
          <cell r="C124">
            <v>201105</v>
          </cell>
          <cell r="E124">
            <v>167265</v>
          </cell>
          <cell r="Y124">
            <v>-50483.945652460912</v>
          </cell>
          <cell r="Z124" t="str">
            <v>Valued from Nucleus</v>
          </cell>
        </row>
        <row r="125">
          <cell r="C125">
            <v>201106</v>
          </cell>
          <cell r="E125">
            <v>167265</v>
          </cell>
          <cell r="Y125">
            <v>-50464.811499607276</v>
          </cell>
          <cell r="Z125" t="str">
            <v>Valued from Nucleus</v>
          </cell>
        </row>
        <row r="126">
          <cell r="C126">
            <v>201107</v>
          </cell>
          <cell r="E126">
            <v>167265</v>
          </cell>
          <cell r="Y126">
            <v>-50443.501204135348</v>
          </cell>
          <cell r="Z126" t="str">
            <v>Valued from Nucleus</v>
          </cell>
        </row>
        <row r="127">
          <cell r="C127">
            <v>201108</v>
          </cell>
          <cell r="E127">
            <v>167265</v>
          </cell>
          <cell r="Y127">
            <v>-50420.057938023485</v>
          </cell>
          <cell r="Z127" t="str">
            <v>Valued from Nucleus</v>
          </cell>
        </row>
        <row r="128">
          <cell r="C128">
            <v>201109</v>
          </cell>
          <cell r="E128">
            <v>167265</v>
          </cell>
          <cell r="Y128">
            <v>-50259.215517434524</v>
          </cell>
          <cell r="Z128" t="str">
            <v>Valued from Nucleus</v>
          </cell>
        </row>
        <row r="129">
          <cell r="C129">
            <v>201110</v>
          </cell>
          <cell r="E129">
            <v>167265</v>
          </cell>
          <cell r="Y129">
            <v>-50231.411421284283</v>
          </cell>
          <cell r="Z129" t="str">
            <v>Valued from Nucleus</v>
          </cell>
        </row>
        <row r="130">
          <cell r="C130">
            <v>201101</v>
          </cell>
          <cell r="E130">
            <v>167266</v>
          </cell>
          <cell r="Y130">
            <v>-16883.377710000223</v>
          </cell>
          <cell r="Z130" t="str">
            <v>Valued from Nucleus</v>
          </cell>
        </row>
        <row r="131">
          <cell r="C131">
            <v>201102</v>
          </cell>
          <cell r="E131">
            <v>167266</v>
          </cell>
          <cell r="Y131">
            <v>-16879.409151601518</v>
          </cell>
          <cell r="Z131" t="str">
            <v>Valued from Nucleus</v>
          </cell>
        </row>
        <row r="132">
          <cell r="C132">
            <v>201103</v>
          </cell>
          <cell r="E132">
            <v>167266</v>
          </cell>
          <cell r="Y132">
            <v>-16875.15674502782</v>
          </cell>
          <cell r="Z132" t="str">
            <v>Valued from Nucleus</v>
          </cell>
        </row>
        <row r="133">
          <cell r="C133">
            <v>201104</v>
          </cell>
          <cell r="E133">
            <v>167266</v>
          </cell>
          <cell r="Y133">
            <v>-16828.358664525033</v>
          </cell>
          <cell r="Z133" t="str">
            <v>Valued from Nucleus</v>
          </cell>
        </row>
        <row r="134">
          <cell r="C134">
            <v>201105</v>
          </cell>
          <cell r="E134">
            <v>167266</v>
          </cell>
          <cell r="Y134">
            <v>-16822.72642447714</v>
          </cell>
          <cell r="Z134" t="str">
            <v>Valued from Nucleus</v>
          </cell>
        </row>
        <row r="135">
          <cell r="C135">
            <v>201106</v>
          </cell>
          <cell r="E135">
            <v>167266</v>
          </cell>
          <cell r="Y135">
            <v>-16816.350365421913</v>
          </cell>
          <cell r="Z135" t="str">
            <v>Valued from Nucleus</v>
          </cell>
        </row>
        <row r="136">
          <cell r="C136">
            <v>201107</v>
          </cell>
          <cell r="E136">
            <v>167266</v>
          </cell>
          <cell r="Y136">
            <v>-16809.249152033859</v>
          </cell>
          <cell r="Z136" t="str">
            <v>Valued from Nucleus</v>
          </cell>
        </row>
        <row r="137">
          <cell r="C137">
            <v>201108</v>
          </cell>
          <cell r="E137">
            <v>167266</v>
          </cell>
          <cell r="Y137">
            <v>-16801.437170478159</v>
          </cell>
          <cell r="Z137" t="str">
            <v>Valued from Nucleus</v>
          </cell>
        </row>
        <row r="138">
          <cell r="C138">
            <v>201109</v>
          </cell>
          <cell r="E138">
            <v>167266</v>
          </cell>
          <cell r="Y138">
            <v>-16747.839774235679</v>
          </cell>
          <cell r="Z138" t="str">
            <v>Valued from Nucleus</v>
          </cell>
        </row>
        <row r="139">
          <cell r="C139">
            <v>201110</v>
          </cell>
          <cell r="E139">
            <v>167266</v>
          </cell>
          <cell r="Y139">
            <v>-16738.574636636578</v>
          </cell>
          <cell r="Z139" t="str">
            <v>Valued from Nucleus</v>
          </cell>
        </row>
        <row r="140">
          <cell r="C140">
            <v>201101</v>
          </cell>
          <cell r="E140">
            <v>167267</v>
          </cell>
          <cell r="Y140">
            <v>-33782.578641846747</v>
          </cell>
          <cell r="Z140" t="str">
            <v>Valued from Nucleus</v>
          </cell>
        </row>
        <row r="141">
          <cell r="C141">
            <v>201102</v>
          </cell>
          <cell r="E141">
            <v>167267</v>
          </cell>
          <cell r="Y141">
            <v>-33774.637805688137</v>
          </cell>
          <cell r="Z141" t="str">
            <v>Valued from Nucleus</v>
          </cell>
        </row>
        <row r="142">
          <cell r="C142">
            <v>201103</v>
          </cell>
          <cell r="E142">
            <v>167267</v>
          </cell>
          <cell r="Y142">
            <v>-33766.12900715501</v>
          </cell>
          <cell r="Z142" t="str">
            <v>Valued from Nucleus</v>
          </cell>
        </row>
        <row r="143">
          <cell r="C143">
            <v>201104</v>
          </cell>
          <cell r="E143">
            <v>167267</v>
          </cell>
          <cell r="Y143">
            <v>-33672.488986655051</v>
          </cell>
          <cell r="Z143" t="str">
            <v>Valued from Nucleus</v>
          </cell>
        </row>
        <row r="144">
          <cell r="C144">
            <v>201105</v>
          </cell>
          <cell r="E144">
            <v>167267</v>
          </cell>
          <cell r="Y144">
            <v>-33661.219227983776</v>
          </cell>
          <cell r="Z144" t="str">
            <v>Valued from Nucleus</v>
          </cell>
        </row>
        <row r="145">
          <cell r="C145">
            <v>201106</v>
          </cell>
          <cell r="E145">
            <v>167267</v>
          </cell>
          <cell r="Y145">
            <v>-33648.461134185367</v>
          </cell>
          <cell r="Z145" t="str">
            <v>Valued from Nucleus</v>
          </cell>
        </row>
        <row r="146">
          <cell r="C146">
            <v>201107</v>
          </cell>
          <cell r="E146">
            <v>167267</v>
          </cell>
          <cell r="Y146">
            <v>-33634.252052101489</v>
          </cell>
          <cell r="Z146" t="str">
            <v>Valued from Nucleus</v>
          </cell>
        </row>
        <row r="147">
          <cell r="C147">
            <v>201108</v>
          </cell>
          <cell r="E147">
            <v>167267</v>
          </cell>
          <cell r="Y147">
            <v>-33618.620767545333</v>
          </cell>
          <cell r="Z147" t="str">
            <v>Valued from Nucleus</v>
          </cell>
        </row>
        <row r="148">
          <cell r="C148">
            <v>201109</v>
          </cell>
          <cell r="E148">
            <v>167267</v>
          </cell>
          <cell r="Y148">
            <v>-33511.375743198849</v>
          </cell>
          <cell r="Z148" t="str">
            <v>Valued from Nucleus</v>
          </cell>
        </row>
        <row r="149">
          <cell r="C149">
            <v>201110</v>
          </cell>
          <cell r="E149">
            <v>167267</v>
          </cell>
          <cell r="Y149">
            <v>-33492.836784647705</v>
          </cell>
          <cell r="Z149" t="str">
            <v>Valued from Nucleus</v>
          </cell>
        </row>
        <row r="150">
          <cell r="C150">
            <v>201101</v>
          </cell>
          <cell r="E150">
            <v>167264</v>
          </cell>
          <cell r="Y150">
            <v>-19647.639485509149</v>
          </cell>
          <cell r="Z150" t="str">
            <v>Valued from Nucleus</v>
          </cell>
        </row>
        <row r="151">
          <cell r="C151">
            <v>201102</v>
          </cell>
          <cell r="E151">
            <v>167264</v>
          </cell>
          <cell r="Y151">
            <v>-19643.021167656279</v>
          </cell>
          <cell r="Z151" t="str">
            <v>Valued from Nucleus</v>
          </cell>
        </row>
        <row r="152">
          <cell r="C152">
            <v>201103</v>
          </cell>
          <cell r="E152">
            <v>167264</v>
          </cell>
          <cell r="Y152">
            <v>-19638.072528068813</v>
          </cell>
          <cell r="Z152" t="str">
            <v>Valued from Nucleus</v>
          </cell>
        </row>
        <row r="153">
          <cell r="C153">
            <v>201104</v>
          </cell>
          <cell r="E153">
            <v>167264</v>
          </cell>
          <cell r="Y153">
            <v>-19581.575728351527</v>
          </cell>
          <cell r="Z153" t="str">
            <v>Valued from Nucleus</v>
          </cell>
        </row>
        <row r="154">
          <cell r="C154">
            <v>201105</v>
          </cell>
          <cell r="E154">
            <v>167264</v>
          </cell>
          <cell r="Y154">
            <v>-19575.022021170884</v>
          </cell>
          <cell r="Z154" t="str">
            <v>Valued from Nucleus</v>
          </cell>
        </row>
        <row r="155">
          <cell r="C155">
            <v>201106</v>
          </cell>
          <cell r="E155">
            <v>167264</v>
          </cell>
          <cell r="Y155">
            <v>-19567.60280187997</v>
          </cell>
          <cell r="Z155" t="str">
            <v>Valued from Nucleus</v>
          </cell>
        </row>
        <row r="156">
          <cell r="C156">
            <v>201107</v>
          </cell>
          <cell r="E156">
            <v>167264</v>
          </cell>
          <cell r="Y156">
            <v>-19559.339788802255</v>
          </cell>
          <cell r="Z156" t="str">
            <v>Valued from Nucleus</v>
          </cell>
        </row>
        <row r="157">
          <cell r="C157">
            <v>201108</v>
          </cell>
          <cell r="E157">
            <v>167264</v>
          </cell>
          <cell r="Y157">
            <v>-19550.249721762986</v>
          </cell>
          <cell r="Z157" t="str">
            <v>Valued from Nucleus</v>
          </cell>
        </row>
        <row r="158">
          <cell r="C158">
            <v>201109</v>
          </cell>
          <cell r="E158">
            <v>167264</v>
          </cell>
          <cell r="Y158">
            <v>-19485.689370188804</v>
          </cell>
          <cell r="Z158" t="str">
            <v>Valued from Nucleus</v>
          </cell>
        </row>
        <row r="159">
          <cell r="C159">
            <v>201110</v>
          </cell>
          <cell r="E159">
            <v>167264</v>
          </cell>
          <cell r="Y159">
            <v>-19474.909616163106</v>
          </cell>
          <cell r="Z159" t="str">
            <v>Valued from Nucleus</v>
          </cell>
        </row>
        <row r="160">
          <cell r="C160">
            <v>201101</v>
          </cell>
          <cell r="E160">
            <v>167165</v>
          </cell>
          <cell r="Y160">
            <v>0</v>
          </cell>
          <cell r="Z160" t="str">
            <v>Not Valued from Nucleus - Model AZ</v>
          </cell>
        </row>
        <row r="161">
          <cell r="C161">
            <v>201102</v>
          </cell>
          <cell r="E161">
            <v>167165</v>
          </cell>
          <cell r="Y161">
            <v>0</v>
          </cell>
          <cell r="Z161" t="str">
            <v>Not Valued from Nucleus - Model AZ</v>
          </cell>
        </row>
        <row r="162">
          <cell r="C162">
            <v>201103</v>
          </cell>
          <cell r="E162">
            <v>167165</v>
          </cell>
          <cell r="Y162">
            <v>0</v>
          </cell>
          <cell r="Z162" t="str">
            <v>Not Valued from Nucleus - Model AZ</v>
          </cell>
        </row>
        <row r="163">
          <cell r="C163">
            <v>201104</v>
          </cell>
          <cell r="E163">
            <v>167165</v>
          </cell>
          <cell r="Y163">
            <v>0</v>
          </cell>
          <cell r="Z163" t="str">
            <v>Not Valued from Nucleus - Model AZ</v>
          </cell>
        </row>
        <row r="164">
          <cell r="C164">
            <v>201105</v>
          </cell>
          <cell r="E164">
            <v>167165</v>
          </cell>
          <cell r="Y164">
            <v>0</v>
          </cell>
          <cell r="Z164" t="str">
            <v>Not Valued from Nucleus - Model AZ</v>
          </cell>
        </row>
        <row r="165">
          <cell r="C165">
            <v>201106</v>
          </cell>
          <cell r="E165">
            <v>167165</v>
          </cell>
          <cell r="Y165">
            <v>0</v>
          </cell>
          <cell r="Z165" t="str">
            <v>Not Valued from Nucleus - Model AZ</v>
          </cell>
        </row>
        <row r="166">
          <cell r="C166">
            <v>201107</v>
          </cell>
          <cell r="E166">
            <v>167165</v>
          </cell>
          <cell r="Y166">
            <v>0</v>
          </cell>
          <cell r="Z166" t="str">
            <v>Not Valued from Nucleus - Model AZ</v>
          </cell>
        </row>
        <row r="167">
          <cell r="C167">
            <v>201108</v>
          </cell>
          <cell r="E167">
            <v>167165</v>
          </cell>
          <cell r="Y167">
            <v>0</v>
          </cell>
          <cell r="Z167" t="str">
            <v>Not Valued from Nucleus - Model AZ</v>
          </cell>
        </row>
        <row r="168">
          <cell r="C168">
            <v>201109</v>
          </cell>
          <cell r="E168">
            <v>167165</v>
          </cell>
          <cell r="Y168">
            <v>0</v>
          </cell>
          <cell r="Z168" t="str">
            <v>Not Valued from Nucleus - Model AZ</v>
          </cell>
        </row>
        <row r="169">
          <cell r="C169">
            <v>201110</v>
          </cell>
          <cell r="E169">
            <v>167165</v>
          </cell>
          <cell r="Y169">
            <v>0</v>
          </cell>
          <cell r="Z169" t="str">
            <v>Not Valued from Nucleus - Model AZ</v>
          </cell>
        </row>
        <row r="170">
          <cell r="C170">
            <v>201101</v>
          </cell>
          <cell r="E170">
            <v>167265</v>
          </cell>
          <cell r="Y170">
            <v>-13706.261793594836</v>
          </cell>
          <cell r="Z170" t="str">
            <v>Valued from Nucleus</v>
          </cell>
        </row>
        <row r="171">
          <cell r="C171">
            <v>201102</v>
          </cell>
          <cell r="E171">
            <v>167265</v>
          </cell>
          <cell r="Y171">
            <v>-13703.040038961963</v>
          </cell>
          <cell r="Z171" t="str">
            <v>Valued from Nucleus</v>
          </cell>
        </row>
        <row r="172">
          <cell r="C172">
            <v>201103</v>
          </cell>
          <cell r="E172">
            <v>167265</v>
          </cell>
          <cell r="Y172">
            <v>-13699.587850735586</v>
          </cell>
          <cell r="Z172" t="str">
            <v>Valued from Nucleus</v>
          </cell>
        </row>
        <row r="173">
          <cell r="C173">
            <v>201104</v>
          </cell>
          <cell r="E173">
            <v>167265</v>
          </cell>
          <cell r="Y173">
            <v>-13660.175486314072</v>
          </cell>
          <cell r="Z173" t="str">
            <v>Valued from Nucleus</v>
          </cell>
        </row>
        <row r="174">
          <cell r="C174">
            <v>201105</v>
          </cell>
          <cell r="E174">
            <v>167265</v>
          </cell>
          <cell r="Y174">
            <v>-13655.60359733969</v>
          </cell>
          <cell r="Z174" t="str">
            <v>Valued from Nucleus</v>
          </cell>
        </row>
        <row r="175">
          <cell r="C175">
            <v>201106</v>
          </cell>
          <cell r="E175">
            <v>167265</v>
          </cell>
          <cell r="Y175">
            <v>-13650.427924100144</v>
          </cell>
          <cell r="Z175" t="str">
            <v>Valued from Nucleus</v>
          </cell>
        </row>
        <row r="176">
          <cell r="C176">
            <v>201107</v>
          </cell>
          <cell r="E176">
            <v>167265</v>
          </cell>
          <cell r="Y176">
            <v>-13644.663617373601</v>
          </cell>
          <cell r="Z176" t="str">
            <v>Valued from Nucleus</v>
          </cell>
        </row>
        <row r="177">
          <cell r="C177">
            <v>201108</v>
          </cell>
          <cell r="E177">
            <v>167265</v>
          </cell>
          <cell r="Y177">
            <v>-13638.322354920498</v>
          </cell>
          <cell r="Z177" t="str">
            <v>Valued from Nucleus</v>
          </cell>
        </row>
        <row r="178">
          <cell r="C178">
            <v>201109</v>
          </cell>
          <cell r="E178">
            <v>167265</v>
          </cell>
          <cell r="Y178">
            <v>-13593.284828615369</v>
          </cell>
          <cell r="Z178" t="str">
            <v>Valued from Nucleus</v>
          </cell>
        </row>
        <row r="179">
          <cell r="C179">
            <v>201110</v>
          </cell>
          <cell r="E179">
            <v>167265</v>
          </cell>
          <cell r="Y179">
            <v>-13585.764834630558</v>
          </cell>
          <cell r="Z179" t="str">
            <v>Valued from Nucleus</v>
          </cell>
        </row>
        <row r="180">
          <cell r="C180">
            <v>201101</v>
          </cell>
          <cell r="E180">
            <v>167267</v>
          </cell>
          <cell r="Y180">
            <v>-9138.9347062226661</v>
          </cell>
          <cell r="Z180" t="str">
            <v>Valued from Nucleus</v>
          </cell>
        </row>
        <row r="181">
          <cell r="C181">
            <v>201102</v>
          </cell>
          <cell r="E181">
            <v>167267</v>
          </cell>
          <cell r="Y181">
            <v>-9136.7865344109268</v>
          </cell>
          <cell r="Z181" t="str">
            <v>Valued from Nucleus</v>
          </cell>
        </row>
        <row r="182">
          <cell r="C182">
            <v>201103</v>
          </cell>
          <cell r="E182">
            <v>167267</v>
          </cell>
          <cell r="Y182">
            <v>-9134.4847162150145</v>
          </cell>
          <cell r="Z182" t="str">
            <v>Valued from Nucleus</v>
          </cell>
        </row>
        <row r="183">
          <cell r="C183">
            <v>201104</v>
          </cell>
          <cell r="E183">
            <v>167267</v>
          </cell>
          <cell r="Y183">
            <v>-9108.2057037103514</v>
          </cell>
          <cell r="Z183" t="str">
            <v>Valued from Nucleus</v>
          </cell>
        </row>
        <row r="184">
          <cell r="C184">
            <v>201105</v>
          </cell>
          <cell r="E184">
            <v>167267</v>
          </cell>
          <cell r="Y184">
            <v>-9105.1573017864575</v>
          </cell>
          <cell r="Z184" t="str">
            <v>Valued from Nucleus</v>
          </cell>
        </row>
        <row r="185">
          <cell r="C185">
            <v>201106</v>
          </cell>
          <cell r="E185">
            <v>167267</v>
          </cell>
          <cell r="Y185">
            <v>-9101.706314164212</v>
          </cell>
          <cell r="Z185" t="str">
            <v>Valued from Nucleus</v>
          </cell>
        </row>
        <row r="186">
          <cell r="C186">
            <v>201107</v>
          </cell>
          <cell r="E186">
            <v>167267</v>
          </cell>
          <cell r="Y186">
            <v>-9097.8628429396122</v>
          </cell>
          <cell r="Z186" t="str">
            <v>Valued from Nucleus</v>
          </cell>
        </row>
        <row r="187">
          <cell r="C187">
            <v>201108</v>
          </cell>
          <cell r="E187">
            <v>167267</v>
          </cell>
          <cell r="Y187">
            <v>-9093.6346745019564</v>
          </cell>
          <cell r="Z187" t="str">
            <v>Valued from Nucleus</v>
          </cell>
        </row>
        <row r="188">
          <cell r="C188">
            <v>201109</v>
          </cell>
          <cell r="E188">
            <v>167267</v>
          </cell>
          <cell r="Y188">
            <v>-9063.6049684865138</v>
          </cell>
          <cell r="Z188" t="str">
            <v>Valued from Nucleus</v>
          </cell>
        </row>
        <row r="189">
          <cell r="C189">
            <v>201110</v>
          </cell>
          <cell r="E189">
            <v>167267</v>
          </cell>
          <cell r="Y189">
            <v>-9058.5908563198755</v>
          </cell>
          <cell r="Z189" t="str">
            <v>Valued from Nucleus</v>
          </cell>
        </row>
        <row r="190">
          <cell r="C190">
            <v>201101</v>
          </cell>
          <cell r="E190">
            <v>167266</v>
          </cell>
          <cell r="Y190">
            <v>-9134.6541747443425</v>
          </cell>
          <cell r="Z190" t="str">
            <v>Valued from Nucleus</v>
          </cell>
        </row>
        <row r="191">
          <cell r="C191">
            <v>201102</v>
          </cell>
          <cell r="E191">
            <v>167266</v>
          </cell>
          <cell r="Y191">
            <v>-9132.5070091020698</v>
          </cell>
          <cell r="Z191" t="str">
            <v>Valued from Nucleus</v>
          </cell>
        </row>
        <row r="192">
          <cell r="C192">
            <v>201103</v>
          </cell>
          <cell r="E192">
            <v>167266</v>
          </cell>
          <cell r="Y192">
            <v>-9130.206269041144</v>
          </cell>
          <cell r="Z192" t="str">
            <v>Valued from Nucleus</v>
          </cell>
        </row>
        <row r="193">
          <cell r="C193">
            <v>201104</v>
          </cell>
          <cell r="E193">
            <v>167266</v>
          </cell>
          <cell r="Y193">
            <v>-9103.9395652074418</v>
          </cell>
          <cell r="Z193" t="str">
            <v>Valued from Nucleus</v>
          </cell>
        </row>
        <row r="194">
          <cell r="C194">
            <v>201105</v>
          </cell>
          <cell r="E194">
            <v>167266</v>
          </cell>
          <cell r="Y194">
            <v>-9100.8925911064634</v>
          </cell>
          <cell r="Z194" t="str">
            <v>Valued from Nucleus</v>
          </cell>
        </row>
        <row r="195">
          <cell r="C195">
            <v>201106</v>
          </cell>
          <cell r="E195">
            <v>167266</v>
          </cell>
          <cell r="Y195">
            <v>-9097.4432198718641</v>
          </cell>
          <cell r="Z195" t="str">
            <v>Valued from Nucleus</v>
          </cell>
        </row>
        <row r="196">
          <cell r="C196">
            <v>201107</v>
          </cell>
          <cell r="E196">
            <v>167266</v>
          </cell>
          <cell r="Y196">
            <v>-9093.6015488679768</v>
          </cell>
          <cell r="Z196" t="str">
            <v>Valued from Nucleus</v>
          </cell>
        </row>
        <row r="197">
          <cell r="C197">
            <v>201108</v>
          </cell>
          <cell r="E197">
            <v>167266</v>
          </cell>
          <cell r="Y197">
            <v>-9089.3753608370844</v>
          </cell>
          <cell r="Z197" t="str">
            <v>Valued from Nucleus</v>
          </cell>
        </row>
        <row r="198">
          <cell r="C198">
            <v>201109</v>
          </cell>
          <cell r="E198">
            <v>167266</v>
          </cell>
          <cell r="Y198">
            <v>-9059.359720257713</v>
          </cell>
          <cell r="Z198" t="str">
            <v>Valued from Nucleus</v>
          </cell>
        </row>
        <row r="199">
          <cell r="C199">
            <v>201110</v>
          </cell>
          <cell r="E199">
            <v>167266</v>
          </cell>
          <cell r="Y199">
            <v>-9054.3479566213646</v>
          </cell>
          <cell r="Z199" t="str">
            <v>Valued from Nucleus</v>
          </cell>
        </row>
        <row r="200">
          <cell r="C200">
            <v>201101</v>
          </cell>
          <cell r="E200">
            <v>166065</v>
          </cell>
          <cell r="Y200">
            <v>-66400.347374744466</v>
          </cell>
          <cell r="Z200" t="str">
            <v>Valued from Nucleus</v>
          </cell>
        </row>
        <row r="201">
          <cell r="C201">
            <v>201102</v>
          </cell>
          <cell r="E201">
            <v>166065</v>
          </cell>
          <cell r="Y201">
            <v>-66384.73949930763</v>
          </cell>
          <cell r="Z201" t="str">
            <v>Valued from Nucleus</v>
          </cell>
        </row>
        <row r="202">
          <cell r="C202">
            <v>201103</v>
          </cell>
          <cell r="E202">
            <v>166065</v>
          </cell>
          <cell r="Y202">
            <v>-66368.015282239081</v>
          </cell>
          <cell r="Z202" t="str">
            <v>Valued from Nucleus</v>
          </cell>
        </row>
        <row r="203">
          <cell r="C203">
            <v>201104</v>
          </cell>
          <cell r="E203">
            <v>166065</v>
          </cell>
          <cell r="Y203">
            <v>-66348.832299977992</v>
          </cell>
          <cell r="Z203" t="str">
            <v>Valued from Nucleus</v>
          </cell>
        </row>
        <row r="204">
          <cell r="C204">
            <v>201105</v>
          </cell>
          <cell r="E204">
            <v>166065</v>
          </cell>
          <cell r="Y204">
            <v>-66326.626180066916</v>
          </cell>
          <cell r="Z204" t="str">
            <v>Valued from Nucleus</v>
          </cell>
        </row>
        <row r="205">
          <cell r="C205">
            <v>201106</v>
          </cell>
          <cell r="E205">
            <v>166065</v>
          </cell>
          <cell r="Y205">
            <v>-66301.48741986914</v>
          </cell>
          <cell r="Z205" t="str">
            <v>Valued from Nucleus</v>
          </cell>
        </row>
        <row r="206">
          <cell r="C206">
            <v>201107</v>
          </cell>
          <cell r="E206">
            <v>166065</v>
          </cell>
          <cell r="Y206">
            <v>-66273.48960822256</v>
          </cell>
          <cell r="Z206" t="str">
            <v>Valued from Nucleus</v>
          </cell>
        </row>
        <row r="207">
          <cell r="C207">
            <v>201108</v>
          </cell>
          <cell r="E207">
            <v>166065</v>
          </cell>
          <cell r="Y207">
            <v>-66242.689465172225</v>
          </cell>
          <cell r="Z207" t="str">
            <v>Valued from Nucleus</v>
          </cell>
        </row>
        <row r="208">
          <cell r="C208">
            <v>201109</v>
          </cell>
          <cell r="E208">
            <v>166065</v>
          </cell>
          <cell r="Y208">
            <v>-66208.989793800385</v>
          </cell>
          <cell r="Z208" t="str">
            <v>Valued from Nucleus</v>
          </cell>
        </row>
        <row r="209">
          <cell r="C209">
            <v>201110</v>
          </cell>
          <cell r="E209">
            <v>166065</v>
          </cell>
          <cell r="Y209">
            <v>-66172.362060970001</v>
          </cell>
          <cell r="Z209" t="str">
            <v>Valued from Nucleus</v>
          </cell>
        </row>
        <row r="210">
          <cell r="C210">
            <v>201101</v>
          </cell>
          <cell r="E210">
            <v>166066</v>
          </cell>
          <cell r="Y210">
            <v>-43743.510604295792</v>
          </cell>
          <cell r="Z210" t="str">
            <v>Valued from Nucleus</v>
          </cell>
        </row>
        <row r="211">
          <cell r="C211">
            <v>201102</v>
          </cell>
          <cell r="E211">
            <v>166066</v>
          </cell>
          <cell r="Y211">
            <v>-43733.228380005174</v>
          </cell>
          <cell r="Z211" t="str">
            <v>Valued from Nucleus</v>
          </cell>
        </row>
        <row r="212">
          <cell r="C212">
            <v>201103</v>
          </cell>
          <cell r="E212">
            <v>166066</v>
          </cell>
          <cell r="Y212">
            <v>-43722.210727302889</v>
          </cell>
          <cell r="Z212" t="str">
            <v>Valued from Nucleus</v>
          </cell>
        </row>
        <row r="213">
          <cell r="C213">
            <v>201104</v>
          </cell>
          <cell r="E213">
            <v>166066</v>
          </cell>
          <cell r="Y213">
            <v>-43709.573278537384</v>
          </cell>
          <cell r="Z213" t="str">
            <v>Valued from Nucleus</v>
          </cell>
        </row>
        <row r="214">
          <cell r="C214">
            <v>201105</v>
          </cell>
          <cell r="E214">
            <v>166066</v>
          </cell>
          <cell r="Y214">
            <v>-43694.944233958326</v>
          </cell>
          <cell r="Z214" t="str">
            <v>Valued from Nucleus</v>
          </cell>
        </row>
        <row r="215">
          <cell r="C215">
            <v>201106</v>
          </cell>
          <cell r="E215">
            <v>166066</v>
          </cell>
          <cell r="Y215">
            <v>-43678.383211813598</v>
          </cell>
          <cell r="Z215" t="str">
            <v>Valued from Nucleus</v>
          </cell>
        </row>
        <row r="216">
          <cell r="C216">
            <v>201107</v>
          </cell>
          <cell r="E216">
            <v>166066</v>
          </cell>
          <cell r="Y216">
            <v>-43659.938691278978</v>
          </cell>
          <cell r="Z216" t="str">
            <v>Valued from Nucleus</v>
          </cell>
        </row>
        <row r="217">
          <cell r="C217">
            <v>201108</v>
          </cell>
          <cell r="E217">
            <v>166066</v>
          </cell>
          <cell r="Y217">
            <v>-43639.64803863327</v>
          </cell>
          <cell r="Z217" t="str">
            <v>Valued from Nucleus</v>
          </cell>
        </row>
        <row r="218">
          <cell r="C218">
            <v>201109</v>
          </cell>
          <cell r="E218">
            <v>166066</v>
          </cell>
          <cell r="Y218">
            <v>-43617.447222066803</v>
          </cell>
          <cell r="Z218" t="str">
            <v>Valued from Nucleus</v>
          </cell>
        </row>
        <row r="219">
          <cell r="C219">
            <v>201110</v>
          </cell>
          <cell r="E219">
            <v>166066</v>
          </cell>
          <cell r="Y219">
            <v>-43593.317444395092</v>
          </cell>
          <cell r="Z219" t="str">
            <v>Valued from Nucleus</v>
          </cell>
        </row>
        <row r="220">
          <cell r="C220">
            <v>201101</v>
          </cell>
          <cell r="E220">
            <v>166076</v>
          </cell>
          <cell r="Y220">
            <v>0</v>
          </cell>
          <cell r="Z220" t="str">
            <v>Not Valued from Nucleus - Model</v>
          </cell>
        </row>
        <row r="221">
          <cell r="C221">
            <v>201102</v>
          </cell>
          <cell r="E221">
            <v>166076</v>
          </cell>
          <cell r="Y221">
            <v>0</v>
          </cell>
          <cell r="Z221" t="str">
            <v>Not Valued from Nucleus - Model</v>
          </cell>
        </row>
        <row r="222">
          <cell r="C222">
            <v>201103</v>
          </cell>
          <cell r="E222">
            <v>166076</v>
          </cell>
          <cell r="Y222">
            <v>0</v>
          </cell>
          <cell r="Z222" t="str">
            <v>Not Valued from Nucleus - Model</v>
          </cell>
        </row>
        <row r="223">
          <cell r="C223">
            <v>201104</v>
          </cell>
          <cell r="E223">
            <v>166076</v>
          </cell>
          <cell r="Y223">
            <v>0</v>
          </cell>
          <cell r="Z223" t="str">
            <v>Not Valued from Nucleus - Model</v>
          </cell>
        </row>
        <row r="224">
          <cell r="C224">
            <v>201105</v>
          </cell>
          <cell r="E224">
            <v>166076</v>
          </cell>
          <cell r="Y224">
            <v>0</v>
          </cell>
          <cell r="Z224" t="str">
            <v>Not Valued from Nucleus - Model</v>
          </cell>
        </row>
        <row r="225">
          <cell r="C225">
            <v>201106</v>
          </cell>
          <cell r="E225">
            <v>166076</v>
          </cell>
          <cell r="Y225">
            <v>0</v>
          </cell>
          <cell r="Z225" t="str">
            <v>Not Valued from Nucleus - Model</v>
          </cell>
        </row>
        <row r="226">
          <cell r="C226">
            <v>201107</v>
          </cell>
          <cell r="E226">
            <v>166076</v>
          </cell>
          <cell r="Y226">
            <v>0</v>
          </cell>
          <cell r="Z226" t="str">
            <v>Not Valued from Nucleus - Model</v>
          </cell>
        </row>
        <row r="227">
          <cell r="C227">
            <v>201108</v>
          </cell>
          <cell r="E227">
            <v>166076</v>
          </cell>
          <cell r="Y227">
            <v>0</v>
          </cell>
          <cell r="Z227" t="str">
            <v>Not Valued from Nucleus - Model</v>
          </cell>
        </row>
        <row r="228">
          <cell r="C228">
            <v>201109</v>
          </cell>
          <cell r="E228">
            <v>166076</v>
          </cell>
          <cell r="Y228">
            <v>0</v>
          </cell>
          <cell r="Z228" t="str">
            <v>Not Valued from Nucleus - Model</v>
          </cell>
        </row>
        <row r="229">
          <cell r="C229">
            <v>201110</v>
          </cell>
          <cell r="E229">
            <v>166076</v>
          </cell>
          <cell r="Y229">
            <v>0</v>
          </cell>
          <cell r="Z229" t="str">
            <v>Not Valued from Nucleus - Model</v>
          </cell>
        </row>
        <row r="230">
          <cell r="C230">
            <v>201101</v>
          </cell>
          <cell r="E230">
            <v>167167</v>
          </cell>
          <cell r="Y230">
            <v>0</v>
          </cell>
          <cell r="Z230" t="str">
            <v>Not Valued from Nucleus - Model AZ</v>
          </cell>
        </row>
        <row r="231">
          <cell r="C231">
            <v>201102</v>
          </cell>
          <cell r="E231">
            <v>167167</v>
          </cell>
          <cell r="Y231">
            <v>0</v>
          </cell>
          <cell r="Z231" t="str">
            <v>Not Valued from Nucleus - Model AZ</v>
          </cell>
        </row>
        <row r="232">
          <cell r="C232">
            <v>201103</v>
          </cell>
          <cell r="E232">
            <v>167167</v>
          </cell>
          <cell r="Y232">
            <v>0</v>
          </cell>
          <cell r="Z232" t="str">
            <v>Not Valued from Nucleus - Model AZ</v>
          </cell>
        </row>
        <row r="233">
          <cell r="C233">
            <v>201104</v>
          </cell>
          <cell r="E233">
            <v>167167</v>
          </cell>
          <cell r="Y233">
            <v>0</v>
          </cell>
          <cell r="Z233" t="str">
            <v>Not Valued from Nucleus - Model AZ</v>
          </cell>
        </row>
        <row r="234">
          <cell r="C234">
            <v>201105</v>
          </cell>
          <cell r="E234">
            <v>167167</v>
          </cell>
          <cell r="Y234">
            <v>0</v>
          </cell>
          <cell r="Z234" t="str">
            <v>Not Valued from Nucleus - Model AZ</v>
          </cell>
        </row>
        <row r="235">
          <cell r="C235">
            <v>201106</v>
          </cell>
          <cell r="E235">
            <v>167167</v>
          </cell>
          <cell r="Y235">
            <v>0</v>
          </cell>
          <cell r="Z235" t="str">
            <v>Not Valued from Nucleus - Model AZ</v>
          </cell>
        </row>
        <row r="236">
          <cell r="C236">
            <v>201107</v>
          </cell>
          <cell r="E236">
            <v>167167</v>
          </cell>
          <cell r="Y236">
            <v>0</v>
          </cell>
          <cell r="Z236" t="str">
            <v>Not Valued from Nucleus - Model AZ</v>
          </cell>
        </row>
        <row r="237">
          <cell r="C237">
            <v>201108</v>
          </cell>
          <cell r="E237">
            <v>167167</v>
          </cell>
          <cell r="Y237">
            <v>0</v>
          </cell>
          <cell r="Z237" t="str">
            <v>Not Valued from Nucleus - Model AZ</v>
          </cell>
        </row>
        <row r="238">
          <cell r="C238">
            <v>201109</v>
          </cell>
          <cell r="E238">
            <v>167167</v>
          </cell>
          <cell r="Y238">
            <v>0</v>
          </cell>
          <cell r="Z238" t="str">
            <v>Not Valued from Nucleus - Model AZ</v>
          </cell>
        </row>
        <row r="239">
          <cell r="C239">
            <v>201110</v>
          </cell>
          <cell r="E239">
            <v>167167</v>
          </cell>
          <cell r="Y239">
            <v>0</v>
          </cell>
          <cell r="Z239" t="str">
            <v>Not Valued from Nucleus - Model AZ</v>
          </cell>
        </row>
        <row r="240">
          <cell r="C240">
            <v>201101</v>
          </cell>
          <cell r="E240">
            <v>167264</v>
          </cell>
          <cell r="Y240">
            <v>0</v>
          </cell>
          <cell r="Z240" t="str">
            <v>Valued from Nucleus</v>
          </cell>
        </row>
        <row r="241">
          <cell r="C241">
            <v>201102</v>
          </cell>
          <cell r="E241">
            <v>167264</v>
          </cell>
          <cell r="Y241">
            <v>0</v>
          </cell>
          <cell r="Z241" t="str">
            <v>Valued from Nucleus</v>
          </cell>
        </row>
        <row r="242">
          <cell r="C242">
            <v>201103</v>
          </cell>
          <cell r="E242">
            <v>167264</v>
          </cell>
          <cell r="Y242">
            <v>0</v>
          </cell>
          <cell r="Z242" t="str">
            <v>Valued from Nucleus</v>
          </cell>
        </row>
        <row r="243">
          <cell r="C243">
            <v>201104</v>
          </cell>
          <cell r="E243">
            <v>167264</v>
          </cell>
          <cell r="Y243">
            <v>0</v>
          </cell>
          <cell r="Z243" t="str">
            <v>Valued from Nucleus</v>
          </cell>
        </row>
        <row r="244">
          <cell r="C244">
            <v>201105</v>
          </cell>
          <cell r="E244">
            <v>167264</v>
          </cell>
          <cell r="Y244">
            <v>0</v>
          </cell>
          <cell r="Z244" t="str">
            <v>Valued from Nucleus</v>
          </cell>
        </row>
        <row r="245">
          <cell r="C245">
            <v>201106</v>
          </cell>
          <cell r="E245">
            <v>167264</v>
          </cell>
          <cell r="Y245">
            <v>0</v>
          </cell>
          <cell r="Z245" t="str">
            <v>Valued from Nucleus</v>
          </cell>
        </row>
        <row r="246">
          <cell r="C246">
            <v>201107</v>
          </cell>
          <cell r="E246">
            <v>167264</v>
          </cell>
          <cell r="Y246">
            <v>0</v>
          </cell>
          <cell r="Z246" t="str">
            <v>Valued from Nucleus</v>
          </cell>
        </row>
        <row r="247">
          <cell r="C247">
            <v>201108</v>
          </cell>
          <cell r="E247">
            <v>167264</v>
          </cell>
          <cell r="Y247">
            <v>0</v>
          </cell>
          <cell r="Z247" t="str">
            <v>Valued from Nucleus</v>
          </cell>
        </row>
        <row r="248">
          <cell r="C248">
            <v>201109</v>
          </cell>
          <cell r="E248">
            <v>167264</v>
          </cell>
          <cell r="Y248">
            <v>0</v>
          </cell>
          <cell r="Z248" t="str">
            <v>Valued from Nucleus</v>
          </cell>
        </row>
        <row r="249">
          <cell r="C249">
            <v>201110</v>
          </cell>
          <cell r="E249">
            <v>167264</v>
          </cell>
          <cell r="Y249">
            <v>0</v>
          </cell>
          <cell r="Z249" t="str">
            <v>Valued from Nucleus</v>
          </cell>
        </row>
        <row r="250">
          <cell r="C250">
            <v>201101</v>
          </cell>
          <cell r="E250">
            <v>167265</v>
          </cell>
          <cell r="Y250">
            <v>0</v>
          </cell>
          <cell r="Z250" t="str">
            <v>Valued from Nucleus</v>
          </cell>
        </row>
        <row r="251">
          <cell r="C251">
            <v>201102</v>
          </cell>
          <cell r="E251">
            <v>167265</v>
          </cell>
          <cell r="Y251">
            <v>0</v>
          </cell>
          <cell r="Z251" t="str">
            <v>Valued from Nucleus</v>
          </cell>
        </row>
        <row r="252">
          <cell r="C252">
            <v>201103</v>
          </cell>
          <cell r="E252">
            <v>167265</v>
          </cell>
          <cell r="Y252">
            <v>0</v>
          </cell>
          <cell r="Z252" t="str">
            <v>Valued from Nucleus</v>
          </cell>
        </row>
        <row r="253">
          <cell r="C253">
            <v>201104</v>
          </cell>
          <cell r="E253">
            <v>167265</v>
          </cell>
          <cell r="Y253">
            <v>0</v>
          </cell>
          <cell r="Z253" t="str">
            <v>Valued from Nucleus</v>
          </cell>
        </row>
        <row r="254">
          <cell r="C254">
            <v>201105</v>
          </cell>
          <cell r="E254">
            <v>167265</v>
          </cell>
          <cell r="Y254">
            <v>0</v>
          </cell>
          <cell r="Z254" t="str">
            <v>Valued from Nucleus</v>
          </cell>
        </row>
        <row r="255">
          <cell r="C255">
            <v>201106</v>
          </cell>
          <cell r="E255">
            <v>167265</v>
          </cell>
          <cell r="Y255">
            <v>0</v>
          </cell>
          <cell r="Z255" t="str">
            <v>Valued from Nucleus</v>
          </cell>
        </row>
        <row r="256">
          <cell r="C256">
            <v>201107</v>
          </cell>
          <cell r="E256">
            <v>167265</v>
          </cell>
          <cell r="Y256">
            <v>0</v>
          </cell>
          <cell r="Z256" t="str">
            <v>Valued from Nucleus</v>
          </cell>
        </row>
        <row r="257">
          <cell r="C257">
            <v>201108</v>
          </cell>
          <cell r="E257">
            <v>167265</v>
          </cell>
          <cell r="Y257">
            <v>0</v>
          </cell>
          <cell r="Z257" t="str">
            <v>Valued from Nucleus</v>
          </cell>
        </row>
        <row r="258">
          <cell r="C258">
            <v>201109</v>
          </cell>
          <cell r="E258">
            <v>167265</v>
          </cell>
          <cell r="Y258">
            <v>0</v>
          </cell>
          <cell r="Z258" t="str">
            <v>Valued from Nucleus</v>
          </cell>
        </row>
        <row r="259">
          <cell r="C259">
            <v>201110</v>
          </cell>
          <cell r="E259">
            <v>167265</v>
          </cell>
          <cell r="Y259">
            <v>0</v>
          </cell>
          <cell r="Z259" t="str">
            <v>Valued from Nucleus</v>
          </cell>
        </row>
        <row r="260">
          <cell r="C260">
            <v>201101</v>
          </cell>
          <cell r="E260">
            <v>167267</v>
          </cell>
          <cell r="Y260">
            <v>0</v>
          </cell>
          <cell r="Z260" t="str">
            <v>Valued from Nucleus</v>
          </cell>
        </row>
        <row r="261">
          <cell r="C261">
            <v>201102</v>
          </cell>
          <cell r="E261">
            <v>167267</v>
          </cell>
          <cell r="Y261">
            <v>0</v>
          </cell>
          <cell r="Z261" t="str">
            <v>Valued from Nucleus</v>
          </cell>
        </row>
        <row r="262">
          <cell r="C262">
            <v>201103</v>
          </cell>
          <cell r="E262">
            <v>167267</v>
          </cell>
          <cell r="Y262">
            <v>0</v>
          </cell>
          <cell r="Z262" t="str">
            <v>Valued from Nucleus</v>
          </cell>
        </row>
        <row r="263">
          <cell r="C263">
            <v>201104</v>
          </cell>
          <cell r="E263">
            <v>167267</v>
          </cell>
          <cell r="Y263">
            <v>0</v>
          </cell>
          <cell r="Z263" t="str">
            <v>Valued from Nucleus</v>
          </cell>
        </row>
        <row r="264">
          <cell r="C264">
            <v>201105</v>
          </cell>
          <cell r="E264">
            <v>167267</v>
          </cell>
          <cell r="Y264">
            <v>0</v>
          </cell>
          <cell r="Z264" t="str">
            <v>Valued from Nucleus</v>
          </cell>
        </row>
        <row r="265">
          <cell r="C265">
            <v>201106</v>
          </cell>
          <cell r="E265">
            <v>167267</v>
          </cell>
          <cell r="Y265">
            <v>0</v>
          </cell>
          <cell r="Z265" t="str">
            <v>Valued from Nucleus</v>
          </cell>
        </row>
        <row r="266">
          <cell r="C266">
            <v>201107</v>
          </cell>
          <cell r="E266">
            <v>167267</v>
          </cell>
          <cell r="Y266">
            <v>0</v>
          </cell>
          <cell r="Z266" t="str">
            <v>Valued from Nucleus</v>
          </cell>
        </row>
        <row r="267">
          <cell r="C267">
            <v>201108</v>
          </cell>
          <cell r="E267">
            <v>167267</v>
          </cell>
          <cell r="Y267">
            <v>0</v>
          </cell>
          <cell r="Z267" t="str">
            <v>Valued from Nucleus</v>
          </cell>
        </row>
        <row r="268">
          <cell r="C268">
            <v>201109</v>
          </cell>
          <cell r="E268">
            <v>167267</v>
          </cell>
          <cell r="Y268">
            <v>0</v>
          </cell>
          <cell r="Z268" t="str">
            <v>Valued from Nucleus</v>
          </cell>
        </row>
        <row r="269">
          <cell r="C269">
            <v>201110</v>
          </cell>
          <cell r="E269">
            <v>167267</v>
          </cell>
          <cell r="Y269">
            <v>0</v>
          </cell>
          <cell r="Z269" t="str">
            <v>Valued from Nucleus</v>
          </cell>
        </row>
        <row r="270">
          <cell r="C270">
            <v>201101</v>
          </cell>
          <cell r="E270">
            <v>167266</v>
          </cell>
          <cell r="Y270">
            <v>0</v>
          </cell>
          <cell r="Z270" t="str">
            <v>Valued from Nucleus</v>
          </cell>
        </row>
        <row r="271">
          <cell r="C271">
            <v>201102</v>
          </cell>
          <cell r="E271">
            <v>167266</v>
          </cell>
          <cell r="Y271">
            <v>0</v>
          </cell>
          <cell r="Z271" t="str">
            <v>Valued from Nucleus</v>
          </cell>
        </row>
        <row r="272">
          <cell r="C272">
            <v>201103</v>
          </cell>
          <cell r="E272">
            <v>167266</v>
          </cell>
          <cell r="Y272">
            <v>0</v>
          </cell>
          <cell r="Z272" t="str">
            <v>Valued from Nucleus</v>
          </cell>
        </row>
        <row r="273">
          <cell r="C273">
            <v>201104</v>
          </cell>
          <cell r="E273">
            <v>167266</v>
          </cell>
          <cell r="Y273">
            <v>0</v>
          </cell>
          <cell r="Z273" t="str">
            <v>Valued from Nucleus</v>
          </cell>
        </row>
        <row r="274">
          <cell r="C274">
            <v>201105</v>
          </cell>
          <cell r="E274">
            <v>167266</v>
          </cell>
          <cell r="Y274">
            <v>0</v>
          </cell>
          <cell r="Z274" t="str">
            <v>Valued from Nucleus</v>
          </cell>
        </row>
        <row r="275">
          <cell r="C275">
            <v>201106</v>
          </cell>
          <cell r="E275">
            <v>167266</v>
          </cell>
          <cell r="Y275">
            <v>0</v>
          </cell>
          <cell r="Z275" t="str">
            <v>Valued from Nucleus</v>
          </cell>
        </row>
        <row r="276">
          <cell r="C276">
            <v>201107</v>
          </cell>
          <cell r="E276">
            <v>167266</v>
          </cell>
          <cell r="Y276">
            <v>0</v>
          </cell>
          <cell r="Z276" t="str">
            <v>Valued from Nucleus</v>
          </cell>
        </row>
        <row r="277">
          <cell r="C277">
            <v>201108</v>
          </cell>
          <cell r="E277">
            <v>167266</v>
          </cell>
          <cell r="Y277">
            <v>0</v>
          </cell>
          <cell r="Z277" t="str">
            <v>Valued from Nucleus</v>
          </cell>
        </row>
        <row r="278">
          <cell r="C278">
            <v>201109</v>
          </cell>
          <cell r="E278">
            <v>167266</v>
          </cell>
          <cell r="Y278">
            <v>0</v>
          </cell>
          <cell r="Z278" t="str">
            <v>Valued from Nucleus</v>
          </cell>
        </row>
        <row r="279">
          <cell r="C279">
            <v>201110</v>
          </cell>
          <cell r="E279">
            <v>167266</v>
          </cell>
          <cell r="Y279">
            <v>0</v>
          </cell>
          <cell r="Z279" t="str">
            <v>Valued from Nucleus</v>
          </cell>
        </row>
        <row r="280">
          <cell r="C280">
            <v>201101</v>
          </cell>
          <cell r="E280">
            <v>166075</v>
          </cell>
          <cell r="Y280">
            <v>0</v>
          </cell>
          <cell r="Z280" t="str">
            <v>Not Valued from Nucleus - Model</v>
          </cell>
        </row>
        <row r="281">
          <cell r="C281">
            <v>201102</v>
          </cell>
          <cell r="E281">
            <v>166075</v>
          </cell>
          <cell r="Y281">
            <v>0</v>
          </cell>
          <cell r="Z281" t="str">
            <v>Not Valued from Nucleus - Model</v>
          </cell>
        </row>
        <row r="282">
          <cell r="C282">
            <v>201103</v>
          </cell>
          <cell r="E282">
            <v>166075</v>
          </cell>
          <cell r="Y282">
            <v>0</v>
          </cell>
          <cell r="Z282" t="str">
            <v>Not Valued from Nucleus - Model</v>
          </cell>
        </row>
        <row r="283">
          <cell r="C283">
            <v>201104</v>
          </cell>
          <cell r="E283">
            <v>166075</v>
          </cell>
          <cell r="Y283">
            <v>0</v>
          </cell>
          <cell r="Z283" t="str">
            <v>Not Valued from Nucleus - Model</v>
          </cell>
        </row>
        <row r="284">
          <cell r="C284">
            <v>201105</v>
          </cell>
          <cell r="E284">
            <v>166075</v>
          </cell>
          <cell r="Y284">
            <v>0</v>
          </cell>
          <cell r="Z284" t="str">
            <v>Not Valued from Nucleus - Model</v>
          </cell>
        </row>
        <row r="285">
          <cell r="C285">
            <v>201106</v>
          </cell>
          <cell r="E285">
            <v>166075</v>
          </cell>
          <cell r="Y285">
            <v>0</v>
          </cell>
          <cell r="Z285" t="str">
            <v>Not Valued from Nucleus - Model</v>
          </cell>
        </row>
        <row r="286">
          <cell r="C286">
            <v>201107</v>
          </cell>
          <cell r="E286">
            <v>166075</v>
          </cell>
          <cell r="Y286">
            <v>0</v>
          </cell>
          <cell r="Z286" t="str">
            <v>Not Valued from Nucleus - Model</v>
          </cell>
        </row>
        <row r="287">
          <cell r="C287">
            <v>201108</v>
          </cell>
          <cell r="E287">
            <v>166075</v>
          </cell>
          <cell r="Y287">
            <v>0</v>
          </cell>
          <cell r="Z287" t="str">
            <v>Not Valued from Nucleus - Model</v>
          </cell>
        </row>
        <row r="288">
          <cell r="C288">
            <v>201109</v>
          </cell>
          <cell r="E288">
            <v>166075</v>
          </cell>
          <cell r="Y288">
            <v>0</v>
          </cell>
          <cell r="Z288" t="str">
            <v>Not Valued from Nucleus - Model</v>
          </cell>
        </row>
        <row r="289">
          <cell r="C289">
            <v>201110</v>
          </cell>
          <cell r="E289">
            <v>166075</v>
          </cell>
          <cell r="Y289">
            <v>0</v>
          </cell>
          <cell r="Z289" t="str">
            <v>Not Valued from Nucleus - Model</v>
          </cell>
        </row>
        <row r="290">
          <cell r="C290">
            <v>201101</v>
          </cell>
          <cell r="E290">
            <v>166066</v>
          </cell>
          <cell r="Y290">
            <v>-89293.868018895242</v>
          </cell>
          <cell r="Z290" t="str">
            <v>Valued from Nucleus</v>
          </cell>
        </row>
        <row r="291">
          <cell r="C291">
            <v>201102</v>
          </cell>
          <cell r="E291">
            <v>166066</v>
          </cell>
          <cell r="Y291">
            <v>-89272.878858078839</v>
          </cell>
          <cell r="Z291" t="str">
            <v>Valued from Nucleus</v>
          </cell>
        </row>
        <row r="292">
          <cell r="C292">
            <v>201103</v>
          </cell>
          <cell r="E292">
            <v>166066</v>
          </cell>
          <cell r="Y292">
            <v>-89250.388463213734</v>
          </cell>
          <cell r="Z292" t="str">
            <v>Valued from Nucleus</v>
          </cell>
        </row>
        <row r="293">
          <cell r="C293">
            <v>201104</v>
          </cell>
          <cell r="E293">
            <v>166066</v>
          </cell>
          <cell r="Y293">
            <v>-89002.925285633188</v>
          </cell>
          <cell r="Z293" t="str">
            <v>Valued from Nucleus</v>
          </cell>
        </row>
        <row r="294">
          <cell r="C294">
            <v>201105</v>
          </cell>
          <cell r="E294">
            <v>166066</v>
          </cell>
          <cell r="Y294">
            <v>-88973.137125648806</v>
          </cell>
          <cell r="Z294" t="str">
            <v>Valued from Nucleus</v>
          </cell>
        </row>
        <row r="295">
          <cell r="C295">
            <v>201106</v>
          </cell>
          <cell r="E295">
            <v>166066</v>
          </cell>
          <cell r="Y295">
            <v>-88939.415006990559</v>
          </cell>
          <cell r="Z295" t="str">
            <v>Valued from Nucleus</v>
          </cell>
        </row>
        <row r="296">
          <cell r="C296">
            <v>201107</v>
          </cell>
          <cell r="E296">
            <v>166066</v>
          </cell>
          <cell r="Y296">
            <v>-88901.857644611126</v>
          </cell>
          <cell r="Z296" t="str">
            <v>Valued from Nucleus</v>
          </cell>
        </row>
        <row r="297">
          <cell r="C297">
            <v>201108</v>
          </cell>
          <cell r="E297">
            <v>166066</v>
          </cell>
          <cell r="Y297">
            <v>-88860.541125003045</v>
          </cell>
          <cell r="Z297" t="str">
            <v>Valued from Nucleus</v>
          </cell>
        </row>
        <row r="298">
          <cell r="C298">
            <v>201109</v>
          </cell>
          <cell r="E298">
            <v>166066</v>
          </cell>
          <cell r="Y298">
            <v>-88577.120669267533</v>
          </cell>
          <cell r="Z298" t="str">
            <v>Valued from Nucleus</v>
          </cell>
        </row>
        <row r="299">
          <cell r="C299">
            <v>201110</v>
          </cell>
          <cell r="E299">
            <v>166066</v>
          </cell>
          <cell r="Y299">
            <v>-88528.118575732165</v>
          </cell>
          <cell r="Z299" t="str">
            <v>Valued from Nucleus</v>
          </cell>
        </row>
        <row r="300">
          <cell r="C300">
            <v>201101</v>
          </cell>
          <cell r="E300">
            <v>166076</v>
          </cell>
          <cell r="Y300">
            <v>0</v>
          </cell>
          <cell r="Z300" t="str">
            <v>Not Valued from Nucleus - Model</v>
          </cell>
        </row>
        <row r="301">
          <cell r="C301">
            <v>201102</v>
          </cell>
          <cell r="E301">
            <v>166076</v>
          </cell>
          <cell r="Y301">
            <v>0</v>
          </cell>
          <cell r="Z301" t="str">
            <v>Not Valued from Nucleus - Model</v>
          </cell>
        </row>
        <row r="302">
          <cell r="C302">
            <v>201103</v>
          </cell>
          <cell r="E302">
            <v>166076</v>
          </cell>
          <cell r="Y302">
            <v>0</v>
          </cell>
          <cell r="Z302" t="str">
            <v>Not Valued from Nucleus - Model</v>
          </cell>
        </row>
        <row r="303">
          <cell r="C303">
            <v>201104</v>
          </cell>
          <cell r="E303">
            <v>166076</v>
          </cell>
          <cell r="Y303">
            <v>0</v>
          </cell>
          <cell r="Z303" t="str">
            <v>Not Valued from Nucleus - Model</v>
          </cell>
        </row>
        <row r="304">
          <cell r="C304">
            <v>201105</v>
          </cell>
          <cell r="E304">
            <v>166076</v>
          </cell>
          <cell r="Y304">
            <v>0</v>
          </cell>
          <cell r="Z304" t="str">
            <v>Not Valued from Nucleus - Model</v>
          </cell>
        </row>
        <row r="305">
          <cell r="C305">
            <v>201106</v>
          </cell>
          <cell r="E305">
            <v>166076</v>
          </cell>
          <cell r="Y305">
            <v>0</v>
          </cell>
          <cell r="Z305" t="str">
            <v>Not Valued from Nucleus - Model</v>
          </cell>
        </row>
        <row r="306">
          <cell r="C306">
            <v>201107</v>
          </cell>
          <cell r="E306">
            <v>166076</v>
          </cell>
          <cell r="Y306">
            <v>0</v>
          </cell>
          <cell r="Z306" t="str">
            <v>Not Valued from Nucleus - Model</v>
          </cell>
        </row>
        <row r="307">
          <cell r="C307">
            <v>201108</v>
          </cell>
          <cell r="E307">
            <v>166076</v>
          </cell>
          <cell r="Y307">
            <v>0</v>
          </cell>
          <cell r="Z307" t="str">
            <v>Not Valued from Nucleus - Model</v>
          </cell>
        </row>
        <row r="308">
          <cell r="C308">
            <v>201109</v>
          </cell>
          <cell r="E308">
            <v>166076</v>
          </cell>
          <cell r="Y308">
            <v>0</v>
          </cell>
          <cell r="Z308" t="str">
            <v>Not Valued from Nucleus - Model</v>
          </cell>
        </row>
        <row r="309">
          <cell r="C309">
            <v>201110</v>
          </cell>
          <cell r="E309">
            <v>166076</v>
          </cell>
          <cell r="Y309">
            <v>0</v>
          </cell>
          <cell r="Z309" t="str">
            <v>Not Valued from Nucleus - Model</v>
          </cell>
        </row>
        <row r="310">
          <cell r="C310">
            <v>201101</v>
          </cell>
          <cell r="E310">
            <v>167167</v>
          </cell>
          <cell r="Y310">
            <v>0</v>
          </cell>
          <cell r="Z310" t="str">
            <v>Not Valued from Nucleus - Model AZ</v>
          </cell>
        </row>
        <row r="311">
          <cell r="C311">
            <v>201102</v>
          </cell>
          <cell r="E311">
            <v>167167</v>
          </cell>
          <cell r="Y311">
            <v>0</v>
          </cell>
          <cell r="Z311" t="str">
            <v>Not Valued from Nucleus - Model AZ</v>
          </cell>
        </row>
        <row r="312">
          <cell r="C312">
            <v>201103</v>
          </cell>
          <cell r="E312">
            <v>167167</v>
          </cell>
          <cell r="Y312">
            <v>0</v>
          </cell>
          <cell r="Z312" t="str">
            <v>Not Valued from Nucleus - Model AZ</v>
          </cell>
        </row>
        <row r="313">
          <cell r="C313">
            <v>201104</v>
          </cell>
          <cell r="E313">
            <v>167167</v>
          </cell>
          <cell r="Y313">
            <v>0</v>
          </cell>
          <cell r="Z313" t="str">
            <v>Not Valued from Nucleus - Model AZ</v>
          </cell>
        </row>
        <row r="314">
          <cell r="C314">
            <v>201105</v>
          </cell>
          <cell r="E314">
            <v>167167</v>
          </cell>
          <cell r="Y314">
            <v>0</v>
          </cell>
          <cell r="Z314" t="str">
            <v>Not Valued from Nucleus - Model AZ</v>
          </cell>
        </row>
        <row r="315">
          <cell r="C315">
            <v>201106</v>
          </cell>
          <cell r="E315">
            <v>167167</v>
          </cell>
          <cell r="Y315">
            <v>0</v>
          </cell>
          <cell r="Z315" t="str">
            <v>Not Valued from Nucleus - Model AZ</v>
          </cell>
        </row>
        <row r="316">
          <cell r="C316">
            <v>201107</v>
          </cell>
          <cell r="E316">
            <v>167167</v>
          </cell>
          <cell r="Y316">
            <v>0</v>
          </cell>
          <cell r="Z316" t="str">
            <v>Not Valued from Nucleus - Model AZ</v>
          </cell>
        </row>
        <row r="317">
          <cell r="C317">
            <v>201108</v>
          </cell>
          <cell r="E317">
            <v>167167</v>
          </cell>
          <cell r="Y317">
            <v>0</v>
          </cell>
          <cell r="Z317" t="str">
            <v>Not Valued from Nucleus - Model AZ</v>
          </cell>
        </row>
        <row r="318">
          <cell r="C318">
            <v>201109</v>
          </cell>
          <cell r="E318">
            <v>167167</v>
          </cell>
          <cell r="Y318">
            <v>0</v>
          </cell>
          <cell r="Z318" t="str">
            <v>Not Valued from Nucleus - Model AZ</v>
          </cell>
        </row>
        <row r="319">
          <cell r="C319">
            <v>201110</v>
          </cell>
          <cell r="E319">
            <v>167167</v>
          </cell>
          <cell r="Y319">
            <v>0</v>
          </cell>
          <cell r="Z319" t="str">
            <v>Not Valued from Nucleus - Model AZ</v>
          </cell>
        </row>
        <row r="320">
          <cell r="C320">
            <v>201101</v>
          </cell>
          <cell r="E320">
            <v>167165</v>
          </cell>
          <cell r="Y320">
            <v>0</v>
          </cell>
          <cell r="Z320" t="str">
            <v>Not Valued from Nucleus - Model AZ</v>
          </cell>
        </row>
        <row r="321">
          <cell r="C321">
            <v>201102</v>
          </cell>
          <cell r="E321">
            <v>167165</v>
          </cell>
          <cell r="Y321">
            <v>0</v>
          </cell>
          <cell r="Z321" t="str">
            <v>Not Valued from Nucleus - Model AZ</v>
          </cell>
        </row>
        <row r="322">
          <cell r="C322">
            <v>201103</v>
          </cell>
          <cell r="E322">
            <v>167165</v>
          </cell>
          <cell r="Y322">
            <v>0</v>
          </cell>
          <cell r="Z322" t="str">
            <v>Not Valued from Nucleus - Model AZ</v>
          </cell>
        </row>
        <row r="323">
          <cell r="C323">
            <v>201104</v>
          </cell>
          <cell r="E323">
            <v>167165</v>
          </cell>
          <cell r="Y323">
            <v>0</v>
          </cell>
          <cell r="Z323" t="str">
            <v>Not Valued from Nucleus - Model AZ</v>
          </cell>
        </row>
        <row r="324">
          <cell r="C324">
            <v>201105</v>
          </cell>
          <cell r="E324">
            <v>167165</v>
          </cell>
          <cell r="Y324">
            <v>0</v>
          </cell>
          <cell r="Z324" t="str">
            <v>Not Valued from Nucleus - Model AZ</v>
          </cell>
        </row>
        <row r="325">
          <cell r="C325">
            <v>201106</v>
          </cell>
          <cell r="E325">
            <v>167165</v>
          </cell>
          <cell r="Y325">
            <v>0</v>
          </cell>
          <cell r="Z325" t="str">
            <v>Not Valued from Nucleus - Model AZ</v>
          </cell>
        </row>
        <row r="326">
          <cell r="C326">
            <v>201107</v>
          </cell>
          <cell r="E326">
            <v>167165</v>
          </cell>
          <cell r="Y326">
            <v>0</v>
          </cell>
          <cell r="Z326" t="str">
            <v>Not Valued from Nucleus - Model AZ</v>
          </cell>
        </row>
        <row r="327">
          <cell r="C327">
            <v>201108</v>
          </cell>
          <cell r="E327">
            <v>167165</v>
          </cell>
          <cell r="Y327">
            <v>0</v>
          </cell>
          <cell r="Z327" t="str">
            <v>Not Valued from Nucleus - Model AZ</v>
          </cell>
        </row>
        <row r="328">
          <cell r="C328">
            <v>201109</v>
          </cell>
          <cell r="E328">
            <v>167165</v>
          </cell>
          <cell r="Y328">
            <v>0</v>
          </cell>
          <cell r="Z328" t="str">
            <v>Not Valued from Nucleus - Model AZ</v>
          </cell>
        </row>
        <row r="329">
          <cell r="C329">
            <v>201110</v>
          </cell>
          <cell r="E329">
            <v>167165</v>
          </cell>
          <cell r="Y329">
            <v>0</v>
          </cell>
          <cell r="Z329" t="str">
            <v>Not Valued from Nucleus - Model AZ</v>
          </cell>
        </row>
        <row r="330">
          <cell r="C330">
            <v>201101</v>
          </cell>
          <cell r="E330">
            <v>167165</v>
          </cell>
          <cell r="Y330">
            <v>0</v>
          </cell>
          <cell r="Z330" t="str">
            <v>Not Valued from Nucleus - Model AZ</v>
          </cell>
        </row>
        <row r="331">
          <cell r="C331">
            <v>201102</v>
          </cell>
          <cell r="E331">
            <v>167165</v>
          </cell>
          <cell r="Y331">
            <v>0</v>
          </cell>
          <cell r="Z331" t="str">
            <v>Not Valued from Nucleus - Model AZ</v>
          </cell>
        </row>
        <row r="332">
          <cell r="C332">
            <v>201103</v>
          </cell>
          <cell r="E332">
            <v>167165</v>
          </cell>
          <cell r="Y332">
            <v>0</v>
          </cell>
          <cell r="Z332" t="str">
            <v>Not Valued from Nucleus - Model AZ</v>
          </cell>
        </row>
        <row r="333">
          <cell r="C333">
            <v>201104</v>
          </cell>
          <cell r="E333">
            <v>167165</v>
          </cell>
          <cell r="Y333">
            <v>0</v>
          </cell>
          <cell r="Z333" t="str">
            <v>Not Valued from Nucleus - Model AZ</v>
          </cell>
        </row>
        <row r="334">
          <cell r="C334">
            <v>201105</v>
          </cell>
          <cell r="E334">
            <v>167165</v>
          </cell>
          <cell r="Y334">
            <v>0</v>
          </cell>
          <cell r="Z334" t="str">
            <v>Not Valued from Nucleus - Model AZ</v>
          </cell>
        </row>
        <row r="335">
          <cell r="C335">
            <v>201106</v>
          </cell>
          <cell r="E335">
            <v>167165</v>
          </cell>
          <cell r="Y335">
            <v>0</v>
          </cell>
          <cell r="Z335" t="str">
            <v>Not Valued from Nucleus - Model AZ</v>
          </cell>
        </row>
        <row r="336">
          <cell r="C336">
            <v>201107</v>
          </cell>
          <cell r="E336">
            <v>167165</v>
          </cell>
          <cell r="Y336">
            <v>0</v>
          </cell>
          <cell r="Z336" t="str">
            <v>Not Valued from Nucleus - Model AZ</v>
          </cell>
        </row>
        <row r="337">
          <cell r="C337">
            <v>201108</v>
          </cell>
          <cell r="E337">
            <v>167165</v>
          </cell>
          <cell r="Y337">
            <v>0</v>
          </cell>
          <cell r="Z337" t="str">
            <v>Not Valued from Nucleus - Model AZ</v>
          </cell>
        </row>
        <row r="338">
          <cell r="C338">
            <v>201109</v>
          </cell>
          <cell r="E338">
            <v>167165</v>
          </cell>
          <cell r="Y338">
            <v>0</v>
          </cell>
          <cell r="Z338" t="str">
            <v>Not Valued from Nucleus - Model AZ</v>
          </cell>
        </row>
        <row r="339">
          <cell r="C339">
            <v>201110</v>
          </cell>
          <cell r="E339">
            <v>167165</v>
          </cell>
          <cell r="Y339">
            <v>0</v>
          </cell>
          <cell r="Z339" t="str">
            <v>Not Valued from Nucleus - Model AZ</v>
          </cell>
        </row>
        <row r="340">
          <cell r="C340">
            <v>201101</v>
          </cell>
          <cell r="E340">
            <v>167167</v>
          </cell>
          <cell r="Y340">
            <v>0</v>
          </cell>
          <cell r="Z340" t="str">
            <v>Not Valued from Nucleus - Model AZ</v>
          </cell>
        </row>
        <row r="341">
          <cell r="C341">
            <v>201102</v>
          </cell>
          <cell r="E341">
            <v>167167</v>
          </cell>
          <cell r="Y341">
            <v>0</v>
          </cell>
          <cell r="Z341" t="str">
            <v>Not Valued from Nucleus - Model AZ</v>
          </cell>
        </row>
        <row r="342">
          <cell r="C342">
            <v>201103</v>
          </cell>
          <cell r="E342">
            <v>167167</v>
          </cell>
          <cell r="Y342">
            <v>0</v>
          </cell>
          <cell r="Z342" t="str">
            <v>Not Valued from Nucleus - Model AZ</v>
          </cell>
        </row>
        <row r="343">
          <cell r="C343">
            <v>201104</v>
          </cell>
          <cell r="E343">
            <v>167167</v>
          </cell>
          <cell r="Y343">
            <v>0</v>
          </cell>
          <cell r="Z343" t="str">
            <v>Not Valued from Nucleus - Model AZ</v>
          </cell>
        </row>
        <row r="344">
          <cell r="C344">
            <v>201105</v>
          </cell>
          <cell r="E344">
            <v>167167</v>
          </cell>
          <cell r="Y344">
            <v>0</v>
          </cell>
          <cell r="Z344" t="str">
            <v>Not Valued from Nucleus - Model AZ</v>
          </cell>
        </row>
        <row r="345">
          <cell r="C345">
            <v>201106</v>
          </cell>
          <cell r="E345">
            <v>167167</v>
          </cell>
          <cell r="Y345">
            <v>0</v>
          </cell>
          <cell r="Z345" t="str">
            <v>Not Valued from Nucleus - Model AZ</v>
          </cell>
        </row>
        <row r="346">
          <cell r="C346">
            <v>201107</v>
          </cell>
          <cell r="E346">
            <v>167167</v>
          </cell>
          <cell r="Y346">
            <v>0</v>
          </cell>
          <cell r="Z346" t="str">
            <v>Not Valued from Nucleus - Model AZ</v>
          </cell>
        </row>
        <row r="347">
          <cell r="C347">
            <v>201108</v>
          </cell>
          <cell r="E347">
            <v>167167</v>
          </cell>
          <cell r="Y347">
            <v>0</v>
          </cell>
          <cell r="Z347" t="str">
            <v>Not Valued from Nucleus - Model AZ</v>
          </cell>
        </row>
        <row r="348">
          <cell r="C348">
            <v>201109</v>
          </cell>
          <cell r="E348">
            <v>167167</v>
          </cell>
          <cell r="Y348">
            <v>0</v>
          </cell>
          <cell r="Z348" t="str">
            <v>Not Valued from Nucleus - Model AZ</v>
          </cell>
        </row>
        <row r="349">
          <cell r="C349">
            <v>201110</v>
          </cell>
          <cell r="E349">
            <v>167167</v>
          </cell>
          <cell r="Y349">
            <v>0</v>
          </cell>
          <cell r="Z349" t="str">
            <v>Not Valued from Nucleus - Model AZ</v>
          </cell>
        </row>
        <row r="350">
          <cell r="C350">
            <v>201101</v>
          </cell>
          <cell r="E350">
            <v>166065</v>
          </cell>
          <cell r="Y350">
            <v>-495518.11427535757</v>
          </cell>
          <cell r="Z350" t="str">
            <v>Valued from Nucleus</v>
          </cell>
        </row>
        <row r="351">
          <cell r="C351">
            <v>201102</v>
          </cell>
          <cell r="E351">
            <v>166065</v>
          </cell>
          <cell r="Y351">
            <v>-495401.63920692663</v>
          </cell>
          <cell r="Z351" t="str">
            <v>Valued from Nucleus</v>
          </cell>
        </row>
        <row r="352">
          <cell r="C352">
            <v>201103</v>
          </cell>
          <cell r="E352">
            <v>166065</v>
          </cell>
          <cell r="Y352">
            <v>-495276.83334623184</v>
          </cell>
          <cell r="Z352" t="str">
            <v>Valued from Nucleus</v>
          </cell>
        </row>
        <row r="353">
          <cell r="C353">
            <v>201104</v>
          </cell>
          <cell r="E353">
            <v>166065</v>
          </cell>
          <cell r="Y353">
            <v>-495133.67874581169</v>
          </cell>
          <cell r="Z353" t="str">
            <v>Valued from Nucleus</v>
          </cell>
        </row>
        <row r="354">
          <cell r="C354">
            <v>201105</v>
          </cell>
          <cell r="E354">
            <v>166065</v>
          </cell>
          <cell r="Y354">
            <v>-494967.96372926806</v>
          </cell>
          <cell r="Z354" t="str">
            <v>Valued from Nucleus</v>
          </cell>
        </row>
        <row r="355">
          <cell r="C355">
            <v>201106</v>
          </cell>
          <cell r="E355">
            <v>166065</v>
          </cell>
          <cell r="Y355">
            <v>-494780.36364070047</v>
          </cell>
          <cell r="Z355" t="str">
            <v>Valued from Nucleus</v>
          </cell>
        </row>
        <row r="356">
          <cell r="C356">
            <v>201107</v>
          </cell>
          <cell r="E356">
            <v>166065</v>
          </cell>
          <cell r="Y356">
            <v>-494571.42764293146</v>
          </cell>
          <cell r="Z356" t="str">
            <v>Valued from Nucleus</v>
          </cell>
        </row>
        <row r="357">
          <cell r="C357">
            <v>201108</v>
          </cell>
          <cell r="E357">
            <v>166065</v>
          </cell>
          <cell r="Y357">
            <v>-494341.57901401434</v>
          </cell>
          <cell r="Z357" t="str">
            <v>Valued from Nucleus</v>
          </cell>
        </row>
        <row r="358">
          <cell r="C358">
            <v>201109</v>
          </cell>
          <cell r="E358">
            <v>166065</v>
          </cell>
          <cell r="Y358">
            <v>-494090.09241386689</v>
          </cell>
          <cell r="Z358" t="str">
            <v>Valued from Nucleus</v>
          </cell>
        </row>
        <row r="359">
          <cell r="C359">
            <v>201110</v>
          </cell>
          <cell r="E359">
            <v>166065</v>
          </cell>
          <cell r="Y359">
            <v>-493816.75491158152</v>
          </cell>
          <cell r="Z359" t="str">
            <v>Valued from Nucleus</v>
          </cell>
        </row>
        <row r="360">
          <cell r="C360">
            <v>201101</v>
          </cell>
          <cell r="E360">
            <v>166075</v>
          </cell>
          <cell r="Y360">
            <v>0</v>
          </cell>
          <cell r="Z360" t="str">
            <v>Not Valued from Nucleus - Model</v>
          </cell>
        </row>
        <row r="361">
          <cell r="C361">
            <v>201102</v>
          </cell>
          <cell r="E361">
            <v>166075</v>
          </cell>
          <cell r="Y361">
            <v>0</v>
          </cell>
          <cell r="Z361" t="str">
            <v>Not Valued from Nucleus - Model</v>
          </cell>
        </row>
        <row r="362">
          <cell r="C362">
            <v>201103</v>
          </cell>
          <cell r="E362">
            <v>166075</v>
          </cell>
          <cell r="Y362">
            <v>0</v>
          </cell>
          <cell r="Z362" t="str">
            <v>Not Valued from Nucleus - Model</v>
          </cell>
        </row>
        <row r="363">
          <cell r="C363">
            <v>201104</v>
          </cell>
          <cell r="E363">
            <v>166075</v>
          </cell>
          <cell r="Y363">
            <v>0</v>
          </cell>
          <cell r="Z363" t="str">
            <v>Not Valued from Nucleus - Model</v>
          </cell>
        </row>
        <row r="364">
          <cell r="C364">
            <v>201105</v>
          </cell>
          <cell r="E364">
            <v>166075</v>
          </cell>
          <cell r="Y364">
            <v>0</v>
          </cell>
          <cell r="Z364" t="str">
            <v>Not Valued from Nucleus - Model</v>
          </cell>
        </row>
        <row r="365">
          <cell r="C365">
            <v>201106</v>
          </cell>
          <cell r="E365">
            <v>166075</v>
          </cell>
          <cell r="Y365">
            <v>0</v>
          </cell>
          <cell r="Z365" t="str">
            <v>Not Valued from Nucleus - Model</v>
          </cell>
        </row>
        <row r="366">
          <cell r="C366">
            <v>201107</v>
          </cell>
          <cell r="E366">
            <v>166075</v>
          </cell>
          <cell r="Y366">
            <v>0</v>
          </cell>
          <cell r="Z366" t="str">
            <v>Not Valued from Nucleus - Model</v>
          </cell>
        </row>
        <row r="367">
          <cell r="C367">
            <v>201108</v>
          </cell>
          <cell r="E367">
            <v>166075</v>
          </cell>
          <cell r="Y367">
            <v>0</v>
          </cell>
          <cell r="Z367" t="str">
            <v>Not Valued from Nucleus - Model</v>
          </cell>
        </row>
        <row r="368">
          <cell r="C368">
            <v>201109</v>
          </cell>
          <cell r="E368">
            <v>166075</v>
          </cell>
          <cell r="Y368">
            <v>0</v>
          </cell>
          <cell r="Z368" t="str">
            <v>Not Valued from Nucleus - Model</v>
          </cell>
        </row>
        <row r="369">
          <cell r="C369">
            <v>201110</v>
          </cell>
          <cell r="E369">
            <v>166075</v>
          </cell>
          <cell r="Y369">
            <v>0</v>
          </cell>
          <cell r="Z369" t="str">
            <v>Not Valued from Nucleus - Model</v>
          </cell>
        </row>
        <row r="370">
          <cell r="C370">
            <v>201101</v>
          </cell>
          <cell r="E370">
            <v>166449</v>
          </cell>
          <cell r="Y370">
            <v>0</v>
          </cell>
          <cell r="Z370" t="str">
            <v>Not Valued from Nucleus - Model</v>
          </cell>
        </row>
        <row r="371">
          <cell r="C371">
            <v>201102</v>
          </cell>
          <cell r="E371">
            <v>166449</v>
          </cell>
          <cell r="Y371">
            <v>0</v>
          </cell>
          <cell r="Z371" t="str">
            <v>Not Valued from Nucleus - Model</v>
          </cell>
        </row>
        <row r="372">
          <cell r="C372">
            <v>201103</v>
          </cell>
          <cell r="E372">
            <v>166449</v>
          </cell>
          <cell r="Y372">
            <v>0</v>
          </cell>
          <cell r="Z372" t="str">
            <v>Not Valued from Nucleus - Model</v>
          </cell>
        </row>
        <row r="373">
          <cell r="C373">
            <v>201104</v>
          </cell>
          <cell r="E373">
            <v>166449</v>
          </cell>
          <cell r="Y373">
            <v>0</v>
          </cell>
          <cell r="Z373" t="str">
            <v>Not Valued from Nucleus - Model</v>
          </cell>
        </row>
        <row r="374">
          <cell r="C374">
            <v>201105</v>
          </cell>
          <cell r="E374">
            <v>166449</v>
          </cell>
          <cell r="Y374">
            <v>0</v>
          </cell>
          <cell r="Z374" t="str">
            <v>Not Valued from Nucleus - Model</v>
          </cell>
        </row>
        <row r="375">
          <cell r="C375">
            <v>201106</v>
          </cell>
          <cell r="E375">
            <v>166449</v>
          </cell>
          <cell r="Y375">
            <v>0</v>
          </cell>
          <cell r="Z375" t="str">
            <v>Not Valued from Nucleus - Model</v>
          </cell>
        </row>
        <row r="376">
          <cell r="C376">
            <v>201107</v>
          </cell>
          <cell r="E376">
            <v>166449</v>
          </cell>
          <cell r="Y376">
            <v>0</v>
          </cell>
          <cell r="Z376" t="str">
            <v>Not Valued from Nucleus - Model</v>
          </cell>
        </row>
        <row r="377">
          <cell r="C377">
            <v>201108</v>
          </cell>
          <cell r="E377">
            <v>166449</v>
          </cell>
          <cell r="Y377">
            <v>0</v>
          </cell>
          <cell r="Z377" t="str">
            <v>Not Valued from Nucleus - Model</v>
          </cell>
        </row>
        <row r="378">
          <cell r="C378">
            <v>201109</v>
          </cell>
          <cell r="E378">
            <v>166449</v>
          </cell>
          <cell r="Y378">
            <v>0</v>
          </cell>
          <cell r="Z378" t="str">
            <v>Not Valued from Nucleus - Model</v>
          </cell>
        </row>
        <row r="379">
          <cell r="C379">
            <v>201110</v>
          </cell>
          <cell r="E379">
            <v>166449</v>
          </cell>
          <cell r="Y379">
            <v>0</v>
          </cell>
          <cell r="Z379" t="str">
            <v>Not Valued from Nucleus - Model</v>
          </cell>
        </row>
        <row r="380">
          <cell r="C380">
            <v>201101</v>
          </cell>
          <cell r="E380">
            <v>166066</v>
          </cell>
          <cell r="Y380">
            <v>-465712.51341668941</v>
          </cell>
          <cell r="Z380" t="str">
            <v>Valued from Nucleus</v>
          </cell>
        </row>
        <row r="381">
          <cell r="C381">
            <v>201102</v>
          </cell>
          <cell r="E381">
            <v>166066</v>
          </cell>
          <cell r="Y381">
            <v>-465603.04436741228</v>
          </cell>
          <cell r="Z381" t="str">
            <v>Valued from Nucleus</v>
          </cell>
        </row>
        <row r="382">
          <cell r="C382">
            <v>201103</v>
          </cell>
          <cell r="E382">
            <v>166066</v>
          </cell>
          <cell r="Y382">
            <v>-465485.74562615779</v>
          </cell>
          <cell r="Z382" t="str">
            <v>Valued from Nucleus</v>
          </cell>
        </row>
        <row r="383">
          <cell r="C383">
            <v>201104</v>
          </cell>
          <cell r="E383">
            <v>166066</v>
          </cell>
          <cell r="Y383">
            <v>-465351.2018287704</v>
          </cell>
          <cell r="Z383" t="str">
            <v>Valued from Nucleus</v>
          </cell>
        </row>
        <row r="384">
          <cell r="C384">
            <v>201105</v>
          </cell>
          <cell r="E384">
            <v>166066</v>
          </cell>
          <cell r="Y384">
            <v>-465195.45463277074</v>
          </cell>
          <cell r="Z384" t="str">
            <v>Valued from Nucleus</v>
          </cell>
        </row>
        <row r="385">
          <cell r="C385">
            <v>201106</v>
          </cell>
          <cell r="E385">
            <v>166066</v>
          </cell>
          <cell r="Y385">
            <v>-465019.13876005681</v>
          </cell>
          <cell r="Z385" t="str">
            <v>Valued from Nucleus</v>
          </cell>
        </row>
        <row r="386">
          <cell r="C386">
            <v>201107</v>
          </cell>
          <cell r="E386">
            <v>166066</v>
          </cell>
          <cell r="Y386">
            <v>-464822.77034110099</v>
          </cell>
          <cell r="Z386" t="str">
            <v>Valued from Nucleus</v>
          </cell>
        </row>
        <row r="387">
          <cell r="C387">
            <v>201108</v>
          </cell>
          <cell r="E387">
            <v>166066</v>
          </cell>
          <cell r="Y387">
            <v>-464606.74719362246</v>
          </cell>
          <cell r="Z387" t="str">
            <v>Valued from Nucleus</v>
          </cell>
        </row>
        <row r="388">
          <cell r="C388">
            <v>201109</v>
          </cell>
          <cell r="E388">
            <v>166066</v>
          </cell>
          <cell r="Y388">
            <v>-464370.38760701776</v>
          </cell>
          <cell r="Z388" t="str">
            <v>Valued from Nucleus</v>
          </cell>
        </row>
        <row r="389">
          <cell r="C389">
            <v>201110</v>
          </cell>
          <cell r="E389">
            <v>166066</v>
          </cell>
          <cell r="Y389">
            <v>-464113.49145825335</v>
          </cell>
          <cell r="Z389" t="str">
            <v>Valued from Nucleus</v>
          </cell>
        </row>
        <row r="390">
          <cell r="C390">
            <v>201101</v>
          </cell>
          <cell r="E390">
            <v>166447</v>
          </cell>
          <cell r="Y390">
            <v>0</v>
          </cell>
          <cell r="Z390" t="str">
            <v>Not Valued from Nucleus - Model</v>
          </cell>
        </row>
        <row r="391">
          <cell r="C391">
            <v>201102</v>
          </cell>
          <cell r="E391">
            <v>166447</v>
          </cell>
          <cell r="Y391">
            <v>0</v>
          </cell>
          <cell r="Z391" t="str">
            <v>Not Valued from Nucleus - Model</v>
          </cell>
        </row>
        <row r="392">
          <cell r="C392">
            <v>201103</v>
          </cell>
          <cell r="E392">
            <v>166447</v>
          </cell>
          <cell r="Y392">
            <v>0</v>
          </cell>
          <cell r="Z392" t="str">
            <v>Not Valued from Nucleus - Model</v>
          </cell>
        </row>
        <row r="393">
          <cell r="C393">
            <v>201104</v>
          </cell>
          <cell r="E393">
            <v>166447</v>
          </cell>
          <cell r="Y393">
            <v>0</v>
          </cell>
          <cell r="Z393" t="str">
            <v>Not Valued from Nucleus - Model</v>
          </cell>
        </row>
        <row r="394">
          <cell r="C394">
            <v>201105</v>
          </cell>
          <cell r="E394">
            <v>166447</v>
          </cell>
          <cell r="Y394">
            <v>0</v>
          </cell>
          <cell r="Z394" t="str">
            <v>Not Valued from Nucleus - Model</v>
          </cell>
        </row>
        <row r="395">
          <cell r="C395">
            <v>201106</v>
          </cell>
          <cell r="E395">
            <v>166447</v>
          </cell>
          <cell r="Y395">
            <v>0</v>
          </cell>
          <cell r="Z395" t="str">
            <v>Not Valued from Nucleus - Model</v>
          </cell>
        </row>
        <row r="396">
          <cell r="C396">
            <v>201107</v>
          </cell>
          <cell r="E396">
            <v>166447</v>
          </cell>
          <cell r="Y396">
            <v>0</v>
          </cell>
          <cell r="Z396" t="str">
            <v>Not Valued from Nucleus - Model</v>
          </cell>
        </row>
        <row r="397">
          <cell r="C397">
            <v>201108</v>
          </cell>
          <cell r="E397">
            <v>166447</v>
          </cell>
          <cell r="Y397">
            <v>0</v>
          </cell>
          <cell r="Z397" t="str">
            <v>Not Valued from Nucleus - Model</v>
          </cell>
        </row>
        <row r="398">
          <cell r="C398">
            <v>201109</v>
          </cell>
          <cell r="E398">
            <v>166447</v>
          </cell>
          <cell r="Y398">
            <v>0</v>
          </cell>
          <cell r="Z398" t="str">
            <v>Not Valued from Nucleus - Model</v>
          </cell>
        </row>
        <row r="399">
          <cell r="C399">
            <v>201110</v>
          </cell>
          <cell r="E399">
            <v>166447</v>
          </cell>
          <cell r="Y399">
            <v>0</v>
          </cell>
          <cell r="Z399" t="str">
            <v>Not Valued from Nucleus - Model</v>
          </cell>
        </row>
        <row r="400">
          <cell r="C400">
            <v>201101</v>
          </cell>
          <cell r="E400">
            <v>166076</v>
          </cell>
          <cell r="Y400">
            <v>0</v>
          </cell>
          <cell r="Z400" t="str">
            <v>Not Valued from Nucleus - Model</v>
          </cell>
        </row>
        <row r="401">
          <cell r="C401">
            <v>201102</v>
          </cell>
          <cell r="E401">
            <v>166076</v>
          </cell>
          <cell r="Y401">
            <v>0</v>
          </cell>
          <cell r="Z401" t="str">
            <v>Not Valued from Nucleus - Model</v>
          </cell>
        </row>
        <row r="402">
          <cell r="C402">
            <v>201103</v>
          </cell>
          <cell r="E402">
            <v>166076</v>
          </cell>
          <cell r="Y402">
            <v>0</v>
          </cell>
          <cell r="Z402" t="str">
            <v>Not Valued from Nucleus - Model</v>
          </cell>
        </row>
        <row r="403">
          <cell r="C403">
            <v>201104</v>
          </cell>
          <cell r="E403">
            <v>166076</v>
          </cell>
          <cell r="Y403">
            <v>0</v>
          </cell>
          <cell r="Z403" t="str">
            <v>Not Valued from Nucleus - Model</v>
          </cell>
        </row>
        <row r="404">
          <cell r="C404">
            <v>201105</v>
          </cell>
          <cell r="E404">
            <v>166076</v>
          </cell>
          <cell r="Y404">
            <v>0</v>
          </cell>
          <cell r="Z404" t="str">
            <v>Not Valued from Nucleus - Model</v>
          </cell>
        </row>
        <row r="405">
          <cell r="C405">
            <v>201106</v>
          </cell>
          <cell r="E405">
            <v>166076</v>
          </cell>
          <cell r="Y405">
            <v>0</v>
          </cell>
          <cell r="Z405" t="str">
            <v>Not Valued from Nucleus - Model</v>
          </cell>
        </row>
        <row r="406">
          <cell r="C406">
            <v>201107</v>
          </cell>
          <cell r="E406">
            <v>166076</v>
          </cell>
          <cell r="Y406">
            <v>0</v>
          </cell>
          <cell r="Z406" t="str">
            <v>Not Valued from Nucleus - Model</v>
          </cell>
        </row>
        <row r="407">
          <cell r="C407">
            <v>201108</v>
          </cell>
          <cell r="E407">
            <v>166076</v>
          </cell>
          <cell r="Y407">
            <v>0</v>
          </cell>
          <cell r="Z407" t="str">
            <v>Not Valued from Nucleus - Model</v>
          </cell>
        </row>
        <row r="408">
          <cell r="C408">
            <v>201109</v>
          </cell>
          <cell r="E408">
            <v>166076</v>
          </cell>
          <cell r="Y408">
            <v>0</v>
          </cell>
          <cell r="Z408" t="str">
            <v>Not Valued from Nucleus - Model</v>
          </cell>
        </row>
        <row r="409">
          <cell r="C409">
            <v>201110</v>
          </cell>
          <cell r="E409">
            <v>166076</v>
          </cell>
          <cell r="Y409">
            <v>0</v>
          </cell>
          <cell r="Z409" t="str">
            <v>Not Valued from Nucleus - Model</v>
          </cell>
        </row>
        <row r="410">
          <cell r="C410">
            <v>201101</v>
          </cell>
          <cell r="E410">
            <v>166065</v>
          </cell>
          <cell r="Y410">
            <v>-359059.89651823894</v>
          </cell>
          <cell r="Z410" t="str">
            <v>Valued from Nucleus</v>
          </cell>
        </row>
        <row r="411">
          <cell r="C411">
            <v>201102</v>
          </cell>
          <cell r="E411">
            <v>166065</v>
          </cell>
          <cell r="Y411">
            <v>-358975.49692756217</v>
          </cell>
          <cell r="Z411" t="str">
            <v>Valued from Nucleus</v>
          </cell>
        </row>
        <row r="412">
          <cell r="C412">
            <v>201103</v>
          </cell>
          <cell r="E412">
            <v>166065</v>
          </cell>
          <cell r="Y412">
            <v>-358885.06071920786</v>
          </cell>
          <cell r="Z412" t="str">
            <v>Valued from Nucleus</v>
          </cell>
        </row>
        <row r="413">
          <cell r="C413">
            <v>201104</v>
          </cell>
          <cell r="E413">
            <v>166065</v>
          </cell>
          <cell r="Y413">
            <v>-215871.87340222136</v>
          </cell>
          <cell r="Z413" t="str">
            <v>Valued from Nucleus</v>
          </cell>
        </row>
        <row r="414">
          <cell r="C414">
            <v>201105</v>
          </cell>
          <cell r="E414">
            <v>166065</v>
          </cell>
          <cell r="Y414">
            <v>-215799.62380053243</v>
          </cell>
          <cell r="Z414" t="str">
            <v>Valued from Nucleus</v>
          </cell>
        </row>
        <row r="415">
          <cell r="C415">
            <v>201106</v>
          </cell>
          <cell r="E415">
            <v>166065</v>
          </cell>
          <cell r="Y415">
            <v>-215717.83259078863</v>
          </cell>
          <cell r="Z415" t="str">
            <v>Valued from Nucleus</v>
          </cell>
        </row>
        <row r="416">
          <cell r="C416">
            <v>201107</v>
          </cell>
          <cell r="E416">
            <v>166065</v>
          </cell>
          <cell r="Y416">
            <v>-215626.73920087059</v>
          </cell>
          <cell r="Z416" t="str">
            <v>Valued from Nucleus</v>
          </cell>
        </row>
        <row r="417">
          <cell r="C417">
            <v>201108</v>
          </cell>
          <cell r="E417">
            <v>166065</v>
          </cell>
          <cell r="Y417">
            <v>-215526.52817452923</v>
          </cell>
          <cell r="Z417" t="str">
            <v>Valued from Nucleus</v>
          </cell>
        </row>
        <row r="418">
          <cell r="C418">
            <v>201109</v>
          </cell>
          <cell r="E418">
            <v>166065</v>
          </cell>
          <cell r="Y418">
            <v>-215416.88327287987</v>
          </cell>
          <cell r="Z418" t="str">
            <v>Valued from Nucleus</v>
          </cell>
        </row>
        <row r="419">
          <cell r="C419">
            <v>201110</v>
          </cell>
          <cell r="E419">
            <v>166065</v>
          </cell>
          <cell r="Y419">
            <v>-215297.71166080356</v>
          </cell>
          <cell r="Z419" t="str">
            <v>Valued from Nucleus</v>
          </cell>
        </row>
        <row r="420">
          <cell r="C420">
            <v>201101</v>
          </cell>
          <cell r="E420">
            <v>166075</v>
          </cell>
          <cell r="Y420">
            <v>0</v>
          </cell>
          <cell r="Z420" t="str">
            <v>Not Valued from Nucleus - Model</v>
          </cell>
        </row>
        <row r="421">
          <cell r="C421">
            <v>201102</v>
          </cell>
          <cell r="E421">
            <v>166075</v>
          </cell>
          <cell r="Y421">
            <v>0</v>
          </cell>
          <cell r="Z421" t="str">
            <v>Not Valued from Nucleus - Model</v>
          </cell>
        </row>
        <row r="422">
          <cell r="C422">
            <v>201103</v>
          </cell>
          <cell r="E422">
            <v>166075</v>
          </cell>
          <cell r="Y422">
            <v>0</v>
          </cell>
          <cell r="Z422" t="str">
            <v>Not Valued from Nucleus - Model</v>
          </cell>
        </row>
        <row r="423">
          <cell r="C423">
            <v>201104</v>
          </cell>
          <cell r="E423">
            <v>166075</v>
          </cell>
          <cell r="Y423">
            <v>0</v>
          </cell>
          <cell r="Z423" t="str">
            <v>Not Valued from Nucleus - Model</v>
          </cell>
        </row>
        <row r="424">
          <cell r="C424">
            <v>201105</v>
          </cell>
          <cell r="E424">
            <v>166075</v>
          </cell>
          <cell r="Y424">
            <v>0</v>
          </cell>
          <cell r="Z424" t="str">
            <v>Not Valued from Nucleus - Model</v>
          </cell>
        </row>
        <row r="425">
          <cell r="C425">
            <v>201106</v>
          </cell>
          <cell r="E425">
            <v>166075</v>
          </cell>
          <cell r="Y425">
            <v>0</v>
          </cell>
          <cell r="Z425" t="str">
            <v>Not Valued from Nucleus - Model</v>
          </cell>
        </row>
        <row r="426">
          <cell r="C426">
            <v>201107</v>
          </cell>
          <cell r="E426">
            <v>166075</v>
          </cell>
          <cell r="Y426">
            <v>0</v>
          </cell>
          <cell r="Z426" t="str">
            <v>Not Valued from Nucleus - Model</v>
          </cell>
        </row>
        <row r="427">
          <cell r="C427">
            <v>201108</v>
          </cell>
          <cell r="E427">
            <v>166075</v>
          </cell>
          <cell r="Y427">
            <v>0</v>
          </cell>
          <cell r="Z427" t="str">
            <v>Not Valued from Nucleus - Model</v>
          </cell>
        </row>
        <row r="428">
          <cell r="C428">
            <v>201109</v>
          </cell>
          <cell r="E428">
            <v>166075</v>
          </cell>
          <cell r="Y428">
            <v>0</v>
          </cell>
          <cell r="Z428" t="str">
            <v>Not Valued from Nucleus - Model</v>
          </cell>
        </row>
        <row r="429">
          <cell r="C429">
            <v>201110</v>
          </cell>
          <cell r="E429">
            <v>166075</v>
          </cell>
          <cell r="Y429">
            <v>0</v>
          </cell>
          <cell r="Z429" t="str">
            <v>Not Valued from Nucleus - Model</v>
          </cell>
        </row>
        <row r="430">
          <cell r="C430">
            <v>201101</v>
          </cell>
          <cell r="E430">
            <v>166065</v>
          </cell>
          <cell r="Y430">
            <v>-285058.96144556825</v>
          </cell>
          <cell r="Z430" t="str">
            <v>Valued from Nucleus</v>
          </cell>
        </row>
        <row r="431">
          <cell r="C431">
            <v>201102</v>
          </cell>
          <cell r="E431">
            <v>166065</v>
          </cell>
          <cell r="Y431">
            <v>-284991.95630269923</v>
          </cell>
          <cell r="Z431" t="str">
            <v>Valued from Nucleus</v>
          </cell>
        </row>
        <row r="432">
          <cell r="C432">
            <v>201103</v>
          </cell>
          <cell r="E432">
            <v>166065</v>
          </cell>
          <cell r="Y432">
            <v>-284920.1586670386</v>
          </cell>
          <cell r="Z432" t="str">
            <v>Valued from Nucleus</v>
          </cell>
        </row>
        <row r="433">
          <cell r="C433">
            <v>201104</v>
          </cell>
          <cell r="E433">
            <v>166065</v>
          </cell>
          <cell r="Y433">
            <v>-284837.80546834355</v>
          </cell>
          <cell r="Z433" t="str">
            <v>Valued from Nucleus</v>
          </cell>
        </row>
        <row r="434">
          <cell r="C434">
            <v>201105</v>
          </cell>
          <cell r="E434">
            <v>166065</v>
          </cell>
          <cell r="Y434">
            <v>-284742.47383635887</v>
          </cell>
          <cell r="Z434" t="str">
            <v>Valued from Nucleus</v>
          </cell>
        </row>
        <row r="435">
          <cell r="C435">
            <v>201106</v>
          </cell>
          <cell r="E435">
            <v>166065</v>
          </cell>
          <cell r="Y435">
            <v>-284634.55227935908</v>
          </cell>
          <cell r="Z435" t="str">
            <v>Valued from Nucleus</v>
          </cell>
        </row>
        <row r="436">
          <cell r="C436">
            <v>201107</v>
          </cell>
          <cell r="E436">
            <v>166065</v>
          </cell>
          <cell r="Y436">
            <v>-284514.35671674128</v>
          </cell>
          <cell r="Z436" t="str">
            <v>Valued from Nucleus</v>
          </cell>
        </row>
        <row r="437">
          <cell r="C437">
            <v>201108</v>
          </cell>
          <cell r="E437">
            <v>166065</v>
          </cell>
          <cell r="Y437">
            <v>-284382.13064959814</v>
          </cell>
          <cell r="Z437" t="str">
            <v>Valued from Nucleus</v>
          </cell>
        </row>
        <row r="438">
          <cell r="C438">
            <v>201109</v>
          </cell>
          <cell r="E438">
            <v>166065</v>
          </cell>
          <cell r="Y438">
            <v>-284237.45680823852</v>
          </cell>
          <cell r="Z438" t="str">
            <v>Valued from Nucleus</v>
          </cell>
        </row>
        <row r="439">
          <cell r="C439">
            <v>201110</v>
          </cell>
          <cell r="E439">
            <v>166065</v>
          </cell>
          <cell r="Y439">
            <v>-284080.21269892977</v>
          </cell>
          <cell r="Z439" t="str">
            <v>Valued from Nucleus</v>
          </cell>
        </row>
        <row r="440">
          <cell r="C440">
            <v>201101</v>
          </cell>
          <cell r="E440">
            <v>166075</v>
          </cell>
          <cell r="Y440">
            <v>0</v>
          </cell>
          <cell r="Z440" t="str">
            <v>Not Valued from Nucleus - Model</v>
          </cell>
        </row>
        <row r="441">
          <cell r="C441">
            <v>201102</v>
          </cell>
          <cell r="E441">
            <v>166075</v>
          </cell>
          <cell r="Y441">
            <v>0</v>
          </cell>
          <cell r="Z441" t="str">
            <v>Not Valued from Nucleus - Model</v>
          </cell>
        </row>
        <row r="442">
          <cell r="C442">
            <v>201103</v>
          </cell>
          <cell r="E442">
            <v>166075</v>
          </cell>
          <cell r="Y442">
            <v>0</v>
          </cell>
          <cell r="Z442" t="str">
            <v>Not Valued from Nucleus - Model</v>
          </cell>
        </row>
        <row r="443">
          <cell r="C443">
            <v>201104</v>
          </cell>
          <cell r="E443">
            <v>166075</v>
          </cell>
          <cell r="Y443">
            <v>0</v>
          </cell>
          <cell r="Z443" t="str">
            <v>Not Valued from Nucleus - Model</v>
          </cell>
        </row>
        <row r="444">
          <cell r="C444">
            <v>201105</v>
          </cell>
          <cell r="E444">
            <v>166075</v>
          </cell>
          <cell r="Y444">
            <v>0</v>
          </cell>
          <cell r="Z444" t="str">
            <v>Not Valued from Nucleus - Model</v>
          </cell>
        </row>
        <row r="445">
          <cell r="C445">
            <v>201106</v>
          </cell>
          <cell r="E445">
            <v>166075</v>
          </cell>
          <cell r="Y445">
            <v>0</v>
          </cell>
          <cell r="Z445" t="str">
            <v>Not Valued from Nucleus - Model</v>
          </cell>
        </row>
        <row r="446">
          <cell r="C446">
            <v>201107</v>
          </cell>
          <cell r="E446">
            <v>166075</v>
          </cell>
          <cell r="Y446">
            <v>0</v>
          </cell>
          <cell r="Z446" t="str">
            <v>Not Valued from Nucleus - Model</v>
          </cell>
        </row>
        <row r="447">
          <cell r="C447">
            <v>201108</v>
          </cell>
          <cell r="E447">
            <v>166075</v>
          </cell>
          <cell r="Y447">
            <v>0</v>
          </cell>
          <cell r="Z447" t="str">
            <v>Not Valued from Nucleus - Model</v>
          </cell>
        </row>
        <row r="448">
          <cell r="C448">
            <v>201109</v>
          </cell>
          <cell r="E448">
            <v>166075</v>
          </cell>
          <cell r="Y448">
            <v>0</v>
          </cell>
          <cell r="Z448" t="str">
            <v>Not Valued from Nucleus - Model</v>
          </cell>
        </row>
        <row r="449">
          <cell r="C449">
            <v>201110</v>
          </cell>
          <cell r="E449">
            <v>166075</v>
          </cell>
          <cell r="Y449">
            <v>0</v>
          </cell>
          <cell r="Z449" t="str">
            <v>Not Valued from Nucleus - Model</v>
          </cell>
        </row>
        <row r="450">
          <cell r="C450">
            <v>201101</v>
          </cell>
          <cell r="E450">
            <v>166447</v>
          </cell>
          <cell r="Y450">
            <v>0</v>
          </cell>
          <cell r="Z450" t="str">
            <v>Not Valued from Nucleus - Model</v>
          </cell>
        </row>
        <row r="451">
          <cell r="C451">
            <v>201102</v>
          </cell>
          <cell r="E451">
            <v>166447</v>
          </cell>
          <cell r="Y451">
            <v>0</v>
          </cell>
          <cell r="Z451" t="str">
            <v>Not Valued from Nucleus - Model</v>
          </cell>
        </row>
        <row r="452">
          <cell r="C452">
            <v>201103</v>
          </cell>
          <cell r="E452">
            <v>166447</v>
          </cell>
          <cell r="Y452">
            <v>0</v>
          </cell>
          <cell r="Z452" t="str">
            <v>Not Valued from Nucleus - Model</v>
          </cell>
        </row>
        <row r="453">
          <cell r="C453">
            <v>201104</v>
          </cell>
          <cell r="E453">
            <v>166447</v>
          </cell>
          <cell r="Y453">
            <v>0</v>
          </cell>
          <cell r="Z453" t="str">
            <v>Not Valued from Nucleus - Model</v>
          </cell>
        </row>
        <row r="454">
          <cell r="C454">
            <v>201105</v>
          </cell>
          <cell r="E454">
            <v>166447</v>
          </cell>
          <cell r="Y454">
            <v>0</v>
          </cell>
          <cell r="Z454" t="str">
            <v>Not Valued from Nucleus - Model</v>
          </cell>
        </row>
        <row r="455">
          <cell r="C455">
            <v>201106</v>
          </cell>
          <cell r="E455">
            <v>166447</v>
          </cell>
          <cell r="Y455">
            <v>0</v>
          </cell>
          <cell r="Z455" t="str">
            <v>Not Valued from Nucleus - Model</v>
          </cell>
        </row>
        <row r="456">
          <cell r="C456">
            <v>201107</v>
          </cell>
          <cell r="E456">
            <v>166447</v>
          </cell>
          <cell r="Y456">
            <v>0</v>
          </cell>
          <cell r="Z456" t="str">
            <v>Not Valued from Nucleus - Model</v>
          </cell>
        </row>
        <row r="457">
          <cell r="C457">
            <v>201108</v>
          </cell>
          <cell r="E457">
            <v>166447</v>
          </cell>
          <cell r="Y457">
            <v>0</v>
          </cell>
          <cell r="Z457" t="str">
            <v>Not Valued from Nucleus - Model</v>
          </cell>
        </row>
        <row r="458">
          <cell r="C458">
            <v>201109</v>
          </cell>
          <cell r="E458">
            <v>166447</v>
          </cell>
          <cell r="Y458">
            <v>0</v>
          </cell>
          <cell r="Z458" t="str">
            <v>Not Valued from Nucleus - Model</v>
          </cell>
        </row>
        <row r="459">
          <cell r="C459">
            <v>201110</v>
          </cell>
          <cell r="E459">
            <v>166447</v>
          </cell>
          <cell r="Y459">
            <v>0</v>
          </cell>
          <cell r="Z459" t="str">
            <v>Not Valued from Nucleus - Model</v>
          </cell>
        </row>
        <row r="460">
          <cell r="C460">
            <v>201101</v>
          </cell>
          <cell r="E460">
            <v>166076</v>
          </cell>
          <cell r="Y460">
            <v>0</v>
          </cell>
          <cell r="Z460" t="str">
            <v>Not Valued from Nucleus - Model</v>
          </cell>
        </row>
        <row r="461">
          <cell r="C461">
            <v>201102</v>
          </cell>
          <cell r="E461">
            <v>166076</v>
          </cell>
          <cell r="Y461">
            <v>0</v>
          </cell>
          <cell r="Z461" t="str">
            <v>Not Valued from Nucleus - Model</v>
          </cell>
        </row>
        <row r="462">
          <cell r="C462">
            <v>201103</v>
          </cell>
          <cell r="E462">
            <v>166076</v>
          </cell>
          <cell r="Y462">
            <v>0</v>
          </cell>
          <cell r="Z462" t="str">
            <v>Not Valued from Nucleus - Model</v>
          </cell>
        </row>
        <row r="463">
          <cell r="C463">
            <v>201104</v>
          </cell>
          <cell r="E463">
            <v>166076</v>
          </cell>
          <cell r="Y463">
            <v>0</v>
          </cell>
          <cell r="Z463" t="str">
            <v>Not Valued from Nucleus - Model</v>
          </cell>
        </row>
        <row r="464">
          <cell r="C464">
            <v>201105</v>
          </cell>
          <cell r="E464">
            <v>166076</v>
          </cell>
          <cell r="Y464">
            <v>0</v>
          </cell>
          <cell r="Z464" t="str">
            <v>Not Valued from Nucleus - Model</v>
          </cell>
        </row>
        <row r="465">
          <cell r="C465">
            <v>201106</v>
          </cell>
          <cell r="E465">
            <v>166076</v>
          </cell>
          <cell r="Y465">
            <v>0</v>
          </cell>
          <cell r="Z465" t="str">
            <v>Not Valued from Nucleus - Model</v>
          </cell>
        </row>
        <row r="466">
          <cell r="C466">
            <v>201107</v>
          </cell>
          <cell r="E466">
            <v>166076</v>
          </cell>
          <cell r="Y466">
            <v>0</v>
          </cell>
          <cell r="Z466" t="str">
            <v>Not Valued from Nucleus - Model</v>
          </cell>
        </row>
        <row r="467">
          <cell r="C467">
            <v>201108</v>
          </cell>
          <cell r="E467">
            <v>166076</v>
          </cell>
          <cell r="Y467">
            <v>0</v>
          </cell>
          <cell r="Z467" t="str">
            <v>Not Valued from Nucleus - Model</v>
          </cell>
        </row>
        <row r="468">
          <cell r="C468">
            <v>201109</v>
          </cell>
          <cell r="E468">
            <v>166076</v>
          </cell>
          <cell r="Y468">
            <v>0</v>
          </cell>
          <cell r="Z468" t="str">
            <v>Not Valued from Nucleus - Model</v>
          </cell>
        </row>
        <row r="469">
          <cell r="C469">
            <v>201110</v>
          </cell>
          <cell r="E469">
            <v>166076</v>
          </cell>
          <cell r="Y469">
            <v>0</v>
          </cell>
          <cell r="Z469" t="str">
            <v>Not Valued from Nucleus - Model</v>
          </cell>
        </row>
        <row r="470">
          <cell r="C470">
            <v>201101</v>
          </cell>
          <cell r="E470">
            <v>166449</v>
          </cell>
          <cell r="Y470">
            <v>0</v>
          </cell>
          <cell r="Z470" t="str">
            <v>Not Valued from Nucleus - Model</v>
          </cell>
        </row>
        <row r="471">
          <cell r="C471">
            <v>201102</v>
          </cell>
          <cell r="E471">
            <v>166449</v>
          </cell>
          <cell r="Y471">
            <v>0</v>
          </cell>
          <cell r="Z471" t="str">
            <v>Not Valued from Nucleus - Model</v>
          </cell>
        </row>
        <row r="472">
          <cell r="C472">
            <v>201103</v>
          </cell>
          <cell r="E472">
            <v>166449</v>
          </cell>
          <cell r="Y472">
            <v>0</v>
          </cell>
          <cell r="Z472" t="str">
            <v>Not Valued from Nucleus - Model</v>
          </cell>
        </row>
        <row r="473">
          <cell r="C473">
            <v>201104</v>
          </cell>
          <cell r="E473">
            <v>166449</v>
          </cell>
          <cell r="Y473">
            <v>0</v>
          </cell>
          <cell r="Z473" t="str">
            <v>Not Valued from Nucleus - Model</v>
          </cell>
        </row>
        <row r="474">
          <cell r="C474">
            <v>201105</v>
          </cell>
          <cell r="E474">
            <v>166449</v>
          </cell>
          <cell r="Y474">
            <v>0</v>
          </cell>
          <cell r="Z474" t="str">
            <v>Not Valued from Nucleus - Model</v>
          </cell>
        </row>
        <row r="475">
          <cell r="C475">
            <v>201106</v>
          </cell>
          <cell r="E475">
            <v>166449</v>
          </cell>
          <cell r="Y475">
            <v>0</v>
          </cell>
          <cell r="Z475" t="str">
            <v>Not Valued from Nucleus - Model</v>
          </cell>
        </row>
        <row r="476">
          <cell r="C476">
            <v>201107</v>
          </cell>
          <cell r="E476">
            <v>166449</v>
          </cell>
          <cell r="Y476">
            <v>0</v>
          </cell>
          <cell r="Z476" t="str">
            <v>Not Valued from Nucleus - Model</v>
          </cell>
        </row>
        <row r="477">
          <cell r="C477">
            <v>201108</v>
          </cell>
          <cell r="E477">
            <v>166449</v>
          </cell>
          <cell r="Y477">
            <v>0</v>
          </cell>
          <cell r="Z477" t="str">
            <v>Not Valued from Nucleus - Model</v>
          </cell>
        </row>
        <row r="478">
          <cell r="C478">
            <v>201109</v>
          </cell>
          <cell r="E478">
            <v>166449</v>
          </cell>
          <cell r="Y478">
            <v>0</v>
          </cell>
          <cell r="Z478" t="str">
            <v>Not Valued from Nucleus - Model</v>
          </cell>
        </row>
        <row r="479">
          <cell r="C479">
            <v>201110</v>
          </cell>
          <cell r="E479">
            <v>166449</v>
          </cell>
          <cell r="Y479">
            <v>0</v>
          </cell>
          <cell r="Z479" t="str">
            <v>Not Valued from Nucleus - Model</v>
          </cell>
        </row>
        <row r="480">
          <cell r="C480">
            <v>201101</v>
          </cell>
          <cell r="E480">
            <v>166066</v>
          </cell>
          <cell r="Y480">
            <v>-343243.24766579887</v>
          </cell>
          <cell r="Z480" t="str">
            <v>Valued from Nucleus</v>
          </cell>
        </row>
        <row r="481">
          <cell r="C481">
            <v>201102</v>
          </cell>
          <cell r="E481">
            <v>166066</v>
          </cell>
          <cell r="Y481">
            <v>-343162.56589129142</v>
          </cell>
          <cell r="Z481" t="str">
            <v>Valued from Nucleus</v>
          </cell>
        </row>
        <row r="482">
          <cell r="C482">
            <v>201103</v>
          </cell>
          <cell r="E482">
            <v>166066</v>
          </cell>
          <cell r="Y482">
            <v>-343076.11341313081</v>
          </cell>
          <cell r="Z482" t="str">
            <v>Valued from Nucleus</v>
          </cell>
        </row>
        <row r="483">
          <cell r="C483">
            <v>201104</v>
          </cell>
          <cell r="E483">
            <v>166066</v>
          </cell>
          <cell r="Y483">
            <v>-206362.68105902165</v>
          </cell>
          <cell r="Z483" t="str">
            <v>Valued from Nucleus</v>
          </cell>
        </row>
        <row r="484">
          <cell r="C484">
            <v>201105</v>
          </cell>
          <cell r="E484">
            <v>166066</v>
          </cell>
          <cell r="Y484">
            <v>-206293.6140644429</v>
          </cell>
          <cell r="Z484" t="str">
            <v>Valued from Nucleus</v>
          </cell>
        </row>
        <row r="485">
          <cell r="C485">
            <v>201106</v>
          </cell>
          <cell r="E485">
            <v>166066</v>
          </cell>
          <cell r="Y485">
            <v>-206215.42577124946</v>
          </cell>
          <cell r="Z485" t="str">
            <v>Valued from Nucleus</v>
          </cell>
        </row>
        <row r="486">
          <cell r="C486">
            <v>201107</v>
          </cell>
          <cell r="E486">
            <v>166066</v>
          </cell>
          <cell r="Y486">
            <v>-206128.34506048352</v>
          </cell>
          <cell r="Z486" t="str">
            <v>Valued from Nucleus</v>
          </cell>
        </row>
        <row r="487">
          <cell r="C487">
            <v>201108</v>
          </cell>
          <cell r="E487">
            <v>166066</v>
          </cell>
          <cell r="Y487">
            <v>-206032.54834671269</v>
          </cell>
          <cell r="Z487" t="str">
            <v>Valued from Nucleus</v>
          </cell>
        </row>
        <row r="488">
          <cell r="C488">
            <v>201109</v>
          </cell>
          <cell r="E488">
            <v>166066</v>
          </cell>
          <cell r="Y488">
            <v>-205927.73332142844</v>
          </cell>
          <cell r="Z488" t="str">
            <v>Valued from Nucleus</v>
          </cell>
        </row>
        <row r="489">
          <cell r="C489">
            <v>201110</v>
          </cell>
          <cell r="E489">
            <v>166066</v>
          </cell>
          <cell r="Y489">
            <v>-205813.81123891438</v>
          </cell>
          <cell r="Z489" t="str">
            <v>Valued from Nucleus</v>
          </cell>
        </row>
        <row r="490">
          <cell r="C490">
            <v>201101</v>
          </cell>
          <cell r="E490">
            <v>166447</v>
          </cell>
          <cell r="Y490">
            <v>0</v>
          </cell>
          <cell r="Z490" t="str">
            <v>Not Valued from Nucleus - Model</v>
          </cell>
        </row>
        <row r="491">
          <cell r="C491">
            <v>201102</v>
          </cell>
          <cell r="E491">
            <v>166447</v>
          </cell>
          <cell r="Y491">
            <v>0</v>
          </cell>
          <cell r="Z491" t="str">
            <v>Not Valued from Nucleus - Model</v>
          </cell>
        </row>
        <row r="492">
          <cell r="C492">
            <v>201103</v>
          </cell>
          <cell r="E492">
            <v>166447</v>
          </cell>
          <cell r="Y492">
            <v>0</v>
          </cell>
          <cell r="Z492" t="str">
            <v>Not Valued from Nucleus - Model</v>
          </cell>
        </row>
        <row r="493">
          <cell r="C493">
            <v>201104</v>
          </cell>
          <cell r="E493">
            <v>166447</v>
          </cell>
          <cell r="Y493">
            <v>0</v>
          </cell>
          <cell r="Z493" t="str">
            <v>Not Valued from Nucleus - Model</v>
          </cell>
        </row>
        <row r="494">
          <cell r="C494">
            <v>201105</v>
          </cell>
          <cell r="E494">
            <v>166447</v>
          </cell>
          <cell r="Y494">
            <v>0</v>
          </cell>
          <cell r="Z494" t="str">
            <v>Not Valued from Nucleus - Model</v>
          </cell>
        </row>
        <row r="495">
          <cell r="C495">
            <v>201106</v>
          </cell>
          <cell r="E495">
            <v>166447</v>
          </cell>
          <cell r="Y495">
            <v>0</v>
          </cell>
          <cell r="Z495" t="str">
            <v>Not Valued from Nucleus - Model</v>
          </cell>
        </row>
        <row r="496">
          <cell r="C496">
            <v>201107</v>
          </cell>
          <cell r="E496">
            <v>166447</v>
          </cell>
          <cell r="Y496">
            <v>0</v>
          </cell>
          <cell r="Z496" t="str">
            <v>Not Valued from Nucleus - Model</v>
          </cell>
        </row>
        <row r="497">
          <cell r="C497">
            <v>201108</v>
          </cell>
          <cell r="E497">
            <v>166447</v>
          </cell>
          <cell r="Y497">
            <v>0</v>
          </cell>
          <cell r="Z497" t="str">
            <v>Not Valued from Nucleus - Model</v>
          </cell>
        </row>
        <row r="498">
          <cell r="C498">
            <v>201109</v>
          </cell>
          <cell r="E498">
            <v>166447</v>
          </cell>
          <cell r="Y498">
            <v>0</v>
          </cell>
          <cell r="Z498" t="str">
            <v>Not Valued from Nucleus - Model</v>
          </cell>
        </row>
        <row r="499">
          <cell r="C499">
            <v>201110</v>
          </cell>
          <cell r="E499">
            <v>166447</v>
          </cell>
          <cell r="Y499">
            <v>0</v>
          </cell>
          <cell r="Z499" t="str">
            <v>Not Valued from Nucleus - Model</v>
          </cell>
        </row>
        <row r="500">
          <cell r="C500">
            <v>201101</v>
          </cell>
          <cell r="E500">
            <v>166076</v>
          </cell>
          <cell r="Y500">
            <v>0</v>
          </cell>
          <cell r="Z500" t="str">
            <v>Not Valued from Nucleus - Model</v>
          </cell>
        </row>
        <row r="501">
          <cell r="C501">
            <v>201102</v>
          </cell>
          <cell r="E501">
            <v>166076</v>
          </cell>
          <cell r="Y501">
            <v>0</v>
          </cell>
          <cell r="Z501" t="str">
            <v>Not Valued from Nucleus - Model</v>
          </cell>
        </row>
        <row r="502">
          <cell r="C502">
            <v>201103</v>
          </cell>
          <cell r="E502">
            <v>166076</v>
          </cell>
          <cell r="Y502">
            <v>0</v>
          </cell>
          <cell r="Z502" t="str">
            <v>Not Valued from Nucleus - Model</v>
          </cell>
        </row>
        <row r="503">
          <cell r="C503">
            <v>201104</v>
          </cell>
          <cell r="E503">
            <v>166076</v>
          </cell>
          <cell r="Y503">
            <v>0</v>
          </cell>
          <cell r="Z503" t="str">
            <v>Not Valued from Nucleus - Model</v>
          </cell>
        </row>
        <row r="504">
          <cell r="C504">
            <v>201105</v>
          </cell>
          <cell r="E504">
            <v>166076</v>
          </cell>
          <cell r="Y504">
            <v>0</v>
          </cell>
          <cell r="Z504" t="str">
            <v>Not Valued from Nucleus - Model</v>
          </cell>
        </row>
        <row r="505">
          <cell r="C505">
            <v>201106</v>
          </cell>
          <cell r="E505">
            <v>166076</v>
          </cell>
          <cell r="Y505">
            <v>0</v>
          </cell>
          <cell r="Z505" t="str">
            <v>Not Valued from Nucleus - Model</v>
          </cell>
        </row>
        <row r="506">
          <cell r="C506">
            <v>201107</v>
          </cell>
          <cell r="E506">
            <v>166076</v>
          </cell>
          <cell r="Y506">
            <v>0</v>
          </cell>
          <cell r="Z506" t="str">
            <v>Not Valued from Nucleus - Model</v>
          </cell>
        </row>
        <row r="507">
          <cell r="C507">
            <v>201108</v>
          </cell>
          <cell r="E507">
            <v>166076</v>
          </cell>
          <cell r="Y507">
            <v>0</v>
          </cell>
          <cell r="Z507" t="str">
            <v>Not Valued from Nucleus - Model</v>
          </cell>
        </row>
        <row r="508">
          <cell r="C508">
            <v>201109</v>
          </cell>
          <cell r="E508">
            <v>166076</v>
          </cell>
          <cell r="Y508">
            <v>0</v>
          </cell>
          <cell r="Z508" t="str">
            <v>Not Valued from Nucleus - Model</v>
          </cell>
        </row>
        <row r="509">
          <cell r="C509">
            <v>201110</v>
          </cell>
          <cell r="E509">
            <v>166076</v>
          </cell>
          <cell r="Y509">
            <v>0</v>
          </cell>
          <cell r="Z509" t="str">
            <v>Not Valued from Nucleus - Model</v>
          </cell>
        </row>
        <row r="510">
          <cell r="C510">
            <v>201101</v>
          </cell>
          <cell r="E510">
            <v>166065</v>
          </cell>
          <cell r="Y510">
            <v>-355797.81583671446</v>
          </cell>
          <cell r="Z510" t="str">
            <v>Valued from Nucleus</v>
          </cell>
        </row>
        <row r="511">
          <cell r="C511">
            <v>201102</v>
          </cell>
          <cell r="E511">
            <v>166065</v>
          </cell>
          <cell r="Y511">
            <v>-355714.18302137777</v>
          </cell>
          <cell r="Z511" t="str">
            <v>Valued from Nucleus</v>
          </cell>
        </row>
        <row r="512">
          <cell r="C512">
            <v>201103</v>
          </cell>
          <cell r="E512">
            <v>166065</v>
          </cell>
          <cell r="Y512">
            <v>-355624.56843139703</v>
          </cell>
          <cell r="Z512" t="str">
            <v>Valued from Nucleus</v>
          </cell>
        </row>
        <row r="513">
          <cell r="C513">
            <v>201104</v>
          </cell>
          <cell r="E513">
            <v>166065</v>
          </cell>
          <cell r="Y513">
            <v>-355521.77886086644</v>
          </cell>
          <cell r="Z513" t="str">
            <v>Valued from Nucleus</v>
          </cell>
        </row>
        <row r="514">
          <cell r="C514">
            <v>201105</v>
          </cell>
          <cell r="E514">
            <v>166065</v>
          </cell>
          <cell r="Y514">
            <v>-355402.79019175639</v>
          </cell>
          <cell r="Z514" t="str">
            <v>Valued from Nucleus</v>
          </cell>
        </row>
        <row r="515">
          <cell r="C515">
            <v>201106</v>
          </cell>
          <cell r="E515">
            <v>166065</v>
          </cell>
          <cell r="Y515">
            <v>-355268.08734267741</v>
          </cell>
          <cell r="Z515" t="str">
            <v>Valued from Nucleus</v>
          </cell>
        </row>
        <row r="516">
          <cell r="C516">
            <v>201107</v>
          </cell>
          <cell r="E516">
            <v>166065</v>
          </cell>
          <cell r="Y516">
            <v>-355118.06463005755</v>
          </cell>
          <cell r="Z516" t="str">
            <v>Valued from Nucleus</v>
          </cell>
        </row>
        <row r="517">
          <cell r="C517">
            <v>201108</v>
          </cell>
          <cell r="E517">
            <v>166065</v>
          </cell>
          <cell r="Y517">
            <v>-354953.02598104387</v>
          </cell>
          <cell r="Z517" t="str">
            <v>Valued from Nucleus</v>
          </cell>
        </row>
        <row r="518">
          <cell r="C518">
            <v>201109</v>
          </cell>
          <cell r="E518">
            <v>166065</v>
          </cell>
          <cell r="Y518">
            <v>-354772.45057831518</v>
          </cell>
          <cell r="Z518" t="str">
            <v>Valued from Nucleus</v>
          </cell>
        </row>
        <row r="519">
          <cell r="C519">
            <v>201110</v>
          </cell>
          <cell r="E519">
            <v>166065</v>
          </cell>
          <cell r="Y519">
            <v>-354576.18553068599</v>
          </cell>
          <cell r="Z519" t="str">
            <v>Valued from Nucleus</v>
          </cell>
        </row>
        <row r="520">
          <cell r="C520">
            <v>201101</v>
          </cell>
          <cell r="E520">
            <v>166075</v>
          </cell>
          <cell r="Y520">
            <v>0</v>
          </cell>
          <cell r="Z520" t="str">
            <v>Not Valued from Nucleus - Model</v>
          </cell>
        </row>
        <row r="521">
          <cell r="C521">
            <v>201102</v>
          </cell>
          <cell r="E521">
            <v>166075</v>
          </cell>
          <cell r="Y521">
            <v>0</v>
          </cell>
          <cell r="Z521" t="str">
            <v>Not Valued from Nucleus - Model</v>
          </cell>
        </row>
        <row r="522">
          <cell r="C522">
            <v>201103</v>
          </cell>
          <cell r="E522">
            <v>166075</v>
          </cell>
          <cell r="Y522">
            <v>0</v>
          </cell>
          <cell r="Z522" t="str">
            <v>Not Valued from Nucleus - Model</v>
          </cell>
        </row>
        <row r="523">
          <cell r="C523">
            <v>201104</v>
          </cell>
          <cell r="E523">
            <v>166075</v>
          </cell>
          <cell r="Y523">
            <v>0</v>
          </cell>
          <cell r="Z523" t="str">
            <v>Not Valued from Nucleus - Model</v>
          </cell>
        </row>
        <row r="524">
          <cell r="C524">
            <v>201105</v>
          </cell>
          <cell r="E524">
            <v>166075</v>
          </cell>
          <cell r="Y524">
            <v>0</v>
          </cell>
          <cell r="Z524" t="str">
            <v>Not Valued from Nucleus - Model</v>
          </cell>
        </row>
        <row r="525">
          <cell r="C525">
            <v>201106</v>
          </cell>
          <cell r="E525">
            <v>166075</v>
          </cell>
          <cell r="Y525">
            <v>0</v>
          </cell>
          <cell r="Z525" t="str">
            <v>Not Valued from Nucleus - Model</v>
          </cell>
        </row>
        <row r="526">
          <cell r="C526">
            <v>201107</v>
          </cell>
          <cell r="E526">
            <v>166075</v>
          </cell>
          <cell r="Y526">
            <v>0</v>
          </cell>
          <cell r="Z526" t="str">
            <v>Not Valued from Nucleus - Model</v>
          </cell>
        </row>
        <row r="527">
          <cell r="C527">
            <v>201108</v>
          </cell>
          <cell r="E527">
            <v>166075</v>
          </cell>
          <cell r="Y527">
            <v>0</v>
          </cell>
          <cell r="Z527" t="str">
            <v>Not Valued from Nucleus - Model</v>
          </cell>
        </row>
        <row r="528">
          <cell r="C528">
            <v>201109</v>
          </cell>
          <cell r="E528">
            <v>166075</v>
          </cell>
          <cell r="Y528">
            <v>0</v>
          </cell>
          <cell r="Z528" t="str">
            <v>Not Valued from Nucleus - Model</v>
          </cell>
        </row>
        <row r="529">
          <cell r="C529">
            <v>201110</v>
          </cell>
          <cell r="E529">
            <v>166075</v>
          </cell>
          <cell r="Y529">
            <v>0</v>
          </cell>
          <cell r="Z529" t="str">
            <v>Not Valued from Nucleus - Model</v>
          </cell>
        </row>
        <row r="530">
          <cell r="C530">
            <v>201101</v>
          </cell>
          <cell r="E530">
            <v>166066</v>
          </cell>
          <cell r="Y530">
            <v>-342113.28445837926</v>
          </cell>
          <cell r="Z530" t="str">
            <v>Valued from Nucleus</v>
          </cell>
        </row>
        <row r="531">
          <cell r="C531">
            <v>201102</v>
          </cell>
          <cell r="E531">
            <v>166066</v>
          </cell>
          <cell r="Y531">
            <v>-342032.86828978633</v>
          </cell>
          <cell r="Z531" t="str">
            <v>Valued from Nucleus</v>
          </cell>
        </row>
        <row r="532">
          <cell r="C532">
            <v>201103</v>
          </cell>
          <cell r="E532">
            <v>166066</v>
          </cell>
          <cell r="Y532">
            <v>-341946.70041480486</v>
          </cell>
          <cell r="Z532" t="str">
            <v>Valued from Nucleus</v>
          </cell>
        </row>
        <row r="533">
          <cell r="C533">
            <v>201104</v>
          </cell>
          <cell r="E533">
            <v>166066</v>
          </cell>
          <cell r="Y533">
            <v>-341847.8642892947</v>
          </cell>
          <cell r="Z533" t="str">
            <v>Valued from Nucleus</v>
          </cell>
        </row>
        <row r="534">
          <cell r="C534">
            <v>201105</v>
          </cell>
          <cell r="E534">
            <v>166066</v>
          </cell>
          <cell r="Y534">
            <v>-341733.45210745808</v>
          </cell>
          <cell r="Z534" t="str">
            <v>Valued from Nucleus</v>
          </cell>
        </row>
        <row r="535">
          <cell r="C535">
            <v>201106</v>
          </cell>
          <cell r="E535">
            <v>166066</v>
          </cell>
          <cell r="Y535">
            <v>-341603.9301371898</v>
          </cell>
          <cell r="Z535" t="str">
            <v>Valued from Nucleus</v>
          </cell>
        </row>
        <row r="536">
          <cell r="C536">
            <v>201107</v>
          </cell>
          <cell r="E536">
            <v>166066</v>
          </cell>
          <cell r="Y536">
            <v>-341459.67752890149</v>
          </cell>
          <cell r="Z536" t="str">
            <v>Valued from Nucleus</v>
          </cell>
        </row>
        <row r="537">
          <cell r="C537">
            <v>201108</v>
          </cell>
          <cell r="E537">
            <v>166066</v>
          </cell>
          <cell r="Y537">
            <v>-341300.9865202345</v>
          </cell>
          <cell r="Z537" t="str">
            <v>Valued from Nucleus</v>
          </cell>
        </row>
        <row r="538">
          <cell r="C538">
            <v>201109</v>
          </cell>
          <cell r="E538">
            <v>166066</v>
          </cell>
          <cell r="Y538">
            <v>-341127.35632530309</v>
          </cell>
          <cell r="Z538" t="str">
            <v>Valued from Nucleus</v>
          </cell>
        </row>
        <row r="539">
          <cell r="C539">
            <v>201110</v>
          </cell>
          <cell r="E539">
            <v>166066</v>
          </cell>
          <cell r="Y539">
            <v>-340938.63993335189</v>
          </cell>
          <cell r="Z539" t="str">
            <v>Valued from Nucleus</v>
          </cell>
        </row>
        <row r="540">
          <cell r="C540">
            <v>201101</v>
          </cell>
          <cell r="E540">
            <v>166447</v>
          </cell>
          <cell r="Y540">
            <v>0</v>
          </cell>
          <cell r="Z540" t="str">
            <v>Not Valued from Nucleus - Model</v>
          </cell>
        </row>
        <row r="541">
          <cell r="C541">
            <v>201102</v>
          </cell>
          <cell r="E541">
            <v>166447</v>
          </cell>
          <cell r="Y541">
            <v>0</v>
          </cell>
          <cell r="Z541" t="str">
            <v>Not Valued from Nucleus - Model</v>
          </cell>
        </row>
        <row r="542">
          <cell r="C542">
            <v>201103</v>
          </cell>
          <cell r="E542">
            <v>166447</v>
          </cell>
          <cell r="Y542">
            <v>0</v>
          </cell>
          <cell r="Z542" t="str">
            <v>Not Valued from Nucleus - Model</v>
          </cell>
        </row>
        <row r="543">
          <cell r="C543">
            <v>201104</v>
          </cell>
          <cell r="E543">
            <v>166447</v>
          </cell>
          <cell r="Y543">
            <v>0</v>
          </cell>
          <cell r="Z543" t="str">
            <v>Not Valued from Nucleus - Model</v>
          </cell>
        </row>
        <row r="544">
          <cell r="C544">
            <v>201105</v>
          </cell>
          <cell r="E544">
            <v>166447</v>
          </cell>
          <cell r="Y544">
            <v>0</v>
          </cell>
          <cell r="Z544" t="str">
            <v>Not Valued from Nucleus - Model</v>
          </cell>
        </row>
        <row r="545">
          <cell r="C545">
            <v>201106</v>
          </cell>
          <cell r="E545">
            <v>166447</v>
          </cell>
          <cell r="Y545">
            <v>0</v>
          </cell>
          <cell r="Z545" t="str">
            <v>Not Valued from Nucleus - Model</v>
          </cell>
        </row>
        <row r="546">
          <cell r="C546">
            <v>201107</v>
          </cell>
          <cell r="E546">
            <v>166447</v>
          </cell>
          <cell r="Y546">
            <v>0</v>
          </cell>
          <cell r="Z546" t="str">
            <v>Not Valued from Nucleus - Model</v>
          </cell>
        </row>
        <row r="547">
          <cell r="C547">
            <v>201108</v>
          </cell>
          <cell r="E547">
            <v>166447</v>
          </cell>
          <cell r="Y547">
            <v>0</v>
          </cell>
          <cell r="Z547" t="str">
            <v>Not Valued from Nucleus - Model</v>
          </cell>
        </row>
        <row r="548">
          <cell r="C548">
            <v>201109</v>
          </cell>
          <cell r="E548">
            <v>166447</v>
          </cell>
          <cell r="Y548">
            <v>0</v>
          </cell>
          <cell r="Z548" t="str">
            <v>Not Valued from Nucleus - Model</v>
          </cell>
        </row>
        <row r="549">
          <cell r="C549">
            <v>201110</v>
          </cell>
          <cell r="E549">
            <v>166447</v>
          </cell>
          <cell r="Y549">
            <v>0</v>
          </cell>
          <cell r="Z549" t="str">
            <v>Not Valued from Nucleus - Model</v>
          </cell>
        </row>
        <row r="550">
          <cell r="C550">
            <v>201101</v>
          </cell>
          <cell r="E550">
            <v>166076</v>
          </cell>
          <cell r="Y550">
            <v>0</v>
          </cell>
          <cell r="Z550" t="str">
            <v>Not Valued from Nucleus - Model</v>
          </cell>
        </row>
        <row r="551">
          <cell r="C551">
            <v>201102</v>
          </cell>
          <cell r="E551">
            <v>166076</v>
          </cell>
          <cell r="Y551">
            <v>0</v>
          </cell>
          <cell r="Z551" t="str">
            <v>Not Valued from Nucleus - Model</v>
          </cell>
        </row>
        <row r="552">
          <cell r="C552">
            <v>201103</v>
          </cell>
          <cell r="E552">
            <v>166076</v>
          </cell>
          <cell r="Y552">
            <v>0</v>
          </cell>
          <cell r="Z552" t="str">
            <v>Not Valued from Nucleus - Model</v>
          </cell>
        </row>
        <row r="553">
          <cell r="C553">
            <v>201104</v>
          </cell>
          <cell r="E553">
            <v>166076</v>
          </cell>
          <cell r="Y553">
            <v>0</v>
          </cell>
          <cell r="Z553" t="str">
            <v>Not Valued from Nucleus - Model</v>
          </cell>
        </row>
        <row r="554">
          <cell r="C554">
            <v>201105</v>
          </cell>
          <cell r="E554">
            <v>166076</v>
          </cell>
          <cell r="Y554">
            <v>0</v>
          </cell>
          <cell r="Z554" t="str">
            <v>Not Valued from Nucleus - Model</v>
          </cell>
        </row>
        <row r="555">
          <cell r="C555">
            <v>201106</v>
          </cell>
          <cell r="E555">
            <v>166076</v>
          </cell>
          <cell r="Y555">
            <v>0</v>
          </cell>
          <cell r="Z555" t="str">
            <v>Not Valued from Nucleus - Model</v>
          </cell>
        </row>
        <row r="556">
          <cell r="C556">
            <v>201107</v>
          </cell>
          <cell r="E556">
            <v>166076</v>
          </cell>
          <cell r="Y556">
            <v>0</v>
          </cell>
          <cell r="Z556" t="str">
            <v>Not Valued from Nucleus - Model</v>
          </cell>
        </row>
        <row r="557">
          <cell r="C557">
            <v>201108</v>
          </cell>
          <cell r="E557">
            <v>166076</v>
          </cell>
          <cell r="Y557">
            <v>0</v>
          </cell>
          <cell r="Z557" t="str">
            <v>Not Valued from Nucleus - Model</v>
          </cell>
        </row>
        <row r="558">
          <cell r="C558">
            <v>201109</v>
          </cell>
          <cell r="E558">
            <v>166076</v>
          </cell>
          <cell r="Y558">
            <v>0</v>
          </cell>
          <cell r="Z558" t="str">
            <v>Not Valued from Nucleus - Model</v>
          </cell>
        </row>
        <row r="559">
          <cell r="C559">
            <v>201110</v>
          </cell>
          <cell r="E559">
            <v>166076</v>
          </cell>
          <cell r="Y559">
            <v>0</v>
          </cell>
          <cell r="Z559" t="str">
            <v>Not Valued from Nucleus - Model</v>
          </cell>
        </row>
        <row r="560">
          <cell r="C560">
            <v>201101</v>
          </cell>
          <cell r="E560">
            <v>166449</v>
          </cell>
          <cell r="Y560">
            <v>0</v>
          </cell>
          <cell r="Z560" t="str">
            <v>Not Valued from Nucleus - Model</v>
          </cell>
        </row>
        <row r="561">
          <cell r="C561">
            <v>201102</v>
          </cell>
          <cell r="E561">
            <v>166449</v>
          </cell>
          <cell r="Y561">
            <v>0</v>
          </cell>
          <cell r="Z561" t="str">
            <v>Not Valued from Nucleus - Model</v>
          </cell>
        </row>
        <row r="562">
          <cell r="C562">
            <v>201103</v>
          </cell>
          <cell r="E562">
            <v>166449</v>
          </cell>
          <cell r="Y562">
            <v>0</v>
          </cell>
          <cell r="Z562" t="str">
            <v>Not Valued from Nucleus - Model</v>
          </cell>
        </row>
        <row r="563">
          <cell r="C563">
            <v>201104</v>
          </cell>
          <cell r="E563">
            <v>166449</v>
          </cell>
          <cell r="Y563">
            <v>0</v>
          </cell>
          <cell r="Z563" t="str">
            <v>Not Valued from Nucleus - Model</v>
          </cell>
        </row>
        <row r="564">
          <cell r="C564">
            <v>201105</v>
          </cell>
          <cell r="E564">
            <v>166449</v>
          </cell>
          <cell r="Y564">
            <v>0</v>
          </cell>
          <cell r="Z564" t="str">
            <v>Not Valued from Nucleus - Model</v>
          </cell>
        </row>
        <row r="565">
          <cell r="C565">
            <v>201106</v>
          </cell>
          <cell r="E565">
            <v>166449</v>
          </cell>
          <cell r="Y565">
            <v>0</v>
          </cell>
          <cell r="Z565" t="str">
            <v>Not Valued from Nucleus - Model</v>
          </cell>
        </row>
        <row r="566">
          <cell r="C566">
            <v>201107</v>
          </cell>
          <cell r="E566">
            <v>166449</v>
          </cell>
          <cell r="Y566">
            <v>0</v>
          </cell>
          <cell r="Z566" t="str">
            <v>Not Valued from Nucleus - Model</v>
          </cell>
        </row>
        <row r="567">
          <cell r="C567">
            <v>201108</v>
          </cell>
          <cell r="E567">
            <v>166449</v>
          </cell>
          <cell r="Y567">
            <v>0</v>
          </cell>
          <cell r="Z567" t="str">
            <v>Not Valued from Nucleus - Model</v>
          </cell>
        </row>
        <row r="568">
          <cell r="C568">
            <v>201109</v>
          </cell>
          <cell r="E568">
            <v>166449</v>
          </cell>
          <cell r="Y568">
            <v>0</v>
          </cell>
          <cell r="Z568" t="str">
            <v>Not Valued from Nucleus - Model</v>
          </cell>
        </row>
        <row r="569">
          <cell r="C569">
            <v>201110</v>
          </cell>
          <cell r="E569">
            <v>166449</v>
          </cell>
          <cell r="Y569">
            <v>0</v>
          </cell>
          <cell r="Z569" t="str">
            <v>Not Valued from Nucleus - Model</v>
          </cell>
        </row>
        <row r="570">
          <cell r="C570">
            <v>201101</v>
          </cell>
          <cell r="E570">
            <v>166058</v>
          </cell>
          <cell r="Y570">
            <v>-18970.684639096562</v>
          </cell>
          <cell r="Z570" t="str">
            <v>Valued from Nucleus</v>
          </cell>
        </row>
        <row r="571">
          <cell r="C571">
            <v>201102</v>
          </cell>
          <cell r="E571">
            <v>166058</v>
          </cell>
          <cell r="Y571">
            <v>-18966.225444310614</v>
          </cell>
          <cell r="Z571" t="str">
            <v>Valued from Nucleus</v>
          </cell>
        </row>
        <row r="572">
          <cell r="C572">
            <v>201103</v>
          </cell>
          <cell r="E572">
            <v>166058</v>
          </cell>
          <cell r="Y572">
            <v>-18961.447308948569</v>
          </cell>
          <cell r="Z572" t="str">
            <v>Valued from Nucleus</v>
          </cell>
        </row>
        <row r="573">
          <cell r="C573">
            <v>201104</v>
          </cell>
          <cell r="E573">
            <v>166058</v>
          </cell>
          <cell r="Y573">
            <v>-18955.966700468336</v>
          </cell>
          <cell r="Z573" t="str">
            <v>Valued from Nucleus</v>
          </cell>
        </row>
        <row r="574">
          <cell r="C574">
            <v>201105</v>
          </cell>
          <cell r="E574">
            <v>166058</v>
          </cell>
          <cell r="Y574">
            <v>-18949.622376763022</v>
          </cell>
          <cell r="Z574" t="str">
            <v>Valued from Nucleus</v>
          </cell>
        </row>
        <row r="575">
          <cell r="C575">
            <v>201106</v>
          </cell>
          <cell r="E575">
            <v>166058</v>
          </cell>
          <cell r="Y575">
            <v>-18942.440193072947</v>
          </cell>
          <cell r="Z575" t="str">
            <v>Valued from Nucleus</v>
          </cell>
        </row>
        <row r="576">
          <cell r="C576">
            <v>201107</v>
          </cell>
          <cell r="E576">
            <v>166058</v>
          </cell>
          <cell r="Y576">
            <v>-18934.441173845917</v>
          </cell>
          <cell r="Z576" t="str">
            <v>Valued from Nucleus</v>
          </cell>
        </row>
        <row r="577">
          <cell r="C577">
            <v>201108</v>
          </cell>
          <cell r="E577">
            <v>166058</v>
          </cell>
          <cell r="Y577">
            <v>-18925.641524088831</v>
          </cell>
          <cell r="Z577" t="str">
            <v>Valued from Nucleus</v>
          </cell>
        </row>
        <row r="578">
          <cell r="C578">
            <v>201109</v>
          </cell>
          <cell r="E578">
            <v>166058</v>
          </cell>
          <cell r="Y578">
            <v>-18916.013474487994</v>
          </cell>
          <cell r="Z578" t="str">
            <v>Valued from Nucleus</v>
          </cell>
        </row>
        <row r="579">
          <cell r="C579">
            <v>201110</v>
          </cell>
          <cell r="E579">
            <v>166058</v>
          </cell>
          <cell r="Y579">
            <v>-18905.548873080887</v>
          </cell>
          <cell r="Z579" t="str">
            <v>Valued from Nucleus</v>
          </cell>
        </row>
        <row r="580">
          <cell r="C580">
            <v>201101</v>
          </cell>
          <cell r="E580">
            <v>153972</v>
          </cell>
          <cell r="Y580">
            <v>-357418.46426515508</v>
          </cell>
          <cell r="Z580" t="str">
            <v>Valued from Nucleus - Base Load Component - Demand entered in price formula by JM</v>
          </cell>
        </row>
        <row r="581">
          <cell r="C581">
            <v>201102</v>
          </cell>
          <cell r="E581">
            <v>153972</v>
          </cell>
          <cell r="Y581">
            <v>-357334.45050484146</v>
          </cell>
          <cell r="Z581" t="str">
            <v>Valued from Nucleus - Base Load Component - Demand entered in price formula by JM</v>
          </cell>
        </row>
        <row r="582">
          <cell r="C582">
            <v>201103</v>
          </cell>
          <cell r="E582">
            <v>153972</v>
          </cell>
          <cell r="Y582">
            <v>-357244.42772307893</v>
          </cell>
          <cell r="Z582" t="str">
            <v>Valued from Nucleus - Base Load Component - Demand entered in price formula by JM</v>
          </cell>
        </row>
        <row r="583">
          <cell r="C583">
            <v>201104</v>
          </cell>
          <cell r="E583">
            <v>153972</v>
          </cell>
          <cell r="Y583">
            <v>-357141.16994912352</v>
          </cell>
          <cell r="Z583" t="str">
            <v>Valued from Nucleus - Base Load Component - Demand entered in price formula by JM</v>
          </cell>
        </row>
        <row r="584">
          <cell r="C584">
            <v>201101</v>
          </cell>
          <cell r="E584">
            <v>154130</v>
          </cell>
          <cell r="Y584">
            <v>0</v>
          </cell>
          <cell r="Z584" t="str">
            <v>Not Valued from Nucleus - JPMORVEN Model; was valued from Nucleus last quarter</v>
          </cell>
        </row>
        <row r="585">
          <cell r="C585">
            <v>201102</v>
          </cell>
          <cell r="E585">
            <v>154130</v>
          </cell>
          <cell r="Y585">
            <v>0</v>
          </cell>
          <cell r="Z585" t="str">
            <v>Not Valued from Nucleus - JPMORVEN Model; was valued from Nucleus last quarter</v>
          </cell>
        </row>
        <row r="586">
          <cell r="C586">
            <v>201103</v>
          </cell>
          <cell r="E586">
            <v>154130</v>
          </cell>
          <cell r="Y586">
            <v>0</v>
          </cell>
          <cell r="Z586" t="str">
            <v>Not Valued from Nucleus - JPMORVEN Model; was valued from Nucleus last quarter</v>
          </cell>
        </row>
        <row r="587">
          <cell r="C587">
            <v>201104</v>
          </cell>
          <cell r="E587">
            <v>154130</v>
          </cell>
          <cell r="Y587">
            <v>0</v>
          </cell>
          <cell r="Z587" t="str">
            <v>Not Valued from Nucleus - JPMORVEN Model; was valued from Nucleus last quarter</v>
          </cell>
        </row>
        <row r="588">
          <cell r="C588">
            <v>201101</v>
          </cell>
          <cell r="E588">
            <v>167165</v>
          </cell>
          <cell r="Y588">
            <v>0</v>
          </cell>
          <cell r="Z588" t="str">
            <v>Not Valued from Nucleus - Model AZ</v>
          </cell>
        </row>
        <row r="589">
          <cell r="C589">
            <v>201102</v>
          </cell>
          <cell r="E589">
            <v>167165</v>
          </cell>
          <cell r="Y589">
            <v>0</v>
          </cell>
          <cell r="Z589" t="str">
            <v>Not Valued from Nucleus - Model AZ</v>
          </cell>
        </row>
        <row r="590">
          <cell r="C590">
            <v>201103</v>
          </cell>
          <cell r="E590">
            <v>167165</v>
          </cell>
          <cell r="Y590">
            <v>0</v>
          </cell>
          <cell r="Z590" t="str">
            <v>Not Valued from Nucleus - Model AZ</v>
          </cell>
        </row>
        <row r="591">
          <cell r="C591">
            <v>201104</v>
          </cell>
          <cell r="E591">
            <v>167165</v>
          </cell>
          <cell r="Y591">
            <v>0</v>
          </cell>
          <cell r="Z591" t="str">
            <v>Not Valued from Nucleus - Model AZ</v>
          </cell>
        </row>
        <row r="592">
          <cell r="C592">
            <v>201105</v>
          </cell>
          <cell r="E592">
            <v>167165</v>
          </cell>
          <cell r="Y592">
            <v>0</v>
          </cell>
          <cell r="Z592" t="str">
            <v>Not Valued from Nucleus - Model AZ</v>
          </cell>
        </row>
        <row r="593">
          <cell r="C593">
            <v>201106</v>
          </cell>
          <cell r="E593">
            <v>167165</v>
          </cell>
          <cell r="Y593">
            <v>0</v>
          </cell>
          <cell r="Z593" t="str">
            <v>Not Valued from Nucleus - Model AZ</v>
          </cell>
        </row>
        <row r="594">
          <cell r="C594">
            <v>201107</v>
          </cell>
          <cell r="E594">
            <v>167165</v>
          </cell>
          <cell r="Y594">
            <v>0</v>
          </cell>
          <cell r="Z594" t="str">
            <v>Not Valued from Nucleus - Model AZ</v>
          </cell>
        </row>
        <row r="595">
          <cell r="C595">
            <v>201108</v>
          </cell>
          <cell r="E595">
            <v>167165</v>
          </cell>
          <cell r="Y595">
            <v>0</v>
          </cell>
          <cell r="Z595" t="str">
            <v>Not Valued from Nucleus - Model AZ</v>
          </cell>
        </row>
        <row r="596">
          <cell r="C596">
            <v>201109</v>
          </cell>
          <cell r="E596">
            <v>167165</v>
          </cell>
          <cell r="Y596">
            <v>0</v>
          </cell>
          <cell r="Z596" t="str">
            <v>Not Valued from Nucleus - Model AZ</v>
          </cell>
        </row>
        <row r="597">
          <cell r="C597">
            <v>201110</v>
          </cell>
          <cell r="E597">
            <v>167165</v>
          </cell>
          <cell r="Y597">
            <v>0</v>
          </cell>
          <cell r="Z597" t="str">
            <v>Not Valued from Nucleus - Model AZ</v>
          </cell>
        </row>
        <row r="598">
          <cell r="C598">
            <v>201101</v>
          </cell>
          <cell r="E598">
            <v>167167</v>
          </cell>
          <cell r="Y598">
            <v>0</v>
          </cell>
          <cell r="Z598" t="str">
            <v>Not Valued from Nucleus - Model AZ</v>
          </cell>
        </row>
        <row r="599">
          <cell r="C599">
            <v>201102</v>
          </cell>
          <cell r="E599">
            <v>167167</v>
          </cell>
          <cell r="Y599">
            <v>0</v>
          </cell>
          <cell r="Z599" t="str">
            <v>Not Valued from Nucleus - Model AZ</v>
          </cell>
        </row>
        <row r="600">
          <cell r="C600">
            <v>201103</v>
          </cell>
          <cell r="E600">
            <v>167167</v>
          </cell>
          <cell r="Y600">
            <v>0</v>
          </cell>
          <cell r="Z600" t="str">
            <v>Not Valued from Nucleus - Model AZ</v>
          </cell>
        </row>
        <row r="601">
          <cell r="C601">
            <v>201104</v>
          </cell>
          <cell r="E601">
            <v>167167</v>
          </cell>
          <cell r="Y601">
            <v>0</v>
          </cell>
          <cell r="Z601" t="str">
            <v>Not Valued from Nucleus - Model AZ</v>
          </cell>
        </row>
        <row r="602">
          <cell r="C602">
            <v>201105</v>
          </cell>
          <cell r="E602">
            <v>167167</v>
          </cell>
          <cell r="Y602">
            <v>0</v>
          </cell>
          <cell r="Z602" t="str">
            <v>Not Valued from Nucleus - Model AZ</v>
          </cell>
        </row>
        <row r="603">
          <cell r="C603">
            <v>201106</v>
          </cell>
          <cell r="E603">
            <v>167167</v>
          </cell>
          <cell r="Y603">
            <v>0</v>
          </cell>
          <cell r="Z603" t="str">
            <v>Not Valued from Nucleus - Model AZ</v>
          </cell>
        </row>
        <row r="604">
          <cell r="C604">
            <v>201107</v>
          </cell>
          <cell r="E604">
            <v>167167</v>
          </cell>
          <cell r="Y604">
            <v>0</v>
          </cell>
          <cell r="Z604" t="str">
            <v>Not Valued from Nucleus - Model AZ</v>
          </cell>
        </row>
        <row r="605">
          <cell r="C605">
            <v>201108</v>
          </cell>
          <cell r="E605">
            <v>167167</v>
          </cell>
          <cell r="Y605">
            <v>0</v>
          </cell>
          <cell r="Z605" t="str">
            <v>Not Valued from Nucleus - Model AZ</v>
          </cell>
        </row>
        <row r="606">
          <cell r="C606">
            <v>201109</v>
          </cell>
          <cell r="E606">
            <v>167167</v>
          </cell>
          <cell r="Y606">
            <v>0</v>
          </cell>
          <cell r="Z606" t="str">
            <v>Not Valued from Nucleus - Model AZ</v>
          </cell>
        </row>
        <row r="607">
          <cell r="C607">
            <v>201110</v>
          </cell>
          <cell r="E607">
            <v>167167</v>
          </cell>
          <cell r="Y607">
            <v>0</v>
          </cell>
          <cell r="Z607" t="str">
            <v>Not Valued from Nucleus - Model AZ</v>
          </cell>
        </row>
        <row r="608">
          <cell r="C608">
            <v>201101</v>
          </cell>
          <cell r="E608">
            <v>165074</v>
          </cell>
          <cell r="Y608">
            <v>33312.773371771902</v>
          </cell>
          <cell r="Z608" t="str">
            <v>Valued from Nucleus</v>
          </cell>
        </row>
        <row r="609">
          <cell r="C609">
            <v>201102</v>
          </cell>
          <cell r="E609">
            <v>165074</v>
          </cell>
          <cell r="Y609">
            <v>33304.942966694223</v>
          </cell>
          <cell r="Z609" t="str">
            <v>Valued from Nucleus</v>
          </cell>
        </row>
        <row r="610">
          <cell r="C610">
            <v>201103</v>
          </cell>
          <cell r="E610">
            <v>165074</v>
          </cell>
          <cell r="Y610">
            <v>33296.552497742603</v>
          </cell>
          <cell r="Z610" t="str">
            <v>Valued from Nucleus</v>
          </cell>
        </row>
        <row r="611">
          <cell r="C611">
            <v>201101</v>
          </cell>
          <cell r="E611">
            <v>165093</v>
          </cell>
          <cell r="Y611">
            <v>21245.391180976978</v>
          </cell>
          <cell r="Z611" t="str">
            <v>Valued from Nucleus</v>
          </cell>
        </row>
        <row r="612">
          <cell r="C612">
            <v>201102</v>
          </cell>
          <cell r="E612">
            <v>165093</v>
          </cell>
          <cell r="Y612">
            <v>21240.397300187644</v>
          </cell>
          <cell r="Z612" t="str">
            <v>Valued from Nucleus</v>
          </cell>
        </row>
        <row r="613">
          <cell r="C613">
            <v>201103</v>
          </cell>
          <cell r="E613">
            <v>165093</v>
          </cell>
          <cell r="Y613">
            <v>21235.046235805232</v>
          </cell>
          <cell r="Z613" t="str">
            <v>Valued from Nucleus</v>
          </cell>
        </row>
        <row r="614">
          <cell r="C614">
            <v>201101</v>
          </cell>
          <cell r="E614">
            <v>165097</v>
          </cell>
          <cell r="Y614">
            <v>65235.848214529302</v>
          </cell>
          <cell r="Z614" t="str">
            <v>Valued from Nucleus</v>
          </cell>
        </row>
        <row r="615">
          <cell r="C615">
            <v>201102</v>
          </cell>
          <cell r="E615">
            <v>165097</v>
          </cell>
          <cell r="Y615">
            <v>65220.51406292912</v>
          </cell>
          <cell r="Z615" t="str">
            <v>Valued from Nucleus</v>
          </cell>
        </row>
        <row r="616">
          <cell r="C616">
            <v>201103</v>
          </cell>
          <cell r="E616">
            <v>165097</v>
          </cell>
          <cell r="Y616">
            <v>65204.08314759018</v>
          </cell>
          <cell r="Z616" t="str">
            <v>Valued from Nucleus</v>
          </cell>
        </row>
        <row r="617">
          <cell r="C617">
            <v>201101</v>
          </cell>
          <cell r="E617">
            <v>165098</v>
          </cell>
          <cell r="Y617">
            <v>27893.948891729771</v>
          </cell>
          <cell r="Z617" t="str">
            <v>Valued from Nucleus</v>
          </cell>
        </row>
        <row r="618">
          <cell r="C618">
            <v>201102</v>
          </cell>
          <cell r="E618">
            <v>165098</v>
          </cell>
          <cell r="Y618">
            <v>27887.392220011072</v>
          </cell>
          <cell r="Z618" t="str">
            <v>Valued from Nucleus</v>
          </cell>
        </row>
        <row r="619">
          <cell r="C619">
            <v>201103</v>
          </cell>
          <cell r="E619">
            <v>165098</v>
          </cell>
          <cell r="Y619">
            <v>27480.648069865594</v>
          </cell>
          <cell r="Z619" t="str">
            <v>Valued from Nucleus</v>
          </cell>
        </row>
        <row r="620">
          <cell r="C620">
            <v>201101</v>
          </cell>
          <cell r="E620">
            <v>165099</v>
          </cell>
          <cell r="Y620">
            <v>36492.083675560454</v>
          </cell>
          <cell r="Z620" t="str">
            <v>Valued from Nucleus</v>
          </cell>
        </row>
        <row r="621">
          <cell r="C621">
            <v>201102</v>
          </cell>
          <cell r="E621">
            <v>165099</v>
          </cell>
          <cell r="Y621">
            <v>36483.505950910541</v>
          </cell>
          <cell r="Z621" t="str">
            <v>Valued from Nucleus</v>
          </cell>
        </row>
        <row r="622">
          <cell r="C622">
            <v>201103</v>
          </cell>
          <cell r="E622">
            <v>165099</v>
          </cell>
          <cell r="Y622">
            <v>36474.314710912513</v>
          </cell>
          <cell r="Z622" t="str">
            <v>Valued from Nucleus</v>
          </cell>
        </row>
        <row r="623">
          <cell r="C623">
            <v>201101</v>
          </cell>
          <cell r="E623">
            <v>166064</v>
          </cell>
          <cell r="Y623">
            <v>-61653.29538721023</v>
          </cell>
          <cell r="Z623" t="str">
            <v>Valued from Nucleus</v>
          </cell>
        </row>
        <row r="624">
          <cell r="C624">
            <v>201102</v>
          </cell>
          <cell r="E624">
            <v>166064</v>
          </cell>
          <cell r="Y624">
            <v>-61638.803340214698</v>
          </cell>
          <cell r="Z624" t="str">
            <v>Valued from Nucleus</v>
          </cell>
        </row>
        <row r="625">
          <cell r="C625">
            <v>201103</v>
          </cell>
          <cell r="E625">
            <v>166064</v>
          </cell>
          <cell r="Y625">
            <v>-61623.274760383218</v>
          </cell>
          <cell r="Z625" t="str">
            <v>Valued from Nucleus</v>
          </cell>
        </row>
        <row r="626">
          <cell r="C626">
            <v>201104</v>
          </cell>
          <cell r="E626">
            <v>166064</v>
          </cell>
          <cell r="Y626">
            <v>-61605.463195858174</v>
          </cell>
          <cell r="Z626" t="str">
            <v>Valued from Nucleus</v>
          </cell>
        </row>
        <row r="627">
          <cell r="C627">
            <v>201105</v>
          </cell>
          <cell r="E627">
            <v>166064</v>
          </cell>
          <cell r="Y627">
            <v>-61584.844621943877</v>
          </cell>
          <cell r="Z627" t="str">
            <v>Valued from Nucleus</v>
          </cell>
        </row>
        <row r="628">
          <cell r="C628">
            <v>201106</v>
          </cell>
          <cell r="E628">
            <v>166064</v>
          </cell>
          <cell r="Y628">
            <v>-61561.503066222867</v>
          </cell>
          <cell r="Z628" t="str">
            <v>Valued from Nucleus</v>
          </cell>
        </row>
        <row r="629">
          <cell r="C629">
            <v>201107</v>
          </cell>
          <cell r="E629">
            <v>166064</v>
          </cell>
          <cell r="Y629">
            <v>-61535.506856566011</v>
          </cell>
          <cell r="Z629" t="str">
            <v>Valued from Nucleus</v>
          </cell>
        </row>
        <row r="630">
          <cell r="C630">
            <v>201108</v>
          </cell>
          <cell r="E630">
            <v>166064</v>
          </cell>
          <cell r="Y630">
            <v>-61506.908658024469</v>
          </cell>
          <cell r="Z630" t="str">
            <v>Valued from Nucleus</v>
          </cell>
        </row>
        <row r="631">
          <cell r="C631">
            <v>201109</v>
          </cell>
          <cell r="E631">
            <v>166064</v>
          </cell>
          <cell r="Y631">
            <v>-61475.618222421559</v>
          </cell>
          <cell r="Z631" t="str">
            <v>Valued from Nucleus</v>
          </cell>
        </row>
        <row r="632">
          <cell r="C632">
            <v>201110</v>
          </cell>
          <cell r="E632">
            <v>166064</v>
          </cell>
          <cell r="Y632">
            <v>-61441.609056493391</v>
          </cell>
          <cell r="Z632" t="str">
            <v>Valued from Nucleus</v>
          </cell>
        </row>
        <row r="633">
          <cell r="C633">
            <v>201101</v>
          </cell>
          <cell r="E633">
            <v>167168</v>
          </cell>
          <cell r="Y633">
            <v>-8331.522620713924</v>
          </cell>
          <cell r="Z633" t="str">
            <v>Valued from Nucleus</v>
          </cell>
        </row>
        <row r="634">
          <cell r="C634">
            <v>201102</v>
          </cell>
          <cell r="E634">
            <v>167168</v>
          </cell>
          <cell r="Y634">
            <v>-8329.56423687401</v>
          </cell>
          <cell r="Z634" t="str">
            <v>Valued from Nucleus</v>
          </cell>
        </row>
        <row r="635">
          <cell r="C635">
            <v>201103</v>
          </cell>
          <cell r="E635">
            <v>167168</v>
          </cell>
          <cell r="Y635">
            <v>-8327.4657810928384</v>
          </cell>
          <cell r="Z635" t="str">
            <v>Valued from Nucleus</v>
          </cell>
        </row>
        <row r="636">
          <cell r="C636">
            <v>201104</v>
          </cell>
          <cell r="E636">
            <v>167168</v>
          </cell>
          <cell r="Y636">
            <v>-8325.058814006672</v>
          </cell>
          <cell r="Z636" t="str">
            <v>Valued from Nucleus</v>
          </cell>
        </row>
        <row r="637">
          <cell r="C637">
            <v>201105</v>
          </cell>
          <cell r="E637">
            <v>167168</v>
          </cell>
          <cell r="Y637">
            <v>-8322.2725214995971</v>
          </cell>
          <cell r="Z637" t="str">
            <v>Valued from Nucleus</v>
          </cell>
        </row>
        <row r="638">
          <cell r="C638">
            <v>201106</v>
          </cell>
          <cell r="E638">
            <v>167168</v>
          </cell>
          <cell r="Y638">
            <v>-8319.1182586451814</v>
          </cell>
          <cell r="Z638" t="str">
            <v>Valued from Nucleus</v>
          </cell>
        </row>
        <row r="639">
          <cell r="C639">
            <v>201107</v>
          </cell>
          <cell r="E639">
            <v>167168</v>
          </cell>
          <cell r="Y639">
            <v>-8315.605258935293</v>
          </cell>
          <cell r="Z639" t="str">
            <v>Valued from Nucleus</v>
          </cell>
        </row>
        <row r="640">
          <cell r="C640">
            <v>201108</v>
          </cell>
          <cell r="E640">
            <v>167168</v>
          </cell>
          <cell r="Y640">
            <v>-8311.7406392655066</v>
          </cell>
          <cell r="Z640" t="str">
            <v>Valued from Nucleus</v>
          </cell>
        </row>
        <row r="641">
          <cell r="C641">
            <v>201109</v>
          </cell>
          <cell r="E641">
            <v>167168</v>
          </cell>
          <cell r="Y641">
            <v>-8307.5122039418093</v>
          </cell>
          <cell r="Z641" t="str">
            <v>Valued from Nucleus</v>
          </cell>
        </row>
        <row r="642">
          <cell r="C642">
            <v>201110</v>
          </cell>
          <cell r="E642">
            <v>167168</v>
          </cell>
          <cell r="Y642">
            <v>-8302.9163727950308</v>
          </cell>
          <cell r="Z642" t="str">
            <v>Valued from Nucleus</v>
          </cell>
        </row>
        <row r="643">
          <cell r="C643">
            <v>201101</v>
          </cell>
          <cell r="E643">
            <v>168214</v>
          </cell>
          <cell r="Y643">
            <v>200112.4367666638</v>
          </cell>
          <cell r="Z643" t="str">
            <v xml:space="preserve">Valued from nucleus. Demand charge only
</v>
          </cell>
        </row>
        <row r="644">
          <cell r="C644">
            <v>201102</v>
          </cell>
          <cell r="E644">
            <v>168214</v>
          </cell>
          <cell r="Y644">
            <v>200065.39891053949</v>
          </cell>
          <cell r="Z644" t="str">
            <v xml:space="preserve">Valued from nucleus. Demand charge only
</v>
          </cell>
        </row>
        <row r="645">
          <cell r="C645">
            <v>201103</v>
          </cell>
          <cell r="E645">
            <v>168214</v>
          </cell>
          <cell r="Y645">
            <v>200014.99670689268</v>
          </cell>
          <cell r="Z645" t="str">
            <v xml:space="preserve">Valued from nucleus. Demand charge only
</v>
          </cell>
        </row>
        <row r="646">
          <cell r="C646">
            <v>201104</v>
          </cell>
          <cell r="E646">
            <v>168214</v>
          </cell>
          <cell r="Y646">
            <v>199439.57326891262</v>
          </cell>
          <cell r="Z646" t="str">
            <v xml:space="preserve">Valued from nucleus. Demand charge only
</v>
          </cell>
        </row>
        <row r="647">
          <cell r="C647">
            <v>201105</v>
          </cell>
          <cell r="E647">
            <v>168214</v>
          </cell>
          <cell r="Y647">
            <v>199372.82335146118</v>
          </cell>
          <cell r="Z647" t="str">
            <v xml:space="preserve">Valued from nucleus. Demand charge only
</v>
          </cell>
        </row>
        <row r="648">
          <cell r="C648">
            <v>201106</v>
          </cell>
          <cell r="E648">
            <v>168214</v>
          </cell>
          <cell r="Y648">
            <v>199297.2581390444</v>
          </cell>
          <cell r="Z648" t="str">
            <v xml:space="preserve">Valued from nucleus. Demand charge only
</v>
          </cell>
        </row>
        <row r="649">
          <cell r="C649">
            <v>201107</v>
          </cell>
          <cell r="E649">
            <v>168214</v>
          </cell>
          <cell r="Y649">
            <v>199213.09883414491</v>
          </cell>
          <cell r="Z649" t="str">
            <v xml:space="preserve">Valued from nucleus. Demand charge only
</v>
          </cell>
        </row>
        <row r="650">
          <cell r="C650">
            <v>201108</v>
          </cell>
          <cell r="E650">
            <v>168214</v>
          </cell>
          <cell r="Y650">
            <v>199120.51593292961</v>
          </cell>
          <cell r="Z650" t="str">
            <v xml:space="preserve">Valued from nucleus. Demand charge only
</v>
          </cell>
        </row>
        <row r="651">
          <cell r="C651">
            <v>201109</v>
          </cell>
          <cell r="E651">
            <v>168214</v>
          </cell>
          <cell r="Y651">
            <v>198462.96471505682</v>
          </cell>
          <cell r="Z651" t="str">
            <v xml:space="preserve">Valued from nucleus. Demand charge only
</v>
          </cell>
        </row>
        <row r="652">
          <cell r="C652">
            <v>201110</v>
          </cell>
          <cell r="E652">
            <v>168214</v>
          </cell>
          <cell r="Y652">
            <v>198353.17224622518</v>
          </cell>
          <cell r="Z652" t="str">
            <v xml:space="preserve">Valued from nucleus. Demand charge only
</v>
          </cell>
        </row>
        <row r="653">
          <cell r="C653">
            <v>201101</v>
          </cell>
          <cell r="E653">
            <v>168215</v>
          </cell>
          <cell r="Y653">
            <v>100061.64096699646</v>
          </cell>
          <cell r="Z653" t="str">
            <v xml:space="preserve">Valued from nucleus. Demand charge only
</v>
          </cell>
        </row>
        <row r="654">
          <cell r="C654">
            <v>201102</v>
          </cell>
          <cell r="E654">
            <v>168215</v>
          </cell>
          <cell r="Y654">
            <v>100038.12076431733</v>
          </cell>
          <cell r="Z654" t="str">
            <v xml:space="preserve">Valued from nucleus. Demand charge only
</v>
          </cell>
        </row>
        <row r="655">
          <cell r="C655">
            <v>201103</v>
          </cell>
          <cell r="E655">
            <v>168215</v>
          </cell>
          <cell r="Y655">
            <v>100012.91829671091</v>
          </cell>
          <cell r="Z655" t="str">
            <v xml:space="preserve">Valued from nucleus. Demand charge only
</v>
          </cell>
        </row>
        <row r="656">
          <cell r="C656">
            <v>201104</v>
          </cell>
          <cell r="E656">
            <v>168215</v>
          </cell>
          <cell r="Y656">
            <v>99725.190985078138</v>
          </cell>
          <cell r="Z656" t="str">
            <v xml:space="preserve">Valued from nucleus. Demand charge only
</v>
          </cell>
        </row>
        <row r="657">
          <cell r="C657">
            <v>201105</v>
          </cell>
          <cell r="E657">
            <v>168215</v>
          </cell>
          <cell r="Y657">
            <v>99691.814217584222</v>
          </cell>
          <cell r="Z657" t="str">
            <v xml:space="preserve">Valued from nucleus. Demand charge only
</v>
          </cell>
        </row>
        <row r="658">
          <cell r="C658">
            <v>201106</v>
          </cell>
          <cell r="E658">
            <v>168215</v>
          </cell>
          <cell r="Y658">
            <v>99654.029563733537</v>
          </cell>
          <cell r="Z658" t="str">
            <v xml:space="preserve">Valued from nucleus. Demand charge only
</v>
          </cell>
        </row>
        <row r="659">
          <cell r="C659">
            <v>201107</v>
          </cell>
          <cell r="E659">
            <v>168215</v>
          </cell>
          <cell r="Y659">
            <v>99611.947630761526</v>
          </cell>
          <cell r="Z659" t="str">
            <v xml:space="preserve">Valued from nucleus. Demand charge only
</v>
          </cell>
        </row>
        <row r="660">
          <cell r="C660">
            <v>201108</v>
          </cell>
          <cell r="E660">
            <v>168215</v>
          </cell>
          <cell r="Y660">
            <v>99565.653671371634</v>
          </cell>
          <cell r="Z660" t="str">
            <v xml:space="preserve">Valued from nucleus. Demand charge only
</v>
          </cell>
        </row>
        <row r="661">
          <cell r="C661">
            <v>201109</v>
          </cell>
          <cell r="E661">
            <v>168215</v>
          </cell>
          <cell r="Y661">
            <v>99236.860244319818</v>
          </cell>
          <cell r="Z661" t="str">
            <v xml:space="preserve">Valued from nucleus. Demand charge only
</v>
          </cell>
        </row>
        <row r="662">
          <cell r="C662">
            <v>201110</v>
          </cell>
          <cell r="E662">
            <v>168215</v>
          </cell>
          <cell r="Y662">
            <v>99181.961034782333</v>
          </cell>
          <cell r="Z662" t="str">
            <v xml:space="preserve">Valued from nucleus. Demand charge only
</v>
          </cell>
        </row>
        <row r="663">
          <cell r="C663">
            <v>201101</v>
          </cell>
          <cell r="E663">
            <v>168216</v>
          </cell>
          <cell r="Y663">
            <v>95812.092692767648</v>
          </cell>
          <cell r="Z663" t="str">
            <v xml:space="preserve">Valued from nucleus. Demand charge only
</v>
          </cell>
        </row>
        <row r="664">
          <cell r="C664">
            <v>201102</v>
          </cell>
          <cell r="E664">
            <v>168216</v>
          </cell>
          <cell r="Y664">
            <v>95789.571376732172</v>
          </cell>
          <cell r="Z664" t="str">
            <v xml:space="preserve">Valued from nucleus. Demand charge only
</v>
          </cell>
        </row>
        <row r="665">
          <cell r="C665">
            <v>201103</v>
          </cell>
          <cell r="E665">
            <v>168216</v>
          </cell>
          <cell r="Y665">
            <v>95765.439240390449</v>
          </cell>
          <cell r="Z665" t="str">
            <v xml:space="preserve">Valued from nucleus. Demand charge only
</v>
          </cell>
        </row>
        <row r="666">
          <cell r="C666">
            <v>201104</v>
          </cell>
          <cell r="E666">
            <v>168216</v>
          </cell>
          <cell r="Y666">
            <v>95489.931507497153</v>
          </cell>
          <cell r="Z666" t="str">
            <v xml:space="preserve">Valued from nucleus. Demand charge only
</v>
          </cell>
        </row>
        <row r="667">
          <cell r="C667">
            <v>201105</v>
          </cell>
          <cell r="E667">
            <v>168216</v>
          </cell>
          <cell r="Y667">
            <v>95457.9722280969</v>
          </cell>
          <cell r="Z667" t="str">
            <v xml:space="preserve">Valued from nucleus. Demand charge only
</v>
          </cell>
        </row>
        <row r="668">
          <cell r="C668">
            <v>201106</v>
          </cell>
          <cell r="E668">
            <v>168216</v>
          </cell>
          <cell r="Y668">
            <v>95421.792262206684</v>
          </cell>
          <cell r="Z668" t="str">
            <v xml:space="preserve">Valued from nucleus. Demand charge only
</v>
          </cell>
        </row>
        <row r="669">
          <cell r="C669">
            <v>201107</v>
          </cell>
          <cell r="E669">
            <v>168216</v>
          </cell>
          <cell r="Y669">
            <v>95381.49751964958</v>
          </cell>
          <cell r="Z669" t="str">
            <v xml:space="preserve">Valued from nucleus. Demand charge only
</v>
          </cell>
        </row>
        <row r="670">
          <cell r="C670">
            <v>201108</v>
          </cell>
          <cell r="E670">
            <v>168216</v>
          </cell>
          <cell r="Y670">
            <v>95337.169632506062</v>
          </cell>
          <cell r="Z670" t="str">
            <v xml:space="preserve">Valued from nucleus. Demand charge only
</v>
          </cell>
        </row>
        <row r="671">
          <cell r="C671">
            <v>201109</v>
          </cell>
          <cell r="E671">
            <v>168216</v>
          </cell>
          <cell r="Y671">
            <v>95022.339833543941</v>
          </cell>
          <cell r="Z671" t="str">
            <v xml:space="preserve">Valued from nucleus. Demand charge only
</v>
          </cell>
        </row>
        <row r="672">
          <cell r="C672">
            <v>201110</v>
          </cell>
          <cell r="E672">
            <v>168216</v>
          </cell>
          <cell r="Y672">
            <v>94969.772155239523</v>
          </cell>
          <cell r="Z672" t="str">
            <v xml:space="preserve">Valued from nucleus. Demand charge only
</v>
          </cell>
        </row>
        <row r="673">
          <cell r="C673">
            <v>201101</v>
          </cell>
          <cell r="E673">
            <v>168217</v>
          </cell>
          <cell r="Y673">
            <v>100061.64096699646</v>
          </cell>
          <cell r="Z673" t="str">
            <v>Valued from Nucleus</v>
          </cell>
        </row>
        <row r="674">
          <cell r="C674">
            <v>201102</v>
          </cell>
          <cell r="E674">
            <v>168217</v>
          </cell>
          <cell r="Y674">
            <v>100038.12076431733</v>
          </cell>
          <cell r="Z674" t="str">
            <v>Valued from Nucleus</v>
          </cell>
        </row>
        <row r="675">
          <cell r="C675">
            <v>201103</v>
          </cell>
          <cell r="E675">
            <v>168217</v>
          </cell>
          <cell r="Y675">
            <v>100012.91829671091</v>
          </cell>
          <cell r="Z675" t="str">
            <v>Valued from Nucleus</v>
          </cell>
        </row>
        <row r="676">
          <cell r="C676">
            <v>201104</v>
          </cell>
          <cell r="E676">
            <v>168217</v>
          </cell>
          <cell r="Y676">
            <v>99725.190985078138</v>
          </cell>
          <cell r="Z676" t="str">
            <v>Valued from Nucleus</v>
          </cell>
        </row>
        <row r="677">
          <cell r="C677">
            <v>201105</v>
          </cell>
          <cell r="E677">
            <v>168217</v>
          </cell>
          <cell r="Y677">
            <v>99691.814217584222</v>
          </cell>
          <cell r="Z677" t="str">
            <v>Valued from Nucleus</v>
          </cell>
        </row>
        <row r="678">
          <cell r="C678">
            <v>201106</v>
          </cell>
          <cell r="E678">
            <v>168217</v>
          </cell>
          <cell r="Y678">
            <v>99654.029563733537</v>
          </cell>
          <cell r="Z678" t="str">
            <v>Valued from Nucleus</v>
          </cell>
        </row>
        <row r="679">
          <cell r="C679">
            <v>201107</v>
          </cell>
          <cell r="E679">
            <v>168217</v>
          </cell>
          <cell r="Y679">
            <v>99611.947630761526</v>
          </cell>
          <cell r="Z679" t="str">
            <v>Valued from Nucleus</v>
          </cell>
        </row>
        <row r="680">
          <cell r="C680">
            <v>201108</v>
          </cell>
          <cell r="E680">
            <v>168217</v>
          </cell>
          <cell r="Y680">
            <v>99565.653671371634</v>
          </cell>
          <cell r="Z680" t="str">
            <v>Valued from Nucleus</v>
          </cell>
        </row>
        <row r="681">
          <cell r="C681">
            <v>201109</v>
          </cell>
          <cell r="E681">
            <v>168217</v>
          </cell>
          <cell r="Y681">
            <v>99236.860244319818</v>
          </cell>
          <cell r="Z681" t="str">
            <v>Valued from Nucleus</v>
          </cell>
        </row>
        <row r="682">
          <cell r="C682">
            <v>201110</v>
          </cell>
          <cell r="E682">
            <v>168217</v>
          </cell>
          <cell r="Y682">
            <v>99181.961034782333</v>
          </cell>
          <cell r="Z682" t="str">
            <v>Valued from Nucleus</v>
          </cell>
        </row>
        <row r="683">
          <cell r="C683">
            <v>201101</v>
          </cell>
          <cell r="E683">
            <v>171529</v>
          </cell>
          <cell r="Y683">
            <v>20675.514805769595</v>
          </cell>
          <cell r="Z683" t="str">
            <v>Valued from Nucleus - Demand Only - MtM is Zero GD Supply</v>
          </cell>
        </row>
        <row r="684">
          <cell r="C684">
            <v>201102</v>
          </cell>
          <cell r="E684">
            <v>171529</v>
          </cell>
          <cell r="Y684">
            <v>20670.654878488494</v>
          </cell>
          <cell r="Z684" t="str">
            <v>Valued from Nucleus - Demand Only - MtM is Zero GD Supply</v>
          </cell>
        </row>
        <row r="685">
          <cell r="C685">
            <v>201101</v>
          </cell>
          <cell r="E685">
            <v>171530</v>
          </cell>
          <cell r="Y685">
            <v>22495.12007397562</v>
          </cell>
          <cell r="Z685" t="str">
            <v>Valued from Nucleus - Demand Only - MtM is Zero GD Supply</v>
          </cell>
        </row>
        <row r="686">
          <cell r="C686">
            <v>201102</v>
          </cell>
          <cell r="E686">
            <v>171530</v>
          </cell>
          <cell r="Y686">
            <v>22489.832435492801</v>
          </cell>
          <cell r="Z686" t="str">
            <v>Valued from Nucleus - Demand Only - MtM is Zero GD Supply</v>
          </cell>
        </row>
        <row r="687">
          <cell r="C687">
            <v>201101</v>
          </cell>
          <cell r="E687">
            <v>165094</v>
          </cell>
          <cell r="Y687">
            <v>0</v>
          </cell>
          <cell r="Z687" t="str">
            <v>Not Valued from Nucleus - Model</v>
          </cell>
        </row>
        <row r="688">
          <cell r="C688">
            <v>201102</v>
          </cell>
          <cell r="E688">
            <v>165094</v>
          </cell>
          <cell r="Y688">
            <v>0</v>
          </cell>
          <cell r="Z688" t="str">
            <v>Not Valued from Nucleus - Model</v>
          </cell>
        </row>
        <row r="689">
          <cell r="C689">
            <v>201103</v>
          </cell>
          <cell r="E689">
            <v>165094</v>
          </cell>
          <cell r="Y689">
            <v>0</v>
          </cell>
          <cell r="Z689" t="str">
            <v>Not Valued from Nucleus - Model</v>
          </cell>
        </row>
        <row r="690">
          <cell r="C690">
            <v>201101</v>
          </cell>
          <cell r="E690">
            <v>166062</v>
          </cell>
          <cell r="Y690">
            <v>0</v>
          </cell>
          <cell r="Z690" t="str">
            <v>Not Valued from Nucleus - Model</v>
          </cell>
        </row>
        <row r="691">
          <cell r="C691">
            <v>201102</v>
          </cell>
          <cell r="E691">
            <v>166062</v>
          </cell>
          <cell r="Y691">
            <v>0</v>
          </cell>
          <cell r="Z691" t="str">
            <v>Not Valued from Nucleus - Model</v>
          </cell>
        </row>
        <row r="692">
          <cell r="C692">
            <v>201103</v>
          </cell>
          <cell r="E692">
            <v>166062</v>
          </cell>
          <cell r="Y692">
            <v>0</v>
          </cell>
          <cell r="Z692" t="str">
            <v>Not Valued from Nucleus - Model</v>
          </cell>
        </row>
        <row r="693">
          <cell r="C693">
            <v>201104</v>
          </cell>
          <cell r="E693">
            <v>166062</v>
          </cell>
          <cell r="Y693">
            <v>0</v>
          </cell>
          <cell r="Z693" t="str">
            <v>Not Valued from Nucleus - Model</v>
          </cell>
        </row>
        <row r="694">
          <cell r="C694">
            <v>201105</v>
          </cell>
          <cell r="E694">
            <v>166062</v>
          </cell>
          <cell r="Y694">
            <v>0</v>
          </cell>
          <cell r="Z694" t="str">
            <v>Not Valued from Nucleus - Model</v>
          </cell>
        </row>
        <row r="695">
          <cell r="C695">
            <v>201106</v>
          </cell>
          <cell r="E695">
            <v>166062</v>
          </cell>
          <cell r="Y695">
            <v>0</v>
          </cell>
          <cell r="Z695" t="str">
            <v>Not Valued from Nucleus - Model</v>
          </cell>
        </row>
        <row r="696">
          <cell r="C696">
            <v>201107</v>
          </cell>
          <cell r="E696">
            <v>166062</v>
          </cell>
          <cell r="Y696">
            <v>0</v>
          </cell>
          <cell r="Z696" t="str">
            <v>Not Valued from Nucleus - Model</v>
          </cell>
        </row>
        <row r="697">
          <cell r="C697">
            <v>201108</v>
          </cell>
          <cell r="E697">
            <v>166062</v>
          </cell>
          <cell r="Y697">
            <v>0</v>
          </cell>
          <cell r="Z697" t="str">
            <v>Not Valued from Nucleus - Model</v>
          </cell>
        </row>
        <row r="698">
          <cell r="C698">
            <v>201109</v>
          </cell>
          <cell r="E698">
            <v>166062</v>
          </cell>
          <cell r="Y698">
            <v>0</v>
          </cell>
          <cell r="Z698" t="str">
            <v>Not Valued from Nucleus - Model</v>
          </cell>
        </row>
        <row r="699">
          <cell r="C699">
            <v>201110</v>
          </cell>
          <cell r="E699">
            <v>166062</v>
          </cell>
          <cell r="Y699">
            <v>0</v>
          </cell>
          <cell r="Z699" t="str">
            <v>Not Valued from Nucleus - Model</v>
          </cell>
        </row>
        <row r="700">
          <cell r="C700">
            <v>201101</v>
          </cell>
          <cell r="E700">
            <v>166063</v>
          </cell>
          <cell r="Y700">
            <v>0</v>
          </cell>
          <cell r="Z700" t="str">
            <v>Not Valued from Nucleus - Model</v>
          </cell>
        </row>
        <row r="701">
          <cell r="C701">
            <v>201102</v>
          </cell>
          <cell r="E701">
            <v>166063</v>
          </cell>
          <cell r="Y701">
            <v>0</v>
          </cell>
          <cell r="Z701" t="str">
            <v>Not Valued from Nucleus - Model</v>
          </cell>
        </row>
        <row r="702">
          <cell r="C702">
            <v>201103</v>
          </cell>
          <cell r="E702">
            <v>166063</v>
          </cell>
          <cell r="Y702">
            <v>0</v>
          </cell>
          <cell r="Z702" t="str">
            <v>Not Valued from Nucleus - Model</v>
          </cell>
        </row>
        <row r="703">
          <cell r="C703">
            <v>201104</v>
          </cell>
          <cell r="E703">
            <v>166063</v>
          </cell>
          <cell r="Y703">
            <v>0</v>
          </cell>
          <cell r="Z703" t="str">
            <v>Not Valued from Nucleus - Model</v>
          </cell>
        </row>
        <row r="704">
          <cell r="C704">
            <v>201105</v>
          </cell>
          <cell r="E704">
            <v>166063</v>
          </cell>
          <cell r="Y704">
            <v>0</v>
          </cell>
          <cell r="Z704" t="str">
            <v>Not Valued from Nucleus - Model</v>
          </cell>
        </row>
        <row r="705">
          <cell r="C705">
            <v>201106</v>
          </cell>
          <cell r="E705">
            <v>166063</v>
          </cell>
          <cell r="Y705">
            <v>0</v>
          </cell>
          <cell r="Z705" t="str">
            <v>Not Valued from Nucleus - Model</v>
          </cell>
        </row>
        <row r="706">
          <cell r="C706">
            <v>201107</v>
          </cell>
          <cell r="E706">
            <v>166063</v>
          </cell>
          <cell r="Y706">
            <v>0</v>
          </cell>
          <cell r="Z706" t="str">
            <v>Not Valued from Nucleus - Model</v>
          </cell>
        </row>
        <row r="707">
          <cell r="C707">
            <v>201108</v>
          </cell>
          <cell r="E707">
            <v>166063</v>
          </cell>
          <cell r="Y707">
            <v>0</v>
          </cell>
          <cell r="Z707" t="str">
            <v>Not Valued from Nucleus - Model</v>
          </cell>
        </row>
        <row r="708">
          <cell r="C708">
            <v>201109</v>
          </cell>
          <cell r="E708">
            <v>166063</v>
          </cell>
          <cell r="Y708">
            <v>0</v>
          </cell>
          <cell r="Z708" t="str">
            <v>Not Valued from Nucleus - Model</v>
          </cell>
        </row>
        <row r="709">
          <cell r="C709">
            <v>201110</v>
          </cell>
          <cell r="E709">
            <v>166063</v>
          </cell>
          <cell r="Y709">
            <v>0</v>
          </cell>
          <cell r="Z709" t="str">
            <v>Not Valued from Nucleus - Model</v>
          </cell>
        </row>
      </sheetData>
      <sheetData sheetId="26">
        <row r="2">
          <cell r="B2">
            <v>201104</v>
          </cell>
          <cell r="C2" t="str">
            <v>ANADARKO</v>
          </cell>
          <cell r="D2">
            <v>181151</v>
          </cell>
          <cell r="E2" t="str">
            <v>GASIDX</v>
          </cell>
          <cell r="F2">
            <v>300000</v>
          </cell>
          <cell r="H2" t="str">
            <v>Supply - BG</v>
          </cell>
          <cell r="W2">
            <v>5998.8</v>
          </cell>
        </row>
        <row r="3">
          <cell r="B3">
            <v>201104</v>
          </cell>
          <cell r="C3" t="str">
            <v>ANAHAU</v>
          </cell>
          <cell r="D3">
            <v>181145</v>
          </cell>
          <cell r="E3" t="str">
            <v>GASIDX</v>
          </cell>
          <cell r="F3">
            <v>240000</v>
          </cell>
          <cell r="H3" t="str">
            <v>Supply - LI</v>
          </cell>
          <cell r="W3">
            <v>4799.04</v>
          </cell>
        </row>
        <row r="4">
          <cell r="B4">
            <v>201104</v>
          </cell>
          <cell r="C4" t="str">
            <v>ANE</v>
          </cell>
          <cell r="D4">
            <v>67038</v>
          </cell>
          <cell r="E4" t="str">
            <v>GASIDX</v>
          </cell>
          <cell r="F4">
            <v>221160</v>
          </cell>
          <cell r="H4" t="str">
            <v>Supply - NY</v>
          </cell>
          <cell r="W4">
            <v>4422.3153599999996</v>
          </cell>
        </row>
        <row r="5">
          <cell r="B5">
            <v>201104</v>
          </cell>
          <cell r="C5" t="str">
            <v>ANE</v>
          </cell>
          <cell r="D5">
            <v>67039</v>
          </cell>
          <cell r="E5" t="str">
            <v>GASIDX</v>
          </cell>
          <cell r="F5">
            <v>216060</v>
          </cell>
          <cell r="H5" t="str">
            <v>Supply - LI</v>
          </cell>
          <cell r="W5">
            <v>4320.3357599999999</v>
          </cell>
        </row>
        <row r="6">
          <cell r="B6">
            <v>201104</v>
          </cell>
          <cell r="C6" t="str">
            <v>BGLNG</v>
          </cell>
          <cell r="D6">
            <v>166064</v>
          </cell>
          <cell r="E6" t="str">
            <v>GASGDA</v>
          </cell>
          <cell r="F6">
            <v>0</v>
          </cell>
          <cell r="H6" t="str">
            <v>Supply - LI</v>
          </cell>
          <cell r="W6">
            <v>0</v>
          </cell>
        </row>
        <row r="7">
          <cell r="B7">
            <v>201104</v>
          </cell>
          <cell r="C7" t="str">
            <v>BGLNG</v>
          </cell>
          <cell r="D7">
            <v>166075</v>
          </cell>
          <cell r="E7" t="str">
            <v>GASGDA</v>
          </cell>
          <cell r="F7">
            <v>0</v>
          </cell>
          <cell r="H7" t="str">
            <v>Supply - LI</v>
          </cell>
          <cell r="W7">
            <v>0</v>
          </cell>
        </row>
        <row r="8">
          <cell r="B8">
            <v>201104</v>
          </cell>
          <cell r="C8" t="str">
            <v>BGLNG</v>
          </cell>
          <cell r="D8">
            <v>168214</v>
          </cell>
          <cell r="E8" t="str">
            <v>GAS</v>
          </cell>
          <cell r="F8">
            <v>0</v>
          </cell>
          <cell r="H8" t="str">
            <v>Supply - LI</v>
          </cell>
          <cell r="W8">
            <v>0</v>
          </cell>
        </row>
        <row r="9">
          <cell r="B9">
            <v>201104</v>
          </cell>
          <cell r="C9" t="str">
            <v>BGLNG</v>
          </cell>
          <cell r="D9">
            <v>181640</v>
          </cell>
          <cell r="E9" t="str">
            <v>GASIDX</v>
          </cell>
          <cell r="F9">
            <v>86220</v>
          </cell>
          <cell r="H9" t="str">
            <v>Supply - BG</v>
          </cell>
          <cell r="W9">
            <v>1724.05512</v>
          </cell>
        </row>
        <row r="10">
          <cell r="B10">
            <v>201104</v>
          </cell>
          <cell r="C10" t="str">
            <v>BGLNG</v>
          </cell>
          <cell r="D10">
            <v>181641</v>
          </cell>
          <cell r="E10" t="str">
            <v>GASIDX</v>
          </cell>
          <cell r="F10">
            <v>153150</v>
          </cell>
          <cell r="H10" t="str">
            <v>Supply - BG</v>
          </cell>
          <cell r="W10">
            <v>3062.3874000000001</v>
          </cell>
        </row>
        <row r="11">
          <cell r="B11">
            <v>201104</v>
          </cell>
          <cell r="C11" t="str">
            <v>BGLNG</v>
          </cell>
          <cell r="D11">
            <v>181642</v>
          </cell>
          <cell r="E11" t="str">
            <v>GASIDX</v>
          </cell>
          <cell r="F11">
            <v>248760</v>
          </cell>
          <cell r="H11" t="str">
            <v>Supply - BG</v>
          </cell>
          <cell r="W11">
            <v>4974.20496</v>
          </cell>
        </row>
        <row r="12">
          <cell r="B12">
            <v>201104</v>
          </cell>
          <cell r="C12" t="str">
            <v>BGLNG</v>
          </cell>
          <cell r="D12">
            <v>181644</v>
          </cell>
          <cell r="E12" t="str">
            <v>GASIDX</v>
          </cell>
          <cell r="F12">
            <v>139980</v>
          </cell>
          <cell r="H12" t="str">
            <v>Supply - BG</v>
          </cell>
          <cell r="W12">
            <v>2799.0400799999998</v>
          </cell>
        </row>
        <row r="13">
          <cell r="B13">
            <v>201104</v>
          </cell>
          <cell r="C13" t="str">
            <v>BGLNG</v>
          </cell>
          <cell r="D13">
            <v>181645</v>
          </cell>
          <cell r="E13" t="str">
            <v>GASIDX</v>
          </cell>
          <cell r="F13">
            <v>54720</v>
          </cell>
          <cell r="H13" t="str">
            <v>Supply - BG</v>
          </cell>
          <cell r="W13">
            <v>1094.18112</v>
          </cell>
        </row>
        <row r="14">
          <cell r="B14">
            <v>201104</v>
          </cell>
          <cell r="C14" t="str">
            <v>BGLNG</v>
          </cell>
          <cell r="D14">
            <v>181646</v>
          </cell>
          <cell r="E14" t="str">
            <v>GASIDX</v>
          </cell>
          <cell r="F14">
            <v>97200</v>
          </cell>
          <cell r="H14" t="str">
            <v>Supply - BG</v>
          </cell>
          <cell r="W14">
            <v>1943.6112000000001</v>
          </cell>
        </row>
        <row r="15">
          <cell r="B15">
            <v>201104</v>
          </cell>
          <cell r="C15" t="str">
            <v>BGLNG</v>
          </cell>
          <cell r="D15">
            <v>181647</v>
          </cell>
          <cell r="E15" t="str">
            <v>GASIDX</v>
          </cell>
          <cell r="F15">
            <v>67860</v>
          </cell>
          <cell r="H15" t="str">
            <v>Supply - BG</v>
          </cell>
          <cell r="W15">
            <v>1356.9285600000001</v>
          </cell>
        </row>
        <row r="16">
          <cell r="B16">
            <v>201104</v>
          </cell>
          <cell r="C16" t="str">
            <v>BGLNG</v>
          </cell>
          <cell r="D16">
            <v>181648</v>
          </cell>
          <cell r="E16" t="str">
            <v>GASIDX</v>
          </cell>
          <cell r="F16">
            <v>38190</v>
          </cell>
          <cell r="H16" t="str">
            <v>Supply - BG</v>
          </cell>
          <cell r="W16">
            <v>763.64724000000001</v>
          </cell>
        </row>
        <row r="17">
          <cell r="B17">
            <v>201104</v>
          </cell>
          <cell r="C17" t="str">
            <v>BGLNG</v>
          </cell>
          <cell r="D17">
            <v>181652</v>
          </cell>
          <cell r="E17" t="str">
            <v>GASIDX</v>
          </cell>
          <cell r="F17">
            <v>50790</v>
          </cell>
          <cell r="H17" t="str">
            <v>Supply - BG</v>
          </cell>
          <cell r="W17">
            <v>1015.59684</v>
          </cell>
        </row>
        <row r="18">
          <cell r="B18">
            <v>201104</v>
          </cell>
          <cell r="C18" t="str">
            <v>BGLNG</v>
          </cell>
          <cell r="D18">
            <v>181653</v>
          </cell>
          <cell r="E18" t="str">
            <v>GASIDX</v>
          </cell>
          <cell r="F18">
            <v>22620</v>
          </cell>
          <cell r="H18" t="str">
            <v>Supply - BG</v>
          </cell>
          <cell r="W18">
            <v>452.30952000000002</v>
          </cell>
        </row>
        <row r="19">
          <cell r="B19">
            <v>201104</v>
          </cell>
          <cell r="C19" t="str">
            <v>BP</v>
          </cell>
          <cell r="D19">
            <v>153738</v>
          </cell>
          <cell r="E19" t="str">
            <v>FUTTRG</v>
          </cell>
          <cell r="F19">
            <v>0</v>
          </cell>
          <cell r="H19" t="str">
            <v>Supply - NIMO</v>
          </cell>
          <cell r="W19">
            <v>0</v>
          </cell>
        </row>
        <row r="20">
          <cell r="B20">
            <v>201104</v>
          </cell>
          <cell r="C20" t="str">
            <v>BP</v>
          </cell>
          <cell r="D20">
            <v>153738</v>
          </cell>
          <cell r="E20" t="str">
            <v>GAS</v>
          </cell>
          <cell r="F20">
            <v>282720</v>
          </cell>
          <cell r="H20" t="str">
            <v>Supply - NIMO</v>
          </cell>
          <cell r="W20">
            <v>5653.2691199999999</v>
          </cell>
        </row>
        <row r="21">
          <cell r="B21">
            <v>201104</v>
          </cell>
          <cell r="C21" t="str">
            <v>BP</v>
          </cell>
          <cell r="D21">
            <v>153738</v>
          </cell>
          <cell r="E21" t="str">
            <v>GASTRG</v>
          </cell>
          <cell r="F21">
            <v>0</v>
          </cell>
          <cell r="H21" t="str">
            <v>Supply - NIMO</v>
          </cell>
          <cell r="W21">
            <v>0</v>
          </cell>
        </row>
        <row r="22">
          <cell r="B22">
            <v>201104</v>
          </cell>
          <cell r="C22" t="str">
            <v>BP</v>
          </cell>
          <cell r="D22">
            <v>166449</v>
          </cell>
          <cell r="E22" t="str">
            <v>GASGDA</v>
          </cell>
          <cell r="F22">
            <v>0</v>
          </cell>
          <cell r="H22" t="str">
            <v>Supply - LI</v>
          </cell>
          <cell r="W22">
            <v>0</v>
          </cell>
        </row>
        <row r="23">
          <cell r="B23">
            <v>201104</v>
          </cell>
          <cell r="C23" t="str">
            <v>BPCANADA</v>
          </cell>
          <cell r="D23">
            <v>48215</v>
          </cell>
          <cell r="E23" t="str">
            <v>GASIDX</v>
          </cell>
          <cell r="F23">
            <v>76530</v>
          </cell>
          <cell r="H23" t="str">
            <v>Supply - LI</v>
          </cell>
          <cell r="W23">
            <v>1530.2938799999999</v>
          </cell>
        </row>
        <row r="24">
          <cell r="B24">
            <v>201104</v>
          </cell>
          <cell r="C24" t="str">
            <v>BPCANADA</v>
          </cell>
          <cell r="D24">
            <v>48216</v>
          </cell>
          <cell r="E24" t="str">
            <v>GASIDX</v>
          </cell>
          <cell r="F24">
            <v>95970</v>
          </cell>
          <cell r="H24" t="str">
            <v>Supply - EN</v>
          </cell>
          <cell r="W24">
            <v>1919.01612</v>
          </cell>
        </row>
        <row r="25">
          <cell r="B25">
            <v>201104</v>
          </cell>
          <cell r="C25" t="str">
            <v>BPCANADA</v>
          </cell>
          <cell r="D25">
            <v>48217</v>
          </cell>
          <cell r="E25" t="str">
            <v>GASIDX</v>
          </cell>
          <cell r="F25">
            <v>917130</v>
          </cell>
          <cell r="H25" t="str">
            <v>Supply - NY</v>
          </cell>
          <cell r="W25">
            <v>18338.931479999999</v>
          </cell>
        </row>
        <row r="26">
          <cell r="B26">
            <v>201104</v>
          </cell>
          <cell r="C26" t="str">
            <v>BPCANADA</v>
          </cell>
          <cell r="D26">
            <v>116952</v>
          </cell>
          <cell r="E26" t="str">
            <v>GASIDX</v>
          </cell>
          <cell r="F26">
            <v>322740</v>
          </cell>
          <cell r="H26" t="str">
            <v>Supply - BG</v>
          </cell>
          <cell r="W26">
            <v>6453.5090399999999</v>
          </cell>
        </row>
        <row r="27">
          <cell r="B27">
            <v>201104</v>
          </cell>
          <cell r="C27" t="str">
            <v>BPCANADA</v>
          </cell>
          <cell r="D27">
            <v>116953</v>
          </cell>
          <cell r="E27" t="str">
            <v>GASIDX</v>
          </cell>
          <cell r="F27">
            <v>49830</v>
          </cell>
          <cell r="H27" t="str">
            <v>Supply - EG</v>
          </cell>
          <cell r="W27">
            <v>996.40067999999997</v>
          </cell>
        </row>
        <row r="28">
          <cell r="B28">
            <v>201104</v>
          </cell>
          <cell r="C28" t="str">
            <v>BPCANMKT</v>
          </cell>
          <cell r="D28">
            <v>84190</v>
          </cell>
          <cell r="E28" t="str">
            <v>GASIDX</v>
          </cell>
          <cell r="F28">
            <v>766380</v>
          </cell>
          <cell r="H28" t="str">
            <v>Supply - NIMO</v>
          </cell>
          <cell r="W28">
            <v>15324.53448</v>
          </cell>
        </row>
        <row r="29">
          <cell r="B29">
            <v>201104</v>
          </cell>
          <cell r="C29" t="str">
            <v>BPCANMKT</v>
          </cell>
          <cell r="D29">
            <v>91709</v>
          </cell>
          <cell r="E29" t="str">
            <v>GASIDX</v>
          </cell>
          <cell r="F29">
            <v>0</v>
          </cell>
          <cell r="H29" t="str">
            <v>Supply - NIMO</v>
          </cell>
          <cell r="W29">
            <v>0</v>
          </cell>
        </row>
        <row r="30">
          <cell r="B30">
            <v>201104</v>
          </cell>
          <cell r="C30" t="str">
            <v>CAMBRIDGE</v>
          </cell>
          <cell r="D30">
            <v>181334</v>
          </cell>
          <cell r="E30" t="str">
            <v>FUTTRG</v>
          </cell>
          <cell r="F30">
            <v>0</v>
          </cell>
          <cell r="H30" t="str">
            <v>Supply - LI</v>
          </cell>
          <cell r="W30">
            <v>0</v>
          </cell>
        </row>
        <row r="31">
          <cell r="B31">
            <v>201104</v>
          </cell>
          <cell r="C31" t="str">
            <v>CAMBRIDGE</v>
          </cell>
          <cell r="D31">
            <v>181334</v>
          </cell>
          <cell r="E31" t="str">
            <v>GAS</v>
          </cell>
          <cell r="F31">
            <v>225930</v>
          </cell>
          <cell r="H31" t="str">
            <v>Supply - LI</v>
          </cell>
          <cell r="W31">
            <v>4517.6962800000001</v>
          </cell>
        </row>
        <row r="32">
          <cell r="B32">
            <v>201104</v>
          </cell>
          <cell r="C32" t="str">
            <v>CAMBRIDGE</v>
          </cell>
          <cell r="D32">
            <v>181334</v>
          </cell>
          <cell r="E32" t="str">
            <v>GASTRG</v>
          </cell>
          <cell r="F32">
            <v>0</v>
          </cell>
          <cell r="H32" t="str">
            <v>Supply - LI</v>
          </cell>
          <cell r="W32">
            <v>0</v>
          </cell>
        </row>
        <row r="33">
          <cell r="B33">
            <v>201104</v>
          </cell>
          <cell r="C33" t="str">
            <v>CARGILL</v>
          </cell>
          <cell r="D33">
            <v>167165</v>
          </cell>
          <cell r="E33" t="str">
            <v>GASIDX</v>
          </cell>
          <cell r="F33">
            <v>1214040</v>
          </cell>
          <cell r="H33" t="str">
            <v>Supply - NY</v>
          </cell>
          <cell r="W33">
            <v>0</v>
          </cell>
        </row>
        <row r="34">
          <cell r="B34">
            <v>201104</v>
          </cell>
          <cell r="C34" t="str">
            <v>CARGILL</v>
          </cell>
          <cell r="D34">
            <v>167167</v>
          </cell>
          <cell r="E34" t="str">
            <v>GASIDX</v>
          </cell>
          <cell r="F34">
            <v>375000</v>
          </cell>
          <cell r="H34" t="str">
            <v>Supply - LI</v>
          </cell>
          <cell r="W34">
            <v>0</v>
          </cell>
        </row>
        <row r="35">
          <cell r="B35">
            <v>201104</v>
          </cell>
          <cell r="C35" t="str">
            <v>CARGILL</v>
          </cell>
          <cell r="D35">
            <v>167167</v>
          </cell>
          <cell r="E35" t="str">
            <v>GASIDX</v>
          </cell>
          <cell r="F35">
            <v>747990</v>
          </cell>
          <cell r="H35" t="str">
            <v>Supply - LI</v>
          </cell>
          <cell r="W35">
            <v>0</v>
          </cell>
        </row>
        <row r="36">
          <cell r="B36">
            <v>201104</v>
          </cell>
          <cell r="C36" t="str">
            <v>CHEVRON</v>
          </cell>
          <cell r="D36">
            <v>181147</v>
          </cell>
          <cell r="E36" t="str">
            <v>GASIDX</v>
          </cell>
          <cell r="F36">
            <v>300000</v>
          </cell>
          <cell r="H36" t="str">
            <v>Supply - BG</v>
          </cell>
          <cell r="W36">
            <v>5998.8</v>
          </cell>
        </row>
        <row r="37">
          <cell r="B37">
            <v>201104</v>
          </cell>
          <cell r="C37" t="str">
            <v>CITI</v>
          </cell>
          <cell r="D37">
            <v>179612</v>
          </cell>
          <cell r="E37" t="str">
            <v>GASIDX</v>
          </cell>
          <cell r="F37">
            <v>300000</v>
          </cell>
          <cell r="H37" t="str">
            <v>Supply - BG</v>
          </cell>
          <cell r="W37">
            <v>5998.8</v>
          </cell>
        </row>
        <row r="38">
          <cell r="B38">
            <v>201104</v>
          </cell>
          <cell r="C38" t="str">
            <v>CITI</v>
          </cell>
          <cell r="D38">
            <v>181152</v>
          </cell>
          <cell r="E38" t="str">
            <v>GASIDX</v>
          </cell>
          <cell r="F38">
            <v>185760</v>
          </cell>
          <cell r="H38" t="str">
            <v>Supply - BG</v>
          </cell>
          <cell r="W38">
            <v>3714.45696</v>
          </cell>
        </row>
        <row r="39">
          <cell r="B39">
            <v>201104</v>
          </cell>
          <cell r="C39" t="str">
            <v>CITI</v>
          </cell>
          <cell r="D39">
            <v>181153</v>
          </cell>
          <cell r="E39" t="str">
            <v>GASIDX</v>
          </cell>
          <cell r="F39">
            <v>63150</v>
          </cell>
          <cell r="H39" t="str">
            <v>Supply - BG</v>
          </cell>
          <cell r="W39">
            <v>1262.7474</v>
          </cell>
        </row>
        <row r="40">
          <cell r="B40">
            <v>201104</v>
          </cell>
          <cell r="C40" t="str">
            <v>CITI</v>
          </cell>
          <cell r="D40">
            <v>181154</v>
          </cell>
          <cell r="E40" t="str">
            <v>GASIDX</v>
          </cell>
          <cell r="F40">
            <v>421860</v>
          </cell>
          <cell r="H40" t="str">
            <v>Supply - BG</v>
          </cell>
          <cell r="W40">
            <v>8435.5125599999992</v>
          </cell>
        </row>
        <row r="41">
          <cell r="B41">
            <v>201104</v>
          </cell>
          <cell r="C41" t="str">
            <v>CITI</v>
          </cell>
          <cell r="D41">
            <v>181156</v>
          </cell>
          <cell r="E41" t="str">
            <v>GASIDX</v>
          </cell>
          <cell r="F41">
            <v>259230</v>
          </cell>
          <cell r="H41" t="str">
            <v>Optimization - NEC</v>
          </cell>
          <cell r="W41">
            <v>5183.5630799999999</v>
          </cell>
        </row>
        <row r="42">
          <cell r="B42">
            <v>201104</v>
          </cell>
          <cell r="C42" t="str">
            <v>CITI</v>
          </cell>
          <cell r="D42">
            <v>181157</v>
          </cell>
          <cell r="E42" t="str">
            <v>GASIDX</v>
          </cell>
          <cell r="F42">
            <v>32160</v>
          </cell>
          <cell r="H42" t="str">
            <v>Optimization - NEC</v>
          </cell>
          <cell r="W42">
            <v>643.07136000000003</v>
          </cell>
        </row>
        <row r="43">
          <cell r="B43">
            <v>201104</v>
          </cell>
          <cell r="C43" t="str">
            <v>CITI</v>
          </cell>
          <cell r="D43">
            <v>181158</v>
          </cell>
          <cell r="E43" t="str">
            <v>GASIDX</v>
          </cell>
          <cell r="F43">
            <v>102360</v>
          </cell>
          <cell r="H43" t="str">
            <v>Optimization - NEC</v>
          </cell>
          <cell r="W43">
            <v>2046.7905599999999</v>
          </cell>
        </row>
        <row r="44">
          <cell r="B44">
            <v>201104</v>
          </cell>
          <cell r="C44" t="str">
            <v>CITI</v>
          </cell>
          <cell r="D44">
            <v>181159</v>
          </cell>
          <cell r="E44" t="str">
            <v>GASIDX</v>
          </cell>
          <cell r="F44">
            <v>18720</v>
          </cell>
          <cell r="H44" t="str">
            <v>Optimization - NEC</v>
          </cell>
          <cell r="W44">
            <v>374.32511999999997</v>
          </cell>
        </row>
        <row r="45">
          <cell r="B45">
            <v>201104</v>
          </cell>
          <cell r="C45" t="str">
            <v>CITI</v>
          </cell>
          <cell r="D45">
            <v>181160</v>
          </cell>
          <cell r="E45" t="str">
            <v>GASIDX</v>
          </cell>
          <cell r="F45">
            <v>45510</v>
          </cell>
          <cell r="H45" t="str">
            <v>Optimization - NEC</v>
          </cell>
          <cell r="W45">
            <v>910.01796000000002</v>
          </cell>
        </row>
        <row r="46">
          <cell r="B46">
            <v>201104</v>
          </cell>
          <cell r="C46" t="str">
            <v>COKINOS</v>
          </cell>
          <cell r="D46">
            <v>181136</v>
          </cell>
          <cell r="E46" t="str">
            <v>GASIDX</v>
          </cell>
          <cell r="F46">
            <v>45000</v>
          </cell>
          <cell r="H46" t="str">
            <v>Optimization - NEC</v>
          </cell>
          <cell r="W46">
            <v>899.82</v>
          </cell>
        </row>
        <row r="47">
          <cell r="B47">
            <v>201104</v>
          </cell>
          <cell r="C47" t="str">
            <v>CONOCO</v>
          </cell>
          <cell r="D47">
            <v>173920</v>
          </cell>
          <cell r="E47" t="str">
            <v>GASIDX</v>
          </cell>
          <cell r="F47">
            <v>0</v>
          </cell>
          <cell r="H47" t="str">
            <v>Proxy - BG</v>
          </cell>
          <cell r="W47">
            <v>0</v>
          </cell>
        </row>
        <row r="48">
          <cell r="B48">
            <v>201104</v>
          </cell>
          <cell r="C48" t="str">
            <v>CONOCO</v>
          </cell>
          <cell r="D48">
            <v>181326</v>
          </cell>
          <cell r="E48" t="str">
            <v>FUTTRG</v>
          </cell>
          <cell r="F48">
            <v>0</v>
          </cell>
          <cell r="H48" t="str">
            <v>Supply - LI</v>
          </cell>
          <cell r="W48">
            <v>0</v>
          </cell>
        </row>
        <row r="49">
          <cell r="B49">
            <v>201104</v>
          </cell>
          <cell r="C49" t="str">
            <v>CONOCO</v>
          </cell>
          <cell r="D49">
            <v>181326</v>
          </cell>
          <cell r="E49" t="str">
            <v>GAS</v>
          </cell>
          <cell r="F49">
            <v>100740</v>
          </cell>
          <cell r="H49" t="str">
            <v>Supply - LI</v>
          </cell>
          <cell r="W49">
            <v>2014.3970400000001</v>
          </cell>
        </row>
        <row r="50">
          <cell r="B50">
            <v>201104</v>
          </cell>
          <cell r="C50" t="str">
            <v>CONOCO</v>
          </cell>
          <cell r="D50">
            <v>181326</v>
          </cell>
          <cell r="E50" t="str">
            <v>GASTRG</v>
          </cell>
          <cell r="F50">
            <v>0</v>
          </cell>
          <cell r="H50" t="str">
            <v>Supply - LI</v>
          </cell>
          <cell r="W50">
            <v>0</v>
          </cell>
        </row>
        <row r="51">
          <cell r="B51">
            <v>201104</v>
          </cell>
          <cell r="C51" t="str">
            <v>DEVONGAS</v>
          </cell>
          <cell r="D51">
            <v>181089</v>
          </cell>
          <cell r="E51" t="str">
            <v>GASIDX</v>
          </cell>
          <cell r="F51">
            <v>300000</v>
          </cell>
          <cell r="H51" t="str">
            <v>Supply - BG</v>
          </cell>
          <cell r="W51">
            <v>5998.8</v>
          </cell>
        </row>
        <row r="52">
          <cell r="B52">
            <v>201104</v>
          </cell>
          <cell r="C52" t="str">
            <v>DEVONGAS</v>
          </cell>
          <cell r="D52">
            <v>181130</v>
          </cell>
          <cell r="E52" t="str">
            <v>GASIDX</v>
          </cell>
          <cell r="F52">
            <v>42600</v>
          </cell>
          <cell r="H52" t="str">
            <v>Supply - BG</v>
          </cell>
          <cell r="W52">
            <v>851.82960000000003</v>
          </cell>
        </row>
        <row r="53">
          <cell r="B53">
            <v>201104</v>
          </cell>
          <cell r="C53" t="str">
            <v>DEVONGAS</v>
          </cell>
          <cell r="D53">
            <v>181131</v>
          </cell>
          <cell r="E53" t="str">
            <v>GASIDX</v>
          </cell>
          <cell r="F53">
            <v>5970</v>
          </cell>
          <cell r="H53" t="str">
            <v>Supply - CG</v>
          </cell>
          <cell r="W53">
            <v>119.37612</v>
          </cell>
        </row>
        <row r="54">
          <cell r="B54">
            <v>201104</v>
          </cell>
          <cell r="C54" t="str">
            <v>DEVONGAS</v>
          </cell>
          <cell r="D54">
            <v>181168</v>
          </cell>
          <cell r="E54" t="str">
            <v>GASIDX</v>
          </cell>
          <cell r="F54">
            <v>232110</v>
          </cell>
          <cell r="H54" t="str">
            <v>Supply - NIMO</v>
          </cell>
          <cell r="W54">
            <v>4641.2715600000001</v>
          </cell>
        </row>
        <row r="55">
          <cell r="B55">
            <v>201104</v>
          </cell>
          <cell r="C55" t="str">
            <v>DEVONGAS</v>
          </cell>
          <cell r="D55">
            <v>181170</v>
          </cell>
          <cell r="E55" t="str">
            <v>FUTTRG</v>
          </cell>
          <cell r="F55">
            <v>0</v>
          </cell>
          <cell r="H55" t="str">
            <v>Supply - NIMO</v>
          </cell>
          <cell r="W55">
            <v>0</v>
          </cell>
        </row>
        <row r="56">
          <cell r="B56">
            <v>201104</v>
          </cell>
          <cell r="C56" t="str">
            <v>DEVONGAS</v>
          </cell>
          <cell r="D56">
            <v>181170</v>
          </cell>
          <cell r="E56" t="str">
            <v>GAS</v>
          </cell>
          <cell r="F56">
            <v>330000</v>
          </cell>
          <cell r="H56" t="str">
            <v>Supply - NIMO</v>
          </cell>
          <cell r="W56">
            <v>6598.68</v>
          </cell>
        </row>
        <row r="57">
          <cell r="B57">
            <v>201104</v>
          </cell>
          <cell r="C57" t="str">
            <v>DEVONGAS</v>
          </cell>
          <cell r="D57">
            <v>181170</v>
          </cell>
          <cell r="E57" t="str">
            <v>GASTRG</v>
          </cell>
          <cell r="F57">
            <v>0</v>
          </cell>
          <cell r="H57" t="str">
            <v>Supply - NIMO</v>
          </cell>
          <cell r="W57">
            <v>0</v>
          </cell>
        </row>
        <row r="58">
          <cell r="B58">
            <v>201104</v>
          </cell>
          <cell r="C58" t="str">
            <v>DEVONGAS</v>
          </cell>
          <cell r="D58">
            <v>181324</v>
          </cell>
          <cell r="E58" t="str">
            <v>FUTTRG</v>
          </cell>
          <cell r="F58">
            <v>0</v>
          </cell>
          <cell r="H58" t="str">
            <v>Supply - LI</v>
          </cell>
          <cell r="W58">
            <v>0</v>
          </cell>
        </row>
        <row r="59">
          <cell r="B59">
            <v>201104</v>
          </cell>
          <cell r="C59" t="str">
            <v>DEVONGAS</v>
          </cell>
          <cell r="D59">
            <v>181324</v>
          </cell>
          <cell r="E59" t="str">
            <v>GAS</v>
          </cell>
          <cell r="F59">
            <v>300000</v>
          </cell>
          <cell r="H59" t="str">
            <v>Supply - LI</v>
          </cell>
          <cell r="W59">
            <v>5998.8</v>
          </cell>
        </row>
        <row r="60">
          <cell r="B60">
            <v>201104</v>
          </cell>
          <cell r="C60" t="str">
            <v>DEVONGAS</v>
          </cell>
          <cell r="D60">
            <v>181324</v>
          </cell>
          <cell r="E60" t="str">
            <v>GASTRG</v>
          </cell>
          <cell r="F60">
            <v>0</v>
          </cell>
          <cell r="H60" t="str">
            <v>Supply - LI</v>
          </cell>
          <cell r="W60">
            <v>0</v>
          </cell>
        </row>
        <row r="61">
          <cell r="B61">
            <v>201104</v>
          </cell>
          <cell r="C61" t="str">
            <v>DEVONGAS</v>
          </cell>
          <cell r="D61">
            <v>181325</v>
          </cell>
          <cell r="E61" t="str">
            <v>GASIDX</v>
          </cell>
          <cell r="F61">
            <v>32670</v>
          </cell>
          <cell r="H61" t="str">
            <v>Supply - LI</v>
          </cell>
          <cell r="W61">
            <v>653.26931999999999</v>
          </cell>
        </row>
        <row r="62">
          <cell r="B62">
            <v>201104</v>
          </cell>
          <cell r="C62" t="str">
            <v>DEVONGAS</v>
          </cell>
          <cell r="D62">
            <v>181327</v>
          </cell>
          <cell r="E62" t="str">
            <v>FUTTRG</v>
          </cell>
          <cell r="F62">
            <v>0</v>
          </cell>
          <cell r="H62" t="str">
            <v>Supply - NY</v>
          </cell>
          <cell r="W62">
            <v>0</v>
          </cell>
        </row>
        <row r="63">
          <cell r="B63">
            <v>201104</v>
          </cell>
          <cell r="C63" t="str">
            <v>DEVONGAS</v>
          </cell>
          <cell r="D63">
            <v>181327</v>
          </cell>
          <cell r="E63" t="str">
            <v>GAS</v>
          </cell>
          <cell r="F63">
            <v>300000</v>
          </cell>
          <cell r="H63" t="str">
            <v>Supply - NY</v>
          </cell>
          <cell r="W63">
            <v>5998.8</v>
          </cell>
        </row>
        <row r="64">
          <cell r="B64">
            <v>201104</v>
          </cell>
          <cell r="C64" t="str">
            <v>DEVONGAS</v>
          </cell>
          <cell r="D64">
            <v>181327</v>
          </cell>
          <cell r="E64" t="str">
            <v>GASTRG</v>
          </cell>
          <cell r="F64">
            <v>0</v>
          </cell>
          <cell r="H64" t="str">
            <v>Supply - NY</v>
          </cell>
          <cell r="W64">
            <v>0</v>
          </cell>
        </row>
        <row r="65">
          <cell r="B65">
            <v>201104</v>
          </cell>
          <cell r="C65" t="str">
            <v>DEVONGAS</v>
          </cell>
          <cell r="D65">
            <v>181328</v>
          </cell>
          <cell r="E65" t="str">
            <v>GASIDX</v>
          </cell>
          <cell r="F65">
            <v>65340</v>
          </cell>
          <cell r="H65" t="str">
            <v>Supply - NY</v>
          </cell>
          <cell r="W65">
            <v>1306.53864</v>
          </cell>
        </row>
        <row r="66">
          <cell r="B66">
            <v>201104</v>
          </cell>
          <cell r="C66" t="str">
            <v>DISTRIGAS</v>
          </cell>
          <cell r="D66">
            <v>173774</v>
          </cell>
          <cell r="E66" t="str">
            <v>GAS</v>
          </cell>
          <cell r="F66">
            <v>0</v>
          </cell>
          <cell r="H66" t="str">
            <v>LNG - BG</v>
          </cell>
          <cell r="W66">
            <v>0</v>
          </cell>
        </row>
        <row r="67">
          <cell r="B67">
            <v>201104</v>
          </cell>
          <cell r="C67" t="str">
            <v>EMERASVC</v>
          </cell>
          <cell r="D67">
            <v>166065</v>
          </cell>
          <cell r="E67" t="str">
            <v>GASGDA</v>
          </cell>
          <cell r="F67">
            <v>0</v>
          </cell>
          <cell r="H67" t="str">
            <v>Supply - LI</v>
          </cell>
          <cell r="W67">
            <v>0</v>
          </cell>
        </row>
        <row r="68">
          <cell r="B68">
            <v>201104</v>
          </cell>
          <cell r="C68" t="str">
            <v>EMERASVC</v>
          </cell>
          <cell r="D68">
            <v>168215</v>
          </cell>
          <cell r="E68" t="str">
            <v>GAS</v>
          </cell>
          <cell r="F68">
            <v>0</v>
          </cell>
          <cell r="H68" t="str">
            <v>Supply - LI</v>
          </cell>
          <cell r="W68">
            <v>0</v>
          </cell>
        </row>
        <row r="69">
          <cell r="B69">
            <v>201104</v>
          </cell>
          <cell r="C69" t="str">
            <v>EMERASVC</v>
          </cell>
          <cell r="D69">
            <v>181135</v>
          </cell>
          <cell r="E69" t="str">
            <v>FUTTRG</v>
          </cell>
          <cell r="F69">
            <v>0</v>
          </cell>
          <cell r="H69" t="str">
            <v>Supply - EN</v>
          </cell>
          <cell r="W69">
            <v>0</v>
          </cell>
        </row>
        <row r="70">
          <cell r="B70">
            <v>201104</v>
          </cell>
          <cell r="C70" t="str">
            <v>EMERASVC</v>
          </cell>
          <cell r="D70">
            <v>181135</v>
          </cell>
          <cell r="E70" t="str">
            <v>GAS</v>
          </cell>
          <cell r="F70">
            <v>4500</v>
          </cell>
          <cell r="H70" t="str">
            <v>Supply - EN</v>
          </cell>
          <cell r="W70">
            <v>89.981999999999999</v>
          </cell>
        </row>
        <row r="71">
          <cell r="B71">
            <v>201104</v>
          </cell>
          <cell r="C71" t="str">
            <v>EMERASVC</v>
          </cell>
          <cell r="D71">
            <v>181135</v>
          </cell>
          <cell r="E71" t="str">
            <v>GASTRG</v>
          </cell>
          <cell r="F71">
            <v>0</v>
          </cell>
          <cell r="H71" t="str">
            <v>Supply - EN</v>
          </cell>
          <cell r="W71">
            <v>0</v>
          </cell>
        </row>
        <row r="72">
          <cell r="B72">
            <v>201104</v>
          </cell>
          <cell r="C72" t="str">
            <v>ENCANAUSA</v>
          </cell>
          <cell r="D72">
            <v>181167</v>
          </cell>
          <cell r="E72" t="str">
            <v>GASIDX</v>
          </cell>
          <cell r="F72">
            <v>120000</v>
          </cell>
          <cell r="H72" t="str">
            <v>Supply - NIMO</v>
          </cell>
          <cell r="W72">
            <v>2399.52</v>
          </cell>
        </row>
        <row r="73">
          <cell r="B73">
            <v>201104</v>
          </cell>
          <cell r="C73" t="str">
            <v>EXXONMOBIL</v>
          </cell>
          <cell r="D73">
            <v>181795</v>
          </cell>
          <cell r="E73" t="str">
            <v>GAS</v>
          </cell>
          <cell r="F73">
            <v>429780</v>
          </cell>
          <cell r="H73" t="str">
            <v>Supply - NY</v>
          </cell>
          <cell r="W73">
            <v>8593.8808800000006</v>
          </cell>
        </row>
        <row r="74">
          <cell r="B74">
            <v>201104</v>
          </cell>
          <cell r="C74" t="str">
            <v>G4ENERGY</v>
          </cell>
          <cell r="D74">
            <v>181482</v>
          </cell>
          <cell r="E74" t="str">
            <v>GASIDX</v>
          </cell>
          <cell r="F74">
            <v>264750</v>
          </cell>
          <cell r="H74" t="str">
            <v>Supply - LI</v>
          </cell>
          <cell r="W74">
            <v>5293.9409999999998</v>
          </cell>
        </row>
        <row r="75">
          <cell r="B75">
            <v>201104</v>
          </cell>
          <cell r="C75" t="str">
            <v>GRANITERDG</v>
          </cell>
          <cell r="D75">
            <v>165659</v>
          </cell>
          <cell r="E75" t="str">
            <v>GAS</v>
          </cell>
          <cell r="F75">
            <v>0</v>
          </cell>
          <cell r="H75" t="str">
            <v>Supply - EN</v>
          </cell>
          <cell r="W75">
            <v>0</v>
          </cell>
        </row>
        <row r="76">
          <cell r="B76">
            <v>201104</v>
          </cell>
          <cell r="C76" t="str">
            <v>HESS</v>
          </cell>
          <cell r="D76">
            <v>121200</v>
          </cell>
          <cell r="E76" t="str">
            <v>GASGDA</v>
          </cell>
          <cell r="F76">
            <v>900000</v>
          </cell>
          <cell r="H76" t="str">
            <v>Supply - LI</v>
          </cell>
          <cell r="W76">
            <v>0</v>
          </cell>
        </row>
        <row r="77">
          <cell r="B77">
            <v>201104</v>
          </cell>
          <cell r="C77" t="str">
            <v>HESS</v>
          </cell>
          <cell r="D77">
            <v>121202</v>
          </cell>
          <cell r="E77" t="str">
            <v>GASIDX</v>
          </cell>
          <cell r="F77">
            <v>2190000</v>
          </cell>
          <cell r="H77" t="str">
            <v>Supply - NY</v>
          </cell>
          <cell r="W77">
            <v>0</v>
          </cell>
        </row>
        <row r="78">
          <cell r="B78">
            <v>201104</v>
          </cell>
          <cell r="C78" t="str">
            <v>HESS</v>
          </cell>
          <cell r="D78">
            <v>166447</v>
          </cell>
          <cell r="E78" t="str">
            <v>GASGDA</v>
          </cell>
          <cell r="F78">
            <v>0</v>
          </cell>
          <cell r="H78" t="str">
            <v>Supply - LI</v>
          </cell>
          <cell r="W78">
            <v>0</v>
          </cell>
        </row>
        <row r="79">
          <cell r="B79">
            <v>201104</v>
          </cell>
          <cell r="C79" t="str">
            <v>ICCENERGY</v>
          </cell>
          <cell r="D79">
            <v>181146</v>
          </cell>
          <cell r="E79" t="str">
            <v>GASIDX</v>
          </cell>
          <cell r="F79">
            <v>250290</v>
          </cell>
          <cell r="H79" t="str">
            <v>Supply - LI</v>
          </cell>
          <cell r="W79">
            <v>5004.7988400000004</v>
          </cell>
        </row>
        <row r="80">
          <cell r="B80">
            <v>201104</v>
          </cell>
          <cell r="C80" t="str">
            <v>JARON</v>
          </cell>
          <cell r="D80">
            <v>166076</v>
          </cell>
          <cell r="E80" t="str">
            <v>GASGDA</v>
          </cell>
          <cell r="F80">
            <v>0</v>
          </cell>
          <cell r="H80" t="str">
            <v>Supply - LI</v>
          </cell>
          <cell r="W80">
            <v>0</v>
          </cell>
        </row>
        <row r="81">
          <cell r="B81">
            <v>201104</v>
          </cell>
          <cell r="C81" t="str">
            <v>JARON</v>
          </cell>
          <cell r="D81">
            <v>168216</v>
          </cell>
          <cell r="E81" t="str">
            <v>GAS</v>
          </cell>
          <cell r="F81">
            <v>0</v>
          </cell>
          <cell r="H81" t="str">
            <v>Supply - LI</v>
          </cell>
          <cell r="W81">
            <v>0</v>
          </cell>
        </row>
        <row r="82">
          <cell r="B82">
            <v>201104</v>
          </cell>
          <cell r="C82" t="str">
            <v>JARON</v>
          </cell>
          <cell r="D82">
            <v>181161</v>
          </cell>
          <cell r="E82" t="str">
            <v>FUTTRG</v>
          </cell>
          <cell r="F82">
            <v>0</v>
          </cell>
          <cell r="H82" t="str">
            <v>Optimization - NEC</v>
          </cell>
          <cell r="W82">
            <v>0</v>
          </cell>
        </row>
        <row r="83">
          <cell r="B83">
            <v>201104</v>
          </cell>
          <cell r="C83" t="str">
            <v>JARON</v>
          </cell>
          <cell r="D83">
            <v>181161</v>
          </cell>
          <cell r="E83" t="str">
            <v>GAS</v>
          </cell>
          <cell r="F83">
            <v>30360</v>
          </cell>
          <cell r="H83" t="str">
            <v>Optimization - NEC</v>
          </cell>
          <cell r="W83">
            <v>607.07856000000004</v>
          </cell>
        </row>
        <row r="84">
          <cell r="B84">
            <v>201104</v>
          </cell>
          <cell r="C84" t="str">
            <v>JARON</v>
          </cell>
          <cell r="D84">
            <v>181161</v>
          </cell>
          <cell r="E84" t="str">
            <v>GASTRG</v>
          </cell>
          <cell r="F84">
            <v>0</v>
          </cell>
          <cell r="H84" t="str">
            <v>Optimization - NEC</v>
          </cell>
          <cell r="W84">
            <v>0</v>
          </cell>
        </row>
        <row r="85">
          <cell r="B85">
            <v>201104</v>
          </cell>
          <cell r="C85" t="str">
            <v>JARON</v>
          </cell>
          <cell r="D85">
            <v>181344</v>
          </cell>
          <cell r="E85" t="str">
            <v>FUTTRG</v>
          </cell>
          <cell r="F85">
            <v>0</v>
          </cell>
          <cell r="H85" t="str">
            <v>Supply - NIMO</v>
          </cell>
          <cell r="W85">
            <v>0</v>
          </cell>
        </row>
        <row r="86">
          <cell r="B86">
            <v>201104</v>
          </cell>
          <cell r="C86" t="str">
            <v>JARON</v>
          </cell>
          <cell r="D86">
            <v>181344</v>
          </cell>
          <cell r="E86" t="str">
            <v>GAS</v>
          </cell>
          <cell r="F86">
            <v>270000</v>
          </cell>
          <cell r="H86" t="str">
            <v>Supply - NIMO</v>
          </cell>
          <cell r="W86">
            <v>5398.92</v>
          </cell>
        </row>
        <row r="87">
          <cell r="B87">
            <v>201104</v>
          </cell>
          <cell r="C87" t="str">
            <v>JARON</v>
          </cell>
          <cell r="D87">
            <v>181344</v>
          </cell>
          <cell r="E87" t="str">
            <v>GASTRG</v>
          </cell>
          <cell r="F87">
            <v>0</v>
          </cell>
          <cell r="H87" t="str">
            <v>Supply - NIMO</v>
          </cell>
          <cell r="W87">
            <v>0</v>
          </cell>
        </row>
        <row r="88">
          <cell r="B88">
            <v>201104</v>
          </cell>
          <cell r="C88" t="str">
            <v>JPMORVEN</v>
          </cell>
          <cell r="D88">
            <v>153972</v>
          </cell>
          <cell r="E88" t="str">
            <v>GASIDX</v>
          </cell>
          <cell r="F88">
            <v>0</v>
          </cell>
          <cell r="H88" t="str">
            <v>Supply - EN</v>
          </cell>
          <cell r="W88">
            <v>0</v>
          </cell>
        </row>
        <row r="89">
          <cell r="B89">
            <v>201104</v>
          </cell>
          <cell r="C89" t="str">
            <v>JPMORVEN</v>
          </cell>
          <cell r="D89">
            <v>153972</v>
          </cell>
          <cell r="E89" t="str">
            <v>GASIDX</v>
          </cell>
          <cell r="F89">
            <v>0</v>
          </cell>
          <cell r="H89" t="str">
            <v>Supply - EN</v>
          </cell>
          <cell r="W89">
            <v>0</v>
          </cell>
        </row>
        <row r="90">
          <cell r="B90">
            <v>201104</v>
          </cell>
          <cell r="C90" t="str">
            <v>JPMORVEN</v>
          </cell>
          <cell r="D90">
            <v>153972</v>
          </cell>
          <cell r="E90" t="str">
            <v>GASIDX</v>
          </cell>
          <cell r="F90">
            <v>111690</v>
          </cell>
          <cell r="H90" t="str">
            <v>Supply - EN</v>
          </cell>
          <cell r="W90">
            <v>2233.3532399999999</v>
          </cell>
        </row>
        <row r="91">
          <cell r="B91">
            <v>201104</v>
          </cell>
          <cell r="C91" t="str">
            <v>JPMORVEN</v>
          </cell>
          <cell r="D91">
            <v>153972</v>
          </cell>
          <cell r="E91" t="str">
            <v>GASIDX</v>
          </cell>
          <cell r="F91">
            <v>278310</v>
          </cell>
          <cell r="H91" t="str">
            <v>Supply - EN</v>
          </cell>
          <cell r="W91">
            <v>5565.0867600000001</v>
          </cell>
        </row>
        <row r="92">
          <cell r="B92">
            <v>201104</v>
          </cell>
          <cell r="C92" t="str">
            <v>JPMORVEN</v>
          </cell>
          <cell r="D92">
            <v>154130</v>
          </cell>
          <cell r="E92" t="str">
            <v>GASGDA</v>
          </cell>
          <cell r="F92">
            <v>0</v>
          </cell>
          <cell r="H92" t="str">
            <v>Supply - EN</v>
          </cell>
          <cell r="W92">
            <v>0</v>
          </cell>
        </row>
        <row r="93">
          <cell r="B93">
            <v>201104</v>
          </cell>
          <cell r="C93" t="str">
            <v>JPMORVEN</v>
          </cell>
          <cell r="D93">
            <v>154130</v>
          </cell>
          <cell r="E93" t="str">
            <v>GASGDA</v>
          </cell>
          <cell r="F93">
            <v>0</v>
          </cell>
          <cell r="H93" t="str">
            <v>Supply - EN</v>
          </cell>
          <cell r="W93">
            <v>0</v>
          </cell>
        </row>
        <row r="94">
          <cell r="B94">
            <v>201104</v>
          </cell>
          <cell r="C94" t="str">
            <v>JPMORVEN</v>
          </cell>
          <cell r="D94">
            <v>154130</v>
          </cell>
          <cell r="E94" t="str">
            <v>GASGDA</v>
          </cell>
          <cell r="F94">
            <v>0</v>
          </cell>
          <cell r="H94" t="str">
            <v>Supply - EN</v>
          </cell>
          <cell r="W94">
            <v>0</v>
          </cell>
        </row>
        <row r="95">
          <cell r="B95">
            <v>201104</v>
          </cell>
          <cell r="C95" t="str">
            <v>LDREYFUS</v>
          </cell>
          <cell r="D95">
            <v>181148</v>
          </cell>
          <cell r="E95" t="str">
            <v>GASIDX</v>
          </cell>
          <cell r="F95">
            <v>241800</v>
          </cell>
          <cell r="H95" t="str">
            <v>Supply - BG</v>
          </cell>
          <cell r="W95">
            <v>4835.0328</v>
          </cell>
        </row>
        <row r="96">
          <cell r="B96">
            <v>201104</v>
          </cell>
          <cell r="C96" t="str">
            <v>LDREYFUS</v>
          </cell>
          <cell r="D96">
            <v>181149</v>
          </cell>
          <cell r="E96" t="str">
            <v>GASIDX</v>
          </cell>
          <cell r="F96">
            <v>359790</v>
          </cell>
          <cell r="H96" t="str">
            <v>Supply - BG</v>
          </cell>
          <cell r="W96">
            <v>7194.3608400000003</v>
          </cell>
        </row>
        <row r="97">
          <cell r="B97">
            <v>201104</v>
          </cell>
          <cell r="C97" t="str">
            <v>LI</v>
          </cell>
          <cell r="D97">
            <v>181794</v>
          </cell>
          <cell r="E97" t="str">
            <v>GAS</v>
          </cell>
          <cell r="F97">
            <v>1070220</v>
          </cell>
          <cell r="H97" t="str">
            <v>Supply - NY</v>
          </cell>
          <cell r="W97">
            <v>0</v>
          </cell>
        </row>
        <row r="98">
          <cell r="B98">
            <v>201104</v>
          </cell>
          <cell r="C98" t="str">
            <v>NDR</v>
          </cell>
          <cell r="D98">
            <v>181336</v>
          </cell>
          <cell r="E98" t="str">
            <v>GASIDX</v>
          </cell>
          <cell r="F98">
            <v>250950</v>
          </cell>
          <cell r="H98" t="str">
            <v>Supply - NY</v>
          </cell>
          <cell r="W98">
            <v>5017.9961999999996</v>
          </cell>
        </row>
        <row r="99">
          <cell r="B99">
            <v>201104</v>
          </cell>
          <cell r="C99" t="str">
            <v>NJRENERGY</v>
          </cell>
          <cell r="D99">
            <v>181139</v>
          </cell>
          <cell r="E99" t="str">
            <v>GASIDX</v>
          </cell>
          <cell r="F99">
            <v>156510</v>
          </cell>
          <cell r="H99" t="str">
            <v>Optimization - NEC</v>
          </cell>
          <cell r="W99">
            <v>3129.5739600000002</v>
          </cell>
        </row>
        <row r="100">
          <cell r="B100">
            <v>201104</v>
          </cell>
          <cell r="C100" t="str">
            <v>ONENATION</v>
          </cell>
          <cell r="D100">
            <v>181164</v>
          </cell>
          <cell r="E100" t="str">
            <v>FUTTRG</v>
          </cell>
          <cell r="F100">
            <v>0</v>
          </cell>
          <cell r="H100" t="str">
            <v>Supply - LI</v>
          </cell>
          <cell r="W100">
            <v>0</v>
          </cell>
        </row>
        <row r="101">
          <cell r="B101">
            <v>201104</v>
          </cell>
          <cell r="C101" t="str">
            <v>ONENATION</v>
          </cell>
          <cell r="D101">
            <v>181164</v>
          </cell>
          <cell r="E101" t="str">
            <v>GAS</v>
          </cell>
          <cell r="F101">
            <v>225000</v>
          </cell>
          <cell r="H101" t="str">
            <v>Supply - LI</v>
          </cell>
          <cell r="W101">
            <v>4499.1000000000004</v>
          </cell>
        </row>
        <row r="102">
          <cell r="B102">
            <v>201104</v>
          </cell>
          <cell r="C102" t="str">
            <v>ONENATION</v>
          </cell>
          <cell r="D102">
            <v>181164</v>
          </cell>
          <cell r="E102" t="str">
            <v>GASTRG</v>
          </cell>
          <cell r="F102">
            <v>0</v>
          </cell>
          <cell r="H102" t="str">
            <v>Supply - LI</v>
          </cell>
          <cell r="W102">
            <v>0</v>
          </cell>
        </row>
        <row r="103">
          <cell r="B103">
            <v>201104</v>
          </cell>
          <cell r="C103" t="str">
            <v>REPSOL</v>
          </cell>
          <cell r="D103">
            <v>166059</v>
          </cell>
          <cell r="E103" t="str">
            <v>GASIDX</v>
          </cell>
          <cell r="F103">
            <v>0</v>
          </cell>
          <cell r="H103" t="str">
            <v>Supply - EN</v>
          </cell>
          <cell r="W103">
            <v>0</v>
          </cell>
        </row>
        <row r="104">
          <cell r="B104">
            <v>201104</v>
          </cell>
          <cell r="C104" t="str">
            <v>REPSOL</v>
          </cell>
          <cell r="D104">
            <v>166062</v>
          </cell>
          <cell r="E104" t="str">
            <v>GASGDA</v>
          </cell>
          <cell r="F104">
            <v>0</v>
          </cell>
          <cell r="H104" t="str">
            <v>Supply - EN</v>
          </cell>
          <cell r="W104">
            <v>0</v>
          </cell>
        </row>
        <row r="105">
          <cell r="B105">
            <v>201104</v>
          </cell>
          <cell r="C105" t="str">
            <v>REPSOL</v>
          </cell>
          <cell r="D105">
            <v>166063</v>
          </cell>
          <cell r="E105" t="str">
            <v>GASGDA</v>
          </cell>
          <cell r="F105">
            <v>0</v>
          </cell>
          <cell r="H105" t="str">
            <v>Supply - EN</v>
          </cell>
          <cell r="W105">
            <v>0</v>
          </cell>
        </row>
        <row r="106">
          <cell r="B106">
            <v>201104</v>
          </cell>
          <cell r="C106" t="str">
            <v>REPSOL</v>
          </cell>
          <cell r="D106">
            <v>167168</v>
          </cell>
          <cell r="E106" t="str">
            <v>GASGDA</v>
          </cell>
          <cell r="F106">
            <v>0</v>
          </cell>
          <cell r="H106" t="str">
            <v>Supply - NEC</v>
          </cell>
          <cell r="W106">
            <v>0</v>
          </cell>
        </row>
        <row r="107">
          <cell r="B107">
            <v>201104</v>
          </cell>
          <cell r="C107" t="str">
            <v>SEQUENT</v>
          </cell>
          <cell r="D107">
            <v>181141</v>
          </cell>
          <cell r="E107" t="str">
            <v>GASIDX</v>
          </cell>
          <cell r="F107">
            <v>109680</v>
          </cell>
          <cell r="H107" t="str">
            <v>Optimization - NEC</v>
          </cell>
          <cell r="W107">
            <v>2193.1612799999998</v>
          </cell>
        </row>
        <row r="108">
          <cell r="B108">
            <v>201104</v>
          </cell>
          <cell r="C108" t="str">
            <v>SEQUENT</v>
          </cell>
          <cell r="D108">
            <v>181142</v>
          </cell>
          <cell r="E108" t="str">
            <v>GASIDX</v>
          </cell>
          <cell r="F108">
            <v>31320</v>
          </cell>
          <cell r="H108" t="str">
            <v>Optimization - NEC</v>
          </cell>
          <cell r="W108">
            <v>626.27472</v>
          </cell>
        </row>
        <row r="109">
          <cell r="B109">
            <v>201104</v>
          </cell>
          <cell r="C109" t="str">
            <v>SHELLUS</v>
          </cell>
          <cell r="D109">
            <v>181138</v>
          </cell>
          <cell r="E109" t="str">
            <v>GASIDX</v>
          </cell>
          <cell r="F109">
            <v>60000</v>
          </cell>
          <cell r="H109" t="str">
            <v>Optimization - NEC</v>
          </cell>
          <cell r="W109">
            <v>1199.76</v>
          </cell>
        </row>
        <row r="110">
          <cell r="B110">
            <v>201104</v>
          </cell>
          <cell r="C110" t="str">
            <v>SHELLUS</v>
          </cell>
          <cell r="D110">
            <v>181150</v>
          </cell>
          <cell r="E110" t="str">
            <v>GASIDX</v>
          </cell>
          <cell r="F110">
            <v>300000</v>
          </cell>
          <cell r="H110" t="str">
            <v>Supply - BG</v>
          </cell>
          <cell r="W110">
            <v>5998.8</v>
          </cell>
        </row>
        <row r="111">
          <cell r="B111">
            <v>201104</v>
          </cell>
          <cell r="C111" t="str">
            <v>SOUTHWEST</v>
          </cell>
          <cell r="D111">
            <v>181137</v>
          </cell>
          <cell r="E111" t="str">
            <v>GASIDX</v>
          </cell>
          <cell r="F111">
            <v>45000</v>
          </cell>
          <cell r="H111" t="str">
            <v>Optimization - NEC</v>
          </cell>
          <cell r="W111">
            <v>899.82</v>
          </cell>
        </row>
        <row r="112">
          <cell r="B112">
            <v>201104</v>
          </cell>
          <cell r="C112" t="str">
            <v>SOWESTERN</v>
          </cell>
          <cell r="D112">
            <v>181143</v>
          </cell>
          <cell r="E112" t="str">
            <v>GASIDX</v>
          </cell>
          <cell r="F112">
            <v>5160</v>
          </cell>
          <cell r="H112" t="str">
            <v>Optimization - NEC</v>
          </cell>
          <cell r="W112">
            <v>103.17936</v>
          </cell>
        </row>
        <row r="113">
          <cell r="B113">
            <v>201104</v>
          </cell>
          <cell r="C113" t="str">
            <v>SOWESTERN</v>
          </cell>
          <cell r="D113">
            <v>181144</v>
          </cell>
          <cell r="E113" t="str">
            <v>GASIDX</v>
          </cell>
          <cell r="F113">
            <v>25920</v>
          </cell>
          <cell r="H113" t="str">
            <v>Optimization - NEC</v>
          </cell>
          <cell r="W113">
            <v>518.29632000000004</v>
          </cell>
        </row>
        <row r="114">
          <cell r="B114">
            <v>201104</v>
          </cell>
          <cell r="C114" t="str">
            <v>SOWESTERN</v>
          </cell>
          <cell r="D114">
            <v>181329</v>
          </cell>
          <cell r="E114" t="str">
            <v>FUTTRG</v>
          </cell>
          <cell r="F114">
            <v>0</v>
          </cell>
          <cell r="H114" t="str">
            <v>Supply - NY</v>
          </cell>
          <cell r="W114">
            <v>0</v>
          </cell>
        </row>
        <row r="115">
          <cell r="B115">
            <v>201104</v>
          </cell>
          <cell r="C115" t="str">
            <v>SOWESTERN</v>
          </cell>
          <cell r="D115">
            <v>181329</v>
          </cell>
          <cell r="E115" t="str">
            <v>GAS</v>
          </cell>
          <cell r="F115">
            <v>300000</v>
          </cell>
          <cell r="H115" t="str">
            <v>Supply - NY</v>
          </cell>
          <cell r="W115">
            <v>5998.8</v>
          </cell>
        </row>
        <row r="116">
          <cell r="B116">
            <v>201104</v>
          </cell>
          <cell r="C116" t="str">
            <v>SOWESTERN</v>
          </cell>
          <cell r="D116">
            <v>181329</v>
          </cell>
          <cell r="E116" t="str">
            <v>GASTRG</v>
          </cell>
          <cell r="F116">
            <v>0</v>
          </cell>
          <cell r="H116" t="str">
            <v>Supply - NY</v>
          </cell>
          <cell r="W116">
            <v>0</v>
          </cell>
        </row>
        <row r="117">
          <cell r="B117">
            <v>201104</v>
          </cell>
          <cell r="C117" t="str">
            <v>SOWESTERN</v>
          </cell>
          <cell r="D117">
            <v>181330</v>
          </cell>
          <cell r="E117" t="str">
            <v>FUTTRG</v>
          </cell>
          <cell r="F117">
            <v>0</v>
          </cell>
          <cell r="H117" t="str">
            <v>Supply - NY</v>
          </cell>
          <cell r="W117">
            <v>0</v>
          </cell>
        </row>
        <row r="118">
          <cell r="B118">
            <v>201104</v>
          </cell>
          <cell r="C118" t="str">
            <v>SOWESTERN</v>
          </cell>
          <cell r="D118">
            <v>181330</v>
          </cell>
          <cell r="E118" t="str">
            <v>GAS</v>
          </cell>
          <cell r="F118">
            <v>176550</v>
          </cell>
          <cell r="H118" t="str">
            <v>Supply - NY</v>
          </cell>
          <cell r="W118">
            <v>3530.2937999999999</v>
          </cell>
        </row>
        <row r="119">
          <cell r="B119">
            <v>201104</v>
          </cell>
          <cell r="C119" t="str">
            <v>SOWESTERN</v>
          </cell>
          <cell r="D119">
            <v>181330</v>
          </cell>
          <cell r="E119" t="str">
            <v>GASTRG</v>
          </cell>
          <cell r="F119">
            <v>0</v>
          </cell>
          <cell r="H119" t="str">
            <v>Supply - NY</v>
          </cell>
          <cell r="W119">
            <v>0</v>
          </cell>
        </row>
        <row r="120">
          <cell r="B120">
            <v>201104</v>
          </cell>
          <cell r="C120" t="str">
            <v>SPARKENRGY</v>
          </cell>
          <cell r="D120">
            <v>180246</v>
          </cell>
          <cell r="E120" t="str">
            <v>GASIDX</v>
          </cell>
          <cell r="F120">
            <v>150000</v>
          </cell>
          <cell r="H120" t="str">
            <v>Supply - BG</v>
          </cell>
          <cell r="W120">
            <v>2999.4</v>
          </cell>
        </row>
        <row r="121">
          <cell r="B121">
            <v>201104</v>
          </cell>
          <cell r="C121" t="str">
            <v>STRUCTURED</v>
          </cell>
          <cell r="D121">
            <v>181337</v>
          </cell>
          <cell r="E121" t="str">
            <v>GASIDX</v>
          </cell>
          <cell r="F121">
            <v>300000</v>
          </cell>
          <cell r="H121" t="str">
            <v>Supply - NY</v>
          </cell>
          <cell r="W121">
            <v>5998.8</v>
          </cell>
        </row>
        <row r="122">
          <cell r="B122">
            <v>201104</v>
          </cell>
          <cell r="C122" t="str">
            <v>TCO</v>
          </cell>
          <cell r="D122">
            <v>181690</v>
          </cell>
          <cell r="E122" t="str">
            <v>GAS</v>
          </cell>
          <cell r="F122">
            <v>0</v>
          </cell>
          <cell r="H122" t="str">
            <v>Optimization - NEC</v>
          </cell>
          <cell r="W122">
            <v>0</v>
          </cell>
        </row>
        <row r="123">
          <cell r="B123">
            <v>201104</v>
          </cell>
          <cell r="C123" t="str">
            <v>TENASKA</v>
          </cell>
          <cell r="D123">
            <v>166066</v>
          </cell>
          <cell r="E123" t="str">
            <v>GASGDA</v>
          </cell>
          <cell r="F123">
            <v>0</v>
          </cell>
          <cell r="H123" t="str">
            <v>Supply - LI</v>
          </cell>
          <cell r="W123">
            <v>0</v>
          </cell>
        </row>
        <row r="124">
          <cell r="B124">
            <v>201104</v>
          </cell>
          <cell r="C124" t="str">
            <v>TENASKA</v>
          </cell>
          <cell r="D124">
            <v>168217</v>
          </cell>
          <cell r="E124" t="str">
            <v>GAS</v>
          </cell>
          <cell r="F124">
            <v>0</v>
          </cell>
          <cell r="H124" t="str">
            <v>Supply - LI</v>
          </cell>
          <cell r="W124">
            <v>0</v>
          </cell>
        </row>
        <row r="125">
          <cell r="B125">
            <v>201104</v>
          </cell>
          <cell r="C125" t="str">
            <v>TENASKA</v>
          </cell>
          <cell r="D125">
            <v>181132</v>
          </cell>
          <cell r="E125" t="str">
            <v>GASIDX</v>
          </cell>
          <cell r="F125">
            <v>61080</v>
          </cell>
          <cell r="H125" t="str">
            <v>Supply - BG</v>
          </cell>
          <cell r="W125">
            <v>1221.3556799999999</v>
          </cell>
        </row>
        <row r="126">
          <cell r="B126">
            <v>201104</v>
          </cell>
          <cell r="C126" t="str">
            <v>TENASKA</v>
          </cell>
          <cell r="D126">
            <v>181133</v>
          </cell>
          <cell r="E126" t="str">
            <v>GASIDX</v>
          </cell>
          <cell r="F126">
            <v>8580</v>
          </cell>
          <cell r="H126" t="str">
            <v>Supply - CG</v>
          </cell>
          <cell r="W126">
            <v>171.56567999999999</v>
          </cell>
        </row>
        <row r="127">
          <cell r="B127">
            <v>201104</v>
          </cell>
          <cell r="C127" t="str">
            <v>TOTAL</v>
          </cell>
          <cell r="D127">
            <v>181155</v>
          </cell>
          <cell r="E127" t="str">
            <v>GASIDX</v>
          </cell>
          <cell r="F127">
            <v>150000</v>
          </cell>
          <cell r="H127" t="str">
            <v>Supply - BG</v>
          </cell>
          <cell r="W127">
            <v>2999.4</v>
          </cell>
        </row>
        <row r="128">
          <cell r="B128">
            <v>201104</v>
          </cell>
          <cell r="C128" t="str">
            <v>TOTAL</v>
          </cell>
          <cell r="D128">
            <v>181162</v>
          </cell>
          <cell r="E128" t="str">
            <v>GASIDX</v>
          </cell>
          <cell r="F128">
            <v>6240</v>
          </cell>
          <cell r="H128" t="str">
            <v>Supply - BG</v>
          </cell>
          <cell r="W128">
            <v>124.77504</v>
          </cell>
        </row>
        <row r="129">
          <cell r="B129">
            <v>201104</v>
          </cell>
          <cell r="C129" t="str">
            <v>TOTAL</v>
          </cell>
          <cell r="D129">
            <v>181163</v>
          </cell>
          <cell r="E129" t="str">
            <v>GASIDX</v>
          </cell>
          <cell r="F129">
            <v>21960</v>
          </cell>
          <cell r="H129" t="str">
            <v>Supply - CG</v>
          </cell>
          <cell r="W129">
            <v>439.11216000000002</v>
          </cell>
        </row>
        <row r="130">
          <cell r="B130">
            <v>201104</v>
          </cell>
          <cell r="C130" t="str">
            <v>TOTAL</v>
          </cell>
          <cell r="D130">
            <v>181165</v>
          </cell>
          <cell r="E130" t="str">
            <v>GASIDX</v>
          </cell>
          <cell r="F130">
            <v>96210</v>
          </cell>
          <cell r="H130" t="str">
            <v>Supply - BG</v>
          </cell>
          <cell r="W130">
            <v>1923.8151599999999</v>
          </cell>
        </row>
        <row r="131">
          <cell r="B131">
            <v>201104</v>
          </cell>
          <cell r="C131" t="str">
            <v>TOTAL</v>
          </cell>
          <cell r="D131">
            <v>181166</v>
          </cell>
          <cell r="E131" t="str">
            <v>GASIDX</v>
          </cell>
          <cell r="F131">
            <v>13530</v>
          </cell>
          <cell r="H131" t="str">
            <v>Supply - CG</v>
          </cell>
          <cell r="W131">
            <v>270.54588000000001</v>
          </cell>
        </row>
        <row r="132">
          <cell r="B132">
            <v>201104</v>
          </cell>
          <cell r="C132" t="str">
            <v>TOTAL</v>
          </cell>
          <cell r="D132">
            <v>181171</v>
          </cell>
          <cell r="E132" t="str">
            <v>FUTTRG</v>
          </cell>
          <cell r="F132">
            <v>0</v>
          </cell>
          <cell r="H132" t="str">
            <v>Supply - LI</v>
          </cell>
          <cell r="W132">
            <v>0</v>
          </cell>
        </row>
        <row r="133">
          <cell r="B133">
            <v>201104</v>
          </cell>
          <cell r="C133" t="str">
            <v>TOTAL</v>
          </cell>
          <cell r="D133">
            <v>181171</v>
          </cell>
          <cell r="E133" t="str">
            <v>GAS</v>
          </cell>
          <cell r="F133">
            <v>30000</v>
          </cell>
          <cell r="H133" t="str">
            <v>Supply - LI</v>
          </cell>
          <cell r="W133">
            <v>599.88</v>
          </cell>
        </row>
        <row r="134">
          <cell r="B134">
            <v>201104</v>
          </cell>
          <cell r="C134" t="str">
            <v>TOTAL</v>
          </cell>
          <cell r="D134">
            <v>181171</v>
          </cell>
          <cell r="E134" t="str">
            <v>GASTRG</v>
          </cell>
          <cell r="F134">
            <v>0</v>
          </cell>
          <cell r="H134" t="str">
            <v>Supply - LI</v>
          </cell>
          <cell r="W134">
            <v>0</v>
          </cell>
        </row>
        <row r="135">
          <cell r="B135">
            <v>201104</v>
          </cell>
          <cell r="C135" t="str">
            <v>VOLAIRE</v>
          </cell>
          <cell r="D135">
            <v>181335</v>
          </cell>
          <cell r="E135" t="str">
            <v>FUTTRG</v>
          </cell>
          <cell r="F135">
            <v>0</v>
          </cell>
          <cell r="H135" t="str">
            <v>Supply - LI</v>
          </cell>
          <cell r="W135">
            <v>0</v>
          </cell>
        </row>
        <row r="136">
          <cell r="B136">
            <v>201104</v>
          </cell>
          <cell r="C136" t="str">
            <v>VOLAIRE</v>
          </cell>
          <cell r="D136">
            <v>181335</v>
          </cell>
          <cell r="E136" t="str">
            <v>GAS</v>
          </cell>
          <cell r="F136">
            <v>225000</v>
          </cell>
          <cell r="H136" t="str">
            <v>Supply - LI</v>
          </cell>
          <cell r="W136">
            <v>4499.1000000000004</v>
          </cell>
        </row>
        <row r="137">
          <cell r="B137">
            <v>201104</v>
          </cell>
          <cell r="C137" t="str">
            <v>VOLAIRE</v>
          </cell>
          <cell r="D137">
            <v>181335</v>
          </cell>
          <cell r="E137" t="str">
            <v>GASTRG</v>
          </cell>
          <cell r="F137">
            <v>0</v>
          </cell>
          <cell r="H137" t="str">
            <v>Supply - LI</v>
          </cell>
          <cell r="W137">
            <v>0</v>
          </cell>
        </row>
        <row r="138">
          <cell r="B138">
            <v>201104</v>
          </cell>
          <cell r="C138" t="str">
            <v>VPEM</v>
          </cell>
          <cell r="D138">
            <v>181169</v>
          </cell>
          <cell r="E138" t="str">
            <v>GASIDX</v>
          </cell>
          <cell r="F138">
            <v>390000</v>
          </cell>
          <cell r="H138" t="str">
            <v>Supply - NIMO</v>
          </cell>
          <cell r="W138">
            <v>7798.44</v>
          </cell>
        </row>
        <row r="139">
          <cell r="B139">
            <v>201104</v>
          </cell>
          <cell r="C139" t="str">
            <v>WALDEN</v>
          </cell>
          <cell r="D139">
            <v>181000</v>
          </cell>
          <cell r="E139" t="str">
            <v>GASIDX</v>
          </cell>
          <cell r="F139">
            <v>300000</v>
          </cell>
          <cell r="H139" t="str">
            <v>Supply - NIMO</v>
          </cell>
          <cell r="W139">
            <v>5998.8</v>
          </cell>
        </row>
        <row r="140">
          <cell r="B140">
            <v>201104</v>
          </cell>
          <cell r="C140" t="str">
            <v>YAKA</v>
          </cell>
          <cell r="D140">
            <v>181001</v>
          </cell>
          <cell r="E140" t="str">
            <v>GASIDX</v>
          </cell>
          <cell r="F140">
            <v>300000</v>
          </cell>
          <cell r="H140" t="str">
            <v>Supply - NIMO</v>
          </cell>
          <cell r="W140">
            <v>5998.8</v>
          </cell>
        </row>
        <row r="141">
          <cell r="B141">
            <v>201105</v>
          </cell>
          <cell r="C141" t="str">
            <v>ANE</v>
          </cell>
          <cell r="D141">
            <v>67038</v>
          </cell>
          <cell r="E141" t="str">
            <v>GASIDX</v>
          </cell>
          <cell r="F141">
            <v>228480</v>
          </cell>
          <cell r="H141" t="str">
            <v>Supply - NY</v>
          </cell>
          <cell r="W141">
            <v>4567.7721600000004</v>
          </cell>
        </row>
        <row r="142">
          <cell r="B142">
            <v>201105</v>
          </cell>
          <cell r="C142" t="str">
            <v>ANE</v>
          </cell>
          <cell r="D142">
            <v>67039</v>
          </cell>
          <cell r="E142" t="str">
            <v>GASIDX</v>
          </cell>
          <cell r="F142">
            <v>223210</v>
          </cell>
          <cell r="H142" t="str">
            <v>Supply - LI</v>
          </cell>
          <cell r="W142">
            <v>4462.4143200000008</v>
          </cell>
        </row>
        <row r="143">
          <cell r="B143">
            <v>201105</v>
          </cell>
          <cell r="C143" t="str">
            <v>BGLNG</v>
          </cell>
          <cell r="D143">
            <v>166064</v>
          </cell>
          <cell r="E143" t="str">
            <v>GASGDA</v>
          </cell>
          <cell r="F143">
            <v>0</v>
          </cell>
          <cell r="H143" t="str">
            <v>Supply - LI</v>
          </cell>
          <cell r="W143">
            <v>0</v>
          </cell>
        </row>
        <row r="144">
          <cell r="B144">
            <v>201105</v>
          </cell>
          <cell r="C144" t="str">
            <v>BGLNG</v>
          </cell>
          <cell r="D144">
            <v>166075</v>
          </cell>
          <cell r="E144" t="str">
            <v>GASGDA</v>
          </cell>
          <cell r="F144">
            <v>0</v>
          </cell>
          <cell r="H144" t="str">
            <v>Supply - LI</v>
          </cell>
          <cell r="W144">
            <v>0</v>
          </cell>
        </row>
        <row r="145">
          <cell r="B145">
            <v>201105</v>
          </cell>
          <cell r="C145" t="str">
            <v>BGLNG</v>
          </cell>
          <cell r="D145">
            <v>168214</v>
          </cell>
          <cell r="E145" t="str">
            <v>GAS</v>
          </cell>
          <cell r="F145">
            <v>0</v>
          </cell>
          <cell r="H145" t="str">
            <v>Supply - LI</v>
          </cell>
          <cell r="W145">
            <v>0</v>
          </cell>
        </row>
        <row r="146">
          <cell r="B146">
            <v>201105</v>
          </cell>
          <cell r="C146" t="str">
            <v>BP</v>
          </cell>
          <cell r="D146">
            <v>153738</v>
          </cell>
          <cell r="E146" t="str">
            <v>FUTTRG</v>
          </cell>
          <cell r="F146">
            <v>-292080</v>
          </cell>
          <cell r="H146" t="str">
            <v>Supply - NIMO</v>
          </cell>
          <cell r="W146">
            <v>0</v>
          </cell>
        </row>
        <row r="147">
          <cell r="B147">
            <v>201105</v>
          </cell>
          <cell r="C147" t="str">
            <v>BP</v>
          </cell>
          <cell r="D147">
            <v>153738</v>
          </cell>
          <cell r="E147" t="str">
            <v>GASTRG</v>
          </cell>
          <cell r="F147">
            <v>292080</v>
          </cell>
          <cell r="H147" t="str">
            <v>Supply - NIMO</v>
          </cell>
          <cell r="W147">
            <v>5839.2633600000008</v>
          </cell>
        </row>
        <row r="148">
          <cell r="B148">
            <v>201105</v>
          </cell>
          <cell r="C148" t="str">
            <v>BP</v>
          </cell>
          <cell r="D148">
            <v>166449</v>
          </cell>
          <cell r="E148" t="str">
            <v>GASGDA</v>
          </cell>
          <cell r="F148">
            <v>0</v>
          </cell>
          <cell r="H148" t="str">
            <v>Supply - LI</v>
          </cell>
          <cell r="W148">
            <v>0</v>
          </cell>
        </row>
        <row r="149">
          <cell r="B149">
            <v>201105</v>
          </cell>
          <cell r="C149" t="str">
            <v>BPCANADA</v>
          </cell>
          <cell r="D149">
            <v>48215</v>
          </cell>
          <cell r="E149" t="str">
            <v>GASIDX</v>
          </cell>
          <cell r="F149">
            <v>79060</v>
          </cell>
          <cell r="H149" t="str">
            <v>Supply - LI</v>
          </cell>
          <cell r="W149">
            <v>1185.4256399999999</v>
          </cell>
        </row>
        <row r="150">
          <cell r="B150">
            <v>201105</v>
          </cell>
          <cell r="C150" t="str">
            <v>BPCANADA</v>
          </cell>
          <cell r="D150">
            <v>48216</v>
          </cell>
          <cell r="E150" t="str">
            <v>GASIDX</v>
          </cell>
          <cell r="F150">
            <v>99150</v>
          </cell>
          <cell r="H150" t="str">
            <v>Supply - EN</v>
          </cell>
          <cell r="W150">
            <v>1486.6550999999999</v>
          </cell>
        </row>
        <row r="151">
          <cell r="B151">
            <v>201105</v>
          </cell>
          <cell r="C151" t="str">
            <v>BPCANADA</v>
          </cell>
          <cell r="D151">
            <v>48217</v>
          </cell>
          <cell r="E151" t="str">
            <v>GASIDX</v>
          </cell>
          <cell r="F151">
            <v>947490</v>
          </cell>
          <cell r="H151" t="str">
            <v>Supply - NY</v>
          </cell>
          <cell r="W151">
            <v>14206.665060000001</v>
          </cell>
        </row>
        <row r="152">
          <cell r="B152">
            <v>201105</v>
          </cell>
          <cell r="C152" t="str">
            <v>BPCANADA</v>
          </cell>
          <cell r="D152">
            <v>116952</v>
          </cell>
          <cell r="E152" t="str">
            <v>GASIDX</v>
          </cell>
          <cell r="F152">
            <v>333430</v>
          </cell>
          <cell r="H152" t="str">
            <v>Supply - BG</v>
          </cell>
          <cell r="W152">
            <v>4999.4494199999999</v>
          </cell>
        </row>
        <row r="153">
          <cell r="B153">
            <v>201105</v>
          </cell>
          <cell r="C153" t="str">
            <v>BPCANADA</v>
          </cell>
          <cell r="D153">
            <v>116953</v>
          </cell>
          <cell r="E153" t="str">
            <v>GASIDX</v>
          </cell>
          <cell r="F153">
            <v>51480</v>
          </cell>
          <cell r="H153" t="str">
            <v>Supply - EG</v>
          </cell>
          <cell r="W153">
            <v>771.89112</v>
          </cell>
        </row>
        <row r="154">
          <cell r="B154">
            <v>201105</v>
          </cell>
          <cell r="C154" t="str">
            <v>BPCANMKT</v>
          </cell>
          <cell r="D154">
            <v>84190</v>
          </cell>
          <cell r="E154" t="str">
            <v>GASIDX</v>
          </cell>
          <cell r="F154">
            <v>791750</v>
          </cell>
          <cell r="H154" t="str">
            <v>Supply - NIMO</v>
          </cell>
          <cell r="W154">
            <v>15828.666000000003</v>
          </cell>
        </row>
        <row r="155">
          <cell r="B155">
            <v>201105</v>
          </cell>
          <cell r="C155" t="str">
            <v>BPCANMKT</v>
          </cell>
          <cell r="D155">
            <v>91709</v>
          </cell>
          <cell r="E155" t="str">
            <v>GASIDX</v>
          </cell>
          <cell r="F155">
            <v>0</v>
          </cell>
          <cell r="H155" t="str">
            <v>Supply - NIMO</v>
          </cell>
          <cell r="W155">
            <v>0</v>
          </cell>
        </row>
        <row r="156">
          <cell r="B156">
            <v>201105</v>
          </cell>
          <cell r="C156" t="str">
            <v>CARGILL</v>
          </cell>
          <cell r="D156">
            <v>167165</v>
          </cell>
          <cell r="E156" t="str">
            <v>GASIDX</v>
          </cell>
          <cell r="F156">
            <v>1254240</v>
          </cell>
          <cell r="H156" t="str">
            <v>Supply - NY</v>
          </cell>
          <cell r="W156">
            <v>0</v>
          </cell>
        </row>
        <row r="157">
          <cell r="B157">
            <v>201105</v>
          </cell>
          <cell r="C157" t="str">
            <v>CARGILL</v>
          </cell>
          <cell r="D157">
            <v>167167</v>
          </cell>
          <cell r="E157" t="str">
            <v>GASIDX</v>
          </cell>
          <cell r="F157">
            <v>387420</v>
          </cell>
          <cell r="H157" t="str">
            <v>Supply - LI</v>
          </cell>
          <cell r="W157">
            <v>0</v>
          </cell>
        </row>
        <row r="158">
          <cell r="B158">
            <v>201105</v>
          </cell>
          <cell r="C158" t="str">
            <v>CARGILL</v>
          </cell>
          <cell r="D158">
            <v>167167</v>
          </cell>
          <cell r="E158" t="str">
            <v>GASIDX</v>
          </cell>
          <cell r="F158">
            <v>772750</v>
          </cell>
          <cell r="H158" t="str">
            <v>Supply - LI</v>
          </cell>
          <cell r="W158">
            <v>0</v>
          </cell>
        </row>
        <row r="159">
          <cell r="B159">
            <v>201105</v>
          </cell>
          <cell r="C159" t="str">
            <v>CITI</v>
          </cell>
          <cell r="D159">
            <v>179612</v>
          </cell>
          <cell r="E159" t="str">
            <v>GASIDX</v>
          </cell>
          <cell r="F159">
            <v>309930</v>
          </cell>
          <cell r="H159" t="str">
            <v>Supply - BG</v>
          </cell>
          <cell r="W159">
            <v>3098.0602800000006</v>
          </cell>
        </row>
        <row r="160">
          <cell r="B160">
            <v>201105</v>
          </cell>
          <cell r="C160" t="str">
            <v>CONOCO</v>
          </cell>
          <cell r="D160">
            <v>173920</v>
          </cell>
          <cell r="E160" t="str">
            <v>GASIDX</v>
          </cell>
          <cell r="F160">
            <v>0</v>
          </cell>
          <cell r="H160" t="str">
            <v>Proxy - BG</v>
          </cell>
          <cell r="W160">
            <v>0</v>
          </cell>
        </row>
        <row r="161">
          <cell r="B161">
            <v>201105</v>
          </cell>
          <cell r="C161" t="str">
            <v>DEVONGAS</v>
          </cell>
          <cell r="D161">
            <v>181089</v>
          </cell>
          <cell r="E161" t="str">
            <v>GASIDX</v>
          </cell>
          <cell r="F161">
            <v>309930</v>
          </cell>
          <cell r="H161" t="str">
            <v>Supply - BG</v>
          </cell>
          <cell r="W161">
            <v>3098.0602800000006</v>
          </cell>
        </row>
        <row r="162">
          <cell r="B162">
            <v>201105</v>
          </cell>
          <cell r="C162" t="str">
            <v>DISTRIGAS</v>
          </cell>
          <cell r="D162">
            <v>173774</v>
          </cell>
          <cell r="E162" t="str">
            <v>GAS</v>
          </cell>
          <cell r="F162">
            <v>0</v>
          </cell>
          <cell r="H162" t="str">
            <v>LNG - BG</v>
          </cell>
          <cell r="W162">
            <v>0</v>
          </cell>
        </row>
        <row r="163">
          <cell r="B163">
            <v>201105</v>
          </cell>
          <cell r="C163" t="str">
            <v>EMERASVC</v>
          </cell>
          <cell r="D163">
            <v>166065</v>
          </cell>
          <cell r="E163" t="str">
            <v>GASGDA</v>
          </cell>
          <cell r="F163">
            <v>0</v>
          </cell>
          <cell r="H163" t="str">
            <v>Supply - LI</v>
          </cell>
          <cell r="W163">
            <v>0</v>
          </cell>
        </row>
        <row r="164">
          <cell r="B164">
            <v>201105</v>
          </cell>
          <cell r="C164" t="str">
            <v>EMERASVC</v>
          </cell>
          <cell r="D164">
            <v>168215</v>
          </cell>
          <cell r="E164" t="str">
            <v>GAS</v>
          </cell>
          <cell r="F164">
            <v>0</v>
          </cell>
          <cell r="H164" t="str">
            <v>Supply - LI</v>
          </cell>
          <cell r="W164">
            <v>0</v>
          </cell>
        </row>
        <row r="165">
          <cell r="B165">
            <v>201105</v>
          </cell>
          <cell r="C165" t="str">
            <v>GRANITERDG</v>
          </cell>
          <cell r="D165">
            <v>165659</v>
          </cell>
          <cell r="E165" t="str">
            <v>GAS</v>
          </cell>
          <cell r="F165">
            <v>0</v>
          </cell>
          <cell r="H165" t="str">
            <v>Supply - EN</v>
          </cell>
          <cell r="W165">
            <v>0</v>
          </cell>
        </row>
        <row r="166">
          <cell r="B166">
            <v>201105</v>
          </cell>
          <cell r="C166" t="str">
            <v>HESS</v>
          </cell>
          <cell r="D166">
            <v>121200</v>
          </cell>
          <cell r="E166" t="str">
            <v>GASGDA</v>
          </cell>
          <cell r="F166">
            <v>929800</v>
          </cell>
          <cell r="H166" t="str">
            <v>Supply - LI</v>
          </cell>
          <cell r="W166">
            <v>0</v>
          </cell>
        </row>
        <row r="167">
          <cell r="B167">
            <v>201105</v>
          </cell>
          <cell r="C167" t="str">
            <v>HESS</v>
          </cell>
          <cell r="D167">
            <v>121202</v>
          </cell>
          <cell r="E167" t="str">
            <v>GASIDX</v>
          </cell>
          <cell r="F167">
            <v>929800</v>
          </cell>
          <cell r="H167" t="str">
            <v>Supply - NY</v>
          </cell>
          <cell r="W167">
            <v>0</v>
          </cell>
        </row>
        <row r="168">
          <cell r="B168">
            <v>201105</v>
          </cell>
          <cell r="C168" t="str">
            <v>HESS</v>
          </cell>
          <cell r="D168">
            <v>166447</v>
          </cell>
          <cell r="E168" t="str">
            <v>GASGDA</v>
          </cell>
          <cell r="F168">
            <v>0</v>
          </cell>
          <cell r="H168" t="str">
            <v>Supply - LI</v>
          </cell>
          <cell r="W168">
            <v>0</v>
          </cell>
        </row>
        <row r="169">
          <cell r="B169">
            <v>201105</v>
          </cell>
          <cell r="C169" t="str">
            <v>JARON</v>
          </cell>
          <cell r="D169">
            <v>166076</v>
          </cell>
          <cell r="E169" t="str">
            <v>GASGDA</v>
          </cell>
          <cell r="F169">
            <v>0</v>
          </cell>
          <cell r="H169" t="str">
            <v>Supply - LI</v>
          </cell>
          <cell r="W169">
            <v>0</v>
          </cell>
        </row>
        <row r="170">
          <cell r="B170">
            <v>201105</v>
          </cell>
          <cell r="C170" t="str">
            <v>JARON</v>
          </cell>
          <cell r="D170">
            <v>168216</v>
          </cell>
          <cell r="E170" t="str">
            <v>GAS</v>
          </cell>
          <cell r="F170">
            <v>0</v>
          </cell>
          <cell r="H170" t="str">
            <v>Supply - LI</v>
          </cell>
          <cell r="W170">
            <v>0</v>
          </cell>
        </row>
        <row r="171">
          <cell r="B171">
            <v>201105</v>
          </cell>
          <cell r="C171" t="str">
            <v>REPSOL</v>
          </cell>
          <cell r="D171">
            <v>166059</v>
          </cell>
          <cell r="E171" t="str">
            <v>GASIDX</v>
          </cell>
          <cell r="F171">
            <v>0</v>
          </cell>
          <cell r="H171" t="str">
            <v>Supply - EN</v>
          </cell>
          <cell r="W171">
            <v>0</v>
          </cell>
        </row>
        <row r="172">
          <cell r="B172">
            <v>201105</v>
          </cell>
          <cell r="C172" t="str">
            <v>REPSOL</v>
          </cell>
          <cell r="D172">
            <v>166062</v>
          </cell>
          <cell r="E172" t="str">
            <v>GASGDA</v>
          </cell>
          <cell r="F172">
            <v>0</v>
          </cell>
          <cell r="H172" t="str">
            <v>Supply - EN</v>
          </cell>
          <cell r="W172">
            <v>0</v>
          </cell>
        </row>
        <row r="173">
          <cell r="B173">
            <v>201105</v>
          </cell>
          <cell r="C173" t="str">
            <v>REPSOL</v>
          </cell>
          <cell r="D173">
            <v>166063</v>
          </cell>
          <cell r="E173" t="str">
            <v>GASGDA</v>
          </cell>
          <cell r="F173">
            <v>0</v>
          </cell>
          <cell r="H173" t="str">
            <v>Supply - EN</v>
          </cell>
          <cell r="W173">
            <v>0</v>
          </cell>
        </row>
        <row r="174">
          <cell r="B174">
            <v>201105</v>
          </cell>
          <cell r="C174" t="str">
            <v>REPSOL</v>
          </cell>
          <cell r="D174">
            <v>167168</v>
          </cell>
          <cell r="E174" t="str">
            <v>GASGDA</v>
          </cell>
          <cell r="F174">
            <v>0</v>
          </cell>
          <cell r="H174" t="str">
            <v>Supply - NEC</v>
          </cell>
          <cell r="W174">
            <v>0</v>
          </cell>
        </row>
        <row r="175">
          <cell r="B175">
            <v>201105</v>
          </cell>
          <cell r="C175" t="str">
            <v>SPARKENRGY</v>
          </cell>
          <cell r="D175">
            <v>180246</v>
          </cell>
          <cell r="E175" t="str">
            <v>GASIDX</v>
          </cell>
          <cell r="F175">
            <v>154970</v>
          </cell>
          <cell r="H175" t="str">
            <v>Supply - BG</v>
          </cell>
          <cell r="W175">
            <v>1549.0801200000003</v>
          </cell>
        </row>
        <row r="176">
          <cell r="B176">
            <v>201105</v>
          </cell>
          <cell r="C176" t="str">
            <v>TENASKA</v>
          </cell>
          <cell r="D176">
            <v>166066</v>
          </cell>
          <cell r="E176" t="str">
            <v>GASGDA</v>
          </cell>
          <cell r="F176">
            <v>0</v>
          </cell>
          <cell r="H176" t="str">
            <v>Supply - LI</v>
          </cell>
          <cell r="W176">
            <v>0</v>
          </cell>
        </row>
        <row r="177">
          <cell r="B177">
            <v>201105</v>
          </cell>
          <cell r="C177" t="str">
            <v>TENASKA</v>
          </cell>
          <cell r="D177">
            <v>168217</v>
          </cell>
          <cell r="E177" t="str">
            <v>GAS</v>
          </cell>
          <cell r="F177">
            <v>0</v>
          </cell>
          <cell r="H177" t="str">
            <v>Supply - LI</v>
          </cell>
          <cell r="W177">
            <v>0</v>
          </cell>
        </row>
        <row r="178">
          <cell r="B178">
            <v>201106</v>
          </cell>
          <cell r="C178" t="str">
            <v>ANE</v>
          </cell>
          <cell r="D178">
            <v>67038</v>
          </cell>
          <cell r="E178" t="str">
            <v>GASIDX</v>
          </cell>
          <cell r="F178">
            <v>221050</v>
          </cell>
          <cell r="H178" t="str">
            <v>Supply - NY</v>
          </cell>
          <cell r="W178">
            <v>4417.9053000000004</v>
          </cell>
        </row>
        <row r="179">
          <cell r="B179">
            <v>201106</v>
          </cell>
          <cell r="C179" t="str">
            <v>ANE</v>
          </cell>
          <cell r="D179">
            <v>67039</v>
          </cell>
          <cell r="E179" t="str">
            <v>GASIDX</v>
          </cell>
          <cell r="F179">
            <v>215960</v>
          </cell>
          <cell r="H179" t="str">
            <v>Supply - LI</v>
          </cell>
          <cell r="W179">
            <v>4316.1765599999999</v>
          </cell>
        </row>
        <row r="180">
          <cell r="B180">
            <v>201106</v>
          </cell>
          <cell r="C180" t="str">
            <v>BGLNG</v>
          </cell>
          <cell r="D180">
            <v>166064</v>
          </cell>
          <cell r="E180" t="str">
            <v>GASGDA</v>
          </cell>
          <cell r="F180">
            <v>0</v>
          </cell>
          <cell r="H180" t="str">
            <v>Supply - LI</v>
          </cell>
          <cell r="W180">
            <v>0</v>
          </cell>
        </row>
        <row r="181">
          <cell r="B181">
            <v>201106</v>
          </cell>
          <cell r="C181" t="str">
            <v>BGLNG</v>
          </cell>
          <cell r="D181">
            <v>166075</v>
          </cell>
          <cell r="E181" t="str">
            <v>GASGDA</v>
          </cell>
          <cell r="F181">
            <v>0</v>
          </cell>
          <cell r="H181" t="str">
            <v>Supply - LI</v>
          </cell>
          <cell r="W181">
            <v>0</v>
          </cell>
        </row>
        <row r="182">
          <cell r="B182">
            <v>201106</v>
          </cell>
          <cell r="C182" t="str">
            <v>BGLNG</v>
          </cell>
          <cell r="D182">
            <v>168214</v>
          </cell>
          <cell r="E182" t="str">
            <v>GAS</v>
          </cell>
          <cell r="F182">
            <v>0</v>
          </cell>
          <cell r="H182" t="str">
            <v>Supply - LI</v>
          </cell>
          <cell r="W182">
            <v>0</v>
          </cell>
        </row>
        <row r="183">
          <cell r="B183">
            <v>201106</v>
          </cell>
          <cell r="C183" t="str">
            <v>BP</v>
          </cell>
          <cell r="D183">
            <v>153738</v>
          </cell>
          <cell r="E183" t="str">
            <v>FUTTRG</v>
          </cell>
          <cell r="F183">
            <v>-282580</v>
          </cell>
          <cell r="H183" t="str">
            <v>Supply - NIMO</v>
          </cell>
          <cell r="W183">
            <v>0</v>
          </cell>
        </row>
        <row r="184">
          <cell r="B184">
            <v>201106</v>
          </cell>
          <cell r="C184" t="str">
            <v>BP</v>
          </cell>
          <cell r="D184">
            <v>153738</v>
          </cell>
          <cell r="E184" t="str">
            <v>GASTRG</v>
          </cell>
          <cell r="F184">
            <v>282580</v>
          </cell>
          <cell r="H184" t="str">
            <v>Supply - NIMO</v>
          </cell>
          <cell r="W184">
            <v>5647.6438800000005</v>
          </cell>
        </row>
        <row r="185">
          <cell r="B185">
            <v>201106</v>
          </cell>
          <cell r="C185" t="str">
            <v>BP</v>
          </cell>
          <cell r="D185">
            <v>166449</v>
          </cell>
          <cell r="E185" t="str">
            <v>GASGDA</v>
          </cell>
          <cell r="F185">
            <v>0</v>
          </cell>
          <cell r="H185" t="str">
            <v>Supply - LI</v>
          </cell>
          <cell r="W185">
            <v>0</v>
          </cell>
        </row>
        <row r="186">
          <cell r="B186">
            <v>201106</v>
          </cell>
          <cell r="C186" t="str">
            <v>BPCANADA</v>
          </cell>
          <cell r="D186">
            <v>48215</v>
          </cell>
          <cell r="E186" t="str">
            <v>GASIDX</v>
          </cell>
          <cell r="F186">
            <v>76490</v>
          </cell>
          <cell r="H186" t="str">
            <v>Supply - LI</v>
          </cell>
          <cell r="W186">
            <v>1146.5468550000001</v>
          </cell>
        </row>
        <row r="187">
          <cell r="B187">
            <v>201106</v>
          </cell>
          <cell r="C187" t="str">
            <v>BPCANADA</v>
          </cell>
          <cell r="D187">
            <v>48216</v>
          </cell>
          <cell r="E187" t="str">
            <v>GASIDX</v>
          </cell>
          <cell r="F187">
            <v>95920</v>
          </cell>
          <cell r="H187" t="str">
            <v>Supply - EN</v>
          </cell>
          <cell r="W187">
            <v>1437.7928399999998</v>
          </cell>
        </row>
        <row r="188">
          <cell r="B188">
            <v>201106</v>
          </cell>
          <cell r="C188" t="str">
            <v>BPCANADA</v>
          </cell>
          <cell r="D188">
            <v>48217</v>
          </cell>
          <cell r="E188" t="str">
            <v>GASIDX</v>
          </cell>
          <cell r="F188">
            <v>916690</v>
          </cell>
          <cell r="H188" t="str">
            <v>Supply - NY</v>
          </cell>
          <cell r="W188">
            <v>13740.724754999999</v>
          </cell>
        </row>
        <row r="189">
          <cell r="B189">
            <v>201106</v>
          </cell>
          <cell r="C189" t="str">
            <v>BPCANADA</v>
          </cell>
          <cell r="D189">
            <v>116952</v>
          </cell>
          <cell r="E189" t="str">
            <v>GASIDX</v>
          </cell>
          <cell r="F189">
            <v>322580</v>
          </cell>
          <cell r="H189" t="str">
            <v>Supply - BG</v>
          </cell>
          <cell r="W189">
            <v>4835.3129099999996</v>
          </cell>
        </row>
        <row r="190">
          <cell r="B190">
            <v>201106</v>
          </cell>
          <cell r="C190" t="str">
            <v>BPCANADA</v>
          </cell>
          <cell r="D190">
            <v>116953</v>
          </cell>
          <cell r="E190" t="str">
            <v>GASIDX</v>
          </cell>
          <cell r="F190">
            <v>49810</v>
          </cell>
          <cell r="H190" t="str">
            <v>Supply - EG</v>
          </cell>
          <cell r="W190">
            <v>746.62699499999997</v>
          </cell>
        </row>
        <row r="191">
          <cell r="B191">
            <v>201106</v>
          </cell>
          <cell r="C191" t="str">
            <v>BPCANMKT</v>
          </cell>
          <cell r="D191">
            <v>84190</v>
          </cell>
          <cell r="E191" t="str">
            <v>GASIDX</v>
          </cell>
          <cell r="F191">
            <v>766010</v>
          </cell>
          <cell r="H191" t="str">
            <v>Supply - NIMO</v>
          </cell>
          <cell r="W191">
            <v>15309.47586</v>
          </cell>
        </row>
        <row r="192">
          <cell r="B192">
            <v>201106</v>
          </cell>
          <cell r="C192" t="str">
            <v>BPCANMKT</v>
          </cell>
          <cell r="D192">
            <v>91709</v>
          </cell>
          <cell r="E192" t="str">
            <v>GASIDX</v>
          </cell>
          <cell r="F192">
            <v>0</v>
          </cell>
          <cell r="H192" t="str">
            <v>Supply - NIMO</v>
          </cell>
          <cell r="W192">
            <v>0</v>
          </cell>
        </row>
        <row r="193">
          <cell r="B193">
            <v>201106</v>
          </cell>
          <cell r="C193" t="str">
            <v>CARGILL</v>
          </cell>
          <cell r="D193">
            <v>167165</v>
          </cell>
          <cell r="E193" t="str">
            <v>GASIDX</v>
          </cell>
          <cell r="F193">
            <v>374820</v>
          </cell>
          <cell r="H193" t="str">
            <v>Supply - NY</v>
          </cell>
          <cell r="W193">
            <v>0</v>
          </cell>
        </row>
        <row r="194">
          <cell r="B194">
            <v>201106</v>
          </cell>
          <cell r="C194" t="str">
            <v>CARGILL</v>
          </cell>
          <cell r="D194">
            <v>167165</v>
          </cell>
          <cell r="E194" t="str">
            <v>GASIDX</v>
          </cell>
          <cell r="F194">
            <v>838640</v>
          </cell>
          <cell r="H194" t="str">
            <v>Supply - NY</v>
          </cell>
          <cell r="W194">
            <v>0</v>
          </cell>
        </row>
        <row r="195">
          <cell r="B195">
            <v>201106</v>
          </cell>
          <cell r="C195" t="str">
            <v>CARGILL</v>
          </cell>
          <cell r="D195">
            <v>167167</v>
          </cell>
          <cell r="E195" t="str">
            <v>GASIDX</v>
          </cell>
          <cell r="F195">
            <v>374820</v>
          </cell>
          <cell r="H195" t="str">
            <v>Supply - LI</v>
          </cell>
          <cell r="W195">
            <v>0</v>
          </cell>
        </row>
        <row r="196">
          <cell r="B196">
            <v>201106</v>
          </cell>
          <cell r="C196" t="str">
            <v>CARGILL</v>
          </cell>
          <cell r="D196">
            <v>167167</v>
          </cell>
          <cell r="E196" t="str">
            <v>GASIDX</v>
          </cell>
          <cell r="F196">
            <v>747630</v>
          </cell>
          <cell r="H196" t="str">
            <v>Supply - LI</v>
          </cell>
          <cell r="W196">
            <v>0</v>
          </cell>
        </row>
        <row r="197">
          <cell r="B197">
            <v>201106</v>
          </cell>
          <cell r="C197" t="str">
            <v>CITI</v>
          </cell>
          <cell r="D197">
            <v>179612</v>
          </cell>
          <cell r="E197" t="str">
            <v>GASIDX</v>
          </cell>
          <cell r="F197">
            <v>299860</v>
          </cell>
          <cell r="H197" t="str">
            <v>Supply - BG</v>
          </cell>
          <cell r="W197">
            <v>2996.5009800000003</v>
          </cell>
        </row>
        <row r="198">
          <cell r="B198">
            <v>201106</v>
          </cell>
          <cell r="C198" t="str">
            <v>DEVONGAS</v>
          </cell>
          <cell r="D198">
            <v>181089</v>
          </cell>
          <cell r="E198" t="str">
            <v>GASIDX</v>
          </cell>
          <cell r="F198">
            <v>299860</v>
          </cell>
          <cell r="H198" t="str">
            <v>Supply - BG</v>
          </cell>
          <cell r="W198">
            <v>2996.5009800000003</v>
          </cell>
        </row>
        <row r="199">
          <cell r="B199">
            <v>201106</v>
          </cell>
          <cell r="C199" t="str">
            <v>DISTRIGAS</v>
          </cell>
          <cell r="D199">
            <v>173774</v>
          </cell>
          <cell r="E199" t="str">
            <v>GAS</v>
          </cell>
          <cell r="F199">
            <v>0</v>
          </cell>
          <cell r="H199" t="str">
            <v>LNG - BG</v>
          </cell>
          <cell r="W199">
            <v>0</v>
          </cell>
        </row>
        <row r="200">
          <cell r="B200">
            <v>201106</v>
          </cell>
          <cell r="C200" t="str">
            <v>EMERASVC</v>
          </cell>
          <cell r="D200">
            <v>166065</v>
          </cell>
          <cell r="E200" t="str">
            <v>GASGDA</v>
          </cell>
          <cell r="F200">
            <v>0</v>
          </cell>
          <cell r="H200" t="str">
            <v>Supply - LI</v>
          </cell>
          <cell r="W200">
            <v>0</v>
          </cell>
        </row>
        <row r="201">
          <cell r="B201">
            <v>201106</v>
          </cell>
          <cell r="C201" t="str">
            <v>EMERASVC</v>
          </cell>
          <cell r="D201">
            <v>168215</v>
          </cell>
          <cell r="E201" t="str">
            <v>GAS</v>
          </cell>
          <cell r="F201">
            <v>0</v>
          </cell>
          <cell r="H201" t="str">
            <v>Supply - LI</v>
          </cell>
          <cell r="W201">
            <v>0</v>
          </cell>
        </row>
        <row r="202">
          <cell r="B202">
            <v>201106</v>
          </cell>
          <cell r="C202" t="str">
            <v>GRANITERDG</v>
          </cell>
          <cell r="D202">
            <v>165659</v>
          </cell>
          <cell r="E202" t="str">
            <v>GAS</v>
          </cell>
          <cell r="F202">
            <v>0</v>
          </cell>
          <cell r="H202" t="str">
            <v>Supply - EN</v>
          </cell>
          <cell r="W202">
            <v>0</v>
          </cell>
        </row>
        <row r="203">
          <cell r="B203">
            <v>201106</v>
          </cell>
          <cell r="C203" t="str">
            <v>HESS</v>
          </cell>
          <cell r="D203">
            <v>121200</v>
          </cell>
          <cell r="E203" t="str">
            <v>GASGDA</v>
          </cell>
          <cell r="F203">
            <v>899570</v>
          </cell>
          <cell r="H203" t="str">
            <v>Supply - LI</v>
          </cell>
          <cell r="W203">
            <v>0</v>
          </cell>
        </row>
        <row r="204">
          <cell r="B204">
            <v>201106</v>
          </cell>
          <cell r="C204" t="str">
            <v>HESS</v>
          </cell>
          <cell r="D204">
            <v>121202</v>
          </cell>
          <cell r="E204" t="str">
            <v>GASIDX</v>
          </cell>
          <cell r="F204">
            <v>899570</v>
          </cell>
          <cell r="H204" t="str">
            <v>Supply - NY</v>
          </cell>
          <cell r="W204">
            <v>0</v>
          </cell>
        </row>
        <row r="205">
          <cell r="B205">
            <v>201106</v>
          </cell>
          <cell r="C205" t="str">
            <v>HESS</v>
          </cell>
          <cell r="D205">
            <v>166447</v>
          </cell>
          <cell r="E205" t="str">
            <v>GASGDA</v>
          </cell>
          <cell r="F205">
            <v>0</v>
          </cell>
          <cell r="H205" t="str">
            <v>Supply - LI</v>
          </cell>
          <cell r="W205">
            <v>0</v>
          </cell>
        </row>
        <row r="206">
          <cell r="B206">
            <v>201106</v>
          </cell>
          <cell r="C206" t="str">
            <v>JARON</v>
          </cell>
          <cell r="D206">
            <v>166076</v>
          </cell>
          <cell r="E206" t="str">
            <v>GASGDA</v>
          </cell>
          <cell r="F206">
            <v>0</v>
          </cell>
          <cell r="H206" t="str">
            <v>Supply - LI</v>
          </cell>
          <cell r="W206">
            <v>0</v>
          </cell>
        </row>
        <row r="207">
          <cell r="B207">
            <v>201106</v>
          </cell>
          <cell r="C207" t="str">
            <v>JARON</v>
          </cell>
          <cell r="D207">
            <v>168216</v>
          </cell>
          <cell r="E207" t="str">
            <v>GAS</v>
          </cell>
          <cell r="F207">
            <v>0</v>
          </cell>
          <cell r="H207" t="str">
            <v>Supply - LI</v>
          </cell>
          <cell r="W207">
            <v>0</v>
          </cell>
        </row>
        <row r="208">
          <cell r="B208">
            <v>201106</v>
          </cell>
          <cell r="C208" t="str">
            <v>REPSOL</v>
          </cell>
          <cell r="D208">
            <v>166059</v>
          </cell>
          <cell r="E208" t="str">
            <v>GASIDX</v>
          </cell>
          <cell r="F208">
            <v>0</v>
          </cell>
          <cell r="H208" t="str">
            <v>Supply - EN</v>
          </cell>
          <cell r="W208">
            <v>0</v>
          </cell>
        </row>
        <row r="209">
          <cell r="B209">
            <v>201106</v>
          </cell>
          <cell r="C209" t="str">
            <v>REPSOL</v>
          </cell>
          <cell r="D209">
            <v>166062</v>
          </cell>
          <cell r="E209" t="str">
            <v>GASGDA</v>
          </cell>
          <cell r="F209">
            <v>0</v>
          </cell>
          <cell r="H209" t="str">
            <v>Supply - EN</v>
          </cell>
          <cell r="W209">
            <v>0</v>
          </cell>
        </row>
        <row r="210">
          <cell r="B210">
            <v>201106</v>
          </cell>
          <cell r="C210" t="str">
            <v>REPSOL</v>
          </cell>
          <cell r="D210">
            <v>166063</v>
          </cell>
          <cell r="E210" t="str">
            <v>GASGDA</v>
          </cell>
          <cell r="F210">
            <v>0</v>
          </cell>
          <cell r="H210" t="str">
            <v>Supply - EN</v>
          </cell>
          <cell r="W210">
            <v>0</v>
          </cell>
        </row>
        <row r="211">
          <cell r="B211">
            <v>201106</v>
          </cell>
          <cell r="C211" t="str">
            <v>REPSOL</v>
          </cell>
          <cell r="D211">
            <v>167168</v>
          </cell>
          <cell r="E211" t="str">
            <v>GASGDA</v>
          </cell>
          <cell r="F211">
            <v>0</v>
          </cell>
          <cell r="H211" t="str">
            <v>Supply - NEC</v>
          </cell>
          <cell r="W211">
            <v>0</v>
          </cell>
        </row>
        <row r="212">
          <cell r="B212">
            <v>201106</v>
          </cell>
          <cell r="C212" t="str">
            <v>SPARKENRGY</v>
          </cell>
          <cell r="D212">
            <v>180246</v>
          </cell>
          <cell r="E212" t="str">
            <v>GASIDX</v>
          </cell>
          <cell r="F212">
            <v>149930</v>
          </cell>
          <cell r="H212" t="str">
            <v>Supply - BG</v>
          </cell>
          <cell r="W212">
            <v>1498.2504900000001</v>
          </cell>
        </row>
        <row r="213">
          <cell r="B213">
            <v>201106</v>
          </cell>
          <cell r="C213" t="str">
            <v>TENASKA</v>
          </cell>
          <cell r="D213">
            <v>166066</v>
          </cell>
          <cell r="E213" t="str">
            <v>GASGDA</v>
          </cell>
          <cell r="F213">
            <v>0</v>
          </cell>
          <cell r="H213" t="str">
            <v>Supply - LI</v>
          </cell>
          <cell r="W213">
            <v>0</v>
          </cell>
        </row>
        <row r="214">
          <cell r="B214">
            <v>201106</v>
          </cell>
          <cell r="C214" t="str">
            <v>TENASKA</v>
          </cell>
          <cell r="D214">
            <v>168217</v>
          </cell>
          <cell r="E214" t="str">
            <v>GAS</v>
          </cell>
          <cell r="F214">
            <v>0</v>
          </cell>
          <cell r="H214" t="str">
            <v>Supply - LI</v>
          </cell>
          <cell r="W214">
            <v>0</v>
          </cell>
        </row>
        <row r="215">
          <cell r="B215">
            <v>201107</v>
          </cell>
          <cell r="C215" t="str">
            <v>ANE</v>
          </cell>
          <cell r="D215">
            <v>67038</v>
          </cell>
          <cell r="E215" t="str">
            <v>GASIDX</v>
          </cell>
          <cell r="F215">
            <v>228340</v>
          </cell>
          <cell r="H215" t="str">
            <v>Supply - NY</v>
          </cell>
          <cell r="W215">
            <v>4562.2332000000006</v>
          </cell>
        </row>
        <row r="216">
          <cell r="B216">
            <v>201107</v>
          </cell>
          <cell r="C216" t="str">
            <v>ANE</v>
          </cell>
          <cell r="D216">
            <v>67039</v>
          </cell>
          <cell r="E216" t="str">
            <v>GASIDX</v>
          </cell>
          <cell r="F216">
            <v>223070</v>
          </cell>
          <cell r="H216" t="str">
            <v>Supply - LI</v>
          </cell>
          <cell r="W216">
            <v>4456.9386000000004</v>
          </cell>
        </row>
        <row r="217">
          <cell r="B217">
            <v>201107</v>
          </cell>
          <cell r="C217" t="str">
            <v>BGLNG</v>
          </cell>
          <cell r="D217">
            <v>166064</v>
          </cell>
          <cell r="E217" t="str">
            <v>GASGDA</v>
          </cell>
          <cell r="F217">
            <v>0</v>
          </cell>
          <cell r="H217" t="str">
            <v>Supply - LI</v>
          </cell>
          <cell r="W217">
            <v>0</v>
          </cell>
        </row>
        <row r="218">
          <cell r="B218">
            <v>201107</v>
          </cell>
          <cell r="C218" t="str">
            <v>BGLNG</v>
          </cell>
          <cell r="D218">
            <v>166075</v>
          </cell>
          <cell r="E218" t="str">
            <v>GASGDA</v>
          </cell>
          <cell r="F218">
            <v>0</v>
          </cell>
          <cell r="H218" t="str">
            <v>Supply - LI</v>
          </cell>
          <cell r="W218">
            <v>0</v>
          </cell>
        </row>
        <row r="219">
          <cell r="B219">
            <v>201107</v>
          </cell>
          <cell r="C219" t="str">
            <v>BGLNG</v>
          </cell>
          <cell r="D219">
            <v>168214</v>
          </cell>
          <cell r="E219" t="str">
            <v>GAS</v>
          </cell>
          <cell r="F219">
            <v>0</v>
          </cell>
          <cell r="H219" t="str">
            <v>Supply - LI</v>
          </cell>
          <cell r="W219">
            <v>0</v>
          </cell>
        </row>
        <row r="220">
          <cell r="B220">
            <v>201107</v>
          </cell>
          <cell r="C220" t="str">
            <v>BP</v>
          </cell>
          <cell r="D220">
            <v>153738</v>
          </cell>
          <cell r="E220" t="str">
            <v>FUTTRG</v>
          </cell>
          <cell r="F220">
            <v>-291900</v>
          </cell>
          <cell r="H220" t="str">
            <v>Supply - NIMO</v>
          </cell>
          <cell r="W220">
            <v>0</v>
          </cell>
        </row>
        <row r="221">
          <cell r="B221">
            <v>201107</v>
          </cell>
          <cell r="C221" t="str">
            <v>BP</v>
          </cell>
          <cell r="D221">
            <v>153738</v>
          </cell>
          <cell r="E221" t="str">
            <v>GASTRG</v>
          </cell>
          <cell r="F221">
            <v>291900</v>
          </cell>
          <cell r="H221" t="str">
            <v>Supply - NIMO</v>
          </cell>
          <cell r="W221">
            <v>5832.1620000000003</v>
          </cell>
        </row>
        <row r="222">
          <cell r="B222">
            <v>201107</v>
          </cell>
          <cell r="C222" t="str">
            <v>BP</v>
          </cell>
          <cell r="D222">
            <v>166449</v>
          </cell>
          <cell r="E222" t="str">
            <v>GASGDA</v>
          </cell>
          <cell r="F222">
            <v>0</v>
          </cell>
          <cell r="H222" t="str">
            <v>Supply - LI</v>
          </cell>
          <cell r="W222">
            <v>0</v>
          </cell>
        </row>
        <row r="223">
          <cell r="B223">
            <v>201107</v>
          </cell>
          <cell r="C223" t="str">
            <v>BPCANADA</v>
          </cell>
          <cell r="D223">
            <v>48215</v>
          </cell>
          <cell r="E223" t="str">
            <v>GASIDX</v>
          </cell>
          <cell r="F223">
            <v>79010</v>
          </cell>
          <cell r="H223" t="str">
            <v>Supply - LI</v>
          </cell>
          <cell r="W223">
            <v>1183.9648500000001</v>
          </cell>
        </row>
        <row r="224">
          <cell r="B224">
            <v>201107</v>
          </cell>
          <cell r="C224" t="str">
            <v>BPCANADA</v>
          </cell>
          <cell r="D224">
            <v>48216</v>
          </cell>
          <cell r="E224" t="str">
            <v>GASIDX</v>
          </cell>
          <cell r="F224">
            <v>99080</v>
          </cell>
          <cell r="H224" t="str">
            <v>Supply - EN</v>
          </cell>
          <cell r="W224">
            <v>1484.7138</v>
          </cell>
        </row>
        <row r="225">
          <cell r="B225">
            <v>201107</v>
          </cell>
          <cell r="C225" t="str">
            <v>BPCANADA</v>
          </cell>
          <cell r="D225">
            <v>48217</v>
          </cell>
          <cell r="E225" t="str">
            <v>GASIDX</v>
          </cell>
          <cell r="F225">
            <v>946900</v>
          </cell>
          <cell r="H225" t="str">
            <v>Supply - NY</v>
          </cell>
          <cell r="W225">
            <v>14189.2965</v>
          </cell>
        </row>
        <row r="226">
          <cell r="B226">
            <v>201107</v>
          </cell>
          <cell r="C226" t="str">
            <v>BPCANADA</v>
          </cell>
          <cell r="D226">
            <v>116952</v>
          </cell>
          <cell r="E226" t="str">
            <v>GASIDX</v>
          </cell>
          <cell r="F226">
            <v>333210</v>
          </cell>
          <cell r="H226" t="str">
            <v>Supply - BG</v>
          </cell>
          <cell r="W226">
            <v>4993.1518500000002</v>
          </cell>
        </row>
        <row r="227">
          <cell r="B227">
            <v>201107</v>
          </cell>
          <cell r="C227" t="str">
            <v>BPCANADA</v>
          </cell>
          <cell r="D227">
            <v>116953</v>
          </cell>
          <cell r="E227" t="str">
            <v>GASIDX</v>
          </cell>
          <cell r="F227">
            <v>51450</v>
          </cell>
          <cell r="H227" t="str">
            <v>Supply - EG</v>
          </cell>
          <cell r="W227">
            <v>770.97825</v>
          </cell>
        </row>
        <row r="228">
          <cell r="B228">
            <v>201107</v>
          </cell>
          <cell r="C228" t="str">
            <v>BPCANMKT</v>
          </cell>
          <cell r="D228">
            <v>84190</v>
          </cell>
          <cell r="E228" t="str">
            <v>GASIDX</v>
          </cell>
          <cell r="F228">
            <v>791250</v>
          </cell>
          <cell r="H228" t="str">
            <v>Supply - NIMO</v>
          </cell>
          <cell r="W228">
            <v>15809.175000000001</v>
          </cell>
        </row>
        <row r="229">
          <cell r="B229">
            <v>201107</v>
          </cell>
          <cell r="C229" t="str">
            <v>BPCANMKT</v>
          </cell>
          <cell r="D229">
            <v>91709</v>
          </cell>
          <cell r="E229" t="str">
            <v>GASIDX</v>
          </cell>
          <cell r="F229">
            <v>0</v>
          </cell>
          <cell r="H229" t="str">
            <v>Supply - NIMO</v>
          </cell>
          <cell r="W229">
            <v>0</v>
          </cell>
        </row>
        <row r="230">
          <cell r="B230">
            <v>201107</v>
          </cell>
          <cell r="C230" t="str">
            <v>CARGILL</v>
          </cell>
          <cell r="D230">
            <v>167165</v>
          </cell>
          <cell r="E230" t="str">
            <v>GASIDX</v>
          </cell>
          <cell r="F230">
            <v>387170</v>
          </cell>
          <cell r="H230" t="str">
            <v>Supply - NY</v>
          </cell>
          <cell r="W230">
            <v>0</v>
          </cell>
        </row>
        <row r="231">
          <cell r="B231">
            <v>201107</v>
          </cell>
          <cell r="C231" t="str">
            <v>CARGILL</v>
          </cell>
          <cell r="D231">
            <v>167165</v>
          </cell>
          <cell r="E231" t="str">
            <v>GASIDX</v>
          </cell>
          <cell r="F231">
            <v>866270</v>
          </cell>
          <cell r="H231" t="str">
            <v>Supply - NY</v>
          </cell>
          <cell r="W231">
            <v>0</v>
          </cell>
        </row>
        <row r="232">
          <cell r="B232">
            <v>201107</v>
          </cell>
          <cell r="C232" t="str">
            <v>CARGILL</v>
          </cell>
          <cell r="D232">
            <v>167167</v>
          </cell>
          <cell r="E232" t="str">
            <v>GASIDX</v>
          </cell>
          <cell r="F232">
            <v>387170</v>
          </cell>
          <cell r="H232" t="str">
            <v>Supply - LI</v>
          </cell>
          <cell r="W232">
            <v>0</v>
          </cell>
        </row>
        <row r="233">
          <cell r="B233">
            <v>201107</v>
          </cell>
          <cell r="C233" t="str">
            <v>CARGILL</v>
          </cell>
          <cell r="D233">
            <v>167167</v>
          </cell>
          <cell r="E233" t="str">
            <v>GASIDX</v>
          </cell>
          <cell r="F233">
            <v>772270</v>
          </cell>
          <cell r="H233" t="str">
            <v>Supply - LI</v>
          </cell>
          <cell r="W233">
            <v>0</v>
          </cell>
        </row>
        <row r="234">
          <cell r="B234">
            <v>201107</v>
          </cell>
          <cell r="C234" t="str">
            <v>CITI</v>
          </cell>
          <cell r="D234">
            <v>179612</v>
          </cell>
          <cell r="E234" t="str">
            <v>GASIDX</v>
          </cell>
          <cell r="F234">
            <v>309740</v>
          </cell>
          <cell r="H234" t="str">
            <v>Supply - BG</v>
          </cell>
          <cell r="W234">
            <v>3094.3026</v>
          </cell>
        </row>
        <row r="235">
          <cell r="B235">
            <v>201107</v>
          </cell>
          <cell r="C235" t="str">
            <v>DEVONGAS</v>
          </cell>
          <cell r="D235">
            <v>181089</v>
          </cell>
          <cell r="E235" t="str">
            <v>GASIDX</v>
          </cell>
          <cell r="F235">
            <v>309740</v>
          </cell>
          <cell r="H235" t="str">
            <v>Supply - BG</v>
          </cell>
          <cell r="W235">
            <v>3094.3026</v>
          </cell>
        </row>
        <row r="236">
          <cell r="B236">
            <v>201107</v>
          </cell>
          <cell r="C236" t="str">
            <v>DISTRIGAS</v>
          </cell>
          <cell r="D236">
            <v>173774</v>
          </cell>
          <cell r="E236" t="str">
            <v>GAS</v>
          </cell>
          <cell r="F236">
            <v>0</v>
          </cell>
          <cell r="H236" t="str">
            <v>LNG - BG</v>
          </cell>
          <cell r="W236">
            <v>0</v>
          </cell>
        </row>
        <row r="237">
          <cell r="B237">
            <v>201107</v>
          </cell>
          <cell r="C237" t="str">
            <v>EMERASVC</v>
          </cell>
          <cell r="D237">
            <v>166065</v>
          </cell>
          <cell r="E237" t="str">
            <v>GASGDA</v>
          </cell>
          <cell r="F237">
            <v>0</v>
          </cell>
          <cell r="H237" t="str">
            <v>Supply - LI</v>
          </cell>
          <cell r="W237">
            <v>0</v>
          </cell>
        </row>
        <row r="238">
          <cell r="B238">
            <v>201107</v>
          </cell>
          <cell r="C238" t="str">
            <v>EMERASVC</v>
          </cell>
          <cell r="D238">
            <v>168215</v>
          </cell>
          <cell r="E238" t="str">
            <v>GAS</v>
          </cell>
          <cell r="F238">
            <v>0</v>
          </cell>
          <cell r="H238" t="str">
            <v>Supply - LI</v>
          </cell>
          <cell r="W238">
            <v>0</v>
          </cell>
        </row>
        <row r="239">
          <cell r="B239">
            <v>201107</v>
          </cell>
          <cell r="C239" t="str">
            <v>GRANITERDG</v>
          </cell>
          <cell r="D239">
            <v>165659</v>
          </cell>
          <cell r="E239" t="str">
            <v>GAS</v>
          </cell>
          <cell r="F239">
            <v>0</v>
          </cell>
          <cell r="H239" t="str">
            <v>Supply - EN</v>
          </cell>
          <cell r="W239">
            <v>0</v>
          </cell>
        </row>
        <row r="240">
          <cell r="B240">
            <v>201107</v>
          </cell>
          <cell r="C240" t="str">
            <v>HESS</v>
          </cell>
          <cell r="D240">
            <v>166447</v>
          </cell>
          <cell r="E240" t="str">
            <v>GASGDA</v>
          </cell>
          <cell r="F240">
            <v>0</v>
          </cell>
          <cell r="H240" t="str">
            <v>Supply - LI</v>
          </cell>
          <cell r="W240">
            <v>0</v>
          </cell>
        </row>
        <row r="241">
          <cell r="B241">
            <v>201107</v>
          </cell>
          <cell r="C241" t="str">
            <v>JARON</v>
          </cell>
          <cell r="D241">
            <v>166076</v>
          </cell>
          <cell r="E241" t="str">
            <v>GASGDA</v>
          </cell>
          <cell r="F241">
            <v>0</v>
          </cell>
          <cell r="H241" t="str">
            <v>Supply - LI</v>
          </cell>
          <cell r="W241">
            <v>0</v>
          </cell>
        </row>
        <row r="242">
          <cell r="B242">
            <v>201107</v>
          </cell>
          <cell r="C242" t="str">
            <v>JARON</v>
          </cell>
          <cell r="D242">
            <v>168216</v>
          </cell>
          <cell r="E242" t="str">
            <v>GAS</v>
          </cell>
          <cell r="F242">
            <v>0</v>
          </cell>
          <cell r="H242" t="str">
            <v>Supply - LI</v>
          </cell>
          <cell r="W242">
            <v>0</v>
          </cell>
        </row>
        <row r="243">
          <cell r="B243">
            <v>201107</v>
          </cell>
          <cell r="C243" t="str">
            <v>REPSOL</v>
          </cell>
          <cell r="D243">
            <v>166059</v>
          </cell>
          <cell r="E243" t="str">
            <v>GASIDX</v>
          </cell>
          <cell r="F243">
            <v>0</v>
          </cell>
          <cell r="H243" t="str">
            <v>Supply - EN</v>
          </cell>
          <cell r="W243">
            <v>0</v>
          </cell>
        </row>
        <row r="244">
          <cell r="B244">
            <v>201107</v>
          </cell>
          <cell r="C244" t="str">
            <v>REPSOL</v>
          </cell>
          <cell r="D244">
            <v>166062</v>
          </cell>
          <cell r="E244" t="str">
            <v>GASGDA</v>
          </cell>
          <cell r="F244">
            <v>0</v>
          </cell>
          <cell r="H244" t="str">
            <v>Supply - EN</v>
          </cell>
          <cell r="W244">
            <v>0</v>
          </cell>
        </row>
        <row r="245">
          <cell r="B245">
            <v>201107</v>
          </cell>
          <cell r="C245" t="str">
            <v>REPSOL</v>
          </cell>
          <cell r="D245">
            <v>166063</v>
          </cell>
          <cell r="E245" t="str">
            <v>GASGDA</v>
          </cell>
          <cell r="F245">
            <v>0</v>
          </cell>
          <cell r="H245" t="str">
            <v>Supply - EN</v>
          </cell>
          <cell r="W245">
            <v>0</v>
          </cell>
        </row>
        <row r="246">
          <cell r="B246">
            <v>201107</v>
          </cell>
          <cell r="C246" t="str">
            <v>REPSOL</v>
          </cell>
          <cell r="D246">
            <v>167168</v>
          </cell>
          <cell r="E246" t="str">
            <v>GASGDA</v>
          </cell>
          <cell r="F246">
            <v>0</v>
          </cell>
          <cell r="H246" t="str">
            <v>Supply - NEC</v>
          </cell>
          <cell r="W246">
            <v>0</v>
          </cell>
        </row>
        <row r="247">
          <cell r="B247">
            <v>201107</v>
          </cell>
          <cell r="C247" t="str">
            <v>SPARKENRGY</v>
          </cell>
          <cell r="D247">
            <v>180246</v>
          </cell>
          <cell r="E247" t="str">
            <v>GASIDX</v>
          </cell>
          <cell r="F247">
            <v>154870</v>
          </cell>
          <cell r="H247" t="str">
            <v>Supply - BG</v>
          </cell>
          <cell r="W247">
            <v>1547.1513</v>
          </cell>
        </row>
        <row r="248">
          <cell r="B248">
            <v>201107</v>
          </cell>
          <cell r="C248" t="str">
            <v>TENASKA</v>
          </cell>
          <cell r="D248">
            <v>166066</v>
          </cell>
          <cell r="E248" t="str">
            <v>GASGDA</v>
          </cell>
          <cell r="F248">
            <v>0</v>
          </cell>
          <cell r="H248" t="str">
            <v>Supply - LI</v>
          </cell>
          <cell r="W248">
            <v>0</v>
          </cell>
        </row>
        <row r="249">
          <cell r="B249">
            <v>201107</v>
          </cell>
          <cell r="C249" t="str">
            <v>TENASKA</v>
          </cell>
          <cell r="D249">
            <v>168217</v>
          </cell>
          <cell r="E249" t="str">
            <v>GAS</v>
          </cell>
          <cell r="F249">
            <v>0</v>
          </cell>
          <cell r="H249" t="str">
            <v>Supply - LI</v>
          </cell>
          <cell r="W249">
            <v>0</v>
          </cell>
        </row>
        <row r="250">
          <cell r="B250">
            <v>201108</v>
          </cell>
          <cell r="C250" t="str">
            <v>ANE</v>
          </cell>
          <cell r="D250">
            <v>67038</v>
          </cell>
          <cell r="E250" t="str">
            <v>GASIDX</v>
          </cell>
          <cell r="F250">
            <v>228230</v>
          </cell>
          <cell r="H250" t="str">
            <v>Supply - NY</v>
          </cell>
          <cell r="W250">
            <v>4558.6660200000006</v>
          </cell>
        </row>
        <row r="251">
          <cell r="B251">
            <v>201108</v>
          </cell>
          <cell r="C251" t="str">
            <v>ANE</v>
          </cell>
          <cell r="D251">
            <v>67039</v>
          </cell>
          <cell r="E251" t="str">
            <v>GASIDX</v>
          </cell>
          <cell r="F251">
            <v>222970</v>
          </cell>
          <cell r="H251" t="str">
            <v>Supply - LI</v>
          </cell>
          <cell r="W251">
            <v>4453.6027800000002</v>
          </cell>
        </row>
        <row r="252">
          <cell r="B252">
            <v>201108</v>
          </cell>
          <cell r="C252" t="str">
            <v>BGLNG</v>
          </cell>
          <cell r="D252">
            <v>166064</v>
          </cell>
          <cell r="E252" t="str">
            <v>GASGDA</v>
          </cell>
          <cell r="F252">
            <v>0</v>
          </cell>
          <cell r="H252" t="str">
            <v>Supply - LI</v>
          </cell>
          <cell r="W252">
            <v>0</v>
          </cell>
        </row>
        <row r="253">
          <cell r="B253">
            <v>201108</v>
          </cell>
          <cell r="C253" t="str">
            <v>BGLNG</v>
          </cell>
          <cell r="D253">
            <v>166075</v>
          </cell>
          <cell r="E253" t="str">
            <v>GASGDA</v>
          </cell>
          <cell r="F253">
            <v>0</v>
          </cell>
          <cell r="H253" t="str">
            <v>Supply - LI</v>
          </cell>
          <cell r="W253">
            <v>0</v>
          </cell>
        </row>
        <row r="254">
          <cell r="B254">
            <v>201108</v>
          </cell>
          <cell r="C254" t="str">
            <v>BGLNG</v>
          </cell>
          <cell r="D254">
            <v>168214</v>
          </cell>
          <cell r="E254" t="str">
            <v>GAS</v>
          </cell>
          <cell r="F254">
            <v>0</v>
          </cell>
          <cell r="H254" t="str">
            <v>Supply - LI</v>
          </cell>
          <cell r="W254">
            <v>0</v>
          </cell>
        </row>
        <row r="255">
          <cell r="B255">
            <v>201108</v>
          </cell>
          <cell r="C255" t="str">
            <v>BP</v>
          </cell>
          <cell r="D255">
            <v>153738</v>
          </cell>
          <cell r="E255" t="str">
            <v>FUTTRG</v>
          </cell>
          <cell r="F255">
            <v>-291760</v>
          </cell>
          <cell r="H255" t="str">
            <v>Supply - NIMO</v>
          </cell>
          <cell r="W255">
            <v>0</v>
          </cell>
        </row>
        <row r="256">
          <cell r="B256">
            <v>201108</v>
          </cell>
          <cell r="C256" t="str">
            <v>BP</v>
          </cell>
          <cell r="D256">
            <v>153738</v>
          </cell>
          <cell r="E256" t="str">
            <v>GASTRG</v>
          </cell>
          <cell r="F256">
            <v>291760</v>
          </cell>
          <cell r="H256" t="str">
            <v>Supply - NIMO</v>
          </cell>
          <cell r="W256">
            <v>5827.6142400000008</v>
          </cell>
        </row>
        <row r="257">
          <cell r="B257">
            <v>201108</v>
          </cell>
          <cell r="C257" t="str">
            <v>BP</v>
          </cell>
          <cell r="D257">
            <v>166449</v>
          </cell>
          <cell r="E257" t="str">
            <v>GASGDA</v>
          </cell>
          <cell r="F257">
            <v>0</v>
          </cell>
          <cell r="H257" t="str">
            <v>Supply - LI</v>
          </cell>
          <cell r="W257">
            <v>0</v>
          </cell>
        </row>
        <row r="258">
          <cell r="B258">
            <v>201108</v>
          </cell>
          <cell r="C258" t="str">
            <v>BPCANADA</v>
          </cell>
          <cell r="D258">
            <v>48215</v>
          </cell>
          <cell r="E258" t="str">
            <v>GASIDX</v>
          </cell>
          <cell r="F258">
            <v>78980</v>
          </cell>
          <cell r="H258" t="str">
            <v>Supply - LI</v>
          </cell>
          <cell r="W258">
            <v>1183.1598900000001</v>
          </cell>
        </row>
        <row r="259">
          <cell r="B259">
            <v>201108</v>
          </cell>
          <cell r="C259" t="str">
            <v>BPCANADA</v>
          </cell>
          <cell r="D259">
            <v>48216</v>
          </cell>
          <cell r="E259" t="str">
            <v>GASIDX</v>
          </cell>
          <cell r="F259">
            <v>99040</v>
          </cell>
          <cell r="H259" t="str">
            <v>Supply - EN</v>
          </cell>
          <cell r="W259">
            <v>1483.6687200000001</v>
          </cell>
        </row>
        <row r="260">
          <cell r="B260">
            <v>201108</v>
          </cell>
          <cell r="C260" t="str">
            <v>BPCANADA</v>
          </cell>
          <cell r="D260">
            <v>48217</v>
          </cell>
          <cell r="E260" t="str">
            <v>GASIDX</v>
          </cell>
          <cell r="F260">
            <v>946460</v>
          </cell>
          <cell r="H260" t="str">
            <v>Supply - NY</v>
          </cell>
          <cell r="W260">
            <v>14178.444030000001</v>
          </cell>
        </row>
        <row r="261">
          <cell r="B261">
            <v>201108</v>
          </cell>
          <cell r="C261" t="str">
            <v>BPCANADA</v>
          </cell>
          <cell r="D261">
            <v>116952</v>
          </cell>
          <cell r="E261" t="str">
            <v>GASIDX</v>
          </cell>
          <cell r="F261">
            <v>333060</v>
          </cell>
          <cell r="H261" t="str">
            <v>Supply - BG</v>
          </cell>
          <cell r="W261">
            <v>4989.4053300000005</v>
          </cell>
        </row>
        <row r="262">
          <cell r="B262">
            <v>201108</v>
          </cell>
          <cell r="C262" t="str">
            <v>BPCANADA</v>
          </cell>
          <cell r="D262">
            <v>116953</v>
          </cell>
          <cell r="E262" t="str">
            <v>GASIDX</v>
          </cell>
          <cell r="F262">
            <v>51420</v>
          </cell>
          <cell r="H262" t="str">
            <v>Supply - EG</v>
          </cell>
          <cell r="W262">
            <v>770.29731000000004</v>
          </cell>
        </row>
        <row r="263">
          <cell r="B263">
            <v>201108</v>
          </cell>
          <cell r="C263" t="str">
            <v>BPCANMKT</v>
          </cell>
          <cell r="D263">
            <v>84190</v>
          </cell>
          <cell r="E263" t="str">
            <v>GASIDX</v>
          </cell>
          <cell r="F263">
            <v>790890</v>
          </cell>
          <cell r="H263" t="str">
            <v>Supply - NIMO</v>
          </cell>
          <cell r="W263">
            <v>15797.236860000001</v>
          </cell>
        </row>
        <row r="264">
          <cell r="B264">
            <v>201108</v>
          </cell>
          <cell r="C264" t="str">
            <v>BPCANMKT</v>
          </cell>
          <cell r="D264">
            <v>91709</v>
          </cell>
          <cell r="E264" t="str">
            <v>GASIDX</v>
          </cell>
          <cell r="F264">
            <v>0</v>
          </cell>
          <cell r="H264" t="str">
            <v>Supply - NIMO</v>
          </cell>
          <cell r="W264">
            <v>0</v>
          </cell>
        </row>
        <row r="265">
          <cell r="B265">
            <v>201108</v>
          </cell>
          <cell r="C265" t="str">
            <v>CARGILL</v>
          </cell>
          <cell r="D265">
            <v>167165</v>
          </cell>
          <cell r="E265" t="str">
            <v>GASIDX</v>
          </cell>
          <cell r="F265">
            <v>1252870</v>
          </cell>
          <cell r="H265" t="str">
            <v>Supply - NY</v>
          </cell>
          <cell r="W265">
            <v>0</v>
          </cell>
        </row>
        <row r="266">
          <cell r="B266">
            <v>201108</v>
          </cell>
          <cell r="C266" t="str">
            <v>CARGILL</v>
          </cell>
          <cell r="D266">
            <v>167167</v>
          </cell>
          <cell r="E266" t="str">
            <v>GASIDX</v>
          </cell>
          <cell r="F266">
            <v>386990</v>
          </cell>
          <cell r="H266" t="str">
            <v>Supply - LI</v>
          </cell>
          <cell r="W266">
            <v>0</v>
          </cell>
        </row>
        <row r="267">
          <cell r="B267">
            <v>201108</v>
          </cell>
          <cell r="C267" t="str">
            <v>CARGILL</v>
          </cell>
          <cell r="D267">
            <v>167167</v>
          </cell>
          <cell r="E267" t="str">
            <v>GASIDX</v>
          </cell>
          <cell r="F267">
            <v>771910</v>
          </cell>
          <cell r="H267" t="str">
            <v>Supply - LI</v>
          </cell>
          <cell r="W267">
            <v>0</v>
          </cell>
        </row>
        <row r="268">
          <cell r="B268">
            <v>201108</v>
          </cell>
          <cell r="C268" t="str">
            <v>CITI</v>
          </cell>
          <cell r="D268">
            <v>179612</v>
          </cell>
          <cell r="E268" t="str">
            <v>GASIDX</v>
          </cell>
          <cell r="F268">
            <v>309600</v>
          </cell>
          <cell r="H268" t="str">
            <v>Supply - BG</v>
          </cell>
          <cell r="W268">
            <v>3091.9752000000003</v>
          </cell>
        </row>
        <row r="269">
          <cell r="B269">
            <v>201108</v>
          </cell>
          <cell r="C269" t="str">
            <v>DEVONGAS</v>
          </cell>
          <cell r="D269">
            <v>181089</v>
          </cell>
          <cell r="E269" t="str">
            <v>GASIDX</v>
          </cell>
          <cell r="F269">
            <v>309600</v>
          </cell>
          <cell r="H269" t="str">
            <v>Supply - BG</v>
          </cell>
          <cell r="W269">
            <v>3091.9752000000003</v>
          </cell>
        </row>
        <row r="270">
          <cell r="B270">
            <v>201108</v>
          </cell>
          <cell r="C270" t="str">
            <v>DISTRIGAS</v>
          </cell>
          <cell r="D270">
            <v>173774</v>
          </cell>
          <cell r="E270" t="str">
            <v>GAS</v>
          </cell>
          <cell r="F270">
            <v>0</v>
          </cell>
          <cell r="H270" t="str">
            <v>LNG - BG</v>
          </cell>
          <cell r="W270">
            <v>0</v>
          </cell>
        </row>
        <row r="271">
          <cell r="B271">
            <v>201108</v>
          </cell>
          <cell r="C271" t="str">
            <v>EMERASVC</v>
          </cell>
          <cell r="D271">
            <v>166065</v>
          </cell>
          <cell r="E271" t="str">
            <v>GASGDA</v>
          </cell>
          <cell r="F271">
            <v>0</v>
          </cell>
          <cell r="H271" t="str">
            <v>Supply - LI</v>
          </cell>
          <cell r="W271">
            <v>0</v>
          </cell>
        </row>
        <row r="272">
          <cell r="B272">
            <v>201108</v>
          </cell>
          <cell r="C272" t="str">
            <v>EMERASVC</v>
          </cell>
          <cell r="D272">
            <v>168215</v>
          </cell>
          <cell r="E272" t="str">
            <v>GAS</v>
          </cell>
          <cell r="F272">
            <v>0</v>
          </cell>
          <cell r="H272" t="str">
            <v>Supply - LI</v>
          </cell>
          <cell r="W272">
            <v>0</v>
          </cell>
        </row>
        <row r="273">
          <cell r="B273">
            <v>201108</v>
          </cell>
          <cell r="C273" t="str">
            <v>GRANITERDG</v>
          </cell>
          <cell r="D273">
            <v>165659</v>
          </cell>
          <cell r="E273" t="str">
            <v>GAS</v>
          </cell>
          <cell r="F273">
            <v>0</v>
          </cell>
          <cell r="H273" t="str">
            <v>Supply - EN</v>
          </cell>
          <cell r="W273">
            <v>0</v>
          </cell>
        </row>
        <row r="274">
          <cell r="B274">
            <v>201108</v>
          </cell>
          <cell r="C274" t="str">
            <v>HESS</v>
          </cell>
          <cell r="D274">
            <v>166447</v>
          </cell>
          <cell r="E274" t="str">
            <v>GASGDA</v>
          </cell>
          <cell r="F274">
            <v>0</v>
          </cell>
          <cell r="H274" t="str">
            <v>Supply - LI</v>
          </cell>
          <cell r="W274">
            <v>0</v>
          </cell>
        </row>
        <row r="275">
          <cell r="B275">
            <v>201108</v>
          </cell>
          <cell r="C275" t="str">
            <v>JARON</v>
          </cell>
          <cell r="D275">
            <v>166076</v>
          </cell>
          <cell r="E275" t="str">
            <v>GASGDA</v>
          </cell>
          <cell r="F275">
            <v>0</v>
          </cell>
          <cell r="H275" t="str">
            <v>Supply - LI</v>
          </cell>
          <cell r="W275">
            <v>0</v>
          </cell>
        </row>
        <row r="276">
          <cell r="B276">
            <v>201108</v>
          </cell>
          <cell r="C276" t="str">
            <v>JARON</v>
          </cell>
          <cell r="D276">
            <v>168216</v>
          </cell>
          <cell r="E276" t="str">
            <v>GAS</v>
          </cell>
          <cell r="F276">
            <v>0</v>
          </cell>
          <cell r="H276" t="str">
            <v>Supply - LI</v>
          </cell>
          <cell r="W276">
            <v>0</v>
          </cell>
        </row>
        <row r="277">
          <cell r="B277">
            <v>201108</v>
          </cell>
          <cell r="C277" t="str">
            <v>REPSOL</v>
          </cell>
          <cell r="D277">
            <v>166059</v>
          </cell>
          <cell r="E277" t="str">
            <v>GASIDX</v>
          </cell>
          <cell r="F277">
            <v>0</v>
          </cell>
          <cell r="H277" t="str">
            <v>Supply - EN</v>
          </cell>
          <cell r="W277">
            <v>0</v>
          </cell>
        </row>
        <row r="278">
          <cell r="B278">
            <v>201108</v>
          </cell>
          <cell r="C278" t="str">
            <v>REPSOL</v>
          </cell>
          <cell r="D278">
            <v>166062</v>
          </cell>
          <cell r="E278" t="str">
            <v>GASGDA</v>
          </cell>
          <cell r="F278">
            <v>0</v>
          </cell>
          <cell r="H278" t="str">
            <v>Supply - EN</v>
          </cell>
          <cell r="W278">
            <v>0</v>
          </cell>
        </row>
        <row r="279">
          <cell r="B279">
            <v>201108</v>
          </cell>
          <cell r="C279" t="str">
            <v>REPSOL</v>
          </cell>
          <cell r="D279">
            <v>166063</v>
          </cell>
          <cell r="E279" t="str">
            <v>GASGDA</v>
          </cell>
          <cell r="F279">
            <v>0</v>
          </cell>
          <cell r="H279" t="str">
            <v>Supply - EN</v>
          </cell>
          <cell r="W279">
            <v>0</v>
          </cell>
        </row>
        <row r="280">
          <cell r="B280">
            <v>201108</v>
          </cell>
          <cell r="C280" t="str">
            <v>REPSOL</v>
          </cell>
          <cell r="D280">
            <v>167168</v>
          </cell>
          <cell r="E280" t="str">
            <v>GASGDA</v>
          </cell>
          <cell r="F280">
            <v>0</v>
          </cell>
          <cell r="H280" t="str">
            <v>Supply - NEC</v>
          </cell>
          <cell r="W280">
            <v>0</v>
          </cell>
        </row>
        <row r="281">
          <cell r="B281">
            <v>201108</v>
          </cell>
          <cell r="C281" t="str">
            <v>SPARKENRGY</v>
          </cell>
          <cell r="D281">
            <v>180246</v>
          </cell>
          <cell r="E281" t="str">
            <v>GASIDX</v>
          </cell>
          <cell r="F281">
            <v>154800</v>
          </cell>
          <cell r="H281" t="str">
            <v>Supply - BG</v>
          </cell>
          <cell r="W281">
            <v>1545.9876000000002</v>
          </cell>
        </row>
        <row r="282">
          <cell r="B282">
            <v>201108</v>
          </cell>
          <cell r="C282" t="str">
            <v>TENASKA</v>
          </cell>
          <cell r="D282">
            <v>166066</v>
          </cell>
          <cell r="E282" t="str">
            <v>GASGDA</v>
          </cell>
          <cell r="F282">
            <v>0</v>
          </cell>
          <cell r="H282" t="str">
            <v>Supply - LI</v>
          </cell>
          <cell r="W282">
            <v>0</v>
          </cell>
        </row>
        <row r="283">
          <cell r="B283">
            <v>201108</v>
          </cell>
          <cell r="C283" t="str">
            <v>TENASKA</v>
          </cell>
          <cell r="D283">
            <v>168217</v>
          </cell>
          <cell r="E283" t="str">
            <v>GAS</v>
          </cell>
          <cell r="F283">
            <v>0</v>
          </cell>
          <cell r="H283" t="str">
            <v>Supply - LI</v>
          </cell>
          <cell r="W283">
            <v>0</v>
          </cell>
        </row>
        <row r="284">
          <cell r="B284">
            <v>201109</v>
          </cell>
          <cell r="C284" t="str">
            <v>ANE</v>
          </cell>
          <cell r="D284">
            <v>67038</v>
          </cell>
          <cell r="E284" t="str">
            <v>GASIDX</v>
          </cell>
          <cell r="F284">
            <v>220750</v>
          </cell>
          <cell r="H284" t="str">
            <v>Supply - NY</v>
          </cell>
          <cell r="W284">
            <v>4407.4945000000007</v>
          </cell>
        </row>
        <row r="285">
          <cell r="B285">
            <v>201109</v>
          </cell>
          <cell r="C285" t="str">
            <v>ANE</v>
          </cell>
          <cell r="D285">
            <v>67039</v>
          </cell>
          <cell r="E285" t="str">
            <v>GASIDX</v>
          </cell>
          <cell r="F285">
            <v>215660</v>
          </cell>
          <cell r="H285" t="str">
            <v>Supply - LI</v>
          </cell>
          <cell r="W285">
            <v>4305.8675600000006</v>
          </cell>
        </row>
        <row r="286">
          <cell r="B286">
            <v>201109</v>
          </cell>
          <cell r="C286" t="str">
            <v>BGLNG</v>
          </cell>
          <cell r="D286">
            <v>166064</v>
          </cell>
          <cell r="E286" t="str">
            <v>GASGDA</v>
          </cell>
          <cell r="F286">
            <v>0</v>
          </cell>
          <cell r="H286" t="str">
            <v>Supply - LI</v>
          </cell>
          <cell r="W286">
            <v>0</v>
          </cell>
        </row>
        <row r="287">
          <cell r="B287">
            <v>201109</v>
          </cell>
          <cell r="C287" t="str">
            <v>BGLNG</v>
          </cell>
          <cell r="D287">
            <v>166075</v>
          </cell>
          <cell r="E287" t="str">
            <v>GASGDA</v>
          </cell>
          <cell r="F287">
            <v>0</v>
          </cell>
          <cell r="H287" t="str">
            <v>Supply - LI</v>
          </cell>
          <cell r="W287">
            <v>0</v>
          </cell>
        </row>
        <row r="288">
          <cell r="B288">
            <v>201109</v>
          </cell>
          <cell r="C288" t="str">
            <v>BGLNG</v>
          </cell>
          <cell r="D288">
            <v>168214</v>
          </cell>
          <cell r="E288" t="str">
            <v>GAS</v>
          </cell>
          <cell r="F288">
            <v>0</v>
          </cell>
          <cell r="H288" t="str">
            <v>Supply - LI</v>
          </cell>
          <cell r="W288">
            <v>0</v>
          </cell>
        </row>
        <row r="289">
          <cell r="B289">
            <v>201109</v>
          </cell>
          <cell r="C289" t="str">
            <v>BP</v>
          </cell>
          <cell r="D289">
            <v>153738</v>
          </cell>
          <cell r="E289" t="str">
            <v>FUTTRG</v>
          </cell>
          <cell r="F289">
            <v>-282190</v>
          </cell>
          <cell r="H289" t="str">
            <v>Supply - NIMO</v>
          </cell>
          <cell r="W289">
            <v>0</v>
          </cell>
        </row>
        <row r="290">
          <cell r="B290">
            <v>201109</v>
          </cell>
          <cell r="C290" t="str">
            <v>BP</v>
          </cell>
          <cell r="D290">
            <v>153738</v>
          </cell>
          <cell r="E290" t="str">
            <v>GASTRG</v>
          </cell>
          <cell r="F290">
            <v>282190</v>
          </cell>
          <cell r="H290" t="str">
            <v>Supply - NIMO</v>
          </cell>
          <cell r="W290">
            <v>5634.2055399999999</v>
          </cell>
        </row>
        <row r="291">
          <cell r="B291">
            <v>201109</v>
          </cell>
          <cell r="C291" t="str">
            <v>BP</v>
          </cell>
          <cell r="D291">
            <v>166449</v>
          </cell>
          <cell r="E291" t="str">
            <v>GASGDA</v>
          </cell>
          <cell r="F291">
            <v>0</v>
          </cell>
          <cell r="H291" t="str">
            <v>Supply - LI</v>
          </cell>
          <cell r="W291">
            <v>0</v>
          </cell>
        </row>
        <row r="292">
          <cell r="B292">
            <v>201109</v>
          </cell>
          <cell r="C292" t="str">
            <v>BPCANADA</v>
          </cell>
          <cell r="D292">
            <v>48215</v>
          </cell>
          <cell r="E292" t="str">
            <v>GASIDX</v>
          </cell>
          <cell r="F292">
            <v>76390</v>
          </cell>
          <cell r="H292" t="str">
            <v>Supply - LI</v>
          </cell>
          <cell r="W292">
            <v>1143.9020549999998</v>
          </cell>
        </row>
        <row r="293">
          <cell r="B293">
            <v>201109</v>
          </cell>
          <cell r="C293" t="str">
            <v>BPCANADA</v>
          </cell>
          <cell r="D293">
            <v>48216</v>
          </cell>
          <cell r="E293" t="str">
            <v>GASIDX</v>
          </cell>
          <cell r="F293">
            <v>95790</v>
          </cell>
          <cell r="H293" t="str">
            <v>Supply - EN</v>
          </cell>
          <cell r="W293">
            <v>1434.4073549999998</v>
          </cell>
        </row>
        <row r="294">
          <cell r="B294">
            <v>201109</v>
          </cell>
          <cell r="C294" t="str">
            <v>BPCANADA</v>
          </cell>
          <cell r="D294">
            <v>48217</v>
          </cell>
          <cell r="E294" t="str">
            <v>GASIDX</v>
          </cell>
          <cell r="F294">
            <v>915410</v>
          </cell>
          <cell r="H294" t="str">
            <v>Supply - NY</v>
          </cell>
          <cell r="W294">
            <v>13707.807044999998</v>
          </cell>
        </row>
        <row r="295">
          <cell r="B295">
            <v>201109</v>
          </cell>
          <cell r="C295" t="str">
            <v>BPCANADA</v>
          </cell>
          <cell r="D295">
            <v>116952</v>
          </cell>
          <cell r="E295" t="str">
            <v>GASIDX</v>
          </cell>
          <cell r="F295">
            <v>322140</v>
          </cell>
          <cell r="H295" t="str">
            <v>Supply - BG</v>
          </cell>
          <cell r="W295">
            <v>4823.8854299999994</v>
          </cell>
        </row>
        <row r="296">
          <cell r="B296">
            <v>201109</v>
          </cell>
          <cell r="C296" t="str">
            <v>BPCANADA</v>
          </cell>
          <cell r="D296">
            <v>116953</v>
          </cell>
          <cell r="E296" t="str">
            <v>GASIDX</v>
          </cell>
          <cell r="F296">
            <v>49740</v>
          </cell>
          <cell r="H296" t="str">
            <v>Supply - EG</v>
          </cell>
          <cell r="W296">
            <v>744.8316299999999</v>
          </cell>
        </row>
        <row r="297">
          <cell r="B297">
            <v>201109</v>
          </cell>
          <cell r="C297" t="str">
            <v>BPCANMKT</v>
          </cell>
          <cell r="D297">
            <v>84190</v>
          </cell>
          <cell r="E297" t="str">
            <v>GASIDX</v>
          </cell>
          <cell r="F297">
            <v>764950</v>
          </cell>
          <cell r="H297" t="str">
            <v>Supply - NIMO</v>
          </cell>
          <cell r="W297">
            <v>15272.9917</v>
          </cell>
        </row>
        <row r="298">
          <cell r="B298">
            <v>201109</v>
          </cell>
          <cell r="C298" t="str">
            <v>BPCANMKT</v>
          </cell>
          <cell r="D298">
            <v>91709</v>
          </cell>
          <cell r="E298" t="str">
            <v>GASIDX</v>
          </cell>
          <cell r="F298">
            <v>0</v>
          </cell>
          <cell r="H298" t="str">
            <v>Supply - NIMO</v>
          </cell>
          <cell r="W298">
            <v>0</v>
          </cell>
        </row>
        <row r="299">
          <cell r="B299">
            <v>201109</v>
          </cell>
          <cell r="C299" t="str">
            <v>CARGILL</v>
          </cell>
          <cell r="D299">
            <v>167165</v>
          </cell>
          <cell r="E299" t="str">
            <v>GASIDX</v>
          </cell>
          <cell r="F299">
            <v>1211770</v>
          </cell>
          <cell r="H299" t="str">
            <v>Supply - NY</v>
          </cell>
          <cell r="W299">
            <v>0</v>
          </cell>
        </row>
        <row r="300">
          <cell r="B300">
            <v>201109</v>
          </cell>
          <cell r="C300" t="str">
            <v>CARGILL</v>
          </cell>
          <cell r="D300">
            <v>167167</v>
          </cell>
          <cell r="E300" t="str">
            <v>GASIDX</v>
          </cell>
          <cell r="F300">
            <v>374300</v>
          </cell>
          <cell r="H300" t="str">
            <v>Supply - LI</v>
          </cell>
          <cell r="W300">
            <v>0</v>
          </cell>
        </row>
        <row r="301">
          <cell r="B301">
            <v>201109</v>
          </cell>
          <cell r="C301" t="str">
            <v>CARGILL</v>
          </cell>
          <cell r="D301">
            <v>167167</v>
          </cell>
          <cell r="E301" t="str">
            <v>GASIDX</v>
          </cell>
          <cell r="F301">
            <v>746590</v>
          </cell>
          <cell r="H301" t="str">
            <v>Supply - LI</v>
          </cell>
          <cell r="W301">
            <v>0</v>
          </cell>
        </row>
        <row r="302">
          <cell r="B302">
            <v>201109</v>
          </cell>
          <cell r="C302" t="str">
            <v>CITI</v>
          </cell>
          <cell r="D302">
            <v>179612</v>
          </cell>
          <cell r="E302" t="str">
            <v>GASIDX</v>
          </cell>
          <cell r="F302">
            <v>299440</v>
          </cell>
          <cell r="H302" t="str">
            <v>Supply - BG</v>
          </cell>
          <cell r="W302">
            <v>2989.3095200000002</v>
          </cell>
        </row>
        <row r="303">
          <cell r="B303">
            <v>201109</v>
          </cell>
          <cell r="C303" t="str">
            <v>DEVONGAS</v>
          </cell>
          <cell r="D303">
            <v>181089</v>
          </cell>
          <cell r="E303" t="str">
            <v>GASIDX</v>
          </cell>
          <cell r="F303">
            <v>299440</v>
          </cell>
          <cell r="H303" t="str">
            <v>Supply - BG</v>
          </cell>
          <cell r="W303">
            <v>2989.3095200000002</v>
          </cell>
        </row>
        <row r="304">
          <cell r="B304">
            <v>201109</v>
          </cell>
          <cell r="C304" t="str">
            <v>DISTRIGAS</v>
          </cell>
          <cell r="D304">
            <v>173774</v>
          </cell>
          <cell r="E304" t="str">
            <v>GAS</v>
          </cell>
          <cell r="F304">
            <v>0</v>
          </cell>
          <cell r="H304" t="str">
            <v>LNG - BG</v>
          </cell>
          <cell r="W304">
            <v>0</v>
          </cell>
        </row>
        <row r="305">
          <cell r="B305">
            <v>201109</v>
          </cell>
          <cell r="C305" t="str">
            <v>EMERASVC</v>
          </cell>
          <cell r="D305">
            <v>166065</v>
          </cell>
          <cell r="E305" t="str">
            <v>GASGDA</v>
          </cell>
          <cell r="F305">
            <v>0</v>
          </cell>
          <cell r="H305" t="str">
            <v>Supply - LI</v>
          </cell>
          <cell r="W305">
            <v>0</v>
          </cell>
        </row>
        <row r="306">
          <cell r="B306">
            <v>201109</v>
          </cell>
          <cell r="C306" t="str">
            <v>EMERASVC</v>
          </cell>
          <cell r="D306">
            <v>168215</v>
          </cell>
          <cell r="E306" t="str">
            <v>GAS</v>
          </cell>
          <cell r="F306">
            <v>0</v>
          </cell>
          <cell r="H306" t="str">
            <v>Supply - LI</v>
          </cell>
          <cell r="W306">
            <v>0</v>
          </cell>
        </row>
        <row r="307">
          <cell r="B307">
            <v>201109</v>
          </cell>
          <cell r="C307" t="str">
            <v>GRANITERDG</v>
          </cell>
          <cell r="D307">
            <v>165659</v>
          </cell>
          <cell r="E307" t="str">
            <v>GAS</v>
          </cell>
          <cell r="F307">
            <v>0</v>
          </cell>
          <cell r="H307" t="str">
            <v>Supply - EN</v>
          </cell>
          <cell r="W307">
            <v>0</v>
          </cell>
        </row>
        <row r="308">
          <cell r="B308">
            <v>201109</v>
          </cell>
          <cell r="C308" t="str">
            <v>HESS</v>
          </cell>
          <cell r="D308">
            <v>166447</v>
          </cell>
          <cell r="E308" t="str">
            <v>GASGDA</v>
          </cell>
          <cell r="F308">
            <v>0</v>
          </cell>
          <cell r="H308" t="str">
            <v>Supply - LI</v>
          </cell>
          <cell r="W308">
            <v>0</v>
          </cell>
        </row>
        <row r="309">
          <cell r="B309">
            <v>201109</v>
          </cell>
          <cell r="C309" t="str">
            <v>JARON</v>
          </cell>
          <cell r="D309">
            <v>166076</v>
          </cell>
          <cell r="E309" t="str">
            <v>GASGDA</v>
          </cell>
          <cell r="F309">
            <v>0</v>
          </cell>
          <cell r="H309" t="str">
            <v>Supply - LI</v>
          </cell>
          <cell r="W309">
            <v>0</v>
          </cell>
        </row>
        <row r="310">
          <cell r="B310">
            <v>201109</v>
          </cell>
          <cell r="C310" t="str">
            <v>JARON</v>
          </cell>
          <cell r="D310">
            <v>168216</v>
          </cell>
          <cell r="E310" t="str">
            <v>GAS</v>
          </cell>
          <cell r="F310">
            <v>0</v>
          </cell>
          <cell r="H310" t="str">
            <v>Supply - LI</v>
          </cell>
          <cell r="W310">
            <v>0</v>
          </cell>
        </row>
        <row r="311">
          <cell r="B311">
            <v>201109</v>
          </cell>
          <cell r="C311" t="str">
            <v>REPSOL</v>
          </cell>
          <cell r="D311">
            <v>166059</v>
          </cell>
          <cell r="E311" t="str">
            <v>GASIDX</v>
          </cell>
          <cell r="F311">
            <v>0</v>
          </cell>
          <cell r="H311" t="str">
            <v>Supply - EN</v>
          </cell>
          <cell r="W311">
            <v>0</v>
          </cell>
        </row>
        <row r="312">
          <cell r="B312">
            <v>201109</v>
          </cell>
          <cell r="C312" t="str">
            <v>REPSOL</v>
          </cell>
          <cell r="D312">
            <v>166062</v>
          </cell>
          <cell r="E312" t="str">
            <v>GASGDA</v>
          </cell>
          <cell r="F312">
            <v>0</v>
          </cell>
          <cell r="H312" t="str">
            <v>Supply - EN</v>
          </cell>
          <cell r="W312">
            <v>0</v>
          </cell>
        </row>
        <row r="313">
          <cell r="B313">
            <v>201109</v>
          </cell>
          <cell r="C313" t="str">
            <v>REPSOL</v>
          </cell>
          <cell r="D313">
            <v>166063</v>
          </cell>
          <cell r="E313" t="str">
            <v>GASGDA</v>
          </cell>
          <cell r="F313">
            <v>0</v>
          </cell>
          <cell r="H313" t="str">
            <v>Supply - EN</v>
          </cell>
          <cell r="W313">
            <v>0</v>
          </cell>
        </row>
        <row r="314">
          <cell r="B314">
            <v>201109</v>
          </cell>
          <cell r="C314" t="str">
            <v>REPSOL</v>
          </cell>
          <cell r="D314">
            <v>167168</v>
          </cell>
          <cell r="E314" t="str">
            <v>GASGDA</v>
          </cell>
          <cell r="F314">
            <v>0</v>
          </cell>
          <cell r="H314" t="str">
            <v>Supply - NEC</v>
          </cell>
          <cell r="W314">
            <v>0</v>
          </cell>
        </row>
        <row r="315">
          <cell r="B315">
            <v>201109</v>
          </cell>
          <cell r="C315" t="str">
            <v>SPARKENRGY</v>
          </cell>
          <cell r="D315">
            <v>180246</v>
          </cell>
          <cell r="E315" t="str">
            <v>GASIDX</v>
          </cell>
          <cell r="F315">
            <v>149720</v>
          </cell>
          <cell r="H315" t="str">
            <v>Supply - BG</v>
          </cell>
          <cell r="W315">
            <v>1494.6547600000001</v>
          </cell>
        </row>
        <row r="316">
          <cell r="B316">
            <v>201109</v>
          </cell>
          <cell r="C316" t="str">
            <v>TENASKA</v>
          </cell>
          <cell r="D316">
            <v>166066</v>
          </cell>
          <cell r="E316" t="str">
            <v>GASGDA</v>
          </cell>
          <cell r="F316">
            <v>0</v>
          </cell>
          <cell r="H316" t="str">
            <v>Supply - LI</v>
          </cell>
          <cell r="W316">
            <v>0</v>
          </cell>
        </row>
        <row r="317">
          <cell r="B317">
            <v>201109</v>
          </cell>
          <cell r="C317" t="str">
            <v>TENASKA</v>
          </cell>
          <cell r="D317">
            <v>168217</v>
          </cell>
          <cell r="E317" t="str">
            <v>GAS</v>
          </cell>
          <cell r="F317">
            <v>0</v>
          </cell>
          <cell r="H317" t="str">
            <v>Supply - LI</v>
          </cell>
          <cell r="W317">
            <v>0</v>
          </cell>
        </row>
        <row r="318">
          <cell r="B318">
            <v>201110</v>
          </cell>
          <cell r="C318" t="str">
            <v>ANE</v>
          </cell>
          <cell r="D318">
            <v>67038</v>
          </cell>
          <cell r="E318" t="str">
            <v>GASIDX</v>
          </cell>
          <cell r="F318">
            <v>227950</v>
          </cell>
          <cell r="H318" t="str">
            <v>Supply - NY</v>
          </cell>
          <cell r="W318">
            <v>4549.4260999999997</v>
          </cell>
        </row>
        <row r="319">
          <cell r="B319">
            <v>201110</v>
          </cell>
          <cell r="C319" t="str">
            <v>ANE</v>
          </cell>
          <cell r="D319">
            <v>67039</v>
          </cell>
          <cell r="E319" t="str">
            <v>GASIDX</v>
          </cell>
          <cell r="F319">
            <v>222700</v>
          </cell>
          <cell r="H319" t="str">
            <v>Supply - LI</v>
          </cell>
          <cell r="W319">
            <v>4444.6466</v>
          </cell>
        </row>
        <row r="320">
          <cell r="B320">
            <v>201110</v>
          </cell>
          <cell r="C320" t="str">
            <v>BGLNG</v>
          </cell>
          <cell r="D320">
            <v>166064</v>
          </cell>
          <cell r="E320" t="str">
            <v>GASGDA</v>
          </cell>
          <cell r="F320">
            <v>0</v>
          </cell>
          <cell r="H320" t="str">
            <v>Supply - LI</v>
          </cell>
          <cell r="W320">
            <v>0</v>
          </cell>
        </row>
        <row r="321">
          <cell r="B321">
            <v>201110</v>
          </cell>
          <cell r="C321" t="str">
            <v>BGLNG</v>
          </cell>
          <cell r="D321">
            <v>166075</v>
          </cell>
          <cell r="E321" t="str">
            <v>GASGDA</v>
          </cell>
          <cell r="F321">
            <v>0</v>
          </cell>
          <cell r="H321" t="str">
            <v>Supply - LI</v>
          </cell>
          <cell r="W321">
            <v>0</v>
          </cell>
        </row>
        <row r="322">
          <cell r="B322">
            <v>201110</v>
          </cell>
          <cell r="C322" t="str">
            <v>BGLNG</v>
          </cell>
          <cell r="D322">
            <v>168214</v>
          </cell>
          <cell r="E322" t="str">
            <v>GAS</v>
          </cell>
          <cell r="F322">
            <v>0</v>
          </cell>
          <cell r="H322" t="str">
            <v>Supply - LI</v>
          </cell>
          <cell r="W322">
            <v>0</v>
          </cell>
        </row>
        <row r="323">
          <cell r="B323">
            <v>201110</v>
          </cell>
          <cell r="C323" t="str">
            <v>BP</v>
          </cell>
          <cell r="D323">
            <v>153738</v>
          </cell>
          <cell r="E323" t="str">
            <v>FUTTRG</v>
          </cell>
          <cell r="F323">
            <v>-291410</v>
          </cell>
          <cell r="H323" t="str">
            <v>Supply - NIMO</v>
          </cell>
          <cell r="W323">
            <v>0</v>
          </cell>
        </row>
        <row r="324">
          <cell r="B324">
            <v>201110</v>
          </cell>
          <cell r="C324" t="str">
            <v>BP</v>
          </cell>
          <cell r="D324">
            <v>153738</v>
          </cell>
          <cell r="E324" t="str">
            <v>GASTRG</v>
          </cell>
          <cell r="F324">
            <v>291410</v>
          </cell>
          <cell r="H324" t="str">
            <v>Supply - NIMO</v>
          </cell>
          <cell r="W324">
            <v>5815.9607800000003</v>
          </cell>
        </row>
        <row r="325">
          <cell r="B325">
            <v>201110</v>
          </cell>
          <cell r="C325" t="str">
            <v>BP</v>
          </cell>
          <cell r="D325">
            <v>166449</v>
          </cell>
          <cell r="E325" t="str">
            <v>GASGDA</v>
          </cell>
          <cell r="F325">
            <v>0</v>
          </cell>
          <cell r="H325" t="str">
            <v>Supply - LI</v>
          </cell>
          <cell r="W325">
            <v>0</v>
          </cell>
        </row>
        <row r="326">
          <cell r="B326">
            <v>201110</v>
          </cell>
          <cell r="C326" t="str">
            <v>BPCANADA</v>
          </cell>
          <cell r="D326">
            <v>48215</v>
          </cell>
          <cell r="E326" t="str">
            <v>GASIDX</v>
          </cell>
          <cell r="F326">
            <v>78880</v>
          </cell>
          <cell r="H326" t="str">
            <v>Supply - LI</v>
          </cell>
          <cell r="W326">
            <v>1180.7152799999999</v>
          </cell>
        </row>
        <row r="327">
          <cell r="B327">
            <v>201110</v>
          </cell>
          <cell r="C327" t="str">
            <v>BPCANADA</v>
          </cell>
          <cell r="D327">
            <v>48216</v>
          </cell>
          <cell r="E327" t="str">
            <v>GASIDX</v>
          </cell>
          <cell r="F327">
            <v>98920</v>
          </cell>
          <cell r="H327" t="str">
            <v>Supply - EN</v>
          </cell>
          <cell r="W327">
            <v>1480.6840199999999</v>
          </cell>
        </row>
        <row r="328">
          <cell r="B328">
            <v>201110</v>
          </cell>
          <cell r="C328" t="str">
            <v>BPCANADA</v>
          </cell>
          <cell r="D328">
            <v>48217</v>
          </cell>
          <cell r="E328" t="str">
            <v>GASIDX</v>
          </cell>
          <cell r="F328">
            <v>945300</v>
          </cell>
          <cell r="H328" t="str">
            <v>Supply - NY</v>
          </cell>
          <cell r="W328">
            <v>14149.723049999999</v>
          </cell>
        </row>
        <row r="329">
          <cell r="B329">
            <v>201110</v>
          </cell>
          <cell r="C329" t="str">
            <v>BPCANADA</v>
          </cell>
          <cell r="D329">
            <v>116952</v>
          </cell>
          <cell r="E329" t="str">
            <v>GASIDX</v>
          </cell>
          <cell r="F329">
            <v>332650</v>
          </cell>
          <cell r="H329" t="str">
            <v>Supply - BG</v>
          </cell>
          <cell r="W329">
            <v>4979.2715250000001</v>
          </cell>
        </row>
        <row r="330">
          <cell r="B330">
            <v>201110</v>
          </cell>
          <cell r="C330" t="str">
            <v>BPCANADA</v>
          </cell>
          <cell r="D330">
            <v>116953</v>
          </cell>
          <cell r="E330" t="str">
            <v>GASIDX</v>
          </cell>
          <cell r="F330">
            <v>51360</v>
          </cell>
          <cell r="H330" t="str">
            <v>Supply - EG</v>
          </cell>
          <cell r="W330">
            <v>768.78215999999998</v>
          </cell>
        </row>
        <row r="331">
          <cell r="B331">
            <v>201110</v>
          </cell>
          <cell r="C331" t="str">
            <v>BPCANMKT</v>
          </cell>
          <cell r="D331">
            <v>84190</v>
          </cell>
          <cell r="E331" t="str">
            <v>GASIDX</v>
          </cell>
          <cell r="F331">
            <v>789920</v>
          </cell>
          <cell r="H331" t="str">
            <v>Supply - NIMO</v>
          </cell>
          <cell r="W331">
            <v>15765.22336</v>
          </cell>
        </row>
        <row r="332">
          <cell r="B332">
            <v>201110</v>
          </cell>
          <cell r="C332" t="str">
            <v>BPCANMKT</v>
          </cell>
          <cell r="D332">
            <v>91709</v>
          </cell>
          <cell r="E332" t="str">
            <v>GASIDX</v>
          </cell>
          <cell r="F332">
            <v>0</v>
          </cell>
          <cell r="H332" t="str">
            <v>Supply - NIMO</v>
          </cell>
          <cell r="W332">
            <v>0</v>
          </cell>
        </row>
        <row r="333">
          <cell r="B333">
            <v>201110</v>
          </cell>
          <cell r="C333" t="str">
            <v>CARGILL</v>
          </cell>
          <cell r="D333">
            <v>167165</v>
          </cell>
          <cell r="E333" t="str">
            <v>GASIDX</v>
          </cell>
          <cell r="F333">
            <v>1251340</v>
          </cell>
          <cell r="H333" t="str">
            <v>Supply - NY</v>
          </cell>
          <cell r="W333">
            <v>0</v>
          </cell>
        </row>
        <row r="334">
          <cell r="B334">
            <v>201110</v>
          </cell>
          <cell r="C334" t="str">
            <v>CARGILL</v>
          </cell>
          <cell r="D334">
            <v>167167</v>
          </cell>
          <cell r="E334" t="str">
            <v>GASIDX</v>
          </cell>
          <cell r="F334">
            <v>386520</v>
          </cell>
          <cell r="H334" t="str">
            <v>Supply - LI</v>
          </cell>
          <cell r="W334">
            <v>0</v>
          </cell>
        </row>
        <row r="335">
          <cell r="B335">
            <v>201110</v>
          </cell>
          <cell r="C335" t="str">
            <v>CARGILL</v>
          </cell>
          <cell r="D335">
            <v>167167</v>
          </cell>
          <cell r="E335" t="str">
            <v>GASIDX</v>
          </cell>
          <cell r="F335">
            <v>770970</v>
          </cell>
          <cell r="H335" t="str">
            <v>Supply - LI</v>
          </cell>
          <cell r="W335">
            <v>0</v>
          </cell>
        </row>
        <row r="336">
          <cell r="B336">
            <v>201110</v>
          </cell>
          <cell r="C336" t="str">
            <v>CITI</v>
          </cell>
          <cell r="D336">
            <v>179612</v>
          </cell>
          <cell r="E336" t="str">
            <v>GASIDX</v>
          </cell>
          <cell r="F336">
            <v>309220</v>
          </cell>
          <cell r="H336" t="str">
            <v>Supply - BG</v>
          </cell>
          <cell r="W336">
            <v>3085.7063800000001</v>
          </cell>
        </row>
        <row r="337">
          <cell r="B337">
            <v>201110</v>
          </cell>
          <cell r="C337" t="str">
            <v>DEVONGAS</v>
          </cell>
          <cell r="D337">
            <v>181089</v>
          </cell>
          <cell r="E337" t="str">
            <v>GASIDX</v>
          </cell>
          <cell r="F337">
            <v>309220</v>
          </cell>
          <cell r="H337" t="str">
            <v>Supply - BG</v>
          </cell>
          <cell r="W337">
            <v>3085.7063800000001</v>
          </cell>
        </row>
        <row r="338">
          <cell r="B338">
            <v>201110</v>
          </cell>
          <cell r="C338" t="str">
            <v>DISTRIGAS</v>
          </cell>
          <cell r="D338">
            <v>173774</v>
          </cell>
          <cell r="E338" t="str">
            <v>GAS</v>
          </cell>
          <cell r="F338">
            <v>0</v>
          </cell>
          <cell r="H338" t="str">
            <v>LNG - BG</v>
          </cell>
          <cell r="W338">
            <v>0</v>
          </cell>
        </row>
        <row r="339">
          <cell r="B339">
            <v>201110</v>
          </cell>
          <cell r="C339" t="str">
            <v>EMERASVC</v>
          </cell>
          <cell r="D339">
            <v>166065</v>
          </cell>
          <cell r="E339" t="str">
            <v>GASGDA</v>
          </cell>
          <cell r="F339">
            <v>0</v>
          </cell>
          <cell r="H339" t="str">
            <v>Supply - LI</v>
          </cell>
          <cell r="W339">
            <v>0</v>
          </cell>
        </row>
        <row r="340">
          <cell r="B340">
            <v>201110</v>
          </cell>
          <cell r="C340" t="str">
            <v>EMERASVC</v>
          </cell>
          <cell r="D340">
            <v>168215</v>
          </cell>
          <cell r="E340" t="str">
            <v>GAS</v>
          </cell>
          <cell r="F340">
            <v>0</v>
          </cell>
          <cell r="H340" t="str">
            <v>Supply - LI</v>
          </cell>
          <cell r="W340">
            <v>0</v>
          </cell>
        </row>
        <row r="341">
          <cell r="B341">
            <v>201110</v>
          </cell>
          <cell r="C341" t="str">
            <v>HESS</v>
          </cell>
          <cell r="D341">
            <v>166447</v>
          </cell>
          <cell r="E341" t="str">
            <v>GASGDA</v>
          </cell>
          <cell r="F341">
            <v>0</v>
          </cell>
          <cell r="H341" t="str">
            <v>Supply - LI</v>
          </cell>
          <cell r="W341">
            <v>0</v>
          </cell>
        </row>
        <row r="342">
          <cell r="B342">
            <v>201110</v>
          </cell>
          <cell r="C342" t="str">
            <v>JARON</v>
          </cell>
          <cell r="D342">
            <v>166076</v>
          </cell>
          <cell r="E342" t="str">
            <v>GASGDA</v>
          </cell>
          <cell r="F342">
            <v>0</v>
          </cell>
          <cell r="H342" t="str">
            <v>Supply - LI</v>
          </cell>
          <cell r="W342">
            <v>0</v>
          </cell>
        </row>
        <row r="343">
          <cell r="B343">
            <v>201110</v>
          </cell>
          <cell r="C343" t="str">
            <v>JARON</v>
          </cell>
          <cell r="D343">
            <v>168216</v>
          </cell>
          <cell r="E343" t="str">
            <v>GAS</v>
          </cell>
          <cell r="F343">
            <v>0</v>
          </cell>
          <cell r="H343" t="str">
            <v>Supply - LI</v>
          </cell>
          <cell r="W343">
            <v>0</v>
          </cell>
        </row>
        <row r="344">
          <cell r="B344">
            <v>201110</v>
          </cell>
          <cell r="C344" t="str">
            <v>REPSOL</v>
          </cell>
          <cell r="D344">
            <v>166059</v>
          </cell>
          <cell r="E344" t="str">
            <v>GASIDX</v>
          </cell>
          <cell r="F344">
            <v>0</v>
          </cell>
          <cell r="H344" t="str">
            <v>Supply - EN</v>
          </cell>
          <cell r="W344">
            <v>0</v>
          </cell>
        </row>
        <row r="345">
          <cell r="B345">
            <v>201110</v>
          </cell>
          <cell r="C345" t="str">
            <v>REPSOL</v>
          </cell>
          <cell r="D345">
            <v>166062</v>
          </cell>
          <cell r="E345" t="str">
            <v>GASGDA</v>
          </cell>
          <cell r="F345">
            <v>0</v>
          </cell>
          <cell r="H345" t="str">
            <v>Supply - EN</v>
          </cell>
          <cell r="W345">
            <v>0</v>
          </cell>
        </row>
        <row r="346">
          <cell r="B346">
            <v>201110</v>
          </cell>
          <cell r="C346" t="str">
            <v>REPSOL</v>
          </cell>
          <cell r="D346">
            <v>166063</v>
          </cell>
          <cell r="E346" t="str">
            <v>GASGDA</v>
          </cell>
          <cell r="F346">
            <v>0</v>
          </cell>
          <cell r="H346" t="str">
            <v>Supply - EN</v>
          </cell>
          <cell r="W346">
            <v>0</v>
          </cell>
        </row>
        <row r="347">
          <cell r="B347">
            <v>201110</v>
          </cell>
          <cell r="C347" t="str">
            <v>REPSOL</v>
          </cell>
          <cell r="D347">
            <v>167168</v>
          </cell>
          <cell r="E347" t="str">
            <v>GASGDA</v>
          </cell>
          <cell r="F347">
            <v>0</v>
          </cell>
          <cell r="H347" t="str">
            <v>Supply - NEC</v>
          </cell>
          <cell r="W347">
            <v>0</v>
          </cell>
        </row>
        <row r="348">
          <cell r="B348">
            <v>201110</v>
          </cell>
          <cell r="C348" t="str">
            <v>SPARKENRGY</v>
          </cell>
          <cell r="D348">
            <v>180246</v>
          </cell>
          <cell r="E348" t="str">
            <v>GASIDX</v>
          </cell>
          <cell r="F348">
            <v>154610</v>
          </cell>
          <cell r="H348" t="str">
            <v>Supply - BG</v>
          </cell>
          <cell r="W348">
            <v>1542.85319</v>
          </cell>
        </row>
        <row r="349">
          <cell r="B349">
            <v>201110</v>
          </cell>
          <cell r="C349" t="str">
            <v>TENASKA</v>
          </cell>
          <cell r="D349">
            <v>166066</v>
          </cell>
          <cell r="E349" t="str">
            <v>GASGDA</v>
          </cell>
          <cell r="F349">
            <v>0</v>
          </cell>
          <cell r="H349" t="str">
            <v>Supply - LI</v>
          </cell>
          <cell r="W349">
            <v>0</v>
          </cell>
        </row>
        <row r="350">
          <cell r="B350">
            <v>201110</v>
          </cell>
          <cell r="C350" t="str">
            <v>TENASKA</v>
          </cell>
          <cell r="D350">
            <v>168217</v>
          </cell>
          <cell r="E350" t="str">
            <v>GAS</v>
          </cell>
          <cell r="F350">
            <v>0</v>
          </cell>
          <cell r="H350" t="str">
            <v>Supply - LI</v>
          </cell>
          <cell r="W350">
            <v>0</v>
          </cell>
        </row>
        <row r="351">
          <cell r="B351">
            <v>201111</v>
          </cell>
          <cell r="C351" t="str">
            <v>BPCANADA</v>
          </cell>
          <cell r="D351">
            <v>48215</v>
          </cell>
          <cell r="E351" t="str">
            <v>GASIDX</v>
          </cell>
          <cell r="F351">
            <v>76280</v>
          </cell>
          <cell r="H351" t="str">
            <v>Supply - LI</v>
          </cell>
          <cell r="W351">
            <v>1141.2250799999999</v>
          </cell>
        </row>
        <row r="352">
          <cell r="B352">
            <v>201111</v>
          </cell>
          <cell r="C352" t="str">
            <v>BPCANADA</v>
          </cell>
          <cell r="D352">
            <v>48216</v>
          </cell>
          <cell r="E352" t="str">
            <v>GASIDX</v>
          </cell>
          <cell r="F352">
            <v>95660</v>
          </cell>
          <cell r="H352" t="str">
            <v>Supply - EN</v>
          </cell>
          <cell r="W352">
            <v>1431.1692599999999</v>
          </cell>
        </row>
        <row r="353">
          <cell r="B353">
            <v>201111</v>
          </cell>
          <cell r="C353" t="str">
            <v>BPCANADA</v>
          </cell>
          <cell r="D353">
            <v>48217</v>
          </cell>
          <cell r="E353" t="str">
            <v>GASIDX</v>
          </cell>
          <cell r="F353">
            <v>914170</v>
          </cell>
          <cell r="H353" t="str">
            <v>Supply - NY</v>
          </cell>
          <cell r="W353">
            <v>13676.897369999999</v>
          </cell>
        </row>
        <row r="354">
          <cell r="B354">
            <v>201111</v>
          </cell>
          <cell r="C354" t="str">
            <v>BPCANADA</v>
          </cell>
          <cell r="D354">
            <v>116952</v>
          </cell>
          <cell r="E354" t="str">
            <v>GASIDX</v>
          </cell>
          <cell r="F354">
            <v>321700</v>
          </cell>
          <cell r="H354" t="str">
            <v>Supply - BG</v>
          </cell>
          <cell r="W354">
            <v>4812.9536999999991</v>
          </cell>
        </row>
        <row r="355">
          <cell r="B355">
            <v>201111</v>
          </cell>
          <cell r="C355" t="str">
            <v>BPCANADA</v>
          </cell>
          <cell r="D355">
            <v>116953</v>
          </cell>
          <cell r="E355" t="str">
            <v>GASIDX</v>
          </cell>
          <cell r="F355">
            <v>49670</v>
          </cell>
          <cell r="H355" t="str">
            <v>Supply - EG</v>
          </cell>
          <cell r="W355">
            <v>743.11286999999993</v>
          </cell>
        </row>
        <row r="356">
          <cell r="B356">
            <v>201111</v>
          </cell>
          <cell r="C356" t="str">
            <v>DISTRIGAS</v>
          </cell>
          <cell r="D356">
            <v>173774</v>
          </cell>
          <cell r="E356" t="str">
            <v>GAS</v>
          </cell>
          <cell r="F356">
            <v>0</v>
          </cell>
          <cell r="H356" t="str">
            <v>LNG - BG</v>
          </cell>
          <cell r="W356">
            <v>0</v>
          </cell>
        </row>
        <row r="357">
          <cell r="B357">
            <v>201111</v>
          </cell>
          <cell r="C357" t="str">
            <v>JARON</v>
          </cell>
          <cell r="D357">
            <v>180006</v>
          </cell>
          <cell r="E357" t="str">
            <v>FUTTRG</v>
          </cell>
          <cell r="F357">
            <v>-128580</v>
          </cell>
          <cell r="H357" t="str">
            <v>Sales - NIMO</v>
          </cell>
          <cell r="W357">
            <v>0</v>
          </cell>
        </row>
        <row r="358">
          <cell r="B358">
            <v>201111</v>
          </cell>
          <cell r="C358" t="str">
            <v>JARON</v>
          </cell>
          <cell r="D358">
            <v>180006</v>
          </cell>
          <cell r="E358" t="str">
            <v>GASTRG</v>
          </cell>
          <cell r="F358">
            <v>128580</v>
          </cell>
          <cell r="H358" t="str">
            <v>Sales - NIMO</v>
          </cell>
          <cell r="W358">
            <v>2564.9138400000002</v>
          </cell>
        </row>
        <row r="359">
          <cell r="B359">
            <v>201112</v>
          </cell>
          <cell r="C359" t="str">
            <v>BPCANADA</v>
          </cell>
          <cell r="D359">
            <v>48215</v>
          </cell>
          <cell r="E359" t="str">
            <v>GASIDX</v>
          </cell>
          <cell r="F359">
            <v>78760</v>
          </cell>
          <cell r="H359" t="str">
            <v>Supply - LI</v>
          </cell>
          <cell r="W359">
            <v>1177.73766</v>
          </cell>
        </row>
        <row r="360">
          <cell r="B360">
            <v>201112</v>
          </cell>
          <cell r="C360" t="str">
            <v>BPCANADA</v>
          </cell>
          <cell r="D360">
            <v>48216</v>
          </cell>
          <cell r="E360" t="str">
            <v>GASIDX</v>
          </cell>
          <cell r="F360">
            <v>98770</v>
          </cell>
          <cell r="H360" t="str">
            <v>Supply - EN</v>
          </cell>
          <cell r="W360">
            <v>1476.957195</v>
          </cell>
        </row>
        <row r="361">
          <cell r="B361">
            <v>201112</v>
          </cell>
          <cell r="C361" t="str">
            <v>BPCANADA</v>
          </cell>
          <cell r="D361">
            <v>48217</v>
          </cell>
          <cell r="E361" t="str">
            <v>GASIDX</v>
          </cell>
          <cell r="F361">
            <v>943890</v>
          </cell>
          <cell r="H361" t="str">
            <v>Supply - NY</v>
          </cell>
          <cell r="W361">
            <v>14114.459115</v>
          </cell>
        </row>
        <row r="362">
          <cell r="B362">
            <v>201112</v>
          </cell>
          <cell r="C362" t="str">
            <v>BPCANADA</v>
          </cell>
          <cell r="D362">
            <v>116952</v>
          </cell>
          <cell r="E362" t="str">
            <v>GASIDX</v>
          </cell>
          <cell r="F362">
            <v>332160</v>
          </cell>
          <cell r="H362" t="str">
            <v>Supply - BG</v>
          </cell>
          <cell r="W362">
            <v>4966.9545600000001</v>
          </cell>
        </row>
        <row r="363">
          <cell r="B363">
            <v>201112</v>
          </cell>
          <cell r="C363" t="str">
            <v>BPCANADA</v>
          </cell>
          <cell r="D363">
            <v>116953</v>
          </cell>
          <cell r="E363" t="str">
            <v>GASIDX</v>
          </cell>
          <cell r="F363">
            <v>51280</v>
          </cell>
          <cell r="H363" t="str">
            <v>Supply - EG</v>
          </cell>
          <cell r="W363">
            <v>766.81547999999998</v>
          </cell>
        </row>
        <row r="364">
          <cell r="B364">
            <v>201112</v>
          </cell>
          <cell r="C364" t="str">
            <v>DISTRIGAS</v>
          </cell>
          <cell r="D364">
            <v>173774</v>
          </cell>
          <cell r="E364" t="str">
            <v>GAS</v>
          </cell>
          <cell r="F364">
            <v>0</v>
          </cell>
          <cell r="H364" t="str">
            <v>LNG - BG</v>
          </cell>
          <cell r="W364">
            <v>0</v>
          </cell>
        </row>
        <row r="365">
          <cell r="B365">
            <v>201112</v>
          </cell>
          <cell r="C365" t="str">
            <v>JARON</v>
          </cell>
          <cell r="D365">
            <v>180006</v>
          </cell>
          <cell r="E365" t="str">
            <v>FUTTRG</v>
          </cell>
          <cell r="F365">
            <v>-132760</v>
          </cell>
          <cell r="H365" t="str">
            <v>Sales - NIMO</v>
          </cell>
          <cell r="W365">
            <v>0</v>
          </cell>
        </row>
        <row r="366">
          <cell r="B366">
            <v>201112</v>
          </cell>
          <cell r="C366" t="str">
            <v>JARON</v>
          </cell>
          <cell r="D366">
            <v>180006</v>
          </cell>
          <cell r="E366" t="str">
            <v>GASTRG</v>
          </cell>
          <cell r="F366">
            <v>132760</v>
          </cell>
          <cell r="H366" t="str">
            <v>Sales - NIMO</v>
          </cell>
          <cell r="W366">
            <v>2646.9688799999999</v>
          </cell>
        </row>
        <row r="367">
          <cell r="B367">
            <v>201201</v>
          </cell>
          <cell r="C367" t="str">
            <v>BPCANADA</v>
          </cell>
          <cell r="D367">
            <v>48215</v>
          </cell>
          <cell r="E367" t="str">
            <v>GASIDX</v>
          </cell>
          <cell r="F367">
            <v>78690</v>
          </cell>
          <cell r="H367" t="str">
            <v>Supply - LI</v>
          </cell>
          <cell r="W367">
            <v>1372.11753</v>
          </cell>
        </row>
        <row r="368">
          <cell r="B368">
            <v>201201</v>
          </cell>
          <cell r="C368" t="str">
            <v>BPCANADA</v>
          </cell>
          <cell r="D368">
            <v>48216</v>
          </cell>
          <cell r="E368" t="str">
            <v>GASIDX</v>
          </cell>
          <cell r="F368">
            <v>98670</v>
          </cell>
          <cell r="H368" t="str">
            <v>Supply - EN</v>
          </cell>
          <cell r="W368">
            <v>1720.5087900000001</v>
          </cell>
        </row>
        <row r="369">
          <cell r="B369">
            <v>201201</v>
          </cell>
          <cell r="C369" t="str">
            <v>BPCANADA</v>
          </cell>
          <cell r="D369">
            <v>48217</v>
          </cell>
          <cell r="E369" t="str">
            <v>GASIDX</v>
          </cell>
          <cell r="F369">
            <v>942960</v>
          </cell>
          <cell r="H369" t="str">
            <v>Supply - NY</v>
          </cell>
          <cell r="W369">
            <v>16442.393520000001</v>
          </cell>
        </row>
        <row r="370">
          <cell r="B370">
            <v>201201</v>
          </cell>
          <cell r="C370" t="str">
            <v>BPCANADA</v>
          </cell>
          <cell r="D370">
            <v>116952</v>
          </cell>
          <cell r="E370" t="str">
            <v>GASIDX</v>
          </cell>
          <cell r="F370">
            <v>331830</v>
          </cell>
          <cell r="H370" t="str">
            <v>Supply - BG</v>
          </cell>
          <cell r="W370">
            <v>5786.1197099999999</v>
          </cell>
        </row>
        <row r="371">
          <cell r="B371">
            <v>201201</v>
          </cell>
          <cell r="C371" t="str">
            <v>BPCANADA</v>
          </cell>
          <cell r="D371">
            <v>116953</v>
          </cell>
          <cell r="E371" t="str">
            <v>GASIDX</v>
          </cell>
          <cell r="F371">
            <v>51230</v>
          </cell>
          <cell r="H371" t="str">
            <v>Supply - EG</v>
          </cell>
          <cell r="W371">
            <v>893.2975100000001</v>
          </cell>
        </row>
        <row r="372">
          <cell r="B372">
            <v>201201</v>
          </cell>
          <cell r="C372" t="str">
            <v>DISTRIGAS</v>
          </cell>
          <cell r="D372">
            <v>173774</v>
          </cell>
          <cell r="E372" t="str">
            <v>GAS</v>
          </cell>
          <cell r="F372">
            <v>0</v>
          </cell>
          <cell r="H372" t="str">
            <v>LNG - BG</v>
          </cell>
          <cell r="W372">
            <v>0</v>
          </cell>
        </row>
        <row r="373">
          <cell r="B373">
            <v>201201</v>
          </cell>
          <cell r="C373" t="str">
            <v>JARON</v>
          </cell>
          <cell r="D373">
            <v>180006</v>
          </cell>
          <cell r="E373" t="str">
            <v>FUTTRG</v>
          </cell>
          <cell r="F373">
            <v>-132630</v>
          </cell>
          <cell r="H373" t="str">
            <v>Sales - NIMO</v>
          </cell>
          <cell r="W373">
            <v>0</v>
          </cell>
        </row>
        <row r="374">
          <cell r="B374">
            <v>201201</v>
          </cell>
          <cell r="C374" t="str">
            <v>JARON</v>
          </cell>
          <cell r="D374">
            <v>180006</v>
          </cell>
          <cell r="E374" t="str">
            <v>GASTRG</v>
          </cell>
          <cell r="F374">
            <v>132630</v>
          </cell>
          <cell r="H374" t="str">
            <v>Sales - NIMO</v>
          </cell>
          <cell r="W374">
            <v>2643.0506399999999</v>
          </cell>
        </row>
        <row r="375">
          <cell r="B375">
            <v>201202</v>
          </cell>
          <cell r="C375" t="str">
            <v>BPCANADA</v>
          </cell>
          <cell r="D375">
            <v>48215</v>
          </cell>
          <cell r="E375" t="str">
            <v>GASIDX</v>
          </cell>
          <cell r="F375">
            <v>73540</v>
          </cell>
          <cell r="H375" t="str">
            <v>Supply - LI</v>
          </cell>
          <cell r="W375">
            <v>1281.5448100000001</v>
          </cell>
        </row>
        <row r="376">
          <cell r="B376">
            <v>201202</v>
          </cell>
          <cell r="C376" t="str">
            <v>BPCANADA</v>
          </cell>
          <cell r="D376">
            <v>48216</v>
          </cell>
          <cell r="E376" t="str">
            <v>GASIDX</v>
          </cell>
          <cell r="F376">
            <v>92220</v>
          </cell>
          <cell r="H376" t="str">
            <v>Supply - EN</v>
          </cell>
          <cell r="W376">
            <v>1607.0718300000001</v>
          </cell>
        </row>
        <row r="377">
          <cell r="B377">
            <v>201202</v>
          </cell>
          <cell r="C377" t="str">
            <v>BPCANADA</v>
          </cell>
          <cell r="D377">
            <v>48217</v>
          </cell>
          <cell r="E377" t="str">
            <v>GASIDX</v>
          </cell>
          <cell r="F377">
            <v>881250</v>
          </cell>
          <cell r="H377" t="str">
            <v>Supply - NY</v>
          </cell>
          <cell r="W377">
            <v>15357.103125000001</v>
          </cell>
        </row>
        <row r="378">
          <cell r="B378">
            <v>201202</v>
          </cell>
          <cell r="C378" t="str">
            <v>BPCANADA</v>
          </cell>
          <cell r="D378">
            <v>116952</v>
          </cell>
          <cell r="E378" t="str">
            <v>GASIDX</v>
          </cell>
          <cell r="F378">
            <v>310110</v>
          </cell>
          <cell r="H378" t="str">
            <v>Supply - BG</v>
          </cell>
          <cell r="W378">
            <v>5404.1319149999999</v>
          </cell>
        </row>
        <row r="379">
          <cell r="B379">
            <v>201202</v>
          </cell>
          <cell r="C379" t="str">
            <v>BPCANADA</v>
          </cell>
          <cell r="D379">
            <v>116953</v>
          </cell>
          <cell r="E379" t="str">
            <v>GASIDX</v>
          </cell>
          <cell r="F379">
            <v>47880</v>
          </cell>
          <cell r="H379" t="str">
            <v>Supply - EG</v>
          </cell>
          <cell r="W379">
            <v>834.38082000000009</v>
          </cell>
        </row>
        <row r="380">
          <cell r="B380">
            <v>201202</v>
          </cell>
          <cell r="C380" t="str">
            <v>DISTRIGAS</v>
          </cell>
          <cell r="D380">
            <v>173774</v>
          </cell>
          <cell r="E380" t="str">
            <v>GAS</v>
          </cell>
          <cell r="F380">
            <v>0</v>
          </cell>
          <cell r="H380" t="str">
            <v>LNG - BG</v>
          </cell>
          <cell r="W380">
            <v>0</v>
          </cell>
        </row>
        <row r="381">
          <cell r="B381">
            <v>201202</v>
          </cell>
          <cell r="C381" t="str">
            <v>JARON</v>
          </cell>
          <cell r="D381">
            <v>180006</v>
          </cell>
          <cell r="E381" t="str">
            <v>FUTTRG</v>
          </cell>
          <cell r="F381">
            <v>-123950</v>
          </cell>
          <cell r="H381" t="str">
            <v>Sales - NIMO</v>
          </cell>
          <cell r="W381">
            <v>0</v>
          </cell>
        </row>
        <row r="382">
          <cell r="B382">
            <v>201202</v>
          </cell>
          <cell r="C382" t="str">
            <v>JARON</v>
          </cell>
          <cell r="D382">
            <v>180006</v>
          </cell>
          <cell r="E382" t="str">
            <v>GASTRG</v>
          </cell>
          <cell r="F382">
            <v>123950</v>
          </cell>
          <cell r="H382" t="str">
            <v>Sales - NIMO</v>
          </cell>
          <cell r="W382">
            <v>2468.5882000000001</v>
          </cell>
        </row>
        <row r="383">
          <cell r="B383">
            <v>201203</v>
          </cell>
          <cell r="C383" t="str">
            <v>BPCANADA</v>
          </cell>
          <cell r="D383">
            <v>48215</v>
          </cell>
          <cell r="E383" t="str">
            <v>GASIDX</v>
          </cell>
          <cell r="F383">
            <v>78520</v>
          </cell>
          <cell r="H383" t="str">
            <v>Supply - LI</v>
          </cell>
          <cell r="W383">
            <v>1367.3669100000002</v>
          </cell>
        </row>
        <row r="384">
          <cell r="B384">
            <v>201203</v>
          </cell>
          <cell r="C384" t="str">
            <v>BPCANADA</v>
          </cell>
          <cell r="D384">
            <v>48216</v>
          </cell>
          <cell r="E384" t="str">
            <v>GASIDX</v>
          </cell>
          <cell r="F384">
            <v>98460</v>
          </cell>
          <cell r="H384" t="str">
            <v>Supply - EN</v>
          </cell>
          <cell r="W384">
            <v>1714.6070550000002</v>
          </cell>
        </row>
        <row r="385">
          <cell r="B385">
            <v>201203</v>
          </cell>
          <cell r="C385" t="str">
            <v>BPCANADA</v>
          </cell>
          <cell r="D385">
            <v>48217</v>
          </cell>
          <cell r="E385" t="str">
            <v>GASIDX</v>
          </cell>
          <cell r="F385">
            <v>940960</v>
          </cell>
          <cell r="H385" t="str">
            <v>Supply - NY</v>
          </cell>
          <cell r="W385">
            <v>16386.112680000002</v>
          </cell>
        </row>
        <row r="386">
          <cell r="B386">
            <v>201203</v>
          </cell>
          <cell r="C386" t="str">
            <v>BPCANADA</v>
          </cell>
          <cell r="D386">
            <v>116952</v>
          </cell>
          <cell r="E386" t="str">
            <v>GASIDX</v>
          </cell>
          <cell r="F386">
            <v>331120</v>
          </cell>
          <cell r="H386" t="str">
            <v>Supply - BG</v>
          </cell>
          <cell r="W386">
            <v>5766.2064600000012</v>
          </cell>
        </row>
        <row r="387">
          <cell r="B387">
            <v>201203</v>
          </cell>
          <cell r="C387" t="str">
            <v>BPCANADA</v>
          </cell>
          <cell r="D387">
            <v>116953</v>
          </cell>
          <cell r="E387" t="str">
            <v>GASIDX</v>
          </cell>
          <cell r="F387">
            <v>51120</v>
          </cell>
          <cell r="H387" t="str">
            <v>Supply - EG</v>
          </cell>
          <cell r="W387">
            <v>890.2164600000001</v>
          </cell>
        </row>
        <row r="388">
          <cell r="B388">
            <v>201203</v>
          </cell>
          <cell r="C388" t="str">
            <v>DISTRIGAS</v>
          </cell>
          <cell r="D388">
            <v>173774</v>
          </cell>
          <cell r="E388" t="str">
            <v>GAS</v>
          </cell>
          <cell r="F388">
            <v>0</v>
          </cell>
          <cell r="H388" t="str">
            <v>LNG - BG</v>
          </cell>
          <cell r="W388">
            <v>0</v>
          </cell>
        </row>
        <row r="389">
          <cell r="B389">
            <v>201203</v>
          </cell>
          <cell r="C389" t="str">
            <v>JARON</v>
          </cell>
          <cell r="D389">
            <v>180006</v>
          </cell>
          <cell r="E389" t="str">
            <v>FUTTRG</v>
          </cell>
          <cell r="F389">
            <v>-132350</v>
          </cell>
          <cell r="H389" t="str">
            <v>Sales - NIMO</v>
          </cell>
          <cell r="W389">
            <v>0</v>
          </cell>
        </row>
        <row r="390">
          <cell r="B390">
            <v>201203</v>
          </cell>
          <cell r="C390" t="str">
            <v>JARON</v>
          </cell>
          <cell r="D390">
            <v>180006</v>
          </cell>
          <cell r="E390" t="str">
            <v>GASTRG</v>
          </cell>
          <cell r="F390">
            <v>132350</v>
          </cell>
          <cell r="H390" t="str">
            <v>Sales - NIMO</v>
          </cell>
          <cell r="W390">
            <v>2634.0297</v>
          </cell>
        </row>
        <row r="391">
          <cell r="B391">
            <v>201204</v>
          </cell>
          <cell r="C391" t="str">
            <v>DISTRIGAS</v>
          </cell>
          <cell r="D391">
            <v>173774</v>
          </cell>
          <cell r="E391" t="str">
            <v>GAS</v>
          </cell>
          <cell r="F391">
            <v>0</v>
          </cell>
          <cell r="H391" t="str">
            <v>LNG - BG</v>
          </cell>
          <cell r="W391">
            <v>0</v>
          </cell>
        </row>
        <row r="392">
          <cell r="B392">
            <v>201205</v>
          </cell>
          <cell r="C392" t="str">
            <v>DISTRIGAS</v>
          </cell>
          <cell r="D392">
            <v>173774</v>
          </cell>
          <cell r="E392" t="str">
            <v>GAS</v>
          </cell>
          <cell r="F392">
            <v>0</v>
          </cell>
          <cell r="H392" t="str">
            <v>LNG - BG</v>
          </cell>
          <cell r="W392">
            <v>0</v>
          </cell>
        </row>
        <row r="393">
          <cell r="B393">
            <v>201206</v>
          </cell>
          <cell r="C393" t="str">
            <v>DISTRIGAS</v>
          </cell>
          <cell r="D393">
            <v>173774</v>
          </cell>
          <cell r="E393" t="str">
            <v>GAS</v>
          </cell>
          <cell r="F393">
            <v>0</v>
          </cell>
          <cell r="H393" t="str">
            <v>LNG - BG</v>
          </cell>
          <cell r="W393">
            <v>0</v>
          </cell>
        </row>
        <row r="394">
          <cell r="B394">
            <v>201207</v>
          </cell>
          <cell r="C394" t="str">
            <v>DISTRIGAS</v>
          </cell>
          <cell r="D394">
            <v>173774</v>
          </cell>
          <cell r="E394" t="str">
            <v>GAS</v>
          </cell>
          <cell r="F394">
            <v>0</v>
          </cell>
          <cell r="H394" t="str">
            <v>LNG - BG</v>
          </cell>
          <cell r="W394">
            <v>0</v>
          </cell>
        </row>
        <row r="395">
          <cell r="B395">
            <v>201208</v>
          </cell>
          <cell r="C395" t="str">
            <v>DISTRIGAS</v>
          </cell>
          <cell r="D395">
            <v>173774</v>
          </cell>
          <cell r="E395" t="str">
            <v>GAS</v>
          </cell>
          <cell r="F395">
            <v>0</v>
          </cell>
          <cell r="H395" t="str">
            <v>LNG - BG</v>
          </cell>
          <cell r="W395">
            <v>0</v>
          </cell>
        </row>
        <row r="396">
          <cell r="B396">
            <v>201209</v>
          </cell>
          <cell r="C396" t="str">
            <v>DISTRIGAS</v>
          </cell>
          <cell r="D396">
            <v>173774</v>
          </cell>
          <cell r="E396" t="str">
            <v>GAS</v>
          </cell>
          <cell r="F396">
            <v>0</v>
          </cell>
          <cell r="H396" t="str">
            <v>LNG - BG</v>
          </cell>
          <cell r="W396">
            <v>0</v>
          </cell>
        </row>
        <row r="397">
          <cell r="B397">
            <v>201210</v>
          </cell>
          <cell r="C397" t="str">
            <v>DISTRIGAS</v>
          </cell>
          <cell r="D397">
            <v>173774</v>
          </cell>
          <cell r="E397" t="str">
            <v>GAS</v>
          </cell>
          <cell r="F397">
            <v>0</v>
          </cell>
          <cell r="H397" t="str">
            <v>LNG - BG</v>
          </cell>
          <cell r="W397">
            <v>0</v>
          </cell>
        </row>
        <row r="398">
          <cell r="B398">
            <v>201211</v>
          </cell>
          <cell r="C398" t="str">
            <v>DISTRIGAS</v>
          </cell>
          <cell r="D398">
            <v>173774</v>
          </cell>
          <cell r="E398" t="str">
            <v>GAS</v>
          </cell>
          <cell r="F398">
            <v>0</v>
          </cell>
          <cell r="H398" t="str">
            <v>LNG - BG</v>
          </cell>
          <cell r="W398">
            <v>0</v>
          </cell>
        </row>
        <row r="399">
          <cell r="B399">
            <v>201212</v>
          </cell>
          <cell r="C399" t="str">
            <v>DISTRIGAS</v>
          </cell>
          <cell r="D399">
            <v>173774</v>
          </cell>
          <cell r="E399" t="str">
            <v>GAS</v>
          </cell>
          <cell r="F399">
            <v>0</v>
          </cell>
          <cell r="H399" t="str">
            <v>LNG - BG</v>
          </cell>
          <cell r="W399">
            <v>0</v>
          </cell>
        </row>
        <row r="400">
          <cell r="B400">
            <v>201301</v>
          </cell>
          <cell r="C400" t="str">
            <v>DISTRIGAS</v>
          </cell>
          <cell r="D400">
            <v>173774</v>
          </cell>
          <cell r="E400" t="str">
            <v>GAS</v>
          </cell>
          <cell r="F400">
            <v>0</v>
          </cell>
          <cell r="H400" t="str">
            <v>LNG - BG</v>
          </cell>
          <cell r="W400">
            <v>0</v>
          </cell>
        </row>
        <row r="401">
          <cell r="B401">
            <v>201302</v>
          </cell>
          <cell r="C401" t="str">
            <v>DISTRIGAS</v>
          </cell>
          <cell r="D401">
            <v>173774</v>
          </cell>
          <cell r="E401" t="str">
            <v>GAS</v>
          </cell>
          <cell r="F401">
            <v>0</v>
          </cell>
          <cell r="H401" t="str">
            <v>LNG - BG</v>
          </cell>
          <cell r="W401">
            <v>0</v>
          </cell>
        </row>
        <row r="402">
          <cell r="B402">
            <v>201303</v>
          </cell>
          <cell r="C402" t="str">
            <v>DISTRIGAS</v>
          </cell>
          <cell r="D402">
            <v>173774</v>
          </cell>
          <cell r="E402" t="str">
            <v>GAS</v>
          </cell>
          <cell r="F402">
            <v>0</v>
          </cell>
          <cell r="H402" t="str">
            <v>LNG - BG</v>
          </cell>
          <cell r="W402">
            <v>0</v>
          </cell>
        </row>
        <row r="403">
          <cell r="B403">
            <v>201304</v>
          </cell>
          <cell r="C403" t="str">
            <v>DISTRIGAS</v>
          </cell>
          <cell r="D403">
            <v>173774</v>
          </cell>
          <cell r="E403" t="str">
            <v>GAS</v>
          </cell>
          <cell r="F403">
            <v>0</v>
          </cell>
          <cell r="H403" t="str">
            <v>LNG - BG</v>
          </cell>
          <cell r="W403">
            <v>0</v>
          </cell>
        </row>
        <row r="404">
          <cell r="B404">
            <v>201305</v>
          </cell>
          <cell r="C404" t="str">
            <v>DISTRIGAS</v>
          </cell>
          <cell r="D404">
            <v>173774</v>
          </cell>
          <cell r="E404" t="str">
            <v>GAS</v>
          </cell>
          <cell r="F404">
            <v>0</v>
          </cell>
          <cell r="H404" t="str">
            <v>LNG - BG</v>
          </cell>
          <cell r="W404">
            <v>0</v>
          </cell>
        </row>
        <row r="405">
          <cell r="B405">
            <v>201306</v>
          </cell>
          <cell r="C405" t="str">
            <v>DISTRIGAS</v>
          </cell>
          <cell r="D405">
            <v>173774</v>
          </cell>
          <cell r="E405" t="str">
            <v>GAS</v>
          </cell>
          <cell r="F405">
            <v>0</v>
          </cell>
          <cell r="H405" t="str">
            <v>LNG - BG</v>
          </cell>
          <cell r="W405">
            <v>0</v>
          </cell>
        </row>
        <row r="406">
          <cell r="B406">
            <v>201307</v>
          </cell>
          <cell r="C406" t="str">
            <v>DISTRIGAS</v>
          </cell>
          <cell r="D406">
            <v>173774</v>
          </cell>
          <cell r="E406" t="str">
            <v>GAS</v>
          </cell>
          <cell r="F406">
            <v>0</v>
          </cell>
          <cell r="H406" t="str">
            <v>LNG - BG</v>
          </cell>
          <cell r="W406">
            <v>0</v>
          </cell>
        </row>
        <row r="407">
          <cell r="B407">
            <v>201308</v>
          </cell>
          <cell r="C407" t="str">
            <v>DISTRIGAS</v>
          </cell>
          <cell r="D407">
            <v>173774</v>
          </cell>
          <cell r="E407" t="str">
            <v>GAS</v>
          </cell>
          <cell r="F407">
            <v>0</v>
          </cell>
          <cell r="H407" t="str">
            <v>LNG - BG</v>
          </cell>
          <cell r="W407">
            <v>0</v>
          </cell>
        </row>
        <row r="408">
          <cell r="B408">
            <v>201309</v>
          </cell>
          <cell r="C408" t="str">
            <v>DISTRIGAS</v>
          </cell>
          <cell r="D408">
            <v>173774</v>
          </cell>
          <cell r="E408" t="str">
            <v>GAS</v>
          </cell>
          <cell r="F408">
            <v>0</v>
          </cell>
          <cell r="H408" t="str">
            <v>LNG - BG</v>
          </cell>
          <cell r="W408">
            <v>0</v>
          </cell>
        </row>
        <row r="409">
          <cell r="B409">
            <v>201310</v>
          </cell>
          <cell r="C409" t="str">
            <v>DISTRIGAS</v>
          </cell>
          <cell r="D409">
            <v>173774</v>
          </cell>
          <cell r="E409" t="str">
            <v>GAS</v>
          </cell>
          <cell r="F409">
            <v>0</v>
          </cell>
          <cell r="H409" t="str">
            <v>LNG - BG</v>
          </cell>
          <cell r="W409">
            <v>0</v>
          </cell>
        </row>
        <row r="410">
          <cell r="B410">
            <v>201311</v>
          </cell>
          <cell r="C410" t="str">
            <v>DISTRIGAS</v>
          </cell>
          <cell r="D410">
            <v>173774</v>
          </cell>
          <cell r="E410" t="str">
            <v>GAS</v>
          </cell>
          <cell r="F410">
            <v>0</v>
          </cell>
          <cell r="H410" t="str">
            <v>LNG - BG</v>
          </cell>
          <cell r="W410">
            <v>0</v>
          </cell>
        </row>
        <row r="411">
          <cell r="B411">
            <v>201312</v>
          </cell>
          <cell r="C411" t="str">
            <v>DISTRIGAS</v>
          </cell>
          <cell r="D411">
            <v>173774</v>
          </cell>
          <cell r="E411" t="str">
            <v>GAS</v>
          </cell>
          <cell r="F411">
            <v>0</v>
          </cell>
          <cell r="H411" t="str">
            <v>LNG - BG</v>
          </cell>
          <cell r="W411">
            <v>0</v>
          </cell>
        </row>
        <row r="412">
          <cell r="B412">
            <v>201401</v>
          </cell>
          <cell r="C412" t="str">
            <v>DISTRIGAS</v>
          </cell>
          <cell r="D412">
            <v>173774</v>
          </cell>
          <cell r="E412" t="str">
            <v>GAS</v>
          </cell>
          <cell r="F412">
            <v>0</v>
          </cell>
          <cell r="H412" t="str">
            <v>LNG - BG</v>
          </cell>
          <cell r="W412">
            <v>0</v>
          </cell>
        </row>
        <row r="413">
          <cell r="B413">
            <v>201402</v>
          </cell>
          <cell r="C413" t="str">
            <v>DISTRIGAS</v>
          </cell>
          <cell r="D413">
            <v>173774</v>
          </cell>
          <cell r="E413" t="str">
            <v>GAS</v>
          </cell>
          <cell r="F413">
            <v>0</v>
          </cell>
          <cell r="H413" t="str">
            <v>LNG - BG</v>
          </cell>
          <cell r="W413">
            <v>0</v>
          </cell>
        </row>
        <row r="414">
          <cell r="B414">
            <v>201403</v>
          </cell>
          <cell r="C414" t="str">
            <v>DISTRIGAS</v>
          </cell>
          <cell r="D414">
            <v>173774</v>
          </cell>
          <cell r="E414" t="str">
            <v>GAS</v>
          </cell>
          <cell r="F414">
            <v>0</v>
          </cell>
          <cell r="H414" t="str">
            <v>LNG - BG</v>
          </cell>
          <cell r="W414">
            <v>0</v>
          </cell>
        </row>
        <row r="415">
          <cell r="B415">
            <v>201404</v>
          </cell>
          <cell r="C415" t="str">
            <v>DISTRIGAS</v>
          </cell>
          <cell r="D415">
            <v>173774</v>
          </cell>
          <cell r="E415" t="str">
            <v>GAS</v>
          </cell>
          <cell r="F415">
            <v>0</v>
          </cell>
          <cell r="H415" t="str">
            <v>LNG - BG</v>
          </cell>
          <cell r="W415">
            <v>0</v>
          </cell>
        </row>
        <row r="416">
          <cell r="B416">
            <v>201405</v>
          </cell>
          <cell r="C416" t="str">
            <v>DISTRIGAS</v>
          </cell>
          <cell r="D416">
            <v>173774</v>
          </cell>
          <cell r="E416" t="str">
            <v>GAS</v>
          </cell>
          <cell r="F416">
            <v>0</v>
          </cell>
          <cell r="H416" t="str">
            <v>LNG - BG</v>
          </cell>
          <cell r="W416">
            <v>0</v>
          </cell>
        </row>
        <row r="417">
          <cell r="B417">
            <v>201406</v>
          </cell>
          <cell r="C417" t="str">
            <v>DISTRIGAS</v>
          </cell>
          <cell r="D417">
            <v>173774</v>
          </cell>
          <cell r="E417" t="str">
            <v>GAS</v>
          </cell>
          <cell r="F417">
            <v>0</v>
          </cell>
          <cell r="H417" t="str">
            <v>LNG - BG</v>
          </cell>
          <cell r="W417">
            <v>0</v>
          </cell>
        </row>
        <row r="418">
          <cell r="B418">
            <v>201407</v>
          </cell>
          <cell r="C418" t="str">
            <v>DISTRIGAS</v>
          </cell>
          <cell r="D418">
            <v>173774</v>
          </cell>
          <cell r="E418" t="str">
            <v>GAS</v>
          </cell>
          <cell r="F418">
            <v>0</v>
          </cell>
          <cell r="H418" t="str">
            <v>LNG - BG</v>
          </cell>
          <cell r="W418">
            <v>0</v>
          </cell>
        </row>
        <row r="419">
          <cell r="B419">
            <v>201408</v>
          </cell>
          <cell r="C419" t="str">
            <v>DISTRIGAS</v>
          </cell>
          <cell r="D419">
            <v>173774</v>
          </cell>
          <cell r="E419" t="str">
            <v>GAS</v>
          </cell>
          <cell r="F419">
            <v>0</v>
          </cell>
          <cell r="H419" t="str">
            <v>LNG - BG</v>
          </cell>
          <cell r="W419">
            <v>0</v>
          </cell>
        </row>
        <row r="420">
          <cell r="B420">
            <v>201409</v>
          </cell>
          <cell r="C420" t="str">
            <v>DISTRIGAS</v>
          </cell>
          <cell r="D420">
            <v>173774</v>
          </cell>
          <cell r="E420" t="str">
            <v>GAS</v>
          </cell>
          <cell r="F420">
            <v>0</v>
          </cell>
          <cell r="H420" t="str">
            <v>LNG - BG</v>
          </cell>
          <cell r="W420">
            <v>0</v>
          </cell>
        </row>
        <row r="421">
          <cell r="B421">
            <v>201410</v>
          </cell>
          <cell r="C421" t="str">
            <v>DISTRIGAS</v>
          </cell>
          <cell r="D421">
            <v>173774</v>
          </cell>
          <cell r="E421" t="str">
            <v>GAS</v>
          </cell>
          <cell r="F421">
            <v>0</v>
          </cell>
          <cell r="H421" t="str">
            <v>LNG - BG</v>
          </cell>
          <cell r="W421">
            <v>0</v>
          </cell>
        </row>
        <row r="422">
          <cell r="B422">
            <v>201104</v>
          </cell>
          <cell r="C422" t="str">
            <v>BGLNG</v>
          </cell>
          <cell r="D422">
            <v>181205</v>
          </cell>
          <cell r="E422" t="str">
            <v>FUTTRG</v>
          </cell>
          <cell r="F422">
            <v>0</v>
          </cell>
          <cell r="H422" t="str">
            <v>WSS OSS - NY</v>
          </cell>
          <cell r="W422">
            <v>0</v>
          </cell>
        </row>
        <row r="423">
          <cell r="B423">
            <v>201104</v>
          </cell>
          <cell r="C423" t="str">
            <v>BGLNG</v>
          </cell>
          <cell r="D423">
            <v>181205</v>
          </cell>
          <cell r="E423" t="str">
            <v>GAS</v>
          </cell>
          <cell r="F423">
            <v>-129000</v>
          </cell>
          <cell r="H423" t="str">
            <v>WSS OSS - NY</v>
          </cell>
          <cell r="W423">
            <v>2579.4839999999999</v>
          </cell>
        </row>
        <row r="424">
          <cell r="B424">
            <v>201104</v>
          </cell>
          <cell r="C424" t="str">
            <v>BGLNG</v>
          </cell>
          <cell r="D424">
            <v>181205</v>
          </cell>
          <cell r="E424" t="str">
            <v>GASTRG</v>
          </cell>
          <cell r="F424">
            <v>0</v>
          </cell>
          <cell r="H424" t="str">
            <v>WSS OSS - NY</v>
          </cell>
          <cell r="W424">
            <v>0</v>
          </cell>
        </row>
        <row r="425">
          <cell r="B425">
            <v>201104</v>
          </cell>
          <cell r="C425" t="str">
            <v>BGLNG</v>
          </cell>
          <cell r="D425">
            <v>181333</v>
          </cell>
          <cell r="E425" t="str">
            <v>FUTTRG</v>
          </cell>
          <cell r="F425">
            <v>0</v>
          </cell>
          <cell r="H425" t="str">
            <v>WSS OSS - NY</v>
          </cell>
          <cell r="W425">
            <v>0</v>
          </cell>
        </row>
        <row r="426">
          <cell r="B426">
            <v>201104</v>
          </cell>
          <cell r="C426" t="str">
            <v>BGLNG</v>
          </cell>
          <cell r="D426">
            <v>181333</v>
          </cell>
          <cell r="E426" t="str">
            <v>GAS</v>
          </cell>
          <cell r="F426">
            <v>-1830</v>
          </cell>
          <cell r="H426" t="str">
            <v>WSS OSS - NY</v>
          </cell>
          <cell r="W426">
            <v>36.592680000000001</v>
          </cell>
        </row>
        <row r="427">
          <cell r="B427">
            <v>201104</v>
          </cell>
          <cell r="C427" t="str">
            <v>BGLNG</v>
          </cell>
          <cell r="D427">
            <v>181333</v>
          </cell>
          <cell r="E427" t="str">
            <v>GASTRG</v>
          </cell>
          <cell r="F427">
            <v>0</v>
          </cell>
          <cell r="H427" t="str">
            <v>WSS OSS - NY</v>
          </cell>
          <cell r="W427">
            <v>0</v>
          </cell>
        </row>
        <row r="428">
          <cell r="B428">
            <v>201104</v>
          </cell>
          <cell r="C428" t="str">
            <v>CARGILL</v>
          </cell>
          <cell r="D428">
            <v>180569</v>
          </cell>
          <cell r="E428" t="str">
            <v>GASIDX</v>
          </cell>
          <cell r="F428">
            <v>-300000</v>
          </cell>
          <cell r="H428" t="str">
            <v>WSS OSS - NY</v>
          </cell>
          <cell r="W428">
            <v>5998.8</v>
          </cell>
        </row>
        <row r="429">
          <cell r="B429">
            <v>201104</v>
          </cell>
          <cell r="C429" t="str">
            <v>COLONIAL</v>
          </cell>
          <cell r="D429">
            <v>181654</v>
          </cell>
          <cell r="E429" t="str">
            <v>GAS</v>
          </cell>
          <cell r="F429">
            <v>-69330</v>
          </cell>
          <cell r="H429" t="str">
            <v>Supply - BG</v>
          </cell>
          <cell r="W429">
            <v>0</v>
          </cell>
        </row>
        <row r="430">
          <cell r="B430">
            <v>201104</v>
          </cell>
          <cell r="C430" t="str">
            <v>LI</v>
          </cell>
          <cell r="D430">
            <v>35675</v>
          </cell>
          <cell r="E430" t="str">
            <v>GAS</v>
          </cell>
          <cell r="F430">
            <v>0</v>
          </cell>
          <cell r="H430" t="str">
            <v>LDC Gas Usage - LI</v>
          </cell>
          <cell r="W430">
            <v>0</v>
          </cell>
        </row>
        <row r="431">
          <cell r="B431">
            <v>201104</v>
          </cell>
          <cell r="C431" t="str">
            <v>LI</v>
          </cell>
          <cell r="D431">
            <v>181791</v>
          </cell>
          <cell r="E431" t="str">
            <v>GAS</v>
          </cell>
          <cell r="F431">
            <v>-240600</v>
          </cell>
          <cell r="H431" t="str">
            <v>WSS OSS - NY</v>
          </cell>
          <cell r="W431">
            <v>0</v>
          </cell>
        </row>
        <row r="432">
          <cell r="B432">
            <v>201104</v>
          </cell>
          <cell r="C432" t="str">
            <v>LI</v>
          </cell>
          <cell r="D432">
            <v>181797</v>
          </cell>
          <cell r="E432" t="str">
            <v>GASGDA</v>
          </cell>
          <cell r="F432">
            <v>-1070220</v>
          </cell>
          <cell r="H432" t="str">
            <v>WSS OSS - NY</v>
          </cell>
          <cell r="W432">
            <v>0</v>
          </cell>
        </row>
        <row r="433">
          <cell r="B433">
            <v>201104</v>
          </cell>
          <cell r="C433" t="str">
            <v>MACQUARIE</v>
          </cell>
          <cell r="D433">
            <v>180567</v>
          </cell>
          <cell r="E433" t="str">
            <v>GASIDX</v>
          </cell>
          <cell r="F433">
            <v>-240600</v>
          </cell>
          <cell r="H433" t="str">
            <v>WSS OSS - LI</v>
          </cell>
          <cell r="W433">
            <v>4811.0375999999997</v>
          </cell>
        </row>
        <row r="434">
          <cell r="B434">
            <v>201104</v>
          </cell>
          <cell r="C434" t="str">
            <v>MACQUARIE</v>
          </cell>
          <cell r="D434">
            <v>180568</v>
          </cell>
          <cell r="E434" t="str">
            <v>GASIDX</v>
          </cell>
          <cell r="F434">
            <v>-150000</v>
          </cell>
          <cell r="H434" t="str">
            <v>WSS OSS - NY</v>
          </cell>
          <cell r="W434">
            <v>2999.4</v>
          </cell>
        </row>
        <row r="435">
          <cell r="B435">
            <v>201104</v>
          </cell>
          <cell r="C435" t="str">
            <v>NJRENERGY</v>
          </cell>
          <cell r="D435">
            <v>181802</v>
          </cell>
          <cell r="E435" t="str">
            <v>GAS</v>
          </cell>
          <cell r="F435">
            <v>0</v>
          </cell>
          <cell r="H435" t="str">
            <v>Sales - EN</v>
          </cell>
          <cell r="W435">
            <v>0</v>
          </cell>
        </row>
        <row r="436">
          <cell r="B436">
            <v>201104</v>
          </cell>
          <cell r="C436" t="str">
            <v>OXY</v>
          </cell>
          <cell r="D436">
            <v>180719</v>
          </cell>
          <cell r="E436" t="str">
            <v>GASIDX</v>
          </cell>
          <cell r="F436">
            <v>-450000</v>
          </cell>
          <cell r="H436" t="str">
            <v>WSS OSS - NY</v>
          </cell>
          <cell r="W436">
            <v>8998.2000000000007</v>
          </cell>
        </row>
        <row r="437">
          <cell r="B437">
            <v>201104</v>
          </cell>
          <cell r="C437" t="str">
            <v>SEMPRA</v>
          </cell>
          <cell r="D437">
            <v>180853</v>
          </cell>
          <cell r="E437" t="str">
            <v>GASIDX</v>
          </cell>
          <cell r="F437">
            <v>-90000</v>
          </cell>
          <cell r="H437" t="str">
            <v>WSS OSS - NY</v>
          </cell>
          <cell r="W437">
            <v>1799.64</v>
          </cell>
        </row>
        <row r="438">
          <cell r="B438">
            <v>201104</v>
          </cell>
          <cell r="C438" t="str">
            <v>TCO</v>
          </cell>
          <cell r="D438">
            <v>181689</v>
          </cell>
          <cell r="E438" t="str">
            <v>GAS</v>
          </cell>
          <cell r="F438">
            <v>0</v>
          </cell>
          <cell r="H438" t="str">
            <v>Optimization - NEC</v>
          </cell>
          <cell r="W438">
            <v>0</v>
          </cell>
        </row>
        <row r="439">
          <cell r="B439">
            <v>201104</v>
          </cell>
          <cell r="C439" t="str">
            <v>TOTAL</v>
          </cell>
          <cell r="D439">
            <v>181331</v>
          </cell>
          <cell r="E439" t="str">
            <v>GASIDX</v>
          </cell>
          <cell r="F439">
            <v>-1200000</v>
          </cell>
          <cell r="H439" t="str">
            <v>WSS OSS - NY</v>
          </cell>
          <cell r="W439">
            <v>23995.200000000001</v>
          </cell>
        </row>
        <row r="440">
          <cell r="B440">
            <v>201105</v>
          </cell>
          <cell r="C440" t="str">
            <v>LI</v>
          </cell>
          <cell r="D440">
            <v>181791</v>
          </cell>
          <cell r="E440" t="str">
            <v>GAS</v>
          </cell>
          <cell r="F440">
            <v>-248620</v>
          </cell>
          <cell r="H440" t="str">
            <v>WSS OSS - NY</v>
          </cell>
          <cell r="W440">
            <v>0</v>
          </cell>
        </row>
        <row r="441">
          <cell r="B441">
            <v>201105</v>
          </cell>
          <cell r="C441" t="str">
            <v>NJRENERGY</v>
          </cell>
          <cell r="D441">
            <v>181802</v>
          </cell>
          <cell r="E441" t="str">
            <v>GAS</v>
          </cell>
          <cell r="F441">
            <v>0</v>
          </cell>
          <cell r="H441" t="str">
            <v>Sales - EN</v>
          </cell>
          <cell r="W441">
            <v>0</v>
          </cell>
        </row>
        <row r="442">
          <cell r="B442">
            <v>201106</v>
          </cell>
          <cell r="C442" t="str">
            <v>LI</v>
          </cell>
          <cell r="D442">
            <v>181791</v>
          </cell>
          <cell r="E442" t="str">
            <v>GAS</v>
          </cell>
          <cell r="F442">
            <v>-240600</v>
          </cell>
          <cell r="H442" t="str">
            <v>WSS OSS - NY</v>
          </cell>
          <cell r="W442">
            <v>0</v>
          </cell>
        </row>
        <row r="443">
          <cell r="B443">
            <v>201106</v>
          </cell>
          <cell r="C443" t="str">
            <v>NJRENERGY</v>
          </cell>
          <cell r="D443">
            <v>181802</v>
          </cell>
          <cell r="E443" t="str">
            <v>GAS</v>
          </cell>
          <cell r="F443">
            <v>0</v>
          </cell>
          <cell r="H443" t="str">
            <v>Sales - EN</v>
          </cell>
          <cell r="W443">
            <v>0</v>
          </cell>
        </row>
        <row r="444">
          <cell r="B444">
            <v>201107</v>
          </cell>
          <cell r="C444" t="str">
            <v>LI</v>
          </cell>
          <cell r="D444">
            <v>181791</v>
          </cell>
          <cell r="E444" t="str">
            <v>GAS</v>
          </cell>
          <cell r="F444">
            <v>-248620</v>
          </cell>
          <cell r="H444" t="str">
            <v>WSS OSS - NY</v>
          </cell>
          <cell r="W444">
            <v>0</v>
          </cell>
        </row>
        <row r="445">
          <cell r="B445">
            <v>201107</v>
          </cell>
          <cell r="C445" t="str">
            <v>NJRENERGY</v>
          </cell>
          <cell r="D445">
            <v>181802</v>
          </cell>
          <cell r="E445" t="str">
            <v>GAS</v>
          </cell>
          <cell r="F445">
            <v>0</v>
          </cell>
          <cell r="H445" t="str">
            <v>Sales - EN</v>
          </cell>
          <cell r="W445">
            <v>0</v>
          </cell>
        </row>
        <row r="446">
          <cell r="B446">
            <v>201108</v>
          </cell>
          <cell r="C446" t="str">
            <v>LI</v>
          </cell>
          <cell r="D446">
            <v>181791</v>
          </cell>
          <cell r="E446" t="str">
            <v>GAS</v>
          </cell>
          <cell r="F446">
            <v>-248620</v>
          </cell>
          <cell r="H446" t="str">
            <v>WSS OSS - NY</v>
          </cell>
          <cell r="W446">
            <v>0</v>
          </cell>
        </row>
        <row r="447">
          <cell r="B447">
            <v>201108</v>
          </cell>
          <cell r="C447" t="str">
            <v>NJRENERGY</v>
          </cell>
          <cell r="D447">
            <v>181802</v>
          </cell>
          <cell r="E447" t="str">
            <v>GAS</v>
          </cell>
          <cell r="F447">
            <v>0</v>
          </cell>
          <cell r="H447" t="str">
            <v>Sales - EN</v>
          </cell>
          <cell r="W447">
            <v>0</v>
          </cell>
        </row>
        <row r="448">
          <cell r="B448">
            <v>201109</v>
          </cell>
          <cell r="C448" t="str">
            <v>LI</v>
          </cell>
          <cell r="D448">
            <v>181791</v>
          </cell>
          <cell r="E448" t="str">
            <v>GAS</v>
          </cell>
          <cell r="F448">
            <v>-240600</v>
          </cell>
          <cell r="H448" t="str">
            <v>WSS OSS - NY</v>
          </cell>
          <cell r="W448">
            <v>0</v>
          </cell>
        </row>
        <row r="449">
          <cell r="B449">
            <v>201109</v>
          </cell>
          <cell r="C449" t="str">
            <v>NJRENERGY</v>
          </cell>
          <cell r="D449">
            <v>181802</v>
          </cell>
          <cell r="E449" t="str">
            <v>GAS</v>
          </cell>
          <cell r="F449">
            <v>0</v>
          </cell>
          <cell r="H449" t="str">
            <v>Sales - EN</v>
          </cell>
          <cell r="W449">
            <v>0</v>
          </cell>
        </row>
        <row r="450">
          <cell r="B450">
            <v>201110</v>
          </cell>
          <cell r="C450" t="str">
            <v>LI</v>
          </cell>
          <cell r="D450">
            <v>181791</v>
          </cell>
          <cell r="E450" t="str">
            <v>GAS</v>
          </cell>
          <cell r="F450">
            <v>-248620</v>
          </cell>
          <cell r="H450" t="str">
            <v>WSS OSS - NY</v>
          </cell>
          <cell r="W450">
            <v>0</v>
          </cell>
        </row>
        <row r="451">
          <cell r="B451">
            <v>201110</v>
          </cell>
          <cell r="C451" t="str">
            <v>NJRENERGY</v>
          </cell>
          <cell r="D451">
            <v>181802</v>
          </cell>
          <cell r="E451" t="str">
            <v>GAS</v>
          </cell>
          <cell r="F451">
            <v>0</v>
          </cell>
          <cell r="H451" t="str">
            <v>Sales - EN</v>
          </cell>
          <cell r="W451">
            <v>0</v>
          </cell>
        </row>
        <row r="452">
          <cell r="B452">
            <v>201111</v>
          </cell>
          <cell r="C452" t="str">
            <v>BP</v>
          </cell>
          <cell r="D452">
            <v>180007</v>
          </cell>
          <cell r="E452" t="str">
            <v>FUTTRG</v>
          </cell>
          <cell r="F452">
            <v>128580</v>
          </cell>
          <cell r="H452" t="str">
            <v>Sales - NIMO</v>
          </cell>
          <cell r="W452">
            <v>0</v>
          </cell>
        </row>
        <row r="453">
          <cell r="B453">
            <v>201111</v>
          </cell>
          <cell r="C453" t="str">
            <v>BP</v>
          </cell>
          <cell r="D453">
            <v>180007</v>
          </cell>
          <cell r="E453" t="str">
            <v>GASTRG</v>
          </cell>
          <cell r="F453">
            <v>-128580</v>
          </cell>
          <cell r="H453" t="str">
            <v>Sales - NIMO</v>
          </cell>
          <cell r="W453">
            <v>2564.9138400000002</v>
          </cell>
        </row>
        <row r="454">
          <cell r="B454">
            <v>201111</v>
          </cell>
          <cell r="C454" t="str">
            <v>LI</v>
          </cell>
          <cell r="D454">
            <v>181791</v>
          </cell>
          <cell r="E454" t="str">
            <v>GAS</v>
          </cell>
          <cell r="F454">
            <v>-240600</v>
          </cell>
          <cell r="H454" t="str">
            <v>WSS OSS - NY</v>
          </cell>
          <cell r="W454">
            <v>0</v>
          </cell>
        </row>
        <row r="455">
          <cell r="B455">
            <v>201112</v>
          </cell>
          <cell r="C455" t="str">
            <v>BP</v>
          </cell>
          <cell r="D455">
            <v>180007</v>
          </cell>
          <cell r="E455" t="str">
            <v>FUTTRG</v>
          </cell>
          <cell r="F455">
            <v>132760</v>
          </cell>
          <cell r="H455" t="str">
            <v>Sales - NIMO</v>
          </cell>
          <cell r="W455">
            <v>0</v>
          </cell>
        </row>
        <row r="456">
          <cell r="B456">
            <v>201112</v>
          </cell>
          <cell r="C456" t="str">
            <v>BP</v>
          </cell>
          <cell r="D456">
            <v>180007</v>
          </cell>
          <cell r="E456" t="str">
            <v>GASTRG</v>
          </cell>
          <cell r="F456">
            <v>-132760</v>
          </cell>
          <cell r="H456" t="str">
            <v>Sales - NIMO</v>
          </cell>
          <cell r="W456">
            <v>2646.9688799999999</v>
          </cell>
        </row>
        <row r="457">
          <cell r="B457">
            <v>201112</v>
          </cell>
          <cell r="C457" t="str">
            <v>LI</v>
          </cell>
          <cell r="D457">
            <v>181791</v>
          </cell>
          <cell r="E457" t="str">
            <v>GAS</v>
          </cell>
          <cell r="F457">
            <v>-248620</v>
          </cell>
          <cell r="H457" t="str">
            <v>WSS OSS - NY</v>
          </cell>
          <cell r="W457">
            <v>0</v>
          </cell>
        </row>
        <row r="458">
          <cell r="B458">
            <v>201201</v>
          </cell>
          <cell r="C458" t="str">
            <v>BP</v>
          </cell>
          <cell r="D458">
            <v>180007</v>
          </cell>
          <cell r="E458" t="str">
            <v>FUTTRG</v>
          </cell>
          <cell r="F458">
            <v>132630</v>
          </cell>
          <cell r="H458" t="str">
            <v>Sales - NIMO</v>
          </cell>
          <cell r="W458">
            <v>0</v>
          </cell>
        </row>
        <row r="459">
          <cell r="B459">
            <v>201201</v>
          </cell>
          <cell r="C459" t="str">
            <v>BP</v>
          </cell>
          <cell r="D459">
            <v>180007</v>
          </cell>
          <cell r="E459" t="str">
            <v>GASTRG</v>
          </cell>
          <cell r="F459">
            <v>-132630</v>
          </cell>
          <cell r="H459" t="str">
            <v>Sales - NIMO</v>
          </cell>
          <cell r="W459">
            <v>2643.0506399999999</v>
          </cell>
        </row>
        <row r="460">
          <cell r="B460">
            <v>201201</v>
          </cell>
          <cell r="C460" t="str">
            <v>LI</v>
          </cell>
          <cell r="D460">
            <v>181791</v>
          </cell>
          <cell r="E460" t="str">
            <v>GAS</v>
          </cell>
          <cell r="F460">
            <v>-248620</v>
          </cell>
          <cell r="H460" t="str">
            <v>WSS OSS - NY</v>
          </cell>
          <cell r="W460">
            <v>0</v>
          </cell>
        </row>
        <row r="461">
          <cell r="B461">
            <v>201202</v>
          </cell>
          <cell r="C461" t="str">
            <v>BP</v>
          </cell>
          <cell r="D461">
            <v>180007</v>
          </cell>
          <cell r="E461" t="str">
            <v>FUTTRG</v>
          </cell>
          <cell r="F461">
            <v>123950</v>
          </cell>
          <cell r="H461" t="str">
            <v>Sales - NIMO</v>
          </cell>
          <cell r="W461">
            <v>0</v>
          </cell>
        </row>
        <row r="462">
          <cell r="B462">
            <v>201202</v>
          </cell>
          <cell r="C462" t="str">
            <v>BP</v>
          </cell>
          <cell r="D462">
            <v>180007</v>
          </cell>
          <cell r="E462" t="str">
            <v>GASTRG</v>
          </cell>
          <cell r="F462">
            <v>-123950</v>
          </cell>
          <cell r="H462" t="str">
            <v>Sales - NIMO</v>
          </cell>
          <cell r="W462">
            <v>2468.5882000000001</v>
          </cell>
        </row>
        <row r="463">
          <cell r="B463">
            <v>201202</v>
          </cell>
          <cell r="C463" t="str">
            <v>LI</v>
          </cell>
          <cell r="D463">
            <v>181791</v>
          </cell>
          <cell r="E463" t="str">
            <v>GAS</v>
          </cell>
          <cell r="F463">
            <v>-232580</v>
          </cell>
          <cell r="H463" t="str">
            <v>WSS OSS - NY</v>
          </cell>
          <cell r="W463">
            <v>0</v>
          </cell>
        </row>
        <row r="464">
          <cell r="B464">
            <v>201203</v>
          </cell>
          <cell r="C464" t="str">
            <v>BP</v>
          </cell>
          <cell r="D464">
            <v>180007</v>
          </cell>
          <cell r="E464" t="str">
            <v>FUTTRG</v>
          </cell>
          <cell r="F464">
            <v>132350</v>
          </cell>
          <cell r="H464" t="str">
            <v>Sales - NIMO</v>
          </cell>
          <cell r="W464">
            <v>0</v>
          </cell>
        </row>
        <row r="465">
          <cell r="B465">
            <v>201203</v>
          </cell>
          <cell r="C465" t="str">
            <v>BP</v>
          </cell>
          <cell r="D465">
            <v>180007</v>
          </cell>
          <cell r="E465" t="str">
            <v>GASTRG</v>
          </cell>
          <cell r="F465">
            <v>-132350</v>
          </cell>
          <cell r="H465" t="str">
            <v>Sales - NIMO</v>
          </cell>
          <cell r="W465">
            <v>2634.0297</v>
          </cell>
        </row>
        <row r="466">
          <cell r="B466">
            <v>201203</v>
          </cell>
          <cell r="C466" t="str">
            <v>LI</v>
          </cell>
          <cell r="D466">
            <v>181791</v>
          </cell>
          <cell r="E466" t="str">
            <v>GAS</v>
          </cell>
          <cell r="F466">
            <v>-248620</v>
          </cell>
          <cell r="H466" t="str">
            <v>WSS OSS - NY</v>
          </cell>
          <cell r="W466">
            <v>0</v>
          </cell>
        </row>
        <row r="467">
          <cell r="B467">
            <v>201204</v>
          </cell>
          <cell r="C467" t="str">
            <v>LI</v>
          </cell>
          <cell r="D467">
            <v>181791</v>
          </cell>
          <cell r="E467" t="str">
            <v>GAS</v>
          </cell>
          <cell r="F467">
            <v>-240600</v>
          </cell>
          <cell r="H467" t="str">
            <v>WSS OSS - NY</v>
          </cell>
          <cell r="W467">
            <v>0</v>
          </cell>
        </row>
        <row r="468">
          <cell r="B468">
            <v>201205</v>
          </cell>
          <cell r="C468" t="str">
            <v>LI</v>
          </cell>
          <cell r="D468">
            <v>181791</v>
          </cell>
          <cell r="E468" t="str">
            <v>GAS</v>
          </cell>
          <cell r="F468">
            <v>-248620</v>
          </cell>
          <cell r="H468" t="str">
            <v>WSS OSS - NY</v>
          </cell>
          <cell r="W468">
            <v>0</v>
          </cell>
        </row>
        <row r="469">
          <cell r="B469">
            <v>201206</v>
          </cell>
          <cell r="C469" t="str">
            <v>LI</v>
          </cell>
          <cell r="D469">
            <v>181791</v>
          </cell>
          <cell r="E469" t="str">
            <v>GAS</v>
          </cell>
          <cell r="F469">
            <v>-240600</v>
          </cell>
          <cell r="H469" t="str">
            <v>WSS OSS - NY</v>
          </cell>
          <cell r="W469">
            <v>0</v>
          </cell>
        </row>
        <row r="470">
          <cell r="B470">
            <v>201207</v>
          </cell>
          <cell r="C470" t="str">
            <v>LI</v>
          </cell>
          <cell r="D470">
            <v>181791</v>
          </cell>
          <cell r="E470" t="str">
            <v>GAS</v>
          </cell>
          <cell r="F470">
            <v>-248620</v>
          </cell>
          <cell r="H470" t="str">
            <v>WSS OSS - NY</v>
          </cell>
          <cell r="W470">
            <v>0</v>
          </cell>
        </row>
        <row r="471">
          <cell r="B471">
            <v>201208</v>
          </cell>
          <cell r="C471" t="str">
            <v>LI</v>
          </cell>
          <cell r="D471">
            <v>181791</v>
          </cell>
          <cell r="E471" t="str">
            <v>GAS</v>
          </cell>
          <cell r="F471">
            <v>-248620</v>
          </cell>
          <cell r="H471" t="str">
            <v>WSS OSS - NY</v>
          </cell>
          <cell r="W471">
            <v>0</v>
          </cell>
        </row>
        <row r="472">
          <cell r="B472">
            <v>201209</v>
          </cell>
          <cell r="C472" t="str">
            <v>LI</v>
          </cell>
          <cell r="D472">
            <v>181791</v>
          </cell>
          <cell r="E472" t="str">
            <v>GAS</v>
          </cell>
          <cell r="F472">
            <v>-240600</v>
          </cell>
          <cell r="H472" t="str">
            <v>WSS OSS - NY</v>
          </cell>
          <cell r="W472">
            <v>0</v>
          </cell>
        </row>
        <row r="473">
          <cell r="B473">
            <v>201210</v>
          </cell>
          <cell r="C473" t="str">
            <v>LI</v>
          </cell>
          <cell r="D473">
            <v>181791</v>
          </cell>
          <cell r="E473" t="str">
            <v>GAS</v>
          </cell>
          <cell r="F473">
            <v>-248620</v>
          </cell>
          <cell r="H473" t="str">
            <v>WSS OSS - NY</v>
          </cell>
          <cell r="W473">
            <v>0</v>
          </cell>
        </row>
      </sheetData>
      <sheetData sheetId="27">
        <row r="2">
          <cell r="B2">
            <v>201101</v>
          </cell>
          <cell r="D2">
            <v>172518</v>
          </cell>
          <cell r="W2">
            <v>0</v>
          </cell>
        </row>
        <row r="3">
          <cell r="B3">
            <v>201101</v>
          </cell>
          <cell r="D3">
            <v>172518</v>
          </cell>
          <cell r="W3">
            <v>482.25538306146137</v>
          </cell>
        </row>
        <row r="4">
          <cell r="B4">
            <v>201101</v>
          </cell>
          <cell r="D4">
            <v>172518</v>
          </cell>
          <cell r="W4">
            <v>0</v>
          </cell>
        </row>
        <row r="5">
          <cell r="B5">
            <v>201101</v>
          </cell>
          <cell r="D5">
            <v>172519</v>
          </cell>
          <cell r="W5">
            <v>0</v>
          </cell>
        </row>
        <row r="6">
          <cell r="B6">
            <v>201101</v>
          </cell>
          <cell r="D6">
            <v>172519</v>
          </cell>
          <cell r="W6">
            <v>1735.6234865965191</v>
          </cell>
        </row>
        <row r="7">
          <cell r="B7">
            <v>201101</v>
          </cell>
          <cell r="D7">
            <v>172519</v>
          </cell>
          <cell r="W7">
            <v>0</v>
          </cell>
        </row>
        <row r="8">
          <cell r="B8">
            <v>201101</v>
          </cell>
          <cell r="D8">
            <v>172078</v>
          </cell>
          <cell r="W8">
            <v>6892.3048340432506</v>
          </cell>
        </row>
        <row r="9">
          <cell r="B9">
            <v>201101</v>
          </cell>
          <cell r="D9">
            <v>67038</v>
          </cell>
          <cell r="W9">
            <v>4569.6087026716878</v>
          </cell>
        </row>
        <row r="10">
          <cell r="B10">
            <v>201101</v>
          </cell>
          <cell r="D10">
            <v>67039</v>
          </cell>
          <cell r="W10">
            <v>4464.2315624140419</v>
          </cell>
        </row>
        <row r="11">
          <cell r="B11">
            <v>201101</v>
          </cell>
          <cell r="D11">
            <v>173097</v>
          </cell>
          <cell r="W11">
            <v>0</v>
          </cell>
        </row>
        <row r="12">
          <cell r="B12">
            <v>201101</v>
          </cell>
          <cell r="D12">
            <v>173097</v>
          </cell>
          <cell r="W12">
            <v>2607.1544230803424</v>
          </cell>
        </row>
        <row r="13">
          <cell r="B13">
            <v>201101</v>
          </cell>
          <cell r="D13">
            <v>173097</v>
          </cell>
          <cell r="W13">
            <v>0</v>
          </cell>
        </row>
        <row r="14">
          <cell r="B14">
            <v>201101</v>
          </cell>
          <cell r="D14">
            <v>166064</v>
          </cell>
          <cell r="W14">
            <v>15496.638273183205</v>
          </cell>
        </row>
        <row r="15">
          <cell r="B15">
            <v>201101</v>
          </cell>
          <cell r="D15">
            <v>166075</v>
          </cell>
          <cell r="W15">
            <v>0</v>
          </cell>
        </row>
        <row r="16">
          <cell r="B16">
            <v>201101</v>
          </cell>
          <cell r="D16">
            <v>168214</v>
          </cell>
          <cell r="W16">
            <v>0</v>
          </cell>
        </row>
        <row r="17">
          <cell r="B17">
            <v>201101</v>
          </cell>
          <cell r="D17">
            <v>153738</v>
          </cell>
          <cell r="W17">
            <v>0</v>
          </cell>
        </row>
        <row r="18">
          <cell r="B18">
            <v>201101</v>
          </cell>
          <cell r="D18">
            <v>153738</v>
          </cell>
          <cell r="W18">
            <v>5841.6127634591412</v>
          </cell>
        </row>
        <row r="19">
          <cell r="B19">
            <v>201101</v>
          </cell>
          <cell r="D19">
            <v>153738</v>
          </cell>
          <cell r="W19">
            <v>0</v>
          </cell>
        </row>
        <row r="20">
          <cell r="B20">
            <v>201101</v>
          </cell>
          <cell r="D20">
            <v>165934</v>
          </cell>
          <cell r="W20">
            <v>0</v>
          </cell>
        </row>
        <row r="21">
          <cell r="B21">
            <v>201101</v>
          </cell>
          <cell r="D21">
            <v>165934</v>
          </cell>
          <cell r="W21">
            <v>3103.0468478222051</v>
          </cell>
        </row>
        <row r="22">
          <cell r="B22">
            <v>201101</v>
          </cell>
          <cell r="D22">
            <v>165934</v>
          </cell>
          <cell r="W22">
            <v>0</v>
          </cell>
        </row>
        <row r="23">
          <cell r="B23">
            <v>201101</v>
          </cell>
          <cell r="D23">
            <v>166449</v>
          </cell>
          <cell r="W23">
            <v>0</v>
          </cell>
        </row>
        <row r="24">
          <cell r="B24">
            <v>201101</v>
          </cell>
          <cell r="D24">
            <v>166449</v>
          </cell>
          <cell r="W24">
            <v>0</v>
          </cell>
        </row>
        <row r="25">
          <cell r="B25">
            <v>201101</v>
          </cell>
          <cell r="D25">
            <v>48215</v>
          </cell>
          <cell r="W25">
            <v>1581.2569737333263</v>
          </cell>
        </row>
        <row r="26">
          <cell r="B26">
            <v>201101</v>
          </cell>
          <cell r="D26">
            <v>48216</v>
          </cell>
          <cell r="W26">
            <v>1982.969829098811</v>
          </cell>
        </row>
        <row r="27">
          <cell r="B27">
            <v>201101</v>
          </cell>
          <cell r="D27">
            <v>48217</v>
          </cell>
          <cell r="W27">
            <v>18949.889150317063</v>
          </cell>
        </row>
        <row r="28">
          <cell r="B28">
            <v>201101</v>
          </cell>
          <cell r="D28">
            <v>116952</v>
          </cell>
          <cell r="W28">
            <v>6668.5533730407733</v>
          </cell>
        </row>
        <row r="29">
          <cell r="B29">
            <v>201101</v>
          </cell>
          <cell r="D29">
            <v>116953</v>
          </cell>
          <cell r="W29">
            <v>1029.5766512080043</v>
          </cell>
        </row>
        <row r="30">
          <cell r="B30">
            <v>201101</v>
          </cell>
          <cell r="D30">
            <v>84190</v>
          </cell>
          <cell r="W30">
            <v>15835.164835718679</v>
          </cell>
        </row>
        <row r="31">
          <cell r="B31">
            <v>201101</v>
          </cell>
          <cell r="D31">
            <v>91709</v>
          </cell>
          <cell r="W31">
            <v>0</v>
          </cell>
        </row>
        <row r="32">
          <cell r="B32">
            <v>201101</v>
          </cell>
          <cell r="D32">
            <v>172389</v>
          </cell>
          <cell r="W32">
            <v>195.35762055354829</v>
          </cell>
        </row>
        <row r="33">
          <cell r="B33">
            <v>201101</v>
          </cell>
          <cell r="D33">
            <v>172387</v>
          </cell>
          <cell r="W33">
            <v>6198.655309273282</v>
          </cell>
        </row>
        <row r="34">
          <cell r="B34">
            <v>201101</v>
          </cell>
          <cell r="D34">
            <v>167165</v>
          </cell>
          <cell r="W34">
            <v>0</v>
          </cell>
        </row>
        <row r="35">
          <cell r="B35">
            <v>201101</v>
          </cell>
          <cell r="D35">
            <v>167165</v>
          </cell>
          <cell r="W35">
            <v>0</v>
          </cell>
        </row>
        <row r="36">
          <cell r="B36">
            <v>201101</v>
          </cell>
          <cell r="D36">
            <v>167167</v>
          </cell>
          <cell r="W36">
            <v>0</v>
          </cell>
        </row>
        <row r="37">
          <cell r="B37">
            <v>201101</v>
          </cell>
          <cell r="D37">
            <v>167167</v>
          </cell>
          <cell r="W37">
            <v>0</v>
          </cell>
        </row>
        <row r="38">
          <cell r="B38">
            <v>201101</v>
          </cell>
          <cell r="D38">
            <v>162978</v>
          </cell>
          <cell r="W38">
            <v>9917.8484948372516</v>
          </cell>
        </row>
        <row r="39">
          <cell r="B39">
            <v>201101</v>
          </cell>
          <cell r="D39">
            <v>172196</v>
          </cell>
          <cell r="W39">
            <v>6198.655309273282</v>
          </cell>
        </row>
        <row r="40">
          <cell r="B40">
            <v>201101</v>
          </cell>
          <cell r="D40">
            <v>172232</v>
          </cell>
          <cell r="W40">
            <v>2251.9114868721194</v>
          </cell>
        </row>
        <row r="41">
          <cell r="B41">
            <v>201101</v>
          </cell>
          <cell r="D41">
            <v>172366</v>
          </cell>
          <cell r="W41">
            <v>3007.5475647348208</v>
          </cell>
        </row>
        <row r="42">
          <cell r="B42">
            <v>201101</v>
          </cell>
          <cell r="D42">
            <v>172367</v>
          </cell>
          <cell r="W42">
            <v>1298.7182656041925</v>
          </cell>
        </row>
        <row r="43">
          <cell r="B43">
            <v>201101</v>
          </cell>
          <cell r="D43">
            <v>172219</v>
          </cell>
          <cell r="W43">
            <v>1239.7310618546564</v>
          </cell>
        </row>
        <row r="44">
          <cell r="B44">
            <v>201101</v>
          </cell>
          <cell r="D44">
            <v>144516</v>
          </cell>
          <cell r="W44">
            <v>0</v>
          </cell>
        </row>
        <row r="45">
          <cell r="B45">
            <v>201101</v>
          </cell>
          <cell r="D45">
            <v>144516</v>
          </cell>
          <cell r="W45">
            <v>8573.3601582558767</v>
          </cell>
        </row>
        <row r="46">
          <cell r="B46">
            <v>201101</v>
          </cell>
          <cell r="D46">
            <v>144516</v>
          </cell>
          <cell r="W46">
            <v>0</v>
          </cell>
        </row>
        <row r="47">
          <cell r="B47">
            <v>201101</v>
          </cell>
          <cell r="D47">
            <v>144517</v>
          </cell>
          <cell r="W47">
            <v>0</v>
          </cell>
        </row>
        <row r="48">
          <cell r="B48">
            <v>201101</v>
          </cell>
          <cell r="D48">
            <v>144517</v>
          </cell>
          <cell r="W48">
            <v>12397.310618546564</v>
          </cell>
        </row>
        <row r="49">
          <cell r="B49">
            <v>201101</v>
          </cell>
          <cell r="D49">
            <v>144517</v>
          </cell>
          <cell r="W49">
            <v>0</v>
          </cell>
        </row>
        <row r="50">
          <cell r="B50">
            <v>201101</v>
          </cell>
          <cell r="D50">
            <v>144663</v>
          </cell>
          <cell r="W50">
            <v>0</v>
          </cell>
        </row>
        <row r="51">
          <cell r="B51">
            <v>201101</v>
          </cell>
          <cell r="D51">
            <v>144663</v>
          </cell>
          <cell r="W51">
            <v>627.3039172984561</v>
          </cell>
        </row>
        <row r="52">
          <cell r="B52">
            <v>201101</v>
          </cell>
          <cell r="D52">
            <v>144663</v>
          </cell>
          <cell r="W52">
            <v>0</v>
          </cell>
        </row>
        <row r="53">
          <cell r="B53">
            <v>201101</v>
          </cell>
          <cell r="D53">
            <v>148798</v>
          </cell>
          <cell r="W53">
            <v>0</v>
          </cell>
        </row>
        <row r="54">
          <cell r="B54">
            <v>201101</v>
          </cell>
          <cell r="D54">
            <v>148799</v>
          </cell>
          <cell r="W54">
            <v>0</v>
          </cell>
        </row>
        <row r="55">
          <cell r="B55">
            <v>201101</v>
          </cell>
          <cell r="D55">
            <v>148800</v>
          </cell>
          <cell r="W55">
            <v>0</v>
          </cell>
        </row>
        <row r="56">
          <cell r="B56">
            <v>201101</v>
          </cell>
          <cell r="D56">
            <v>148801</v>
          </cell>
          <cell r="W56">
            <v>0</v>
          </cell>
        </row>
        <row r="57">
          <cell r="B57">
            <v>201101</v>
          </cell>
          <cell r="D57">
            <v>148803</v>
          </cell>
          <cell r="W57">
            <v>0</v>
          </cell>
        </row>
        <row r="58">
          <cell r="B58">
            <v>201101</v>
          </cell>
          <cell r="D58">
            <v>148804</v>
          </cell>
          <cell r="W58">
            <v>0</v>
          </cell>
        </row>
        <row r="59">
          <cell r="B59">
            <v>201101</v>
          </cell>
          <cell r="D59">
            <v>149152</v>
          </cell>
          <cell r="W59">
            <v>0</v>
          </cell>
        </row>
        <row r="60">
          <cell r="B60">
            <v>201101</v>
          </cell>
          <cell r="D60">
            <v>149153</v>
          </cell>
          <cell r="W60">
            <v>0</v>
          </cell>
        </row>
        <row r="61">
          <cell r="B61">
            <v>201101</v>
          </cell>
          <cell r="D61">
            <v>172694</v>
          </cell>
          <cell r="W61">
            <v>0</v>
          </cell>
        </row>
        <row r="62">
          <cell r="B62">
            <v>201101</v>
          </cell>
          <cell r="D62">
            <v>172842</v>
          </cell>
          <cell r="W62">
            <v>0</v>
          </cell>
        </row>
        <row r="63">
          <cell r="B63">
            <v>201101</v>
          </cell>
          <cell r="D63">
            <v>172842</v>
          </cell>
          <cell r="W63">
            <v>6818.5208402006101</v>
          </cell>
        </row>
        <row r="64">
          <cell r="B64">
            <v>201101</v>
          </cell>
          <cell r="D64">
            <v>172842</v>
          </cell>
          <cell r="W64">
            <v>0</v>
          </cell>
        </row>
        <row r="65">
          <cell r="B65">
            <v>201101</v>
          </cell>
          <cell r="D65">
            <v>162977</v>
          </cell>
          <cell r="W65">
            <v>14876.772742255876</v>
          </cell>
        </row>
        <row r="66">
          <cell r="B66">
            <v>201101</v>
          </cell>
          <cell r="D66">
            <v>172246</v>
          </cell>
          <cell r="W66">
            <v>2010.1639298104615</v>
          </cell>
        </row>
        <row r="67">
          <cell r="B67">
            <v>201101</v>
          </cell>
          <cell r="D67">
            <v>172248</v>
          </cell>
          <cell r="W67">
            <v>0</v>
          </cell>
        </row>
        <row r="68">
          <cell r="B68">
            <v>201101</v>
          </cell>
          <cell r="D68">
            <v>172248</v>
          </cell>
          <cell r="W68">
            <v>3099.327654636641</v>
          </cell>
        </row>
        <row r="69">
          <cell r="B69">
            <v>201101</v>
          </cell>
          <cell r="D69">
            <v>172248</v>
          </cell>
          <cell r="W69">
            <v>0</v>
          </cell>
        </row>
        <row r="70">
          <cell r="B70">
            <v>201101</v>
          </cell>
          <cell r="D70">
            <v>172349</v>
          </cell>
          <cell r="W70">
            <v>8383.7812841035538</v>
          </cell>
        </row>
        <row r="71">
          <cell r="B71">
            <v>201101</v>
          </cell>
          <cell r="D71">
            <v>172391</v>
          </cell>
          <cell r="W71">
            <v>0</v>
          </cell>
        </row>
        <row r="72">
          <cell r="B72">
            <v>201101</v>
          </cell>
          <cell r="D72">
            <v>172391</v>
          </cell>
          <cell r="W72">
            <v>1363.7041680401221</v>
          </cell>
        </row>
        <row r="73">
          <cell r="B73">
            <v>201101</v>
          </cell>
          <cell r="D73">
            <v>172391</v>
          </cell>
          <cell r="W73">
            <v>0</v>
          </cell>
        </row>
        <row r="74">
          <cell r="B74">
            <v>201101</v>
          </cell>
          <cell r="D74">
            <v>172513</v>
          </cell>
          <cell r="W74">
            <v>0</v>
          </cell>
        </row>
        <row r="75">
          <cell r="B75">
            <v>201101</v>
          </cell>
          <cell r="D75">
            <v>172513</v>
          </cell>
          <cell r="W75">
            <v>1549.6638273183205</v>
          </cell>
        </row>
        <row r="76">
          <cell r="B76">
            <v>201101</v>
          </cell>
          <cell r="D76">
            <v>172513</v>
          </cell>
          <cell r="W76">
            <v>0</v>
          </cell>
        </row>
        <row r="77">
          <cell r="B77">
            <v>201101</v>
          </cell>
          <cell r="D77">
            <v>172840</v>
          </cell>
          <cell r="W77">
            <v>6198.655309273282</v>
          </cell>
        </row>
        <row r="78">
          <cell r="B78">
            <v>201101</v>
          </cell>
          <cell r="D78">
            <v>172845</v>
          </cell>
          <cell r="W78">
            <v>0</v>
          </cell>
        </row>
        <row r="79">
          <cell r="B79">
            <v>201101</v>
          </cell>
          <cell r="D79">
            <v>172845</v>
          </cell>
          <cell r="W79">
            <v>6198.655309273282</v>
          </cell>
        </row>
        <row r="80">
          <cell r="B80">
            <v>201101</v>
          </cell>
          <cell r="D80">
            <v>172845</v>
          </cell>
          <cell r="W80">
            <v>0</v>
          </cell>
        </row>
        <row r="81">
          <cell r="B81">
            <v>201101</v>
          </cell>
          <cell r="D81">
            <v>173102</v>
          </cell>
          <cell r="W81">
            <v>0</v>
          </cell>
        </row>
        <row r="82">
          <cell r="B82">
            <v>201101</v>
          </cell>
          <cell r="D82">
            <v>173102</v>
          </cell>
          <cell r="W82">
            <v>6198.655309273282</v>
          </cell>
        </row>
        <row r="83">
          <cell r="B83">
            <v>201101</v>
          </cell>
          <cell r="D83">
            <v>173102</v>
          </cell>
          <cell r="W83">
            <v>0</v>
          </cell>
        </row>
        <row r="84">
          <cell r="B84">
            <v>201101</v>
          </cell>
          <cell r="D84">
            <v>173105</v>
          </cell>
          <cell r="W84">
            <v>0</v>
          </cell>
        </row>
        <row r="85">
          <cell r="B85">
            <v>201101</v>
          </cell>
          <cell r="D85">
            <v>173105</v>
          </cell>
          <cell r="W85">
            <v>4446.9153188726523</v>
          </cell>
        </row>
        <row r="86">
          <cell r="B86">
            <v>201101</v>
          </cell>
          <cell r="D86">
            <v>173105</v>
          </cell>
          <cell r="W86">
            <v>0</v>
          </cell>
        </row>
        <row r="87">
          <cell r="B87">
            <v>201101</v>
          </cell>
          <cell r="D87">
            <v>170051</v>
          </cell>
          <cell r="W87">
            <v>0</v>
          </cell>
        </row>
        <row r="88">
          <cell r="B88">
            <v>201101</v>
          </cell>
          <cell r="D88">
            <v>170051</v>
          </cell>
          <cell r="W88">
            <v>0</v>
          </cell>
        </row>
        <row r="89">
          <cell r="B89">
            <v>201101</v>
          </cell>
          <cell r="D89">
            <v>170052</v>
          </cell>
          <cell r="W89">
            <v>0</v>
          </cell>
        </row>
        <row r="90">
          <cell r="B90">
            <v>201101</v>
          </cell>
          <cell r="D90">
            <v>170052</v>
          </cell>
          <cell r="W90">
            <v>0</v>
          </cell>
        </row>
        <row r="91">
          <cell r="B91">
            <v>201101</v>
          </cell>
          <cell r="D91">
            <v>153741</v>
          </cell>
          <cell r="W91">
            <v>0</v>
          </cell>
        </row>
        <row r="92">
          <cell r="B92">
            <v>201101</v>
          </cell>
          <cell r="D92">
            <v>153741</v>
          </cell>
          <cell r="W92">
            <v>9310.3802745284702</v>
          </cell>
        </row>
        <row r="93">
          <cell r="B93">
            <v>201101</v>
          </cell>
          <cell r="D93">
            <v>153741</v>
          </cell>
          <cell r="W93">
            <v>0</v>
          </cell>
        </row>
        <row r="94">
          <cell r="B94">
            <v>201101</v>
          </cell>
          <cell r="D94">
            <v>172218</v>
          </cell>
          <cell r="W94">
            <v>3099.327654636641</v>
          </cell>
        </row>
        <row r="95">
          <cell r="B95">
            <v>201101</v>
          </cell>
          <cell r="D95">
            <v>172242</v>
          </cell>
          <cell r="W95">
            <v>1554.0628730216758</v>
          </cell>
        </row>
        <row r="96">
          <cell r="B96">
            <v>201101</v>
          </cell>
          <cell r="D96">
            <v>172533</v>
          </cell>
          <cell r="W96">
            <v>19468.176716821461</v>
          </cell>
        </row>
        <row r="97">
          <cell r="B97">
            <v>201101</v>
          </cell>
          <cell r="D97">
            <v>172678</v>
          </cell>
          <cell r="W97">
            <v>0</v>
          </cell>
        </row>
        <row r="98">
          <cell r="B98">
            <v>201101</v>
          </cell>
          <cell r="D98">
            <v>172678</v>
          </cell>
          <cell r="W98">
            <v>18534.599240258041</v>
          </cell>
        </row>
        <row r="99">
          <cell r="B99">
            <v>201101</v>
          </cell>
          <cell r="D99">
            <v>172678</v>
          </cell>
          <cell r="W99">
            <v>0</v>
          </cell>
        </row>
        <row r="100">
          <cell r="B100">
            <v>201101</v>
          </cell>
          <cell r="D100">
            <v>166065</v>
          </cell>
          <cell r="W100">
            <v>15496.638273183205</v>
          </cell>
        </row>
        <row r="101">
          <cell r="B101">
            <v>201101</v>
          </cell>
          <cell r="D101">
            <v>167264</v>
          </cell>
          <cell r="W101">
            <v>0</v>
          </cell>
        </row>
        <row r="102">
          <cell r="B102">
            <v>201101</v>
          </cell>
          <cell r="D102">
            <v>167264</v>
          </cell>
          <cell r="W102">
            <v>5393.4499845986829</v>
          </cell>
        </row>
        <row r="103">
          <cell r="B103">
            <v>201101</v>
          </cell>
          <cell r="D103">
            <v>167264</v>
          </cell>
          <cell r="W103">
            <v>0</v>
          </cell>
        </row>
        <row r="104">
          <cell r="B104">
            <v>201101</v>
          </cell>
          <cell r="D104">
            <v>167264</v>
          </cell>
          <cell r="W104">
            <v>0</v>
          </cell>
        </row>
        <row r="105">
          <cell r="B105">
            <v>201101</v>
          </cell>
          <cell r="D105">
            <v>167265</v>
          </cell>
          <cell r="W105">
            <v>0</v>
          </cell>
        </row>
        <row r="106">
          <cell r="B106">
            <v>201101</v>
          </cell>
          <cell r="D106">
            <v>167265</v>
          </cell>
          <cell r="W106">
            <v>3762.5837727288822</v>
          </cell>
        </row>
        <row r="107">
          <cell r="B107">
            <v>201101</v>
          </cell>
          <cell r="D107">
            <v>167265</v>
          </cell>
          <cell r="W107">
            <v>0</v>
          </cell>
        </row>
        <row r="108">
          <cell r="B108">
            <v>201101</v>
          </cell>
          <cell r="D108">
            <v>167265</v>
          </cell>
          <cell r="W108">
            <v>0</v>
          </cell>
        </row>
        <row r="109">
          <cell r="B109">
            <v>201101</v>
          </cell>
          <cell r="D109">
            <v>167266</v>
          </cell>
          <cell r="W109">
            <v>0</v>
          </cell>
        </row>
        <row r="110">
          <cell r="B110">
            <v>201101</v>
          </cell>
          <cell r="D110">
            <v>167266</v>
          </cell>
          <cell r="W110">
            <v>1253.987969065985</v>
          </cell>
        </row>
        <row r="111">
          <cell r="B111">
            <v>201101</v>
          </cell>
          <cell r="D111">
            <v>167266</v>
          </cell>
          <cell r="W111">
            <v>0</v>
          </cell>
        </row>
        <row r="112">
          <cell r="B112">
            <v>201101</v>
          </cell>
          <cell r="D112">
            <v>167266</v>
          </cell>
          <cell r="W112">
            <v>0</v>
          </cell>
        </row>
        <row r="113">
          <cell r="B113">
            <v>201101</v>
          </cell>
          <cell r="D113">
            <v>167267</v>
          </cell>
          <cell r="W113">
            <v>0</v>
          </cell>
        </row>
        <row r="114">
          <cell r="B114">
            <v>201101</v>
          </cell>
          <cell r="D114">
            <v>167267</v>
          </cell>
          <cell r="W114">
            <v>2508.5958036628972</v>
          </cell>
        </row>
        <row r="115">
          <cell r="B115">
            <v>201101</v>
          </cell>
          <cell r="D115">
            <v>167267</v>
          </cell>
          <cell r="W115">
            <v>0</v>
          </cell>
        </row>
        <row r="116">
          <cell r="B116">
            <v>201101</v>
          </cell>
          <cell r="D116">
            <v>167267</v>
          </cell>
          <cell r="W116">
            <v>0</v>
          </cell>
        </row>
        <row r="117">
          <cell r="B117">
            <v>201101</v>
          </cell>
          <cell r="D117">
            <v>168215</v>
          </cell>
          <cell r="W117">
            <v>0</v>
          </cell>
        </row>
        <row r="118">
          <cell r="B118">
            <v>201101</v>
          </cell>
          <cell r="D118">
            <v>166074</v>
          </cell>
          <cell r="W118">
            <v>7876.6912884804233</v>
          </cell>
        </row>
        <row r="119">
          <cell r="B119">
            <v>201101</v>
          </cell>
          <cell r="D119">
            <v>172222</v>
          </cell>
          <cell r="W119">
            <v>4153.0990572130986</v>
          </cell>
        </row>
        <row r="120">
          <cell r="B120">
            <v>201101</v>
          </cell>
          <cell r="D120">
            <v>172844</v>
          </cell>
          <cell r="W120">
            <v>6340.0246416492892</v>
          </cell>
        </row>
        <row r="121">
          <cell r="B121">
            <v>201101</v>
          </cell>
          <cell r="D121">
            <v>172225</v>
          </cell>
          <cell r="W121">
            <v>2293.5024644311143</v>
          </cell>
        </row>
        <row r="122">
          <cell r="B122">
            <v>201101</v>
          </cell>
          <cell r="D122">
            <v>165659</v>
          </cell>
          <cell r="W122">
            <v>0</v>
          </cell>
        </row>
        <row r="123">
          <cell r="B123">
            <v>201101</v>
          </cell>
          <cell r="D123">
            <v>172385</v>
          </cell>
          <cell r="W123">
            <v>6198.655309273282</v>
          </cell>
        </row>
        <row r="124">
          <cell r="B124">
            <v>201101</v>
          </cell>
          <cell r="D124">
            <v>121200</v>
          </cell>
          <cell r="W124">
            <v>0</v>
          </cell>
        </row>
        <row r="125">
          <cell r="B125">
            <v>201101</v>
          </cell>
          <cell r="D125">
            <v>121200</v>
          </cell>
          <cell r="W125">
            <v>0</v>
          </cell>
        </row>
        <row r="126">
          <cell r="B126">
            <v>201101</v>
          </cell>
          <cell r="D126">
            <v>121200</v>
          </cell>
          <cell r="W126">
            <v>0</v>
          </cell>
        </row>
        <row r="127">
          <cell r="B127">
            <v>201101</v>
          </cell>
          <cell r="D127">
            <v>121202</v>
          </cell>
          <cell r="W127">
            <v>0</v>
          </cell>
        </row>
        <row r="128">
          <cell r="B128">
            <v>201101</v>
          </cell>
          <cell r="D128">
            <v>121202</v>
          </cell>
          <cell r="W128">
            <v>0</v>
          </cell>
        </row>
        <row r="129">
          <cell r="B129">
            <v>201101</v>
          </cell>
          <cell r="D129">
            <v>121202</v>
          </cell>
          <cell r="W129">
            <v>0</v>
          </cell>
        </row>
        <row r="130">
          <cell r="B130">
            <v>201101</v>
          </cell>
          <cell r="D130">
            <v>165094</v>
          </cell>
          <cell r="W130">
            <v>0</v>
          </cell>
        </row>
        <row r="131">
          <cell r="B131">
            <v>201101</v>
          </cell>
          <cell r="D131">
            <v>165097</v>
          </cell>
          <cell r="W131">
            <v>0</v>
          </cell>
        </row>
        <row r="132">
          <cell r="B132">
            <v>201101</v>
          </cell>
          <cell r="D132">
            <v>166447</v>
          </cell>
          <cell r="W132">
            <v>0</v>
          </cell>
        </row>
        <row r="133">
          <cell r="B133">
            <v>201101</v>
          </cell>
          <cell r="D133">
            <v>165933</v>
          </cell>
          <cell r="W133">
            <v>0</v>
          </cell>
        </row>
        <row r="134">
          <cell r="B134">
            <v>201101</v>
          </cell>
          <cell r="D134">
            <v>165933</v>
          </cell>
          <cell r="W134">
            <v>2045.5562520601832</v>
          </cell>
        </row>
        <row r="135">
          <cell r="B135">
            <v>201101</v>
          </cell>
          <cell r="D135">
            <v>165933</v>
          </cell>
          <cell r="W135">
            <v>0</v>
          </cell>
        </row>
        <row r="136">
          <cell r="B136">
            <v>201101</v>
          </cell>
          <cell r="D136">
            <v>172239</v>
          </cell>
          <cell r="W136">
            <v>6198.655309273282</v>
          </cell>
        </row>
        <row r="137">
          <cell r="B137">
            <v>201101</v>
          </cell>
          <cell r="D137">
            <v>166076</v>
          </cell>
          <cell r="W137">
            <v>0</v>
          </cell>
        </row>
        <row r="138">
          <cell r="B138">
            <v>201101</v>
          </cell>
          <cell r="D138">
            <v>168216</v>
          </cell>
          <cell r="W138">
            <v>0</v>
          </cell>
        </row>
        <row r="139">
          <cell r="B139">
            <v>201101</v>
          </cell>
          <cell r="D139">
            <v>172250</v>
          </cell>
          <cell r="W139">
            <v>0</v>
          </cell>
        </row>
        <row r="140">
          <cell r="B140">
            <v>201101</v>
          </cell>
          <cell r="D140">
            <v>172250</v>
          </cell>
          <cell r="W140">
            <v>3190.4478876829585</v>
          </cell>
        </row>
        <row r="141">
          <cell r="B141">
            <v>201101</v>
          </cell>
          <cell r="D141">
            <v>172250</v>
          </cell>
          <cell r="W141">
            <v>0</v>
          </cell>
        </row>
        <row r="142">
          <cell r="B142">
            <v>201101</v>
          </cell>
          <cell r="D142">
            <v>153972</v>
          </cell>
          <cell r="W142">
            <v>0</v>
          </cell>
        </row>
        <row r="143">
          <cell r="B143">
            <v>201101</v>
          </cell>
          <cell r="D143">
            <v>153972</v>
          </cell>
          <cell r="W143">
            <v>0</v>
          </cell>
        </row>
        <row r="144">
          <cell r="B144">
            <v>201101</v>
          </cell>
          <cell r="D144">
            <v>153972</v>
          </cell>
          <cell r="W144">
            <v>111.57579556691908</v>
          </cell>
        </row>
        <row r="145">
          <cell r="B145">
            <v>201101</v>
          </cell>
          <cell r="D145">
            <v>153972</v>
          </cell>
          <cell r="W145">
            <v>199.55670963402372</v>
          </cell>
        </row>
        <row r="146">
          <cell r="B146">
            <v>201101</v>
          </cell>
          <cell r="D146">
            <v>153972</v>
          </cell>
          <cell r="W146">
            <v>264.14269882419376</v>
          </cell>
        </row>
        <row r="147">
          <cell r="B147">
            <v>201101</v>
          </cell>
          <cell r="D147">
            <v>153972</v>
          </cell>
          <cell r="W147">
            <v>2775.1979689485124</v>
          </cell>
        </row>
        <row r="148">
          <cell r="B148">
            <v>201101</v>
          </cell>
          <cell r="D148">
            <v>153972</v>
          </cell>
          <cell r="W148">
            <v>3196.7065299790956</v>
          </cell>
        </row>
        <row r="149">
          <cell r="B149">
            <v>201101</v>
          </cell>
          <cell r="D149">
            <v>153972</v>
          </cell>
          <cell r="W149">
            <v>4610.5998103620432</v>
          </cell>
        </row>
        <row r="150">
          <cell r="B150">
            <v>201101</v>
          </cell>
          <cell r="D150">
            <v>154130</v>
          </cell>
          <cell r="W150">
            <v>0</v>
          </cell>
        </row>
        <row r="151">
          <cell r="B151">
            <v>201101</v>
          </cell>
          <cell r="D151">
            <v>154130</v>
          </cell>
          <cell r="W151">
            <v>0</v>
          </cell>
        </row>
        <row r="152">
          <cell r="B152">
            <v>201101</v>
          </cell>
          <cell r="D152">
            <v>154130</v>
          </cell>
          <cell r="W152">
            <v>0</v>
          </cell>
        </row>
        <row r="153">
          <cell r="B153">
            <v>201101</v>
          </cell>
          <cell r="D153">
            <v>172197</v>
          </cell>
          <cell r="W153">
            <v>4732.7733069415908</v>
          </cell>
        </row>
        <row r="154">
          <cell r="B154">
            <v>201101</v>
          </cell>
          <cell r="D154">
            <v>172199</v>
          </cell>
          <cell r="W154">
            <v>6939.4945970428789</v>
          </cell>
        </row>
        <row r="155">
          <cell r="B155">
            <v>201101</v>
          </cell>
          <cell r="D155">
            <v>172200</v>
          </cell>
          <cell r="W155">
            <v>6846.5147674037798</v>
          </cell>
        </row>
        <row r="156">
          <cell r="B156">
            <v>201101</v>
          </cell>
          <cell r="D156">
            <v>172984</v>
          </cell>
          <cell r="W156">
            <v>6.7985251779126319</v>
          </cell>
        </row>
        <row r="157">
          <cell r="B157">
            <v>201101</v>
          </cell>
          <cell r="D157">
            <v>172245</v>
          </cell>
          <cell r="W157">
            <v>0</v>
          </cell>
        </row>
        <row r="158">
          <cell r="B158">
            <v>201101</v>
          </cell>
          <cell r="D158">
            <v>172233</v>
          </cell>
          <cell r="W158">
            <v>4339.0587164912977</v>
          </cell>
        </row>
        <row r="159">
          <cell r="B159">
            <v>201101</v>
          </cell>
          <cell r="D159">
            <v>172264</v>
          </cell>
          <cell r="W159">
            <v>4525.0183757694958</v>
          </cell>
        </row>
        <row r="160">
          <cell r="B160">
            <v>201101</v>
          </cell>
          <cell r="D160">
            <v>172365</v>
          </cell>
          <cell r="W160">
            <v>11.197570881267865</v>
          </cell>
        </row>
        <row r="161">
          <cell r="B161">
            <v>201101</v>
          </cell>
          <cell r="D161">
            <v>172664</v>
          </cell>
          <cell r="W161">
            <v>0</v>
          </cell>
        </row>
        <row r="162">
          <cell r="B162">
            <v>201101</v>
          </cell>
          <cell r="D162">
            <v>172664</v>
          </cell>
          <cell r="W162">
            <v>3099.327654636641</v>
          </cell>
        </row>
        <row r="163">
          <cell r="B163">
            <v>201101</v>
          </cell>
          <cell r="D163">
            <v>172664</v>
          </cell>
          <cell r="W163">
            <v>0</v>
          </cell>
        </row>
        <row r="164">
          <cell r="B164">
            <v>201101</v>
          </cell>
          <cell r="D164">
            <v>173119</v>
          </cell>
          <cell r="W164">
            <v>1066.7885787259318</v>
          </cell>
        </row>
        <row r="165">
          <cell r="B165">
            <v>201101</v>
          </cell>
          <cell r="D165">
            <v>173120</v>
          </cell>
          <cell r="W165">
            <v>6287.2960801958898</v>
          </cell>
        </row>
        <row r="166">
          <cell r="B166">
            <v>201101</v>
          </cell>
          <cell r="D166">
            <v>172843</v>
          </cell>
          <cell r="W166">
            <v>6198.655309273282</v>
          </cell>
        </row>
        <row r="167">
          <cell r="B167">
            <v>201101</v>
          </cell>
          <cell r="D167">
            <v>172833</v>
          </cell>
          <cell r="W167">
            <v>2789.3948891729769</v>
          </cell>
        </row>
        <row r="168">
          <cell r="B168">
            <v>201101</v>
          </cell>
          <cell r="D168">
            <v>165093</v>
          </cell>
          <cell r="W168">
            <v>0</v>
          </cell>
        </row>
        <row r="169">
          <cell r="B169">
            <v>201101</v>
          </cell>
          <cell r="D169">
            <v>165098</v>
          </cell>
          <cell r="W169">
            <v>0</v>
          </cell>
        </row>
        <row r="170">
          <cell r="B170">
            <v>201101</v>
          </cell>
          <cell r="D170">
            <v>165099</v>
          </cell>
          <cell r="W170">
            <v>0</v>
          </cell>
        </row>
        <row r="171">
          <cell r="B171">
            <v>201101</v>
          </cell>
          <cell r="D171">
            <v>172682</v>
          </cell>
          <cell r="W171">
            <v>0</v>
          </cell>
        </row>
        <row r="172">
          <cell r="B172">
            <v>201101</v>
          </cell>
          <cell r="D172">
            <v>172682</v>
          </cell>
          <cell r="W172">
            <v>6198.655309273282</v>
          </cell>
        </row>
        <row r="173">
          <cell r="B173">
            <v>201101</v>
          </cell>
          <cell r="D173">
            <v>172682</v>
          </cell>
          <cell r="W173">
            <v>0</v>
          </cell>
        </row>
        <row r="174">
          <cell r="B174">
            <v>201101</v>
          </cell>
          <cell r="D174">
            <v>172198</v>
          </cell>
          <cell r="W174">
            <v>6198.655309273282</v>
          </cell>
        </row>
        <row r="175">
          <cell r="B175">
            <v>201101</v>
          </cell>
          <cell r="D175">
            <v>166058</v>
          </cell>
          <cell r="W175">
            <v>0</v>
          </cell>
        </row>
        <row r="176">
          <cell r="B176">
            <v>201101</v>
          </cell>
          <cell r="D176">
            <v>166059</v>
          </cell>
          <cell r="W176">
            <v>0</v>
          </cell>
        </row>
        <row r="177">
          <cell r="B177">
            <v>201101</v>
          </cell>
          <cell r="D177">
            <v>166059</v>
          </cell>
          <cell r="W177">
            <v>0</v>
          </cell>
        </row>
        <row r="178">
          <cell r="B178">
            <v>201101</v>
          </cell>
          <cell r="D178">
            <v>166062</v>
          </cell>
          <cell r="W178">
            <v>0</v>
          </cell>
        </row>
        <row r="179">
          <cell r="B179">
            <v>201101</v>
          </cell>
          <cell r="D179">
            <v>166063</v>
          </cell>
          <cell r="W179">
            <v>0</v>
          </cell>
        </row>
        <row r="180">
          <cell r="B180">
            <v>201101</v>
          </cell>
          <cell r="D180">
            <v>167168</v>
          </cell>
          <cell r="W180">
            <v>0</v>
          </cell>
        </row>
        <row r="181">
          <cell r="B181">
            <v>201101</v>
          </cell>
          <cell r="D181">
            <v>167168</v>
          </cell>
          <cell r="W181">
            <v>1859.5965927819846</v>
          </cell>
        </row>
        <row r="182">
          <cell r="B182">
            <v>201101</v>
          </cell>
          <cell r="D182">
            <v>153851</v>
          </cell>
          <cell r="W182">
            <v>6380.215922848125</v>
          </cell>
        </row>
        <row r="183">
          <cell r="B183">
            <v>201101</v>
          </cell>
          <cell r="D183">
            <v>172380</v>
          </cell>
          <cell r="W183">
            <v>4587.0049288622286</v>
          </cell>
        </row>
        <row r="184">
          <cell r="B184">
            <v>201101</v>
          </cell>
          <cell r="D184">
            <v>172384</v>
          </cell>
          <cell r="W184">
            <v>24.19475136845378</v>
          </cell>
        </row>
        <row r="185">
          <cell r="B185">
            <v>201101</v>
          </cell>
          <cell r="D185">
            <v>172520</v>
          </cell>
          <cell r="W185">
            <v>0</v>
          </cell>
        </row>
        <row r="186">
          <cell r="B186">
            <v>201101</v>
          </cell>
          <cell r="D186">
            <v>172520</v>
          </cell>
          <cell r="W186">
            <v>136.37041680401219</v>
          </cell>
        </row>
        <row r="187">
          <cell r="B187">
            <v>201101</v>
          </cell>
          <cell r="D187">
            <v>172520</v>
          </cell>
          <cell r="W187">
            <v>0</v>
          </cell>
        </row>
        <row r="188">
          <cell r="B188">
            <v>201101</v>
          </cell>
          <cell r="D188">
            <v>153739</v>
          </cell>
          <cell r="W188">
            <v>0</v>
          </cell>
        </row>
        <row r="189">
          <cell r="B189">
            <v>201101</v>
          </cell>
          <cell r="D189">
            <v>153739</v>
          </cell>
          <cell r="W189">
            <v>5321.5455830111123</v>
          </cell>
        </row>
        <row r="190">
          <cell r="B190">
            <v>201101</v>
          </cell>
          <cell r="D190">
            <v>153739</v>
          </cell>
          <cell r="W190">
            <v>0</v>
          </cell>
        </row>
        <row r="191">
          <cell r="B191">
            <v>201101</v>
          </cell>
          <cell r="D191">
            <v>153740</v>
          </cell>
          <cell r="W191">
            <v>117.17458100755302</v>
          </cell>
        </row>
        <row r="192">
          <cell r="B192">
            <v>201101</v>
          </cell>
          <cell r="D192">
            <v>172381</v>
          </cell>
          <cell r="W192">
            <v>0</v>
          </cell>
        </row>
        <row r="193">
          <cell r="B193">
            <v>201101</v>
          </cell>
          <cell r="D193">
            <v>172381</v>
          </cell>
          <cell r="W193">
            <v>3127.2216035283709</v>
          </cell>
        </row>
        <row r="194">
          <cell r="B194">
            <v>201101</v>
          </cell>
          <cell r="D194">
            <v>172381</v>
          </cell>
          <cell r="W194">
            <v>0</v>
          </cell>
        </row>
        <row r="195">
          <cell r="B195">
            <v>201101</v>
          </cell>
          <cell r="D195">
            <v>164079</v>
          </cell>
          <cell r="W195">
            <v>8935.4616066288763</v>
          </cell>
        </row>
        <row r="196">
          <cell r="B196">
            <v>201101</v>
          </cell>
          <cell r="D196">
            <v>172247</v>
          </cell>
          <cell r="W196">
            <v>2917.1671711931585</v>
          </cell>
        </row>
        <row r="197">
          <cell r="B197">
            <v>201101</v>
          </cell>
          <cell r="D197">
            <v>172249</v>
          </cell>
          <cell r="W197">
            <v>0</v>
          </cell>
        </row>
        <row r="198">
          <cell r="B198">
            <v>201101</v>
          </cell>
          <cell r="D198">
            <v>172249</v>
          </cell>
          <cell r="W198">
            <v>3099.327654636641</v>
          </cell>
        </row>
        <row r="199">
          <cell r="B199">
            <v>201101</v>
          </cell>
          <cell r="D199">
            <v>172249</v>
          </cell>
          <cell r="W199">
            <v>0</v>
          </cell>
        </row>
        <row r="200">
          <cell r="B200">
            <v>201101</v>
          </cell>
          <cell r="D200">
            <v>172510</v>
          </cell>
          <cell r="W200">
            <v>0</v>
          </cell>
        </row>
        <row r="201">
          <cell r="B201">
            <v>201101</v>
          </cell>
          <cell r="D201">
            <v>172510</v>
          </cell>
          <cell r="W201">
            <v>3099.327654636641</v>
          </cell>
        </row>
        <row r="202">
          <cell r="B202">
            <v>201101</v>
          </cell>
          <cell r="D202">
            <v>172510</v>
          </cell>
          <cell r="W202">
            <v>0</v>
          </cell>
        </row>
        <row r="203">
          <cell r="B203">
            <v>201101</v>
          </cell>
          <cell r="D203">
            <v>172514</v>
          </cell>
          <cell r="W203">
            <v>0</v>
          </cell>
        </row>
        <row r="204">
          <cell r="B204">
            <v>201101</v>
          </cell>
          <cell r="D204">
            <v>172514</v>
          </cell>
          <cell r="W204">
            <v>1859.5965927819846</v>
          </cell>
        </row>
        <row r="205">
          <cell r="B205">
            <v>201101</v>
          </cell>
          <cell r="D205">
            <v>172514</v>
          </cell>
          <cell r="W205">
            <v>0</v>
          </cell>
        </row>
        <row r="206">
          <cell r="B206">
            <v>201101</v>
          </cell>
          <cell r="D206">
            <v>172515</v>
          </cell>
          <cell r="W206">
            <v>0</v>
          </cell>
        </row>
        <row r="207">
          <cell r="B207">
            <v>201101</v>
          </cell>
          <cell r="D207">
            <v>172515</v>
          </cell>
          <cell r="W207">
            <v>3099.327654636641</v>
          </cell>
        </row>
        <row r="208">
          <cell r="B208">
            <v>201101</v>
          </cell>
          <cell r="D208">
            <v>172515</v>
          </cell>
          <cell r="W208">
            <v>0</v>
          </cell>
        </row>
        <row r="209">
          <cell r="B209">
            <v>201101</v>
          </cell>
          <cell r="D209">
            <v>172670</v>
          </cell>
          <cell r="W209">
            <v>4243.079537509002</v>
          </cell>
        </row>
        <row r="210">
          <cell r="B210">
            <v>201101</v>
          </cell>
          <cell r="D210">
            <v>85138</v>
          </cell>
          <cell r="W210">
            <v>16147.4970806569</v>
          </cell>
        </row>
        <row r="211">
          <cell r="B211">
            <v>201101</v>
          </cell>
          <cell r="D211">
            <v>166066</v>
          </cell>
          <cell r="W211">
            <v>15496.638273183205</v>
          </cell>
        </row>
        <row r="212">
          <cell r="B212">
            <v>201101</v>
          </cell>
          <cell r="D212">
            <v>168217</v>
          </cell>
          <cell r="W212">
            <v>0</v>
          </cell>
        </row>
        <row r="213">
          <cell r="B213">
            <v>201101</v>
          </cell>
          <cell r="D213">
            <v>172079</v>
          </cell>
          <cell r="W213">
            <v>12397.310618546564</v>
          </cell>
        </row>
        <row r="214">
          <cell r="B214">
            <v>201101</v>
          </cell>
          <cell r="D214">
            <v>172240</v>
          </cell>
          <cell r="W214">
            <v>2107.5428051529161</v>
          </cell>
        </row>
        <row r="215">
          <cell r="B215">
            <v>201101</v>
          </cell>
          <cell r="D215">
            <v>172241</v>
          </cell>
          <cell r="W215">
            <v>18.595965927819847</v>
          </cell>
        </row>
        <row r="216">
          <cell r="B216">
            <v>201101</v>
          </cell>
          <cell r="D216">
            <v>172714</v>
          </cell>
          <cell r="W216">
            <v>0</v>
          </cell>
        </row>
        <row r="217">
          <cell r="B217">
            <v>201101</v>
          </cell>
          <cell r="D217">
            <v>172714</v>
          </cell>
          <cell r="W217">
            <v>0</v>
          </cell>
        </row>
        <row r="218">
          <cell r="B218">
            <v>201101</v>
          </cell>
          <cell r="D218">
            <v>172716</v>
          </cell>
          <cell r="W218">
            <v>0</v>
          </cell>
        </row>
        <row r="219">
          <cell r="B219">
            <v>201101</v>
          </cell>
          <cell r="D219">
            <v>172716</v>
          </cell>
          <cell r="W219">
            <v>0</v>
          </cell>
        </row>
        <row r="220">
          <cell r="B220">
            <v>201101</v>
          </cell>
          <cell r="D220">
            <v>172230</v>
          </cell>
          <cell r="W220">
            <v>2566.2432980391386</v>
          </cell>
        </row>
        <row r="221">
          <cell r="B221">
            <v>201101</v>
          </cell>
          <cell r="D221">
            <v>172386</v>
          </cell>
          <cell r="W221">
            <v>6198.655309273282</v>
          </cell>
        </row>
        <row r="222">
          <cell r="B222">
            <v>201101</v>
          </cell>
          <cell r="D222">
            <v>165074</v>
          </cell>
          <cell r="W222">
            <v>0</v>
          </cell>
        </row>
        <row r="223">
          <cell r="B223">
            <v>201101</v>
          </cell>
          <cell r="D223">
            <v>172220</v>
          </cell>
          <cell r="W223">
            <v>5156.6813474467317</v>
          </cell>
        </row>
        <row r="224">
          <cell r="B224">
            <v>201101</v>
          </cell>
          <cell r="D224">
            <v>172229</v>
          </cell>
          <cell r="W224">
            <v>3099.327654636641</v>
          </cell>
        </row>
        <row r="225">
          <cell r="B225">
            <v>201101</v>
          </cell>
          <cell r="D225">
            <v>172235</v>
          </cell>
          <cell r="W225">
            <v>1549.6638273183205</v>
          </cell>
        </row>
        <row r="226">
          <cell r="B226">
            <v>201101</v>
          </cell>
          <cell r="D226">
            <v>172350</v>
          </cell>
          <cell r="W226">
            <v>6198.655309273282</v>
          </cell>
        </row>
        <row r="227">
          <cell r="B227">
            <v>201101</v>
          </cell>
          <cell r="D227">
            <v>172069</v>
          </cell>
          <cell r="W227">
            <v>6198.655309273282</v>
          </cell>
        </row>
        <row r="228">
          <cell r="B228">
            <v>201101</v>
          </cell>
          <cell r="D228">
            <v>172070</v>
          </cell>
          <cell r="W228">
            <v>7343.6069318829213</v>
          </cell>
        </row>
        <row r="229">
          <cell r="B229">
            <v>201102</v>
          </cell>
          <cell r="D229">
            <v>67038</v>
          </cell>
          <cell r="W229">
            <v>4125.5348619667993</v>
          </cell>
        </row>
        <row r="230">
          <cell r="B230">
            <v>201102</v>
          </cell>
          <cell r="D230">
            <v>67039</v>
          </cell>
          <cell r="W230">
            <v>4030.3778820619591</v>
          </cell>
        </row>
        <row r="231">
          <cell r="B231">
            <v>201102</v>
          </cell>
          <cell r="D231">
            <v>166064</v>
          </cell>
          <cell r="W231">
            <v>48967.362048825533</v>
          </cell>
        </row>
        <row r="232">
          <cell r="B232">
            <v>201102</v>
          </cell>
          <cell r="D232">
            <v>166075</v>
          </cell>
          <cell r="W232">
            <v>0</v>
          </cell>
        </row>
        <row r="233">
          <cell r="B233">
            <v>201102</v>
          </cell>
          <cell r="D233">
            <v>168214</v>
          </cell>
          <cell r="W233">
            <v>0</v>
          </cell>
        </row>
        <row r="234">
          <cell r="B234">
            <v>201102</v>
          </cell>
          <cell r="D234">
            <v>153738</v>
          </cell>
          <cell r="W234">
            <v>0</v>
          </cell>
        </row>
        <row r="235">
          <cell r="B235">
            <v>201102</v>
          </cell>
          <cell r="D235">
            <v>153738</v>
          </cell>
          <cell r="W235">
            <v>5274.0156383392987</v>
          </cell>
        </row>
        <row r="236">
          <cell r="B236">
            <v>201102</v>
          </cell>
          <cell r="D236">
            <v>165934</v>
          </cell>
          <cell r="W236">
            <v>0</v>
          </cell>
        </row>
        <row r="237">
          <cell r="B237">
            <v>201102</v>
          </cell>
          <cell r="D237">
            <v>165934</v>
          </cell>
          <cell r="W237">
            <v>2801.533437786632</v>
          </cell>
        </row>
        <row r="238">
          <cell r="B238">
            <v>201102</v>
          </cell>
          <cell r="D238">
            <v>166449</v>
          </cell>
          <cell r="W238">
            <v>0</v>
          </cell>
        </row>
        <row r="239">
          <cell r="B239">
            <v>201102</v>
          </cell>
          <cell r="D239">
            <v>166449</v>
          </cell>
          <cell r="W239">
            <v>0</v>
          </cell>
        </row>
        <row r="240">
          <cell r="B240">
            <v>201102</v>
          </cell>
          <cell r="D240">
            <v>48215</v>
          </cell>
          <cell r="W240">
            <v>1070.6659561456938</v>
          </cell>
        </row>
        <row r="241">
          <cell r="B241">
            <v>201102</v>
          </cell>
          <cell r="D241">
            <v>48216</v>
          </cell>
          <cell r="W241">
            <v>1342.6429963989201</v>
          </cell>
        </row>
        <row r="242">
          <cell r="B242">
            <v>201102</v>
          </cell>
          <cell r="D242">
            <v>48217</v>
          </cell>
          <cell r="W242">
            <v>12831.348997746061</v>
          </cell>
        </row>
        <row r="243">
          <cell r="B243">
            <v>201102</v>
          </cell>
          <cell r="D243">
            <v>116952</v>
          </cell>
          <cell r="W243">
            <v>4515.3586241820076</v>
          </cell>
        </row>
        <row r="244">
          <cell r="B244">
            <v>201102</v>
          </cell>
          <cell r="D244">
            <v>116953</v>
          </cell>
          <cell r="W244">
            <v>697.18480550027675</v>
          </cell>
        </row>
        <row r="245">
          <cell r="B245">
            <v>201102</v>
          </cell>
          <cell r="D245">
            <v>84190</v>
          </cell>
          <cell r="W245">
            <v>14296.336682594065</v>
          </cell>
        </row>
        <row r="246">
          <cell r="B246">
            <v>201102</v>
          </cell>
          <cell r="D246">
            <v>91709</v>
          </cell>
          <cell r="W246">
            <v>0</v>
          </cell>
        </row>
        <row r="247">
          <cell r="B247">
            <v>201102</v>
          </cell>
          <cell r="D247">
            <v>167165</v>
          </cell>
          <cell r="W247">
            <v>0</v>
          </cell>
        </row>
        <row r="248">
          <cell r="B248">
            <v>201102</v>
          </cell>
          <cell r="D248">
            <v>167165</v>
          </cell>
          <cell r="W248">
            <v>0</v>
          </cell>
        </row>
        <row r="249">
          <cell r="B249">
            <v>201102</v>
          </cell>
          <cell r="D249">
            <v>167167</v>
          </cell>
          <cell r="W249">
            <v>0</v>
          </cell>
        </row>
        <row r="250">
          <cell r="B250">
            <v>201102</v>
          </cell>
          <cell r="D250">
            <v>167167</v>
          </cell>
          <cell r="W250">
            <v>0</v>
          </cell>
        </row>
        <row r="251">
          <cell r="B251">
            <v>201102</v>
          </cell>
          <cell r="D251">
            <v>162978</v>
          </cell>
          <cell r="W251">
            <v>8954.1518632725165</v>
          </cell>
        </row>
        <row r="252">
          <cell r="B252">
            <v>201102</v>
          </cell>
          <cell r="D252">
            <v>144516</v>
          </cell>
          <cell r="W252">
            <v>0</v>
          </cell>
        </row>
        <row r="253">
          <cell r="B253">
            <v>201102</v>
          </cell>
          <cell r="D253">
            <v>144516</v>
          </cell>
          <cell r="W253">
            <v>7740.3006406208515</v>
          </cell>
        </row>
        <row r="254">
          <cell r="B254">
            <v>201102</v>
          </cell>
          <cell r="D254">
            <v>144517</v>
          </cell>
          <cell r="W254">
            <v>0</v>
          </cell>
        </row>
        <row r="255">
          <cell r="B255">
            <v>201102</v>
          </cell>
          <cell r="D255">
            <v>144517</v>
          </cell>
          <cell r="W255">
            <v>11192.539896874408</v>
          </cell>
        </row>
        <row r="256">
          <cell r="B256">
            <v>201102</v>
          </cell>
          <cell r="D256">
            <v>144663</v>
          </cell>
          <cell r="W256">
            <v>0</v>
          </cell>
        </row>
        <row r="257">
          <cell r="B257">
            <v>201102</v>
          </cell>
          <cell r="D257">
            <v>144663</v>
          </cell>
          <cell r="W257">
            <v>566.34395813112098</v>
          </cell>
        </row>
        <row r="258">
          <cell r="B258">
            <v>201102</v>
          </cell>
          <cell r="D258">
            <v>148798</v>
          </cell>
          <cell r="W258">
            <v>0</v>
          </cell>
        </row>
        <row r="259">
          <cell r="B259">
            <v>201102</v>
          </cell>
          <cell r="D259">
            <v>148799</v>
          </cell>
          <cell r="W259">
            <v>0</v>
          </cell>
        </row>
        <row r="260">
          <cell r="B260">
            <v>201102</v>
          </cell>
          <cell r="D260">
            <v>148800</v>
          </cell>
          <cell r="W260">
            <v>0</v>
          </cell>
        </row>
        <row r="261">
          <cell r="B261">
            <v>201102</v>
          </cell>
          <cell r="D261">
            <v>148801</v>
          </cell>
          <cell r="W261">
            <v>0</v>
          </cell>
        </row>
        <row r="262">
          <cell r="B262">
            <v>201102</v>
          </cell>
          <cell r="D262">
            <v>148803</v>
          </cell>
          <cell r="W262">
            <v>0</v>
          </cell>
        </row>
        <row r="263">
          <cell r="B263">
            <v>201102</v>
          </cell>
          <cell r="D263">
            <v>148804</v>
          </cell>
          <cell r="W263">
            <v>0</v>
          </cell>
        </row>
        <row r="264">
          <cell r="B264">
            <v>201102</v>
          </cell>
          <cell r="D264">
            <v>149152</v>
          </cell>
          <cell r="W264">
            <v>0</v>
          </cell>
        </row>
        <row r="265">
          <cell r="B265">
            <v>201102</v>
          </cell>
          <cell r="D265">
            <v>149153</v>
          </cell>
          <cell r="W265">
            <v>0</v>
          </cell>
        </row>
        <row r="266">
          <cell r="B266">
            <v>201102</v>
          </cell>
          <cell r="D266">
            <v>162977</v>
          </cell>
          <cell r="W266">
            <v>6715.563920048975</v>
          </cell>
        </row>
        <row r="267">
          <cell r="B267">
            <v>201102</v>
          </cell>
          <cell r="D267">
            <v>170051</v>
          </cell>
          <cell r="W267">
            <v>0</v>
          </cell>
        </row>
        <row r="268">
          <cell r="B268">
            <v>201102</v>
          </cell>
          <cell r="D268">
            <v>170051</v>
          </cell>
          <cell r="W268">
            <v>0</v>
          </cell>
        </row>
        <row r="269">
          <cell r="B269">
            <v>201102</v>
          </cell>
          <cell r="D269">
            <v>170052</v>
          </cell>
          <cell r="W269">
            <v>0</v>
          </cell>
        </row>
        <row r="270">
          <cell r="B270">
            <v>201102</v>
          </cell>
          <cell r="D270">
            <v>170052</v>
          </cell>
          <cell r="W270">
            <v>0</v>
          </cell>
        </row>
        <row r="271">
          <cell r="B271">
            <v>201102</v>
          </cell>
          <cell r="D271">
            <v>153741</v>
          </cell>
          <cell r="W271">
            <v>0</v>
          </cell>
        </row>
        <row r="272">
          <cell r="B272">
            <v>201102</v>
          </cell>
          <cell r="D272">
            <v>153741</v>
          </cell>
          <cell r="W272">
            <v>4202.7999307340706</v>
          </cell>
        </row>
        <row r="273">
          <cell r="B273">
            <v>201102</v>
          </cell>
          <cell r="D273">
            <v>166065</v>
          </cell>
          <cell r="W273">
            <v>48967.362048825533</v>
          </cell>
        </row>
        <row r="274">
          <cell r="B274">
            <v>201102</v>
          </cell>
          <cell r="D274">
            <v>167264</v>
          </cell>
          <cell r="W274">
            <v>0</v>
          </cell>
        </row>
        <row r="275">
          <cell r="B275">
            <v>201102</v>
          </cell>
          <cell r="D275">
            <v>167264</v>
          </cell>
          <cell r="W275">
            <v>0</v>
          </cell>
        </row>
        <row r="276">
          <cell r="B276">
            <v>201102</v>
          </cell>
          <cell r="D276">
            <v>167264</v>
          </cell>
          <cell r="W276">
            <v>3652.0489230915573</v>
          </cell>
        </row>
        <row r="277">
          <cell r="B277">
            <v>201102</v>
          </cell>
          <cell r="D277">
            <v>167265</v>
          </cell>
          <cell r="W277">
            <v>0</v>
          </cell>
        </row>
        <row r="278">
          <cell r="B278">
            <v>201102</v>
          </cell>
          <cell r="D278">
            <v>167265</v>
          </cell>
          <cell r="W278">
            <v>0</v>
          </cell>
        </row>
        <row r="279">
          <cell r="B279">
            <v>201102</v>
          </cell>
          <cell r="D279">
            <v>167265</v>
          </cell>
          <cell r="W279">
            <v>2547.6482182926243</v>
          </cell>
        </row>
        <row r="280">
          <cell r="B280">
            <v>201102</v>
          </cell>
          <cell r="D280">
            <v>167266</v>
          </cell>
          <cell r="W280">
            <v>0</v>
          </cell>
        </row>
        <row r="281">
          <cell r="B281">
            <v>201102</v>
          </cell>
          <cell r="D281">
            <v>167266</v>
          </cell>
          <cell r="W281">
            <v>0</v>
          </cell>
        </row>
        <row r="282">
          <cell r="B282">
            <v>201102</v>
          </cell>
          <cell r="D282">
            <v>167266</v>
          </cell>
          <cell r="W282">
            <v>849.06614054797149</v>
          </cell>
        </row>
        <row r="283">
          <cell r="B283">
            <v>201102</v>
          </cell>
          <cell r="D283">
            <v>167267</v>
          </cell>
          <cell r="W283">
            <v>0</v>
          </cell>
        </row>
        <row r="284">
          <cell r="B284">
            <v>201102</v>
          </cell>
          <cell r="D284">
            <v>167267</v>
          </cell>
          <cell r="W284">
            <v>0</v>
          </cell>
        </row>
        <row r="285">
          <cell r="B285">
            <v>201102</v>
          </cell>
          <cell r="D285">
            <v>167267</v>
          </cell>
          <cell r="W285">
            <v>1698.5820777446529</v>
          </cell>
        </row>
        <row r="286">
          <cell r="B286">
            <v>201102</v>
          </cell>
          <cell r="D286">
            <v>168215</v>
          </cell>
          <cell r="W286">
            <v>0</v>
          </cell>
        </row>
        <row r="287">
          <cell r="B287">
            <v>201102</v>
          </cell>
          <cell r="D287">
            <v>166074</v>
          </cell>
          <cell r="W287">
            <v>3555.5925306459999</v>
          </cell>
        </row>
        <row r="288">
          <cell r="B288">
            <v>201102</v>
          </cell>
          <cell r="D288">
            <v>165659</v>
          </cell>
          <cell r="W288">
            <v>0</v>
          </cell>
        </row>
        <row r="289">
          <cell r="B289">
            <v>201102</v>
          </cell>
          <cell r="D289">
            <v>121200</v>
          </cell>
          <cell r="W289">
            <v>0</v>
          </cell>
        </row>
        <row r="290">
          <cell r="B290">
            <v>201102</v>
          </cell>
          <cell r="D290">
            <v>121200</v>
          </cell>
          <cell r="W290">
            <v>0</v>
          </cell>
        </row>
        <row r="291">
          <cell r="B291">
            <v>201102</v>
          </cell>
          <cell r="D291">
            <v>121200</v>
          </cell>
          <cell r="W291">
            <v>0</v>
          </cell>
        </row>
        <row r="292">
          <cell r="B292">
            <v>201102</v>
          </cell>
          <cell r="D292">
            <v>121202</v>
          </cell>
          <cell r="W292">
            <v>0</v>
          </cell>
        </row>
        <row r="293">
          <cell r="B293">
            <v>201102</v>
          </cell>
          <cell r="D293">
            <v>121202</v>
          </cell>
          <cell r="W293">
            <v>0</v>
          </cell>
        </row>
        <row r="294">
          <cell r="B294">
            <v>201102</v>
          </cell>
          <cell r="D294">
            <v>121202</v>
          </cell>
          <cell r="W294">
            <v>0</v>
          </cell>
        </row>
        <row r="295">
          <cell r="B295">
            <v>201102</v>
          </cell>
          <cell r="D295">
            <v>165094</v>
          </cell>
          <cell r="W295">
            <v>0</v>
          </cell>
        </row>
        <row r="296">
          <cell r="B296">
            <v>201102</v>
          </cell>
          <cell r="D296">
            <v>165097</v>
          </cell>
          <cell r="W296">
            <v>0</v>
          </cell>
        </row>
        <row r="297">
          <cell r="B297">
            <v>201102</v>
          </cell>
          <cell r="D297">
            <v>166447</v>
          </cell>
          <cell r="W297">
            <v>0</v>
          </cell>
        </row>
        <row r="298">
          <cell r="B298">
            <v>201102</v>
          </cell>
          <cell r="D298">
            <v>165933</v>
          </cell>
          <cell r="W298">
            <v>0</v>
          </cell>
        </row>
        <row r="299">
          <cell r="B299">
            <v>201102</v>
          </cell>
          <cell r="D299">
            <v>165933</v>
          </cell>
          <cell r="W299">
            <v>1846.7650847918444</v>
          </cell>
        </row>
        <row r="300">
          <cell r="B300">
            <v>201102</v>
          </cell>
          <cell r="D300">
            <v>166076</v>
          </cell>
          <cell r="W300">
            <v>0</v>
          </cell>
        </row>
        <row r="301">
          <cell r="B301">
            <v>201102</v>
          </cell>
          <cell r="D301">
            <v>168216</v>
          </cell>
          <cell r="W301">
            <v>0</v>
          </cell>
        </row>
        <row r="302">
          <cell r="B302">
            <v>201102</v>
          </cell>
          <cell r="D302">
            <v>153972</v>
          </cell>
          <cell r="W302">
            <v>0</v>
          </cell>
        </row>
        <row r="303">
          <cell r="B303">
            <v>201102</v>
          </cell>
          <cell r="D303">
            <v>153972</v>
          </cell>
          <cell r="W303">
            <v>0</v>
          </cell>
        </row>
        <row r="304">
          <cell r="B304">
            <v>201102</v>
          </cell>
          <cell r="D304">
            <v>153972</v>
          </cell>
          <cell r="W304">
            <v>100.75444931100775</v>
          </cell>
        </row>
        <row r="305">
          <cell r="B305">
            <v>201102</v>
          </cell>
          <cell r="D305">
            <v>153972</v>
          </cell>
          <cell r="W305">
            <v>180.11856910559123</v>
          </cell>
        </row>
        <row r="306">
          <cell r="B306">
            <v>201102</v>
          </cell>
          <cell r="D306">
            <v>153972</v>
          </cell>
          <cell r="W306">
            <v>238.4921786270481</v>
          </cell>
        </row>
        <row r="307">
          <cell r="B307">
            <v>201102</v>
          </cell>
          <cell r="D307">
            <v>153972</v>
          </cell>
          <cell r="W307">
            <v>2505.4672881247225</v>
          </cell>
        </row>
        <row r="308">
          <cell r="B308">
            <v>201102</v>
          </cell>
          <cell r="D308">
            <v>153972</v>
          </cell>
          <cell r="W308">
            <v>2886.0952077440852</v>
          </cell>
        </row>
        <row r="309">
          <cell r="B309">
            <v>201102</v>
          </cell>
          <cell r="D309">
            <v>153972</v>
          </cell>
          <cell r="W309">
            <v>4162.5181419718319</v>
          </cell>
        </row>
        <row r="310">
          <cell r="B310">
            <v>201102</v>
          </cell>
          <cell r="D310">
            <v>154130</v>
          </cell>
          <cell r="W310">
            <v>0</v>
          </cell>
        </row>
        <row r="311">
          <cell r="B311">
            <v>201102</v>
          </cell>
          <cell r="D311">
            <v>154130</v>
          </cell>
          <cell r="W311">
            <v>0</v>
          </cell>
        </row>
        <row r="312">
          <cell r="B312">
            <v>201102</v>
          </cell>
          <cell r="D312">
            <v>154130</v>
          </cell>
          <cell r="W312">
            <v>0</v>
          </cell>
        </row>
        <row r="313">
          <cell r="B313">
            <v>201102</v>
          </cell>
          <cell r="D313">
            <v>165093</v>
          </cell>
          <cell r="W313">
            <v>0</v>
          </cell>
        </row>
        <row r="314">
          <cell r="B314">
            <v>201102</v>
          </cell>
          <cell r="D314">
            <v>165098</v>
          </cell>
          <cell r="W314">
            <v>0</v>
          </cell>
        </row>
        <row r="315">
          <cell r="B315">
            <v>201102</v>
          </cell>
          <cell r="D315">
            <v>165099</v>
          </cell>
          <cell r="W315">
            <v>0</v>
          </cell>
        </row>
        <row r="316">
          <cell r="B316">
            <v>201102</v>
          </cell>
          <cell r="D316">
            <v>166058</v>
          </cell>
          <cell r="W316">
            <v>0</v>
          </cell>
        </row>
        <row r="317">
          <cell r="B317">
            <v>201102</v>
          </cell>
          <cell r="D317">
            <v>166059</v>
          </cell>
          <cell r="W317">
            <v>0</v>
          </cell>
        </row>
        <row r="318">
          <cell r="B318">
            <v>201102</v>
          </cell>
          <cell r="D318">
            <v>166059</v>
          </cell>
          <cell r="W318">
            <v>0</v>
          </cell>
        </row>
        <row r="319">
          <cell r="B319">
            <v>201102</v>
          </cell>
          <cell r="D319">
            <v>166062</v>
          </cell>
          <cell r="W319">
            <v>0</v>
          </cell>
        </row>
        <row r="320">
          <cell r="B320">
            <v>201102</v>
          </cell>
          <cell r="D320">
            <v>166063</v>
          </cell>
          <cell r="W320">
            <v>0</v>
          </cell>
        </row>
        <row r="321">
          <cell r="B321">
            <v>201102</v>
          </cell>
          <cell r="D321">
            <v>167168</v>
          </cell>
          <cell r="W321">
            <v>0</v>
          </cell>
        </row>
        <row r="322">
          <cell r="B322">
            <v>201102</v>
          </cell>
          <cell r="D322">
            <v>167168</v>
          </cell>
          <cell r="W322">
            <v>5875.9435091239102</v>
          </cell>
        </row>
        <row r="323">
          <cell r="B323">
            <v>201102</v>
          </cell>
          <cell r="D323">
            <v>153851</v>
          </cell>
          <cell r="W323">
            <v>2880.0979190946205</v>
          </cell>
        </row>
        <row r="324">
          <cell r="B324">
            <v>201102</v>
          </cell>
          <cell r="D324">
            <v>153739</v>
          </cell>
          <cell r="W324">
            <v>0</v>
          </cell>
        </row>
        <row r="325">
          <cell r="B325">
            <v>201102</v>
          </cell>
          <cell r="D325">
            <v>153739</v>
          </cell>
          <cell r="W325">
            <v>4804.4279370862087</v>
          </cell>
        </row>
        <row r="326">
          <cell r="B326">
            <v>201102</v>
          </cell>
          <cell r="D326">
            <v>153740</v>
          </cell>
          <cell r="W326">
            <v>52.876094926114185</v>
          </cell>
        </row>
        <row r="327">
          <cell r="B327">
            <v>201102</v>
          </cell>
          <cell r="D327">
            <v>164079</v>
          </cell>
          <cell r="W327">
            <v>8067.1528720166807</v>
          </cell>
        </row>
        <row r="328">
          <cell r="B328">
            <v>201102</v>
          </cell>
          <cell r="D328">
            <v>85138</v>
          </cell>
          <cell r="W328">
            <v>14578.409158740556</v>
          </cell>
        </row>
        <row r="329">
          <cell r="B329">
            <v>201102</v>
          </cell>
          <cell r="D329">
            <v>166066</v>
          </cell>
          <cell r="W329">
            <v>48967.362048825533</v>
          </cell>
        </row>
        <row r="330">
          <cell r="B330">
            <v>201102</v>
          </cell>
          <cell r="D330">
            <v>168217</v>
          </cell>
          <cell r="W330">
            <v>0</v>
          </cell>
        </row>
        <row r="331">
          <cell r="B331">
            <v>201102</v>
          </cell>
          <cell r="D331">
            <v>165074</v>
          </cell>
          <cell r="W331">
            <v>0</v>
          </cell>
        </row>
        <row r="332">
          <cell r="B332">
            <v>201103</v>
          </cell>
          <cell r="D332">
            <v>67038</v>
          </cell>
          <cell r="W332">
            <v>4565.3850462541077</v>
          </cell>
        </row>
        <row r="333">
          <cell r="B333">
            <v>201103</v>
          </cell>
          <cell r="D333">
            <v>67039</v>
          </cell>
          <cell r="W333">
            <v>4460.0592169245137</v>
          </cell>
        </row>
        <row r="334">
          <cell r="B334">
            <v>201103</v>
          </cell>
          <cell r="D334">
            <v>166064</v>
          </cell>
          <cell r="W334">
            <v>42575.768054642765</v>
          </cell>
        </row>
        <row r="335">
          <cell r="B335">
            <v>201103</v>
          </cell>
          <cell r="D335">
            <v>166075</v>
          </cell>
          <cell r="W335">
            <v>0</v>
          </cell>
        </row>
        <row r="336">
          <cell r="B336">
            <v>201103</v>
          </cell>
          <cell r="D336">
            <v>168214</v>
          </cell>
          <cell r="W336">
            <v>0</v>
          </cell>
        </row>
        <row r="337">
          <cell r="B337">
            <v>201103</v>
          </cell>
          <cell r="D337">
            <v>153738</v>
          </cell>
          <cell r="W337">
            <v>0</v>
          </cell>
        </row>
        <row r="338">
          <cell r="B338">
            <v>201103</v>
          </cell>
          <cell r="D338">
            <v>153738</v>
          </cell>
          <cell r="W338">
            <v>5836.0902130046925</v>
          </cell>
        </row>
        <row r="339">
          <cell r="B339">
            <v>201103</v>
          </cell>
          <cell r="D339">
            <v>165934</v>
          </cell>
          <cell r="W339">
            <v>0</v>
          </cell>
        </row>
        <row r="340">
          <cell r="B340">
            <v>201103</v>
          </cell>
          <cell r="D340">
            <v>165934</v>
          </cell>
          <cell r="W340">
            <v>3100.216820798219</v>
          </cell>
        </row>
        <row r="341">
          <cell r="B341">
            <v>201103</v>
          </cell>
          <cell r="D341">
            <v>166449</v>
          </cell>
          <cell r="W341">
            <v>0</v>
          </cell>
        </row>
        <row r="342">
          <cell r="B342">
            <v>201103</v>
          </cell>
          <cell r="D342">
            <v>166449</v>
          </cell>
          <cell r="W342">
            <v>0</v>
          </cell>
        </row>
        <row r="343">
          <cell r="B343">
            <v>201103</v>
          </cell>
          <cell r="D343">
            <v>48215</v>
          </cell>
          <cell r="W343">
            <v>1184.7656855139144</v>
          </cell>
        </row>
        <row r="344">
          <cell r="B344">
            <v>201103</v>
          </cell>
          <cell r="D344">
            <v>48216</v>
          </cell>
          <cell r="W344">
            <v>1485.7537291009514</v>
          </cell>
        </row>
        <row r="345">
          <cell r="B345">
            <v>201103</v>
          </cell>
          <cell r="D345">
            <v>48217</v>
          </cell>
          <cell r="W345">
            <v>14199.050998440862</v>
          </cell>
        </row>
        <row r="346">
          <cell r="B346">
            <v>201103</v>
          </cell>
          <cell r="D346">
            <v>116952</v>
          </cell>
          <cell r="W346">
            <v>4996.731291321652</v>
          </cell>
        </row>
        <row r="347">
          <cell r="B347">
            <v>201103</v>
          </cell>
          <cell r="D347">
            <v>116953</v>
          </cell>
          <cell r="W347">
            <v>771.50670335780842</v>
          </cell>
        </row>
        <row r="348">
          <cell r="B348">
            <v>201103</v>
          </cell>
          <cell r="D348">
            <v>84190</v>
          </cell>
          <cell r="W348">
            <v>15820.259340118915</v>
          </cell>
        </row>
        <row r="349">
          <cell r="B349">
            <v>201103</v>
          </cell>
          <cell r="D349">
            <v>91709</v>
          </cell>
          <cell r="W349">
            <v>0</v>
          </cell>
        </row>
        <row r="350">
          <cell r="B350">
            <v>201103</v>
          </cell>
          <cell r="D350">
            <v>167165</v>
          </cell>
          <cell r="W350">
            <v>0</v>
          </cell>
        </row>
        <row r="351">
          <cell r="B351">
            <v>201103</v>
          </cell>
          <cell r="D351">
            <v>167165</v>
          </cell>
          <cell r="W351">
            <v>0</v>
          </cell>
        </row>
        <row r="352">
          <cell r="B352">
            <v>201103</v>
          </cell>
          <cell r="D352">
            <v>167167</v>
          </cell>
          <cell r="W352">
            <v>0</v>
          </cell>
        </row>
        <row r="353">
          <cell r="B353">
            <v>201103</v>
          </cell>
          <cell r="D353">
            <v>167167</v>
          </cell>
          <cell r="W353">
            <v>0</v>
          </cell>
        </row>
        <row r="354">
          <cell r="B354">
            <v>201103</v>
          </cell>
          <cell r="D354">
            <v>162978</v>
          </cell>
          <cell r="W354">
            <v>9908.4224680707393</v>
          </cell>
        </row>
        <row r="355">
          <cell r="B355">
            <v>201103</v>
          </cell>
          <cell r="D355">
            <v>144516</v>
          </cell>
          <cell r="W355">
            <v>0</v>
          </cell>
        </row>
        <row r="356">
          <cell r="B356">
            <v>201103</v>
          </cell>
          <cell r="D356">
            <v>144516</v>
          </cell>
          <cell r="W356">
            <v>8565.3682496743986</v>
          </cell>
        </row>
        <row r="357">
          <cell r="B357">
            <v>201103</v>
          </cell>
          <cell r="D357">
            <v>144517</v>
          </cell>
          <cell r="W357">
            <v>0</v>
          </cell>
        </row>
        <row r="358">
          <cell r="B358">
            <v>201103</v>
          </cell>
          <cell r="D358">
            <v>144517</v>
          </cell>
          <cell r="W358">
            <v>12385.677979532442</v>
          </cell>
        </row>
        <row r="359">
          <cell r="B359">
            <v>201103</v>
          </cell>
          <cell r="D359">
            <v>144663</v>
          </cell>
          <cell r="W359">
            <v>0</v>
          </cell>
        </row>
        <row r="360">
          <cell r="B360">
            <v>201103</v>
          </cell>
          <cell r="D360">
            <v>144663</v>
          </cell>
          <cell r="W360">
            <v>626.75863525162549</v>
          </cell>
        </row>
        <row r="361">
          <cell r="B361">
            <v>201103</v>
          </cell>
          <cell r="D361">
            <v>148798</v>
          </cell>
          <cell r="W361">
            <v>0</v>
          </cell>
        </row>
        <row r="362">
          <cell r="B362">
            <v>201103</v>
          </cell>
          <cell r="D362">
            <v>148799</v>
          </cell>
          <cell r="W362">
            <v>0</v>
          </cell>
        </row>
        <row r="363">
          <cell r="B363">
            <v>201103</v>
          </cell>
          <cell r="D363">
            <v>148800</v>
          </cell>
          <cell r="W363">
            <v>0</v>
          </cell>
        </row>
        <row r="364">
          <cell r="B364">
            <v>201103</v>
          </cell>
          <cell r="D364">
            <v>148801</v>
          </cell>
          <cell r="W364">
            <v>0</v>
          </cell>
        </row>
        <row r="365">
          <cell r="B365">
            <v>201103</v>
          </cell>
          <cell r="D365">
            <v>148803</v>
          </cell>
          <cell r="W365">
            <v>0</v>
          </cell>
        </row>
        <row r="366">
          <cell r="B366">
            <v>201103</v>
          </cell>
          <cell r="D366">
            <v>148804</v>
          </cell>
          <cell r="W366">
            <v>0</v>
          </cell>
        </row>
        <row r="367">
          <cell r="B367">
            <v>201103</v>
          </cell>
          <cell r="D367">
            <v>149152</v>
          </cell>
          <cell r="W367">
            <v>0</v>
          </cell>
        </row>
        <row r="368">
          <cell r="B368">
            <v>201103</v>
          </cell>
          <cell r="D368">
            <v>149153</v>
          </cell>
          <cell r="W368">
            <v>0</v>
          </cell>
        </row>
        <row r="369">
          <cell r="B369">
            <v>201103</v>
          </cell>
          <cell r="D369">
            <v>162977</v>
          </cell>
          <cell r="W369">
            <v>7431.3668158677265</v>
          </cell>
        </row>
        <row r="370">
          <cell r="B370">
            <v>201103</v>
          </cell>
          <cell r="D370">
            <v>170051</v>
          </cell>
          <cell r="W370">
            <v>0</v>
          </cell>
        </row>
        <row r="371">
          <cell r="B371">
            <v>201103</v>
          </cell>
          <cell r="D371">
            <v>170051</v>
          </cell>
          <cell r="W371">
            <v>0</v>
          </cell>
        </row>
        <row r="372">
          <cell r="B372">
            <v>201103</v>
          </cell>
          <cell r="D372">
            <v>170052</v>
          </cell>
          <cell r="W372">
            <v>0</v>
          </cell>
        </row>
        <row r="373">
          <cell r="B373">
            <v>201103</v>
          </cell>
          <cell r="D373">
            <v>170052</v>
          </cell>
          <cell r="W373">
            <v>0</v>
          </cell>
        </row>
        <row r="374">
          <cell r="B374">
            <v>201103</v>
          </cell>
          <cell r="D374">
            <v>153741</v>
          </cell>
          <cell r="W374">
            <v>0</v>
          </cell>
        </row>
        <row r="375">
          <cell r="B375">
            <v>201103</v>
          </cell>
          <cell r="D375">
            <v>153741</v>
          </cell>
          <cell r="W375">
            <v>4650.8248793440534</v>
          </cell>
        </row>
        <row r="376">
          <cell r="B376">
            <v>201103</v>
          </cell>
          <cell r="D376">
            <v>166065</v>
          </cell>
          <cell r="W376">
            <v>42575.768054642765</v>
          </cell>
        </row>
        <row r="377">
          <cell r="B377">
            <v>201103</v>
          </cell>
          <cell r="D377">
            <v>167264</v>
          </cell>
          <cell r="W377">
            <v>0</v>
          </cell>
        </row>
        <row r="378">
          <cell r="B378">
            <v>201103</v>
          </cell>
          <cell r="D378">
            <v>167264</v>
          </cell>
          <cell r="W378">
            <v>0</v>
          </cell>
        </row>
        <row r="379">
          <cell r="B379">
            <v>201103</v>
          </cell>
          <cell r="D379">
            <v>167264</v>
          </cell>
          <cell r="W379">
            <v>4041.3041051544342</v>
          </cell>
        </row>
        <row r="380">
          <cell r="B380">
            <v>201103</v>
          </cell>
          <cell r="D380">
            <v>167265</v>
          </cell>
          <cell r="W380">
            <v>0</v>
          </cell>
        </row>
        <row r="381">
          <cell r="B381">
            <v>201103</v>
          </cell>
          <cell r="D381">
            <v>167265</v>
          </cell>
          <cell r="W381">
            <v>0</v>
          </cell>
        </row>
        <row r="382">
          <cell r="B382">
            <v>201103</v>
          </cell>
          <cell r="D382">
            <v>167265</v>
          </cell>
          <cell r="W382">
            <v>2819.2147030801752</v>
          </cell>
        </row>
        <row r="383">
          <cell r="B383">
            <v>201103</v>
          </cell>
          <cell r="D383">
            <v>167266</v>
          </cell>
          <cell r="W383">
            <v>0</v>
          </cell>
        </row>
        <row r="384">
          <cell r="B384">
            <v>201103</v>
          </cell>
          <cell r="D384">
            <v>167266</v>
          </cell>
          <cell r="W384">
            <v>0</v>
          </cell>
        </row>
        <row r="385">
          <cell r="B385">
            <v>201103</v>
          </cell>
          <cell r="D385">
            <v>167266</v>
          </cell>
          <cell r="W385">
            <v>939.53837510136839</v>
          </cell>
        </row>
        <row r="386">
          <cell r="B386">
            <v>201103</v>
          </cell>
          <cell r="D386">
            <v>167267</v>
          </cell>
          <cell r="W386">
            <v>0</v>
          </cell>
        </row>
        <row r="387">
          <cell r="B387">
            <v>201103</v>
          </cell>
          <cell r="D387">
            <v>167267</v>
          </cell>
          <cell r="W387">
            <v>0</v>
          </cell>
        </row>
        <row r="388">
          <cell r="B388">
            <v>201103</v>
          </cell>
          <cell r="D388">
            <v>167267</v>
          </cell>
          <cell r="W388">
            <v>1879.6763279788065</v>
          </cell>
        </row>
        <row r="389">
          <cell r="B389">
            <v>201103</v>
          </cell>
          <cell r="D389">
            <v>168215</v>
          </cell>
          <cell r="W389">
            <v>0</v>
          </cell>
        </row>
        <row r="390">
          <cell r="B390">
            <v>201103</v>
          </cell>
          <cell r="D390">
            <v>166074</v>
          </cell>
          <cell r="W390">
            <v>3934.6292258286835</v>
          </cell>
        </row>
        <row r="391">
          <cell r="B391">
            <v>201103</v>
          </cell>
          <cell r="D391">
            <v>165659</v>
          </cell>
          <cell r="W391">
            <v>0</v>
          </cell>
        </row>
        <row r="392">
          <cell r="B392">
            <v>201103</v>
          </cell>
          <cell r="D392">
            <v>121200</v>
          </cell>
          <cell r="W392">
            <v>0</v>
          </cell>
        </row>
        <row r="393">
          <cell r="B393">
            <v>201103</v>
          </cell>
          <cell r="D393">
            <v>121202</v>
          </cell>
          <cell r="W393">
            <v>0</v>
          </cell>
        </row>
        <row r="394">
          <cell r="B394">
            <v>201103</v>
          </cell>
          <cell r="D394">
            <v>165094</v>
          </cell>
          <cell r="W394">
            <v>0</v>
          </cell>
        </row>
        <row r="395">
          <cell r="B395">
            <v>201103</v>
          </cell>
          <cell r="D395">
            <v>165097</v>
          </cell>
          <cell r="W395">
            <v>0</v>
          </cell>
        </row>
        <row r="396">
          <cell r="B396">
            <v>201103</v>
          </cell>
          <cell r="D396">
            <v>166447</v>
          </cell>
          <cell r="W396">
            <v>0</v>
          </cell>
        </row>
        <row r="397">
          <cell r="B397">
            <v>201103</v>
          </cell>
          <cell r="D397">
            <v>165933</v>
          </cell>
          <cell r="W397">
            <v>0</v>
          </cell>
        </row>
        <row r="398">
          <cell r="B398">
            <v>201103</v>
          </cell>
          <cell r="D398">
            <v>165933</v>
          </cell>
          <cell r="W398">
            <v>2043.5609201045506</v>
          </cell>
        </row>
        <row r="399">
          <cell r="B399">
            <v>201103</v>
          </cell>
          <cell r="D399">
            <v>166076</v>
          </cell>
          <cell r="W399">
            <v>0</v>
          </cell>
        </row>
        <row r="400">
          <cell r="B400">
            <v>201103</v>
          </cell>
          <cell r="D400">
            <v>168216</v>
          </cell>
          <cell r="W400">
            <v>0</v>
          </cell>
        </row>
        <row r="401">
          <cell r="B401">
            <v>201103</v>
          </cell>
          <cell r="D401">
            <v>153972</v>
          </cell>
          <cell r="W401">
            <v>0</v>
          </cell>
        </row>
        <row r="402">
          <cell r="B402">
            <v>201103</v>
          </cell>
          <cell r="D402">
            <v>153972</v>
          </cell>
          <cell r="W402">
            <v>0</v>
          </cell>
        </row>
        <row r="403">
          <cell r="B403">
            <v>201103</v>
          </cell>
          <cell r="D403">
            <v>153972</v>
          </cell>
          <cell r="W403">
            <v>92.934555290818196</v>
          </cell>
        </row>
        <row r="404">
          <cell r="B404">
            <v>201103</v>
          </cell>
          <cell r="D404">
            <v>153972</v>
          </cell>
          <cell r="W404">
            <v>166.68262174740295</v>
          </cell>
        </row>
        <row r="405">
          <cell r="B405">
            <v>201103</v>
          </cell>
          <cell r="D405">
            <v>153972</v>
          </cell>
          <cell r="W405">
            <v>219.84518455892476</v>
          </cell>
        </row>
        <row r="406">
          <cell r="B406">
            <v>201103</v>
          </cell>
          <cell r="D406">
            <v>153972</v>
          </cell>
          <cell r="W406">
            <v>2310.5728897142994</v>
          </cell>
        </row>
        <row r="407">
          <cell r="B407">
            <v>201103</v>
          </cell>
          <cell r="D407">
            <v>153972</v>
          </cell>
          <cell r="W407">
            <v>2661.1260294564395</v>
          </cell>
        </row>
        <row r="408">
          <cell r="B408">
            <v>201103</v>
          </cell>
          <cell r="D408">
            <v>153972</v>
          </cell>
          <cell r="W408">
            <v>3838.2970631401363</v>
          </cell>
        </row>
        <row r="409">
          <cell r="B409">
            <v>201103</v>
          </cell>
          <cell r="D409">
            <v>154130</v>
          </cell>
          <cell r="W409">
            <v>0</v>
          </cell>
        </row>
        <row r="410">
          <cell r="B410">
            <v>201103</v>
          </cell>
          <cell r="D410">
            <v>154130</v>
          </cell>
          <cell r="W410">
            <v>0</v>
          </cell>
        </row>
        <row r="411">
          <cell r="B411">
            <v>201103</v>
          </cell>
          <cell r="D411">
            <v>154130</v>
          </cell>
          <cell r="W411">
            <v>0</v>
          </cell>
        </row>
        <row r="412">
          <cell r="B412">
            <v>201103</v>
          </cell>
          <cell r="D412">
            <v>165093</v>
          </cell>
          <cell r="W412">
            <v>0</v>
          </cell>
        </row>
        <row r="413">
          <cell r="B413">
            <v>201103</v>
          </cell>
          <cell r="D413">
            <v>165098</v>
          </cell>
          <cell r="W413">
            <v>0</v>
          </cell>
        </row>
        <row r="414">
          <cell r="B414">
            <v>201103</v>
          </cell>
          <cell r="D414">
            <v>165099</v>
          </cell>
          <cell r="W414">
            <v>0</v>
          </cell>
        </row>
        <row r="415">
          <cell r="B415">
            <v>201103</v>
          </cell>
          <cell r="D415">
            <v>166058</v>
          </cell>
          <cell r="W415">
            <v>0</v>
          </cell>
        </row>
        <row r="416">
          <cell r="B416">
            <v>201103</v>
          </cell>
          <cell r="D416">
            <v>166059</v>
          </cell>
          <cell r="W416">
            <v>0</v>
          </cell>
        </row>
        <row r="417">
          <cell r="B417">
            <v>201103</v>
          </cell>
          <cell r="D417">
            <v>166062</v>
          </cell>
          <cell r="W417">
            <v>0</v>
          </cell>
        </row>
        <row r="418">
          <cell r="B418">
            <v>201103</v>
          </cell>
          <cell r="D418">
            <v>166063</v>
          </cell>
          <cell r="W418">
            <v>0</v>
          </cell>
        </row>
        <row r="419">
          <cell r="B419">
            <v>201103</v>
          </cell>
          <cell r="D419">
            <v>167168</v>
          </cell>
          <cell r="W419">
            <v>0</v>
          </cell>
        </row>
        <row r="420">
          <cell r="B420">
            <v>201103</v>
          </cell>
          <cell r="D420">
            <v>153739</v>
          </cell>
          <cell r="W420">
            <v>0</v>
          </cell>
        </row>
        <row r="421">
          <cell r="B421">
            <v>201103</v>
          </cell>
          <cell r="D421">
            <v>153739</v>
          </cell>
          <cell r="W421">
            <v>5316.4561404108708</v>
          </cell>
        </row>
        <row r="422">
          <cell r="B422">
            <v>201103</v>
          </cell>
          <cell r="D422">
            <v>153740</v>
          </cell>
          <cell r="W422">
            <v>58.558762796149956</v>
          </cell>
        </row>
        <row r="423">
          <cell r="B423">
            <v>201103</v>
          </cell>
          <cell r="D423">
            <v>164079</v>
          </cell>
          <cell r="W423">
            <v>8926.9136486444859</v>
          </cell>
        </row>
        <row r="424">
          <cell r="B424">
            <v>201103</v>
          </cell>
          <cell r="D424">
            <v>85138</v>
          </cell>
          <cell r="W424">
            <v>16132.239642933899</v>
          </cell>
        </row>
        <row r="425">
          <cell r="B425">
            <v>201103</v>
          </cell>
          <cell r="D425">
            <v>166066</v>
          </cell>
          <cell r="W425">
            <v>42575.768054642765</v>
          </cell>
        </row>
        <row r="426">
          <cell r="B426">
            <v>201103</v>
          </cell>
          <cell r="D426">
            <v>168217</v>
          </cell>
          <cell r="W426">
            <v>0</v>
          </cell>
        </row>
        <row r="427">
          <cell r="B427">
            <v>201103</v>
          </cell>
          <cell r="D427">
            <v>165074</v>
          </cell>
          <cell r="W427">
            <v>0</v>
          </cell>
        </row>
        <row r="428">
          <cell r="B428">
            <v>201104</v>
          </cell>
          <cell r="D428">
            <v>67038</v>
          </cell>
          <cell r="W428">
            <v>4415.2133582114102</v>
          </cell>
        </row>
        <row r="429">
          <cell r="B429">
            <v>201104</v>
          </cell>
          <cell r="D429">
            <v>67039</v>
          </cell>
          <cell r="W429">
            <v>4313.3145975684638</v>
          </cell>
        </row>
        <row r="430">
          <cell r="B430">
            <v>201104</v>
          </cell>
          <cell r="D430">
            <v>166064</v>
          </cell>
          <cell r="W430">
            <v>0</v>
          </cell>
        </row>
        <row r="431">
          <cell r="B431">
            <v>201104</v>
          </cell>
          <cell r="D431">
            <v>166075</v>
          </cell>
          <cell r="W431">
            <v>0</v>
          </cell>
        </row>
        <row r="432">
          <cell r="B432">
            <v>201104</v>
          </cell>
          <cell r="D432">
            <v>168214</v>
          </cell>
          <cell r="W432">
            <v>0</v>
          </cell>
        </row>
        <row r="433">
          <cell r="B433">
            <v>201104</v>
          </cell>
          <cell r="D433">
            <v>153738</v>
          </cell>
          <cell r="W433">
            <v>0</v>
          </cell>
        </row>
        <row r="434">
          <cell r="B434">
            <v>201104</v>
          </cell>
          <cell r="D434">
            <v>153738</v>
          </cell>
          <cell r="W434">
            <v>5643.9925306704636</v>
          </cell>
        </row>
        <row r="435">
          <cell r="B435">
            <v>201104</v>
          </cell>
          <cell r="D435">
            <v>166449</v>
          </cell>
          <cell r="W435">
            <v>0</v>
          </cell>
        </row>
        <row r="436">
          <cell r="B436">
            <v>201104</v>
          </cell>
          <cell r="D436">
            <v>48215</v>
          </cell>
          <cell r="W436">
            <v>1145.9115038773639</v>
          </cell>
        </row>
        <row r="437">
          <cell r="B437">
            <v>201104</v>
          </cell>
          <cell r="D437">
            <v>48216</v>
          </cell>
          <cell r="W437">
            <v>1436.9223761841301</v>
          </cell>
        </row>
        <row r="438">
          <cell r="B438">
            <v>201104</v>
          </cell>
          <cell r="D438">
            <v>48217</v>
          </cell>
          <cell r="W438">
            <v>13731.757103348518</v>
          </cell>
        </row>
        <row r="439">
          <cell r="B439">
            <v>201104</v>
          </cell>
          <cell r="D439">
            <v>116952</v>
          </cell>
          <cell r="W439">
            <v>4832.2490212545254</v>
          </cell>
        </row>
        <row r="440">
          <cell r="B440">
            <v>201104</v>
          </cell>
          <cell r="D440">
            <v>116953</v>
          </cell>
          <cell r="W440">
            <v>746.10871947239377</v>
          </cell>
        </row>
        <row r="441">
          <cell r="B441">
            <v>201104</v>
          </cell>
          <cell r="D441">
            <v>84190</v>
          </cell>
          <cell r="W441">
            <v>15299.59940680969</v>
          </cell>
        </row>
        <row r="442">
          <cell r="B442">
            <v>201104</v>
          </cell>
          <cell r="D442">
            <v>91709</v>
          </cell>
          <cell r="W442">
            <v>0</v>
          </cell>
        </row>
        <row r="443">
          <cell r="B443">
            <v>201104</v>
          </cell>
          <cell r="D443">
            <v>167165</v>
          </cell>
          <cell r="W443">
            <v>0</v>
          </cell>
        </row>
        <row r="444">
          <cell r="B444">
            <v>201104</v>
          </cell>
          <cell r="D444">
            <v>167167</v>
          </cell>
          <cell r="W444">
            <v>0</v>
          </cell>
        </row>
        <row r="445">
          <cell r="B445">
            <v>201104</v>
          </cell>
          <cell r="D445">
            <v>167167</v>
          </cell>
          <cell r="W445">
            <v>0</v>
          </cell>
        </row>
        <row r="446">
          <cell r="B446">
            <v>201104</v>
          </cell>
          <cell r="D446">
            <v>166065</v>
          </cell>
          <cell r="W446">
            <v>0</v>
          </cell>
        </row>
        <row r="447">
          <cell r="B447">
            <v>201104</v>
          </cell>
          <cell r="D447">
            <v>168215</v>
          </cell>
          <cell r="W447">
            <v>0</v>
          </cell>
        </row>
        <row r="448">
          <cell r="B448">
            <v>201104</v>
          </cell>
          <cell r="D448">
            <v>165659</v>
          </cell>
          <cell r="W448">
            <v>0</v>
          </cell>
        </row>
        <row r="449">
          <cell r="B449">
            <v>201104</v>
          </cell>
          <cell r="D449">
            <v>121200</v>
          </cell>
          <cell r="W449">
            <v>0</v>
          </cell>
        </row>
        <row r="450">
          <cell r="B450">
            <v>201104</v>
          </cell>
          <cell r="D450">
            <v>121202</v>
          </cell>
          <cell r="W450">
            <v>0</v>
          </cell>
        </row>
        <row r="451">
          <cell r="B451">
            <v>201104</v>
          </cell>
          <cell r="D451">
            <v>166447</v>
          </cell>
          <cell r="W451">
            <v>0</v>
          </cell>
        </row>
        <row r="452">
          <cell r="B452">
            <v>201104</v>
          </cell>
          <cell r="D452">
            <v>166076</v>
          </cell>
          <cell r="W452">
            <v>0</v>
          </cell>
        </row>
        <row r="453">
          <cell r="B453">
            <v>201104</v>
          </cell>
          <cell r="D453">
            <v>168216</v>
          </cell>
          <cell r="W453">
            <v>0</v>
          </cell>
        </row>
        <row r="454">
          <cell r="B454">
            <v>201104</v>
          </cell>
          <cell r="D454">
            <v>153972</v>
          </cell>
          <cell r="W454">
            <v>0</v>
          </cell>
        </row>
        <row r="455">
          <cell r="B455">
            <v>201104</v>
          </cell>
          <cell r="D455">
            <v>153972</v>
          </cell>
          <cell r="W455">
            <v>0</v>
          </cell>
        </row>
        <row r="456">
          <cell r="B456">
            <v>201104</v>
          </cell>
          <cell r="D456">
            <v>153972</v>
          </cell>
          <cell r="W456">
            <v>77.922581668135123</v>
          </cell>
        </row>
        <row r="457">
          <cell r="B457">
            <v>201104</v>
          </cell>
          <cell r="D457">
            <v>153972</v>
          </cell>
          <cell r="W457">
            <v>139.46144103681618</v>
          </cell>
        </row>
        <row r="458">
          <cell r="B458">
            <v>201104</v>
          </cell>
          <cell r="D458">
            <v>153972</v>
          </cell>
          <cell r="W458">
            <v>184.41677661458644</v>
          </cell>
        </row>
        <row r="459">
          <cell r="B459">
            <v>201104</v>
          </cell>
          <cell r="D459">
            <v>153972</v>
          </cell>
          <cell r="W459">
            <v>1936.8756581817997</v>
          </cell>
        </row>
        <row r="460">
          <cell r="B460">
            <v>201104</v>
          </cell>
          <cell r="D460">
            <v>153972</v>
          </cell>
          <cell r="W460">
            <v>2229.7846446574049</v>
          </cell>
        </row>
        <row r="461">
          <cell r="B461">
            <v>201104</v>
          </cell>
          <cell r="D461">
            <v>153972</v>
          </cell>
          <cell r="W461">
            <v>3217.4034169281535</v>
          </cell>
        </row>
        <row r="462">
          <cell r="B462">
            <v>201104</v>
          </cell>
          <cell r="D462">
            <v>154130</v>
          </cell>
          <cell r="W462">
            <v>0</v>
          </cell>
        </row>
        <row r="463">
          <cell r="B463">
            <v>201104</v>
          </cell>
          <cell r="D463">
            <v>154130</v>
          </cell>
          <cell r="W463">
            <v>0</v>
          </cell>
        </row>
        <row r="464">
          <cell r="B464">
            <v>201104</v>
          </cell>
          <cell r="D464">
            <v>154130</v>
          </cell>
          <cell r="W464">
            <v>0</v>
          </cell>
        </row>
        <row r="465">
          <cell r="B465">
            <v>201104</v>
          </cell>
          <cell r="D465">
            <v>166059</v>
          </cell>
          <cell r="W465">
            <v>0</v>
          </cell>
        </row>
        <row r="466">
          <cell r="B466">
            <v>201104</v>
          </cell>
          <cell r="D466">
            <v>166062</v>
          </cell>
          <cell r="W466">
            <v>0</v>
          </cell>
        </row>
        <row r="467">
          <cell r="B467">
            <v>201104</v>
          </cell>
          <cell r="D467">
            <v>167168</v>
          </cell>
          <cell r="W467">
            <v>0</v>
          </cell>
        </row>
        <row r="468">
          <cell r="B468">
            <v>201104</v>
          </cell>
          <cell r="D468">
            <v>166066</v>
          </cell>
          <cell r="W468">
            <v>0</v>
          </cell>
        </row>
        <row r="469">
          <cell r="B469">
            <v>201104</v>
          </cell>
          <cell r="D469">
            <v>168217</v>
          </cell>
          <cell r="W469">
            <v>0</v>
          </cell>
        </row>
        <row r="470">
          <cell r="B470">
            <v>201105</v>
          </cell>
          <cell r="D470">
            <v>67038</v>
          </cell>
          <cell r="W470">
            <v>4558.7429762341544</v>
          </cell>
        </row>
        <row r="471">
          <cell r="B471">
            <v>201105</v>
          </cell>
          <cell r="D471">
            <v>67039</v>
          </cell>
          <cell r="W471">
            <v>4453.4828312781692</v>
          </cell>
        </row>
        <row r="472">
          <cell r="B472">
            <v>201105</v>
          </cell>
          <cell r="D472">
            <v>166064</v>
          </cell>
          <cell r="W472">
            <v>0</v>
          </cell>
        </row>
        <row r="473">
          <cell r="B473">
            <v>201105</v>
          </cell>
          <cell r="D473">
            <v>166075</v>
          </cell>
          <cell r="W473">
            <v>0</v>
          </cell>
        </row>
        <row r="474">
          <cell r="B474">
            <v>201105</v>
          </cell>
          <cell r="D474">
            <v>168214</v>
          </cell>
          <cell r="W474">
            <v>0</v>
          </cell>
        </row>
        <row r="475">
          <cell r="B475">
            <v>201105</v>
          </cell>
          <cell r="D475">
            <v>153738</v>
          </cell>
          <cell r="W475">
            <v>0</v>
          </cell>
        </row>
        <row r="476">
          <cell r="B476">
            <v>201105</v>
          </cell>
          <cell r="D476">
            <v>153738</v>
          </cell>
          <cell r="W476">
            <v>5827.6570196978582</v>
          </cell>
        </row>
        <row r="477">
          <cell r="B477">
            <v>201105</v>
          </cell>
          <cell r="D477">
            <v>166449</v>
          </cell>
          <cell r="W477">
            <v>0</v>
          </cell>
        </row>
        <row r="478">
          <cell r="B478">
            <v>201105</v>
          </cell>
          <cell r="D478">
            <v>48215</v>
          </cell>
          <cell r="W478">
            <v>1183.1280239976784</v>
          </cell>
        </row>
        <row r="479">
          <cell r="B479">
            <v>201105</v>
          </cell>
          <cell r="D479">
            <v>48216</v>
          </cell>
          <cell r="W479">
            <v>1483.6287604042805</v>
          </cell>
        </row>
        <row r="480">
          <cell r="B480">
            <v>201105</v>
          </cell>
          <cell r="D480">
            <v>48217</v>
          </cell>
          <cell r="W480">
            <v>14178.361764412795</v>
          </cell>
        </row>
        <row r="481">
          <cell r="B481">
            <v>201105</v>
          </cell>
          <cell r="D481">
            <v>116952</v>
          </cell>
          <cell r="W481">
            <v>4989.4207514928685</v>
          </cell>
        </row>
        <row r="482">
          <cell r="B482">
            <v>201105</v>
          </cell>
          <cell r="D482">
            <v>116953</v>
          </cell>
          <cell r="W482">
            <v>770.27656361054221</v>
          </cell>
        </row>
        <row r="483">
          <cell r="B483">
            <v>201105</v>
          </cell>
          <cell r="D483">
            <v>84190</v>
          </cell>
          <cell r="W483">
            <v>15797.21086283454</v>
          </cell>
        </row>
        <row r="484">
          <cell r="B484">
            <v>201105</v>
          </cell>
          <cell r="D484">
            <v>91709</v>
          </cell>
          <cell r="W484">
            <v>0</v>
          </cell>
        </row>
        <row r="485">
          <cell r="B485">
            <v>201105</v>
          </cell>
          <cell r="D485">
            <v>167165</v>
          </cell>
          <cell r="W485">
            <v>0</v>
          </cell>
        </row>
        <row r="486">
          <cell r="B486">
            <v>201105</v>
          </cell>
          <cell r="D486">
            <v>167167</v>
          </cell>
          <cell r="W486">
            <v>0</v>
          </cell>
        </row>
        <row r="487">
          <cell r="B487">
            <v>201105</v>
          </cell>
          <cell r="D487">
            <v>167167</v>
          </cell>
          <cell r="W487">
            <v>0</v>
          </cell>
        </row>
        <row r="488">
          <cell r="B488">
            <v>201105</v>
          </cell>
          <cell r="D488">
            <v>166065</v>
          </cell>
          <cell r="W488">
            <v>0</v>
          </cell>
        </row>
        <row r="489">
          <cell r="B489">
            <v>201105</v>
          </cell>
          <cell r="D489">
            <v>168215</v>
          </cell>
          <cell r="W489">
            <v>0</v>
          </cell>
        </row>
        <row r="490">
          <cell r="B490">
            <v>201105</v>
          </cell>
          <cell r="D490">
            <v>165659</v>
          </cell>
          <cell r="W490">
            <v>0</v>
          </cell>
        </row>
        <row r="491">
          <cell r="B491">
            <v>201105</v>
          </cell>
          <cell r="D491">
            <v>121200</v>
          </cell>
          <cell r="W491">
            <v>0</v>
          </cell>
        </row>
        <row r="492">
          <cell r="B492">
            <v>201105</v>
          </cell>
          <cell r="D492">
            <v>121202</v>
          </cell>
          <cell r="W492">
            <v>0</v>
          </cell>
        </row>
        <row r="493">
          <cell r="B493">
            <v>201105</v>
          </cell>
          <cell r="D493">
            <v>166447</v>
          </cell>
          <cell r="W493">
            <v>0</v>
          </cell>
        </row>
        <row r="494">
          <cell r="B494">
            <v>201105</v>
          </cell>
          <cell r="D494">
            <v>166076</v>
          </cell>
          <cell r="W494">
            <v>0</v>
          </cell>
        </row>
        <row r="495">
          <cell r="B495">
            <v>201105</v>
          </cell>
          <cell r="D495">
            <v>168216</v>
          </cell>
          <cell r="W495">
            <v>0</v>
          </cell>
        </row>
        <row r="496">
          <cell r="B496">
            <v>201105</v>
          </cell>
          <cell r="D496">
            <v>166059</v>
          </cell>
          <cell r="W496">
            <v>0</v>
          </cell>
        </row>
        <row r="497">
          <cell r="B497">
            <v>201105</v>
          </cell>
          <cell r="D497">
            <v>166062</v>
          </cell>
          <cell r="W497">
            <v>0</v>
          </cell>
        </row>
        <row r="498">
          <cell r="B498">
            <v>201105</v>
          </cell>
          <cell r="D498">
            <v>167168</v>
          </cell>
          <cell r="W498">
            <v>0</v>
          </cell>
        </row>
        <row r="499">
          <cell r="B499">
            <v>201105</v>
          </cell>
          <cell r="D499">
            <v>166066</v>
          </cell>
          <cell r="W499">
            <v>0</v>
          </cell>
        </row>
        <row r="500">
          <cell r="B500">
            <v>201105</v>
          </cell>
          <cell r="D500">
            <v>168217</v>
          </cell>
          <cell r="W500">
            <v>0</v>
          </cell>
        </row>
        <row r="501">
          <cell r="B501">
            <v>201106</v>
          </cell>
          <cell r="D501">
            <v>67038</v>
          </cell>
          <cell r="W501">
            <v>4407.6702753365353</v>
          </cell>
        </row>
        <row r="502">
          <cell r="B502">
            <v>201106</v>
          </cell>
          <cell r="D502">
            <v>67039</v>
          </cell>
          <cell r="W502">
            <v>4305.8442271202985</v>
          </cell>
        </row>
        <row r="503">
          <cell r="B503">
            <v>201106</v>
          </cell>
          <cell r="D503">
            <v>166064</v>
          </cell>
          <cell r="W503">
            <v>0</v>
          </cell>
        </row>
        <row r="504">
          <cell r="B504">
            <v>201106</v>
          </cell>
          <cell r="D504">
            <v>166075</v>
          </cell>
          <cell r="W504">
            <v>0</v>
          </cell>
        </row>
        <row r="505">
          <cell r="B505">
            <v>201106</v>
          </cell>
          <cell r="D505">
            <v>168214</v>
          </cell>
          <cell r="W505">
            <v>0</v>
          </cell>
        </row>
        <row r="506">
          <cell r="B506">
            <v>201106</v>
          </cell>
          <cell r="D506">
            <v>153738</v>
          </cell>
          <cell r="W506">
            <v>0</v>
          </cell>
        </row>
        <row r="507">
          <cell r="B507">
            <v>201106</v>
          </cell>
          <cell r="D507">
            <v>153738</v>
          </cell>
          <cell r="W507">
            <v>5634.3746679650758</v>
          </cell>
        </row>
        <row r="508">
          <cell r="B508">
            <v>201106</v>
          </cell>
          <cell r="D508">
            <v>166449</v>
          </cell>
          <cell r="W508">
            <v>0</v>
          </cell>
        </row>
        <row r="509">
          <cell r="B509">
            <v>201106</v>
          </cell>
          <cell r="D509">
            <v>48215</v>
          </cell>
          <cell r="W509">
            <v>1143.8958563585722</v>
          </cell>
        </row>
        <row r="510">
          <cell r="B510">
            <v>201106</v>
          </cell>
          <cell r="D510">
            <v>48216</v>
          </cell>
          <cell r="W510">
            <v>1434.3995821519522</v>
          </cell>
        </row>
        <row r="511">
          <cell r="B511">
            <v>201106</v>
          </cell>
          <cell r="D511">
            <v>48217</v>
          </cell>
          <cell r="W511">
            <v>13708.331741110813</v>
          </cell>
        </row>
        <row r="512">
          <cell r="B512">
            <v>201106</v>
          </cell>
          <cell r="D512">
            <v>116952</v>
          </cell>
          <cell r="W512">
            <v>4824.0090342441945</v>
          </cell>
        </row>
        <row r="513">
          <cell r="B513">
            <v>201106</v>
          </cell>
          <cell r="D513">
            <v>116953</v>
          </cell>
          <cell r="W513">
            <v>744.82759386405792</v>
          </cell>
        </row>
        <row r="514">
          <cell r="B514">
            <v>201106</v>
          </cell>
          <cell r="D514">
            <v>84190</v>
          </cell>
          <cell r="W514">
            <v>15273.507914599306</v>
          </cell>
        </row>
        <row r="515">
          <cell r="B515">
            <v>201106</v>
          </cell>
          <cell r="D515">
            <v>91709</v>
          </cell>
          <cell r="W515">
            <v>0</v>
          </cell>
        </row>
        <row r="516">
          <cell r="B516">
            <v>201106</v>
          </cell>
          <cell r="D516">
            <v>167165</v>
          </cell>
          <cell r="W516">
            <v>0</v>
          </cell>
        </row>
        <row r="517">
          <cell r="B517">
            <v>201106</v>
          </cell>
          <cell r="D517">
            <v>167165</v>
          </cell>
          <cell r="W517">
            <v>0</v>
          </cell>
        </row>
        <row r="518">
          <cell r="B518">
            <v>201106</v>
          </cell>
          <cell r="D518">
            <v>167167</v>
          </cell>
          <cell r="W518">
            <v>0</v>
          </cell>
        </row>
        <row r="519">
          <cell r="B519">
            <v>201106</v>
          </cell>
          <cell r="D519">
            <v>167167</v>
          </cell>
          <cell r="W519">
            <v>0</v>
          </cell>
        </row>
        <row r="520">
          <cell r="B520">
            <v>201106</v>
          </cell>
          <cell r="D520">
            <v>166065</v>
          </cell>
          <cell r="W520">
            <v>0</v>
          </cell>
        </row>
        <row r="521">
          <cell r="B521">
            <v>201106</v>
          </cell>
          <cell r="D521">
            <v>168215</v>
          </cell>
          <cell r="W521">
            <v>0</v>
          </cell>
        </row>
        <row r="522">
          <cell r="B522">
            <v>201106</v>
          </cell>
          <cell r="D522">
            <v>165659</v>
          </cell>
          <cell r="W522">
            <v>0</v>
          </cell>
        </row>
        <row r="523">
          <cell r="B523">
            <v>201106</v>
          </cell>
          <cell r="D523">
            <v>121200</v>
          </cell>
          <cell r="W523">
            <v>0</v>
          </cell>
        </row>
        <row r="524">
          <cell r="B524">
            <v>201106</v>
          </cell>
          <cell r="D524">
            <v>121202</v>
          </cell>
          <cell r="W524">
            <v>0</v>
          </cell>
        </row>
        <row r="525">
          <cell r="B525">
            <v>201106</v>
          </cell>
          <cell r="D525">
            <v>166447</v>
          </cell>
          <cell r="W525">
            <v>0</v>
          </cell>
        </row>
        <row r="526">
          <cell r="B526">
            <v>201106</v>
          </cell>
          <cell r="D526">
            <v>166076</v>
          </cell>
          <cell r="W526">
            <v>0</v>
          </cell>
        </row>
        <row r="527">
          <cell r="B527">
            <v>201106</v>
          </cell>
          <cell r="D527">
            <v>168216</v>
          </cell>
          <cell r="W527">
            <v>0</v>
          </cell>
        </row>
        <row r="528">
          <cell r="B528">
            <v>201106</v>
          </cell>
          <cell r="D528">
            <v>166059</v>
          </cell>
          <cell r="W528">
            <v>0</v>
          </cell>
        </row>
        <row r="529">
          <cell r="B529">
            <v>201106</v>
          </cell>
          <cell r="D529">
            <v>166062</v>
          </cell>
          <cell r="W529">
            <v>0</v>
          </cell>
        </row>
        <row r="530">
          <cell r="B530">
            <v>201106</v>
          </cell>
          <cell r="D530">
            <v>167168</v>
          </cell>
          <cell r="W530">
            <v>0</v>
          </cell>
        </row>
        <row r="531">
          <cell r="B531">
            <v>201106</v>
          </cell>
          <cell r="D531">
            <v>166066</v>
          </cell>
          <cell r="W531">
            <v>0</v>
          </cell>
        </row>
        <row r="532">
          <cell r="B532">
            <v>201106</v>
          </cell>
          <cell r="D532">
            <v>168217</v>
          </cell>
          <cell r="W532">
            <v>0</v>
          </cell>
        </row>
        <row r="533">
          <cell r="B533">
            <v>201107</v>
          </cell>
          <cell r="D533">
            <v>67038</v>
          </cell>
          <cell r="W533">
            <v>4549.5027193856222</v>
          </cell>
        </row>
        <row r="534">
          <cell r="B534">
            <v>201107</v>
          </cell>
          <cell r="D534">
            <v>67039</v>
          </cell>
          <cell r="W534">
            <v>4444.7260512123703</v>
          </cell>
        </row>
        <row r="535">
          <cell r="B535">
            <v>201107</v>
          </cell>
          <cell r="D535">
            <v>166064</v>
          </cell>
          <cell r="W535">
            <v>0</v>
          </cell>
        </row>
        <row r="536">
          <cell r="B536">
            <v>201107</v>
          </cell>
          <cell r="D536">
            <v>166075</v>
          </cell>
          <cell r="W536">
            <v>0</v>
          </cell>
        </row>
        <row r="537">
          <cell r="B537">
            <v>201107</v>
          </cell>
          <cell r="D537">
            <v>168214</v>
          </cell>
          <cell r="W537">
            <v>0</v>
          </cell>
        </row>
        <row r="538">
          <cell r="B538">
            <v>201107</v>
          </cell>
          <cell r="D538">
            <v>153738</v>
          </cell>
          <cell r="W538">
            <v>0</v>
          </cell>
        </row>
        <row r="539">
          <cell r="B539">
            <v>201107</v>
          </cell>
          <cell r="D539">
            <v>153738</v>
          </cell>
          <cell r="W539">
            <v>5816.0031693426827</v>
          </cell>
        </row>
        <row r="540">
          <cell r="B540">
            <v>201107</v>
          </cell>
          <cell r="D540">
            <v>166449</v>
          </cell>
          <cell r="W540">
            <v>0</v>
          </cell>
        </row>
        <row r="541">
          <cell r="B541">
            <v>201107</v>
          </cell>
          <cell r="D541">
            <v>48215</v>
          </cell>
          <cell r="W541">
            <v>1180.6833693580163</v>
          </cell>
        </row>
        <row r="542">
          <cell r="B542">
            <v>201107</v>
          </cell>
          <cell r="D542">
            <v>48216</v>
          </cell>
          <cell r="W542">
            <v>1480.6440022425834</v>
          </cell>
        </row>
        <row r="543">
          <cell r="B543">
            <v>201107</v>
          </cell>
          <cell r="D543">
            <v>48217</v>
          </cell>
          <cell r="W543">
            <v>14150.089036797675</v>
          </cell>
        </row>
        <row r="544">
          <cell r="B544">
            <v>201107</v>
          </cell>
          <cell r="D544">
            <v>116952</v>
          </cell>
          <cell r="W544">
            <v>4979.4363144565323</v>
          </cell>
        </row>
        <row r="545">
          <cell r="B545">
            <v>201107</v>
          </cell>
          <cell r="D545">
            <v>116953</v>
          </cell>
          <cell r="W545">
            <v>768.76138248260293</v>
          </cell>
        </row>
        <row r="546">
          <cell r="B546">
            <v>201107</v>
          </cell>
          <cell r="D546">
            <v>84190</v>
          </cell>
          <cell r="W546">
            <v>15765.595579074688</v>
          </cell>
        </row>
        <row r="547">
          <cell r="B547">
            <v>201107</v>
          </cell>
          <cell r="D547">
            <v>91709</v>
          </cell>
          <cell r="W547">
            <v>0</v>
          </cell>
        </row>
        <row r="548">
          <cell r="B548">
            <v>201107</v>
          </cell>
          <cell r="D548">
            <v>167165</v>
          </cell>
          <cell r="W548">
            <v>0</v>
          </cell>
        </row>
        <row r="549">
          <cell r="B549">
            <v>201107</v>
          </cell>
          <cell r="D549">
            <v>167165</v>
          </cell>
          <cell r="W549">
            <v>0</v>
          </cell>
        </row>
        <row r="550">
          <cell r="B550">
            <v>201107</v>
          </cell>
          <cell r="D550">
            <v>167167</v>
          </cell>
          <cell r="W550">
            <v>0</v>
          </cell>
        </row>
        <row r="551">
          <cell r="B551">
            <v>201107</v>
          </cell>
          <cell r="D551">
            <v>167167</v>
          </cell>
          <cell r="W551">
            <v>0</v>
          </cell>
        </row>
        <row r="552">
          <cell r="B552">
            <v>201107</v>
          </cell>
          <cell r="D552">
            <v>166065</v>
          </cell>
          <cell r="W552">
            <v>0</v>
          </cell>
        </row>
        <row r="553">
          <cell r="B553">
            <v>201107</v>
          </cell>
          <cell r="D553">
            <v>168215</v>
          </cell>
          <cell r="W553">
            <v>0</v>
          </cell>
        </row>
        <row r="554">
          <cell r="B554">
            <v>201107</v>
          </cell>
          <cell r="D554">
            <v>165659</v>
          </cell>
          <cell r="W554">
            <v>0</v>
          </cell>
        </row>
        <row r="555">
          <cell r="B555">
            <v>201107</v>
          </cell>
          <cell r="D555">
            <v>166447</v>
          </cell>
          <cell r="W555">
            <v>0</v>
          </cell>
        </row>
        <row r="556">
          <cell r="B556">
            <v>201107</v>
          </cell>
          <cell r="D556">
            <v>166076</v>
          </cell>
          <cell r="W556">
            <v>0</v>
          </cell>
        </row>
        <row r="557">
          <cell r="B557">
            <v>201107</v>
          </cell>
          <cell r="D557">
            <v>168216</v>
          </cell>
          <cell r="W557">
            <v>0</v>
          </cell>
        </row>
        <row r="558">
          <cell r="B558">
            <v>201107</v>
          </cell>
          <cell r="D558">
            <v>166059</v>
          </cell>
          <cell r="W558">
            <v>0</v>
          </cell>
        </row>
        <row r="559">
          <cell r="B559">
            <v>201107</v>
          </cell>
          <cell r="D559">
            <v>166062</v>
          </cell>
          <cell r="W559">
            <v>0</v>
          </cell>
        </row>
        <row r="560">
          <cell r="B560">
            <v>201107</v>
          </cell>
          <cell r="D560">
            <v>167168</v>
          </cell>
          <cell r="W560">
            <v>0</v>
          </cell>
        </row>
        <row r="561">
          <cell r="B561">
            <v>201107</v>
          </cell>
          <cell r="D561">
            <v>166066</v>
          </cell>
          <cell r="W561">
            <v>0</v>
          </cell>
        </row>
        <row r="562">
          <cell r="B562">
            <v>201107</v>
          </cell>
          <cell r="D562">
            <v>168217</v>
          </cell>
          <cell r="W562">
            <v>0</v>
          </cell>
        </row>
        <row r="563">
          <cell r="B563">
            <v>201108</v>
          </cell>
          <cell r="D563">
            <v>67038</v>
          </cell>
          <cell r="W563">
            <v>4544.3961418330373</v>
          </cell>
        </row>
        <row r="564">
          <cell r="B564">
            <v>201108</v>
          </cell>
          <cell r="D564">
            <v>67039</v>
          </cell>
          <cell r="W564">
            <v>4439.468686031968</v>
          </cell>
        </row>
        <row r="565">
          <cell r="B565">
            <v>201108</v>
          </cell>
          <cell r="D565">
            <v>166064</v>
          </cell>
          <cell r="W565">
            <v>0</v>
          </cell>
        </row>
        <row r="566">
          <cell r="B566">
            <v>201108</v>
          </cell>
          <cell r="D566">
            <v>166075</v>
          </cell>
          <cell r="W566">
            <v>0</v>
          </cell>
        </row>
        <row r="567">
          <cell r="B567">
            <v>201108</v>
          </cell>
          <cell r="D567">
            <v>168214</v>
          </cell>
          <cell r="W567">
            <v>0</v>
          </cell>
        </row>
        <row r="568">
          <cell r="B568">
            <v>201108</v>
          </cell>
          <cell r="D568">
            <v>153738</v>
          </cell>
          <cell r="W568">
            <v>0</v>
          </cell>
        </row>
        <row r="569">
          <cell r="B569">
            <v>201108</v>
          </cell>
          <cell r="D569">
            <v>153738</v>
          </cell>
          <cell r="W569">
            <v>5809.310585244797</v>
          </cell>
        </row>
        <row r="570">
          <cell r="B570">
            <v>201108</v>
          </cell>
          <cell r="D570">
            <v>166449</v>
          </cell>
          <cell r="W570">
            <v>0</v>
          </cell>
        </row>
        <row r="571">
          <cell r="B571">
            <v>201108</v>
          </cell>
          <cell r="D571">
            <v>48215</v>
          </cell>
          <cell r="W571">
            <v>1179.3865980225789</v>
          </cell>
        </row>
        <row r="572">
          <cell r="B572">
            <v>201108</v>
          </cell>
          <cell r="D572">
            <v>48216</v>
          </cell>
          <cell r="W572">
            <v>1478.9086035079529</v>
          </cell>
        </row>
        <row r="573">
          <cell r="B573">
            <v>201108</v>
          </cell>
          <cell r="D573">
            <v>48217</v>
          </cell>
          <cell r="W573">
            <v>14133.638529569329</v>
          </cell>
        </row>
        <row r="574">
          <cell r="B574">
            <v>201108</v>
          </cell>
          <cell r="D574">
            <v>116952</v>
          </cell>
          <cell r="W574">
            <v>4973.6810940838022</v>
          </cell>
        </row>
        <row r="575">
          <cell r="B575">
            <v>201108</v>
          </cell>
          <cell r="D575">
            <v>116953</v>
          </cell>
          <cell r="W575">
            <v>767.9552718064059</v>
          </cell>
        </row>
        <row r="576">
          <cell r="B576">
            <v>201108</v>
          </cell>
          <cell r="D576">
            <v>84190</v>
          </cell>
          <cell r="W576">
            <v>15747.297126221054</v>
          </cell>
        </row>
        <row r="577">
          <cell r="B577">
            <v>201108</v>
          </cell>
          <cell r="D577">
            <v>91709</v>
          </cell>
          <cell r="W577">
            <v>0</v>
          </cell>
        </row>
        <row r="578">
          <cell r="B578">
            <v>201108</v>
          </cell>
          <cell r="D578">
            <v>167165</v>
          </cell>
          <cell r="W578">
            <v>0</v>
          </cell>
        </row>
        <row r="579">
          <cell r="B579">
            <v>201108</v>
          </cell>
          <cell r="D579">
            <v>167167</v>
          </cell>
          <cell r="W579">
            <v>0</v>
          </cell>
        </row>
        <row r="580">
          <cell r="B580">
            <v>201108</v>
          </cell>
          <cell r="D580">
            <v>167167</v>
          </cell>
          <cell r="W580">
            <v>0</v>
          </cell>
        </row>
        <row r="581">
          <cell r="B581">
            <v>201108</v>
          </cell>
          <cell r="D581">
            <v>166065</v>
          </cell>
          <cell r="W581">
            <v>0</v>
          </cell>
        </row>
        <row r="582">
          <cell r="B582">
            <v>201108</v>
          </cell>
          <cell r="D582">
            <v>168215</v>
          </cell>
          <cell r="W582">
            <v>0</v>
          </cell>
        </row>
        <row r="583">
          <cell r="B583">
            <v>201108</v>
          </cell>
          <cell r="D583">
            <v>165659</v>
          </cell>
          <cell r="W583">
            <v>0</v>
          </cell>
        </row>
        <row r="584">
          <cell r="B584">
            <v>201108</v>
          </cell>
          <cell r="D584">
            <v>166447</v>
          </cell>
          <cell r="W584">
            <v>0</v>
          </cell>
        </row>
        <row r="585">
          <cell r="B585">
            <v>201108</v>
          </cell>
          <cell r="D585">
            <v>166076</v>
          </cell>
          <cell r="W585">
            <v>0</v>
          </cell>
        </row>
        <row r="586">
          <cell r="B586">
            <v>201108</v>
          </cell>
          <cell r="D586">
            <v>168216</v>
          </cell>
          <cell r="W586">
            <v>0</v>
          </cell>
        </row>
        <row r="587">
          <cell r="B587">
            <v>201108</v>
          </cell>
          <cell r="D587">
            <v>166059</v>
          </cell>
          <cell r="W587">
            <v>0</v>
          </cell>
        </row>
        <row r="588">
          <cell r="B588">
            <v>201108</v>
          </cell>
          <cell r="D588">
            <v>166062</v>
          </cell>
          <cell r="W588">
            <v>0</v>
          </cell>
        </row>
        <row r="589">
          <cell r="B589">
            <v>201108</v>
          </cell>
          <cell r="D589">
            <v>167168</v>
          </cell>
          <cell r="W589">
            <v>0</v>
          </cell>
        </row>
        <row r="590">
          <cell r="B590">
            <v>201108</v>
          </cell>
          <cell r="D590">
            <v>166066</v>
          </cell>
          <cell r="W590">
            <v>0</v>
          </cell>
        </row>
        <row r="591">
          <cell r="B591">
            <v>201108</v>
          </cell>
          <cell r="D591">
            <v>168217</v>
          </cell>
          <cell r="W591">
            <v>0</v>
          </cell>
        </row>
        <row r="592">
          <cell r="B592">
            <v>201109</v>
          </cell>
          <cell r="D592">
            <v>67038</v>
          </cell>
          <cell r="W592">
            <v>4391.9508486626637</v>
          </cell>
        </row>
        <row r="593">
          <cell r="B593">
            <v>201109</v>
          </cell>
          <cell r="D593">
            <v>67039</v>
          </cell>
          <cell r="W593">
            <v>4290.6656193581139</v>
          </cell>
        </row>
        <row r="594">
          <cell r="B594">
            <v>201109</v>
          </cell>
          <cell r="D594">
            <v>166064</v>
          </cell>
          <cell r="W594">
            <v>0</v>
          </cell>
        </row>
        <row r="595">
          <cell r="B595">
            <v>201109</v>
          </cell>
          <cell r="D595">
            <v>166075</v>
          </cell>
          <cell r="W595">
            <v>0</v>
          </cell>
        </row>
        <row r="596">
          <cell r="B596">
            <v>201109</v>
          </cell>
          <cell r="D596">
            <v>168214</v>
          </cell>
          <cell r="W596">
            <v>0</v>
          </cell>
        </row>
        <row r="597">
          <cell r="B597">
            <v>201109</v>
          </cell>
          <cell r="D597">
            <v>153738</v>
          </cell>
          <cell r="W597">
            <v>0</v>
          </cell>
        </row>
        <row r="598">
          <cell r="B598">
            <v>201109</v>
          </cell>
          <cell r="D598">
            <v>153738</v>
          </cell>
          <cell r="W598">
            <v>5614.3519133599038</v>
          </cell>
        </row>
        <row r="599">
          <cell r="B599">
            <v>201109</v>
          </cell>
          <cell r="D599">
            <v>166449</v>
          </cell>
          <cell r="W599">
            <v>0</v>
          </cell>
        </row>
        <row r="600">
          <cell r="B600">
            <v>201109</v>
          </cell>
          <cell r="D600">
            <v>48215</v>
          </cell>
          <cell r="W600">
            <v>1139.7579002351606</v>
          </cell>
        </row>
        <row r="601">
          <cell r="B601">
            <v>201109</v>
          </cell>
          <cell r="D601">
            <v>48216</v>
          </cell>
          <cell r="W601">
            <v>1429.4077365977303</v>
          </cell>
        </row>
        <row r="602">
          <cell r="B602">
            <v>201109</v>
          </cell>
          <cell r="D602">
            <v>48217</v>
          </cell>
          <cell r="W602">
            <v>13659.599175122174</v>
          </cell>
        </row>
        <row r="603">
          <cell r="B603">
            <v>201109</v>
          </cell>
          <cell r="D603">
            <v>116952</v>
          </cell>
          <cell r="W603">
            <v>4806.8115590473935</v>
          </cell>
        </row>
        <row r="604">
          <cell r="B604">
            <v>201109</v>
          </cell>
          <cell r="D604">
            <v>116953</v>
          </cell>
          <cell r="W604">
            <v>742.1435920843744</v>
          </cell>
        </row>
        <row r="605">
          <cell r="B605">
            <v>201109</v>
          </cell>
          <cell r="D605">
            <v>84190</v>
          </cell>
          <cell r="W605">
            <v>15219.10260487191</v>
          </cell>
        </row>
        <row r="606">
          <cell r="B606">
            <v>201109</v>
          </cell>
          <cell r="D606">
            <v>91709</v>
          </cell>
          <cell r="W606">
            <v>0</v>
          </cell>
        </row>
        <row r="607">
          <cell r="B607">
            <v>201109</v>
          </cell>
          <cell r="D607">
            <v>167165</v>
          </cell>
          <cell r="W607">
            <v>0</v>
          </cell>
        </row>
        <row r="608">
          <cell r="B608">
            <v>201109</v>
          </cell>
          <cell r="D608">
            <v>167167</v>
          </cell>
          <cell r="W608">
            <v>0</v>
          </cell>
        </row>
        <row r="609">
          <cell r="B609">
            <v>201109</v>
          </cell>
          <cell r="D609">
            <v>167167</v>
          </cell>
          <cell r="W609">
            <v>0</v>
          </cell>
        </row>
        <row r="610">
          <cell r="B610">
            <v>201109</v>
          </cell>
          <cell r="D610">
            <v>166065</v>
          </cell>
          <cell r="W610">
            <v>0</v>
          </cell>
        </row>
        <row r="611">
          <cell r="B611">
            <v>201109</v>
          </cell>
          <cell r="D611">
            <v>168215</v>
          </cell>
          <cell r="W611">
            <v>0</v>
          </cell>
        </row>
        <row r="612">
          <cell r="B612">
            <v>201109</v>
          </cell>
          <cell r="D612">
            <v>165659</v>
          </cell>
          <cell r="W612">
            <v>0</v>
          </cell>
        </row>
        <row r="613">
          <cell r="B613">
            <v>201109</v>
          </cell>
          <cell r="D613">
            <v>166447</v>
          </cell>
          <cell r="W613">
            <v>0</v>
          </cell>
        </row>
        <row r="614">
          <cell r="B614">
            <v>201109</v>
          </cell>
          <cell r="D614">
            <v>166076</v>
          </cell>
          <cell r="W614">
            <v>0</v>
          </cell>
        </row>
        <row r="615">
          <cell r="B615">
            <v>201109</v>
          </cell>
          <cell r="D615">
            <v>168216</v>
          </cell>
          <cell r="W615">
            <v>0</v>
          </cell>
        </row>
        <row r="616">
          <cell r="B616">
            <v>201109</v>
          </cell>
          <cell r="D616">
            <v>166059</v>
          </cell>
          <cell r="W616">
            <v>0</v>
          </cell>
        </row>
        <row r="617">
          <cell r="B617">
            <v>201109</v>
          </cell>
          <cell r="D617">
            <v>166062</v>
          </cell>
          <cell r="W617">
            <v>0</v>
          </cell>
        </row>
        <row r="618">
          <cell r="B618">
            <v>201109</v>
          </cell>
          <cell r="D618">
            <v>167168</v>
          </cell>
          <cell r="W618">
            <v>0</v>
          </cell>
        </row>
        <row r="619">
          <cell r="B619">
            <v>201109</v>
          </cell>
          <cell r="D619">
            <v>166066</v>
          </cell>
          <cell r="W619">
            <v>0</v>
          </cell>
        </row>
        <row r="620">
          <cell r="B620">
            <v>201109</v>
          </cell>
          <cell r="D620">
            <v>168217</v>
          </cell>
          <cell r="W620">
            <v>0</v>
          </cell>
        </row>
        <row r="621">
          <cell r="B621">
            <v>201110</v>
          </cell>
          <cell r="D621">
            <v>67038</v>
          </cell>
          <cell r="W621">
            <v>4531.6007222498511</v>
          </cell>
        </row>
        <row r="622">
          <cell r="B622">
            <v>201110</v>
          </cell>
          <cell r="D622">
            <v>67039</v>
          </cell>
          <cell r="W622">
            <v>4426.9839341059187</v>
          </cell>
        </row>
        <row r="623">
          <cell r="B623">
            <v>201110</v>
          </cell>
          <cell r="D623">
            <v>166064</v>
          </cell>
          <cell r="W623">
            <v>0</v>
          </cell>
        </row>
        <row r="624">
          <cell r="B624">
            <v>201110</v>
          </cell>
          <cell r="D624">
            <v>166075</v>
          </cell>
          <cell r="W624">
            <v>0</v>
          </cell>
        </row>
        <row r="625">
          <cell r="B625">
            <v>201110</v>
          </cell>
          <cell r="D625">
            <v>168214</v>
          </cell>
          <cell r="W625">
            <v>0</v>
          </cell>
        </row>
        <row r="626">
          <cell r="B626">
            <v>201110</v>
          </cell>
          <cell r="D626">
            <v>153738</v>
          </cell>
          <cell r="W626">
            <v>0</v>
          </cell>
        </row>
        <row r="627">
          <cell r="B627">
            <v>201110</v>
          </cell>
          <cell r="D627">
            <v>153738</v>
          </cell>
          <cell r="W627">
            <v>5792.9802821566964</v>
          </cell>
        </row>
        <row r="628">
          <cell r="B628">
            <v>201110</v>
          </cell>
          <cell r="D628">
            <v>166449</v>
          </cell>
          <cell r="W628">
            <v>0</v>
          </cell>
        </row>
        <row r="629">
          <cell r="B629">
            <v>201110</v>
          </cell>
          <cell r="D629">
            <v>48215</v>
          </cell>
          <cell r="W629">
            <v>1176.0421512922942</v>
          </cell>
        </row>
        <row r="630">
          <cell r="B630">
            <v>201110</v>
          </cell>
          <cell r="D630">
            <v>48216</v>
          </cell>
          <cell r="W630">
            <v>1474.7978077204675</v>
          </cell>
        </row>
        <row r="631">
          <cell r="B631">
            <v>201110</v>
          </cell>
          <cell r="D631">
            <v>48217</v>
          </cell>
          <cell r="W631">
            <v>14093.973698750604</v>
          </cell>
        </row>
        <row r="632">
          <cell r="B632">
            <v>201110</v>
          </cell>
          <cell r="D632">
            <v>116952</v>
          </cell>
          <cell r="W632">
            <v>4959.7324733493551</v>
          </cell>
        </row>
        <row r="633">
          <cell r="B633">
            <v>201110</v>
          </cell>
          <cell r="D633">
            <v>116953</v>
          </cell>
          <cell r="W633">
            <v>765.79488921358688</v>
          </cell>
        </row>
        <row r="634">
          <cell r="B634">
            <v>201110</v>
          </cell>
          <cell r="D634">
            <v>84190</v>
          </cell>
          <cell r="W634">
            <v>15703.079535440616</v>
          </cell>
        </row>
        <row r="635">
          <cell r="B635">
            <v>201110</v>
          </cell>
          <cell r="D635">
            <v>91709</v>
          </cell>
          <cell r="W635">
            <v>0</v>
          </cell>
        </row>
        <row r="636">
          <cell r="B636">
            <v>201110</v>
          </cell>
          <cell r="D636">
            <v>167165</v>
          </cell>
          <cell r="W636">
            <v>0</v>
          </cell>
        </row>
        <row r="637">
          <cell r="B637">
            <v>201110</v>
          </cell>
          <cell r="D637">
            <v>167167</v>
          </cell>
          <cell r="W637">
            <v>0</v>
          </cell>
        </row>
        <row r="638">
          <cell r="B638">
            <v>201110</v>
          </cell>
          <cell r="D638">
            <v>167167</v>
          </cell>
          <cell r="W638">
            <v>0</v>
          </cell>
        </row>
        <row r="639">
          <cell r="B639">
            <v>201110</v>
          </cell>
          <cell r="D639">
            <v>166065</v>
          </cell>
          <cell r="W639">
            <v>0</v>
          </cell>
        </row>
        <row r="640">
          <cell r="B640">
            <v>201110</v>
          </cell>
          <cell r="D640">
            <v>168215</v>
          </cell>
          <cell r="W640">
            <v>0</v>
          </cell>
        </row>
        <row r="641">
          <cell r="B641">
            <v>201110</v>
          </cell>
          <cell r="D641">
            <v>166447</v>
          </cell>
          <cell r="W641">
            <v>0</v>
          </cell>
        </row>
        <row r="642">
          <cell r="B642">
            <v>201110</v>
          </cell>
          <cell r="D642">
            <v>166076</v>
          </cell>
          <cell r="W642">
            <v>0</v>
          </cell>
        </row>
        <row r="643">
          <cell r="B643">
            <v>201110</v>
          </cell>
          <cell r="D643">
            <v>168216</v>
          </cell>
          <cell r="W643">
            <v>0</v>
          </cell>
        </row>
        <row r="644">
          <cell r="B644">
            <v>201110</v>
          </cell>
          <cell r="D644">
            <v>166059</v>
          </cell>
          <cell r="W644">
            <v>0</v>
          </cell>
        </row>
        <row r="645">
          <cell r="B645">
            <v>201110</v>
          </cell>
          <cell r="D645">
            <v>166062</v>
          </cell>
          <cell r="W645">
            <v>0</v>
          </cell>
        </row>
        <row r="646">
          <cell r="B646">
            <v>201110</v>
          </cell>
          <cell r="D646">
            <v>167168</v>
          </cell>
          <cell r="W646">
            <v>0</v>
          </cell>
        </row>
        <row r="647">
          <cell r="B647">
            <v>201110</v>
          </cell>
          <cell r="D647">
            <v>166066</v>
          </cell>
          <cell r="W647">
            <v>0</v>
          </cell>
        </row>
        <row r="648">
          <cell r="B648">
            <v>201110</v>
          </cell>
          <cell r="D648">
            <v>168217</v>
          </cell>
          <cell r="W648">
            <v>0</v>
          </cell>
        </row>
        <row r="649">
          <cell r="B649">
            <v>201111</v>
          </cell>
          <cell r="D649">
            <v>48215</v>
          </cell>
          <cell r="W649">
            <v>1325.7473467717441</v>
          </cell>
        </row>
        <row r="650">
          <cell r="B650">
            <v>201111</v>
          </cell>
          <cell r="D650">
            <v>48216</v>
          </cell>
          <cell r="W650">
            <v>1662.4118938226127</v>
          </cell>
        </row>
        <row r="651">
          <cell r="B651">
            <v>201111</v>
          </cell>
          <cell r="D651">
            <v>48217</v>
          </cell>
          <cell r="W651">
            <v>15887.534548793405</v>
          </cell>
        </row>
        <row r="652">
          <cell r="B652">
            <v>201111</v>
          </cell>
          <cell r="D652">
            <v>116952</v>
          </cell>
          <cell r="W652">
            <v>5590.8619707971393</v>
          </cell>
        </row>
        <row r="653">
          <cell r="B653">
            <v>201111</v>
          </cell>
          <cell r="D653">
            <v>116953</v>
          </cell>
          <cell r="W653">
            <v>863.2692371066272</v>
          </cell>
        </row>
        <row r="654">
          <cell r="B654">
            <v>201112</v>
          </cell>
          <cell r="D654">
            <v>48215</v>
          </cell>
          <cell r="W654">
            <v>1367.5535033802605</v>
          </cell>
        </row>
        <row r="655">
          <cell r="B655">
            <v>201112</v>
          </cell>
          <cell r="D655">
            <v>48216</v>
          </cell>
          <cell r="W655">
            <v>1714.7968098542501</v>
          </cell>
        </row>
        <row r="656">
          <cell r="B656">
            <v>201112</v>
          </cell>
          <cell r="D656">
            <v>48217</v>
          </cell>
          <cell r="W656">
            <v>16387.829165363481</v>
          </cell>
        </row>
        <row r="657">
          <cell r="B657">
            <v>201112</v>
          </cell>
          <cell r="D657">
            <v>116952</v>
          </cell>
          <cell r="W657">
            <v>5766.9555352019242</v>
          </cell>
        </row>
        <row r="658">
          <cell r="B658">
            <v>201112</v>
          </cell>
          <cell r="D658">
            <v>116953</v>
          </cell>
          <cell r="W658">
            <v>890.39870912813865</v>
          </cell>
        </row>
        <row r="659">
          <cell r="B659">
            <v>201201</v>
          </cell>
          <cell r="D659">
            <v>48215</v>
          </cell>
          <cell r="W659">
            <v>1365.6209113228781</v>
          </cell>
        </row>
        <row r="660">
          <cell r="B660">
            <v>201201</v>
          </cell>
          <cell r="D660">
            <v>48216</v>
          </cell>
          <cell r="W660">
            <v>1712.4646065269683</v>
          </cell>
        </row>
        <row r="661">
          <cell r="B661">
            <v>201201</v>
          </cell>
          <cell r="D661">
            <v>48217</v>
          </cell>
          <cell r="W661">
            <v>16365.349004469157</v>
          </cell>
        </row>
        <row r="662">
          <cell r="B662">
            <v>201201</v>
          </cell>
          <cell r="D662">
            <v>116952</v>
          </cell>
          <cell r="W662">
            <v>5759.0323942266696</v>
          </cell>
        </row>
        <row r="663">
          <cell r="B663">
            <v>201201</v>
          </cell>
          <cell r="D663">
            <v>116953</v>
          </cell>
          <cell r="W663">
            <v>889.12415393763013</v>
          </cell>
        </row>
        <row r="664">
          <cell r="B664">
            <v>201202</v>
          </cell>
          <cell r="D664">
            <v>48215</v>
          </cell>
          <cell r="W664">
            <v>1275.8596881274621</v>
          </cell>
        </row>
        <row r="665">
          <cell r="B665">
            <v>201202</v>
          </cell>
          <cell r="D665">
            <v>48216</v>
          </cell>
          <cell r="W665">
            <v>1599.8682212492536</v>
          </cell>
        </row>
        <row r="666">
          <cell r="B666">
            <v>201202</v>
          </cell>
          <cell r="D666">
            <v>48217</v>
          </cell>
          <cell r="W666">
            <v>15289.44614267468</v>
          </cell>
        </row>
        <row r="667">
          <cell r="B667">
            <v>201202</v>
          </cell>
          <cell r="D667">
            <v>116952</v>
          </cell>
          <cell r="W667">
            <v>5380.3156095844015</v>
          </cell>
        </row>
        <row r="668">
          <cell r="B668">
            <v>201202</v>
          </cell>
          <cell r="D668">
            <v>116953</v>
          </cell>
          <cell r="W668">
            <v>830.63057122365854</v>
          </cell>
        </row>
        <row r="669">
          <cell r="B669">
            <v>201203</v>
          </cell>
          <cell r="D669">
            <v>48215</v>
          </cell>
          <cell r="W669">
            <v>1361.9288454666369</v>
          </cell>
        </row>
        <row r="670">
          <cell r="B670">
            <v>201203</v>
          </cell>
          <cell r="D670">
            <v>48216</v>
          </cell>
          <cell r="W670">
            <v>1707.9727876978868</v>
          </cell>
        </row>
        <row r="671">
          <cell r="B671">
            <v>201203</v>
          </cell>
          <cell r="D671">
            <v>48217</v>
          </cell>
          <cell r="W671">
            <v>16321.94204667839</v>
          </cell>
        </row>
        <row r="672">
          <cell r="B672">
            <v>201203</v>
          </cell>
          <cell r="D672">
            <v>116952</v>
          </cell>
          <cell r="W672">
            <v>5743.7037463164816</v>
          </cell>
        </row>
        <row r="673">
          <cell r="B673">
            <v>201203</v>
          </cell>
          <cell r="D673">
            <v>116953</v>
          </cell>
          <cell r="W673">
            <v>886.74846472317267</v>
          </cell>
        </row>
        <row r="674">
          <cell r="B674">
            <v>201101</v>
          </cell>
          <cell r="D674">
            <v>172227</v>
          </cell>
          <cell r="W674">
            <v>6198.655309273282</v>
          </cell>
        </row>
        <row r="675">
          <cell r="B675">
            <v>201101</v>
          </cell>
          <cell r="D675">
            <v>172534</v>
          </cell>
          <cell r="W675">
            <v>9297.9829639099225</v>
          </cell>
        </row>
        <row r="676">
          <cell r="B676">
            <v>201101</v>
          </cell>
          <cell r="D676">
            <v>165935</v>
          </cell>
          <cell r="W676">
            <v>0</v>
          </cell>
        </row>
        <row r="677">
          <cell r="B677">
            <v>201101</v>
          </cell>
          <cell r="D677">
            <v>165935</v>
          </cell>
          <cell r="W677">
            <v>5148.6030998823881</v>
          </cell>
        </row>
        <row r="678">
          <cell r="B678">
            <v>201101</v>
          </cell>
          <cell r="D678">
            <v>165935</v>
          </cell>
          <cell r="W678">
            <v>0</v>
          </cell>
        </row>
        <row r="679">
          <cell r="B679">
            <v>201101</v>
          </cell>
          <cell r="D679">
            <v>172535</v>
          </cell>
          <cell r="W679">
            <v>19468.176716821461</v>
          </cell>
        </row>
        <row r="680">
          <cell r="B680">
            <v>201101</v>
          </cell>
          <cell r="D680">
            <v>172532</v>
          </cell>
          <cell r="W680">
            <v>5578.7897783459539</v>
          </cell>
        </row>
        <row r="681">
          <cell r="B681">
            <v>201101</v>
          </cell>
          <cell r="D681">
            <v>172251</v>
          </cell>
          <cell r="W681">
            <v>0</v>
          </cell>
        </row>
        <row r="682">
          <cell r="B682">
            <v>201101</v>
          </cell>
          <cell r="D682">
            <v>172251</v>
          </cell>
          <cell r="W682">
            <v>1549.6638273183205</v>
          </cell>
        </row>
        <row r="683">
          <cell r="B683">
            <v>201101</v>
          </cell>
          <cell r="D683">
            <v>172251</v>
          </cell>
          <cell r="W683">
            <v>0</v>
          </cell>
        </row>
        <row r="684">
          <cell r="B684">
            <v>201101</v>
          </cell>
          <cell r="D684">
            <v>172364</v>
          </cell>
          <cell r="W684">
            <v>0</v>
          </cell>
        </row>
        <row r="685">
          <cell r="B685">
            <v>201101</v>
          </cell>
          <cell r="D685">
            <v>172364</v>
          </cell>
          <cell r="W685">
            <v>1549.6638273183205</v>
          </cell>
        </row>
        <row r="686">
          <cell r="B686">
            <v>201101</v>
          </cell>
          <cell r="D686">
            <v>172364</v>
          </cell>
          <cell r="W686">
            <v>0</v>
          </cell>
        </row>
        <row r="687">
          <cell r="B687">
            <v>201101</v>
          </cell>
          <cell r="D687">
            <v>172673</v>
          </cell>
          <cell r="W687">
            <v>0</v>
          </cell>
        </row>
        <row r="688">
          <cell r="B688">
            <v>201101</v>
          </cell>
          <cell r="D688">
            <v>172673</v>
          </cell>
          <cell r="W688">
            <v>4958.9242474186258</v>
          </cell>
        </row>
        <row r="689">
          <cell r="B689">
            <v>201101</v>
          </cell>
          <cell r="D689">
            <v>172673</v>
          </cell>
          <cell r="W689">
            <v>0</v>
          </cell>
        </row>
        <row r="690">
          <cell r="B690">
            <v>201101</v>
          </cell>
          <cell r="D690">
            <v>172850</v>
          </cell>
          <cell r="W690">
            <v>0</v>
          </cell>
        </row>
        <row r="691">
          <cell r="B691">
            <v>201101</v>
          </cell>
          <cell r="D691">
            <v>172850</v>
          </cell>
          <cell r="W691">
            <v>3501.0005186775497</v>
          </cell>
        </row>
        <row r="692">
          <cell r="B692">
            <v>201101</v>
          </cell>
          <cell r="D692">
            <v>172850</v>
          </cell>
          <cell r="W692">
            <v>0</v>
          </cell>
        </row>
        <row r="693">
          <cell r="B693">
            <v>201101</v>
          </cell>
          <cell r="D693">
            <v>35675</v>
          </cell>
          <cell r="W693">
            <v>0</v>
          </cell>
        </row>
        <row r="694">
          <cell r="B694">
            <v>201101</v>
          </cell>
          <cell r="D694">
            <v>172968</v>
          </cell>
          <cell r="W694">
            <v>0</v>
          </cell>
        </row>
        <row r="695">
          <cell r="B695">
            <v>201101</v>
          </cell>
          <cell r="D695">
            <v>171374</v>
          </cell>
          <cell r="W695">
            <v>9297.9829639099225</v>
          </cell>
        </row>
        <row r="696">
          <cell r="B696">
            <v>201101</v>
          </cell>
          <cell r="D696">
            <v>171375</v>
          </cell>
          <cell r="W696">
            <v>1549.6638273183205</v>
          </cell>
        </row>
        <row r="697">
          <cell r="B697">
            <v>201101</v>
          </cell>
          <cell r="D697">
            <v>171376</v>
          </cell>
          <cell r="W697">
            <v>9297.9829639099225</v>
          </cell>
        </row>
        <row r="698">
          <cell r="B698">
            <v>201101</v>
          </cell>
          <cell r="D698">
            <v>172368</v>
          </cell>
          <cell r="W698">
            <v>0</v>
          </cell>
        </row>
        <row r="699">
          <cell r="B699">
            <v>201101</v>
          </cell>
          <cell r="D699">
            <v>172368</v>
          </cell>
          <cell r="W699">
            <v>3099.327654636641</v>
          </cell>
        </row>
        <row r="700">
          <cell r="B700">
            <v>201101</v>
          </cell>
          <cell r="D700">
            <v>172368</v>
          </cell>
          <cell r="W700">
            <v>0</v>
          </cell>
        </row>
        <row r="701">
          <cell r="B701">
            <v>201101</v>
          </cell>
          <cell r="D701">
            <v>172067</v>
          </cell>
          <cell r="W701">
            <v>9297.9829639099225</v>
          </cell>
        </row>
        <row r="702">
          <cell r="B702">
            <v>201101</v>
          </cell>
          <cell r="D702">
            <v>172068</v>
          </cell>
          <cell r="W702">
            <v>9297.9829639099225</v>
          </cell>
        </row>
        <row r="703">
          <cell r="B703">
            <v>201101</v>
          </cell>
          <cell r="D703">
            <v>172713</v>
          </cell>
          <cell r="W703">
            <v>0</v>
          </cell>
        </row>
        <row r="704">
          <cell r="B704">
            <v>201101</v>
          </cell>
          <cell r="D704">
            <v>172713</v>
          </cell>
          <cell r="W704">
            <v>0</v>
          </cell>
        </row>
        <row r="705">
          <cell r="B705">
            <v>201101</v>
          </cell>
          <cell r="D705">
            <v>172715</v>
          </cell>
          <cell r="W705">
            <v>0</v>
          </cell>
        </row>
        <row r="706">
          <cell r="B706">
            <v>201101</v>
          </cell>
          <cell r="D706">
            <v>172715</v>
          </cell>
          <cell r="W706">
            <v>0</v>
          </cell>
        </row>
        <row r="707">
          <cell r="B707">
            <v>201101</v>
          </cell>
          <cell r="D707">
            <v>171924</v>
          </cell>
          <cell r="W707">
            <v>6198.655309273282</v>
          </cell>
        </row>
        <row r="708">
          <cell r="B708">
            <v>201101</v>
          </cell>
          <cell r="D708">
            <v>172675</v>
          </cell>
          <cell r="W708">
            <v>754.43633812542237</v>
          </cell>
        </row>
        <row r="709">
          <cell r="B709">
            <v>201101</v>
          </cell>
          <cell r="D709">
            <v>172676</v>
          </cell>
          <cell r="W709">
            <v>3853.1641228934241</v>
          </cell>
        </row>
        <row r="710">
          <cell r="B710">
            <v>201102</v>
          </cell>
          <cell r="D710">
            <v>165935</v>
          </cell>
          <cell r="W710">
            <v>0</v>
          </cell>
        </row>
        <row r="711">
          <cell r="B711">
            <v>201102</v>
          </cell>
          <cell r="D711">
            <v>165935</v>
          </cell>
          <cell r="W711">
            <v>11620.746306446192</v>
          </cell>
        </row>
        <row r="712">
          <cell r="B712">
            <v>201103</v>
          </cell>
          <cell r="D712">
            <v>165935</v>
          </cell>
          <cell r="W712">
            <v>0</v>
          </cell>
        </row>
        <row r="713">
          <cell r="B713">
            <v>201103</v>
          </cell>
          <cell r="D713">
            <v>165935</v>
          </cell>
          <cell r="W713">
            <v>2571.8888704513847</v>
          </cell>
        </row>
        <row r="714">
          <cell r="B714">
            <v>201101</v>
          </cell>
          <cell r="D714">
            <v>171530</v>
          </cell>
          <cell r="W714">
            <v>7498.3733579918735</v>
          </cell>
        </row>
        <row r="715">
          <cell r="B715">
            <v>201102</v>
          </cell>
          <cell r="D715">
            <v>171530</v>
          </cell>
          <cell r="W715">
            <v>0</v>
          </cell>
        </row>
        <row r="716">
          <cell r="B716">
            <v>201101</v>
          </cell>
          <cell r="D716">
            <v>171529</v>
          </cell>
          <cell r="W716">
            <v>2399.4794745573995</v>
          </cell>
        </row>
        <row r="717">
          <cell r="B717">
            <v>201102</v>
          </cell>
          <cell r="D717">
            <v>171529</v>
          </cell>
          <cell r="W717">
            <v>0</v>
          </cell>
        </row>
      </sheetData>
      <sheetData sheetId="28"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Information"/>
      <sheetName val="State Rate Change Analysis"/>
      <sheetName val="Blended Rate Summary"/>
      <sheetName val="234"/>
      <sheetName val="261"/>
      <sheetName val="261 Attachment"/>
      <sheetName val="P262-263"/>
      <sheetName val="266267"/>
      <sheetName val="274275"/>
      <sheetName val="276277"/>
      <sheetName val="Footnote - not needed"/>
      <sheetName val="Tax JE's"/>
      <sheetName val="Footnote Detail"/>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DTL Recon"/>
      <sheetName val="CTP Recon"/>
      <sheetName val="SOX"/>
    </sheetNames>
    <sheetDataSet>
      <sheetData sheetId="0">
        <row r="13">
          <cell r="C13">
            <v>41639</v>
          </cell>
        </row>
      </sheetData>
      <sheetData sheetId="1"/>
      <sheetData sheetId="2"/>
      <sheetData sheetId="3"/>
      <sheetData sheetId="4"/>
      <sheetData sheetId="5"/>
      <sheetData sheetId="6"/>
      <sheetData sheetId="7"/>
      <sheetData sheetId="8"/>
      <sheetData sheetId="9"/>
      <sheetData sheetId="10"/>
      <sheetData sheetId="11"/>
      <sheetData sheetId="12">
        <row r="13">
          <cell r="G13">
            <v>0</v>
          </cell>
        </row>
      </sheetData>
      <sheetData sheetId="13">
        <row r="2">
          <cell r="B2" t="str">
            <v>KeySpan Gas East Corporation</v>
          </cell>
        </row>
      </sheetData>
      <sheetData sheetId="14"/>
      <sheetData sheetId="15"/>
      <sheetData sheetId="16">
        <row r="141">
          <cell r="M141">
            <v>-27239568.192104366</v>
          </cell>
          <cell r="N141">
            <v>-7689879.8879334852</v>
          </cell>
          <cell r="O141">
            <v>0</v>
          </cell>
          <cell r="P141">
            <v>2104346.6584999999</v>
          </cell>
          <cell r="Q141">
            <v>-3339997.8585000001</v>
          </cell>
          <cell r="R141">
            <v>0</v>
          </cell>
          <cell r="S141">
            <v>0</v>
          </cell>
          <cell r="T141">
            <v>0</v>
          </cell>
          <cell r="U141">
            <v>0</v>
          </cell>
          <cell r="V141">
            <v>0</v>
          </cell>
          <cell r="W141">
            <v>0</v>
          </cell>
          <cell r="X141">
            <v>0</v>
          </cell>
          <cell r="Y141">
            <v>-445781.11840499996</v>
          </cell>
          <cell r="Z141">
            <v>0</v>
          </cell>
          <cell r="AE141">
            <v>0</v>
          </cell>
          <cell r="AN141">
            <v>7501293.3781701978</v>
          </cell>
          <cell r="AO141">
            <v>2186337.6030319259</v>
          </cell>
          <cell r="AP141">
            <v>0</v>
          </cell>
          <cell r="AQ141">
            <v>0</v>
          </cell>
          <cell r="AR141">
            <v>0</v>
          </cell>
          <cell r="AS141">
            <v>493693.07858520182</v>
          </cell>
          <cell r="AT141">
            <v>664173.60103499994</v>
          </cell>
          <cell r="AU141">
            <v>0</v>
          </cell>
          <cell r="AV141">
            <v>0</v>
          </cell>
          <cell r="AW141">
            <v>0</v>
          </cell>
          <cell r="AX141">
            <v>0</v>
          </cell>
          <cell r="AY141">
            <v>0</v>
          </cell>
          <cell r="AZ141">
            <v>0</v>
          </cell>
          <cell r="BA141">
            <v>0</v>
          </cell>
        </row>
      </sheetData>
      <sheetData sheetId="17"/>
      <sheetData sheetId="18"/>
      <sheetData sheetId="19">
        <row r="141">
          <cell r="M141">
            <v>-4109877.7882732344</v>
          </cell>
          <cell r="N141">
            <v>0</v>
          </cell>
          <cell r="O141">
            <v>0</v>
          </cell>
          <cell r="P141">
            <v>1254222.29</v>
          </cell>
          <cell r="Q141">
            <v>-901333.08999999985</v>
          </cell>
          <cell r="R141">
            <v>0</v>
          </cell>
          <cell r="S141">
            <v>0</v>
          </cell>
          <cell r="T141">
            <v>0</v>
          </cell>
          <cell r="U141">
            <v>0</v>
          </cell>
          <cell r="V141">
            <v>0</v>
          </cell>
          <cell r="W141">
            <v>0</v>
          </cell>
          <cell r="X141">
            <v>0</v>
          </cell>
          <cell r="Y141">
            <v>-120298.6617</v>
          </cell>
          <cell r="Z141">
            <v>0</v>
          </cell>
          <cell r="AE141">
            <v>0</v>
          </cell>
          <cell r="AN141">
            <v>3624648.6352279996</v>
          </cell>
          <cell r="AO141">
            <v>-1008440.529804759</v>
          </cell>
          <cell r="AP141">
            <v>0</v>
          </cell>
          <cell r="AQ141">
            <v>0</v>
          </cell>
          <cell r="AR141">
            <v>0</v>
          </cell>
          <cell r="AS141">
            <v>135655.43623110026</v>
          </cell>
          <cell r="AT141">
            <v>179234.13990000001</v>
          </cell>
          <cell r="AU141">
            <v>0</v>
          </cell>
          <cell r="AV141">
            <v>0</v>
          </cell>
          <cell r="AW141">
            <v>0</v>
          </cell>
          <cell r="AX141">
            <v>0</v>
          </cell>
          <cell r="AY141">
            <v>0</v>
          </cell>
          <cell r="AZ141">
            <v>0</v>
          </cell>
          <cell r="BA141">
            <v>0</v>
          </cell>
        </row>
      </sheetData>
      <sheetData sheetId="20"/>
      <sheetData sheetId="21">
        <row r="27">
          <cell r="I27">
            <v>21440348.480731163</v>
          </cell>
          <cell r="J27">
            <v>7699370.21</v>
          </cell>
          <cell r="K27">
            <v>0</v>
          </cell>
          <cell r="L27">
            <v>-2543324.46</v>
          </cell>
          <cell r="M27">
            <v>3850060.24</v>
          </cell>
          <cell r="N27">
            <v>0</v>
          </cell>
          <cell r="O27">
            <v>0</v>
          </cell>
          <cell r="P27">
            <v>0</v>
          </cell>
          <cell r="Q27">
            <v>0</v>
          </cell>
          <cell r="R27">
            <v>0</v>
          </cell>
          <cell r="S27">
            <v>0</v>
          </cell>
          <cell r="T27">
            <v>0</v>
          </cell>
          <cell r="U27">
            <v>0</v>
          </cell>
          <cell r="V27">
            <v>0</v>
          </cell>
          <cell r="AG27">
            <v>1685914.9099440807</v>
          </cell>
          <cell r="AH27">
            <v>-1833383.4189910255</v>
          </cell>
          <cell r="AI27">
            <v>0</v>
          </cell>
          <cell r="AJ27">
            <v>0</v>
          </cell>
          <cell r="AK27">
            <v>0</v>
          </cell>
          <cell r="AL27">
            <v>0.43300571106374264</v>
          </cell>
          <cell r="AM27">
            <v>0</v>
          </cell>
          <cell r="AN27">
            <v>0</v>
          </cell>
          <cell r="AO27">
            <v>0</v>
          </cell>
          <cell r="AP27">
            <v>0</v>
          </cell>
          <cell r="AQ27">
            <v>0</v>
          </cell>
          <cell r="AR27">
            <v>0</v>
          </cell>
          <cell r="AS27">
            <v>0</v>
          </cell>
          <cell r="AT27">
            <v>0</v>
          </cell>
        </row>
      </sheetData>
      <sheetData sheetId="22">
        <row r="13">
          <cell r="AX13">
            <v>-1000000</v>
          </cell>
        </row>
        <row r="27">
          <cell r="I27">
            <v>1734089.183625231</v>
          </cell>
          <cell r="J27">
            <v>0</v>
          </cell>
          <cell r="K27">
            <v>0</v>
          </cell>
          <cell r="L27">
            <v>-1254222.29</v>
          </cell>
          <cell r="M27">
            <v>4402123.1099999994</v>
          </cell>
          <cell r="N27">
            <v>0</v>
          </cell>
          <cell r="O27">
            <v>0</v>
          </cell>
          <cell r="P27">
            <v>0</v>
          </cell>
          <cell r="Q27">
            <v>0</v>
          </cell>
          <cell r="R27">
            <v>0</v>
          </cell>
          <cell r="S27">
            <v>0</v>
          </cell>
          <cell r="T27">
            <v>0</v>
          </cell>
          <cell r="U27">
            <v>0</v>
          </cell>
          <cell r="V27">
            <v>0</v>
          </cell>
          <cell r="AG27">
            <v>-1140014.4329989995</v>
          </cell>
          <cell r="AH27">
            <v>938862.0313233498</v>
          </cell>
          <cell r="AI27">
            <v>0</v>
          </cell>
          <cell r="AJ27">
            <v>2.81072489451617E-2</v>
          </cell>
          <cell r="AK27">
            <v>0</v>
          </cell>
          <cell r="AL27">
            <v>118000.03087103181</v>
          </cell>
          <cell r="AM27">
            <v>0</v>
          </cell>
          <cell r="AN27">
            <v>0</v>
          </cell>
          <cell r="AO27">
            <v>0</v>
          </cell>
          <cell r="AP27">
            <v>0</v>
          </cell>
          <cell r="AQ27">
            <v>0</v>
          </cell>
          <cell r="AR27">
            <v>0</v>
          </cell>
          <cell r="AS27">
            <v>0</v>
          </cell>
          <cell r="AT27">
            <v>0</v>
          </cell>
        </row>
      </sheetData>
      <sheetData sheetId="23"/>
      <sheetData sheetId="24"/>
      <sheetData sheetId="25"/>
      <sheetData sheetId="26"/>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Information"/>
      <sheetName val="State Rate Change Analysis"/>
      <sheetName val="Blended Rate Summary"/>
      <sheetName val="234"/>
      <sheetName val="261"/>
      <sheetName val="261 Attachment"/>
      <sheetName val="P262-263"/>
      <sheetName val="266267"/>
      <sheetName val="274275"/>
      <sheetName val="276277"/>
      <sheetName val="Footnote - not needed"/>
      <sheetName val="Tax JE's"/>
      <sheetName val="Footnote Detail"/>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DTL Recon"/>
      <sheetName val="CTP Recon"/>
      <sheetName val="SOX"/>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ow r="13">
          <cell r="BD13">
            <v>8244501.7333220858</v>
          </cell>
        </row>
      </sheetData>
      <sheetData sheetId="13">
        <row r="2">
          <cell r="B2" t="str">
            <v>KeySpan Gas East Corporation</v>
          </cell>
        </row>
      </sheetData>
      <sheetData sheetId="14" refreshError="1"/>
      <sheetData sheetId="15" refreshError="1"/>
      <sheetData sheetId="16">
        <row r="141">
          <cell r="M141">
            <v>-27239568.192104366</v>
          </cell>
          <cell r="N141">
            <v>-7689879.8879334852</v>
          </cell>
          <cell r="O141">
            <v>0</v>
          </cell>
          <cell r="P141">
            <v>2104346.6584999999</v>
          </cell>
          <cell r="Q141">
            <v>-3339997.8585000001</v>
          </cell>
          <cell r="R141">
            <v>0</v>
          </cell>
          <cell r="S141">
            <v>0</v>
          </cell>
          <cell r="T141">
            <v>0</v>
          </cell>
          <cell r="U141">
            <v>0</v>
          </cell>
          <cell r="V141">
            <v>0</v>
          </cell>
          <cell r="W141">
            <v>0</v>
          </cell>
          <cell r="X141">
            <v>0</v>
          </cell>
          <cell r="Y141">
            <v>-445781.11840499996</v>
          </cell>
          <cell r="Z141">
            <v>0</v>
          </cell>
          <cell r="AE141">
            <v>0</v>
          </cell>
          <cell r="AN141">
            <v>3535835.3781701978</v>
          </cell>
          <cell r="AO141">
            <v>2186337.6030319259</v>
          </cell>
          <cell r="AP141">
            <v>0</v>
          </cell>
          <cell r="AQ141">
            <v>0</v>
          </cell>
          <cell r="AR141">
            <v>0</v>
          </cell>
          <cell r="AS141">
            <v>493693.07858520182</v>
          </cell>
          <cell r="AT141">
            <v>664173.60103499994</v>
          </cell>
          <cell r="AU141">
            <v>0</v>
          </cell>
          <cell r="AV141">
            <v>0</v>
          </cell>
          <cell r="AW141">
            <v>0</v>
          </cell>
          <cell r="AX141">
            <v>0</v>
          </cell>
          <cell r="AY141">
            <v>0</v>
          </cell>
          <cell r="AZ141">
            <v>0</v>
          </cell>
          <cell r="BA141">
            <v>0</v>
          </cell>
        </row>
      </sheetData>
      <sheetData sheetId="17" refreshError="1"/>
      <sheetData sheetId="18" refreshError="1"/>
      <sheetData sheetId="19">
        <row r="141">
          <cell r="M141">
            <v>-4109877.7882732344</v>
          </cell>
          <cell r="N141">
            <v>0</v>
          </cell>
          <cell r="O141">
            <v>0</v>
          </cell>
          <cell r="P141">
            <v>1254222.29</v>
          </cell>
          <cell r="Q141">
            <v>-901333.08999999985</v>
          </cell>
          <cell r="R141">
            <v>0</v>
          </cell>
          <cell r="S141">
            <v>0</v>
          </cell>
          <cell r="T141">
            <v>0</v>
          </cell>
          <cell r="U141">
            <v>0</v>
          </cell>
          <cell r="V141">
            <v>0</v>
          </cell>
          <cell r="W141">
            <v>0</v>
          </cell>
          <cell r="X141">
            <v>0</v>
          </cell>
          <cell r="Y141">
            <v>-120298.6617</v>
          </cell>
          <cell r="Z141">
            <v>0</v>
          </cell>
          <cell r="AE141">
            <v>0</v>
          </cell>
          <cell r="AN141">
            <v>2554528.6352279996</v>
          </cell>
          <cell r="AO141">
            <v>-1008440.529804759</v>
          </cell>
          <cell r="AP141">
            <v>0</v>
          </cell>
          <cell r="AQ141">
            <v>0</v>
          </cell>
          <cell r="AR141">
            <v>0</v>
          </cell>
          <cell r="AS141">
            <v>135655.43623110026</v>
          </cell>
          <cell r="AT141">
            <v>179234.13990000001</v>
          </cell>
          <cell r="AU141">
            <v>0</v>
          </cell>
          <cell r="AV141">
            <v>0</v>
          </cell>
          <cell r="AW141">
            <v>0</v>
          </cell>
          <cell r="AX141">
            <v>0</v>
          </cell>
          <cell r="AY141">
            <v>0</v>
          </cell>
          <cell r="AZ141">
            <v>0</v>
          </cell>
          <cell r="BA141">
            <v>0</v>
          </cell>
        </row>
      </sheetData>
      <sheetData sheetId="20" refreshError="1"/>
      <sheetData sheetId="21">
        <row r="27">
          <cell r="I27">
            <v>21440348.480731163</v>
          </cell>
          <cell r="J27">
            <v>7699370.21</v>
          </cell>
          <cell r="K27">
            <v>0</v>
          </cell>
          <cell r="L27">
            <v>-2543324.46</v>
          </cell>
          <cell r="M27">
            <v>3850060.24</v>
          </cell>
          <cell r="N27">
            <v>0</v>
          </cell>
          <cell r="O27">
            <v>0</v>
          </cell>
          <cell r="P27">
            <v>0</v>
          </cell>
          <cell r="Q27">
            <v>0</v>
          </cell>
          <cell r="R27">
            <v>0</v>
          </cell>
          <cell r="S27">
            <v>0</v>
          </cell>
          <cell r="T27">
            <v>0</v>
          </cell>
          <cell r="U27">
            <v>0</v>
          </cell>
          <cell r="V27">
            <v>0</v>
          </cell>
          <cell r="AG27">
            <v>1685914.9099440807</v>
          </cell>
          <cell r="AH27">
            <v>-1833383.4189910255</v>
          </cell>
          <cell r="AI27">
            <v>0</v>
          </cell>
          <cell r="AJ27">
            <v>0</v>
          </cell>
          <cell r="AK27">
            <v>0</v>
          </cell>
          <cell r="AL27">
            <v>0.43300571106374264</v>
          </cell>
          <cell r="AM27">
            <v>0</v>
          </cell>
          <cell r="AN27">
            <v>0</v>
          </cell>
          <cell r="AO27">
            <v>0</v>
          </cell>
          <cell r="AP27">
            <v>0</v>
          </cell>
          <cell r="AQ27">
            <v>0</v>
          </cell>
          <cell r="AR27">
            <v>0</v>
          </cell>
          <cell r="AS27">
            <v>0</v>
          </cell>
          <cell r="AT27">
            <v>0</v>
          </cell>
        </row>
      </sheetData>
      <sheetData sheetId="22">
        <row r="13">
          <cell r="AX13">
            <v>-1000000</v>
          </cell>
        </row>
        <row r="27">
          <cell r="I27">
            <v>1734089.183625231</v>
          </cell>
          <cell r="J27">
            <v>0</v>
          </cell>
          <cell r="K27">
            <v>0</v>
          </cell>
          <cell r="L27">
            <v>-1254222.29</v>
          </cell>
          <cell r="M27">
            <v>4402123.1099999994</v>
          </cell>
          <cell r="N27">
            <v>0</v>
          </cell>
          <cell r="O27">
            <v>0</v>
          </cell>
          <cell r="P27">
            <v>0</v>
          </cell>
          <cell r="Q27">
            <v>0</v>
          </cell>
          <cell r="R27">
            <v>0</v>
          </cell>
          <cell r="S27">
            <v>0</v>
          </cell>
          <cell r="T27">
            <v>0</v>
          </cell>
          <cell r="U27">
            <v>0</v>
          </cell>
          <cell r="V27">
            <v>0</v>
          </cell>
          <cell r="AG27">
            <v>-1140014.4329989995</v>
          </cell>
          <cell r="AH27">
            <v>938862.0313233498</v>
          </cell>
          <cell r="AI27">
            <v>0</v>
          </cell>
          <cell r="AJ27">
            <v>2.81072489451617E-2</v>
          </cell>
          <cell r="AK27">
            <v>0</v>
          </cell>
          <cell r="AL27">
            <v>118000.03087103181</v>
          </cell>
          <cell r="AM27">
            <v>0</v>
          </cell>
          <cell r="AN27">
            <v>0</v>
          </cell>
          <cell r="AO27">
            <v>0</v>
          </cell>
          <cell r="AP27">
            <v>0</v>
          </cell>
          <cell r="AQ27">
            <v>0</v>
          </cell>
          <cell r="AR27">
            <v>0</v>
          </cell>
          <cell r="AS27">
            <v>0</v>
          </cell>
          <cell r="AT27">
            <v>0</v>
          </cell>
        </row>
      </sheetData>
      <sheetData sheetId="23" refreshError="1"/>
      <sheetData sheetId="24" refreshError="1"/>
      <sheetData sheetId="25" refreshError="1"/>
      <sheetData sheetId="26"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Information"/>
      <sheetName val="State Rate Change Analysis"/>
      <sheetName val="Blended Rate Summary"/>
      <sheetName val="P110 -113"/>
      <sheetName val="P114-117"/>
      <sheetName val="234"/>
      <sheetName val="261"/>
      <sheetName val="261 Attachment"/>
      <sheetName val="P262-263"/>
      <sheetName val="266267"/>
      <sheetName val="274275"/>
      <sheetName val="276277"/>
      <sheetName val="Footnote - not needed"/>
      <sheetName val="Tax JE's"/>
      <sheetName val="Footnote Detail"/>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DTL Recon"/>
      <sheetName val="CTP Recon"/>
      <sheetName val="SOX"/>
    </sheetNames>
    <sheetDataSet>
      <sheetData sheetId="0">
        <row r="13">
          <cell r="C13">
            <v>41639</v>
          </cell>
        </row>
      </sheetData>
      <sheetData sheetId="1"/>
      <sheetData sheetId="2"/>
      <sheetData sheetId="3">
        <row r="171">
          <cell r="H171">
            <v>-5110057</v>
          </cell>
        </row>
      </sheetData>
      <sheetData sheetId="4">
        <row r="31">
          <cell r="AC31">
            <v>310817</v>
          </cell>
        </row>
      </sheetData>
      <sheetData sheetId="5"/>
      <sheetData sheetId="6"/>
      <sheetData sheetId="7"/>
      <sheetData sheetId="8"/>
      <sheetData sheetId="9"/>
      <sheetData sheetId="10"/>
      <sheetData sheetId="11"/>
      <sheetData sheetId="12"/>
      <sheetData sheetId="13"/>
      <sheetData sheetId="14">
        <row r="13">
          <cell r="G13">
            <v>0</v>
          </cell>
        </row>
      </sheetData>
      <sheetData sheetId="15">
        <row r="2">
          <cell r="B2" t="str">
            <v>KeySpan Gas East Corporation</v>
          </cell>
        </row>
      </sheetData>
      <sheetData sheetId="16"/>
      <sheetData sheetId="17"/>
      <sheetData sheetId="18">
        <row r="141">
          <cell r="M141">
            <v>-27239568.192104366</v>
          </cell>
          <cell r="N141">
            <v>-7689879.8879334852</v>
          </cell>
          <cell r="O141">
            <v>0</v>
          </cell>
          <cell r="P141">
            <v>2104346.6584999999</v>
          </cell>
          <cell r="Q141">
            <v>-3339997.8585000001</v>
          </cell>
          <cell r="R141">
            <v>0</v>
          </cell>
          <cell r="S141">
            <v>0</v>
          </cell>
          <cell r="T141">
            <v>0</v>
          </cell>
          <cell r="U141">
            <v>0</v>
          </cell>
          <cell r="V141">
            <v>0</v>
          </cell>
          <cell r="W141">
            <v>0</v>
          </cell>
          <cell r="X141">
            <v>0</v>
          </cell>
          <cell r="Y141">
            <v>-445781.11840499996</v>
          </cell>
          <cell r="Z141">
            <v>0</v>
          </cell>
          <cell r="AE141">
            <v>0</v>
          </cell>
          <cell r="AN141">
            <v>7501293.3781701978</v>
          </cell>
          <cell r="AO141">
            <v>2186337.6030319259</v>
          </cell>
          <cell r="AP141">
            <v>0</v>
          </cell>
          <cell r="AQ141">
            <v>0</v>
          </cell>
          <cell r="AR141">
            <v>0</v>
          </cell>
          <cell r="AS141">
            <v>493693.07858520182</v>
          </cell>
          <cell r="AT141">
            <v>664173.60103499994</v>
          </cell>
          <cell r="AU141">
            <v>0</v>
          </cell>
          <cell r="AV141">
            <v>0</v>
          </cell>
          <cell r="AW141">
            <v>0</v>
          </cell>
          <cell r="AX141">
            <v>0</v>
          </cell>
          <cell r="AY141">
            <v>0</v>
          </cell>
          <cell r="AZ141">
            <v>0</v>
          </cell>
          <cell r="BA141">
            <v>0</v>
          </cell>
        </row>
      </sheetData>
      <sheetData sheetId="19"/>
      <sheetData sheetId="20"/>
      <sheetData sheetId="21">
        <row r="141">
          <cell r="M141">
            <v>-4109877.7882732344</v>
          </cell>
          <cell r="N141">
            <v>0</v>
          </cell>
          <cell r="O141">
            <v>0</v>
          </cell>
          <cell r="P141">
            <v>1254222.29</v>
          </cell>
          <cell r="Q141">
            <v>-901333.08999999985</v>
          </cell>
          <cell r="R141">
            <v>0</v>
          </cell>
          <cell r="S141">
            <v>0</v>
          </cell>
          <cell r="T141">
            <v>0</v>
          </cell>
          <cell r="U141">
            <v>0</v>
          </cell>
          <cell r="V141">
            <v>0</v>
          </cell>
          <cell r="W141">
            <v>0</v>
          </cell>
          <cell r="X141">
            <v>0</v>
          </cell>
          <cell r="Y141">
            <v>-120298.6617</v>
          </cell>
          <cell r="Z141">
            <v>0</v>
          </cell>
          <cell r="AE141">
            <v>0</v>
          </cell>
          <cell r="AN141">
            <v>3624648.6352279996</v>
          </cell>
          <cell r="AO141">
            <v>-1008440.529804759</v>
          </cell>
          <cell r="AP141">
            <v>0</v>
          </cell>
          <cell r="AQ141">
            <v>0</v>
          </cell>
          <cell r="AR141">
            <v>0</v>
          </cell>
          <cell r="AS141">
            <v>135655.43623110026</v>
          </cell>
          <cell r="AT141">
            <v>179234.13990000001</v>
          </cell>
          <cell r="AU141">
            <v>0</v>
          </cell>
          <cell r="AV141">
            <v>0</v>
          </cell>
          <cell r="AW141">
            <v>0</v>
          </cell>
          <cell r="AX141">
            <v>0</v>
          </cell>
          <cell r="AY141">
            <v>0</v>
          </cell>
          <cell r="AZ141">
            <v>0</v>
          </cell>
          <cell r="BA141">
            <v>0</v>
          </cell>
        </row>
      </sheetData>
      <sheetData sheetId="22"/>
      <sheetData sheetId="23">
        <row r="27">
          <cell r="I27">
            <v>21440348.480731163</v>
          </cell>
          <cell r="J27">
            <v>7699370.21</v>
          </cell>
          <cell r="K27">
            <v>0</v>
          </cell>
          <cell r="L27">
            <v>-2543324.46</v>
          </cell>
          <cell r="M27">
            <v>3850060.24</v>
          </cell>
          <cell r="N27">
            <v>0</v>
          </cell>
          <cell r="O27">
            <v>0</v>
          </cell>
          <cell r="P27">
            <v>0</v>
          </cell>
          <cell r="Q27">
            <v>0</v>
          </cell>
          <cell r="R27">
            <v>0</v>
          </cell>
          <cell r="S27">
            <v>0</v>
          </cell>
          <cell r="T27">
            <v>0</v>
          </cell>
          <cell r="U27">
            <v>0</v>
          </cell>
          <cell r="V27">
            <v>0</v>
          </cell>
          <cell r="AG27">
            <v>1685914.9099440807</v>
          </cell>
          <cell r="AH27">
            <v>-1833383.4189910255</v>
          </cell>
          <cell r="AI27">
            <v>0</v>
          </cell>
          <cell r="AJ27">
            <v>0</v>
          </cell>
          <cell r="AK27">
            <v>0</v>
          </cell>
          <cell r="AL27">
            <v>0.43300571106374264</v>
          </cell>
          <cell r="AM27">
            <v>0</v>
          </cell>
          <cell r="AN27">
            <v>0</v>
          </cell>
          <cell r="AO27">
            <v>0</v>
          </cell>
          <cell r="AP27">
            <v>0</v>
          </cell>
          <cell r="AQ27">
            <v>0</v>
          </cell>
          <cell r="AR27">
            <v>0</v>
          </cell>
          <cell r="AS27">
            <v>0</v>
          </cell>
          <cell r="AT27">
            <v>0</v>
          </cell>
        </row>
      </sheetData>
      <sheetData sheetId="24">
        <row r="13">
          <cell r="AX13">
            <v>-1000000</v>
          </cell>
        </row>
        <row r="27">
          <cell r="I27">
            <v>1734089.183625231</v>
          </cell>
          <cell r="J27">
            <v>0</v>
          </cell>
          <cell r="K27">
            <v>0</v>
          </cell>
          <cell r="L27">
            <v>-1254222.29</v>
          </cell>
          <cell r="M27">
            <v>4402123.1099999994</v>
          </cell>
          <cell r="N27">
            <v>0</v>
          </cell>
          <cell r="O27">
            <v>0</v>
          </cell>
          <cell r="P27">
            <v>0</v>
          </cell>
          <cell r="Q27">
            <v>0</v>
          </cell>
          <cell r="R27">
            <v>0</v>
          </cell>
          <cell r="S27">
            <v>0</v>
          </cell>
          <cell r="T27">
            <v>0</v>
          </cell>
          <cell r="U27">
            <v>0</v>
          </cell>
          <cell r="V27">
            <v>0</v>
          </cell>
          <cell r="AG27">
            <v>-1140014.4329989995</v>
          </cell>
          <cell r="AH27">
            <v>938862.0313233498</v>
          </cell>
          <cell r="AI27">
            <v>0</v>
          </cell>
          <cell r="AJ27">
            <v>2.81072489451617E-2</v>
          </cell>
          <cell r="AK27">
            <v>0</v>
          </cell>
          <cell r="AL27">
            <v>118000.03087103181</v>
          </cell>
          <cell r="AM27">
            <v>0</v>
          </cell>
          <cell r="AN27">
            <v>0</v>
          </cell>
          <cell r="AO27">
            <v>0</v>
          </cell>
          <cell r="AP27">
            <v>0</v>
          </cell>
          <cell r="AQ27">
            <v>0</v>
          </cell>
          <cell r="AR27">
            <v>0</v>
          </cell>
          <cell r="AS27">
            <v>0</v>
          </cell>
          <cell r="AT27">
            <v>0</v>
          </cell>
        </row>
      </sheetData>
      <sheetData sheetId="25"/>
      <sheetData sheetId="26"/>
      <sheetData sheetId="27"/>
      <sheetData sheetId="28"/>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ta Errors"/>
      <sheetName val="GAAP vs FERC"/>
      <sheetName val="Taxes"/>
      <sheetName val="Reconciliations"/>
      <sheetName val="6865_BS"/>
      <sheetName val="6825_IS"/>
      <sheetName val="Jan-Mar 2011 Calendar Year"/>
      <sheetName val="6887 IS"/>
      <sheetName val="SAP BS"/>
      <sheetName val="SAP IS (10 MOS)"/>
      <sheetName val="SAP IS (Nov-Dec)"/>
      <sheetName val="SAP IS (12 MOS)"/>
      <sheetName val="FN Support"/>
      <sheetName val="ADJ' Entries"/>
      <sheetName val="ADJ' Entry Impact"/>
      <sheetName val="ADJ's-&gt;"/>
      <sheetName val="FERC Supp-&gt;"/>
      <sheetName val="IS-SUPPL"/>
      <sheetName val="RE-SUPPL"/>
      <sheetName val="CF-SUPPL"/>
      <sheetName val="CF Worksheet-SUPPL"/>
      <sheetName val="6887 IS (2)"/>
      <sheetName val="BS-SUPPL"/>
      <sheetName val="FERC SUPPL-&gt;"/>
      <sheetName val="Blank Page"/>
      <sheetName val="Page 110-113"/>
      <sheetName val="Page 111"/>
      <sheetName val="Page 112"/>
      <sheetName val="Page 113"/>
      <sheetName val="Page 114-117"/>
      <sheetName val="Page 116"/>
      <sheetName val="Page 115"/>
      <sheetName val="Page 117"/>
      <sheetName val="Page 118-119"/>
      <sheetName val="Page 119"/>
      <sheetName val="Page 121"/>
      <sheetName val="Page 121b"/>
      <sheetName val="Page 120-121"/>
      <sheetName val="CF Worksheet (SUPPL)"/>
      <sheetName val="CF - PPE"/>
      <sheetName val="Page 122a-b"/>
      <sheetName val="OCI Calc (SUPPL)"/>
      <sheetName val="CF Worksheet (SUPPL PY)"/>
      <sheetName val="Inputs&gt;"/>
      <sheetName val="FERC -&gt;  "/>
      <sheetName val="BS "/>
      <sheetName val="IS"/>
      <sheetName val="RE "/>
      <sheetName val="CF"/>
      <sheetName val="CF FN"/>
      <sheetName val="OCI "/>
      <sheetName val="Extra-&gt;"/>
      <sheetName val="CF Worksheet"/>
      <sheetName val="CF Support"/>
      <sheetName val="PS 6200"/>
      <sheetName val="OCI Calc "/>
      <sheetName val="YTD Real-Unreal (APR-DEC)"/>
      <sheetName val="YTD Real-Unreal (JAN-MAR)"/>
      <sheetName val="RE roll"/>
      <sheetName val="Tax Supp ADJ's"/>
      <sheetName val="Tax Reclass"/>
      <sheetName val="OCI Calc - ORIGINAL "/>
    </sheetNames>
    <sheetDataSet>
      <sheetData sheetId="0">
        <row r="26">
          <cell r="B26">
            <v>69971943</v>
          </cell>
        </row>
      </sheetData>
      <sheetData sheetId="1"/>
      <sheetData sheetId="2"/>
      <sheetData sheetId="3"/>
      <sheetData sheetId="4"/>
      <sheetData sheetId="5"/>
      <sheetData sheetId="6"/>
      <sheetData sheetId="7">
        <row r="394">
          <cell r="E394" t="e">
            <v>#N/A</v>
          </cell>
        </row>
      </sheetData>
      <sheetData sheetId="8"/>
      <sheetData sheetId="9"/>
      <sheetData sheetId="10"/>
      <sheetData sheetId="11"/>
      <sheetData sheetId="12"/>
      <sheetData sheetId="13"/>
      <sheetData sheetId="14">
        <row r="297">
          <cell r="CS297">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2">
          <cell r="D12">
            <v>112030827</v>
          </cell>
        </row>
      </sheetData>
      <sheetData sheetId="47">
        <row r="12">
          <cell r="E12">
            <v>-100277</v>
          </cell>
        </row>
      </sheetData>
      <sheetData sheetId="48"/>
      <sheetData sheetId="49"/>
      <sheetData sheetId="50"/>
      <sheetData sheetId="51"/>
      <sheetData sheetId="52"/>
      <sheetData sheetId="53">
        <row r="3">
          <cell r="G3">
            <v>571654.24999999721</v>
          </cell>
        </row>
      </sheetData>
      <sheetData sheetId="54">
        <row r="341">
          <cell r="C341" t="e">
            <v>#N/A</v>
          </cell>
        </row>
        <row r="342">
          <cell r="B342" t="str">
            <v/>
          </cell>
        </row>
      </sheetData>
      <sheetData sheetId="55">
        <row r="53">
          <cell r="G53">
            <v>-147125.43999999994</v>
          </cell>
        </row>
      </sheetData>
      <sheetData sheetId="56">
        <row r="13">
          <cell r="D13">
            <v>11396.66</v>
          </cell>
        </row>
      </sheetData>
      <sheetData sheetId="57">
        <row r="22">
          <cell r="D22">
            <v>32585.651602623439</v>
          </cell>
        </row>
      </sheetData>
      <sheetData sheetId="58"/>
      <sheetData sheetId="59"/>
      <sheetData sheetId="60"/>
      <sheetData sheetId="61"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Cover"/>
      <sheetName val="NEET Recommendation"/>
      <sheetName val="NEH and NHH Recommendations"/>
      <sheetName val="Summary"/>
      <sheetName val="Inputs"/>
      <sheetName val="NEET Current Financials"/>
      <sheetName val="NEET Forecast"/>
      <sheetName val="NEH Current Financials"/>
      <sheetName val="NEH Forecast"/>
      <sheetName val="NHH Current Financials"/>
      <sheetName val="NHH Forecast"/>
      <sheetName val="NEH Dividend"/>
      <sheetName val="NHH Dividend"/>
      <sheetName val="NEH Buyback"/>
      <sheetName val="NHH Buyback"/>
      <sheetName val="NEET Acctg Entries"/>
      <sheetName val="NEH Acctg Entries"/>
      <sheetName val="NHH Acctg Entries"/>
      <sheetName val="NEH BECo Allocation"/>
      <sheetName val="NHH BECo Allocation"/>
      <sheetName val="NEET Act vs Forecast"/>
      <sheetName val="NEH Act vs Forecast"/>
      <sheetName val="NHH Act vs Forecast"/>
      <sheetName val="Change Log"/>
      <sheetName val="Start Balance"/>
    </sheetNames>
    <sheetDataSet>
      <sheetData sheetId="0" refreshError="1">
        <row r="1">
          <cell r="A1" t="str">
            <v>Hydro Financial Planning Model</v>
          </cell>
        </row>
      </sheetData>
      <sheetData sheetId="1" refreshError="1"/>
      <sheetData sheetId="2" refreshError="1"/>
      <sheetData sheetId="3"/>
      <sheetData sheetId="4" refreshError="1">
        <row r="8">
          <cell r="G8">
            <v>39903</v>
          </cell>
        </row>
        <row r="10">
          <cell r="G10">
            <v>39872</v>
          </cell>
        </row>
      </sheetData>
      <sheetData sheetId="5"/>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Documentation"/>
      <sheetName val="Mo_Thru_Put"/>
      <sheetName val="Daily_Yr1"/>
      <sheetName val="Daily_Yr2"/>
      <sheetName val="Daily_Yr3"/>
      <sheetName val="Daily_Yr4"/>
      <sheetName val="Daily_Yr5"/>
      <sheetName val="Daily_Yr6"/>
      <sheetName val="DesignDD"/>
      <sheetName val="PeakDay"/>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row r="11">
          <cell r="E11">
            <v>2000</v>
          </cell>
          <cell r="F11">
            <v>104176.901</v>
          </cell>
          <cell r="G11">
            <v>112256.90399999999</v>
          </cell>
          <cell r="H11">
            <v>142900.258</v>
          </cell>
          <cell r="I11">
            <v>149307.11900000001</v>
          </cell>
          <cell r="J11">
            <v>154576.465</v>
          </cell>
          <cell r="K11">
            <v>144244.035</v>
          </cell>
          <cell r="L11">
            <v>118557.21400000001</v>
          </cell>
          <cell r="M11">
            <v>129211.825</v>
          </cell>
          <cell r="N11">
            <v>117932.484</v>
          </cell>
          <cell r="O11">
            <v>100527.7</v>
          </cell>
          <cell r="P11">
            <v>99313.646999999997</v>
          </cell>
          <cell r="Q11">
            <v>109700.24</v>
          </cell>
          <cell r="R11">
            <v>104964.726</v>
          </cell>
        </row>
        <row r="12">
          <cell r="E12">
            <v>2001</v>
          </cell>
          <cell r="F12">
            <v>104964.726</v>
          </cell>
          <cell r="G12">
            <v>113790.514</v>
          </cell>
          <cell r="H12">
            <v>145319.361</v>
          </cell>
          <cell r="I12">
            <v>152040.50899999999</v>
          </cell>
          <cell r="J12">
            <v>157111.726</v>
          </cell>
          <cell r="K12">
            <v>145819.31200000001</v>
          </cell>
          <cell r="L12">
            <v>118917.25900000001</v>
          </cell>
          <cell r="M12">
            <v>129367.42200000001</v>
          </cell>
          <cell r="N12">
            <v>117939.181</v>
          </cell>
          <cell r="O12">
            <v>100625.901</v>
          </cell>
          <cell r="P12">
            <v>99513.95</v>
          </cell>
          <cell r="Q12">
            <v>110010.05</v>
          </cell>
          <cell r="R12">
            <v>105729.74</v>
          </cell>
        </row>
        <row r="13">
          <cell r="E13">
            <v>2002</v>
          </cell>
          <cell r="F13">
            <v>105729.74</v>
          </cell>
          <cell r="G13">
            <v>115315.05</v>
          </cell>
          <cell r="H13">
            <v>147740.21799999999</v>
          </cell>
          <cell r="I13">
            <v>154779.755</v>
          </cell>
          <cell r="J13">
            <v>159646.10999999999</v>
          </cell>
          <cell r="K13">
            <v>147386.527</v>
          </cell>
          <cell r="L13">
            <v>119255.481</v>
          </cell>
          <cell r="M13">
            <v>129492.789</v>
          </cell>
          <cell r="N13">
            <v>117919.74400000001</v>
          </cell>
          <cell r="O13">
            <v>100708.50900000001</v>
          </cell>
          <cell r="P13">
            <v>99701.372000000003</v>
          </cell>
          <cell r="Q13">
            <v>110298.728</v>
          </cell>
          <cell r="R13">
            <v>106494.584</v>
          </cell>
        </row>
        <row r="14">
          <cell r="E14">
            <v>2003</v>
          </cell>
          <cell r="F14">
            <v>106494.584</v>
          </cell>
          <cell r="G14">
            <v>116861.068</v>
          </cell>
          <cell r="H14">
            <v>150190.291</v>
          </cell>
          <cell r="I14">
            <v>157533.674</v>
          </cell>
          <cell r="J14">
            <v>162164.31400000001</v>
          </cell>
          <cell r="K14">
            <v>148918.796</v>
          </cell>
          <cell r="L14">
            <v>119547.67200000001</v>
          </cell>
          <cell r="M14">
            <v>129570.17200000001</v>
          </cell>
          <cell r="N14">
            <v>117858.27800000001</v>
          </cell>
          <cell r="O14">
            <v>100768.26300000001</v>
          </cell>
          <cell r="P14">
            <v>99868.206999999995</v>
          </cell>
          <cell r="Q14">
            <v>110545.371</v>
          </cell>
          <cell r="R14">
            <v>107227.37699999999</v>
          </cell>
        </row>
        <row r="15">
          <cell r="E15">
            <v>2004</v>
          </cell>
          <cell r="F15">
            <v>107227.37699999999</v>
          </cell>
          <cell r="G15">
            <v>118384.39599999999</v>
          </cell>
          <cell r="H15">
            <v>152616.114</v>
          </cell>
          <cell r="I15">
            <v>160263.736</v>
          </cell>
          <cell r="J15">
            <v>164645.91099999999</v>
          </cell>
          <cell r="K15">
            <v>150410.13800000001</v>
          </cell>
          <cell r="L15">
            <v>119794.155</v>
          </cell>
          <cell r="M15">
            <v>129593.14200000001</v>
          </cell>
          <cell r="N15">
            <v>117752.001</v>
          </cell>
          <cell r="O15">
            <v>100805.22500000001</v>
          </cell>
          <cell r="P15">
            <v>100014.61500000001</v>
          </cell>
          <cell r="Q15">
            <v>110751.992</v>
          </cell>
          <cell r="R15">
            <v>107892.01700000001</v>
          </cell>
        </row>
        <row r="16">
          <cell r="E16">
            <v>2005</v>
          </cell>
          <cell r="F16">
            <v>107892.01700000001</v>
          </cell>
          <cell r="G16">
            <v>119790.758</v>
          </cell>
          <cell r="H16">
            <v>154869.32199999999</v>
          </cell>
          <cell r="I16">
            <v>162802.56899999999</v>
          </cell>
          <cell r="J16">
            <v>166943.1</v>
          </cell>
          <cell r="K16">
            <v>151760.19500000001</v>
          </cell>
          <cell r="L16">
            <v>119943.899</v>
          </cell>
          <cell r="M16">
            <v>129567.62699999999</v>
          </cell>
          <cell r="N16">
            <v>117612.43799999999</v>
          </cell>
          <cell r="O16">
            <v>100825.746</v>
          </cell>
          <cell r="P16">
            <v>100014.61500000001</v>
          </cell>
          <cell r="Q16">
            <v>110751.992</v>
          </cell>
          <cell r="R16">
            <v>108560.77671589683</v>
          </cell>
        </row>
        <row r="18">
          <cell r="E18">
            <v>2000</v>
          </cell>
          <cell r="F18">
            <v>11874.085999999999</v>
          </cell>
          <cell r="G18">
            <v>14079.272999999999</v>
          </cell>
          <cell r="H18">
            <v>14079.272999999999</v>
          </cell>
          <cell r="I18">
            <v>14079.272999999999</v>
          </cell>
          <cell r="J18">
            <v>14079.272999999999</v>
          </cell>
          <cell r="K18">
            <v>14079.272999999999</v>
          </cell>
          <cell r="L18">
            <v>14079.272999999999</v>
          </cell>
          <cell r="M18">
            <v>5251.7920000000004</v>
          </cell>
          <cell r="N18">
            <v>0</v>
          </cell>
          <cell r="O18">
            <v>0</v>
          </cell>
          <cell r="P18">
            <v>0</v>
          </cell>
          <cell r="Q18">
            <v>0</v>
          </cell>
          <cell r="R18">
            <v>11975.41</v>
          </cell>
        </row>
        <row r="19">
          <cell r="E19">
            <v>2001</v>
          </cell>
          <cell r="F19">
            <v>11975.41</v>
          </cell>
          <cell r="G19">
            <v>14199.415000000001</v>
          </cell>
          <cell r="H19">
            <v>14199.415000000001</v>
          </cell>
          <cell r="I19">
            <v>14199.415000000001</v>
          </cell>
          <cell r="J19">
            <v>14199.415000000001</v>
          </cell>
          <cell r="K19">
            <v>14199.415000000001</v>
          </cell>
          <cell r="L19">
            <v>14199.415000000001</v>
          </cell>
          <cell r="M19">
            <v>5296.607</v>
          </cell>
          <cell r="N19">
            <v>0</v>
          </cell>
          <cell r="O19">
            <v>0</v>
          </cell>
          <cell r="P19">
            <v>0</v>
          </cell>
          <cell r="Q19">
            <v>0</v>
          </cell>
          <cell r="R19">
            <v>12075.441000000001</v>
          </cell>
        </row>
        <row r="20">
          <cell r="E20">
            <v>2002</v>
          </cell>
          <cell r="F20">
            <v>12075.441000000001</v>
          </cell>
          <cell r="G20">
            <v>14318.022000000001</v>
          </cell>
          <cell r="H20">
            <v>14318.022000000001</v>
          </cell>
          <cell r="I20">
            <v>14318.022000000001</v>
          </cell>
          <cell r="J20">
            <v>14318.022000000001</v>
          </cell>
          <cell r="K20">
            <v>14318.022000000001</v>
          </cell>
          <cell r="L20">
            <v>14318.022000000001</v>
          </cell>
          <cell r="M20">
            <v>5340.85</v>
          </cell>
          <cell r="N20">
            <v>0</v>
          </cell>
          <cell r="O20">
            <v>0</v>
          </cell>
          <cell r="P20">
            <v>0</v>
          </cell>
          <cell r="Q20">
            <v>0</v>
          </cell>
          <cell r="R20">
            <v>12173.816999999999</v>
          </cell>
        </row>
        <row r="21">
          <cell r="E21">
            <v>2003</v>
          </cell>
          <cell r="F21">
            <v>12173.816999999999</v>
          </cell>
          <cell r="G21">
            <v>14434.669</v>
          </cell>
          <cell r="H21">
            <v>14434.669</v>
          </cell>
          <cell r="I21">
            <v>14434.669</v>
          </cell>
          <cell r="J21">
            <v>14434.669</v>
          </cell>
          <cell r="K21">
            <v>14434.669</v>
          </cell>
          <cell r="L21">
            <v>14434.669</v>
          </cell>
          <cell r="M21">
            <v>5384.3609999999999</v>
          </cell>
          <cell r="N21">
            <v>0</v>
          </cell>
          <cell r="O21">
            <v>0</v>
          </cell>
          <cell r="P21">
            <v>0</v>
          </cell>
          <cell r="Q21">
            <v>0</v>
          </cell>
          <cell r="R21">
            <v>12268.924000000001</v>
          </cell>
        </row>
        <row r="22">
          <cell r="E22">
            <v>2004</v>
          </cell>
          <cell r="F22">
            <v>12268.924000000001</v>
          </cell>
          <cell r="G22">
            <v>14547.438</v>
          </cell>
          <cell r="H22">
            <v>14547.438</v>
          </cell>
          <cell r="I22">
            <v>14547.438</v>
          </cell>
          <cell r="J22">
            <v>14547.438</v>
          </cell>
          <cell r="K22">
            <v>14547.438</v>
          </cell>
          <cell r="L22">
            <v>14547.438</v>
          </cell>
          <cell r="M22">
            <v>5426.4250000000002</v>
          </cell>
          <cell r="N22">
            <v>0</v>
          </cell>
          <cell r="O22">
            <v>0</v>
          </cell>
          <cell r="P22">
            <v>0</v>
          </cell>
          <cell r="Q22">
            <v>0</v>
          </cell>
          <cell r="R22">
            <v>12366.078</v>
          </cell>
        </row>
        <row r="23">
          <cell r="E23">
            <v>2005</v>
          </cell>
          <cell r="F23">
            <v>12366.078</v>
          </cell>
          <cell r="G23">
            <v>14662.636</v>
          </cell>
          <cell r="H23">
            <v>14662.636</v>
          </cell>
          <cell r="I23">
            <v>14662.636</v>
          </cell>
          <cell r="J23">
            <v>14662.636</v>
          </cell>
          <cell r="K23">
            <v>14662.636</v>
          </cell>
          <cell r="L23">
            <v>14662.636</v>
          </cell>
          <cell r="M23">
            <v>5469.3959999999997</v>
          </cell>
          <cell r="N23">
            <v>0</v>
          </cell>
          <cell r="O23">
            <v>0</v>
          </cell>
          <cell r="P23">
            <v>0</v>
          </cell>
          <cell r="Q23">
            <v>0</v>
          </cell>
          <cell r="R23">
            <v>12464.001333946153</v>
          </cell>
        </row>
        <row r="90">
          <cell r="E90">
            <v>2000</v>
          </cell>
          <cell r="F90">
            <v>37273.560563151601</v>
          </cell>
          <cell r="G90">
            <v>66186.279727499772</v>
          </cell>
          <cell r="H90">
            <v>59560.234500908053</v>
          </cell>
          <cell r="I90">
            <v>91150.426365830353</v>
          </cell>
          <cell r="J90">
            <v>76146.144463809935</v>
          </cell>
          <cell r="K90">
            <v>78147.544656753074</v>
          </cell>
          <cell r="L90">
            <v>56305.190313411993</v>
          </cell>
          <cell r="M90">
            <v>50700.693410934269</v>
          </cell>
          <cell r="N90">
            <v>53304.361654963759</v>
          </cell>
          <cell r="O90">
            <v>51704.78400996964</v>
          </cell>
          <cell r="P90">
            <v>51125.802624663083</v>
          </cell>
          <cell r="Q90">
            <v>50158.674483229865</v>
          </cell>
          <cell r="R90">
            <v>40125.167258924266</v>
          </cell>
        </row>
        <row r="91">
          <cell r="E91">
            <v>2001</v>
          </cell>
          <cell r="F91">
            <v>40125.167258924266</v>
          </cell>
          <cell r="G91">
            <v>71385.221325735023</v>
          </cell>
          <cell r="H91">
            <v>63467.559422127139</v>
          </cell>
          <cell r="I91">
            <v>96103.541942635668</v>
          </cell>
          <cell r="J91">
            <v>81005.91539880159</v>
          </cell>
          <cell r="K91">
            <v>81827.277871956379</v>
          </cell>
          <cell r="L91">
            <v>58617.821627339807</v>
          </cell>
          <cell r="M91">
            <v>53921.547177943627</v>
          </cell>
          <cell r="N91">
            <v>55624.064795602222</v>
          </cell>
          <cell r="O91">
            <v>55053.9948700764</v>
          </cell>
          <cell r="P91">
            <v>53484.714261691821</v>
          </cell>
          <cell r="Q91">
            <v>52699.108248524259</v>
          </cell>
          <cell r="R91">
            <v>42408.311210991407</v>
          </cell>
        </row>
        <row r="92">
          <cell r="E92">
            <v>2002</v>
          </cell>
          <cell r="F92">
            <v>42408.311210991407</v>
          </cell>
          <cell r="G92">
            <v>75164.986369070612</v>
          </cell>
          <cell r="H92">
            <v>67156.025130845359</v>
          </cell>
          <cell r="I92">
            <v>100123.53062254361</v>
          </cell>
          <cell r="J92">
            <v>85809.452144153998</v>
          </cell>
          <cell r="K92">
            <v>86015.912966717573</v>
          </cell>
          <cell r="L92">
            <v>61540.47303041265</v>
          </cell>
          <cell r="M92">
            <v>56854.572524374642</v>
          </cell>
          <cell r="N92">
            <v>58393.644251946243</v>
          </cell>
          <cell r="O92">
            <v>58020.411966315995</v>
          </cell>
          <cell r="P92">
            <v>56217.616548061575</v>
          </cell>
          <cell r="Q92">
            <v>55741.570026516638</v>
          </cell>
          <cell r="R92">
            <v>44692.930359535749</v>
          </cell>
        </row>
        <row r="93">
          <cell r="E93">
            <v>2003</v>
          </cell>
          <cell r="F93">
            <v>44692.930359535749</v>
          </cell>
          <cell r="G93">
            <v>78944.677012559318</v>
          </cell>
          <cell r="H93">
            <v>70844.370052167462</v>
          </cell>
          <cell r="I93">
            <v>104143.37738768564</v>
          </cell>
          <cell r="J93">
            <v>90612.855776156444</v>
          </cell>
          <cell r="K93">
            <v>90204.451737352691</v>
          </cell>
          <cell r="L93">
            <v>64463.070572592478</v>
          </cell>
          <cell r="M93">
            <v>59787.580357328181</v>
          </cell>
          <cell r="N93">
            <v>61163.223708290265</v>
          </cell>
          <cell r="O93">
            <v>60986.829062555604</v>
          </cell>
          <cell r="P93">
            <v>58950.518834431336</v>
          </cell>
          <cell r="Q93">
            <v>58784.031804509039</v>
          </cell>
          <cell r="R93">
            <v>46977.549508080105</v>
          </cell>
        </row>
        <row r="94">
          <cell r="E94">
            <v>2004</v>
          </cell>
          <cell r="F94">
            <v>46977.549508080105</v>
          </cell>
          <cell r="G94">
            <v>82724.367656048009</v>
          </cell>
          <cell r="H94">
            <v>74532.714973489434</v>
          </cell>
          <cell r="I94">
            <v>108163.22415282772</v>
          </cell>
          <cell r="J94">
            <v>95416.25940815892</v>
          </cell>
          <cell r="K94">
            <v>94392.990507987779</v>
          </cell>
          <cell r="L94">
            <v>67385.668114772299</v>
          </cell>
          <cell r="M94">
            <v>62720.588190281698</v>
          </cell>
          <cell r="N94">
            <v>63932.803164634293</v>
          </cell>
          <cell r="O94">
            <v>63953.246158795228</v>
          </cell>
          <cell r="P94">
            <v>61683.421120801089</v>
          </cell>
          <cell r="Q94">
            <v>61826.49358250144</v>
          </cell>
          <cell r="R94">
            <v>49266.283150135736</v>
          </cell>
        </row>
        <row r="95">
          <cell r="E95">
            <v>2005</v>
          </cell>
          <cell r="F95">
            <v>49266.283150135736</v>
          </cell>
          <cell r="G95">
            <v>86512.903083580168</v>
          </cell>
          <cell r="H95">
            <v>78235.419311925201</v>
          </cell>
          <cell r="I95">
            <v>112199.94199377307</v>
          </cell>
          <cell r="J95">
            <v>100235.48778822584</v>
          </cell>
          <cell r="K95">
            <v>98592.98045935914</v>
          </cell>
          <cell r="L95">
            <v>70314.668734203646</v>
          </cell>
          <cell r="M95">
            <v>65655.678056096382</v>
          </cell>
          <cell r="N95">
            <v>66702.382620978329</v>
          </cell>
          <cell r="O95">
            <v>66919.663255034829</v>
          </cell>
          <cell r="P95">
            <v>64416.323407170858</v>
          </cell>
          <cell r="Q95">
            <v>64868.955360493834</v>
          </cell>
          <cell r="R95">
            <v>51666.523282826354</v>
          </cell>
        </row>
        <row r="98">
          <cell r="E98">
            <v>2000</v>
          </cell>
          <cell r="F98">
            <v>3566.4533606605173</v>
          </cell>
          <cell r="G98">
            <v>3566.4533606605173</v>
          </cell>
          <cell r="H98">
            <v>3566.4533606605173</v>
          </cell>
          <cell r="I98">
            <v>3566.4533606605173</v>
          </cell>
          <cell r="J98">
            <v>3566.4533606605173</v>
          </cell>
          <cell r="K98">
            <v>3566.4533606605173</v>
          </cell>
          <cell r="L98">
            <v>3566.4533606605173</v>
          </cell>
          <cell r="M98">
            <v>3566.4533606605173</v>
          </cell>
          <cell r="N98">
            <v>0</v>
          </cell>
          <cell r="O98">
            <v>0</v>
          </cell>
          <cell r="P98">
            <v>0</v>
          </cell>
          <cell r="Q98">
            <v>0</v>
          </cell>
          <cell r="R98">
            <v>3771.6468032279417</v>
          </cell>
        </row>
        <row r="99">
          <cell r="E99">
            <v>2001</v>
          </cell>
          <cell r="F99">
            <v>3771.6468032279417</v>
          </cell>
          <cell r="G99">
            <v>3771.6468032279417</v>
          </cell>
          <cell r="H99">
            <v>3771.6468032279417</v>
          </cell>
          <cell r="I99">
            <v>3771.6468032279417</v>
          </cell>
          <cell r="J99">
            <v>3771.6468032279417</v>
          </cell>
          <cell r="K99">
            <v>3771.6468032279417</v>
          </cell>
          <cell r="L99">
            <v>3771.6468032279417</v>
          </cell>
          <cell r="M99">
            <v>3771.6468032279417</v>
          </cell>
          <cell r="N99">
            <v>0</v>
          </cell>
          <cell r="O99">
            <v>0</v>
          </cell>
          <cell r="P99">
            <v>0</v>
          </cell>
          <cell r="Q99">
            <v>0</v>
          </cell>
          <cell r="R99">
            <v>3969.6739704053512</v>
          </cell>
        </row>
        <row r="100">
          <cell r="E100">
            <v>2002</v>
          </cell>
          <cell r="F100">
            <v>3969.6739704053512</v>
          </cell>
          <cell r="G100">
            <v>3969.6739704053512</v>
          </cell>
          <cell r="H100">
            <v>3969.6739704053512</v>
          </cell>
          <cell r="I100">
            <v>3969.6739704053512</v>
          </cell>
          <cell r="J100">
            <v>3969.6739704053512</v>
          </cell>
          <cell r="K100">
            <v>3969.6739704053512</v>
          </cell>
          <cell r="L100">
            <v>3969.6739704053512</v>
          </cell>
          <cell r="M100">
            <v>3969.6739704053512</v>
          </cell>
          <cell r="N100">
            <v>0</v>
          </cell>
          <cell r="O100">
            <v>0</v>
          </cell>
          <cell r="P100">
            <v>0</v>
          </cell>
          <cell r="Q100">
            <v>0</v>
          </cell>
          <cell r="R100">
            <v>4167.7054464542025</v>
          </cell>
        </row>
        <row r="101">
          <cell r="E101">
            <v>2003</v>
          </cell>
          <cell r="F101">
            <v>4167.7054464542025</v>
          </cell>
          <cell r="G101">
            <v>4167.7054464542025</v>
          </cell>
          <cell r="H101">
            <v>4167.7054464542025</v>
          </cell>
          <cell r="I101">
            <v>4167.7054464542025</v>
          </cell>
          <cell r="J101">
            <v>4167.7054464542025</v>
          </cell>
          <cell r="K101">
            <v>4167.7054464542025</v>
          </cell>
          <cell r="L101">
            <v>4167.7054464542025</v>
          </cell>
          <cell r="M101">
            <v>4167.7054464542025</v>
          </cell>
          <cell r="N101">
            <v>0</v>
          </cell>
          <cell r="O101">
            <v>0</v>
          </cell>
          <cell r="P101">
            <v>0</v>
          </cell>
          <cell r="Q101">
            <v>0</v>
          </cell>
          <cell r="R101">
            <v>4365.7369225030552</v>
          </cell>
        </row>
        <row r="102">
          <cell r="E102">
            <v>2004</v>
          </cell>
          <cell r="F102">
            <v>4365.7369225030552</v>
          </cell>
          <cell r="G102">
            <v>4365.7369225030552</v>
          </cell>
          <cell r="H102">
            <v>4365.7369225030552</v>
          </cell>
          <cell r="I102">
            <v>4365.7369225030552</v>
          </cell>
          <cell r="J102">
            <v>4365.7369225030552</v>
          </cell>
          <cell r="K102">
            <v>4365.7369225030552</v>
          </cell>
          <cell r="L102">
            <v>4365.7369225030552</v>
          </cell>
          <cell r="M102">
            <v>4365.7369225030552</v>
          </cell>
          <cell r="N102">
            <v>0</v>
          </cell>
          <cell r="O102">
            <v>0</v>
          </cell>
          <cell r="P102">
            <v>0</v>
          </cell>
          <cell r="Q102">
            <v>0</v>
          </cell>
          <cell r="R102">
            <v>4563.2561523717859</v>
          </cell>
        </row>
        <row r="103">
          <cell r="E103">
            <v>2005</v>
          </cell>
          <cell r="F103">
            <v>4563.2561523717859</v>
          </cell>
          <cell r="G103">
            <v>4563.2561523717859</v>
          </cell>
          <cell r="H103">
            <v>4563.2561523717859</v>
          </cell>
          <cell r="I103">
            <v>4563.2561523717859</v>
          </cell>
          <cell r="J103">
            <v>4563.2561523717859</v>
          </cell>
          <cell r="K103">
            <v>4563.2561523717859</v>
          </cell>
          <cell r="L103">
            <v>4563.2561523717859</v>
          </cell>
          <cell r="M103">
            <v>4563.2561523717859</v>
          </cell>
          <cell r="N103">
            <v>0</v>
          </cell>
          <cell r="O103">
            <v>0</v>
          </cell>
          <cell r="P103">
            <v>0</v>
          </cell>
          <cell r="Q103">
            <v>0</v>
          </cell>
          <cell r="R103">
            <v>4769.7117535474636</v>
          </cell>
        </row>
      </sheetData>
      <sheetData sheetId="2"/>
      <sheetData sheetId="3"/>
      <sheetData sheetId="4" refreshError="1"/>
      <sheetData sheetId="5" refreshError="1"/>
      <sheetData sheetId="6" refreshError="1"/>
      <sheetData sheetId="7" refreshError="1"/>
      <sheetData sheetId="8"/>
      <sheetData sheetId="9" refreshError="1">
        <row r="14">
          <cell r="A14">
            <v>0</v>
          </cell>
          <cell r="B14">
            <v>1</v>
          </cell>
          <cell r="C14">
            <v>0</v>
          </cell>
        </row>
        <row r="15">
          <cell r="A15">
            <v>1</v>
          </cell>
          <cell r="B15">
            <v>1</v>
          </cell>
          <cell r="C15">
            <v>0</v>
          </cell>
        </row>
        <row r="16">
          <cell r="A16">
            <v>2</v>
          </cell>
          <cell r="B16">
            <v>1</v>
          </cell>
          <cell r="C16">
            <v>0</v>
          </cell>
        </row>
        <row r="17">
          <cell r="A17">
            <v>3</v>
          </cell>
          <cell r="B17">
            <v>1</v>
          </cell>
          <cell r="C17">
            <v>0</v>
          </cell>
        </row>
        <row r="18">
          <cell r="A18">
            <v>4</v>
          </cell>
          <cell r="B18">
            <v>1</v>
          </cell>
          <cell r="C18">
            <v>0</v>
          </cell>
        </row>
        <row r="19">
          <cell r="A19">
            <v>5</v>
          </cell>
          <cell r="B19">
            <v>1</v>
          </cell>
          <cell r="C19">
            <v>0</v>
          </cell>
        </row>
        <row r="20">
          <cell r="A20">
            <v>6</v>
          </cell>
          <cell r="B20">
            <v>1</v>
          </cell>
          <cell r="C20">
            <v>0</v>
          </cell>
        </row>
        <row r="21">
          <cell r="A21">
            <v>7</v>
          </cell>
          <cell r="B21">
            <v>1</v>
          </cell>
          <cell r="C21">
            <v>0</v>
          </cell>
        </row>
        <row r="22">
          <cell r="A22">
            <v>8</v>
          </cell>
          <cell r="B22">
            <v>1</v>
          </cell>
          <cell r="C22">
            <v>0</v>
          </cell>
        </row>
        <row r="23">
          <cell r="A23">
            <v>9</v>
          </cell>
          <cell r="B23">
            <v>1</v>
          </cell>
          <cell r="C23">
            <v>0</v>
          </cell>
        </row>
        <row r="24">
          <cell r="A24">
            <v>10</v>
          </cell>
          <cell r="B24">
            <v>1</v>
          </cell>
          <cell r="C24">
            <v>0</v>
          </cell>
        </row>
        <row r="25">
          <cell r="A25">
            <v>11</v>
          </cell>
          <cell r="B25">
            <v>1</v>
          </cell>
          <cell r="C25">
            <v>0</v>
          </cell>
        </row>
        <row r="26">
          <cell r="A26">
            <v>12</v>
          </cell>
          <cell r="B26">
            <v>1</v>
          </cell>
          <cell r="C26">
            <v>0</v>
          </cell>
        </row>
        <row r="27">
          <cell r="A27">
            <v>13</v>
          </cell>
          <cell r="B27">
            <v>1</v>
          </cell>
          <cell r="C27">
            <v>0</v>
          </cell>
        </row>
        <row r="28">
          <cell r="A28">
            <v>14</v>
          </cell>
          <cell r="B28">
            <v>1</v>
          </cell>
          <cell r="C28">
            <v>0</v>
          </cell>
        </row>
        <row r="29">
          <cell r="A29">
            <v>15</v>
          </cell>
          <cell r="B29">
            <v>1</v>
          </cell>
          <cell r="C29">
            <v>0</v>
          </cell>
        </row>
        <row r="30">
          <cell r="A30">
            <v>16</v>
          </cell>
          <cell r="B30">
            <v>1</v>
          </cell>
          <cell r="C30">
            <v>0</v>
          </cell>
        </row>
        <row r="31">
          <cell r="A31">
            <v>17</v>
          </cell>
          <cell r="B31">
            <v>1</v>
          </cell>
          <cell r="C31">
            <v>0</v>
          </cell>
        </row>
        <row r="32">
          <cell r="A32">
            <v>18</v>
          </cell>
          <cell r="B32">
            <v>1</v>
          </cell>
          <cell r="C32">
            <v>0</v>
          </cell>
        </row>
        <row r="33">
          <cell r="A33">
            <v>19</v>
          </cell>
          <cell r="B33">
            <v>1</v>
          </cell>
          <cell r="C33">
            <v>0</v>
          </cell>
        </row>
        <row r="34">
          <cell r="A34">
            <v>20</v>
          </cell>
          <cell r="B34">
            <v>1</v>
          </cell>
          <cell r="C34">
            <v>0</v>
          </cell>
        </row>
        <row r="35">
          <cell r="A35">
            <v>21</v>
          </cell>
          <cell r="B35">
            <v>1</v>
          </cell>
          <cell r="C35">
            <v>0</v>
          </cell>
        </row>
        <row r="36">
          <cell r="A36">
            <v>22</v>
          </cell>
          <cell r="B36">
            <v>1</v>
          </cell>
          <cell r="C36">
            <v>0</v>
          </cell>
        </row>
        <row r="37">
          <cell r="A37">
            <v>23</v>
          </cell>
          <cell r="B37">
            <v>1</v>
          </cell>
          <cell r="C37">
            <v>0</v>
          </cell>
        </row>
        <row r="38">
          <cell r="A38">
            <v>24</v>
          </cell>
          <cell r="B38">
            <v>1</v>
          </cell>
          <cell r="C38">
            <v>0</v>
          </cell>
        </row>
        <row r="39">
          <cell r="A39">
            <v>25</v>
          </cell>
          <cell r="B39">
            <v>1</v>
          </cell>
          <cell r="C39">
            <v>0</v>
          </cell>
        </row>
        <row r="40">
          <cell r="A40">
            <v>26</v>
          </cell>
          <cell r="B40">
            <v>1</v>
          </cell>
          <cell r="C40">
            <v>0</v>
          </cell>
        </row>
        <row r="41">
          <cell r="A41">
            <v>27</v>
          </cell>
          <cell r="B41">
            <v>1</v>
          </cell>
          <cell r="C41">
            <v>0</v>
          </cell>
        </row>
        <row r="42">
          <cell r="A42">
            <v>28</v>
          </cell>
          <cell r="B42">
            <v>1</v>
          </cell>
          <cell r="C42">
            <v>0</v>
          </cell>
        </row>
        <row r="43">
          <cell r="A43">
            <v>29</v>
          </cell>
          <cell r="B43">
            <v>1</v>
          </cell>
          <cell r="C43">
            <v>0</v>
          </cell>
        </row>
        <row r="44">
          <cell r="A44">
            <v>30</v>
          </cell>
          <cell r="B44">
            <v>1</v>
          </cell>
          <cell r="C44">
            <v>0</v>
          </cell>
        </row>
        <row r="45">
          <cell r="A45">
            <v>31</v>
          </cell>
          <cell r="B45">
            <v>1</v>
          </cell>
          <cell r="C45">
            <v>0</v>
          </cell>
        </row>
        <row r="46">
          <cell r="A46">
            <v>32</v>
          </cell>
          <cell r="B46">
            <v>1</v>
          </cell>
          <cell r="C46">
            <v>0</v>
          </cell>
        </row>
        <row r="47">
          <cell r="A47">
            <v>33</v>
          </cell>
          <cell r="B47">
            <v>1</v>
          </cell>
          <cell r="C47">
            <v>0</v>
          </cell>
        </row>
        <row r="48">
          <cell r="A48">
            <v>34</v>
          </cell>
          <cell r="B48">
            <v>1</v>
          </cell>
          <cell r="C48">
            <v>0</v>
          </cell>
        </row>
        <row r="49">
          <cell r="A49">
            <v>35</v>
          </cell>
          <cell r="B49">
            <v>1</v>
          </cell>
          <cell r="C49">
            <v>0</v>
          </cell>
        </row>
        <row r="50">
          <cell r="A50">
            <v>36</v>
          </cell>
          <cell r="B50">
            <v>1</v>
          </cell>
          <cell r="C50">
            <v>0</v>
          </cell>
        </row>
        <row r="51">
          <cell r="A51">
            <v>37</v>
          </cell>
          <cell r="B51">
            <v>1</v>
          </cell>
          <cell r="C51">
            <v>0</v>
          </cell>
        </row>
        <row r="52">
          <cell r="A52">
            <v>38</v>
          </cell>
          <cell r="B52">
            <v>1</v>
          </cell>
          <cell r="C52">
            <v>0</v>
          </cell>
        </row>
        <row r="53">
          <cell r="A53">
            <v>39</v>
          </cell>
          <cell r="B53">
            <v>1</v>
          </cell>
          <cell r="C53">
            <v>0</v>
          </cell>
        </row>
        <row r="54">
          <cell r="A54">
            <v>40</v>
          </cell>
          <cell r="B54">
            <v>1</v>
          </cell>
          <cell r="C54">
            <v>0</v>
          </cell>
        </row>
        <row r="55">
          <cell r="A55">
            <v>41</v>
          </cell>
          <cell r="B55">
            <v>1</v>
          </cell>
          <cell r="C55">
            <v>0</v>
          </cell>
        </row>
        <row r="56">
          <cell r="A56">
            <v>42</v>
          </cell>
          <cell r="B56">
            <v>1</v>
          </cell>
          <cell r="C56">
            <v>0</v>
          </cell>
        </row>
        <row r="57">
          <cell r="A57">
            <v>43</v>
          </cell>
          <cell r="B57">
            <v>1</v>
          </cell>
          <cell r="C57">
            <v>0</v>
          </cell>
        </row>
        <row r="58">
          <cell r="A58">
            <v>44</v>
          </cell>
          <cell r="B58">
            <v>1</v>
          </cell>
          <cell r="C58">
            <v>0</v>
          </cell>
        </row>
        <row r="59">
          <cell r="A59">
            <v>45</v>
          </cell>
          <cell r="B59">
            <v>1</v>
          </cell>
          <cell r="C59">
            <v>0</v>
          </cell>
        </row>
        <row r="60">
          <cell r="A60">
            <v>46</v>
          </cell>
          <cell r="B60">
            <v>0.84</v>
          </cell>
          <cell r="C60">
            <v>0</v>
          </cell>
        </row>
        <row r="61">
          <cell r="A61">
            <v>47</v>
          </cell>
          <cell r="B61">
            <v>0.67999999999999994</v>
          </cell>
          <cell r="C61">
            <v>0</v>
          </cell>
        </row>
        <row r="62">
          <cell r="A62">
            <v>48</v>
          </cell>
          <cell r="B62">
            <v>0.51999999999999991</v>
          </cell>
          <cell r="C62">
            <v>0</v>
          </cell>
        </row>
        <row r="63">
          <cell r="A63">
            <v>49</v>
          </cell>
          <cell r="B63">
            <v>0.35999999999999988</v>
          </cell>
          <cell r="C63">
            <v>0</v>
          </cell>
        </row>
        <row r="64">
          <cell r="A64">
            <v>50</v>
          </cell>
          <cell r="B64">
            <v>0.19999999999999987</v>
          </cell>
          <cell r="C64">
            <v>0</v>
          </cell>
        </row>
        <row r="65">
          <cell r="A65">
            <v>51</v>
          </cell>
          <cell r="B65">
            <v>3.9999999999999869E-2</v>
          </cell>
          <cell r="C65">
            <v>0</v>
          </cell>
        </row>
        <row r="66">
          <cell r="A66">
            <v>52</v>
          </cell>
          <cell r="B66">
            <v>3.9999999999999869E-2</v>
          </cell>
          <cell r="C66">
            <v>0</v>
          </cell>
        </row>
        <row r="67">
          <cell r="A67">
            <v>53</v>
          </cell>
          <cell r="B67">
            <v>3.9999999999999869E-2</v>
          </cell>
          <cell r="C67">
            <v>0</v>
          </cell>
        </row>
        <row r="68">
          <cell r="A68">
            <v>54</v>
          </cell>
          <cell r="B68">
            <v>3.9999999999999869E-2</v>
          </cell>
          <cell r="C68">
            <v>0</v>
          </cell>
        </row>
        <row r="69">
          <cell r="A69">
            <v>55</v>
          </cell>
          <cell r="B69">
            <v>3.9999999999999869E-2</v>
          </cell>
          <cell r="C69">
            <v>0</v>
          </cell>
        </row>
        <row r="70">
          <cell r="A70">
            <v>56</v>
          </cell>
          <cell r="B70">
            <v>3.9999999999999869E-2</v>
          </cell>
          <cell r="C70">
            <v>4652.255884247048</v>
          </cell>
        </row>
        <row r="71">
          <cell r="A71">
            <v>57</v>
          </cell>
          <cell r="B71">
            <v>3.9999999999999869E-2</v>
          </cell>
          <cell r="C71">
            <v>9304.5117684940888</v>
          </cell>
        </row>
        <row r="72">
          <cell r="A72">
            <v>58</v>
          </cell>
          <cell r="B72">
            <v>3.9999999999999869E-2</v>
          </cell>
          <cell r="C72">
            <v>13956.767652741129</v>
          </cell>
        </row>
        <row r="73">
          <cell r="A73">
            <v>59</v>
          </cell>
          <cell r="B73">
            <v>3.9999999999999869E-2</v>
          </cell>
          <cell r="C73">
            <v>18609.02353698817</v>
          </cell>
        </row>
        <row r="74">
          <cell r="A74">
            <v>60</v>
          </cell>
          <cell r="B74">
            <v>3.9999999999999869E-2</v>
          </cell>
          <cell r="C74">
            <v>23261.279421235209</v>
          </cell>
        </row>
        <row r="75">
          <cell r="A75">
            <v>61</v>
          </cell>
          <cell r="B75">
            <v>3.9999999999999869E-2</v>
          </cell>
          <cell r="C75">
            <v>27913.535305482248</v>
          </cell>
        </row>
        <row r="76">
          <cell r="A76">
            <v>62</v>
          </cell>
          <cell r="B76">
            <v>3.9999999999999869E-2</v>
          </cell>
          <cell r="C76">
            <v>32565.791189729287</v>
          </cell>
        </row>
        <row r="77">
          <cell r="A77">
            <v>63</v>
          </cell>
          <cell r="B77">
            <v>3.9999999999999869E-2</v>
          </cell>
          <cell r="C77">
            <v>37218.047073976326</v>
          </cell>
        </row>
        <row r="78">
          <cell r="A78">
            <v>64</v>
          </cell>
          <cell r="B78">
            <v>3.9999999999999869E-2</v>
          </cell>
          <cell r="C78">
            <v>41870.302958223365</v>
          </cell>
        </row>
        <row r="79">
          <cell r="A79">
            <v>65</v>
          </cell>
          <cell r="B79">
            <v>3.9999999999999869E-2</v>
          </cell>
          <cell r="C79">
            <v>46522.558842470404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GCA Summary"/>
      <sheetName val="FinPlanLI"/>
      <sheetName val="FinPlanNY"/>
      <sheetName val="2003"/>
      <sheetName val="2004"/>
      <sheetName val="2005"/>
      <sheetName val="2006"/>
      <sheetName val="2007"/>
      <sheetName val="2008"/>
      <sheetName val="2009"/>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Parameters"/>
      <sheetName val="--- README ---"/>
      <sheetName val="_ScratchPad_"/>
      <sheetName val="Report"/>
      <sheetName val="Parameters1"/>
      <sheetName val="Parameters2"/>
    </sheetNames>
    <sheetDataSet>
      <sheetData sheetId="0"/>
      <sheetData sheetId="1"/>
      <sheetData sheetId="2"/>
      <sheetData sheetId="3"/>
      <sheetData sheetId="4"/>
      <sheetData sheetId="5"/>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Summary"/>
      <sheetName val="BNY"/>
      <sheetName val="NYPA-Holtsvile"/>
      <sheetName val="TRIGEN"/>
      <sheetName val="SCADA Cogen Meter Data"/>
      <sheetName val="BNY Balance Acct"/>
      <sheetName val="BNY Swaps-Remarketing"/>
      <sheetName val="BNY Cap Release"/>
      <sheetName val="Jan 06 KED-LI  "/>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GcaSummary"/>
      <sheetName val="MarginSummary"/>
      <sheetName val="Basis Data 03312008"/>
      <sheetName val="Retrieval"/>
    </sheetNames>
    <sheetDataSet>
      <sheetData sheetId="0">
        <row r="16">
          <cell r="A16" t="str">
            <v>A-1-1.)  Billed Fuel Revenue Summary</v>
          </cell>
          <cell r="DC16" t="str">
            <v>B-1-1.)  Billed Fuel Revenue Summary</v>
          </cell>
        </row>
        <row r="17">
          <cell r="B17" t="str">
            <v>P1</v>
          </cell>
          <cell r="C17" t="str">
            <v>P2</v>
          </cell>
          <cell r="D17" t="str">
            <v>P3</v>
          </cell>
          <cell r="E17" t="str">
            <v>P4</v>
          </cell>
          <cell r="F17" t="str">
            <v>P5</v>
          </cell>
          <cell r="G17" t="str">
            <v>P7</v>
          </cell>
          <cell r="H17" t="str">
            <v>P8</v>
          </cell>
          <cell r="I17" t="str">
            <v>P9</v>
          </cell>
          <cell r="J17" t="str">
            <v>P9a</v>
          </cell>
          <cell r="K17" t="str">
            <v>P9b</v>
          </cell>
          <cell r="L17" t="str">
            <v>P9c</v>
          </cell>
          <cell r="M17" t="str">
            <v>P10</v>
          </cell>
          <cell r="N17" t="str">
            <v>P10a</v>
          </cell>
          <cell r="O17" t="str">
            <v>P10b</v>
          </cell>
          <cell r="P17" t="str">
            <v>P20</v>
          </cell>
          <cell r="Q17" t="str">
            <v>P21</v>
          </cell>
          <cell r="R17" t="str">
            <v>P22</v>
          </cell>
          <cell r="S17" t="str">
            <v>P23</v>
          </cell>
          <cell r="T17" t="str">
            <v>P24</v>
          </cell>
          <cell r="U17" t="str">
            <v>P25</v>
          </cell>
          <cell r="V17" t="str">
            <v>P26</v>
          </cell>
          <cell r="W17" t="str">
            <v>P27</v>
          </cell>
          <cell r="X17" t="str">
            <v>P28</v>
          </cell>
          <cell r="Y17" t="str">
            <v>P29</v>
          </cell>
          <cell r="Z17" t="str">
            <v>P30</v>
          </cell>
          <cell r="AA17" t="str">
            <v>P31</v>
          </cell>
          <cell r="AB17" t="str">
            <v>P32</v>
          </cell>
          <cell r="AC17" t="str">
            <v>P33</v>
          </cell>
          <cell r="AD17" t="str">
            <v>P34</v>
          </cell>
          <cell r="AE17" t="str">
            <v>P35</v>
          </cell>
          <cell r="AF17" t="str">
            <v>P36</v>
          </cell>
          <cell r="AG17" t="str">
            <v>P37</v>
          </cell>
          <cell r="AH17" t="str">
            <v>P38</v>
          </cell>
          <cell r="AI17" t="str">
            <v>P49</v>
          </cell>
          <cell r="AJ17" t="str">
            <v>P50</v>
          </cell>
          <cell r="AK17" t="str">
            <v>P51</v>
          </cell>
          <cell r="AL17" t="str">
            <v>P52</v>
          </cell>
          <cell r="AM17" t="str">
            <v>P62</v>
          </cell>
          <cell r="AN17" t="str">
            <v>P63</v>
          </cell>
          <cell r="AO17" t="str">
            <v>P64</v>
          </cell>
          <cell r="AP17" t="str">
            <v>P65</v>
          </cell>
          <cell r="AQ17" t="str">
            <v>P66</v>
          </cell>
          <cell r="AR17" t="str">
            <v>Spare 1a</v>
          </cell>
          <cell r="AS17" t="str">
            <v>Spare 2a</v>
          </cell>
          <cell r="AT17" t="str">
            <v>Spare 3a</v>
          </cell>
          <cell r="AU17" t="str">
            <v>Spare 4a</v>
          </cell>
          <cell r="AV17" t="str">
            <v>Spare 5a</v>
          </cell>
          <cell r="AW17" t="str">
            <v>Spare 6a</v>
          </cell>
          <cell r="AX17" t="str">
            <v>Spare 7a</v>
          </cell>
          <cell r="AY17" t="str">
            <v>Spare 8a</v>
          </cell>
          <cell r="AZ17" t="str">
            <v>P58</v>
          </cell>
          <cell r="BA17" t="str">
            <v>P61</v>
          </cell>
          <cell r="BD17" t="str">
            <v>P11</v>
          </cell>
          <cell r="BE17" t="str">
            <v>P12</v>
          </cell>
          <cell r="BF17" t="str">
            <v>P13</v>
          </cell>
          <cell r="BG17" t="str">
            <v>P14</v>
          </cell>
          <cell r="BH17" t="str">
            <v>P15</v>
          </cell>
          <cell r="BI17" t="str">
            <v>P17</v>
          </cell>
          <cell r="BJ17" t="str">
            <v>P18</v>
          </cell>
          <cell r="BK17" t="str">
            <v>P19</v>
          </cell>
          <cell r="BL17" t="str">
            <v>P19a</v>
          </cell>
          <cell r="BM17" t="str">
            <v>P19b</v>
          </cell>
          <cell r="BN17" t="str">
            <v>P19c</v>
          </cell>
          <cell r="BP17" t="str">
            <v>P39</v>
          </cell>
          <cell r="BQ17" t="str">
            <v>P40</v>
          </cell>
          <cell r="BR17" t="str">
            <v>P41</v>
          </cell>
          <cell r="BS17" t="str">
            <v>P42</v>
          </cell>
          <cell r="BT17" t="str">
            <v>P43</v>
          </cell>
          <cell r="BU17" t="str">
            <v>P44</v>
          </cell>
          <cell r="CA17" t="str">
            <v>P45</v>
          </cell>
          <cell r="CB17" t="str">
            <v>P46</v>
          </cell>
          <cell r="CC17" t="str">
            <v>P47</v>
          </cell>
          <cell r="CH17" t="str">
            <v>P48</v>
          </cell>
          <cell r="CI17" t="str">
            <v>P53</v>
          </cell>
          <cell r="CJ17" t="str">
            <v>P54</v>
          </cell>
          <cell r="CK17" t="str">
            <v>P55</v>
          </cell>
          <cell r="CL17" t="str">
            <v>P56</v>
          </cell>
          <cell r="CR17" t="str">
            <v>Spare 1b</v>
          </cell>
          <cell r="CS17" t="str">
            <v>Spare 2b</v>
          </cell>
          <cell r="CT17" t="str">
            <v>Spare 3b</v>
          </cell>
          <cell r="CU17" t="str">
            <v>Spare 4b</v>
          </cell>
          <cell r="CV17" t="str">
            <v>Spare 5b</v>
          </cell>
          <cell r="CW17" t="str">
            <v>Spare 6b</v>
          </cell>
          <cell r="CX17" t="str">
            <v>Spare 7b</v>
          </cell>
          <cell r="CY17" t="str">
            <v>Spare 8b</v>
          </cell>
          <cell r="CZ17" t="str">
            <v>p57</v>
          </cell>
          <cell r="DA17" t="str">
            <v>p60</v>
          </cell>
          <cell r="DD17" t="str">
            <v>Total Firm</v>
          </cell>
          <cell r="DE17" t="str">
            <v>Total TC</v>
          </cell>
          <cell r="DF17" t="str">
            <v>Total Interruptible</v>
          </cell>
          <cell r="DG17" t="str">
            <v>Total Firm</v>
          </cell>
          <cell r="DH17" t="str">
            <v>Total TC</v>
          </cell>
          <cell r="DI17" t="str">
            <v>Total Interruptible</v>
          </cell>
          <cell r="DJ17" t="str">
            <v>Others</v>
          </cell>
          <cell r="DK17" t="str">
            <v>Grand</v>
          </cell>
        </row>
        <row r="18">
          <cell r="B18" t="str">
            <v>Resid - Firm</v>
          </cell>
          <cell r="D18" t="str">
            <v>Comm - Firm</v>
          </cell>
          <cell r="P18" t="str">
            <v>TC</v>
          </cell>
          <cell r="AI18" t="str">
            <v>Interruptible</v>
          </cell>
          <cell r="AR18" t="str">
            <v>Resid</v>
          </cell>
          <cell r="AS18" t="str">
            <v>Comm</v>
          </cell>
          <cell r="AT18" t="str">
            <v>Comm</v>
          </cell>
          <cell r="AU18" t="str">
            <v>TC</v>
          </cell>
          <cell r="AV18" t="str">
            <v>TC</v>
          </cell>
          <cell r="AW18" t="str">
            <v>TC</v>
          </cell>
          <cell r="AX18" t="str">
            <v>Interrupt</v>
          </cell>
          <cell r="AY18" t="str">
            <v>Interrupt</v>
          </cell>
          <cell r="AZ18" t="str">
            <v>Edgar</v>
          </cell>
          <cell r="BA18" t="str">
            <v>S. Allowance</v>
          </cell>
          <cell r="BD18" t="str">
            <v>Resid - Firm</v>
          </cell>
          <cell r="BF18" t="str">
            <v>Comm - Firm</v>
          </cell>
          <cell r="BP18" t="str">
            <v>TC</v>
          </cell>
          <cell r="CI18" t="str">
            <v>Interruptible</v>
          </cell>
          <cell r="CR18" t="str">
            <v>Resid</v>
          </cell>
          <cell r="CS18" t="str">
            <v>Comm</v>
          </cell>
          <cell r="CT18" t="str">
            <v>Comm</v>
          </cell>
          <cell r="CU18" t="str">
            <v>TC</v>
          </cell>
          <cell r="CV18" t="str">
            <v>TC</v>
          </cell>
          <cell r="CW18" t="str">
            <v>TC</v>
          </cell>
          <cell r="CX18" t="str">
            <v>Interrupt</v>
          </cell>
          <cell r="CY18" t="str">
            <v>Interrupt</v>
          </cell>
          <cell r="CZ18" t="str">
            <v>Offsys</v>
          </cell>
          <cell r="DA18" t="str">
            <v>Rev Char</v>
          </cell>
          <cell r="DD18" t="str">
            <v>Sales</v>
          </cell>
          <cell r="DE18" t="str">
            <v>Sales</v>
          </cell>
          <cell r="DF18" t="str">
            <v>Sales</v>
          </cell>
          <cell r="DG18" t="str">
            <v>Trans</v>
          </cell>
          <cell r="DH18" t="str">
            <v>Trans</v>
          </cell>
          <cell r="DI18" t="str">
            <v>Trans</v>
          </cell>
          <cell r="DJ18" t="str">
            <v>(Edgar, S.Allow, Choff, Offsys)</v>
          </cell>
          <cell r="DK18" t="str">
            <v>Total</v>
          </cell>
        </row>
        <row r="19">
          <cell r="B19" t="str">
            <v>1A</v>
          </cell>
          <cell r="C19" t="str">
            <v>1B</v>
          </cell>
          <cell r="D19">
            <v>3</v>
          </cell>
          <cell r="E19" t="str">
            <v>2-1</v>
          </cell>
          <cell r="F19" t="str">
            <v>2-2</v>
          </cell>
          <cell r="G19" t="str">
            <v>4A</v>
          </cell>
          <cell r="H19" t="str">
            <v>4B</v>
          </cell>
          <cell r="I19">
            <v>7</v>
          </cell>
          <cell r="J19" t="str">
            <v>SC 21 - R1</v>
          </cell>
          <cell r="K19" t="str">
            <v>SC 21 - R2</v>
          </cell>
          <cell r="L19" t="str">
            <v>SC 21 - R3</v>
          </cell>
          <cell r="M19" t="str">
            <v>NGV</v>
          </cell>
          <cell r="N19" t="str">
            <v>WC Ad</v>
          </cell>
          <cell r="O19" t="str">
            <v>1 Time Adj</v>
          </cell>
          <cell r="P19" t="str">
            <v>6C-1</v>
          </cell>
          <cell r="Q19" t="str">
            <v>6CT-1</v>
          </cell>
          <cell r="R19" t="str">
            <v>6C-2</v>
          </cell>
          <cell r="S19" t="str">
            <v>6CT-2</v>
          </cell>
          <cell r="T19" t="str">
            <v>6G-1</v>
          </cell>
          <cell r="U19" t="str">
            <v>6G-2</v>
          </cell>
          <cell r="V19" t="str">
            <v>NYH1</v>
          </cell>
          <cell r="W19" t="str">
            <v>NYH2</v>
          </cell>
          <cell r="X19" t="str">
            <v>NYSGS</v>
          </cell>
          <cell r="Y19" t="str">
            <v>Kingsboro</v>
          </cell>
          <cell r="Z19" t="str">
            <v>NYCDGS</v>
          </cell>
          <cell r="AA19" t="str">
            <v>6M-1</v>
          </cell>
          <cell r="AB19" t="str">
            <v>6M-2</v>
          </cell>
          <cell r="AC19" t="str">
            <v>6M-3</v>
          </cell>
          <cell r="AD19" t="str">
            <v>LFK-A</v>
          </cell>
          <cell r="AE19" t="str">
            <v>LFK-B</v>
          </cell>
          <cell r="AF19" t="str">
            <v>TRP-A</v>
          </cell>
          <cell r="AG19" t="str">
            <v>TRP-B</v>
          </cell>
          <cell r="AH19" t="str">
            <v>6M-4</v>
          </cell>
          <cell r="AI19" t="str">
            <v>5A1</v>
          </cell>
          <cell r="AJ19" t="str">
            <v>5A2</v>
          </cell>
          <cell r="AK19" t="str">
            <v>5B1</v>
          </cell>
          <cell r="AL19" t="str">
            <v>5B2</v>
          </cell>
          <cell r="AM19" t="str">
            <v>Power Gen</v>
          </cell>
          <cell r="AN19" t="str">
            <v>SC20-Spare 1</v>
          </cell>
          <cell r="AO19" t="str">
            <v>SC20-Spare 2</v>
          </cell>
          <cell r="AP19" t="str">
            <v>SC20-Spare 3</v>
          </cell>
          <cell r="AQ19" t="str">
            <v>PG &lt; 50MW</v>
          </cell>
          <cell r="AR19" t="str">
            <v>Spare 1a</v>
          </cell>
          <cell r="AS19" t="str">
            <v>Spare 2a</v>
          </cell>
          <cell r="AT19" t="str">
            <v>Spare 3a</v>
          </cell>
          <cell r="AU19" t="str">
            <v>Spare 4a</v>
          </cell>
          <cell r="AV19" t="str">
            <v>Spare 5a</v>
          </cell>
          <cell r="AW19" t="str">
            <v>Spare 6a</v>
          </cell>
          <cell r="AX19" t="str">
            <v>Spare 7a</v>
          </cell>
          <cell r="AY19" t="str">
            <v>Spare 8a</v>
          </cell>
          <cell r="BD19" t="str">
            <v>T1A</v>
          </cell>
          <cell r="BE19" t="str">
            <v>T1B</v>
          </cell>
          <cell r="BF19" t="str">
            <v>T3</v>
          </cell>
          <cell r="BG19" t="str">
            <v>T2-1</v>
          </cell>
          <cell r="BH19" t="str">
            <v>T2-2</v>
          </cell>
          <cell r="BI19" t="str">
            <v>T4A</v>
          </cell>
          <cell r="BJ19" t="str">
            <v>T4B</v>
          </cell>
          <cell r="BK19" t="str">
            <v>T7</v>
          </cell>
          <cell r="BL19" t="str">
            <v>T7</v>
          </cell>
          <cell r="BM19" t="str">
            <v>T7</v>
          </cell>
          <cell r="BN19" t="str">
            <v>T7</v>
          </cell>
          <cell r="BP19" t="str">
            <v>T6C-1</v>
          </cell>
          <cell r="BQ19" t="str">
            <v>T6CT-1</v>
          </cell>
          <cell r="BR19" t="str">
            <v>T6C-2</v>
          </cell>
          <cell r="BS19" t="str">
            <v>T6CT-2</v>
          </cell>
          <cell r="BT19" t="str">
            <v>T6G-1</v>
          </cell>
          <cell r="BU19" t="str">
            <v>T6G-2</v>
          </cell>
          <cell r="CA19" t="str">
            <v>T6M-1</v>
          </cell>
          <cell r="CB19" t="str">
            <v>T6M-2</v>
          </cell>
          <cell r="CC19" t="str">
            <v>T6M-3</v>
          </cell>
          <cell r="CH19" t="str">
            <v>T6M-4</v>
          </cell>
          <cell r="CI19" t="str">
            <v>T5A1</v>
          </cell>
          <cell r="CJ19" t="str">
            <v>T5A2</v>
          </cell>
          <cell r="CK19" t="str">
            <v>T5B1</v>
          </cell>
          <cell r="CL19" t="str">
            <v>T5B2</v>
          </cell>
          <cell r="CR19" t="str">
            <v>Spare 1b</v>
          </cell>
          <cell r="CS19" t="str">
            <v>Spare 2b</v>
          </cell>
          <cell r="CT19" t="str">
            <v>Spare 3b</v>
          </cell>
          <cell r="CU19" t="str">
            <v>Spare 4b</v>
          </cell>
          <cell r="CV19" t="str">
            <v>Spare 5b</v>
          </cell>
          <cell r="CW19" t="str">
            <v>Spare 6b</v>
          </cell>
          <cell r="CX19" t="str">
            <v>Spare 7b</v>
          </cell>
          <cell r="CY19" t="str">
            <v>Spare 8b</v>
          </cell>
          <cell r="CZ19" t="str">
            <v>Sales</v>
          </cell>
          <cell r="DA19" t="str">
            <v>Off</v>
          </cell>
        </row>
        <row r="20">
          <cell r="A20">
            <v>38353</v>
          </cell>
          <cell r="B20">
            <v>5159.5914106</v>
          </cell>
          <cell r="C20">
            <v>90536.476777146687</v>
          </cell>
          <cell r="D20">
            <v>8621.3377409926343</v>
          </cell>
          <cell r="E20">
            <v>7883.3883278313788</v>
          </cell>
          <cell r="F20">
            <v>9871.1344544320527</v>
          </cell>
          <cell r="G20">
            <v>2488.2108840218102</v>
          </cell>
          <cell r="H20">
            <v>117.21614977452001</v>
          </cell>
          <cell r="I20">
            <v>20.608885662300001</v>
          </cell>
          <cell r="J20">
            <v>0</v>
          </cell>
          <cell r="K20">
            <v>0</v>
          </cell>
          <cell r="L20">
            <v>0</v>
          </cell>
          <cell r="M20">
            <v>453.54247366158006</v>
          </cell>
          <cell r="N20">
            <v>0</v>
          </cell>
          <cell r="O20">
            <v>0</v>
          </cell>
          <cell r="P20">
            <v>422.512677165718</v>
          </cell>
          <cell r="Q20">
            <v>280.77245342539402</v>
          </cell>
          <cell r="R20">
            <v>2305.6633570410349</v>
          </cell>
          <cell r="S20">
            <v>2253.5677653969051</v>
          </cell>
          <cell r="T20">
            <v>1112.3198632620631</v>
          </cell>
          <cell r="U20">
            <v>4122.3035265660837</v>
          </cell>
          <cell r="V20">
            <v>76.459355420273994</v>
          </cell>
          <cell r="W20">
            <v>6010.5139836461076</v>
          </cell>
          <cell r="X20">
            <v>139.06532191544201</v>
          </cell>
          <cell r="Y20">
            <v>46.629113997186323</v>
          </cell>
          <cell r="Z20">
            <v>834.88489310486284</v>
          </cell>
          <cell r="AA20">
            <v>1573.6126971155527</v>
          </cell>
          <cell r="AB20">
            <v>9783.339624729002</v>
          </cell>
          <cell r="AC20">
            <v>6521.3661640309765</v>
          </cell>
          <cell r="AD20">
            <v>262.05282800552862</v>
          </cell>
          <cell r="AE20">
            <v>503.77845647559093</v>
          </cell>
          <cell r="AF20">
            <v>260.40187691460346</v>
          </cell>
          <cell r="AG20">
            <v>464.92462994462687</v>
          </cell>
          <cell r="AH20">
            <v>2579.5324711123335</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C20">
            <v>38353</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CA20">
            <v>0</v>
          </cell>
          <cell r="CB20">
            <v>0</v>
          </cell>
          <cell r="CC20">
            <v>0</v>
          </cell>
          <cell r="CH20">
            <v>0</v>
          </cell>
          <cell r="CI20">
            <v>0</v>
          </cell>
          <cell r="CJ20">
            <v>0</v>
          </cell>
          <cell r="CK20">
            <v>0</v>
          </cell>
          <cell r="CL20">
            <v>0</v>
          </cell>
          <cell r="CR20">
            <v>0</v>
          </cell>
          <cell r="CS20">
            <v>0</v>
          </cell>
          <cell r="CT20">
            <v>0</v>
          </cell>
          <cell r="CU20">
            <v>0</v>
          </cell>
          <cell r="CV20">
            <v>0</v>
          </cell>
          <cell r="CW20">
            <v>0</v>
          </cell>
          <cell r="CX20">
            <v>0</v>
          </cell>
          <cell r="CY20">
            <v>0</v>
          </cell>
          <cell r="CZ20">
            <v>0</v>
          </cell>
          <cell r="DA20">
            <v>0</v>
          </cell>
          <cell r="DC20">
            <v>38353</v>
          </cell>
          <cell r="DD20">
            <v>125151.50710412297</v>
          </cell>
          <cell r="DE20">
            <v>39553.701059269282</v>
          </cell>
          <cell r="DF20">
            <v>0</v>
          </cell>
          <cell r="DG20">
            <v>0</v>
          </cell>
          <cell r="DH20">
            <v>0</v>
          </cell>
          <cell r="DI20">
            <v>0</v>
          </cell>
          <cell r="DJ20">
            <v>0</v>
          </cell>
          <cell r="DK20">
            <v>164705.20816339226</v>
          </cell>
        </row>
        <row r="21">
          <cell r="A21">
            <v>38384</v>
          </cell>
          <cell r="B21">
            <v>5375.2795096999998</v>
          </cell>
          <cell r="C21">
            <v>97292.10362284779</v>
          </cell>
          <cell r="D21">
            <v>9666.5811204134588</v>
          </cell>
          <cell r="E21">
            <v>7720.7205971725398</v>
          </cell>
          <cell r="F21">
            <v>9877.5784667013031</v>
          </cell>
          <cell r="G21">
            <v>2375.4052501924352</v>
          </cell>
          <cell r="H21">
            <v>115.62132648423</v>
          </cell>
          <cell r="I21">
            <v>19.678692850049998</v>
          </cell>
          <cell r="J21">
            <v>0</v>
          </cell>
          <cell r="K21">
            <v>0</v>
          </cell>
          <cell r="L21">
            <v>0</v>
          </cell>
          <cell r="M21">
            <v>433.07159736272996</v>
          </cell>
          <cell r="N21">
            <v>0</v>
          </cell>
          <cell r="O21">
            <v>0</v>
          </cell>
          <cell r="P21">
            <v>378.48926191992848</v>
          </cell>
          <cell r="Q21">
            <v>250.84392072736426</v>
          </cell>
          <cell r="R21">
            <v>2091.6458516487114</v>
          </cell>
          <cell r="S21">
            <v>2041.9331055637567</v>
          </cell>
          <cell r="T21">
            <v>988.48139880267979</v>
          </cell>
          <cell r="U21">
            <v>3680.5249369251646</v>
          </cell>
          <cell r="V21">
            <v>68.364492998193029</v>
          </cell>
          <cell r="W21">
            <v>5382.945329099316</v>
          </cell>
          <cell r="X21">
            <v>124.01831102966599</v>
          </cell>
          <cell r="Y21">
            <v>41.776132181946771</v>
          </cell>
          <cell r="Z21">
            <v>750.42543826867961</v>
          </cell>
          <cell r="AA21">
            <v>1406.6082639191764</v>
          </cell>
          <cell r="AB21">
            <v>8776.5487679708058</v>
          </cell>
          <cell r="AC21">
            <v>5822.0867314879888</v>
          </cell>
          <cell r="AD21">
            <v>237.45423928473122</v>
          </cell>
          <cell r="AE21">
            <v>457.44853474202887</v>
          </cell>
          <cell r="AF21">
            <v>232.63907303495634</v>
          </cell>
          <cell r="AG21">
            <v>415.03317670946353</v>
          </cell>
          <cell r="AH21">
            <v>2311.7344768875887</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C21">
            <v>38384</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CA21">
            <v>0</v>
          </cell>
          <cell r="CB21">
            <v>0</v>
          </cell>
          <cell r="CC21">
            <v>0</v>
          </cell>
          <cell r="CH21">
            <v>0</v>
          </cell>
          <cell r="CI21">
            <v>0</v>
          </cell>
          <cell r="CJ21">
            <v>0</v>
          </cell>
          <cell r="CK21">
            <v>0</v>
          </cell>
          <cell r="CL21">
            <v>0</v>
          </cell>
          <cell r="CR21">
            <v>0</v>
          </cell>
          <cell r="CS21">
            <v>0</v>
          </cell>
          <cell r="CT21">
            <v>0</v>
          </cell>
          <cell r="CU21">
            <v>0</v>
          </cell>
          <cell r="CV21">
            <v>0</v>
          </cell>
          <cell r="CW21">
            <v>0</v>
          </cell>
          <cell r="CX21">
            <v>0</v>
          </cell>
          <cell r="CY21">
            <v>0</v>
          </cell>
          <cell r="CZ21">
            <v>0</v>
          </cell>
          <cell r="DA21">
            <v>0</v>
          </cell>
          <cell r="DC21">
            <v>38384</v>
          </cell>
          <cell r="DD21">
            <v>132876.04018372452</v>
          </cell>
          <cell r="DE21">
            <v>35459.001443202149</v>
          </cell>
          <cell r="DF21">
            <v>0</v>
          </cell>
          <cell r="DG21">
            <v>0</v>
          </cell>
          <cell r="DH21">
            <v>0</v>
          </cell>
          <cell r="DI21">
            <v>0</v>
          </cell>
          <cell r="DJ21">
            <v>0</v>
          </cell>
          <cell r="DK21">
            <v>168335.04162692666</v>
          </cell>
        </row>
        <row r="22">
          <cell r="A22">
            <v>38412</v>
          </cell>
          <cell r="B22">
            <v>5132.7288934999997</v>
          </cell>
          <cell r="C22">
            <v>82769.852260789092</v>
          </cell>
          <cell r="D22">
            <v>8925.2782901361134</v>
          </cell>
          <cell r="E22">
            <v>7023.5081847412303</v>
          </cell>
          <cell r="F22">
            <v>8504.601786632762</v>
          </cell>
          <cell r="G22">
            <v>2385.0145223992804</v>
          </cell>
          <cell r="H22">
            <v>102.00806142840001</v>
          </cell>
          <cell r="I22">
            <v>19.7635135009</v>
          </cell>
          <cell r="J22">
            <v>0</v>
          </cell>
          <cell r="K22">
            <v>0</v>
          </cell>
          <cell r="L22">
            <v>0</v>
          </cell>
          <cell r="M22">
            <v>434.93825664914004</v>
          </cell>
          <cell r="N22">
            <v>0</v>
          </cell>
          <cell r="O22">
            <v>0</v>
          </cell>
          <cell r="P22">
            <v>327.55260292640668</v>
          </cell>
          <cell r="Q22">
            <v>212.52994643161682</v>
          </cell>
          <cell r="R22">
            <v>1987.4707850227614</v>
          </cell>
          <cell r="S22">
            <v>1923.854222814864</v>
          </cell>
          <cell r="T22">
            <v>801.74909497753413</v>
          </cell>
          <cell r="U22">
            <v>3102.3058109759986</v>
          </cell>
          <cell r="V22">
            <v>58.296867060277442</v>
          </cell>
          <cell r="W22">
            <v>4649.6735016857629</v>
          </cell>
          <cell r="X22">
            <v>103.55987875423087</v>
          </cell>
          <cell r="Y22">
            <v>36.191185580819848</v>
          </cell>
          <cell r="Z22">
            <v>666.54921869201019</v>
          </cell>
          <cell r="AA22">
            <v>1196.7297457723575</v>
          </cell>
          <cell r="AB22">
            <v>7485.8507109836619</v>
          </cell>
          <cell r="AC22">
            <v>4904.7202815534492</v>
          </cell>
          <cell r="AD22">
            <v>223.79677009962771</v>
          </cell>
          <cell r="AE22">
            <v>437.55052312257322</v>
          </cell>
          <cell r="AF22">
            <v>197.06744600907189</v>
          </cell>
          <cell r="AG22">
            <v>349.37954117898676</v>
          </cell>
          <cell r="AH22">
            <v>2007.2148569213</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C22">
            <v>38412</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CA22">
            <v>0</v>
          </cell>
          <cell r="CB22">
            <v>0</v>
          </cell>
          <cell r="CC22">
            <v>0</v>
          </cell>
          <cell r="CH22">
            <v>0</v>
          </cell>
          <cell r="CI22">
            <v>0</v>
          </cell>
          <cell r="CJ22">
            <v>0</v>
          </cell>
          <cell r="CK22">
            <v>0</v>
          </cell>
          <cell r="CL22">
            <v>0</v>
          </cell>
          <cell r="CR22">
            <v>0</v>
          </cell>
          <cell r="CS22">
            <v>0</v>
          </cell>
          <cell r="CT22">
            <v>0</v>
          </cell>
          <cell r="CU22">
            <v>0</v>
          </cell>
          <cell r="CV22">
            <v>0</v>
          </cell>
          <cell r="CW22">
            <v>0</v>
          </cell>
          <cell r="CX22">
            <v>0</v>
          </cell>
          <cell r="CY22">
            <v>0</v>
          </cell>
          <cell r="CZ22">
            <v>0</v>
          </cell>
          <cell r="DA22">
            <v>0</v>
          </cell>
          <cell r="DC22">
            <v>38412</v>
          </cell>
          <cell r="DD22">
            <v>115297.69376977692</v>
          </cell>
          <cell r="DE22">
            <v>30672.04299056331</v>
          </cell>
          <cell r="DF22">
            <v>0</v>
          </cell>
          <cell r="DG22">
            <v>0</v>
          </cell>
          <cell r="DH22">
            <v>0</v>
          </cell>
          <cell r="DI22">
            <v>0</v>
          </cell>
          <cell r="DJ22">
            <v>0</v>
          </cell>
          <cell r="DK22">
            <v>145969.73676034022</v>
          </cell>
        </row>
        <row r="23">
          <cell r="A23">
            <v>38443</v>
          </cell>
          <cell r="B23">
            <v>4628.6498344499996</v>
          </cell>
          <cell r="C23">
            <v>55447.020729518037</v>
          </cell>
          <cell r="D23">
            <v>6984.0249717008091</v>
          </cell>
          <cell r="E23">
            <v>5890.2432801798604</v>
          </cell>
          <cell r="F23">
            <v>6193.5344157712652</v>
          </cell>
          <cell r="G23">
            <v>2380.9729363507645</v>
          </cell>
          <cell r="H23">
            <v>79.485930941710009</v>
          </cell>
          <cell r="I23">
            <v>19.684146665950003</v>
          </cell>
          <cell r="J23">
            <v>0</v>
          </cell>
          <cell r="K23">
            <v>0</v>
          </cell>
          <cell r="L23">
            <v>0</v>
          </cell>
          <cell r="M23">
            <v>433.1916202108701</v>
          </cell>
          <cell r="N23">
            <v>0</v>
          </cell>
          <cell r="O23">
            <v>0</v>
          </cell>
          <cell r="P23">
            <v>215.16948658004469</v>
          </cell>
          <cell r="Q23">
            <v>133.03531207952446</v>
          </cell>
          <cell r="R23">
            <v>1561.5111839093436</v>
          </cell>
          <cell r="S23">
            <v>1489.9956464901479</v>
          </cell>
          <cell r="T23">
            <v>449.15299615115737</v>
          </cell>
          <cell r="U23">
            <v>1918.2500843359592</v>
          </cell>
          <cell r="V23">
            <v>37.043503484703471</v>
          </cell>
          <cell r="W23">
            <v>3041.6117462835446</v>
          </cell>
          <cell r="X23">
            <v>62.589493053096028</v>
          </cell>
          <cell r="Y23">
            <v>23.827760055883786</v>
          </cell>
          <cell r="Z23">
            <v>462.56083193857165</v>
          </cell>
          <cell r="AA23">
            <v>756.42879467687624</v>
          </cell>
          <cell r="AB23">
            <v>4755.9856150644</v>
          </cell>
          <cell r="AC23">
            <v>3028.7321056509413</v>
          </cell>
          <cell r="AD23">
            <v>173.42501763665442</v>
          </cell>
          <cell r="AE23">
            <v>347.56681277064985</v>
          </cell>
          <cell r="AF23">
            <v>123.29998209919113</v>
          </cell>
          <cell r="AG23">
            <v>215.36370597313493</v>
          </cell>
          <cell r="AH23">
            <v>1328.0540913550276</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C23">
            <v>38443</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0</v>
          </cell>
          <cell r="CJ23">
            <v>0</v>
          </cell>
          <cell r="CK23">
            <v>0</v>
          </cell>
          <cell r="CL23">
            <v>0</v>
          </cell>
          <cell r="CR23">
            <v>0</v>
          </cell>
          <cell r="CS23">
            <v>0</v>
          </cell>
          <cell r="CT23">
            <v>0</v>
          </cell>
          <cell r="CU23">
            <v>0</v>
          </cell>
          <cell r="CV23">
            <v>0</v>
          </cell>
          <cell r="CW23">
            <v>0</v>
          </cell>
          <cell r="CX23">
            <v>0</v>
          </cell>
          <cell r="CY23">
            <v>0</v>
          </cell>
          <cell r="CZ23">
            <v>0</v>
          </cell>
          <cell r="DA23">
            <v>0</v>
          </cell>
          <cell r="DC23">
            <v>38443</v>
          </cell>
          <cell r="DD23">
            <v>82056.807865789262</v>
          </cell>
          <cell r="DE23">
            <v>20123.604169588849</v>
          </cell>
          <cell r="DF23">
            <v>0</v>
          </cell>
          <cell r="DG23">
            <v>0</v>
          </cell>
          <cell r="DH23">
            <v>0</v>
          </cell>
          <cell r="DI23">
            <v>0</v>
          </cell>
          <cell r="DJ23">
            <v>0</v>
          </cell>
          <cell r="DK23">
            <v>102180.4120353781</v>
          </cell>
        </row>
        <row r="24">
          <cell r="A24">
            <v>38473</v>
          </cell>
          <cell r="B24">
            <v>4010.5445614499999</v>
          </cell>
          <cell r="C24">
            <v>32525.439560555089</v>
          </cell>
          <cell r="D24">
            <v>4640.5143538466627</v>
          </cell>
          <cell r="E24">
            <v>4513.7976733333653</v>
          </cell>
          <cell r="F24">
            <v>3548.8421338240942</v>
          </cell>
          <cell r="G24">
            <v>2283.3552733826095</v>
          </cell>
          <cell r="H24">
            <v>53.785665934559994</v>
          </cell>
          <cell r="I24">
            <v>18.822479566799998</v>
          </cell>
          <cell r="J24">
            <v>0</v>
          </cell>
          <cell r="K24">
            <v>0</v>
          </cell>
          <cell r="L24">
            <v>0</v>
          </cell>
          <cell r="M24">
            <v>414.22879834727996</v>
          </cell>
          <cell r="N24">
            <v>0</v>
          </cell>
          <cell r="O24">
            <v>0</v>
          </cell>
          <cell r="P24">
            <v>126.03791024897099</v>
          </cell>
          <cell r="Q24">
            <v>69.518244363993404</v>
          </cell>
          <cell r="R24">
            <v>1241.9545340500927</v>
          </cell>
          <cell r="S24">
            <v>1162.0518901896642</v>
          </cell>
          <cell r="T24">
            <v>163.97277926751221</v>
          </cell>
          <cell r="U24">
            <v>970.6265916305689</v>
          </cell>
          <cell r="V24">
            <v>20.097988127978532</v>
          </cell>
          <cell r="W24">
            <v>1765.3392823055767</v>
          </cell>
          <cell r="X24">
            <v>29.707345287070492</v>
          </cell>
          <cell r="Y24">
            <v>14.026107033059823</v>
          </cell>
          <cell r="Z24">
            <v>302.54054805926006</v>
          </cell>
          <cell r="AA24">
            <v>405.10323542944099</v>
          </cell>
          <cell r="AB24">
            <v>2565.2382558159616</v>
          </cell>
          <cell r="AC24">
            <v>1527.0841270319763</v>
          </cell>
          <cell r="AD24">
            <v>135.36079274601167</v>
          </cell>
          <cell r="AE24">
            <v>280.49422196687135</v>
          </cell>
          <cell r="AF24">
            <v>64.355290150208518</v>
          </cell>
          <cell r="AG24">
            <v>108.06525750466541</v>
          </cell>
          <cell r="AH24">
            <v>790.08776230761214</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C24">
            <v>38473</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0</v>
          </cell>
          <cell r="CJ24">
            <v>0</v>
          </cell>
          <cell r="CK24">
            <v>0</v>
          </cell>
          <cell r="CL24">
            <v>0</v>
          </cell>
          <cell r="CR24">
            <v>0</v>
          </cell>
          <cell r="CS24">
            <v>0</v>
          </cell>
          <cell r="CT24">
            <v>0</v>
          </cell>
          <cell r="CU24">
            <v>0</v>
          </cell>
          <cell r="CV24">
            <v>0</v>
          </cell>
          <cell r="CW24">
            <v>0</v>
          </cell>
          <cell r="CX24">
            <v>0</v>
          </cell>
          <cell r="CY24">
            <v>0</v>
          </cell>
          <cell r="CZ24">
            <v>0</v>
          </cell>
          <cell r="DA24">
            <v>0</v>
          </cell>
          <cell r="DC24">
            <v>38473</v>
          </cell>
          <cell r="DD24">
            <v>52009.33050024046</v>
          </cell>
          <cell r="DE24">
            <v>11741.662163516497</v>
          </cell>
          <cell r="DF24">
            <v>0</v>
          </cell>
          <cell r="DG24">
            <v>0</v>
          </cell>
          <cell r="DH24">
            <v>0</v>
          </cell>
          <cell r="DI24">
            <v>0</v>
          </cell>
          <cell r="DJ24">
            <v>0</v>
          </cell>
          <cell r="DK24">
            <v>63750.992663756959</v>
          </cell>
        </row>
        <row r="25">
          <cell r="A25">
            <v>38504</v>
          </cell>
          <cell r="B25">
            <v>3510.648874125</v>
          </cell>
          <cell r="C25">
            <v>16622.946594000579</v>
          </cell>
          <cell r="D25">
            <v>2701.9997716895659</v>
          </cell>
          <cell r="E25">
            <v>3690.8354774864251</v>
          </cell>
          <cell r="F25">
            <v>1866.097774298599</v>
          </cell>
          <cell r="G25">
            <v>2251.4642440463999</v>
          </cell>
          <cell r="H25">
            <v>72.149216354800004</v>
          </cell>
          <cell r="I25">
            <v>18.5409787615</v>
          </cell>
          <cell r="J25">
            <v>0</v>
          </cell>
          <cell r="K25">
            <v>0</v>
          </cell>
          <cell r="L25">
            <v>0</v>
          </cell>
          <cell r="M25">
            <v>408.03377287790005</v>
          </cell>
          <cell r="N25">
            <v>0</v>
          </cell>
          <cell r="O25">
            <v>0</v>
          </cell>
          <cell r="P25">
            <v>78.601599087782503</v>
          </cell>
          <cell r="Q25">
            <v>36.347426537946944</v>
          </cell>
          <cell r="R25">
            <v>1047.2349625976819</v>
          </cell>
          <cell r="S25">
            <v>965.73156215784115</v>
          </cell>
          <cell r="T25">
            <v>19.66396403355138</v>
          </cell>
          <cell r="U25">
            <v>477.82036873008451</v>
          </cell>
          <cell r="V25">
            <v>11.200048292656907</v>
          </cell>
          <cell r="W25">
            <v>1087.3291681444171</v>
          </cell>
          <cell r="X25">
            <v>12.731124782276684</v>
          </cell>
          <cell r="Y25">
            <v>8.8044371137238446</v>
          </cell>
          <cell r="Z25">
            <v>214.99759655144342</v>
          </cell>
          <cell r="AA25">
            <v>220.98663081888517</v>
          </cell>
          <cell r="AB25">
            <v>1421.2599264114285</v>
          </cell>
          <cell r="AC25">
            <v>746.50428973118278</v>
          </cell>
          <cell r="AD25">
            <v>112.55897309166326</v>
          </cell>
          <cell r="AE25">
            <v>239.00574070881544</v>
          </cell>
          <cell r="AF25">
            <v>33.577273057164149</v>
          </cell>
          <cell r="AG25">
            <v>52.322645854990107</v>
          </cell>
          <cell r="AH25">
            <v>502.86289287946624</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C25">
            <v>38504</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0</v>
          </cell>
          <cell r="CJ25">
            <v>0</v>
          </cell>
          <cell r="CK25">
            <v>0</v>
          </cell>
          <cell r="CL25">
            <v>0</v>
          </cell>
          <cell r="CR25">
            <v>0</v>
          </cell>
          <cell r="CS25">
            <v>0</v>
          </cell>
          <cell r="CT25">
            <v>0</v>
          </cell>
          <cell r="CU25">
            <v>0</v>
          </cell>
          <cell r="CV25">
            <v>0</v>
          </cell>
          <cell r="CW25">
            <v>0</v>
          </cell>
          <cell r="CX25">
            <v>0</v>
          </cell>
          <cell r="CY25">
            <v>0</v>
          </cell>
          <cell r="CZ25">
            <v>0</v>
          </cell>
          <cell r="DA25">
            <v>0</v>
          </cell>
          <cell r="DC25">
            <v>38504</v>
          </cell>
          <cell r="DD25">
            <v>31142.71670364077</v>
          </cell>
          <cell r="DE25">
            <v>7289.5406305830029</v>
          </cell>
          <cell r="DF25">
            <v>0</v>
          </cell>
          <cell r="DG25">
            <v>0</v>
          </cell>
          <cell r="DH25">
            <v>0</v>
          </cell>
          <cell r="DI25">
            <v>0</v>
          </cell>
          <cell r="DJ25">
            <v>0</v>
          </cell>
          <cell r="DK25">
            <v>38432.257334223774</v>
          </cell>
        </row>
        <row r="26">
          <cell r="A26">
            <v>38534</v>
          </cell>
          <cell r="B26">
            <v>3248.8970742000001</v>
          </cell>
          <cell r="C26">
            <v>8187.3501123883289</v>
          </cell>
          <cell r="D26">
            <v>1681.7499143451701</v>
          </cell>
          <cell r="E26">
            <v>3411.5637926515501</v>
          </cell>
          <cell r="F26">
            <v>1306.2884401687791</v>
          </cell>
          <cell r="G26">
            <v>2233.2205953352195</v>
          </cell>
          <cell r="H26">
            <v>101.35316962611999</v>
          </cell>
          <cell r="I26">
            <v>18.379942824099999</v>
          </cell>
          <cell r="J26">
            <v>0</v>
          </cell>
          <cell r="K26">
            <v>0</v>
          </cell>
          <cell r="L26">
            <v>0</v>
          </cell>
          <cell r="M26">
            <v>404.48983369586</v>
          </cell>
          <cell r="N26">
            <v>0</v>
          </cell>
          <cell r="O26">
            <v>0</v>
          </cell>
          <cell r="P26">
            <v>75.973741468145789</v>
          </cell>
          <cell r="Q26">
            <v>34.102539390432582</v>
          </cell>
          <cell r="R26">
            <v>1052.3010391082992</v>
          </cell>
          <cell r="S26">
            <v>968.86773207735018</v>
          </cell>
          <cell r="T26">
            <v>6.8681995475055544</v>
          </cell>
          <cell r="U26">
            <v>443.10852120152782</v>
          </cell>
          <cell r="V26">
            <v>10.629590415004849</v>
          </cell>
          <cell r="W26">
            <v>1048.9785932529289</v>
          </cell>
          <cell r="X26">
            <v>11.453785809453873</v>
          </cell>
          <cell r="Y26">
            <v>8.5184984611303065</v>
          </cell>
          <cell r="Z26">
            <v>211.6781218559658</v>
          </cell>
          <cell r="AA26">
            <v>208.94715650337687</v>
          </cell>
          <cell r="AB26">
            <v>1349.8829039257744</v>
          </cell>
          <cell r="AC26">
            <v>691.29630087190026</v>
          </cell>
          <cell r="AD26">
            <v>112.93182767457334</v>
          </cell>
          <cell r="AE26">
            <v>240.43245477493159</v>
          </cell>
          <cell r="AF26">
            <v>31.491079889476573</v>
          </cell>
          <cell r="AG26">
            <v>48.358559011017526</v>
          </cell>
          <cell r="AH26">
            <v>487.54059839369228</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C26">
            <v>38534</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0</v>
          </cell>
          <cell r="CJ26">
            <v>0</v>
          </cell>
          <cell r="CK26">
            <v>0</v>
          </cell>
          <cell r="CL26">
            <v>0</v>
          </cell>
          <cell r="CR26">
            <v>0</v>
          </cell>
          <cell r="CS26">
            <v>0</v>
          </cell>
          <cell r="CT26">
            <v>0</v>
          </cell>
          <cell r="CU26">
            <v>0</v>
          </cell>
          <cell r="CV26">
            <v>0</v>
          </cell>
          <cell r="CW26">
            <v>0</v>
          </cell>
          <cell r="CX26">
            <v>0</v>
          </cell>
          <cell r="CY26">
            <v>0</v>
          </cell>
          <cell r="CZ26">
            <v>0</v>
          </cell>
          <cell r="DA26">
            <v>0</v>
          </cell>
          <cell r="DC26">
            <v>38534</v>
          </cell>
          <cell r="DD26">
            <v>20593.292875235129</v>
          </cell>
          <cell r="DE26">
            <v>7043.3612436324875</v>
          </cell>
          <cell r="DF26">
            <v>0</v>
          </cell>
          <cell r="DG26">
            <v>0</v>
          </cell>
          <cell r="DH26">
            <v>0</v>
          </cell>
          <cell r="DI26">
            <v>0</v>
          </cell>
          <cell r="DJ26">
            <v>0</v>
          </cell>
          <cell r="DK26">
            <v>27636.654118867616</v>
          </cell>
        </row>
        <row r="27">
          <cell r="A27">
            <v>38565</v>
          </cell>
          <cell r="B27">
            <v>3227.1662008499993</v>
          </cell>
          <cell r="C27">
            <v>9395.6605436458394</v>
          </cell>
          <cell r="D27">
            <v>1444.9505860842921</v>
          </cell>
          <cell r="E27">
            <v>3483.0725284190999</v>
          </cell>
          <cell r="F27">
            <v>1351.5401487383649</v>
          </cell>
          <cell r="G27">
            <v>2279.28180905607</v>
          </cell>
          <cell r="H27">
            <v>103.42368294761999</v>
          </cell>
          <cell r="I27">
            <v>18.764677304099997</v>
          </cell>
          <cell r="J27">
            <v>0</v>
          </cell>
          <cell r="K27">
            <v>0</v>
          </cell>
          <cell r="L27">
            <v>0</v>
          </cell>
          <cell r="M27">
            <v>412.95673630386</v>
          </cell>
          <cell r="N27">
            <v>0</v>
          </cell>
          <cell r="O27">
            <v>0</v>
          </cell>
          <cell r="P27">
            <v>76.543789850455653</v>
          </cell>
          <cell r="Q27">
            <v>34.358418553897579</v>
          </cell>
          <cell r="R27">
            <v>1060.1966948105814</v>
          </cell>
          <cell r="S27">
            <v>976.13736856845946</v>
          </cell>
          <cell r="T27">
            <v>6.919733221716907</v>
          </cell>
          <cell r="U27">
            <v>446.43326592012983</v>
          </cell>
          <cell r="V27">
            <v>10.709346666356909</v>
          </cell>
          <cell r="W27">
            <v>1056.849319883027</v>
          </cell>
          <cell r="X27">
            <v>11.539726187613878</v>
          </cell>
          <cell r="Y27">
            <v>8.5824147060543829</v>
          </cell>
          <cell r="Z27">
            <v>213.26639128435744</v>
          </cell>
          <cell r="AA27">
            <v>210.51493487326192</v>
          </cell>
          <cell r="AB27">
            <v>1366.038549931035</v>
          </cell>
          <cell r="AC27">
            <v>696.48325534319042</v>
          </cell>
          <cell r="AD27">
            <v>113.7791810421073</v>
          </cell>
          <cell r="AE27">
            <v>242.23647454874654</v>
          </cell>
          <cell r="AF27">
            <v>31.727364674209916</v>
          </cell>
          <cell r="AG27">
            <v>48.721404354715979</v>
          </cell>
          <cell r="AH27">
            <v>491.19872716363369</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C27">
            <v>38565</v>
          </cell>
          <cell r="BD27">
            <v>0</v>
          </cell>
          <cell r="BE27">
            <v>0</v>
          </cell>
          <cell r="BF27">
            <v>0</v>
          </cell>
          <cell r="BG27">
            <v>0</v>
          </cell>
          <cell r="BH27">
            <v>0</v>
          </cell>
          <cell r="BI27">
            <v>0</v>
          </cell>
          <cell r="BJ27">
            <v>0</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0</v>
          </cell>
          <cell r="CJ27">
            <v>0</v>
          </cell>
          <cell r="CK27">
            <v>0</v>
          </cell>
          <cell r="CL27">
            <v>0</v>
          </cell>
          <cell r="CR27">
            <v>0</v>
          </cell>
          <cell r="CS27">
            <v>0</v>
          </cell>
          <cell r="CT27">
            <v>0</v>
          </cell>
          <cell r="CU27">
            <v>0</v>
          </cell>
          <cell r="CV27">
            <v>0</v>
          </cell>
          <cell r="CW27">
            <v>0</v>
          </cell>
          <cell r="CX27">
            <v>0</v>
          </cell>
          <cell r="CY27">
            <v>0</v>
          </cell>
          <cell r="CZ27">
            <v>0</v>
          </cell>
          <cell r="DA27">
            <v>0</v>
          </cell>
          <cell r="DC27">
            <v>38565</v>
          </cell>
          <cell r="DD27">
            <v>21716.816913349245</v>
          </cell>
          <cell r="DE27">
            <v>7102.2363615835502</v>
          </cell>
          <cell r="DF27">
            <v>0</v>
          </cell>
          <cell r="DG27">
            <v>0</v>
          </cell>
          <cell r="DH27">
            <v>0</v>
          </cell>
          <cell r="DI27">
            <v>0</v>
          </cell>
          <cell r="DJ27">
            <v>0</v>
          </cell>
          <cell r="DK27">
            <v>28819.053274932794</v>
          </cell>
        </row>
        <row r="28">
          <cell r="A28">
            <v>38596</v>
          </cell>
          <cell r="B28">
            <v>3300.3373972017648</v>
          </cell>
          <cell r="C28">
            <v>10301.16711777206</v>
          </cell>
          <cell r="D28">
            <v>1476.5884376120746</v>
          </cell>
          <cell r="E28">
            <v>3506.4342518652602</v>
          </cell>
          <cell r="F28">
            <v>1380.4240350394084</v>
          </cell>
          <cell r="G28">
            <v>2272.9959922345952</v>
          </cell>
          <cell r="H28">
            <v>103.07441707237001</v>
          </cell>
          <cell r="I28">
            <v>18.73103861785</v>
          </cell>
          <cell r="J28">
            <v>0</v>
          </cell>
          <cell r="K28">
            <v>0</v>
          </cell>
          <cell r="L28">
            <v>0</v>
          </cell>
          <cell r="M28">
            <v>412.21644528461002</v>
          </cell>
          <cell r="N28">
            <v>0</v>
          </cell>
          <cell r="O28">
            <v>0</v>
          </cell>
          <cell r="P28">
            <v>75.354081680524445</v>
          </cell>
          <cell r="Q28">
            <v>33.824391020908308</v>
          </cell>
          <cell r="R28">
            <v>1043.7182231799702</v>
          </cell>
          <cell r="S28">
            <v>960.96541791603011</v>
          </cell>
          <cell r="T28">
            <v>6.8121808890756208</v>
          </cell>
          <cell r="U28">
            <v>439.49442339832757</v>
          </cell>
          <cell r="V28">
            <v>10.542892963862135</v>
          </cell>
          <cell r="W28">
            <v>1040.4228759780735</v>
          </cell>
          <cell r="X28">
            <v>11.360366025920873</v>
          </cell>
          <cell r="Y28">
            <v>8.4490195748036427</v>
          </cell>
          <cell r="Z28">
            <v>209.95162507564936</v>
          </cell>
          <cell r="AA28">
            <v>207.24293412178929</v>
          </cell>
          <cell r="AB28">
            <v>1357.2516961739684</v>
          </cell>
          <cell r="AC28">
            <v>685.6579248922036</v>
          </cell>
          <cell r="AD28">
            <v>112.01072900284532</v>
          </cell>
          <cell r="AE28">
            <v>238.47143086082599</v>
          </cell>
          <cell r="AF28">
            <v>31.234231200716653</v>
          </cell>
          <cell r="AG28">
            <v>47.964135176843122</v>
          </cell>
          <cell r="AH28">
            <v>483.56410206983963</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C28">
            <v>38596</v>
          </cell>
          <cell r="BD28">
            <v>0</v>
          </cell>
          <cell r="BE28">
            <v>0</v>
          </cell>
          <cell r="BF28">
            <v>0</v>
          </cell>
          <cell r="BG28">
            <v>0</v>
          </cell>
          <cell r="BH28">
            <v>0</v>
          </cell>
          <cell r="BI28">
            <v>0</v>
          </cell>
          <cell r="BJ28">
            <v>0</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0</v>
          </cell>
          <cell r="CJ28">
            <v>0</v>
          </cell>
          <cell r="CK28">
            <v>0</v>
          </cell>
          <cell r="CL28">
            <v>0</v>
          </cell>
          <cell r="CR28">
            <v>0</v>
          </cell>
          <cell r="CS28">
            <v>0</v>
          </cell>
          <cell r="CT28">
            <v>0</v>
          </cell>
          <cell r="CU28">
            <v>0</v>
          </cell>
          <cell r="CV28">
            <v>0</v>
          </cell>
          <cell r="CW28">
            <v>0</v>
          </cell>
          <cell r="CX28">
            <v>0</v>
          </cell>
          <cell r="CY28">
            <v>0</v>
          </cell>
          <cell r="CZ28">
            <v>0</v>
          </cell>
          <cell r="DA28">
            <v>0</v>
          </cell>
          <cell r="DC28">
            <v>38596</v>
          </cell>
          <cell r="DD28">
            <v>22771.969132699996</v>
          </cell>
          <cell r="DE28">
            <v>7004.2926812021778</v>
          </cell>
          <cell r="DF28">
            <v>0</v>
          </cell>
          <cell r="DG28">
            <v>0</v>
          </cell>
          <cell r="DH28">
            <v>0</v>
          </cell>
          <cell r="DI28">
            <v>0</v>
          </cell>
          <cell r="DJ28">
            <v>0</v>
          </cell>
          <cell r="DK28">
            <v>29776.261813902172</v>
          </cell>
        </row>
        <row r="29">
          <cell r="A29">
            <v>38626</v>
          </cell>
          <cell r="B29">
            <v>3507.8730778723188</v>
          </cell>
          <cell r="C29">
            <v>14317.148341600432</v>
          </cell>
          <cell r="D29">
            <v>1964.2779880622477</v>
          </cell>
          <cell r="E29">
            <v>4168.5517094467477</v>
          </cell>
          <cell r="F29">
            <v>2564.0974408370175</v>
          </cell>
          <cell r="G29">
            <v>2362.5878640061651</v>
          </cell>
          <cell r="H29">
            <v>80.607361030919989</v>
          </cell>
          <cell r="I29">
            <v>19.521862387949998</v>
          </cell>
          <cell r="J29">
            <v>0</v>
          </cell>
          <cell r="K29">
            <v>0</v>
          </cell>
          <cell r="L29">
            <v>0</v>
          </cell>
          <cell r="M29">
            <v>429.62020863206999</v>
          </cell>
          <cell r="N29">
            <v>0</v>
          </cell>
          <cell r="O29">
            <v>0</v>
          </cell>
          <cell r="P29">
            <v>154.77935251724901</v>
          </cell>
          <cell r="Q29">
            <v>89.379934795875428</v>
          </cell>
          <cell r="R29">
            <v>1369.1336431068453</v>
          </cell>
          <cell r="S29">
            <v>1289.1324392813972</v>
          </cell>
          <cell r="T29">
            <v>248.62260734036605</v>
          </cell>
          <cell r="U29">
            <v>1264.9147339372739</v>
          </cell>
          <cell r="V29">
            <v>25.44421681299799</v>
          </cell>
          <cell r="W29">
            <v>2175.6837962731815</v>
          </cell>
          <cell r="X29">
            <v>39.797660160128878</v>
          </cell>
          <cell r="Y29">
            <v>17.191824740629229</v>
          </cell>
          <cell r="Z29">
            <v>356.47037908140095</v>
          </cell>
          <cell r="AA29">
            <v>515.5909823592599</v>
          </cell>
          <cell r="AB29">
            <v>3316.3912218640198</v>
          </cell>
          <cell r="AC29">
            <v>1993.0902225584659</v>
          </cell>
          <cell r="AD29">
            <v>150.12568054768062</v>
          </cell>
          <cell r="AE29">
            <v>307.79353508405319</v>
          </cell>
          <cell r="AF29">
            <v>82.782361662886956</v>
          </cell>
          <cell r="AG29">
            <v>141.33106626416165</v>
          </cell>
          <cell r="AH29">
            <v>964.45793730277637</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C29">
            <v>38626</v>
          </cell>
          <cell r="BD29">
            <v>0</v>
          </cell>
          <cell r="BE29">
            <v>0</v>
          </cell>
          <cell r="BF29">
            <v>0</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0</v>
          </cell>
          <cell r="CJ29">
            <v>0</v>
          </cell>
          <cell r="CK29">
            <v>0</v>
          </cell>
          <cell r="CL29">
            <v>0</v>
          </cell>
          <cell r="CR29">
            <v>0</v>
          </cell>
          <cell r="CS29">
            <v>0</v>
          </cell>
          <cell r="CT29">
            <v>0</v>
          </cell>
          <cell r="CU29">
            <v>0</v>
          </cell>
          <cell r="CV29">
            <v>0</v>
          </cell>
          <cell r="CW29">
            <v>0</v>
          </cell>
          <cell r="CX29">
            <v>0</v>
          </cell>
          <cell r="CY29">
            <v>0</v>
          </cell>
          <cell r="CZ29">
            <v>0</v>
          </cell>
          <cell r="DA29">
            <v>0</v>
          </cell>
          <cell r="DC29">
            <v>38626</v>
          </cell>
          <cell r="DD29">
            <v>29414.285853875866</v>
          </cell>
          <cell r="DE29">
            <v>14502.113595690651</v>
          </cell>
          <cell r="DF29">
            <v>0</v>
          </cell>
          <cell r="DG29">
            <v>0</v>
          </cell>
          <cell r="DH29">
            <v>0</v>
          </cell>
          <cell r="DI29">
            <v>0</v>
          </cell>
          <cell r="DJ29">
            <v>0</v>
          </cell>
          <cell r="DK29">
            <v>43916.399449566517</v>
          </cell>
        </row>
        <row r="30">
          <cell r="A30">
            <v>38657</v>
          </cell>
          <cell r="B30">
            <v>4239.11839344493</v>
          </cell>
          <cell r="C30">
            <v>36192.939194681327</v>
          </cell>
          <cell r="D30">
            <v>3767.6479392105894</v>
          </cell>
          <cell r="E30">
            <v>5771.2296854161514</v>
          </cell>
          <cell r="F30">
            <v>5678.4905725297212</v>
          </cell>
          <cell r="G30">
            <v>2616.5847096284847</v>
          </cell>
          <cell r="H30">
            <v>73.348519469699994</v>
          </cell>
          <cell r="I30">
            <v>21.76388210555</v>
          </cell>
          <cell r="J30">
            <v>0</v>
          </cell>
          <cell r="K30">
            <v>0</v>
          </cell>
          <cell r="L30">
            <v>0</v>
          </cell>
          <cell r="M30">
            <v>478.96063321303006</v>
          </cell>
          <cell r="N30">
            <v>0</v>
          </cell>
          <cell r="O30">
            <v>0</v>
          </cell>
          <cell r="P30">
            <v>267.71831148064973</v>
          </cell>
          <cell r="Q30">
            <v>168.57953411488884</v>
          </cell>
          <cell r="R30">
            <v>1823.9866353348334</v>
          </cell>
          <cell r="S30">
            <v>1748.8123887616728</v>
          </cell>
          <cell r="T30">
            <v>594.84980112622759</v>
          </cell>
          <cell r="U30">
            <v>2442.3035822329202</v>
          </cell>
          <cell r="V30">
            <v>46.671692127210896</v>
          </cell>
          <cell r="W30">
            <v>3790.3633665379207</v>
          </cell>
          <cell r="X30">
            <v>80.401435621808432</v>
          </cell>
          <cell r="Y30">
            <v>29.622024764507291</v>
          </cell>
          <cell r="Z30">
            <v>564.05322265445318</v>
          </cell>
          <cell r="AA30">
            <v>954.96087670877898</v>
          </cell>
          <cell r="AB30">
            <v>6136.208888603157</v>
          </cell>
          <cell r="AC30">
            <v>3858.1386961517019</v>
          </cell>
          <cell r="AD30">
            <v>203.51092013459015</v>
          </cell>
          <cell r="AE30">
            <v>404.51648613649019</v>
          </cell>
          <cell r="AF30">
            <v>156.27062997805049</v>
          </cell>
          <cell r="AG30">
            <v>274.52944408303142</v>
          </cell>
          <cell r="AH30">
            <v>1647.9734884819843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C30">
            <v>38657</v>
          </cell>
          <cell r="BD30">
            <v>0</v>
          </cell>
          <cell r="BE30">
            <v>0</v>
          </cell>
          <cell r="BF30">
            <v>0</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0</v>
          </cell>
          <cell r="CJ30">
            <v>0</v>
          </cell>
          <cell r="CK30">
            <v>0</v>
          </cell>
          <cell r="CL30">
            <v>0</v>
          </cell>
          <cell r="CR30">
            <v>0</v>
          </cell>
          <cell r="CS30">
            <v>0</v>
          </cell>
          <cell r="CT30">
            <v>0</v>
          </cell>
          <cell r="CU30">
            <v>0</v>
          </cell>
          <cell r="CV30">
            <v>0</v>
          </cell>
          <cell r="CW30">
            <v>0</v>
          </cell>
          <cell r="CX30">
            <v>0</v>
          </cell>
          <cell r="CY30">
            <v>0</v>
          </cell>
          <cell r="CZ30">
            <v>0</v>
          </cell>
          <cell r="DA30">
            <v>0</v>
          </cell>
          <cell r="DC30">
            <v>38657</v>
          </cell>
          <cell r="DD30">
            <v>58840.083529699485</v>
          </cell>
          <cell r="DE30">
            <v>25193.471425034881</v>
          </cell>
          <cell r="DF30">
            <v>0</v>
          </cell>
          <cell r="DG30">
            <v>0</v>
          </cell>
          <cell r="DH30">
            <v>0</v>
          </cell>
          <cell r="DI30">
            <v>0</v>
          </cell>
          <cell r="DJ30">
            <v>0</v>
          </cell>
          <cell r="DK30">
            <v>84033.554954734369</v>
          </cell>
        </row>
        <row r="31">
          <cell r="A31">
            <v>38687</v>
          </cell>
          <cell r="B31">
            <v>5032.5175643563334</v>
          </cell>
          <cell r="C31">
            <v>72832.722415089534</v>
          </cell>
          <cell r="D31">
            <v>6643.5402573465262</v>
          </cell>
          <cell r="E31">
            <v>7515.1510921345962</v>
          </cell>
          <cell r="F31">
            <v>10011.317047138642</v>
          </cell>
          <cell r="G31">
            <v>2726.2233814373399</v>
          </cell>
          <cell r="H31">
            <v>105.56577795799998</v>
          </cell>
          <cell r="I31">
            <v>22.731658155699996</v>
          </cell>
          <cell r="J31">
            <v>0</v>
          </cell>
          <cell r="K31">
            <v>0</v>
          </cell>
          <cell r="L31">
            <v>0</v>
          </cell>
          <cell r="M31">
            <v>500.25860880122002</v>
          </cell>
          <cell r="N31">
            <v>0</v>
          </cell>
          <cell r="O31">
            <v>0</v>
          </cell>
          <cell r="P31">
            <v>413.10159659648781</v>
          </cell>
          <cell r="Q31">
            <v>271.13987858692218</v>
          </cell>
          <cell r="R31">
            <v>2385.8097826600947</v>
          </cell>
          <cell r="S31">
            <v>2319.6013826354506</v>
          </cell>
          <cell r="T31">
            <v>1047.7158063400739</v>
          </cell>
          <cell r="U31">
            <v>3969.0032618466012</v>
          </cell>
          <cell r="V31">
            <v>74.113145810610519</v>
          </cell>
          <cell r="W31">
            <v>5870.0785024510724</v>
          </cell>
          <cell r="X31">
            <v>133.17317163101586</v>
          </cell>
          <cell r="Y31">
            <v>45.618110435029593</v>
          </cell>
          <cell r="Z31">
            <v>828.98172937585548</v>
          </cell>
          <cell r="AA31">
            <v>1523.3001118002351</v>
          </cell>
          <cell r="AB31">
            <v>9810.8150013509112</v>
          </cell>
          <cell r="AC31">
            <v>6276.8516173399994</v>
          </cell>
          <cell r="AD31">
            <v>269.78681036296786</v>
          </cell>
          <cell r="AE31">
            <v>523.45716543216804</v>
          </cell>
          <cell r="AF31">
            <v>251.43986016708456</v>
          </cell>
          <cell r="AG31">
            <v>447.30168270344336</v>
          </cell>
          <cell r="AH31">
            <v>2526.9638446050444</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38687</v>
          </cell>
          <cell r="BD31">
            <v>0</v>
          </cell>
          <cell r="BE31">
            <v>0</v>
          </cell>
          <cell r="BF31">
            <v>0</v>
          </cell>
          <cell r="BG31">
            <v>0</v>
          </cell>
          <cell r="BH31">
            <v>0</v>
          </cell>
          <cell r="BI31">
            <v>0</v>
          </cell>
          <cell r="BJ31">
            <v>0</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0</v>
          </cell>
          <cell r="CJ31">
            <v>0</v>
          </cell>
          <cell r="CK31">
            <v>0</v>
          </cell>
          <cell r="CL31">
            <v>0</v>
          </cell>
          <cell r="CR31">
            <v>0</v>
          </cell>
          <cell r="CS31">
            <v>0</v>
          </cell>
          <cell r="CT31">
            <v>0</v>
          </cell>
          <cell r="CU31">
            <v>0</v>
          </cell>
          <cell r="CV31">
            <v>0</v>
          </cell>
          <cell r="CW31">
            <v>0</v>
          </cell>
          <cell r="CX31">
            <v>0</v>
          </cell>
          <cell r="CY31">
            <v>0</v>
          </cell>
          <cell r="CZ31">
            <v>0</v>
          </cell>
          <cell r="DA31">
            <v>0</v>
          </cell>
          <cell r="DC31">
            <v>38687</v>
          </cell>
          <cell r="DD31">
            <v>105390.02780241788</v>
          </cell>
          <cell r="DE31">
            <v>38988.252462131073</v>
          </cell>
          <cell r="DF31">
            <v>0</v>
          </cell>
          <cell r="DG31">
            <v>0</v>
          </cell>
          <cell r="DH31">
            <v>0</v>
          </cell>
          <cell r="DI31">
            <v>0</v>
          </cell>
          <cell r="DJ31">
            <v>0</v>
          </cell>
          <cell r="DK31">
            <v>144378.28026454896</v>
          </cell>
        </row>
        <row r="32">
          <cell r="A32">
            <v>38718</v>
          </cell>
          <cell r="B32">
            <v>5605.5867389465539</v>
          </cell>
          <cell r="C32">
            <v>99542.128133445862</v>
          </cell>
          <cell r="D32">
            <v>9274.708697146234</v>
          </cell>
          <cell r="E32">
            <v>8692.1565120353862</v>
          </cell>
          <cell r="F32">
            <v>13093.578806075066</v>
          </cell>
          <cell r="G32">
            <v>2804.5512085700402</v>
          </cell>
          <cell r="H32">
            <v>131.48384195887999</v>
          </cell>
          <cell r="I32">
            <v>23.401208706199998</v>
          </cell>
          <cell r="J32">
            <v>0</v>
          </cell>
          <cell r="K32">
            <v>0</v>
          </cell>
          <cell r="L32">
            <v>0</v>
          </cell>
          <cell r="M32">
            <v>514.99349635852002</v>
          </cell>
          <cell r="N32">
            <v>0</v>
          </cell>
          <cell r="O32">
            <v>0</v>
          </cell>
          <cell r="P32">
            <v>485.29034276754578</v>
          </cell>
          <cell r="Q32">
            <v>322.49011101044869</v>
          </cell>
          <cell r="R32">
            <v>2648.2428133301974</v>
          </cell>
          <cell r="S32">
            <v>2588.4067684208467</v>
          </cell>
          <cell r="T32">
            <v>1277.5902757063941</v>
          </cell>
          <cell r="U32">
            <v>4734.8025266812901</v>
          </cell>
          <cell r="V32">
            <v>87.819818919035782</v>
          </cell>
          <cell r="W32">
            <v>6903.566564912092</v>
          </cell>
          <cell r="X32">
            <v>159.72788838464646</v>
          </cell>
          <cell r="Y32">
            <v>53.557348542623984</v>
          </cell>
          <cell r="Z32">
            <v>958.93353701051728</v>
          </cell>
          <cell r="AA32">
            <v>1807.4227980313276</v>
          </cell>
          <cell r="AB32">
            <v>11639.021644467202</v>
          </cell>
          <cell r="AC32">
            <v>7490.3220473405754</v>
          </cell>
          <cell r="AD32">
            <v>300.98909121282634</v>
          </cell>
          <cell r="AE32">
            <v>578.6307323651148</v>
          </cell>
          <cell r="AF32">
            <v>299.09283894843969</v>
          </cell>
          <cell r="AG32">
            <v>534.00393697159609</v>
          </cell>
          <cell r="AH32">
            <v>2962.8038748648692</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C32">
            <v>38718</v>
          </cell>
          <cell r="BD32">
            <v>0</v>
          </cell>
          <cell r="BE32">
            <v>0</v>
          </cell>
          <cell r="BF32">
            <v>0</v>
          </cell>
          <cell r="BG32">
            <v>0</v>
          </cell>
          <cell r="BH32">
            <v>0</v>
          </cell>
          <cell r="BI32">
            <v>0</v>
          </cell>
          <cell r="BJ32">
            <v>0</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0</v>
          </cell>
          <cell r="CJ32">
            <v>0</v>
          </cell>
          <cell r="CK32">
            <v>0</v>
          </cell>
          <cell r="CL32">
            <v>0</v>
          </cell>
          <cell r="CR32">
            <v>0</v>
          </cell>
          <cell r="CS32">
            <v>0</v>
          </cell>
          <cell r="CT32">
            <v>0</v>
          </cell>
          <cell r="CU32">
            <v>0</v>
          </cell>
          <cell r="CV32">
            <v>0</v>
          </cell>
          <cell r="CW32">
            <v>0</v>
          </cell>
          <cell r="CX32">
            <v>0</v>
          </cell>
          <cell r="CY32">
            <v>0</v>
          </cell>
          <cell r="CZ32">
            <v>0</v>
          </cell>
          <cell r="DA32">
            <v>0</v>
          </cell>
          <cell r="DC32">
            <v>38718</v>
          </cell>
          <cell r="DD32">
            <v>139682.58864324278</v>
          </cell>
          <cell r="DE32">
            <v>45832.714959887584</v>
          </cell>
          <cell r="DF32">
            <v>0</v>
          </cell>
          <cell r="DG32">
            <v>0</v>
          </cell>
          <cell r="DH32">
            <v>0</v>
          </cell>
          <cell r="DI32">
            <v>0</v>
          </cell>
          <cell r="DJ32">
            <v>0</v>
          </cell>
          <cell r="DK32">
            <v>185515.30360313036</v>
          </cell>
        </row>
        <row r="33">
          <cell r="A33">
            <v>38749</v>
          </cell>
          <cell r="B33">
            <v>5834.3165246956851</v>
          </cell>
          <cell r="C33">
            <v>105105.11122485755</v>
          </cell>
          <cell r="D33">
            <v>10405.519243550947</v>
          </cell>
          <cell r="E33">
            <v>8511.3426791980091</v>
          </cell>
          <cell r="F33">
            <v>13009.766285533096</v>
          </cell>
          <cell r="G33">
            <v>2676.57557163615</v>
          </cell>
          <cell r="H33">
            <v>129.65820147349999</v>
          </cell>
          <cell r="I33">
            <v>22.337110899999999</v>
          </cell>
          <cell r="J33">
            <v>0</v>
          </cell>
          <cell r="K33">
            <v>0</v>
          </cell>
          <cell r="L33">
            <v>0</v>
          </cell>
          <cell r="M33">
            <v>491.57575514000001</v>
          </cell>
          <cell r="N33">
            <v>0</v>
          </cell>
          <cell r="O33">
            <v>0</v>
          </cell>
          <cell r="P33">
            <v>429.67882063534921</v>
          </cell>
          <cell r="Q33">
            <v>284.76982272876967</v>
          </cell>
          <cell r="R33">
            <v>2374.5347970093048</v>
          </cell>
          <cell r="S33">
            <v>2318.0985483295553</v>
          </cell>
          <cell r="T33">
            <v>1122.1705987193097</v>
          </cell>
          <cell r="U33">
            <v>4178.305102223906</v>
          </cell>
          <cell r="V33">
            <v>77.610589467691597</v>
          </cell>
          <cell r="W33">
            <v>6110.9728419224502</v>
          </cell>
          <cell r="X33">
            <v>140.79142258912535</v>
          </cell>
          <cell r="Y33">
            <v>47.42623110518479</v>
          </cell>
          <cell r="Z33">
            <v>851.91827016288164</v>
          </cell>
          <cell r="AA33">
            <v>1596.8478917232524</v>
          </cell>
          <cell r="AB33">
            <v>10366.790786493522</v>
          </cell>
          <cell r="AC33">
            <v>6609.5068265152186</v>
          </cell>
          <cell r="AD33">
            <v>269.56922627916492</v>
          </cell>
          <cell r="AE33">
            <v>519.3171027158653</v>
          </cell>
          <cell r="AF33">
            <v>264.1028229659737</v>
          </cell>
          <cell r="AG33">
            <v>471.16519234511776</v>
          </cell>
          <cell r="AH33">
            <v>2624.3897610529139</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C33">
            <v>38749</v>
          </cell>
          <cell r="BD33">
            <v>0</v>
          </cell>
          <cell r="BE33">
            <v>0</v>
          </cell>
          <cell r="BF33">
            <v>0</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0</v>
          </cell>
          <cell r="CJ33">
            <v>0</v>
          </cell>
          <cell r="CK33">
            <v>0</v>
          </cell>
          <cell r="CL33">
            <v>0</v>
          </cell>
          <cell r="CR33">
            <v>0</v>
          </cell>
          <cell r="CS33">
            <v>0</v>
          </cell>
          <cell r="CT33">
            <v>0</v>
          </cell>
          <cell r="CU33">
            <v>0</v>
          </cell>
          <cell r="CV33">
            <v>0</v>
          </cell>
          <cell r="CW33">
            <v>0</v>
          </cell>
          <cell r="CX33">
            <v>0</v>
          </cell>
          <cell r="CY33">
            <v>0</v>
          </cell>
          <cell r="CZ33">
            <v>0</v>
          </cell>
          <cell r="DA33">
            <v>0</v>
          </cell>
          <cell r="DC33">
            <v>38749</v>
          </cell>
          <cell r="DD33">
            <v>146186.20259698492</v>
          </cell>
          <cell r="DE33">
            <v>40657.966654984564</v>
          </cell>
          <cell r="DF33">
            <v>0</v>
          </cell>
          <cell r="DG33">
            <v>0</v>
          </cell>
          <cell r="DH33">
            <v>0</v>
          </cell>
          <cell r="DI33">
            <v>0</v>
          </cell>
          <cell r="DJ33">
            <v>0</v>
          </cell>
          <cell r="DK33">
            <v>186844.16925196949</v>
          </cell>
        </row>
        <row r="34">
          <cell r="A34">
            <v>38777</v>
          </cell>
          <cell r="B34">
            <v>5468.289322593685</v>
          </cell>
          <cell r="C34">
            <v>87865.434010476849</v>
          </cell>
          <cell r="D34">
            <v>9404.5689186475229</v>
          </cell>
          <cell r="E34">
            <v>7600.1239230799329</v>
          </cell>
          <cell r="F34">
            <v>10972.862530542889</v>
          </cell>
          <cell r="G34">
            <v>2628.5976039984148</v>
          </cell>
          <cell r="H34">
            <v>111.98558836395001</v>
          </cell>
          <cell r="I34">
            <v>21.913611351450001</v>
          </cell>
          <cell r="J34">
            <v>0</v>
          </cell>
          <cell r="K34">
            <v>0</v>
          </cell>
          <cell r="L34">
            <v>0</v>
          </cell>
          <cell r="M34">
            <v>482.25574453917005</v>
          </cell>
          <cell r="N34">
            <v>0</v>
          </cell>
          <cell r="O34">
            <v>0</v>
          </cell>
          <cell r="P34">
            <v>363.87266785375266</v>
          </cell>
          <cell r="Q34">
            <v>236.0959367013873</v>
          </cell>
          <cell r="R34">
            <v>2207.8478093795125</v>
          </cell>
          <cell r="S34">
            <v>2137.1772422600302</v>
          </cell>
          <cell r="T34">
            <v>890.64956142129313</v>
          </cell>
          <cell r="U34">
            <v>3446.2992565247941</v>
          </cell>
          <cell r="V34">
            <v>64.761007408341953</v>
          </cell>
          <cell r="W34">
            <v>5165.2439534648611</v>
          </cell>
          <cell r="X34">
            <v>115.04292448984</v>
          </cell>
          <cell r="Y34">
            <v>40.20417829817076</v>
          </cell>
          <cell r="Z34">
            <v>740.45829675726611</v>
          </cell>
          <cell r="AA34">
            <v>1329.4269115973655</v>
          </cell>
          <cell r="AB34">
            <v>8711.786621140247</v>
          </cell>
          <cell r="AC34">
            <v>5448.5711240897726</v>
          </cell>
          <cell r="AD34">
            <v>248.61206128623155</v>
          </cell>
          <cell r="AE34">
            <v>486.06750411074324</v>
          </cell>
          <cell r="AF34">
            <v>218.91890550037036</v>
          </cell>
          <cell r="AG34">
            <v>388.119845809563</v>
          </cell>
          <cell r="AH34">
            <v>2229.781166195583</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C34">
            <v>38777</v>
          </cell>
          <cell r="BD34">
            <v>0</v>
          </cell>
          <cell r="BE34">
            <v>0</v>
          </cell>
          <cell r="BF34">
            <v>0</v>
          </cell>
          <cell r="BG34">
            <v>0</v>
          </cell>
          <cell r="BH34">
            <v>0</v>
          </cell>
          <cell r="BI34">
            <v>0</v>
          </cell>
          <cell r="BJ34">
            <v>0</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0</v>
          </cell>
          <cell r="CJ34">
            <v>0</v>
          </cell>
          <cell r="CK34">
            <v>0</v>
          </cell>
          <cell r="CL34">
            <v>0</v>
          </cell>
          <cell r="CR34">
            <v>0</v>
          </cell>
          <cell r="CS34">
            <v>0</v>
          </cell>
          <cell r="CT34">
            <v>0</v>
          </cell>
          <cell r="CU34">
            <v>0</v>
          </cell>
          <cell r="CV34">
            <v>0</v>
          </cell>
          <cell r="CW34">
            <v>0</v>
          </cell>
          <cell r="CX34">
            <v>0</v>
          </cell>
          <cell r="CY34">
            <v>0</v>
          </cell>
          <cell r="CZ34">
            <v>0</v>
          </cell>
          <cell r="DA34">
            <v>0</v>
          </cell>
          <cell r="DC34">
            <v>38777</v>
          </cell>
          <cell r="DD34">
            <v>124556.03125359386</v>
          </cell>
          <cell r="DE34">
            <v>34468.936974289129</v>
          </cell>
          <cell r="DF34">
            <v>0</v>
          </cell>
          <cell r="DG34">
            <v>0</v>
          </cell>
          <cell r="DH34">
            <v>0</v>
          </cell>
          <cell r="DI34">
            <v>0</v>
          </cell>
          <cell r="DJ34">
            <v>0</v>
          </cell>
          <cell r="DK34">
            <v>159024.96822788299</v>
          </cell>
        </row>
        <row r="35">
          <cell r="A35">
            <v>38808</v>
          </cell>
          <cell r="B35">
            <v>4510.4790935047622</v>
          </cell>
          <cell r="C35">
            <v>53985.224191522648</v>
          </cell>
          <cell r="D35">
            <v>6728.3565611271661</v>
          </cell>
          <cell r="E35">
            <v>5827.4404951684128</v>
          </cell>
          <cell r="F35">
            <v>7286.2937897800221</v>
          </cell>
          <cell r="G35">
            <v>2359.0876290790197</v>
          </cell>
          <cell r="H35">
            <v>78.787270117079998</v>
          </cell>
          <cell r="I35">
            <v>19.490965958099999</v>
          </cell>
          <cell r="J35">
            <v>0</v>
          </cell>
          <cell r="K35">
            <v>0</v>
          </cell>
          <cell r="L35">
            <v>0</v>
          </cell>
          <cell r="M35">
            <v>428.94026681225995</v>
          </cell>
          <cell r="N35">
            <v>0</v>
          </cell>
          <cell r="O35">
            <v>0</v>
          </cell>
          <cell r="P35">
            <v>212.95098758951423</v>
          </cell>
          <cell r="Q35">
            <v>131.66365520454494</v>
          </cell>
          <cell r="R35">
            <v>1545.4112663965684</v>
          </cell>
          <cell r="S35">
            <v>1474.6330879314391</v>
          </cell>
          <cell r="T35">
            <v>444.52201671075045</v>
          </cell>
          <cell r="U35">
            <v>1898.472020339412</v>
          </cell>
          <cell r="V35">
            <v>36.661567475129203</v>
          </cell>
          <cell r="W35">
            <v>3010.2512932008744</v>
          </cell>
          <cell r="X35">
            <v>61.944165830527908</v>
          </cell>
          <cell r="Y35">
            <v>23.582084600359032</v>
          </cell>
          <cell r="Z35">
            <v>457.79161138120924</v>
          </cell>
          <cell r="AA35">
            <v>748.62965668537231</v>
          </cell>
          <cell r="AB35">
            <v>5049.6120213847789</v>
          </cell>
          <cell r="AC35">
            <v>2997.5044477438141</v>
          </cell>
          <cell r="AD35">
            <v>171.63692382895493</v>
          </cell>
          <cell r="AE35">
            <v>343.98323484085478</v>
          </cell>
          <cell r="AF35">
            <v>122.02870107246561</v>
          </cell>
          <cell r="AG35">
            <v>213.14320448896859</v>
          </cell>
          <cell r="AH35">
            <v>1314.3612266841583</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C35">
            <v>38808</v>
          </cell>
          <cell r="BD35">
            <v>0</v>
          </cell>
          <cell r="BE35">
            <v>0</v>
          </cell>
          <cell r="BF35">
            <v>0</v>
          </cell>
          <cell r="BG35">
            <v>0</v>
          </cell>
          <cell r="BH35">
            <v>0</v>
          </cell>
          <cell r="BI35">
            <v>0</v>
          </cell>
          <cell r="BJ35">
            <v>0</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0</v>
          </cell>
          <cell r="CJ35">
            <v>0</v>
          </cell>
          <cell r="CK35">
            <v>0</v>
          </cell>
          <cell r="CL35">
            <v>0</v>
          </cell>
          <cell r="CR35">
            <v>0</v>
          </cell>
          <cell r="CS35">
            <v>0</v>
          </cell>
          <cell r="CT35">
            <v>0</v>
          </cell>
          <cell r="CU35">
            <v>0</v>
          </cell>
          <cell r="CV35">
            <v>0</v>
          </cell>
          <cell r="CW35">
            <v>0</v>
          </cell>
          <cell r="CX35">
            <v>0</v>
          </cell>
          <cell r="CY35">
            <v>0</v>
          </cell>
          <cell r="CZ35">
            <v>0</v>
          </cell>
          <cell r="DA35">
            <v>0</v>
          </cell>
          <cell r="DC35">
            <v>38808</v>
          </cell>
          <cell r="DD35">
            <v>81224.100263069471</v>
          </cell>
          <cell r="DE35">
            <v>20258.7831733897</v>
          </cell>
          <cell r="DF35">
            <v>0</v>
          </cell>
          <cell r="DG35">
            <v>0</v>
          </cell>
          <cell r="DH35">
            <v>0</v>
          </cell>
          <cell r="DI35">
            <v>0</v>
          </cell>
          <cell r="DJ35">
            <v>0</v>
          </cell>
          <cell r="DK35">
            <v>101482.88343645917</v>
          </cell>
        </row>
        <row r="36">
          <cell r="A36">
            <v>38838</v>
          </cell>
          <cell r="B36">
            <v>3800.0968020160612</v>
          </cell>
          <cell r="C36">
            <v>30981.733193191332</v>
          </cell>
          <cell r="D36">
            <v>4344.1418188625648</v>
          </cell>
          <cell r="E36">
            <v>4339.217598377938</v>
          </cell>
          <cell r="F36">
            <v>4042.5764837898446</v>
          </cell>
          <cell r="G36">
            <v>2185.8083222311648</v>
          </cell>
          <cell r="H36">
            <v>51.592490262639991</v>
          </cell>
          <cell r="I36">
            <v>17.961436637949998</v>
          </cell>
          <cell r="J36">
            <v>0</v>
          </cell>
          <cell r="K36">
            <v>0</v>
          </cell>
          <cell r="L36">
            <v>0</v>
          </cell>
          <cell r="M36">
            <v>395.27971268206994</v>
          </cell>
          <cell r="N36">
            <v>0</v>
          </cell>
          <cell r="O36">
            <v>0</v>
          </cell>
          <cell r="P36">
            <v>120.53374439231487</v>
          </cell>
          <cell r="Q36">
            <v>66.482332817323709</v>
          </cell>
          <cell r="R36">
            <v>1187.7174895899434</v>
          </cell>
          <cell r="S36">
            <v>1111.3042514434335</v>
          </cell>
          <cell r="T36">
            <v>156.81197049749676</v>
          </cell>
          <cell r="U36">
            <v>928.23863284370771</v>
          </cell>
          <cell r="V36">
            <v>19.220294584639234</v>
          </cell>
          <cell r="W36">
            <v>1688.2456508427408</v>
          </cell>
          <cell r="X36">
            <v>28.410004230732866</v>
          </cell>
          <cell r="Y36">
            <v>13.413576888116371</v>
          </cell>
          <cell r="Z36">
            <v>289.32838553139555</v>
          </cell>
          <cell r="AA36">
            <v>387.41208684988209</v>
          </cell>
          <cell r="AB36">
            <v>2770.1651830305859</v>
          </cell>
          <cell r="AC36">
            <v>1460.3952689285111</v>
          </cell>
          <cell r="AD36">
            <v>129.44948993013065</v>
          </cell>
          <cell r="AE36">
            <v>268.24483829738938</v>
          </cell>
          <cell r="AF36">
            <v>61.544848513717909</v>
          </cell>
          <cell r="AG36">
            <v>103.34597027217349</v>
          </cell>
          <cell r="AH36">
            <v>755.58406356756666</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38838</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0</v>
          </cell>
          <cell r="CJ36">
            <v>0</v>
          </cell>
          <cell r="CK36">
            <v>0</v>
          </cell>
          <cell r="CL36">
            <v>0</v>
          </cell>
          <cell r="CR36">
            <v>0</v>
          </cell>
          <cell r="CS36">
            <v>0</v>
          </cell>
          <cell r="CT36">
            <v>0</v>
          </cell>
          <cell r="CU36">
            <v>0</v>
          </cell>
          <cell r="CV36">
            <v>0</v>
          </cell>
          <cell r="CW36">
            <v>0</v>
          </cell>
          <cell r="CX36">
            <v>0</v>
          </cell>
          <cell r="CY36">
            <v>0</v>
          </cell>
          <cell r="CZ36">
            <v>0</v>
          </cell>
          <cell r="DA36">
            <v>0</v>
          </cell>
          <cell r="DC36">
            <v>38838</v>
          </cell>
          <cell r="DD36">
            <v>50158.407858051563</v>
          </cell>
          <cell r="DE36">
            <v>11545.848083051802</v>
          </cell>
          <cell r="DF36">
            <v>0</v>
          </cell>
          <cell r="DG36">
            <v>0</v>
          </cell>
          <cell r="DH36">
            <v>0</v>
          </cell>
          <cell r="DI36">
            <v>0</v>
          </cell>
          <cell r="DJ36">
            <v>0</v>
          </cell>
          <cell r="DK36">
            <v>61704.255941103365</v>
          </cell>
        </row>
        <row r="37">
          <cell r="A37">
            <v>38869</v>
          </cell>
          <cell r="B37">
            <v>3193.8962700525549</v>
          </cell>
          <cell r="C37">
            <v>15429.209172225739</v>
          </cell>
          <cell r="D37">
            <v>2426.6228843582908</v>
          </cell>
          <cell r="E37">
            <v>3403.7936368584105</v>
          </cell>
          <cell r="F37">
            <v>2033.9438200052255</v>
          </cell>
          <cell r="G37">
            <v>2047.6020764714697</v>
          </cell>
          <cell r="H37">
            <v>65.91775467862</v>
          </cell>
          <cell r="I37">
            <v>16.741495786600002</v>
          </cell>
          <cell r="J37">
            <v>0</v>
          </cell>
          <cell r="K37">
            <v>0</v>
          </cell>
          <cell r="L37">
            <v>0</v>
          </cell>
          <cell r="M37">
            <v>368.43231294836005</v>
          </cell>
          <cell r="N37">
            <v>0</v>
          </cell>
          <cell r="O37">
            <v>0</v>
          </cell>
          <cell r="P37">
            <v>71.323546875717753</v>
          </cell>
          <cell r="Q37">
            <v>32.981865643671398</v>
          </cell>
          <cell r="R37">
            <v>950.26707868003405</v>
          </cell>
          <cell r="S37">
            <v>876.31042042796355</v>
          </cell>
          <cell r="T37">
            <v>17.843195008578768</v>
          </cell>
          <cell r="U37">
            <v>433.57697378691313</v>
          </cell>
          <cell r="V37">
            <v>10.162988777359161</v>
          </cell>
          <cell r="W37">
            <v>986.6487933263677</v>
          </cell>
          <cell r="X37">
            <v>11.552296463781019</v>
          </cell>
          <cell r="Y37">
            <v>7.9891972998371212</v>
          </cell>
          <cell r="Z37">
            <v>195.09006602623995</v>
          </cell>
          <cell r="AA37">
            <v>200.5245504549487</v>
          </cell>
          <cell r="AB37">
            <v>1586.102271906746</v>
          </cell>
          <cell r="AC37">
            <v>677.38232198182243</v>
          </cell>
          <cell r="AD37">
            <v>102.13666498845765</v>
          </cell>
          <cell r="AE37">
            <v>216.87519527399178</v>
          </cell>
          <cell r="AF37">
            <v>30.468212309228548</v>
          </cell>
          <cell r="AG37">
            <v>47.47787230298254</v>
          </cell>
          <cell r="AH37">
            <v>456.30070543847881</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v>38869</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0</v>
          </cell>
          <cell r="CJ37">
            <v>0</v>
          </cell>
          <cell r="CK37">
            <v>0</v>
          </cell>
          <cell r="CL37">
            <v>0</v>
          </cell>
          <cell r="CR37">
            <v>0</v>
          </cell>
          <cell r="CS37">
            <v>0</v>
          </cell>
          <cell r="CT37">
            <v>0</v>
          </cell>
          <cell r="CU37">
            <v>0</v>
          </cell>
          <cell r="CV37">
            <v>0</v>
          </cell>
          <cell r="CW37">
            <v>0</v>
          </cell>
          <cell r="CX37">
            <v>0</v>
          </cell>
          <cell r="CY37">
            <v>0</v>
          </cell>
          <cell r="CZ37">
            <v>0</v>
          </cell>
          <cell r="DA37">
            <v>0</v>
          </cell>
          <cell r="DC37">
            <v>38869</v>
          </cell>
          <cell r="DD37">
            <v>28986.15942338527</v>
          </cell>
          <cell r="DE37">
            <v>6911.0142169731216</v>
          </cell>
          <cell r="DF37">
            <v>0</v>
          </cell>
          <cell r="DG37">
            <v>0</v>
          </cell>
          <cell r="DH37">
            <v>0</v>
          </cell>
          <cell r="DI37">
            <v>0</v>
          </cell>
          <cell r="DJ37">
            <v>0</v>
          </cell>
          <cell r="DK37">
            <v>35897.173640358393</v>
          </cell>
        </row>
        <row r="38">
          <cell r="A38">
            <v>38899</v>
          </cell>
          <cell r="B38">
            <v>2932.1425444340221</v>
          </cell>
          <cell r="C38">
            <v>7779.2552648349074</v>
          </cell>
          <cell r="D38">
            <v>1497.4776653311696</v>
          </cell>
          <cell r="E38">
            <v>3119.3525508355892</v>
          </cell>
          <cell r="F38">
            <v>1408.4395970451217</v>
          </cell>
          <cell r="G38">
            <v>2009.453051356425</v>
          </cell>
          <cell r="H38">
            <v>91.669813992950026</v>
          </cell>
          <cell r="I38">
            <v>16.404755909749998</v>
          </cell>
          <cell r="J38">
            <v>0</v>
          </cell>
          <cell r="K38">
            <v>0</v>
          </cell>
          <cell r="L38">
            <v>0</v>
          </cell>
          <cell r="M38">
            <v>361.02163392235002</v>
          </cell>
          <cell r="N38">
            <v>0</v>
          </cell>
          <cell r="O38">
            <v>0</v>
          </cell>
          <cell r="P38">
            <v>68.186514713969146</v>
          </cell>
          <cell r="Q38">
            <v>30.607065796600359</v>
          </cell>
          <cell r="R38">
            <v>944.44131485570551</v>
          </cell>
          <cell r="S38">
            <v>869.55983202276923</v>
          </cell>
          <cell r="T38">
            <v>6.1642164839389935</v>
          </cell>
          <cell r="U38">
            <v>397.69037455475586</v>
          </cell>
          <cell r="V38">
            <v>9.5400688347050124</v>
          </cell>
          <cell r="W38">
            <v>941.45941612562206</v>
          </cell>
          <cell r="X38">
            <v>10.27978508804166</v>
          </cell>
          <cell r="Y38">
            <v>7.6453615346076118</v>
          </cell>
          <cell r="Z38">
            <v>189.98134212738321</v>
          </cell>
          <cell r="AA38">
            <v>187.53029778496759</v>
          </cell>
          <cell r="AB38">
            <v>1502.3010316936204</v>
          </cell>
          <cell r="AC38">
            <v>620.43917385427005</v>
          </cell>
          <cell r="AD38">
            <v>101.35643685043934</v>
          </cell>
          <cell r="AE38">
            <v>215.78838686127312</v>
          </cell>
          <cell r="AF38">
            <v>28.263278084611333</v>
          </cell>
          <cell r="AG38">
            <v>43.401858745282716</v>
          </cell>
          <cell r="AH38">
            <v>437.56821164279785</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C38">
            <v>38899</v>
          </cell>
          <cell r="BD38">
            <v>0</v>
          </cell>
          <cell r="BE38">
            <v>0</v>
          </cell>
          <cell r="BF38">
            <v>0</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0</v>
          </cell>
          <cell r="CJ38">
            <v>0</v>
          </cell>
          <cell r="CK38">
            <v>0</v>
          </cell>
          <cell r="CL38">
            <v>0</v>
          </cell>
          <cell r="CR38">
            <v>0</v>
          </cell>
          <cell r="CS38">
            <v>0</v>
          </cell>
          <cell r="CT38">
            <v>0</v>
          </cell>
          <cell r="CU38">
            <v>0</v>
          </cell>
          <cell r="CV38">
            <v>0</v>
          </cell>
          <cell r="CW38">
            <v>0</v>
          </cell>
          <cell r="CX38">
            <v>0</v>
          </cell>
          <cell r="CY38">
            <v>0</v>
          </cell>
          <cell r="CZ38">
            <v>0</v>
          </cell>
          <cell r="DA38">
            <v>0</v>
          </cell>
          <cell r="DC38">
            <v>38899</v>
          </cell>
          <cell r="DD38">
            <v>19215.216877662282</v>
          </cell>
          <cell r="DE38">
            <v>6612.2039676553613</v>
          </cell>
          <cell r="DF38">
            <v>0</v>
          </cell>
          <cell r="DG38">
            <v>0</v>
          </cell>
          <cell r="DH38">
            <v>0</v>
          </cell>
          <cell r="DI38">
            <v>0</v>
          </cell>
          <cell r="DJ38">
            <v>0</v>
          </cell>
          <cell r="DK38">
            <v>25827.420845317643</v>
          </cell>
        </row>
        <row r="39">
          <cell r="A39">
            <v>38930</v>
          </cell>
          <cell r="B39">
            <v>2909.3542621353554</v>
          </cell>
          <cell r="C39">
            <v>8850.2648028300737</v>
          </cell>
          <cell r="D39">
            <v>1285.1169934914635</v>
          </cell>
          <cell r="E39">
            <v>3180.9438069461753</v>
          </cell>
          <cell r="F39">
            <v>1452.0549243672917</v>
          </cell>
          <cell r="G39">
            <v>2047.8930382090805</v>
          </cell>
          <cell r="H39">
            <v>93.410525016880001</v>
          </cell>
          <cell r="I39">
            <v>16.722218133399998</v>
          </cell>
          <cell r="J39">
            <v>0</v>
          </cell>
          <cell r="K39">
            <v>0</v>
          </cell>
          <cell r="L39">
            <v>0</v>
          </cell>
          <cell r="M39">
            <v>368.00806708364007</v>
          </cell>
          <cell r="N39">
            <v>0</v>
          </cell>
          <cell r="O39">
            <v>0</v>
          </cell>
          <cell r="P39">
            <v>68.596130569492971</v>
          </cell>
          <cell r="Q39">
            <v>30.790931176638331</v>
          </cell>
          <cell r="R39">
            <v>950.11484339429535</v>
          </cell>
          <cell r="S39">
            <v>874.78352612148228</v>
          </cell>
          <cell r="T39">
            <v>6.2012466917343989</v>
          </cell>
          <cell r="U39">
            <v>400.07941414257141</v>
          </cell>
          <cell r="V39">
            <v>9.5973787510994235</v>
          </cell>
          <cell r="W39">
            <v>947.11503154745355</v>
          </cell>
          <cell r="X39">
            <v>10.341538691097965</v>
          </cell>
          <cell r="Y39">
            <v>7.6912894034673727</v>
          </cell>
          <cell r="Z39">
            <v>191.12261427357683</v>
          </cell>
          <cell r="AA39">
            <v>188.65684580822489</v>
          </cell>
          <cell r="AB39">
            <v>1515.7835045749516</v>
          </cell>
          <cell r="AC39">
            <v>624.16632905592394</v>
          </cell>
          <cell r="AD39">
            <v>101.96531389551924</v>
          </cell>
          <cell r="AE39">
            <v>217.08468929097012</v>
          </cell>
          <cell r="AF39">
            <v>28.433063662904932</v>
          </cell>
          <cell r="AG39">
            <v>43.662586098423574</v>
          </cell>
          <cell r="AH39">
            <v>440.19680877984104</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C39">
            <v>38930</v>
          </cell>
          <cell r="BD39">
            <v>0</v>
          </cell>
          <cell r="BE39">
            <v>0</v>
          </cell>
          <cell r="BF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0</v>
          </cell>
          <cell r="CJ39">
            <v>0</v>
          </cell>
          <cell r="CK39">
            <v>0</v>
          </cell>
          <cell r="CL39">
            <v>0</v>
          </cell>
          <cell r="CR39">
            <v>0</v>
          </cell>
          <cell r="CS39">
            <v>0</v>
          </cell>
          <cell r="CT39">
            <v>0</v>
          </cell>
          <cell r="CU39">
            <v>0</v>
          </cell>
          <cell r="CV39">
            <v>0</v>
          </cell>
          <cell r="CW39">
            <v>0</v>
          </cell>
          <cell r="CX39">
            <v>0</v>
          </cell>
          <cell r="CY39">
            <v>0</v>
          </cell>
          <cell r="CZ39">
            <v>0</v>
          </cell>
          <cell r="DA39">
            <v>0</v>
          </cell>
          <cell r="DC39">
            <v>38930</v>
          </cell>
          <cell r="DD39">
            <v>20203.768638213358</v>
          </cell>
          <cell r="DE39">
            <v>6656.3830859296686</v>
          </cell>
          <cell r="DF39">
            <v>0</v>
          </cell>
          <cell r="DG39">
            <v>0</v>
          </cell>
          <cell r="DH39">
            <v>0</v>
          </cell>
          <cell r="DI39">
            <v>0</v>
          </cell>
          <cell r="DJ39">
            <v>0</v>
          </cell>
          <cell r="DK39">
            <v>26860.151724143027</v>
          </cell>
        </row>
        <row r="40">
          <cell r="A40">
            <v>38961</v>
          </cell>
          <cell r="B40">
            <v>3031.7424221088404</v>
          </cell>
          <cell r="C40">
            <v>9856.1675932001981</v>
          </cell>
          <cell r="D40">
            <v>1338.1636866152664</v>
          </cell>
          <cell r="E40">
            <v>3262.9482368869008</v>
          </cell>
          <cell r="F40">
            <v>1507.3486376767637</v>
          </cell>
          <cell r="G40">
            <v>2055.6278676680549</v>
          </cell>
          <cell r="H40">
            <v>93.667991028329993</v>
          </cell>
          <cell r="I40">
            <v>16.812339115649998</v>
          </cell>
          <cell r="J40">
            <v>0</v>
          </cell>
          <cell r="K40">
            <v>0</v>
          </cell>
          <cell r="L40">
            <v>0</v>
          </cell>
          <cell r="M40">
            <v>369.99137146448999</v>
          </cell>
          <cell r="N40">
            <v>0</v>
          </cell>
          <cell r="O40">
            <v>0</v>
          </cell>
          <cell r="P40">
            <v>67.986553293354206</v>
          </cell>
          <cell r="Q40">
            <v>30.517308571389243</v>
          </cell>
          <cell r="R40">
            <v>941.67167883899208</v>
          </cell>
          <cell r="S40">
            <v>867.00979085919982</v>
          </cell>
          <cell r="T40">
            <v>6.1461395153437079</v>
          </cell>
          <cell r="U40">
            <v>396.52412148265745</v>
          </cell>
          <cell r="V40">
            <v>9.5120919579727996</v>
          </cell>
          <cell r="W40">
            <v>938.69852472224875</v>
          </cell>
          <cell r="X40">
            <v>10.249638944945131</v>
          </cell>
          <cell r="Y40">
            <v>7.6229410111362492</v>
          </cell>
          <cell r="Z40">
            <v>189.42420939781812</v>
          </cell>
          <cell r="AA40">
            <v>186.98035290348005</v>
          </cell>
          <cell r="AB40">
            <v>1522.1829611976805</v>
          </cell>
          <cell r="AC40">
            <v>618.61969533818103</v>
          </cell>
          <cell r="AD40">
            <v>101.05920246052951</v>
          </cell>
          <cell r="AE40">
            <v>215.15557328266468</v>
          </cell>
          <cell r="AF40">
            <v>28.18039417038371</v>
          </cell>
          <cell r="AG40">
            <v>43.27457995169074</v>
          </cell>
          <cell r="AH40">
            <v>436.28501420144056</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C40">
            <v>38961</v>
          </cell>
          <cell r="BD40">
            <v>0</v>
          </cell>
          <cell r="BE40">
            <v>0</v>
          </cell>
          <cell r="BF40">
            <v>0</v>
          </cell>
          <cell r="BG40">
            <v>0</v>
          </cell>
          <cell r="BH40">
            <v>0</v>
          </cell>
          <cell r="BI40">
            <v>0</v>
          </cell>
          <cell r="BJ40">
            <v>0</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0</v>
          </cell>
          <cell r="CJ40">
            <v>0</v>
          </cell>
          <cell r="CK40">
            <v>0</v>
          </cell>
          <cell r="CL40">
            <v>0</v>
          </cell>
          <cell r="CR40">
            <v>0</v>
          </cell>
          <cell r="CS40">
            <v>0</v>
          </cell>
          <cell r="CT40">
            <v>0</v>
          </cell>
          <cell r="CU40">
            <v>0</v>
          </cell>
          <cell r="CV40">
            <v>0</v>
          </cell>
          <cell r="CW40">
            <v>0</v>
          </cell>
          <cell r="CX40">
            <v>0</v>
          </cell>
          <cell r="CY40">
            <v>0</v>
          </cell>
          <cell r="CZ40">
            <v>0</v>
          </cell>
          <cell r="DA40">
            <v>0</v>
          </cell>
          <cell r="DC40">
            <v>38961</v>
          </cell>
          <cell r="DD40">
            <v>21532.470145764499</v>
          </cell>
          <cell r="DE40">
            <v>6617.1007721011083</v>
          </cell>
          <cell r="DF40">
            <v>0</v>
          </cell>
          <cell r="DG40">
            <v>0</v>
          </cell>
          <cell r="DH40">
            <v>0</v>
          </cell>
          <cell r="DI40">
            <v>0</v>
          </cell>
          <cell r="DJ40">
            <v>0</v>
          </cell>
          <cell r="DK40">
            <v>28149.570917865607</v>
          </cell>
        </row>
        <row r="41">
          <cell r="A41">
            <v>38991</v>
          </cell>
          <cell r="B41">
            <v>3258.1554219479249</v>
          </cell>
          <cell r="C41">
            <v>13697.584352097443</v>
          </cell>
          <cell r="D41">
            <v>1800.3031483361267</v>
          </cell>
          <cell r="E41">
            <v>3922.9271863418994</v>
          </cell>
          <cell r="F41">
            <v>2872.9925853288028</v>
          </cell>
          <cell r="G41">
            <v>2168.2717916870847</v>
          </cell>
          <cell r="H41">
            <v>74.269749537479996</v>
          </cell>
          <cell r="I41">
            <v>17.806642403550001</v>
          </cell>
          <cell r="J41">
            <v>0</v>
          </cell>
          <cell r="K41">
            <v>0</v>
          </cell>
          <cell r="L41">
            <v>0</v>
          </cell>
          <cell r="M41">
            <v>391.87313548382997</v>
          </cell>
          <cell r="N41">
            <v>0</v>
          </cell>
          <cell r="O41">
            <v>0</v>
          </cell>
          <cell r="P41">
            <v>141.7753435440014</v>
          </cell>
          <cell r="Q41">
            <v>81.8705515660656</v>
          </cell>
          <cell r="R41">
            <v>1254.103919238783</v>
          </cell>
          <cell r="S41">
            <v>1180.8241311286565</v>
          </cell>
          <cell r="T41">
            <v>227.73422291295321</v>
          </cell>
          <cell r="U41">
            <v>1158.6411109830731</v>
          </cell>
          <cell r="V41">
            <v>23.306484496818349</v>
          </cell>
          <cell r="W41">
            <v>1992.8906061638422</v>
          </cell>
          <cell r="X41">
            <v>36.454002744460979</v>
          </cell>
          <cell r="Y41">
            <v>15.747428963300152</v>
          </cell>
          <cell r="Z41">
            <v>326.52100965400967</v>
          </cell>
          <cell r="AA41">
            <v>472.2728675585264</v>
          </cell>
          <cell r="AB41">
            <v>3352.1089463955282</v>
          </cell>
          <cell r="AC41">
            <v>1825.6378930511821</v>
          </cell>
          <cell r="AD41">
            <v>137.51265648984071</v>
          </cell>
          <cell r="AE41">
            <v>281.93382041898127</v>
          </cell>
          <cell r="AF41">
            <v>75.82728298874116</v>
          </cell>
          <cell r="AG41">
            <v>129.45693432080054</v>
          </cell>
          <cell r="AH41">
            <v>883.42762242529614</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C41">
            <v>38991</v>
          </cell>
          <cell r="BD41">
            <v>0</v>
          </cell>
          <cell r="BE41">
            <v>0</v>
          </cell>
          <cell r="BF41">
            <v>0</v>
          </cell>
          <cell r="BG41">
            <v>0</v>
          </cell>
          <cell r="BH41">
            <v>0</v>
          </cell>
          <cell r="BI41">
            <v>0</v>
          </cell>
          <cell r="BJ41">
            <v>0</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0</v>
          </cell>
          <cell r="CJ41">
            <v>0</v>
          </cell>
          <cell r="CK41">
            <v>0</v>
          </cell>
          <cell r="CL41">
            <v>0</v>
          </cell>
          <cell r="CR41">
            <v>0</v>
          </cell>
          <cell r="CS41">
            <v>0</v>
          </cell>
          <cell r="CT41">
            <v>0</v>
          </cell>
          <cell r="CU41">
            <v>0</v>
          </cell>
          <cell r="CV41">
            <v>0</v>
          </cell>
          <cell r="CW41">
            <v>0</v>
          </cell>
          <cell r="CX41">
            <v>0</v>
          </cell>
          <cell r="CY41">
            <v>0</v>
          </cell>
          <cell r="CZ41">
            <v>0</v>
          </cell>
          <cell r="DA41">
            <v>0</v>
          </cell>
          <cell r="DC41">
            <v>38991</v>
          </cell>
          <cell r="DD41">
            <v>28204.184013164144</v>
          </cell>
          <cell r="DE41">
            <v>13598.046835044859</v>
          </cell>
          <cell r="DF41">
            <v>0</v>
          </cell>
          <cell r="DG41">
            <v>0</v>
          </cell>
          <cell r="DH41">
            <v>0</v>
          </cell>
          <cell r="DI41">
            <v>0</v>
          </cell>
          <cell r="DJ41">
            <v>0</v>
          </cell>
          <cell r="DK41">
            <v>41802.230848209001</v>
          </cell>
        </row>
        <row r="42">
          <cell r="A42">
            <v>39022</v>
          </cell>
          <cell r="B42">
            <v>3969.5525198341738</v>
          </cell>
          <cell r="C42">
            <v>34125.743985483678</v>
          </cell>
          <cell r="D42">
            <v>3484.0590521371805</v>
          </cell>
          <cell r="E42">
            <v>5479.6545784956343</v>
          </cell>
          <cell r="F42">
            <v>6370.8611765231972</v>
          </cell>
          <cell r="G42">
            <v>2430.01158123915</v>
          </cell>
          <cell r="H42">
            <v>68.327437610999993</v>
          </cell>
          <cell r="I42">
            <v>20.117008768999998</v>
          </cell>
          <cell r="J42">
            <v>0</v>
          </cell>
          <cell r="K42">
            <v>0</v>
          </cell>
          <cell r="L42">
            <v>0</v>
          </cell>
          <cell r="M42">
            <v>442.71767378740003</v>
          </cell>
          <cell r="N42">
            <v>0</v>
          </cell>
          <cell r="O42">
            <v>0</v>
          </cell>
          <cell r="P42">
            <v>248.26077035431916</v>
          </cell>
          <cell r="Q42">
            <v>156.32731572923996</v>
          </cell>
          <cell r="R42">
            <v>1691.4208247460049</v>
          </cell>
          <cell r="S42">
            <v>1621.7101790234863</v>
          </cell>
          <cell r="T42">
            <v>551.61661918439495</v>
          </cell>
          <cell r="U42">
            <v>2264.79901733611</v>
          </cell>
          <cell r="V42">
            <v>43.279632899068481</v>
          </cell>
          <cell r="W42">
            <v>3514.8829532622713</v>
          </cell>
          <cell r="X42">
            <v>74.557927078910609</v>
          </cell>
          <cell r="Y42">
            <v>27.469120983242245</v>
          </cell>
          <cell r="Z42">
            <v>523.05831006689345</v>
          </cell>
          <cell r="AA42">
            <v>885.55512545541058</v>
          </cell>
          <cell r="AB42">
            <v>6043.4260536254978</v>
          </cell>
          <cell r="AC42">
            <v>3577.7324290709194</v>
          </cell>
          <cell r="AD42">
            <v>188.71991806874016</v>
          </cell>
          <cell r="AE42">
            <v>375.11656903052716</v>
          </cell>
          <cell r="AF42">
            <v>144.91301236564718</v>
          </cell>
          <cell r="AG42">
            <v>254.57687558261216</v>
          </cell>
          <cell r="AH42">
            <v>1528.2001649842437</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C42">
            <v>39022</v>
          </cell>
          <cell r="BD42">
            <v>0</v>
          </cell>
          <cell r="BE42">
            <v>0</v>
          </cell>
          <cell r="BF42">
            <v>0</v>
          </cell>
          <cell r="BG42">
            <v>0</v>
          </cell>
          <cell r="BH42">
            <v>0</v>
          </cell>
          <cell r="BI42">
            <v>0</v>
          </cell>
          <cell r="BJ42">
            <v>0</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0</v>
          </cell>
          <cell r="CJ42">
            <v>0</v>
          </cell>
          <cell r="CK42">
            <v>0</v>
          </cell>
          <cell r="CL42">
            <v>0</v>
          </cell>
          <cell r="CR42">
            <v>0</v>
          </cell>
          <cell r="CS42">
            <v>0</v>
          </cell>
          <cell r="CT42">
            <v>0</v>
          </cell>
          <cell r="CU42">
            <v>0</v>
          </cell>
          <cell r="CV42">
            <v>0</v>
          </cell>
          <cell r="CW42">
            <v>0</v>
          </cell>
          <cell r="CX42">
            <v>0</v>
          </cell>
          <cell r="CY42">
            <v>0</v>
          </cell>
          <cell r="CZ42">
            <v>0</v>
          </cell>
          <cell r="DA42">
            <v>0</v>
          </cell>
          <cell r="DC42">
            <v>39022</v>
          </cell>
          <cell r="DD42">
            <v>56391.045013880408</v>
          </cell>
          <cell r="DE42">
            <v>23715.622818847536</v>
          </cell>
          <cell r="DF42">
            <v>0</v>
          </cell>
          <cell r="DG42">
            <v>0</v>
          </cell>
          <cell r="DH42">
            <v>0</v>
          </cell>
          <cell r="DI42">
            <v>0</v>
          </cell>
          <cell r="DJ42">
            <v>0</v>
          </cell>
          <cell r="DK42">
            <v>80106.667832727951</v>
          </cell>
        </row>
        <row r="43">
          <cell r="A43">
            <v>39052</v>
          </cell>
          <cell r="B43">
            <v>4729.8769095119305</v>
          </cell>
          <cell r="C43">
            <v>68316.439943820063</v>
          </cell>
          <cell r="D43">
            <v>6171.6282011177882</v>
          </cell>
          <cell r="E43">
            <v>7167.8988967470359</v>
          </cell>
          <cell r="F43">
            <v>11089.335376435511</v>
          </cell>
          <cell r="G43">
            <v>2546.6153669939399</v>
          </cell>
          <cell r="H43">
            <v>98.878067177999995</v>
          </cell>
          <cell r="I43">
            <v>21.146265593700001</v>
          </cell>
          <cell r="J43">
            <v>0</v>
          </cell>
          <cell r="K43">
            <v>0</v>
          </cell>
          <cell r="L43">
            <v>0</v>
          </cell>
          <cell r="M43">
            <v>465.36866491602007</v>
          </cell>
          <cell r="N43">
            <v>0</v>
          </cell>
          <cell r="O43">
            <v>0</v>
          </cell>
          <cell r="P43">
            <v>385.37690070424986</v>
          </cell>
          <cell r="Q43">
            <v>252.94273110549159</v>
          </cell>
          <cell r="R43">
            <v>2225.6897269015408</v>
          </cell>
          <cell r="S43">
            <v>2163.9248046347125</v>
          </cell>
          <cell r="T43">
            <v>977.39992678020212</v>
          </cell>
          <cell r="U43">
            <v>3702.629543282927</v>
          </cell>
          <cell r="V43">
            <v>69.139152860340388</v>
          </cell>
          <cell r="W43">
            <v>5476.1169620337205</v>
          </cell>
          <cell r="X43">
            <v>124.23545336777417</v>
          </cell>
          <cell r="Y43">
            <v>42.556519171742586</v>
          </cell>
          <cell r="Z43">
            <v>773.34586029056402</v>
          </cell>
          <cell r="AA43">
            <v>1421.0661027810781</v>
          </cell>
          <cell r="AB43">
            <v>9522.8680606658108</v>
          </cell>
          <cell r="AC43">
            <v>5855.5901076164309</v>
          </cell>
          <cell r="AD43">
            <v>251.68047203197304</v>
          </cell>
          <cell r="AE43">
            <v>488.32612056623509</v>
          </cell>
          <cell r="AF43">
            <v>234.56484996195934</v>
          </cell>
          <cell r="AG43">
            <v>417.28169917587371</v>
          </cell>
          <cell r="AH43">
            <v>2357.3704450646687</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C43">
            <v>39052</v>
          </cell>
          <cell r="BD43">
            <v>0</v>
          </cell>
          <cell r="BE43">
            <v>0</v>
          </cell>
          <cell r="BF43">
            <v>0</v>
          </cell>
          <cell r="BG43">
            <v>0</v>
          </cell>
          <cell r="BH43">
            <v>0</v>
          </cell>
          <cell r="BI43">
            <v>0</v>
          </cell>
          <cell r="BJ43">
            <v>0</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0</v>
          </cell>
          <cell r="CJ43">
            <v>0</v>
          </cell>
          <cell r="CK43">
            <v>0</v>
          </cell>
          <cell r="CL43">
            <v>0</v>
          </cell>
          <cell r="CR43">
            <v>0</v>
          </cell>
          <cell r="CS43">
            <v>0</v>
          </cell>
          <cell r="CT43">
            <v>0</v>
          </cell>
          <cell r="CU43">
            <v>0</v>
          </cell>
          <cell r="CV43">
            <v>0</v>
          </cell>
          <cell r="CW43">
            <v>0</v>
          </cell>
          <cell r="CX43">
            <v>0</v>
          </cell>
          <cell r="CY43">
            <v>0</v>
          </cell>
          <cell r="CZ43">
            <v>0</v>
          </cell>
          <cell r="DA43">
            <v>0</v>
          </cell>
          <cell r="DC43">
            <v>39052</v>
          </cell>
          <cell r="DD43">
            <v>100607.18769231399</v>
          </cell>
          <cell r="DE43">
            <v>36742.105438997292</v>
          </cell>
          <cell r="DF43">
            <v>0</v>
          </cell>
          <cell r="DG43">
            <v>0</v>
          </cell>
          <cell r="DH43">
            <v>0</v>
          </cell>
          <cell r="DI43">
            <v>0</v>
          </cell>
          <cell r="DJ43">
            <v>0</v>
          </cell>
          <cell r="DK43">
            <v>137349.29313131128</v>
          </cell>
        </row>
        <row r="44">
          <cell r="A44">
            <v>39083</v>
          </cell>
          <cell r="B44">
            <v>5423.1836525741646</v>
          </cell>
          <cell r="C44">
            <v>95907.236681736205</v>
          </cell>
          <cell r="D44">
            <v>8875.1654096150141</v>
          </cell>
          <cell r="E44">
            <v>8539.8015255472692</v>
          </cell>
          <cell r="F44">
            <v>14878.803567504543</v>
          </cell>
          <cell r="G44">
            <v>2629.5811937767498</v>
          </cell>
          <cell r="H44">
            <v>123.59228303059999</v>
          </cell>
          <cell r="I44">
            <v>21.856755576499999</v>
          </cell>
          <cell r="J44">
            <v>0</v>
          </cell>
          <cell r="K44">
            <v>0</v>
          </cell>
          <cell r="L44">
            <v>0</v>
          </cell>
          <cell r="M44">
            <v>481.00451197690001</v>
          </cell>
          <cell r="N44">
            <v>0</v>
          </cell>
          <cell r="O44">
            <v>0</v>
          </cell>
          <cell r="P44">
            <v>454.45784143097006</v>
          </cell>
          <cell r="Q44">
            <v>302.0009813029472</v>
          </cell>
          <cell r="R44">
            <v>2479.9890013628492</v>
          </cell>
          <cell r="S44">
            <v>2423.954587708145</v>
          </cell>
          <cell r="T44">
            <v>1196.4196848006072</v>
          </cell>
          <cell r="U44">
            <v>4433.980951704576</v>
          </cell>
          <cell r="V44">
            <v>82.240262835645936</v>
          </cell>
          <cell r="W44">
            <v>6464.9544463895754</v>
          </cell>
          <cell r="X44">
            <v>149.57971542900407</v>
          </cell>
          <cell r="Y44">
            <v>50.15462882002096</v>
          </cell>
          <cell r="Z44">
            <v>898.00852582453047</v>
          </cell>
          <cell r="AA44">
            <v>1692.5897570145773</v>
          </cell>
          <cell r="AB44">
            <v>11276.058650415198</v>
          </cell>
          <cell r="AC44">
            <v>7014.4309277708762</v>
          </cell>
          <cell r="AD44">
            <v>281.86601016367507</v>
          </cell>
          <cell r="AE44">
            <v>541.86793027165368</v>
          </cell>
          <cell r="AF44">
            <v>280.09023464346342</v>
          </cell>
          <cell r="AG44">
            <v>500.07645964633628</v>
          </cell>
          <cell r="AH44">
            <v>2774.5646984765194</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C44">
            <v>39083</v>
          </cell>
          <cell r="BD44">
            <v>0</v>
          </cell>
          <cell r="BE44">
            <v>0</v>
          </cell>
          <cell r="BF44">
            <v>0</v>
          </cell>
          <cell r="BG44">
            <v>0</v>
          </cell>
          <cell r="BH44">
            <v>0</v>
          </cell>
          <cell r="BI44">
            <v>0</v>
          </cell>
          <cell r="BJ44">
            <v>0</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0</v>
          </cell>
          <cell r="CJ44">
            <v>0</v>
          </cell>
          <cell r="CK44">
            <v>0</v>
          </cell>
          <cell r="CL44">
            <v>0</v>
          </cell>
          <cell r="CR44">
            <v>0</v>
          </cell>
          <cell r="CS44">
            <v>0</v>
          </cell>
          <cell r="CT44">
            <v>0</v>
          </cell>
          <cell r="CU44">
            <v>0</v>
          </cell>
          <cell r="CV44">
            <v>0</v>
          </cell>
          <cell r="CW44">
            <v>0</v>
          </cell>
          <cell r="CX44">
            <v>0</v>
          </cell>
          <cell r="CY44">
            <v>0</v>
          </cell>
          <cell r="CZ44">
            <v>0</v>
          </cell>
          <cell r="DA44">
            <v>0</v>
          </cell>
          <cell r="DC44">
            <v>39083</v>
          </cell>
          <cell r="DD44">
            <v>136880.22558133796</v>
          </cell>
          <cell r="DE44">
            <v>43297.285296011178</v>
          </cell>
          <cell r="DF44">
            <v>0</v>
          </cell>
          <cell r="DG44">
            <v>0</v>
          </cell>
          <cell r="DH44">
            <v>0</v>
          </cell>
          <cell r="DI44">
            <v>0</v>
          </cell>
          <cell r="DJ44">
            <v>0</v>
          </cell>
          <cell r="DK44">
            <v>180177.51087734912</v>
          </cell>
        </row>
        <row r="45">
          <cell r="A45">
            <v>39114</v>
          </cell>
          <cell r="B45">
            <v>5635.5558676884739</v>
          </cell>
          <cell r="C45">
            <v>101094.79161286209</v>
          </cell>
          <cell r="D45">
            <v>9943.5121548670595</v>
          </cell>
          <cell r="E45">
            <v>8350.5147122048493</v>
          </cell>
          <cell r="F45">
            <v>14778.817191054597</v>
          </cell>
          <cell r="G45">
            <v>2505.5920804111502</v>
          </cell>
          <cell r="H45">
            <v>121.68904342349997</v>
          </cell>
          <cell r="I45">
            <v>20.827846649999998</v>
          </cell>
          <cell r="J45">
            <v>0</v>
          </cell>
          <cell r="K45">
            <v>0</v>
          </cell>
          <cell r="L45">
            <v>0</v>
          </cell>
          <cell r="M45">
            <v>458.36117708999996</v>
          </cell>
          <cell r="N45">
            <v>0</v>
          </cell>
          <cell r="O45">
            <v>0</v>
          </cell>
          <cell r="P45">
            <v>401.73067860568199</v>
          </cell>
          <cell r="Q45">
            <v>266.24717960752281</v>
          </cell>
          <cell r="R45">
            <v>2220.0849321938281</v>
          </cell>
          <cell r="S45">
            <v>2167.3195376916037</v>
          </cell>
          <cell r="T45">
            <v>1049.1798396491993</v>
          </cell>
          <cell r="U45">
            <v>3906.5303280622084</v>
          </cell>
          <cell r="V45">
            <v>72.56246590823406</v>
          </cell>
          <cell r="W45">
            <v>5713.4891198415089</v>
          </cell>
          <cell r="X45">
            <v>131.63374833080039</v>
          </cell>
          <cell r="Y45">
            <v>44.341426876529539</v>
          </cell>
          <cell r="Z45">
            <v>796.5058745112309</v>
          </cell>
          <cell r="AA45">
            <v>1492.9820981715361</v>
          </cell>
          <cell r="AB45">
            <v>10069.501728856127</v>
          </cell>
          <cell r="AC45">
            <v>6179.5963290409454</v>
          </cell>
          <cell r="AD45">
            <v>252.03529474458887</v>
          </cell>
          <cell r="AE45">
            <v>485.53850473033481</v>
          </cell>
          <cell r="AF45">
            <v>246.92444960380789</v>
          </cell>
          <cell r="AG45">
            <v>440.51859986093268</v>
          </cell>
          <cell r="AH45">
            <v>2453.6882643520617</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C45">
            <v>39114</v>
          </cell>
          <cell r="BD45">
            <v>0</v>
          </cell>
          <cell r="BE45">
            <v>0</v>
          </cell>
          <cell r="BF45">
            <v>0</v>
          </cell>
          <cell r="BG45">
            <v>0</v>
          </cell>
          <cell r="BH45">
            <v>0</v>
          </cell>
          <cell r="BI45">
            <v>0</v>
          </cell>
          <cell r="BJ45">
            <v>0</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0</v>
          </cell>
          <cell r="CJ45">
            <v>0</v>
          </cell>
          <cell r="CK45">
            <v>0</v>
          </cell>
          <cell r="CL45">
            <v>0</v>
          </cell>
          <cell r="CR45">
            <v>0</v>
          </cell>
          <cell r="CS45">
            <v>0</v>
          </cell>
          <cell r="CT45">
            <v>0</v>
          </cell>
          <cell r="CU45">
            <v>0</v>
          </cell>
          <cell r="CV45">
            <v>0</v>
          </cell>
          <cell r="CW45">
            <v>0</v>
          </cell>
          <cell r="CX45">
            <v>0</v>
          </cell>
          <cell r="CY45">
            <v>0</v>
          </cell>
          <cell r="CZ45">
            <v>0</v>
          </cell>
          <cell r="DA45">
            <v>0</v>
          </cell>
          <cell r="DC45">
            <v>39114</v>
          </cell>
          <cell r="DD45">
            <v>142909.66168625173</v>
          </cell>
          <cell r="DE45">
            <v>38390.41040063867</v>
          </cell>
          <cell r="DF45">
            <v>0</v>
          </cell>
          <cell r="DG45">
            <v>0</v>
          </cell>
          <cell r="DH45">
            <v>0</v>
          </cell>
          <cell r="DI45">
            <v>0</v>
          </cell>
          <cell r="DJ45">
            <v>0</v>
          </cell>
          <cell r="DK45">
            <v>181300.0720868904</v>
          </cell>
        </row>
        <row r="46">
          <cell r="A46">
            <v>39142</v>
          </cell>
          <cell r="B46">
            <v>5267.7451401579674</v>
          </cell>
          <cell r="C46">
            <v>84360.500883956105</v>
          </cell>
          <cell r="D46">
            <v>8960.4531426130052</v>
          </cell>
          <cell r="E46">
            <v>7434.3718771312897</v>
          </cell>
          <cell r="F46">
            <v>12410.498904013089</v>
          </cell>
          <cell r="G46">
            <v>2450.3986094437205</v>
          </cell>
          <cell r="H46">
            <v>104.68629131760001</v>
          </cell>
          <cell r="I46">
            <v>20.340656150099999</v>
          </cell>
          <cell r="J46">
            <v>0</v>
          </cell>
          <cell r="K46">
            <v>0</v>
          </cell>
          <cell r="L46">
            <v>0</v>
          </cell>
          <cell r="M46">
            <v>447.63951129546001</v>
          </cell>
          <cell r="N46">
            <v>0</v>
          </cell>
          <cell r="O46">
            <v>0</v>
          </cell>
          <cell r="P46">
            <v>338.74371643582623</v>
          </cell>
          <cell r="Q46">
            <v>219.79121296840407</v>
          </cell>
          <cell r="R46">
            <v>2055.3744162353705</v>
          </cell>
          <cell r="S46">
            <v>1989.5843400257918</v>
          </cell>
          <cell r="T46">
            <v>829.14153529950545</v>
          </cell>
          <cell r="U46">
            <v>3208.2987298579915</v>
          </cell>
          <cell r="V46">
            <v>60.288629148828711</v>
          </cell>
          <cell r="W46">
            <v>4808.5335549236743</v>
          </cell>
          <cell r="X46">
            <v>107.09809016762242</v>
          </cell>
          <cell r="Y46">
            <v>37.427688244077331</v>
          </cell>
          <cell r="Z46">
            <v>689.32244015126128</v>
          </cell>
          <cell r="AA46">
            <v>1237.6170362575633</v>
          </cell>
          <cell r="AB46">
            <v>8478.6946513885996</v>
          </cell>
          <cell r="AC46">
            <v>5072.2942251351124</v>
          </cell>
          <cell r="AD46">
            <v>231.44297725796042</v>
          </cell>
          <cell r="AE46">
            <v>452.4998092116561</v>
          </cell>
          <cell r="AF46">
            <v>203.80042305640873</v>
          </cell>
          <cell r="AG46">
            <v>361.31639061407253</v>
          </cell>
          <cell r="AH46">
            <v>2075.7930611575412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39142</v>
          </cell>
          <cell r="BD46">
            <v>0</v>
          </cell>
          <cell r="BE46">
            <v>0</v>
          </cell>
          <cell r="BF46">
            <v>0</v>
          </cell>
          <cell r="BG46">
            <v>0</v>
          </cell>
          <cell r="BH46">
            <v>0</v>
          </cell>
          <cell r="BI46">
            <v>0</v>
          </cell>
          <cell r="BJ46">
            <v>0</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0</v>
          </cell>
          <cell r="CJ46">
            <v>0</v>
          </cell>
          <cell r="CK46">
            <v>0</v>
          </cell>
          <cell r="CL46">
            <v>0</v>
          </cell>
          <cell r="CR46">
            <v>0</v>
          </cell>
          <cell r="CS46">
            <v>0</v>
          </cell>
          <cell r="CT46">
            <v>0</v>
          </cell>
          <cell r="CU46">
            <v>0</v>
          </cell>
          <cell r="CV46">
            <v>0</v>
          </cell>
          <cell r="CW46">
            <v>0</v>
          </cell>
          <cell r="CX46">
            <v>0</v>
          </cell>
          <cell r="CY46">
            <v>0</v>
          </cell>
          <cell r="CZ46">
            <v>0</v>
          </cell>
          <cell r="DA46">
            <v>0</v>
          </cell>
          <cell r="DC46">
            <v>39142</v>
          </cell>
          <cell r="DD46">
            <v>121456.63501607835</v>
          </cell>
          <cell r="DE46">
            <v>32457.062927537263</v>
          </cell>
          <cell r="DF46">
            <v>0</v>
          </cell>
          <cell r="DG46">
            <v>0</v>
          </cell>
          <cell r="DH46">
            <v>0</v>
          </cell>
          <cell r="DI46">
            <v>0</v>
          </cell>
          <cell r="DJ46">
            <v>0</v>
          </cell>
          <cell r="DK46">
            <v>153913.69794361561</v>
          </cell>
        </row>
        <row r="47">
          <cell r="A47">
            <v>39173</v>
          </cell>
          <cell r="B47">
            <v>4332.9474610518337</v>
          </cell>
          <cell r="C47">
            <v>51842.415566173557</v>
          </cell>
          <cell r="D47">
            <v>6390.0989565449454</v>
          </cell>
          <cell r="E47">
            <v>5681.9991872929177</v>
          </cell>
          <cell r="F47">
            <v>8199.3272914035806</v>
          </cell>
          <cell r="G47">
            <v>2179.5149705439749</v>
          </cell>
          <cell r="H47">
            <v>73.054639538250001</v>
          </cell>
          <cell r="I47">
            <v>17.905885481249999</v>
          </cell>
          <cell r="J47">
            <v>0</v>
          </cell>
          <cell r="K47">
            <v>0</v>
          </cell>
          <cell r="L47">
            <v>0</v>
          </cell>
          <cell r="M47">
            <v>394.05719102625</v>
          </cell>
          <cell r="N47">
            <v>0</v>
          </cell>
          <cell r="O47">
            <v>0</v>
          </cell>
          <cell r="P47">
            <v>196.39232773241318</v>
          </cell>
          <cell r="Q47">
            <v>121.42574221455118</v>
          </cell>
          <cell r="R47">
            <v>1425.2430540334501</v>
          </cell>
          <cell r="S47">
            <v>1359.9684508077482</v>
          </cell>
          <cell r="T47">
            <v>409.95683832381377</v>
          </cell>
          <cell r="U47">
            <v>1750.8504817456571</v>
          </cell>
          <cell r="V47">
            <v>33.810834390861899</v>
          </cell>
          <cell r="W47">
            <v>2776.1799333413242</v>
          </cell>
          <cell r="X47">
            <v>57.127506449277504</v>
          </cell>
          <cell r="Y47">
            <v>21.748386987406739</v>
          </cell>
          <cell r="Z47">
            <v>422.19461479480373</v>
          </cell>
          <cell r="AA47">
            <v>690.41765220344621</v>
          </cell>
          <cell r="AB47">
            <v>4972.9819447016616</v>
          </cell>
          <cell r="AC47">
            <v>2764.4242581087542</v>
          </cell>
          <cell r="AD47">
            <v>158.29076623291115</v>
          </cell>
          <cell r="AE47">
            <v>317.23575906368455</v>
          </cell>
          <cell r="AF47">
            <v>112.53998361341442</v>
          </cell>
          <cell r="AG47">
            <v>196.56959821488738</v>
          </cell>
          <cell r="AH47">
            <v>1212.159021714921</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C47">
            <v>39173</v>
          </cell>
          <cell r="BD47">
            <v>0</v>
          </cell>
          <cell r="BE47">
            <v>0</v>
          </cell>
          <cell r="BF47">
            <v>0</v>
          </cell>
          <cell r="BG47">
            <v>0</v>
          </cell>
          <cell r="BH47">
            <v>0</v>
          </cell>
          <cell r="BI47">
            <v>0</v>
          </cell>
          <cell r="BJ47">
            <v>0</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0</v>
          </cell>
          <cell r="CJ47">
            <v>0</v>
          </cell>
          <cell r="CK47">
            <v>0</v>
          </cell>
          <cell r="CL47">
            <v>0</v>
          </cell>
          <cell r="CR47">
            <v>0</v>
          </cell>
          <cell r="CS47">
            <v>0</v>
          </cell>
          <cell r="CT47">
            <v>0</v>
          </cell>
          <cell r="CU47">
            <v>0</v>
          </cell>
          <cell r="CV47">
            <v>0</v>
          </cell>
          <cell r="CW47">
            <v>0</v>
          </cell>
          <cell r="CX47">
            <v>0</v>
          </cell>
          <cell r="CY47">
            <v>0</v>
          </cell>
          <cell r="CZ47">
            <v>0</v>
          </cell>
          <cell r="DA47">
            <v>0</v>
          </cell>
          <cell r="DC47">
            <v>39173</v>
          </cell>
          <cell r="DD47">
            <v>79111.321149056559</v>
          </cell>
          <cell r="DE47">
            <v>18999.517154674988</v>
          </cell>
          <cell r="DF47">
            <v>0</v>
          </cell>
          <cell r="DG47">
            <v>0</v>
          </cell>
          <cell r="DH47">
            <v>0</v>
          </cell>
          <cell r="DI47">
            <v>0</v>
          </cell>
          <cell r="DJ47">
            <v>0</v>
          </cell>
          <cell r="DK47">
            <v>98110.838303731551</v>
          </cell>
        </row>
        <row r="48">
          <cell r="A48">
            <v>39203</v>
          </cell>
          <cell r="B48">
            <v>3595.7020494048252</v>
          </cell>
          <cell r="C48">
            <v>29491.352850986066</v>
          </cell>
          <cell r="D48">
            <v>4061.0807482140053</v>
          </cell>
          <cell r="E48">
            <v>4164.5125947009747</v>
          </cell>
          <cell r="F48">
            <v>4467.2448279341133</v>
          </cell>
          <cell r="G48">
            <v>1972.8596862090001</v>
          </cell>
          <cell r="H48">
            <v>46.804705894399994</v>
          </cell>
          <cell r="I48">
            <v>16.081747779500002</v>
          </cell>
          <cell r="J48">
            <v>0</v>
          </cell>
          <cell r="K48">
            <v>0</v>
          </cell>
          <cell r="L48">
            <v>0</v>
          </cell>
          <cell r="M48">
            <v>353.91315126070003</v>
          </cell>
          <cell r="N48">
            <v>0</v>
          </cell>
          <cell r="O48">
            <v>0</v>
          </cell>
          <cell r="P48">
            <v>108.51663218540129</v>
          </cell>
          <cell r="Q48">
            <v>59.854100555304221</v>
          </cell>
          <cell r="R48">
            <v>1069.3030620412535</v>
          </cell>
          <cell r="S48">
            <v>1000.5081590052122</v>
          </cell>
          <cell r="T48">
            <v>141.17794988064625</v>
          </cell>
          <cell r="U48">
            <v>835.69402749760445</v>
          </cell>
          <cell r="V48">
            <v>17.304047496838074</v>
          </cell>
          <cell r="W48">
            <v>1519.9289896347564</v>
          </cell>
          <cell r="X48">
            <v>25.577550876190152</v>
          </cell>
          <cell r="Y48">
            <v>12.076254635553589</v>
          </cell>
          <cell r="Z48">
            <v>260.48259059566954</v>
          </cell>
          <cell r="AA48">
            <v>348.78742998336548</v>
          </cell>
          <cell r="AB48">
            <v>2779.3348633577489</v>
          </cell>
          <cell r="AC48">
            <v>1314.7950977761197</v>
          </cell>
          <cell r="AD48">
            <v>116.54348544598476</v>
          </cell>
          <cell r="AE48">
            <v>241.5010551601699</v>
          </cell>
          <cell r="AF48">
            <v>55.408879254025663</v>
          </cell>
          <cell r="AG48">
            <v>93.04246458458077</v>
          </cell>
          <cell r="AH48">
            <v>680.25297251563961</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C48">
            <v>39203</v>
          </cell>
          <cell r="BD48">
            <v>0</v>
          </cell>
          <cell r="BE48">
            <v>0</v>
          </cell>
          <cell r="BF48">
            <v>0</v>
          </cell>
          <cell r="BG48">
            <v>0</v>
          </cell>
          <cell r="BH48">
            <v>0</v>
          </cell>
          <cell r="BI48">
            <v>0</v>
          </cell>
          <cell r="BJ48">
            <v>0</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0</v>
          </cell>
          <cell r="CJ48">
            <v>0</v>
          </cell>
          <cell r="CK48">
            <v>0</v>
          </cell>
          <cell r="CL48">
            <v>0</v>
          </cell>
          <cell r="CR48">
            <v>0</v>
          </cell>
          <cell r="CS48">
            <v>0</v>
          </cell>
          <cell r="CT48">
            <v>0</v>
          </cell>
          <cell r="CU48">
            <v>0</v>
          </cell>
          <cell r="CV48">
            <v>0</v>
          </cell>
          <cell r="CW48">
            <v>0</v>
          </cell>
          <cell r="CX48">
            <v>0</v>
          </cell>
          <cell r="CY48">
            <v>0</v>
          </cell>
          <cell r="CZ48">
            <v>0</v>
          </cell>
          <cell r="DA48">
            <v>0</v>
          </cell>
          <cell r="DC48">
            <v>39203</v>
          </cell>
          <cell r="DD48">
            <v>48169.552362383576</v>
          </cell>
          <cell r="DE48">
            <v>10680.089612482067</v>
          </cell>
          <cell r="DF48">
            <v>0</v>
          </cell>
          <cell r="DG48">
            <v>0</v>
          </cell>
          <cell r="DH48">
            <v>0</v>
          </cell>
          <cell r="DI48">
            <v>0</v>
          </cell>
          <cell r="DJ48">
            <v>0</v>
          </cell>
          <cell r="DK48">
            <v>58849.641974865641</v>
          </cell>
        </row>
        <row r="49">
          <cell r="A49">
            <v>39234</v>
          </cell>
          <cell r="B49">
            <v>3122.5892831413248</v>
          </cell>
          <cell r="C49">
            <v>15409.147423123699</v>
          </cell>
          <cell r="D49">
            <v>2341.9830967009348</v>
          </cell>
          <cell r="E49">
            <v>3372.4864789818848</v>
          </cell>
          <cell r="F49">
            <v>2315.9551811473602</v>
          </cell>
          <cell r="G49">
            <v>1920.356162301825</v>
          </cell>
          <cell r="H49">
            <v>62.028224575849997</v>
          </cell>
          <cell r="I49">
            <v>15.618301331749999</v>
          </cell>
          <cell r="J49">
            <v>0</v>
          </cell>
          <cell r="K49">
            <v>0</v>
          </cell>
          <cell r="L49">
            <v>0</v>
          </cell>
          <cell r="M49">
            <v>343.71402396355001</v>
          </cell>
          <cell r="N49">
            <v>0</v>
          </cell>
          <cell r="O49">
            <v>0</v>
          </cell>
          <cell r="P49">
            <v>66.779798786202534</v>
          </cell>
          <cell r="Q49">
            <v>30.880718188564956</v>
          </cell>
          <cell r="R49">
            <v>889.72922810446744</v>
          </cell>
          <cell r="S49">
            <v>820.4840633122684</v>
          </cell>
          <cell r="T49">
            <v>16.706473872537234</v>
          </cell>
          <cell r="U49">
            <v>405.95545701440972</v>
          </cell>
          <cell r="V49">
            <v>9.5155439591512803</v>
          </cell>
          <cell r="W49">
            <v>923.79320402833389</v>
          </cell>
          <cell r="X49">
            <v>10.816344211178043</v>
          </cell>
          <cell r="Y49">
            <v>7.4802363527441527</v>
          </cell>
          <cell r="Z49">
            <v>182.66163034657922</v>
          </cell>
          <cell r="AA49">
            <v>187.74990473215206</v>
          </cell>
          <cell r="AB49">
            <v>1762.6153596433196</v>
          </cell>
          <cell r="AC49">
            <v>634.2289067886677</v>
          </cell>
          <cell r="AD49">
            <v>95.629931984567193</v>
          </cell>
          <cell r="AE49">
            <v>203.05891303123454</v>
          </cell>
          <cell r="AF49">
            <v>28.527200013356122</v>
          </cell>
          <cell r="AG49">
            <v>44.453240172070252</v>
          </cell>
          <cell r="AH49">
            <v>427.23154736375051</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C49">
            <v>39234</v>
          </cell>
          <cell r="BD49">
            <v>0</v>
          </cell>
          <cell r="BE49">
            <v>0</v>
          </cell>
          <cell r="BF49">
            <v>0</v>
          </cell>
          <cell r="BG49">
            <v>0</v>
          </cell>
          <cell r="BH49">
            <v>0</v>
          </cell>
          <cell r="BI49">
            <v>0</v>
          </cell>
          <cell r="BJ49">
            <v>0</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0</v>
          </cell>
          <cell r="CJ49">
            <v>0</v>
          </cell>
          <cell r="CK49">
            <v>0</v>
          </cell>
          <cell r="CL49">
            <v>0</v>
          </cell>
          <cell r="CR49">
            <v>0</v>
          </cell>
          <cell r="CS49">
            <v>0</v>
          </cell>
          <cell r="CT49">
            <v>0</v>
          </cell>
          <cell r="CU49">
            <v>0</v>
          </cell>
          <cell r="CV49">
            <v>0</v>
          </cell>
          <cell r="CW49">
            <v>0</v>
          </cell>
          <cell r="CX49">
            <v>0</v>
          </cell>
          <cell r="CY49">
            <v>0</v>
          </cell>
          <cell r="CZ49">
            <v>0</v>
          </cell>
          <cell r="DA49">
            <v>0</v>
          </cell>
          <cell r="DC49">
            <v>39234</v>
          </cell>
          <cell r="DD49">
            <v>28903.878175268175</v>
          </cell>
          <cell r="DE49">
            <v>6748.2977019055561</v>
          </cell>
          <cell r="DF49">
            <v>0</v>
          </cell>
          <cell r="DG49">
            <v>0</v>
          </cell>
          <cell r="DH49">
            <v>0</v>
          </cell>
          <cell r="DI49">
            <v>0</v>
          </cell>
          <cell r="DJ49">
            <v>0</v>
          </cell>
          <cell r="DK49">
            <v>35652.17587717373</v>
          </cell>
        </row>
        <row r="50">
          <cell r="A50">
            <v>39264</v>
          </cell>
          <cell r="B50">
            <v>2867.376626885627</v>
          </cell>
          <cell r="C50">
            <v>8016.1944700798567</v>
          </cell>
          <cell r="D50">
            <v>1444.8264303984079</v>
          </cell>
          <cell r="E50">
            <v>3089.6984208364411</v>
          </cell>
          <cell r="F50">
            <v>1600.3487765227501</v>
          </cell>
          <cell r="G50">
            <v>1882.4546285452648</v>
          </cell>
          <cell r="H50">
            <v>86.174062146790021</v>
          </cell>
          <cell r="I50">
            <v>15.283746050949999</v>
          </cell>
          <cell r="J50">
            <v>0</v>
          </cell>
          <cell r="K50">
            <v>0</v>
          </cell>
          <cell r="L50">
            <v>0</v>
          </cell>
          <cell r="M50">
            <v>336.35142163187004</v>
          </cell>
          <cell r="N50">
            <v>0</v>
          </cell>
          <cell r="O50">
            <v>0</v>
          </cell>
          <cell r="P50">
            <v>63.767708911013123</v>
          </cell>
          <cell r="Q50">
            <v>28.623584451046749</v>
          </cell>
          <cell r="R50">
            <v>883.23709023530819</v>
          </cell>
          <cell r="S50">
            <v>813.20827852457455</v>
          </cell>
          <cell r="T50">
            <v>5.7647463587365602</v>
          </cell>
          <cell r="U50">
            <v>371.91817396298262</v>
          </cell>
          <cell r="V50">
            <v>8.9218276516172637</v>
          </cell>
          <cell r="W50">
            <v>880.44843252168653</v>
          </cell>
          <cell r="X50">
            <v>9.6136068240443464</v>
          </cell>
          <cell r="Y50">
            <v>7.1499062667069664</v>
          </cell>
          <cell r="Z50">
            <v>177.66966054976666</v>
          </cell>
          <cell r="AA50">
            <v>175.3774553709159</v>
          </cell>
          <cell r="AB50">
            <v>1676.8806692745159</v>
          </cell>
          <cell r="AC50">
            <v>580.23180685055911</v>
          </cell>
          <cell r="AD50">
            <v>94.788064596769757</v>
          </cell>
          <cell r="AE50">
            <v>201.8042878048395</v>
          </cell>
          <cell r="AF50">
            <v>26.431685170165824</v>
          </cell>
          <cell r="AG50">
            <v>40.589214836333333</v>
          </cell>
          <cell r="AH50">
            <v>409.21174026561852</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C50">
            <v>39264</v>
          </cell>
          <cell r="BD50">
            <v>0</v>
          </cell>
          <cell r="BE50">
            <v>0</v>
          </cell>
          <cell r="BF50">
            <v>0</v>
          </cell>
          <cell r="BG50">
            <v>0</v>
          </cell>
          <cell r="BH50">
            <v>0</v>
          </cell>
          <cell r="BI50">
            <v>0</v>
          </cell>
          <cell r="BJ50">
            <v>0</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0</v>
          </cell>
          <cell r="CJ50">
            <v>0</v>
          </cell>
          <cell r="CK50">
            <v>0</v>
          </cell>
          <cell r="CL50">
            <v>0</v>
          </cell>
          <cell r="CR50">
            <v>0</v>
          </cell>
          <cell r="CS50">
            <v>0</v>
          </cell>
          <cell r="CT50">
            <v>0</v>
          </cell>
          <cell r="CU50">
            <v>0</v>
          </cell>
          <cell r="CV50">
            <v>0</v>
          </cell>
          <cell r="CW50">
            <v>0</v>
          </cell>
          <cell r="CX50">
            <v>0</v>
          </cell>
          <cell r="CY50">
            <v>0</v>
          </cell>
          <cell r="CZ50">
            <v>0</v>
          </cell>
          <cell r="DA50">
            <v>0</v>
          </cell>
          <cell r="DC50">
            <v>39264</v>
          </cell>
          <cell r="DD50">
            <v>19338.708583097956</v>
          </cell>
          <cell r="DE50">
            <v>6455.637940427202</v>
          </cell>
          <cell r="DF50">
            <v>0</v>
          </cell>
          <cell r="DG50">
            <v>0</v>
          </cell>
          <cell r="DH50">
            <v>0</v>
          </cell>
          <cell r="DI50">
            <v>0</v>
          </cell>
          <cell r="DJ50">
            <v>0</v>
          </cell>
          <cell r="DK50">
            <v>25794.346523525157</v>
          </cell>
        </row>
        <row r="51">
          <cell r="A51">
            <v>39295</v>
          </cell>
          <cell r="B51">
            <v>2847.6135400223229</v>
          </cell>
          <cell r="C51">
            <v>9058.1754507399346</v>
          </cell>
          <cell r="D51">
            <v>1240.9309211655079</v>
          </cell>
          <cell r="E51">
            <v>3153.1838139507363</v>
          </cell>
          <cell r="F51">
            <v>1648.4133282572</v>
          </cell>
          <cell r="G51">
            <v>1920.6813207376804</v>
          </cell>
          <cell r="H51">
            <v>87.905543020480025</v>
          </cell>
          <cell r="I51">
            <v>15.5993255314</v>
          </cell>
          <cell r="J51">
            <v>0</v>
          </cell>
          <cell r="K51">
            <v>0</v>
          </cell>
          <cell r="L51">
            <v>0</v>
          </cell>
          <cell r="M51">
            <v>343.29642101444006</v>
          </cell>
          <cell r="N51">
            <v>0</v>
          </cell>
          <cell r="O51">
            <v>0</v>
          </cell>
          <cell r="P51">
            <v>64.226315726723982</v>
          </cell>
          <cell r="Q51">
            <v>28.829440536258225</v>
          </cell>
          <cell r="R51">
            <v>889.58918530643268</v>
          </cell>
          <cell r="S51">
            <v>819.05673796419956</v>
          </cell>
          <cell r="T51">
            <v>5.80620546109588</v>
          </cell>
          <cell r="U51">
            <v>374.59294795720257</v>
          </cell>
          <cell r="V51">
            <v>8.9859919604736334</v>
          </cell>
          <cell r="W51">
            <v>886.78047202776099</v>
          </cell>
          <cell r="X51">
            <v>9.6827462942928975</v>
          </cell>
          <cell r="Y51">
            <v>7.2013272100276922</v>
          </cell>
          <cell r="Z51">
            <v>178.94743136299854</v>
          </cell>
          <cell r="AA51">
            <v>176.63874102361777</v>
          </cell>
          <cell r="AB51">
            <v>1692.2307459604792</v>
          </cell>
          <cell r="AC51">
            <v>584.40473803874465</v>
          </cell>
          <cell r="AD51">
            <v>95.469764680001276</v>
          </cell>
          <cell r="AE51">
            <v>203.25563086557469</v>
          </cell>
          <cell r="AF51">
            <v>26.621777478275529</v>
          </cell>
          <cell r="AG51">
            <v>40.881125756235939</v>
          </cell>
          <cell r="AH51">
            <v>412.15472342056614</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C51">
            <v>39295</v>
          </cell>
          <cell r="BD51">
            <v>0</v>
          </cell>
          <cell r="BE51">
            <v>0</v>
          </cell>
          <cell r="BF51">
            <v>0</v>
          </cell>
          <cell r="BG51">
            <v>0</v>
          </cell>
          <cell r="BH51">
            <v>0</v>
          </cell>
          <cell r="BI51">
            <v>0</v>
          </cell>
          <cell r="BJ51">
            <v>0</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0</v>
          </cell>
          <cell r="CJ51">
            <v>0</v>
          </cell>
          <cell r="CK51">
            <v>0</v>
          </cell>
          <cell r="CL51">
            <v>0</v>
          </cell>
          <cell r="CR51">
            <v>0</v>
          </cell>
          <cell r="CS51">
            <v>0</v>
          </cell>
          <cell r="CT51">
            <v>0</v>
          </cell>
          <cell r="CU51">
            <v>0</v>
          </cell>
          <cell r="CV51">
            <v>0</v>
          </cell>
          <cell r="CW51">
            <v>0</v>
          </cell>
          <cell r="CX51">
            <v>0</v>
          </cell>
          <cell r="CY51">
            <v>0</v>
          </cell>
          <cell r="CZ51">
            <v>0</v>
          </cell>
          <cell r="DA51">
            <v>0</v>
          </cell>
          <cell r="DC51">
            <v>39295</v>
          </cell>
          <cell r="DD51">
            <v>20315.799664439699</v>
          </cell>
          <cell r="DE51">
            <v>6505.3560490309619</v>
          </cell>
          <cell r="DF51">
            <v>0</v>
          </cell>
          <cell r="DG51">
            <v>0</v>
          </cell>
          <cell r="DH51">
            <v>0</v>
          </cell>
          <cell r="DI51">
            <v>0</v>
          </cell>
          <cell r="DJ51">
            <v>0</v>
          </cell>
          <cell r="DK51">
            <v>26821.15571347066</v>
          </cell>
        </row>
        <row r="52">
          <cell r="A52">
            <v>39326</v>
          </cell>
          <cell r="B52">
            <v>2909.0600762207691</v>
          </cell>
          <cell r="C52">
            <v>9853.2595147565753</v>
          </cell>
          <cell r="D52">
            <v>1266.7510497742194</v>
          </cell>
          <cell r="E52">
            <v>3170.8212426992918</v>
          </cell>
          <cell r="F52">
            <v>1674.4497982953983</v>
          </cell>
          <cell r="G52">
            <v>1930.2911725495799</v>
          </cell>
          <cell r="H52">
            <v>88.244149075479996</v>
          </cell>
          <cell r="I52">
            <v>15.7059972589</v>
          </cell>
          <cell r="J52">
            <v>0</v>
          </cell>
          <cell r="K52">
            <v>0</v>
          </cell>
          <cell r="L52">
            <v>0</v>
          </cell>
          <cell r="M52">
            <v>345.64395983594</v>
          </cell>
          <cell r="N52">
            <v>0</v>
          </cell>
          <cell r="O52">
            <v>0</v>
          </cell>
          <cell r="P52">
            <v>63.737859035153804</v>
          </cell>
          <cell r="Q52">
            <v>28.610185656310311</v>
          </cell>
          <cell r="R52">
            <v>882.82364402643395</v>
          </cell>
          <cell r="S52">
            <v>812.82761303452867</v>
          </cell>
          <cell r="T52">
            <v>5.7620478618624018</v>
          </cell>
          <cell r="U52">
            <v>371.7440778332612</v>
          </cell>
          <cell r="V52">
            <v>8.9176513145277418</v>
          </cell>
          <cell r="W52">
            <v>880.03629169272915</v>
          </cell>
          <cell r="X52">
            <v>9.6091066628317456</v>
          </cell>
          <cell r="Y52">
            <v>7.1465593718896434</v>
          </cell>
          <cell r="Z52">
            <v>177.58649279288872</v>
          </cell>
          <cell r="AA52">
            <v>175.29536060287825</v>
          </cell>
          <cell r="AB52">
            <v>1706.0895834262792</v>
          </cell>
          <cell r="AC52">
            <v>579.96019841895827</v>
          </cell>
          <cell r="AD52">
            <v>94.743693989616418</v>
          </cell>
          <cell r="AE52">
            <v>201.70982254896441</v>
          </cell>
          <cell r="AF52">
            <v>26.419312410746443</v>
          </cell>
          <cell r="AG52">
            <v>40.570214890360958</v>
          </cell>
          <cell r="AH52">
            <v>409.02018689392457</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C52">
            <v>39326</v>
          </cell>
          <cell r="BD52">
            <v>0</v>
          </cell>
          <cell r="BE52">
            <v>0</v>
          </cell>
          <cell r="BF52">
            <v>0</v>
          </cell>
          <cell r="BG52">
            <v>0</v>
          </cell>
          <cell r="BH52">
            <v>0</v>
          </cell>
          <cell r="BI52">
            <v>0</v>
          </cell>
          <cell r="BJ52">
            <v>0</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0</v>
          </cell>
          <cell r="CJ52">
            <v>0</v>
          </cell>
          <cell r="CK52">
            <v>0</v>
          </cell>
          <cell r="CL52">
            <v>0</v>
          </cell>
          <cell r="CR52">
            <v>0</v>
          </cell>
          <cell r="CS52">
            <v>0</v>
          </cell>
          <cell r="CT52">
            <v>0</v>
          </cell>
          <cell r="CU52">
            <v>0</v>
          </cell>
          <cell r="CV52">
            <v>0</v>
          </cell>
          <cell r="CW52">
            <v>0</v>
          </cell>
          <cell r="CX52">
            <v>0</v>
          </cell>
          <cell r="CY52">
            <v>0</v>
          </cell>
          <cell r="CZ52">
            <v>0</v>
          </cell>
          <cell r="DA52">
            <v>0</v>
          </cell>
          <cell r="DC52">
            <v>39326</v>
          </cell>
          <cell r="DD52">
            <v>21254.226960466152</v>
          </cell>
          <cell r="DE52">
            <v>6482.6099024641462</v>
          </cell>
          <cell r="DF52">
            <v>0</v>
          </cell>
          <cell r="DG52">
            <v>0</v>
          </cell>
          <cell r="DH52">
            <v>0</v>
          </cell>
          <cell r="DI52">
            <v>0</v>
          </cell>
          <cell r="DJ52">
            <v>0</v>
          </cell>
          <cell r="DK52">
            <v>27736.8368629303</v>
          </cell>
        </row>
        <row r="53">
          <cell r="A53">
            <v>39356</v>
          </cell>
          <cell r="B53">
            <v>3124.3997662598563</v>
          </cell>
          <cell r="C53">
            <v>13507.998273032716</v>
          </cell>
          <cell r="D53">
            <v>1703.5724434039992</v>
          </cell>
          <cell r="E53">
            <v>3810.5951119648989</v>
          </cell>
          <cell r="F53">
            <v>3202.1790651193728</v>
          </cell>
          <cell r="G53">
            <v>2036.9953039649699</v>
          </cell>
          <cell r="H53">
            <v>69.988171758160007</v>
          </cell>
          <cell r="I53">
            <v>16.6478702416</v>
          </cell>
          <cell r="J53">
            <v>0</v>
          </cell>
          <cell r="K53">
            <v>0</v>
          </cell>
          <cell r="L53">
            <v>0</v>
          </cell>
          <cell r="M53">
            <v>366.37188319135998</v>
          </cell>
          <cell r="N53">
            <v>0</v>
          </cell>
          <cell r="O53">
            <v>0</v>
          </cell>
          <cell r="P53">
            <v>132.98829006097068</v>
          </cell>
          <cell r="Q53">
            <v>76.796320057869906</v>
          </cell>
          <cell r="R53">
            <v>1176.3761709846624</v>
          </cell>
          <cell r="S53">
            <v>1107.6381699106505</v>
          </cell>
          <cell r="T53">
            <v>213.619548621711</v>
          </cell>
          <cell r="U53">
            <v>1086.8300248284022</v>
          </cell>
          <cell r="V53">
            <v>21.861978557663925</v>
          </cell>
          <cell r="W53">
            <v>1869.3738090646607</v>
          </cell>
          <cell r="X53">
            <v>34.194630530795976</v>
          </cell>
          <cell r="Y53">
            <v>14.771423565875038</v>
          </cell>
          <cell r="Z53">
            <v>306.28365735112146</v>
          </cell>
          <cell r="AA53">
            <v>443.00200252596818</v>
          </cell>
          <cell r="AB53">
            <v>3439.2156751717266</v>
          </cell>
          <cell r="AC53">
            <v>1712.4872040393834</v>
          </cell>
          <cell r="AD53">
            <v>128.98979886901017</v>
          </cell>
          <cell r="AE53">
            <v>264.4599247699266</v>
          </cell>
          <cell r="AF53">
            <v>71.12760549589008</v>
          </cell>
          <cell r="AG53">
            <v>121.43336000110216</v>
          </cell>
          <cell r="AH53">
            <v>828.67391439264031</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39356</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0</v>
          </cell>
          <cell r="CJ53">
            <v>0</v>
          </cell>
          <cell r="CK53">
            <v>0</v>
          </cell>
          <cell r="CL53">
            <v>0</v>
          </cell>
          <cell r="CR53">
            <v>0</v>
          </cell>
          <cell r="CS53">
            <v>0</v>
          </cell>
          <cell r="CT53">
            <v>0</v>
          </cell>
          <cell r="CU53">
            <v>0</v>
          </cell>
          <cell r="CV53">
            <v>0</v>
          </cell>
          <cell r="CW53">
            <v>0</v>
          </cell>
          <cell r="CX53">
            <v>0</v>
          </cell>
          <cell r="CY53">
            <v>0</v>
          </cell>
          <cell r="CZ53">
            <v>0</v>
          </cell>
          <cell r="DA53">
            <v>0</v>
          </cell>
          <cell r="DC53">
            <v>39356</v>
          </cell>
          <cell r="DD53">
            <v>27838.747888936934</v>
          </cell>
          <cell r="DE53">
            <v>13050.123508800032</v>
          </cell>
          <cell r="DF53">
            <v>0</v>
          </cell>
          <cell r="DG53">
            <v>0</v>
          </cell>
          <cell r="DH53">
            <v>0</v>
          </cell>
          <cell r="DI53">
            <v>0</v>
          </cell>
          <cell r="DJ53">
            <v>0</v>
          </cell>
          <cell r="DK53">
            <v>40888.871397736963</v>
          </cell>
        </row>
        <row r="54">
          <cell r="A54">
            <v>39387</v>
          </cell>
          <cell r="B54">
            <v>3831.858091628586</v>
          </cell>
          <cell r="C54">
            <v>33135.879956793426</v>
          </cell>
          <cell r="D54">
            <v>3321.2836040296229</v>
          </cell>
          <cell r="E54">
            <v>5362.0258676237336</v>
          </cell>
          <cell r="F54">
            <v>7125.0600626098949</v>
          </cell>
          <cell r="G54">
            <v>2308.3872564979501</v>
          </cell>
          <cell r="H54">
            <v>65.054266946999988</v>
          </cell>
          <cell r="I54">
            <v>19.043435853000002</v>
          </cell>
          <cell r="J54">
            <v>0</v>
          </cell>
          <cell r="K54">
            <v>0</v>
          </cell>
          <cell r="L54">
            <v>0</v>
          </cell>
          <cell r="M54">
            <v>419.09141257380003</v>
          </cell>
          <cell r="N54">
            <v>0</v>
          </cell>
          <cell r="O54">
            <v>0</v>
          </cell>
          <cell r="P54">
            <v>235.57270238833058</v>
          </cell>
          <cell r="Q54">
            <v>148.33776665919436</v>
          </cell>
          <cell r="R54">
            <v>1604.9759855036359</v>
          </cell>
          <cell r="S54">
            <v>1538.8280992522089</v>
          </cell>
          <cell r="T54">
            <v>523.42469363211569</v>
          </cell>
          <cell r="U54">
            <v>2149.0500658595934</v>
          </cell>
          <cell r="V54">
            <v>41.067705001710038</v>
          </cell>
          <cell r="W54">
            <v>3335.2449309527569</v>
          </cell>
          <cell r="X54">
            <v>70.747433601305161</v>
          </cell>
          <cell r="Y54">
            <v>26.065233959513463</v>
          </cell>
          <cell r="Z54">
            <v>496.32593757472694</v>
          </cell>
          <cell r="AA54">
            <v>840.29632921719804</v>
          </cell>
          <cell r="AB54">
            <v>6069.7004890387725</v>
          </cell>
          <cell r="AC54">
            <v>3394.8823067604708</v>
          </cell>
          <cell r="AD54">
            <v>179.07485355220561</v>
          </cell>
          <cell r="AE54">
            <v>355.94517712581751</v>
          </cell>
          <cell r="AF54">
            <v>137.5068235125822</v>
          </cell>
          <cell r="AG54">
            <v>241.56600521694301</v>
          </cell>
          <cell r="AH54">
            <v>1450.0971786312987</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39387</v>
          </cell>
          <cell r="BD54">
            <v>0</v>
          </cell>
          <cell r="BE54">
            <v>0</v>
          </cell>
          <cell r="BF54">
            <v>0</v>
          </cell>
          <cell r="BG54">
            <v>0</v>
          </cell>
          <cell r="BH54">
            <v>0</v>
          </cell>
          <cell r="BI54">
            <v>0</v>
          </cell>
          <cell r="BJ54">
            <v>0</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0</v>
          </cell>
          <cell r="CJ54">
            <v>0</v>
          </cell>
          <cell r="CK54">
            <v>0</v>
          </cell>
          <cell r="CL54">
            <v>0</v>
          </cell>
          <cell r="CR54">
            <v>0</v>
          </cell>
          <cell r="CS54">
            <v>0</v>
          </cell>
          <cell r="CT54">
            <v>0</v>
          </cell>
          <cell r="CU54">
            <v>0</v>
          </cell>
          <cell r="CV54">
            <v>0</v>
          </cell>
          <cell r="CW54">
            <v>0</v>
          </cell>
          <cell r="CX54">
            <v>0</v>
          </cell>
          <cell r="CY54">
            <v>0</v>
          </cell>
          <cell r="CZ54">
            <v>0</v>
          </cell>
          <cell r="DA54">
            <v>0</v>
          </cell>
          <cell r="DC54">
            <v>39387</v>
          </cell>
          <cell r="DD54">
            <v>55587.683954557011</v>
          </cell>
          <cell r="DE54">
            <v>22838.709717440386</v>
          </cell>
          <cell r="DF54">
            <v>0</v>
          </cell>
          <cell r="DG54">
            <v>0</v>
          </cell>
          <cell r="DH54">
            <v>0</v>
          </cell>
          <cell r="DI54">
            <v>0</v>
          </cell>
          <cell r="DJ54">
            <v>0</v>
          </cell>
          <cell r="DK54">
            <v>78426.393671997401</v>
          </cell>
        </row>
        <row r="55">
          <cell r="A55">
            <v>39417</v>
          </cell>
          <cell r="B55">
            <v>4616.3015541809718</v>
          </cell>
          <cell r="C55">
            <v>66539.737327584284</v>
          </cell>
          <cell r="D55">
            <v>5953.6192660162851</v>
          </cell>
          <cell r="E55">
            <v>7097.6287873022829</v>
          </cell>
          <cell r="F55">
            <v>12457.013728627211</v>
          </cell>
          <cell r="G55">
            <v>2456.4931565970451</v>
          </cell>
          <cell r="H55">
            <v>95.522363481499994</v>
          </cell>
          <cell r="I55">
            <v>20.350760546349999</v>
          </cell>
          <cell r="J55">
            <v>0</v>
          </cell>
          <cell r="K55">
            <v>0</v>
          </cell>
          <cell r="L55">
            <v>0</v>
          </cell>
          <cell r="M55">
            <v>447.86188008071002</v>
          </cell>
          <cell r="N55">
            <v>0</v>
          </cell>
          <cell r="O55">
            <v>0</v>
          </cell>
          <cell r="P55">
            <v>371.4682380676897</v>
          </cell>
          <cell r="Q55">
            <v>243.81375864531725</v>
          </cell>
          <cell r="R55">
            <v>2145.3622150850288</v>
          </cell>
          <cell r="S55">
            <v>2085.8264546206151</v>
          </cell>
          <cell r="T55">
            <v>942.12452283735604</v>
          </cell>
          <cell r="U55">
            <v>3568.9977010744992</v>
          </cell>
          <cell r="V55">
            <v>66.643847224858035</v>
          </cell>
          <cell r="W55">
            <v>5278.4780707455175</v>
          </cell>
          <cell r="X55">
            <v>119.75166358889857</v>
          </cell>
          <cell r="Y55">
            <v>41.020609087187943</v>
          </cell>
          <cell r="Z55">
            <v>745.43498485276371</v>
          </cell>
          <cell r="AA55">
            <v>1369.7783141987475</v>
          </cell>
          <cell r="AB55">
            <v>9536.2974274632179</v>
          </cell>
          <cell r="AC55">
            <v>5644.2556264994155</v>
          </cell>
          <cell r="AD55">
            <v>242.59705584562158</v>
          </cell>
          <cell r="AE55">
            <v>470.70191098033587</v>
          </cell>
          <cell r="AF55">
            <v>226.09915479820071</v>
          </cell>
          <cell r="AG55">
            <v>402.22155839514272</v>
          </cell>
          <cell r="AH55">
            <v>2272.2904359362428</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39417</v>
          </cell>
          <cell r="BD55">
            <v>0</v>
          </cell>
          <cell r="BE55">
            <v>0</v>
          </cell>
          <cell r="BF55">
            <v>0</v>
          </cell>
          <cell r="BG55">
            <v>0</v>
          </cell>
          <cell r="BH55">
            <v>0</v>
          </cell>
          <cell r="BI55">
            <v>0</v>
          </cell>
          <cell r="BJ55">
            <v>0</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0</v>
          </cell>
          <cell r="CJ55">
            <v>0</v>
          </cell>
          <cell r="CK55">
            <v>0</v>
          </cell>
          <cell r="CL55">
            <v>0</v>
          </cell>
          <cell r="CR55">
            <v>0</v>
          </cell>
          <cell r="CS55">
            <v>0</v>
          </cell>
          <cell r="CT55">
            <v>0</v>
          </cell>
          <cell r="CU55">
            <v>0</v>
          </cell>
          <cell r="CV55">
            <v>0</v>
          </cell>
          <cell r="CW55">
            <v>0</v>
          </cell>
          <cell r="CX55">
            <v>0</v>
          </cell>
          <cell r="CY55">
            <v>0</v>
          </cell>
          <cell r="CZ55">
            <v>0</v>
          </cell>
          <cell r="DA55">
            <v>0</v>
          </cell>
          <cell r="DC55">
            <v>39417</v>
          </cell>
          <cell r="DD55">
            <v>99684.528824416644</v>
          </cell>
          <cell r="DE55">
            <v>35773.16354994665</v>
          </cell>
          <cell r="DF55">
            <v>0</v>
          </cell>
          <cell r="DG55">
            <v>0</v>
          </cell>
          <cell r="DH55">
            <v>0</v>
          </cell>
          <cell r="DI55">
            <v>0</v>
          </cell>
          <cell r="DJ55">
            <v>0</v>
          </cell>
          <cell r="DK55">
            <v>135457.69237436331</v>
          </cell>
        </row>
        <row r="56">
          <cell r="A56">
            <v>39448</v>
          </cell>
          <cell r="B56">
            <v>5316.4565201086434</v>
          </cell>
          <cell r="C56">
            <v>93644.877737422852</v>
          </cell>
          <cell r="D56">
            <v>8605.7298302060535</v>
          </cell>
          <cell r="E56">
            <v>8499.424945895862</v>
          </cell>
          <cell r="F56">
            <v>16764.180420389115</v>
          </cell>
          <cell r="G56">
            <v>2553.0026147000403</v>
          </cell>
          <cell r="H56">
            <v>120.13840911887999</v>
          </cell>
          <cell r="I56">
            <v>21.180799606199997</v>
          </cell>
          <cell r="J56">
            <v>0</v>
          </cell>
          <cell r="K56">
            <v>0</v>
          </cell>
          <cell r="L56">
            <v>0</v>
          </cell>
          <cell r="M56">
            <v>466.12865949852005</v>
          </cell>
          <cell r="N56">
            <v>0</v>
          </cell>
          <cell r="O56">
            <v>0</v>
          </cell>
          <cell r="P56">
            <v>440.9593806127445</v>
          </cell>
          <cell r="Q56">
            <v>293.03084581062626</v>
          </cell>
          <cell r="R56">
            <v>2406.3275275963952</v>
          </cell>
          <cell r="S56">
            <v>2351.9574670856668</v>
          </cell>
          <cell r="T56">
            <v>1160.8832218658206</v>
          </cell>
          <cell r="U56">
            <v>4302.2813468371924</v>
          </cell>
          <cell r="V56">
            <v>79.797534678349606</v>
          </cell>
          <cell r="W56">
            <v>6272.9301785027628</v>
          </cell>
          <cell r="X56">
            <v>145.13684802999049</v>
          </cell>
          <cell r="Y56">
            <v>48.664919037815487</v>
          </cell>
          <cell r="Z56">
            <v>871.33557226275082</v>
          </cell>
          <cell r="AA56">
            <v>1642.3158824469147</v>
          </cell>
          <cell r="AB56">
            <v>11306.462202106679</v>
          </cell>
          <cell r="AC56">
            <v>6806.0859232209941</v>
          </cell>
          <cell r="AD56">
            <v>273.49393040770968</v>
          </cell>
          <cell r="AE56">
            <v>525.77318537211841</v>
          </cell>
          <cell r="AF56">
            <v>271.77089957379513</v>
          </cell>
          <cell r="AG56">
            <v>485.22301917010157</v>
          </cell>
          <cell r="AH56">
            <v>2692.1536375251021</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39448</v>
          </cell>
          <cell r="BD56">
            <v>0</v>
          </cell>
          <cell r="BE56">
            <v>0</v>
          </cell>
          <cell r="BF56">
            <v>0</v>
          </cell>
          <cell r="BG56">
            <v>0</v>
          </cell>
          <cell r="BH56">
            <v>0</v>
          </cell>
          <cell r="BI56">
            <v>0</v>
          </cell>
          <cell r="BJ56">
            <v>0</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0</v>
          </cell>
          <cell r="CJ56">
            <v>0</v>
          </cell>
          <cell r="CK56">
            <v>0</v>
          </cell>
          <cell r="CL56">
            <v>0</v>
          </cell>
          <cell r="CR56">
            <v>0</v>
          </cell>
          <cell r="CS56">
            <v>0</v>
          </cell>
          <cell r="CT56">
            <v>0</v>
          </cell>
          <cell r="CU56">
            <v>0</v>
          </cell>
          <cell r="CV56">
            <v>0</v>
          </cell>
          <cell r="CW56">
            <v>0</v>
          </cell>
          <cell r="CX56">
            <v>0</v>
          </cell>
          <cell r="CY56">
            <v>0</v>
          </cell>
          <cell r="CZ56">
            <v>0</v>
          </cell>
          <cell r="DA56">
            <v>0</v>
          </cell>
          <cell r="DC56">
            <v>39448</v>
          </cell>
          <cell r="DD56">
            <v>135991.11993694614</v>
          </cell>
          <cell r="DE56">
            <v>42376.583522143526</v>
          </cell>
          <cell r="DF56">
            <v>0</v>
          </cell>
          <cell r="DG56">
            <v>0</v>
          </cell>
          <cell r="DH56">
            <v>0</v>
          </cell>
          <cell r="DI56">
            <v>0</v>
          </cell>
          <cell r="DJ56">
            <v>0</v>
          </cell>
          <cell r="DK56">
            <v>178367.70345908968</v>
          </cell>
        </row>
        <row r="57">
          <cell r="A57">
            <v>39479</v>
          </cell>
          <cell r="B57">
            <v>5547.5502635503026</v>
          </cell>
          <cell r="C57">
            <v>100046.48947531656</v>
          </cell>
          <cell r="D57">
            <v>9687.5963459626018</v>
          </cell>
          <cell r="E57">
            <v>8411.6291439918405</v>
          </cell>
          <cell r="F57">
            <v>16856.688727631477</v>
          </cell>
          <cell r="G57">
            <v>2463.6576546819006</v>
          </cell>
          <cell r="H57">
            <v>119.60167092212998</v>
          </cell>
          <cell r="I57">
            <v>20.435847236999997</v>
          </cell>
          <cell r="J57">
            <v>0</v>
          </cell>
          <cell r="K57">
            <v>0</v>
          </cell>
          <cell r="L57">
            <v>0</v>
          </cell>
          <cell r="M57">
            <v>449.73439414019987</v>
          </cell>
          <cell r="N57">
            <v>0</v>
          </cell>
          <cell r="O57">
            <v>0</v>
          </cell>
          <cell r="P57">
            <v>399.19760883085905</v>
          </cell>
          <cell r="Q57">
            <v>264.49798885345797</v>
          </cell>
          <cell r="R57">
            <v>2208.8264432093051</v>
          </cell>
          <cell r="S57">
            <v>2156.0755203650992</v>
          </cell>
          <cell r="T57">
            <v>1041.7344819865884</v>
          </cell>
          <cell r="U57">
            <v>3880.6171163989907</v>
          </cell>
          <cell r="V57">
            <v>72.091530305748478</v>
          </cell>
          <cell r="W57">
            <v>5677.3267069494359</v>
          </cell>
          <cell r="X57">
            <v>130.74551707963431</v>
          </cell>
          <cell r="Y57">
            <v>44.06241219006948</v>
          </cell>
          <cell r="Z57">
            <v>791.7480682767557</v>
          </cell>
          <cell r="AA57">
            <v>1483.2502615979715</v>
          </cell>
          <cell r="AB57">
            <v>10346.381814582632</v>
          </cell>
          <cell r="AC57">
            <v>6138.5634070955384</v>
          </cell>
          <cell r="AD57">
            <v>250.72888026917465</v>
          </cell>
          <cell r="AE57">
            <v>483.12082968018518</v>
          </cell>
          <cell r="AF57">
            <v>245.30161400183883</v>
          </cell>
          <cell r="AG57">
            <v>437.5895367623271</v>
          </cell>
          <cell r="AH57">
            <v>2438.3186447049561</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C57">
            <v>39479</v>
          </cell>
          <cell r="BD57">
            <v>0</v>
          </cell>
          <cell r="BE57">
            <v>0</v>
          </cell>
          <cell r="BF57">
            <v>0</v>
          </cell>
          <cell r="BG57">
            <v>0</v>
          </cell>
          <cell r="BH57">
            <v>0</v>
          </cell>
          <cell r="BI57">
            <v>0</v>
          </cell>
          <cell r="BJ57">
            <v>0</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0</v>
          </cell>
          <cell r="CJ57">
            <v>0</v>
          </cell>
          <cell r="CK57">
            <v>0</v>
          </cell>
          <cell r="CL57">
            <v>0</v>
          </cell>
          <cell r="CR57">
            <v>0</v>
          </cell>
          <cell r="CS57">
            <v>0</v>
          </cell>
          <cell r="CT57">
            <v>0</v>
          </cell>
          <cell r="CU57">
            <v>0</v>
          </cell>
          <cell r="CV57">
            <v>0</v>
          </cell>
          <cell r="CW57">
            <v>0</v>
          </cell>
          <cell r="CX57">
            <v>0</v>
          </cell>
          <cell r="CY57">
            <v>0</v>
          </cell>
          <cell r="CZ57">
            <v>0</v>
          </cell>
          <cell r="DA57">
            <v>0</v>
          </cell>
          <cell r="DC57">
            <v>39479</v>
          </cell>
          <cell r="DD57">
            <v>143603.38352343402</v>
          </cell>
          <cell r="DE57">
            <v>38490.17838314057</v>
          </cell>
          <cell r="DF57">
            <v>0</v>
          </cell>
          <cell r="DG57">
            <v>0</v>
          </cell>
          <cell r="DH57">
            <v>0</v>
          </cell>
          <cell r="DI57">
            <v>0</v>
          </cell>
          <cell r="DJ57">
            <v>0</v>
          </cell>
          <cell r="DK57">
            <v>182093.56190657459</v>
          </cell>
        </row>
        <row r="58">
          <cell r="A58">
            <v>39508</v>
          </cell>
          <cell r="B58">
            <v>5211.525939486839</v>
          </cell>
          <cell r="C58">
            <v>83527.224670939657</v>
          </cell>
          <cell r="D58">
            <v>8780.9434397766363</v>
          </cell>
          <cell r="E58">
            <v>7473.0679465016574</v>
          </cell>
          <cell r="F58">
            <v>14126.152252980259</v>
          </cell>
          <cell r="G58">
            <v>2397.9999940515004</v>
          </cell>
          <cell r="H58">
            <v>102.63824494925001</v>
          </cell>
          <cell r="I58">
            <v>19.856289765</v>
          </cell>
          <cell r="J58">
            <v>0</v>
          </cell>
          <cell r="K58">
            <v>0</v>
          </cell>
          <cell r="L58">
            <v>0</v>
          </cell>
          <cell r="M58">
            <v>436.97999616899995</v>
          </cell>
          <cell r="N58">
            <v>0</v>
          </cell>
          <cell r="O58">
            <v>0</v>
          </cell>
          <cell r="P58">
            <v>326.912274791779</v>
          </cell>
          <cell r="Q58">
            <v>212.1234626310297</v>
          </cell>
          <cell r="R58">
            <v>1983.2356702818483</v>
          </cell>
          <cell r="S58">
            <v>1919.7841022375424</v>
          </cell>
          <cell r="T58">
            <v>800.28772073847051</v>
          </cell>
          <cell r="U58">
            <v>3096.4047090343502</v>
          </cell>
          <cell r="V58">
            <v>58.18461426226753</v>
          </cell>
          <cell r="W58">
            <v>4640.601361108801</v>
          </cell>
          <cell r="X58">
            <v>103.36486537696894</v>
          </cell>
          <cell r="Y58">
            <v>36.120362454671621</v>
          </cell>
          <cell r="Z58">
            <v>665.21242336216005</v>
          </cell>
          <cell r="AA58">
            <v>1194.4308757899123</v>
          </cell>
          <cell r="AB58">
            <v>8535.2924966517749</v>
          </cell>
          <cell r="AC58">
            <v>4895.3961625531874</v>
          </cell>
          <cell r="AD58">
            <v>223.32317021593587</v>
          </cell>
          <cell r="AE58">
            <v>436.61295903610602</v>
          </cell>
          <cell r="AF58">
            <v>196.69061283190484</v>
          </cell>
          <cell r="AG58">
            <v>348.71587661488769</v>
          </cell>
          <cell r="AH58">
            <v>2003.2779761759159</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C58">
            <v>39508</v>
          </cell>
          <cell r="BD58">
            <v>0</v>
          </cell>
          <cell r="BE58">
            <v>0</v>
          </cell>
          <cell r="BF58">
            <v>0</v>
          </cell>
          <cell r="BG58">
            <v>0</v>
          </cell>
          <cell r="BH58">
            <v>0</v>
          </cell>
          <cell r="BI58">
            <v>0</v>
          </cell>
          <cell r="BJ58">
            <v>0</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0</v>
          </cell>
          <cell r="CJ58">
            <v>0</v>
          </cell>
          <cell r="CK58">
            <v>0</v>
          </cell>
          <cell r="CL58">
            <v>0</v>
          </cell>
          <cell r="CR58">
            <v>0</v>
          </cell>
          <cell r="CS58">
            <v>0</v>
          </cell>
          <cell r="CT58">
            <v>0</v>
          </cell>
          <cell r="CU58">
            <v>0</v>
          </cell>
          <cell r="CV58">
            <v>0</v>
          </cell>
          <cell r="CW58">
            <v>0</v>
          </cell>
          <cell r="CX58">
            <v>0</v>
          </cell>
          <cell r="CY58">
            <v>0</v>
          </cell>
          <cell r="CZ58">
            <v>0</v>
          </cell>
          <cell r="DA58">
            <v>0</v>
          </cell>
          <cell r="DC58">
            <v>39508</v>
          </cell>
          <cell r="DD58">
            <v>122076.38877461979</v>
          </cell>
          <cell r="DE58">
            <v>31675.971696149514</v>
          </cell>
          <cell r="DF58">
            <v>0</v>
          </cell>
          <cell r="DG58">
            <v>0</v>
          </cell>
          <cell r="DH58">
            <v>0</v>
          </cell>
          <cell r="DI58">
            <v>0</v>
          </cell>
          <cell r="DJ58">
            <v>0</v>
          </cell>
          <cell r="DK58">
            <v>153752.36047076929</v>
          </cell>
        </row>
        <row r="59">
          <cell r="A59">
            <v>39539</v>
          </cell>
          <cell r="B59">
            <v>4211.7850310800668</v>
          </cell>
          <cell r="C59">
            <v>49945.313777512543</v>
          </cell>
          <cell r="D59">
            <v>6154.7809908753215</v>
          </cell>
          <cell r="E59">
            <v>5555.8426724159453</v>
          </cell>
          <cell r="F59">
            <v>9054.4052443233195</v>
          </cell>
          <cell r="G59">
            <v>2065.4568101907448</v>
          </cell>
          <cell r="H59">
            <v>69.413476662229996</v>
          </cell>
          <cell r="I59">
            <v>16.899098787349999</v>
          </cell>
          <cell r="J59">
            <v>0</v>
          </cell>
          <cell r="K59">
            <v>0</v>
          </cell>
          <cell r="L59">
            <v>0</v>
          </cell>
          <cell r="M59">
            <v>371.90070303930997</v>
          </cell>
          <cell r="N59">
            <v>0</v>
          </cell>
          <cell r="O59">
            <v>0</v>
          </cell>
          <cell r="P59">
            <v>185.87399086453712</v>
          </cell>
          <cell r="Q59">
            <v>114.92244915931164</v>
          </cell>
          <cell r="R59">
            <v>1348.9102016556833</v>
          </cell>
          <cell r="S59">
            <v>1287.1315611978364</v>
          </cell>
          <cell r="T59">
            <v>388.00046061513621</v>
          </cell>
          <cell r="U59">
            <v>1657.0788187437502</v>
          </cell>
          <cell r="V59">
            <v>32.000001197868691</v>
          </cell>
          <cell r="W59">
            <v>2627.4939022632257</v>
          </cell>
          <cell r="X59">
            <v>54.06788408931456</v>
          </cell>
          <cell r="Y59">
            <v>20.583591685534458</v>
          </cell>
          <cell r="Z59">
            <v>399.58280895956995</v>
          </cell>
          <cell r="AA59">
            <v>653.44041623270834</v>
          </cell>
          <cell r="AB59">
            <v>5006.5831330492483</v>
          </cell>
          <cell r="AC59">
            <v>2616.3678348856729</v>
          </cell>
          <cell r="AD59">
            <v>149.81306437186646</v>
          </cell>
          <cell r="AE59">
            <v>300.2453164181112</v>
          </cell>
          <cell r="AF59">
            <v>106.51259205276244</v>
          </cell>
          <cell r="AG59">
            <v>186.0417671337041</v>
          </cell>
          <cell r="AH59">
            <v>1147.2384768288473</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C59">
            <v>39539</v>
          </cell>
          <cell r="BD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0</v>
          </cell>
          <cell r="CJ59">
            <v>0</v>
          </cell>
          <cell r="CK59">
            <v>0</v>
          </cell>
          <cell r="CL59">
            <v>0</v>
          </cell>
          <cell r="CR59">
            <v>0</v>
          </cell>
          <cell r="CS59">
            <v>0</v>
          </cell>
          <cell r="CT59">
            <v>0</v>
          </cell>
          <cell r="CU59">
            <v>0</v>
          </cell>
          <cell r="CV59">
            <v>0</v>
          </cell>
          <cell r="CW59">
            <v>0</v>
          </cell>
          <cell r="CX59">
            <v>0</v>
          </cell>
          <cell r="CY59">
            <v>0</v>
          </cell>
          <cell r="CZ59">
            <v>0</v>
          </cell>
          <cell r="DA59">
            <v>0</v>
          </cell>
          <cell r="DC59">
            <v>39539</v>
          </cell>
          <cell r="DD59">
            <v>77445.797804886839</v>
          </cell>
          <cell r="DE59">
            <v>18281.888271404685</v>
          </cell>
          <cell r="DF59">
            <v>0</v>
          </cell>
          <cell r="DG59">
            <v>0</v>
          </cell>
          <cell r="DH59">
            <v>0</v>
          </cell>
          <cell r="DI59">
            <v>0</v>
          </cell>
          <cell r="DJ59">
            <v>0</v>
          </cell>
          <cell r="DK59">
            <v>95727.686076291517</v>
          </cell>
        </row>
        <row r="60">
          <cell r="A60">
            <v>39569</v>
          </cell>
          <cell r="B60">
            <v>3459.7779401866765</v>
          </cell>
          <cell r="C60">
            <v>28549.534619660437</v>
          </cell>
          <cell r="D60">
            <v>3860.5635763706832</v>
          </cell>
          <cell r="E60">
            <v>4063.2706952107342</v>
          </cell>
          <cell r="F60">
            <v>4913.9104141754478</v>
          </cell>
          <cell r="G60">
            <v>1861.382507165685</v>
          </cell>
          <cell r="H60">
            <v>44.298332971760004</v>
          </cell>
          <cell r="I60">
            <v>15.097743301550002</v>
          </cell>
          <cell r="J60">
            <v>0</v>
          </cell>
          <cell r="K60">
            <v>0</v>
          </cell>
          <cell r="L60">
            <v>0</v>
          </cell>
          <cell r="M60">
            <v>332.25803451463003</v>
          </cell>
          <cell r="N60">
            <v>0</v>
          </cell>
          <cell r="O60">
            <v>0</v>
          </cell>
          <cell r="P60">
            <v>102.22378366356961</v>
          </cell>
          <cell r="Q60">
            <v>56.383178350848986</v>
          </cell>
          <cell r="R60">
            <v>1007.2944827309417</v>
          </cell>
          <cell r="S60">
            <v>942.48897648285333</v>
          </cell>
          <cell r="T60">
            <v>132.99108086960103</v>
          </cell>
          <cell r="U60">
            <v>787.23236941133962</v>
          </cell>
          <cell r="V60">
            <v>16.300590722339759</v>
          </cell>
          <cell r="W60">
            <v>1431.7887414249624</v>
          </cell>
          <cell r="X60">
            <v>24.094316002587419</v>
          </cell>
          <cell r="Y60">
            <v>11.375956076685947</v>
          </cell>
          <cell r="Z60">
            <v>245.37727952784812</v>
          </cell>
          <cell r="AA60">
            <v>328.5613464881244</v>
          </cell>
          <cell r="AB60">
            <v>2887.7314291119396</v>
          </cell>
          <cell r="AC60">
            <v>1238.5505053949614</v>
          </cell>
          <cell r="AD60">
            <v>109.78516199502403</v>
          </cell>
          <cell r="AE60">
            <v>227.49647791353178</v>
          </cell>
          <cell r="AF60">
            <v>52.195734163839631</v>
          </cell>
          <cell r="AG60">
            <v>87.646958624459188</v>
          </cell>
          <cell r="AH60">
            <v>640.80529683351006</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C60">
            <v>39569</v>
          </cell>
          <cell r="BD60">
            <v>0</v>
          </cell>
          <cell r="BE60">
            <v>0</v>
          </cell>
          <cell r="BF60">
            <v>0</v>
          </cell>
          <cell r="BG60">
            <v>0</v>
          </cell>
          <cell r="BH60">
            <v>0</v>
          </cell>
          <cell r="BI60">
            <v>0</v>
          </cell>
          <cell r="BJ60">
            <v>0</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0</v>
          </cell>
          <cell r="CJ60">
            <v>0</v>
          </cell>
          <cell r="CK60">
            <v>0</v>
          </cell>
          <cell r="CL60">
            <v>0</v>
          </cell>
          <cell r="CR60">
            <v>0</v>
          </cell>
          <cell r="CS60">
            <v>0</v>
          </cell>
          <cell r="CT60">
            <v>0</v>
          </cell>
          <cell r="CU60">
            <v>0</v>
          </cell>
          <cell r="CV60">
            <v>0</v>
          </cell>
          <cell r="CW60">
            <v>0</v>
          </cell>
          <cell r="CX60">
            <v>0</v>
          </cell>
          <cell r="CY60">
            <v>0</v>
          </cell>
          <cell r="CZ60">
            <v>0</v>
          </cell>
          <cell r="DA60">
            <v>0</v>
          </cell>
          <cell r="DC60">
            <v>39569</v>
          </cell>
          <cell r="DD60">
            <v>47100.093863557602</v>
          </cell>
          <cell r="DE60">
            <v>10330.323665788967</v>
          </cell>
          <cell r="DF60">
            <v>0</v>
          </cell>
          <cell r="DG60">
            <v>0</v>
          </cell>
          <cell r="DH60">
            <v>0</v>
          </cell>
          <cell r="DI60">
            <v>0</v>
          </cell>
          <cell r="DJ60">
            <v>0</v>
          </cell>
          <cell r="DK60">
            <v>57430.417529346567</v>
          </cell>
        </row>
        <row r="61">
          <cell r="A61">
            <v>39600</v>
          </cell>
          <cell r="B61">
            <v>3006.9933411464644</v>
          </cell>
          <cell r="C61">
            <v>15152.405374230606</v>
          </cell>
          <cell r="D61">
            <v>2226.3118774722352</v>
          </cell>
          <cell r="E61">
            <v>3290.3770501912759</v>
          </cell>
          <cell r="F61">
            <v>2543.824744253975</v>
          </cell>
          <cell r="G61">
            <v>1810.9296259431001</v>
          </cell>
          <cell r="H61">
            <v>58.683379988999995</v>
          </cell>
          <cell r="I61">
            <v>14.652397792499999</v>
          </cell>
          <cell r="J61">
            <v>0</v>
          </cell>
          <cell r="K61">
            <v>0</v>
          </cell>
          <cell r="L61">
            <v>0</v>
          </cell>
          <cell r="M61">
            <v>322.4572569705</v>
          </cell>
          <cell r="N61">
            <v>0</v>
          </cell>
          <cell r="O61">
            <v>0</v>
          </cell>
          <cell r="P61">
            <v>62.873812517843028</v>
          </cell>
          <cell r="Q61">
            <v>29.074488409589698</v>
          </cell>
          <cell r="R61">
            <v>837.68848807977326</v>
          </cell>
          <cell r="S61">
            <v>772.49351013666228</v>
          </cell>
          <cell r="T61">
            <v>15.729303250209455</v>
          </cell>
          <cell r="U61">
            <v>382.21090447778965</v>
          </cell>
          <cell r="V61">
            <v>8.9589746864673447</v>
          </cell>
          <cell r="W61">
            <v>869.76004377143238</v>
          </cell>
          <cell r="X61">
            <v>10.183690433679084</v>
          </cell>
          <cell r="Y61">
            <v>7.0427133142060505</v>
          </cell>
          <cell r="Z61">
            <v>171.97765356231085</v>
          </cell>
          <cell r="AA61">
            <v>176.76831204845098</v>
          </cell>
          <cell r="AB61">
            <v>1921.5849544208374</v>
          </cell>
          <cell r="AC61">
            <v>597.13251767188819</v>
          </cell>
          <cell r="AD61">
            <v>90.03648594302193</v>
          </cell>
          <cell r="AE61">
            <v>191.18188823654643</v>
          </cell>
          <cell r="AF61">
            <v>26.858628775463497</v>
          </cell>
          <cell r="AG61">
            <v>41.853146298590829</v>
          </cell>
          <cell r="AH61">
            <v>402.24254488479147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C61">
            <v>39600</v>
          </cell>
          <cell r="BD61">
            <v>0</v>
          </cell>
          <cell r="BE61">
            <v>0</v>
          </cell>
          <cell r="BF61">
            <v>0</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0</v>
          </cell>
          <cell r="CJ61">
            <v>0</v>
          </cell>
          <cell r="CK61">
            <v>0</v>
          </cell>
          <cell r="CL61">
            <v>0</v>
          </cell>
          <cell r="CR61">
            <v>0</v>
          </cell>
          <cell r="CS61">
            <v>0</v>
          </cell>
          <cell r="CT61">
            <v>0</v>
          </cell>
          <cell r="CU61">
            <v>0</v>
          </cell>
          <cell r="CV61">
            <v>0</v>
          </cell>
          <cell r="CW61">
            <v>0</v>
          </cell>
          <cell r="CX61">
            <v>0</v>
          </cell>
          <cell r="CY61">
            <v>0</v>
          </cell>
          <cell r="CZ61">
            <v>0</v>
          </cell>
          <cell r="DA61">
            <v>0</v>
          </cell>
          <cell r="DC61">
            <v>39600</v>
          </cell>
          <cell r="DD61">
            <v>28426.635047989661</v>
          </cell>
          <cell r="DE61">
            <v>6615.6520609195541</v>
          </cell>
          <cell r="DF61">
            <v>0</v>
          </cell>
          <cell r="DG61">
            <v>0</v>
          </cell>
          <cell r="DH61">
            <v>0</v>
          </cell>
          <cell r="DI61">
            <v>0</v>
          </cell>
          <cell r="DJ61">
            <v>0</v>
          </cell>
          <cell r="DK61">
            <v>35042.287108909215</v>
          </cell>
        </row>
        <row r="62">
          <cell r="A62">
            <v>39630</v>
          </cell>
          <cell r="B62">
            <v>2763.167442871068</v>
          </cell>
          <cell r="C62">
            <v>8118.5313537901211</v>
          </cell>
          <cell r="D62">
            <v>1373.7004220315202</v>
          </cell>
          <cell r="E62">
            <v>3014.9264176340712</v>
          </cell>
          <cell r="F62">
            <v>1755.7157998837572</v>
          </cell>
          <cell r="G62">
            <v>1774.93731123771</v>
          </cell>
          <cell r="H62">
            <v>81.521339049860003</v>
          </cell>
          <cell r="I62">
            <v>14.3346951098</v>
          </cell>
          <cell r="J62">
            <v>0</v>
          </cell>
          <cell r="K62">
            <v>0</v>
          </cell>
          <cell r="L62">
            <v>0</v>
          </cell>
          <cell r="M62">
            <v>315.46553199508003</v>
          </cell>
          <cell r="N62">
            <v>0</v>
          </cell>
          <cell r="O62">
            <v>0</v>
          </cell>
          <cell r="P62">
            <v>60.02560656135897</v>
          </cell>
          <cell r="Q62">
            <v>26.943856819946507</v>
          </cell>
          <cell r="R62">
            <v>831.40578490672021</v>
          </cell>
          <cell r="S62">
            <v>765.48649799029783</v>
          </cell>
          <cell r="T62">
            <v>5.4264517694752135</v>
          </cell>
          <cell r="U62">
            <v>350.0927721031145</v>
          </cell>
          <cell r="V62">
            <v>8.3982649772091786</v>
          </cell>
          <cell r="W62">
            <v>828.78077495088587</v>
          </cell>
          <cell r="X62">
            <v>9.049448235014431</v>
          </cell>
          <cell r="Y62">
            <v>6.7303258631238894</v>
          </cell>
          <cell r="Z62">
            <v>167.24341087638831</v>
          </cell>
          <cell r="AA62">
            <v>165.08571996082455</v>
          </cell>
          <cell r="AB62">
            <v>1835.1810528531933</v>
          </cell>
          <cell r="AC62">
            <v>546.18186457037552</v>
          </cell>
          <cell r="AD62">
            <v>89.225584066981099</v>
          </cell>
          <cell r="AE62">
            <v>189.96173751628197</v>
          </cell>
          <cell r="AF62">
            <v>24.880585516913051</v>
          </cell>
          <cell r="AG62">
            <v>38.207304010250198</v>
          </cell>
          <cell r="AH62">
            <v>385.19782725376854</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C62">
            <v>39630</v>
          </cell>
          <cell r="BD62">
            <v>0</v>
          </cell>
          <cell r="BE62">
            <v>0</v>
          </cell>
          <cell r="BF62">
            <v>0</v>
          </cell>
          <cell r="BG62">
            <v>0</v>
          </cell>
          <cell r="BH62">
            <v>0</v>
          </cell>
          <cell r="BI62">
            <v>0</v>
          </cell>
          <cell r="BJ62">
            <v>0</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0</v>
          </cell>
          <cell r="CJ62">
            <v>0</v>
          </cell>
          <cell r="CK62">
            <v>0</v>
          </cell>
          <cell r="CL62">
            <v>0</v>
          </cell>
          <cell r="CR62">
            <v>0</v>
          </cell>
          <cell r="CS62">
            <v>0</v>
          </cell>
          <cell r="CT62">
            <v>0</v>
          </cell>
          <cell r="CU62">
            <v>0</v>
          </cell>
          <cell r="CV62">
            <v>0</v>
          </cell>
          <cell r="CW62">
            <v>0</v>
          </cell>
          <cell r="CX62">
            <v>0</v>
          </cell>
          <cell r="CY62">
            <v>0</v>
          </cell>
          <cell r="CZ62">
            <v>0</v>
          </cell>
          <cell r="DA62">
            <v>0</v>
          </cell>
          <cell r="DC62">
            <v>39630</v>
          </cell>
          <cell r="DD62">
            <v>19212.300313602987</v>
          </cell>
          <cell r="DE62">
            <v>6333.5048708021241</v>
          </cell>
          <cell r="DF62">
            <v>0</v>
          </cell>
          <cell r="DG62">
            <v>0</v>
          </cell>
          <cell r="DH62">
            <v>0</v>
          </cell>
          <cell r="DI62">
            <v>0</v>
          </cell>
          <cell r="DJ62">
            <v>0</v>
          </cell>
          <cell r="DK62">
            <v>25545.805184405112</v>
          </cell>
        </row>
        <row r="63">
          <cell r="A63">
            <v>39661</v>
          </cell>
          <cell r="B63">
            <v>2746.7351273949525</v>
          </cell>
          <cell r="C63">
            <v>9118.8585811686244</v>
          </cell>
          <cell r="D63">
            <v>1180.8704084442868</v>
          </cell>
          <cell r="E63">
            <v>3079.5020098041291</v>
          </cell>
          <cell r="F63">
            <v>1807.6945235125452</v>
          </cell>
          <cell r="G63">
            <v>1813.19820012837</v>
          </cell>
          <cell r="H63">
            <v>83.254299757420014</v>
          </cell>
          <cell r="I63">
            <v>14.650576443099999</v>
          </cell>
          <cell r="J63">
            <v>0</v>
          </cell>
          <cell r="K63">
            <v>0</v>
          </cell>
          <cell r="L63">
            <v>0</v>
          </cell>
          <cell r="M63">
            <v>322.41717429326002</v>
          </cell>
          <cell r="N63">
            <v>0</v>
          </cell>
          <cell r="O63">
            <v>0</v>
          </cell>
          <cell r="P63">
            <v>60.535541457390138</v>
          </cell>
          <cell r="Q63">
            <v>27.17275267978448</v>
          </cell>
          <cell r="R63">
            <v>838.4688176151484</v>
          </cell>
          <cell r="S63">
            <v>771.98952728275356</v>
          </cell>
          <cell r="T63">
            <v>5.472551047390164</v>
          </cell>
          <cell r="U63">
            <v>353.06691150079263</v>
          </cell>
          <cell r="V63">
            <v>8.4696106682121961</v>
          </cell>
          <cell r="W63">
            <v>835.82150744019771</v>
          </cell>
          <cell r="X63">
            <v>9.1263259162111119</v>
          </cell>
          <cell r="Y63">
            <v>6.7875019287378162</v>
          </cell>
          <cell r="Z63">
            <v>168.66419204333863</v>
          </cell>
          <cell r="AA63">
            <v>166.48817091912352</v>
          </cell>
          <cell r="AB63">
            <v>1853.0374851712995</v>
          </cell>
          <cell r="AC63">
            <v>550.82183754656035</v>
          </cell>
          <cell r="AD63">
            <v>89.983581220879188</v>
          </cell>
          <cell r="AE63">
            <v>191.57551744154179</v>
          </cell>
          <cell r="AF63">
            <v>25.091953290028222</v>
          </cell>
          <cell r="AG63">
            <v>38.531886113026324</v>
          </cell>
          <cell r="AH63">
            <v>388.47019425253086</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C63">
            <v>39661</v>
          </cell>
          <cell r="BD63">
            <v>0</v>
          </cell>
          <cell r="BE63">
            <v>0</v>
          </cell>
          <cell r="BF63">
            <v>0</v>
          </cell>
          <cell r="BG63">
            <v>0</v>
          </cell>
          <cell r="BH63">
            <v>0</v>
          </cell>
          <cell r="BI63">
            <v>0</v>
          </cell>
          <cell r="BJ63">
            <v>0</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0</v>
          </cell>
          <cell r="CJ63">
            <v>0</v>
          </cell>
          <cell r="CK63">
            <v>0</v>
          </cell>
          <cell r="CL63">
            <v>0</v>
          </cell>
          <cell r="CR63">
            <v>0</v>
          </cell>
          <cell r="CS63">
            <v>0</v>
          </cell>
          <cell r="CT63">
            <v>0</v>
          </cell>
          <cell r="CU63">
            <v>0</v>
          </cell>
          <cell r="CV63">
            <v>0</v>
          </cell>
          <cell r="CW63">
            <v>0</v>
          </cell>
          <cell r="CX63">
            <v>0</v>
          </cell>
          <cell r="CY63">
            <v>0</v>
          </cell>
          <cell r="CZ63">
            <v>0</v>
          </cell>
          <cell r="DA63">
            <v>0</v>
          </cell>
          <cell r="DC63">
            <v>39661</v>
          </cell>
          <cell r="DD63">
            <v>20167.180900946685</v>
          </cell>
          <cell r="DE63">
            <v>6389.5758655349464</v>
          </cell>
          <cell r="DF63">
            <v>0</v>
          </cell>
          <cell r="DG63">
            <v>0</v>
          </cell>
          <cell r="DH63">
            <v>0</v>
          </cell>
          <cell r="DI63">
            <v>0</v>
          </cell>
          <cell r="DJ63">
            <v>0</v>
          </cell>
          <cell r="DK63">
            <v>26556.756766481631</v>
          </cell>
        </row>
        <row r="64">
          <cell r="A64">
            <v>39692</v>
          </cell>
          <cell r="B64">
            <v>2794.0561408333424</v>
          </cell>
          <cell r="C64">
            <v>9843.9712756683257</v>
          </cell>
          <cell r="D64">
            <v>1200.3101839418894</v>
          </cell>
          <cell r="E64">
            <v>3083.4862472698564</v>
          </cell>
          <cell r="F64">
            <v>1825.8857550055507</v>
          </cell>
          <cell r="G64">
            <v>1822.80921115038</v>
          </cell>
          <cell r="H64">
            <v>83.59295597628001</v>
          </cell>
          <cell r="I64">
            <v>14.7572584029</v>
          </cell>
          <cell r="J64">
            <v>0</v>
          </cell>
          <cell r="K64">
            <v>0</v>
          </cell>
          <cell r="L64">
            <v>0</v>
          </cell>
          <cell r="M64">
            <v>324.76493829833998</v>
          </cell>
          <cell r="N64">
            <v>0</v>
          </cell>
          <cell r="O64">
            <v>0</v>
          </cell>
          <cell r="P64">
            <v>60.094510121211258</v>
          </cell>
          <cell r="Q64">
            <v>26.974785747739137</v>
          </cell>
          <cell r="R64">
            <v>832.36015790757131</v>
          </cell>
          <cell r="S64">
            <v>766.36520205931015</v>
          </cell>
          <cell r="T64">
            <v>5.4326808084754523</v>
          </cell>
          <cell r="U64">
            <v>350.49464456485811</v>
          </cell>
          <cell r="V64">
            <v>8.4079053688130685</v>
          </cell>
          <cell r="W64">
            <v>829.73213469554548</v>
          </cell>
          <cell r="X64">
            <v>9.0598361216816699</v>
          </cell>
          <cell r="Y64">
            <v>6.7380516228038223</v>
          </cell>
          <cell r="Z64">
            <v>167.43539005046702</v>
          </cell>
          <cell r="AA64">
            <v>165.27522231553135</v>
          </cell>
          <cell r="AB64">
            <v>1872.3976019513436</v>
          </cell>
          <cell r="AC64">
            <v>546.8088282439071</v>
          </cell>
          <cell r="AD64">
            <v>89.328006361803375</v>
          </cell>
          <cell r="AE64">
            <v>190.17979512036834</v>
          </cell>
          <cell r="AF64">
            <v>24.90914600986822</v>
          </cell>
          <cell r="AG64">
            <v>38.251162280236592</v>
          </cell>
          <cell r="AH64">
            <v>385.63999690544915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C64">
            <v>39692</v>
          </cell>
          <cell r="BD64">
            <v>0</v>
          </cell>
          <cell r="BE64">
            <v>0</v>
          </cell>
          <cell r="BF64">
            <v>0</v>
          </cell>
          <cell r="BG64">
            <v>0</v>
          </cell>
          <cell r="BH64">
            <v>0</v>
          </cell>
          <cell r="BI64">
            <v>0</v>
          </cell>
          <cell r="BJ64">
            <v>0</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0</v>
          </cell>
          <cell r="CJ64">
            <v>0</v>
          </cell>
          <cell r="CK64">
            <v>0</v>
          </cell>
          <cell r="CL64">
            <v>0</v>
          </cell>
          <cell r="CR64">
            <v>0</v>
          </cell>
          <cell r="CS64">
            <v>0</v>
          </cell>
          <cell r="CT64">
            <v>0</v>
          </cell>
          <cell r="CU64">
            <v>0</v>
          </cell>
          <cell r="CV64">
            <v>0</v>
          </cell>
          <cell r="CW64">
            <v>0</v>
          </cell>
          <cell r="CX64">
            <v>0</v>
          </cell>
          <cell r="CY64">
            <v>0</v>
          </cell>
          <cell r="CZ64">
            <v>0</v>
          </cell>
          <cell r="DA64">
            <v>0</v>
          </cell>
          <cell r="DC64">
            <v>39692</v>
          </cell>
          <cell r="DD64">
            <v>20993.633966546862</v>
          </cell>
          <cell r="DE64">
            <v>6375.885058256983</v>
          </cell>
          <cell r="DF64">
            <v>0</v>
          </cell>
          <cell r="DG64">
            <v>0</v>
          </cell>
          <cell r="DH64">
            <v>0</v>
          </cell>
          <cell r="DI64">
            <v>0</v>
          </cell>
          <cell r="DJ64">
            <v>0</v>
          </cell>
          <cell r="DK64">
            <v>27369.519024803845</v>
          </cell>
        </row>
        <row r="65">
          <cell r="A65">
            <v>39722</v>
          </cell>
          <cell r="B65">
            <v>3001.2862650301845</v>
          </cell>
          <cell r="C65">
            <v>13334.410197775047</v>
          </cell>
          <cell r="D65">
            <v>1614.8000994645058</v>
          </cell>
          <cell r="E65">
            <v>3706.8706642403345</v>
          </cell>
          <cell r="F65">
            <v>3502.852238440742</v>
          </cell>
          <cell r="G65">
            <v>1925.8363280968499</v>
          </cell>
          <cell r="H65">
            <v>66.362725881999992</v>
          </cell>
          <cell r="I65">
            <v>15.66667453</v>
          </cell>
          <cell r="J65">
            <v>0</v>
          </cell>
          <cell r="K65">
            <v>0</v>
          </cell>
          <cell r="L65">
            <v>0</v>
          </cell>
          <cell r="M65">
            <v>344.77857933800004</v>
          </cell>
          <cell r="N65">
            <v>0</v>
          </cell>
          <cell r="O65">
            <v>0</v>
          </cell>
          <cell r="P65">
            <v>125.55020884313991</v>
          </cell>
          <cell r="Q65">
            <v>72.501075224215171</v>
          </cell>
          <cell r="R65">
            <v>1110.5810434701039</v>
          </cell>
          <cell r="S65">
            <v>1045.687582652271</v>
          </cell>
          <cell r="T65">
            <v>201.67173312881184</v>
          </cell>
          <cell r="U65">
            <v>1026.043244346117</v>
          </cell>
          <cell r="V65">
            <v>20.639230509547602</v>
          </cell>
          <cell r="W65">
            <v>1764.8190831415452</v>
          </cell>
          <cell r="X65">
            <v>32.282112977670295</v>
          </cell>
          <cell r="Y65">
            <v>13.945252719287076</v>
          </cell>
          <cell r="Z65">
            <v>289.15310609711679</v>
          </cell>
          <cell r="AA65">
            <v>418.22474677706623</v>
          </cell>
          <cell r="AB65">
            <v>3526.0246420959884</v>
          </cell>
          <cell r="AC65">
            <v>1616.7072003841663</v>
          </cell>
          <cell r="AD65">
            <v>121.77535465125624</v>
          </cell>
          <cell r="AE65">
            <v>249.66858939447141</v>
          </cell>
          <cell r="AF65">
            <v>67.149413835062632</v>
          </cell>
          <cell r="AG65">
            <v>114.64155003175691</v>
          </cell>
          <cell r="AH65">
            <v>782.32589476230805</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C65">
            <v>39722</v>
          </cell>
          <cell r="BD65">
            <v>0</v>
          </cell>
          <cell r="BE65">
            <v>0</v>
          </cell>
          <cell r="BF65">
            <v>0</v>
          </cell>
          <cell r="BG65">
            <v>0</v>
          </cell>
          <cell r="BH65">
            <v>0</v>
          </cell>
          <cell r="BI65">
            <v>0</v>
          </cell>
          <cell r="BJ65">
            <v>0</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0</v>
          </cell>
          <cell r="CJ65">
            <v>0</v>
          </cell>
          <cell r="CK65">
            <v>0</v>
          </cell>
          <cell r="CL65">
            <v>0</v>
          </cell>
          <cell r="CR65">
            <v>0</v>
          </cell>
          <cell r="CS65">
            <v>0</v>
          </cell>
          <cell r="CT65">
            <v>0</v>
          </cell>
          <cell r="CU65">
            <v>0</v>
          </cell>
          <cell r="CV65">
            <v>0</v>
          </cell>
          <cell r="CW65">
            <v>0</v>
          </cell>
          <cell r="CX65">
            <v>0</v>
          </cell>
          <cell r="CY65">
            <v>0</v>
          </cell>
          <cell r="CZ65">
            <v>0</v>
          </cell>
          <cell r="DA65">
            <v>0</v>
          </cell>
          <cell r="DC65">
            <v>39722</v>
          </cell>
          <cell r="DD65">
            <v>27512.863772797664</v>
          </cell>
          <cell r="DE65">
            <v>12599.391065041902</v>
          </cell>
          <cell r="DF65">
            <v>0</v>
          </cell>
          <cell r="DG65">
            <v>0</v>
          </cell>
          <cell r="DH65">
            <v>0</v>
          </cell>
          <cell r="DI65">
            <v>0</v>
          </cell>
          <cell r="DJ65">
            <v>0</v>
          </cell>
          <cell r="DK65">
            <v>40112.254837839566</v>
          </cell>
        </row>
        <row r="66">
          <cell r="A66">
            <v>39753</v>
          </cell>
          <cell r="B66">
            <v>3841.4573698906515</v>
          </cell>
          <cell r="C66">
            <v>33417.268021383992</v>
          </cell>
          <cell r="D66">
            <v>3288.0707679893267</v>
          </cell>
          <cell r="E66">
            <v>5447.6428589080588</v>
          </cell>
          <cell r="F66">
            <v>8115.9868708441873</v>
          </cell>
          <cell r="G66">
            <v>2308.3872564979501</v>
          </cell>
          <cell r="H66">
            <v>65.054266946999988</v>
          </cell>
          <cell r="I66">
            <v>19.043435853000002</v>
          </cell>
          <cell r="J66">
            <v>0</v>
          </cell>
          <cell r="K66">
            <v>0</v>
          </cell>
          <cell r="L66">
            <v>0</v>
          </cell>
          <cell r="M66">
            <v>419.09141257380003</v>
          </cell>
          <cell r="N66">
            <v>0</v>
          </cell>
          <cell r="O66">
            <v>0</v>
          </cell>
          <cell r="P66">
            <v>235.57270238833058</v>
          </cell>
          <cell r="Q66">
            <v>148.33776665919436</v>
          </cell>
          <cell r="R66">
            <v>1604.9759855036359</v>
          </cell>
          <cell r="S66">
            <v>1538.8280992522089</v>
          </cell>
          <cell r="T66">
            <v>523.42469363211569</v>
          </cell>
          <cell r="U66">
            <v>2149.0500658595934</v>
          </cell>
          <cell r="V66">
            <v>41.067705001710038</v>
          </cell>
          <cell r="W66">
            <v>3335.2449309527569</v>
          </cell>
          <cell r="X66">
            <v>70.747433601305161</v>
          </cell>
          <cell r="Y66">
            <v>26.065233959513463</v>
          </cell>
          <cell r="Z66">
            <v>496.32593757472694</v>
          </cell>
          <cell r="AA66">
            <v>840.29632921719804</v>
          </cell>
          <cell r="AB66">
            <v>6405.7939812607474</v>
          </cell>
          <cell r="AC66">
            <v>3394.8823067604708</v>
          </cell>
          <cell r="AD66">
            <v>179.07485355220561</v>
          </cell>
          <cell r="AE66">
            <v>355.94517712581751</v>
          </cell>
          <cell r="AF66">
            <v>137.5068235125822</v>
          </cell>
          <cell r="AG66">
            <v>241.56600521694301</v>
          </cell>
          <cell r="AH66">
            <v>1450.0971786312987</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C66">
            <v>39753</v>
          </cell>
          <cell r="BD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0</v>
          </cell>
          <cell r="CJ66">
            <v>0</v>
          </cell>
          <cell r="CK66">
            <v>0</v>
          </cell>
          <cell r="CL66">
            <v>0</v>
          </cell>
          <cell r="CR66">
            <v>0</v>
          </cell>
          <cell r="CS66">
            <v>0</v>
          </cell>
          <cell r="CT66">
            <v>0</v>
          </cell>
          <cell r="CU66">
            <v>0</v>
          </cell>
          <cell r="CV66">
            <v>0</v>
          </cell>
          <cell r="CW66">
            <v>0</v>
          </cell>
          <cell r="CX66">
            <v>0</v>
          </cell>
          <cell r="CY66">
            <v>0</v>
          </cell>
          <cell r="CZ66">
            <v>0</v>
          </cell>
          <cell r="DA66">
            <v>0</v>
          </cell>
          <cell r="DC66">
            <v>39753</v>
          </cell>
          <cell r="DD66">
            <v>56922.002260887966</v>
          </cell>
          <cell r="DE66">
            <v>23174.803209662361</v>
          </cell>
          <cell r="DF66">
            <v>0</v>
          </cell>
          <cell r="DG66">
            <v>0</v>
          </cell>
          <cell r="DH66">
            <v>0</v>
          </cell>
          <cell r="DI66">
            <v>0</v>
          </cell>
          <cell r="DJ66">
            <v>0</v>
          </cell>
          <cell r="DK66">
            <v>80096.805470550331</v>
          </cell>
        </row>
        <row r="67">
          <cell r="A67">
            <v>39783</v>
          </cell>
          <cell r="B67">
            <v>4623.7730640760929</v>
          </cell>
          <cell r="C67">
            <v>66519.55102816454</v>
          </cell>
          <cell r="D67">
            <v>5894.0830733561224</v>
          </cell>
          <cell r="E67">
            <v>7210.7148293844439</v>
          </cell>
          <cell r="F67">
            <v>14109.104709489538</v>
          </cell>
          <cell r="G67">
            <v>2456.4931565970451</v>
          </cell>
          <cell r="H67">
            <v>95.522363481499994</v>
          </cell>
          <cell r="I67">
            <v>20.350760546349999</v>
          </cell>
          <cell r="J67">
            <v>0</v>
          </cell>
          <cell r="K67">
            <v>0</v>
          </cell>
          <cell r="L67">
            <v>0</v>
          </cell>
          <cell r="M67">
            <v>447.86188008071002</v>
          </cell>
          <cell r="N67">
            <v>0</v>
          </cell>
          <cell r="O67">
            <v>0</v>
          </cell>
          <cell r="P67">
            <v>371.4682380676897</v>
          </cell>
          <cell r="Q67">
            <v>243.81375864531725</v>
          </cell>
          <cell r="R67">
            <v>2145.3622150850288</v>
          </cell>
          <cell r="S67">
            <v>2085.8264546206151</v>
          </cell>
          <cell r="T67">
            <v>942.12452283735604</v>
          </cell>
          <cell r="U67">
            <v>3568.9977010744992</v>
          </cell>
          <cell r="V67">
            <v>66.643847224858035</v>
          </cell>
          <cell r="W67">
            <v>5278.4780707455175</v>
          </cell>
          <cell r="X67">
            <v>119.75166358889857</v>
          </cell>
          <cell r="Y67">
            <v>41.020609087187943</v>
          </cell>
          <cell r="Z67">
            <v>745.43498485276371</v>
          </cell>
          <cell r="AA67">
            <v>1369.7783141987475</v>
          </cell>
          <cell r="AB67">
            <v>9894.4324169045085</v>
          </cell>
          <cell r="AC67">
            <v>5644.2556264994155</v>
          </cell>
          <cell r="AD67">
            <v>242.59705584562158</v>
          </cell>
          <cell r="AE67">
            <v>470.70191098033587</v>
          </cell>
          <cell r="AF67">
            <v>226.09915479820071</v>
          </cell>
          <cell r="AG67">
            <v>402.22155839514272</v>
          </cell>
          <cell r="AH67">
            <v>2272.2904359362428</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C67">
            <v>39783</v>
          </cell>
          <cell r="BD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0</v>
          </cell>
          <cell r="CJ67">
            <v>0</v>
          </cell>
          <cell r="CK67">
            <v>0</v>
          </cell>
          <cell r="CL67">
            <v>0</v>
          </cell>
          <cell r="CR67">
            <v>0</v>
          </cell>
          <cell r="CS67">
            <v>0</v>
          </cell>
          <cell r="CT67">
            <v>0</v>
          </cell>
          <cell r="CU67">
            <v>0</v>
          </cell>
          <cell r="CV67">
            <v>0</v>
          </cell>
          <cell r="CW67">
            <v>0</v>
          </cell>
          <cell r="CX67">
            <v>0</v>
          </cell>
          <cell r="CY67">
            <v>0</v>
          </cell>
          <cell r="CZ67">
            <v>0</v>
          </cell>
          <cell r="DA67">
            <v>0</v>
          </cell>
          <cell r="DC67">
            <v>39783</v>
          </cell>
          <cell r="DD67">
            <v>101377.45486517635</v>
          </cell>
          <cell r="DE67">
            <v>36131.298539387943</v>
          </cell>
          <cell r="DF67">
            <v>0</v>
          </cell>
          <cell r="DG67">
            <v>0</v>
          </cell>
          <cell r="DH67">
            <v>0</v>
          </cell>
          <cell r="DI67">
            <v>0</v>
          </cell>
          <cell r="DJ67">
            <v>0</v>
          </cell>
          <cell r="DK67">
            <v>137508.75340456428</v>
          </cell>
        </row>
        <row r="68">
          <cell r="A68">
            <v>39814</v>
          </cell>
          <cell r="B68">
            <v>5321.304213420115</v>
          </cell>
          <cell r="C68">
            <v>93366.493830478139</v>
          </cell>
          <cell r="D68">
            <v>8519.6725319039924</v>
          </cell>
          <cell r="E68">
            <v>8634.660954492876</v>
          </cell>
          <cell r="F68">
            <v>18956.519160042313</v>
          </cell>
          <cell r="G68">
            <v>2553.0026147000403</v>
          </cell>
          <cell r="H68">
            <v>120.13840911887999</v>
          </cell>
          <cell r="I68">
            <v>21.180799606199997</v>
          </cell>
          <cell r="J68">
            <v>0</v>
          </cell>
          <cell r="K68">
            <v>0</v>
          </cell>
          <cell r="L68">
            <v>0</v>
          </cell>
          <cell r="M68">
            <v>466.12865949852005</v>
          </cell>
          <cell r="N68">
            <v>0</v>
          </cell>
          <cell r="O68">
            <v>0</v>
          </cell>
          <cell r="P68">
            <v>440.9593806127445</v>
          </cell>
          <cell r="Q68">
            <v>293.03084581062626</v>
          </cell>
          <cell r="R68">
            <v>2406.3275275963952</v>
          </cell>
          <cell r="S68">
            <v>2351.9574670856668</v>
          </cell>
          <cell r="T68">
            <v>1160.8832218658206</v>
          </cell>
          <cell r="U68">
            <v>4302.2813468371924</v>
          </cell>
          <cell r="V68">
            <v>79.797534678349606</v>
          </cell>
          <cell r="W68">
            <v>6272.9301785027628</v>
          </cell>
          <cell r="X68">
            <v>145.13684802999049</v>
          </cell>
          <cell r="Y68">
            <v>48.664919037815487</v>
          </cell>
          <cell r="Z68">
            <v>871.33557226275082</v>
          </cell>
          <cell r="AA68">
            <v>1642.3158824469147</v>
          </cell>
          <cell r="AB68">
            <v>11672.829580721298</v>
          </cell>
          <cell r="AC68">
            <v>6806.0859232209941</v>
          </cell>
          <cell r="AD68">
            <v>273.49393040770968</v>
          </cell>
          <cell r="AE68">
            <v>525.77318537211841</v>
          </cell>
          <cell r="AF68">
            <v>271.77089957379513</v>
          </cell>
          <cell r="AG68">
            <v>485.22301917010157</v>
          </cell>
          <cell r="AH68">
            <v>2692.1536375251021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C68">
            <v>39814</v>
          </cell>
          <cell r="BD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0</v>
          </cell>
          <cell r="CJ68">
            <v>0</v>
          </cell>
          <cell r="CK68">
            <v>0</v>
          </cell>
          <cell r="CL68">
            <v>0</v>
          </cell>
          <cell r="CR68">
            <v>0</v>
          </cell>
          <cell r="CS68">
            <v>0</v>
          </cell>
          <cell r="CT68">
            <v>0</v>
          </cell>
          <cell r="CU68">
            <v>0</v>
          </cell>
          <cell r="CV68">
            <v>0</v>
          </cell>
          <cell r="CW68">
            <v>0</v>
          </cell>
          <cell r="CX68">
            <v>0</v>
          </cell>
          <cell r="CY68">
            <v>0</v>
          </cell>
          <cell r="CZ68">
            <v>0</v>
          </cell>
          <cell r="DA68">
            <v>0</v>
          </cell>
          <cell r="DC68">
            <v>39814</v>
          </cell>
          <cell r="DD68">
            <v>137959.10117326106</v>
          </cell>
          <cell r="DE68">
            <v>42742.950900758144</v>
          </cell>
          <cell r="DF68">
            <v>0</v>
          </cell>
          <cell r="DG68">
            <v>0</v>
          </cell>
          <cell r="DH68">
            <v>0</v>
          </cell>
          <cell r="DI68">
            <v>0</v>
          </cell>
          <cell r="DJ68">
            <v>0</v>
          </cell>
          <cell r="DK68">
            <v>180702.05207401922</v>
          </cell>
        </row>
        <row r="69">
          <cell r="A69">
            <v>39845</v>
          </cell>
          <cell r="B69">
            <v>5508.8383534728046</v>
          </cell>
          <cell r="C69">
            <v>98010.713689369615</v>
          </cell>
          <cell r="D69">
            <v>9513.127422753103</v>
          </cell>
          <cell r="E69">
            <v>8414.6952362010088</v>
          </cell>
          <cell r="F69">
            <v>18765.409736053563</v>
          </cell>
          <cell r="G69">
            <v>2422.5966937705352</v>
          </cell>
          <cell r="H69">
            <v>117.82081410602997</v>
          </cell>
          <cell r="I69">
            <v>20.095249783049997</v>
          </cell>
          <cell r="J69">
            <v>0</v>
          </cell>
          <cell r="K69">
            <v>0</v>
          </cell>
          <cell r="L69">
            <v>0</v>
          </cell>
          <cell r="M69">
            <v>442.23882090453003</v>
          </cell>
          <cell r="N69">
            <v>0</v>
          </cell>
          <cell r="O69">
            <v>0</v>
          </cell>
          <cell r="P69">
            <v>388.15732740983441</v>
          </cell>
          <cell r="Q69">
            <v>257.2514352788603</v>
          </cell>
          <cell r="R69">
            <v>2145.0744984030493</v>
          </cell>
          <cell r="S69">
            <v>2094.0918983666393</v>
          </cell>
          <cell r="T69">
            <v>1013.7309999424868</v>
          </cell>
          <cell r="U69">
            <v>3774.5396414558109</v>
          </cell>
          <cell r="V69">
            <v>70.110784008241751</v>
          </cell>
          <cell r="W69">
            <v>5520.4463712856204</v>
          </cell>
          <cell r="X69">
            <v>127.18621372497681</v>
          </cell>
          <cell r="Y69">
            <v>42.843254614433306</v>
          </cell>
          <cell r="Z69">
            <v>769.59417834249393</v>
          </cell>
          <cell r="AA69">
            <v>1442.5384267598079</v>
          </cell>
          <cell r="AB69">
            <v>10458.863169541415</v>
          </cell>
          <cell r="AC69">
            <v>5970.805127149757</v>
          </cell>
          <cell r="AD69">
            <v>243.5197300852239</v>
          </cell>
          <cell r="AE69">
            <v>469.13352250023655</v>
          </cell>
          <cell r="AF69">
            <v>238.58156604573244</v>
          </cell>
          <cell r="AG69">
            <v>425.63471375851111</v>
          </cell>
          <cell r="AH69">
            <v>2370.7850301435774</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C69">
            <v>39845</v>
          </cell>
          <cell r="BD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0</v>
          </cell>
          <cell r="CJ69">
            <v>0</v>
          </cell>
          <cell r="CK69">
            <v>0</v>
          </cell>
          <cell r="CL69">
            <v>0</v>
          </cell>
          <cell r="CR69">
            <v>0</v>
          </cell>
          <cell r="CS69">
            <v>0</v>
          </cell>
          <cell r="CT69">
            <v>0</v>
          </cell>
          <cell r="CU69">
            <v>0</v>
          </cell>
          <cell r="CV69">
            <v>0</v>
          </cell>
          <cell r="CW69">
            <v>0</v>
          </cell>
          <cell r="CX69">
            <v>0</v>
          </cell>
          <cell r="CY69">
            <v>0</v>
          </cell>
          <cell r="CZ69">
            <v>0</v>
          </cell>
          <cell r="DA69">
            <v>0</v>
          </cell>
          <cell r="DC69">
            <v>39845</v>
          </cell>
          <cell r="DD69">
            <v>143215.5360164142</v>
          </cell>
          <cell r="DE69">
            <v>37822.887888816702</v>
          </cell>
          <cell r="DF69">
            <v>0</v>
          </cell>
          <cell r="DG69">
            <v>0</v>
          </cell>
          <cell r="DH69">
            <v>0</v>
          </cell>
          <cell r="DI69">
            <v>0</v>
          </cell>
          <cell r="DJ69">
            <v>0</v>
          </cell>
          <cell r="DK69">
            <v>181038.42390523091</v>
          </cell>
        </row>
        <row r="70">
          <cell r="A70">
            <v>39873</v>
          </cell>
          <cell r="B70">
            <v>5133.0598202005667</v>
          </cell>
          <cell r="C70">
            <v>81677.742972531603</v>
          </cell>
          <cell r="D70">
            <v>8541.310201926326</v>
          </cell>
          <cell r="E70">
            <v>7463.9356062285788</v>
          </cell>
          <cell r="F70">
            <v>15671.553445129386</v>
          </cell>
          <cell r="G70">
            <v>2358.033327483975</v>
          </cell>
          <cell r="H70">
            <v>100.90287137475001</v>
          </cell>
          <cell r="I70">
            <v>19.525351602249998</v>
          </cell>
          <cell r="J70">
            <v>0</v>
          </cell>
          <cell r="K70">
            <v>0</v>
          </cell>
          <cell r="L70">
            <v>0</v>
          </cell>
          <cell r="M70">
            <v>429.69699623284998</v>
          </cell>
          <cell r="N70">
            <v>0</v>
          </cell>
          <cell r="O70">
            <v>0</v>
          </cell>
          <cell r="P70">
            <v>325.71892157498303</v>
          </cell>
          <cell r="Q70">
            <v>211.34017661782516</v>
          </cell>
          <cell r="R70">
            <v>1976.3446694540376</v>
          </cell>
          <cell r="S70">
            <v>1913.0842408952706</v>
          </cell>
          <cell r="T70">
            <v>797.26080103376296</v>
          </cell>
          <cell r="U70">
            <v>3084.9387063913409</v>
          </cell>
          <cell r="V70">
            <v>57.970513744749461</v>
          </cell>
          <cell r="W70">
            <v>4623.6440349250743</v>
          </cell>
          <cell r="X70">
            <v>102.9801373119991</v>
          </cell>
          <cell r="Y70">
            <v>35.988582696603501</v>
          </cell>
          <cell r="Z70">
            <v>662.81779094207968</v>
          </cell>
          <cell r="AA70">
            <v>1190.0302996439757</v>
          </cell>
          <cell r="AB70">
            <v>8862.4361308459556</v>
          </cell>
          <cell r="AC70">
            <v>4877.2630303092737</v>
          </cell>
          <cell r="AD70">
            <v>222.54392716638827</v>
          </cell>
          <cell r="AE70">
            <v>435.10105934977037</v>
          </cell>
          <cell r="AF70">
            <v>195.96423724965101</v>
          </cell>
          <cell r="AG70">
            <v>347.42366983647509</v>
          </cell>
          <cell r="AH70">
            <v>1995.9782115136491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C70">
            <v>39873</v>
          </cell>
          <cell r="BD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0</v>
          </cell>
          <cell r="CJ70">
            <v>0</v>
          </cell>
          <cell r="CK70">
            <v>0</v>
          </cell>
          <cell r="CL70">
            <v>0</v>
          </cell>
          <cell r="CR70">
            <v>0</v>
          </cell>
          <cell r="CS70">
            <v>0</v>
          </cell>
          <cell r="CT70">
            <v>0</v>
          </cell>
          <cell r="CU70">
            <v>0</v>
          </cell>
          <cell r="CV70">
            <v>0</v>
          </cell>
          <cell r="CW70">
            <v>0</v>
          </cell>
          <cell r="CX70">
            <v>0</v>
          </cell>
          <cell r="CY70">
            <v>0</v>
          </cell>
          <cell r="CZ70">
            <v>0</v>
          </cell>
          <cell r="DA70">
            <v>0</v>
          </cell>
          <cell r="DC70">
            <v>39873</v>
          </cell>
          <cell r="DD70">
            <v>121395.76059271028</v>
          </cell>
          <cell r="DE70">
            <v>31918.829141502865</v>
          </cell>
          <cell r="DF70">
            <v>0</v>
          </cell>
          <cell r="DG70">
            <v>0</v>
          </cell>
          <cell r="DH70">
            <v>0</v>
          </cell>
          <cell r="DI70">
            <v>0</v>
          </cell>
          <cell r="DJ70">
            <v>0</v>
          </cell>
          <cell r="DK70">
            <v>153314.58973421314</v>
          </cell>
        </row>
        <row r="71">
          <cell r="A71">
            <v>39904</v>
          </cell>
          <cell r="B71">
            <v>4180.9720306925765</v>
          </cell>
          <cell r="C71">
            <v>50006.409140063253</v>
          </cell>
          <cell r="D71">
            <v>6026.7024377872631</v>
          </cell>
          <cell r="E71">
            <v>5644.0071787209881</v>
          </cell>
          <cell r="F71">
            <v>10219.279225735594</v>
          </cell>
          <cell r="G71">
            <v>2065.4568101907448</v>
          </cell>
          <cell r="H71">
            <v>69.413476662229996</v>
          </cell>
          <cell r="I71">
            <v>16.899098787349999</v>
          </cell>
          <cell r="J71">
            <v>0</v>
          </cell>
          <cell r="K71">
            <v>0</v>
          </cell>
          <cell r="L71">
            <v>0</v>
          </cell>
          <cell r="M71">
            <v>371.90070303930997</v>
          </cell>
          <cell r="N71">
            <v>0</v>
          </cell>
          <cell r="O71">
            <v>0</v>
          </cell>
          <cell r="P71">
            <v>185.87399086453712</v>
          </cell>
          <cell r="Q71">
            <v>114.92244915931164</v>
          </cell>
          <cell r="R71">
            <v>1348.9102016556833</v>
          </cell>
          <cell r="S71">
            <v>1287.1315611978364</v>
          </cell>
          <cell r="T71">
            <v>388.00046061513621</v>
          </cell>
          <cell r="U71">
            <v>1657.0788187437502</v>
          </cell>
          <cell r="V71">
            <v>32.000001197868691</v>
          </cell>
          <cell r="W71">
            <v>2627.4939022632257</v>
          </cell>
          <cell r="X71">
            <v>54.06788408931456</v>
          </cell>
          <cell r="Y71">
            <v>20.583591685534458</v>
          </cell>
          <cell r="Z71">
            <v>399.58280895956995</v>
          </cell>
          <cell r="AA71">
            <v>653.44041623270834</v>
          </cell>
          <cell r="AB71">
            <v>5305.6759649524183</v>
          </cell>
          <cell r="AC71">
            <v>2616.3678348856729</v>
          </cell>
          <cell r="AD71">
            <v>149.81306437186646</v>
          </cell>
          <cell r="AE71">
            <v>300.2453164181112</v>
          </cell>
          <cell r="AF71">
            <v>106.51259205276244</v>
          </cell>
          <cell r="AG71">
            <v>186.0417671337041</v>
          </cell>
          <cell r="AH71">
            <v>1147.2384768288473</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C71">
            <v>39904</v>
          </cell>
          <cell r="BD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0</v>
          </cell>
          <cell r="CJ71">
            <v>0</v>
          </cell>
          <cell r="CK71">
            <v>0</v>
          </cell>
          <cell r="CL71">
            <v>0</v>
          </cell>
          <cell r="CR71">
            <v>0</v>
          </cell>
          <cell r="CS71">
            <v>0</v>
          </cell>
          <cell r="CT71">
            <v>0</v>
          </cell>
          <cell r="CU71">
            <v>0</v>
          </cell>
          <cell r="CV71">
            <v>0</v>
          </cell>
          <cell r="CW71">
            <v>0</v>
          </cell>
          <cell r="CX71">
            <v>0</v>
          </cell>
          <cell r="CY71">
            <v>0</v>
          </cell>
          <cell r="CZ71">
            <v>0</v>
          </cell>
          <cell r="DA71">
            <v>0</v>
          </cell>
          <cell r="DC71">
            <v>39904</v>
          </cell>
          <cell r="DD71">
            <v>78601.040101679318</v>
          </cell>
          <cell r="DE71">
            <v>18580.981103307855</v>
          </cell>
          <cell r="DF71">
            <v>0</v>
          </cell>
          <cell r="DG71">
            <v>0</v>
          </cell>
          <cell r="DH71">
            <v>0</v>
          </cell>
          <cell r="DI71">
            <v>0</v>
          </cell>
          <cell r="DJ71">
            <v>0</v>
          </cell>
          <cell r="DK71">
            <v>97182.021204987177</v>
          </cell>
        </row>
        <row r="72">
          <cell r="A72">
            <v>39934</v>
          </cell>
          <cell r="B72">
            <v>3466.8210627045478</v>
          </cell>
          <cell r="C72">
            <v>28781.43074828267</v>
          </cell>
          <cell r="D72">
            <v>3821.9579406069765</v>
          </cell>
          <cell r="E72">
            <v>4127.6641762038435</v>
          </cell>
          <cell r="F72">
            <v>5538.5331787406267</v>
          </cell>
          <cell r="G72">
            <v>1861.382507165685</v>
          </cell>
          <cell r="H72">
            <v>44.298332971760004</v>
          </cell>
          <cell r="I72">
            <v>15.097743301550002</v>
          </cell>
          <cell r="J72">
            <v>0</v>
          </cell>
          <cell r="K72">
            <v>0</v>
          </cell>
          <cell r="L72">
            <v>0</v>
          </cell>
          <cell r="M72">
            <v>332.25803451463003</v>
          </cell>
          <cell r="N72">
            <v>0</v>
          </cell>
          <cell r="O72">
            <v>0</v>
          </cell>
          <cell r="P72">
            <v>102.22378366356961</v>
          </cell>
          <cell r="Q72">
            <v>56.383178350848986</v>
          </cell>
          <cell r="R72">
            <v>1007.2944827309417</v>
          </cell>
          <cell r="S72">
            <v>942.48897648285333</v>
          </cell>
          <cell r="T72">
            <v>132.99108086960103</v>
          </cell>
          <cell r="U72">
            <v>787.23236941133962</v>
          </cell>
          <cell r="V72">
            <v>16.300590722339759</v>
          </cell>
          <cell r="W72">
            <v>1431.7887414249624</v>
          </cell>
          <cell r="X72">
            <v>24.094316002587419</v>
          </cell>
          <cell r="Y72">
            <v>11.375956076685947</v>
          </cell>
          <cell r="Z72">
            <v>245.37727952784812</v>
          </cell>
          <cell r="AA72">
            <v>328.5613464881244</v>
          </cell>
          <cell r="AB72">
            <v>3156.536703920453</v>
          </cell>
          <cell r="AC72">
            <v>1238.5505053949614</v>
          </cell>
          <cell r="AD72">
            <v>109.78516199502403</v>
          </cell>
          <cell r="AE72">
            <v>227.49647791353178</v>
          </cell>
          <cell r="AF72">
            <v>52.195734163839631</v>
          </cell>
          <cell r="AG72">
            <v>87.646958624459188</v>
          </cell>
          <cell r="AH72">
            <v>640.80529683351006</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C72">
            <v>39934</v>
          </cell>
          <cell r="BD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0</v>
          </cell>
          <cell r="CJ72">
            <v>0</v>
          </cell>
          <cell r="CK72">
            <v>0</v>
          </cell>
          <cell r="CL72">
            <v>0</v>
          </cell>
          <cell r="CR72">
            <v>0</v>
          </cell>
          <cell r="CS72">
            <v>0</v>
          </cell>
          <cell r="CT72">
            <v>0</v>
          </cell>
          <cell r="CU72">
            <v>0</v>
          </cell>
          <cell r="CV72">
            <v>0</v>
          </cell>
          <cell r="CW72">
            <v>0</v>
          </cell>
          <cell r="CX72">
            <v>0</v>
          </cell>
          <cell r="CY72">
            <v>0</v>
          </cell>
          <cell r="CZ72">
            <v>0</v>
          </cell>
          <cell r="DA72">
            <v>0</v>
          </cell>
          <cell r="DC72">
            <v>39934</v>
          </cell>
          <cell r="DD72">
            <v>47989.443724492281</v>
          </cell>
          <cell r="DE72">
            <v>10599.128940597479</v>
          </cell>
          <cell r="DF72">
            <v>0</v>
          </cell>
          <cell r="DG72">
            <v>0</v>
          </cell>
          <cell r="DH72">
            <v>0</v>
          </cell>
          <cell r="DI72">
            <v>0</v>
          </cell>
          <cell r="DJ72">
            <v>0</v>
          </cell>
          <cell r="DK72">
            <v>58588.572665089756</v>
          </cell>
        </row>
        <row r="73">
          <cell r="A73">
            <v>39965</v>
          </cell>
          <cell r="B73">
            <v>3015.5956217064913</v>
          </cell>
          <cell r="C73">
            <v>15508.202717182316</v>
          </cell>
          <cell r="D73">
            <v>2204.0487586975123</v>
          </cell>
          <cell r="E73">
            <v>3342.4526851329597</v>
          </cell>
          <cell r="F73">
            <v>2863.9857923773839</v>
          </cell>
          <cell r="G73">
            <v>1810.9296259431001</v>
          </cell>
          <cell r="H73">
            <v>58.683379988999995</v>
          </cell>
          <cell r="I73">
            <v>14.652397792499999</v>
          </cell>
          <cell r="J73">
            <v>0</v>
          </cell>
          <cell r="K73">
            <v>0</v>
          </cell>
          <cell r="L73">
            <v>0</v>
          </cell>
          <cell r="M73">
            <v>322.4572569705</v>
          </cell>
          <cell r="N73">
            <v>0</v>
          </cell>
          <cell r="O73">
            <v>0</v>
          </cell>
          <cell r="P73">
            <v>62.873812517843028</v>
          </cell>
          <cell r="Q73">
            <v>29.074488409589698</v>
          </cell>
          <cell r="R73">
            <v>837.68848807977326</v>
          </cell>
          <cell r="S73">
            <v>772.49351013666228</v>
          </cell>
          <cell r="T73">
            <v>15.729303250209455</v>
          </cell>
          <cell r="U73">
            <v>382.21090447778965</v>
          </cell>
          <cell r="V73">
            <v>8.9589746864673447</v>
          </cell>
          <cell r="W73">
            <v>869.76004377143238</v>
          </cell>
          <cell r="X73">
            <v>10.183690433679084</v>
          </cell>
          <cell r="Y73">
            <v>7.0427133142060505</v>
          </cell>
          <cell r="Z73">
            <v>171.97765356231085</v>
          </cell>
          <cell r="AA73">
            <v>176.76831204845098</v>
          </cell>
          <cell r="AB73">
            <v>2182.9080107661002</v>
          </cell>
          <cell r="AC73">
            <v>597.13251767188819</v>
          </cell>
          <cell r="AD73">
            <v>90.03648594302193</v>
          </cell>
          <cell r="AE73">
            <v>191.18188823654643</v>
          </cell>
          <cell r="AF73">
            <v>26.858628775463497</v>
          </cell>
          <cell r="AG73">
            <v>41.853146298590829</v>
          </cell>
          <cell r="AH73">
            <v>402.24254488479147</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C73">
            <v>39965</v>
          </cell>
          <cell r="BD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0</v>
          </cell>
          <cell r="CJ73">
            <v>0</v>
          </cell>
          <cell r="CK73">
            <v>0</v>
          </cell>
          <cell r="CL73">
            <v>0</v>
          </cell>
          <cell r="CR73">
            <v>0</v>
          </cell>
          <cell r="CS73">
            <v>0</v>
          </cell>
          <cell r="CT73">
            <v>0</v>
          </cell>
          <cell r="CU73">
            <v>0</v>
          </cell>
          <cell r="CV73">
            <v>0</v>
          </cell>
          <cell r="CW73">
            <v>0</v>
          </cell>
          <cell r="CX73">
            <v>0</v>
          </cell>
          <cell r="CY73">
            <v>0</v>
          </cell>
          <cell r="CZ73">
            <v>0</v>
          </cell>
          <cell r="DA73">
            <v>0</v>
          </cell>
          <cell r="DC73">
            <v>39965</v>
          </cell>
          <cell r="DD73">
            <v>29141.008235791764</v>
          </cell>
          <cell r="DE73">
            <v>6876.9751172648166</v>
          </cell>
          <cell r="DF73">
            <v>0</v>
          </cell>
          <cell r="DG73">
            <v>0</v>
          </cell>
          <cell r="DH73">
            <v>0</v>
          </cell>
          <cell r="DI73">
            <v>0</v>
          </cell>
          <cell r="DJ73">
            <v>0</v>
          </cell>
          <cell r="DK73">
            <v>36017.983353056581</v>
          </cell>
        </row>
        <row r="74">
          <cell r="A74">
            <v>39995</v>
          </cell>
          <cell r="B74">
            <v>2772.5328440875187</v>
          </cell>
          <cell r="C74">
            <v>8537.2606315041576</v>
          </cell>
          <cell r="D74">
            <v>1359.9634178112049</v>
          </cell>
          <cell r="E74">
            <v>3062.5815742406862</v>
          </cell>
          <cell r="F74">
            <v>1974.5934829742132</v>
          </cell>
          <cell r="G74">
            <v>1774.93731123771</v>
          </cell>
          <cell r="H74">
            <v>81.521339049860003</v>
          </cell>
          <cell r="I74">
            <v>14.3346951098</v>
          </cell>
          <cell r="J74">
            <v>0</v>
          </cell>
          <cell r="K74">
            <v>0</v>
          </cell>
          <cell r="L74">
            <v>0</v>
          </cell>
          <cell r="M74">
            <v>315.46553199508003</v>
          </cell>
          <cell r="N74">
            <v>0</v>
          </cell>
          <cell r="O74">
            <v>0</v>
          </cell>
          <cell r="P74">
            <v>60.02560656135897</v>
          </cell>
          <cell r="Q74">
            <v>26.943856819946507</v>
          </cell>
          <cell r="R74">
            <v>831.40578490672021</v>
          </cell>
          <cell r="S74">
            <v>765.48649799029783</v>
          </cell>
          <cell r="T74">
            <v>5.4264517694752135</v>
          </cell>
          <cell r="U74">
            <v>350.0927721031145</v>
          </cell>
          <cell r="V74">
            <v>8.3982649772091786</v>
          </cell>
          <cell r="W74">
            <v>828.78077495088587</v>
          </cell>
          <cell r="X74">
            <v>9.049448235014431</v>
          </cell>
          <cell r="Y74">
            <v>6.7303258631238894</v>
          </cell>
          <cell r="Z74">
            <v>167.24341087638831</v>
          </cell>
          <cell r="AA74">
            <v>165.08571996082455</v>
          </cell>
          <cell r="AB74">
            <v>2091.1587387499117</v>
          </cell>
          <cell r="AC74">
            <v>546.18186457037552</v>
          </cell>
          <cell r="AD74">
            <v>89.225584066981099</v>
          </cell>
          <cell r="AE74">
            <v>189.96173751628197</v>
          </cell>
          <cell r="AF74">
            <v>24.880585516913051</v>
          </cell>
          <cell r="AG74">
            <v>38.207304010250198</v>
          </cell>
          <cell r="AH74">
            <v>385.19782725376854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C74">
            <v>39995</v>
          </cell>
          <cell r="BD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0</v>
          </cell>
          <cell r="CJ74">
            <v>0</v>
          </cell>
          <cell r="CK74">
            <v>0</v>
          </cell>
          <cell r="CL74">
            <v>0</v>
          </cell>
          <cell r="CR74">
            <v>0</v>
          </cell>
          <cell r="CS74">
            <v>0</v>
          </cell>
          <cell r="CT74">
            <v>0</v>
          </cell>
          <cell r="CU74">
            <v>0</v>
          </cell>
          <cell r="CV74">
            <v>0</v>
          </cell>
          <cell r="CW74">
            <v>0</v>
          </cell>
          <cell r="CX74">
            <v>0</v>
          </cell>
          <cell r="CY74">
            <v>0</v>
          </cell>
          <cell r="CZ74">
            <v>0</v>
          </cell>
          <cell r="DA74">
            <v>0</v>
          </cell>
          <cell r="DC74">
            <v>39995</v>
          </cell>
          <cell r="DD74">
            <v>19893.190828010233</v>
          </cell>
          <cell r="DE74">
            <v>6589.482556698842</v>
          </cell>
          <cell r="DF74">
            <v>0</v>
          </cell>
          <cell r="DG74">
            <v>0</v>
          </cell>
          <cell r="DH74">
            <v>0</v>
          </cell>
          <cell r="DI74">
            <v>0</v>
          </cell>
          <cell r="DJ74">
            <v>0</v>
          </cell>
          <cell r="DK74">
            <v>26482.673384709073</v>
          </cell>
        </row>
        <row r="75">
          <cell r="A75">
            <v>40026</v>
          </cell>
          <cell r="B75">
            <v>2756.2649497253601</v>
          </cell>
          <cell r="C75">
            <v>9529.7321529572473</v>
          </cell>
          <cell r="D75">
            <v>1169.061704359844</v>
          </cell>
          <cell r="E75">
            <v>3128.1241213230119</v>
          </cell>
          <cell r="F75">
            <v>2031.0133807784905</v>
          </cell>
          <cell r="G75">
            <v>1813.19820012837</v>
          </cell>
          <cell r="H75">
            <v>83.254299757420014</v>
          </cell>
          <cell r="I75">
            <v>14.650576443099999</v>
          </cell>
          <cell r="J75">
            <v>0</v>
          </cell>
          <cell r="K75">
            <v>0</v>
          </cell>
          <cell r="L75">
            <v>0</v>
          </cell>
          <cell r="M75">
            <v>322.41717429326002</v>
          </cell>
          <cell r="N75">
            <v>0</v>
          </cell>
          <cell r="O75">
            <v>0</v>
          </cell>
          <cell r="P75">
            <v>60.535541457390138</v>
          </cell>
          <cell r="Q75">
            <v>27.17275267978448</v>
          </cell>
          <cell r="R75">
            <v>838.4688176151484</v>
          </cell>
          <cell r="S75">
            <v>771.98952728275356</v>
          </cell>
          <cell r="T75">
            <v>5.472551047390164</v>
          </cell>
          <cell r="U75">
            <v>353.06691150079263</v>
          </cell>
          <cell r="V75">
            <v>8.4696106682121961</v>
          </cell>
          <cell r="W75">
            <v>835.82150744019771</v>
          </cell>
          <cell r="X75">
            <v>9.1263259162111119</v>
          </cell>
          <cell r="Y75">
            <v>6.7875019287378162</v>
          </cell>
          <cell r="Z75">
            <v>168.66419204333863</v>
          </cell>
          <cell r="AA75">
            <v>166.48817091912352</v>
          </cell>
          <cell r="AB75">
            <v>2110.3570262524686</v>
          </cell>
          <cell r="AC75">
            <v>550.82183754656035</v>
          </cell>
          <cell r="AD75">
            <v>89.983581220879188</v>
          </cell>
          <cell r="AE75">
            <v>191.57551744154179</v>
          </cell>
          <cell r="AF75">
            <v>25.091953290028222</v>
          </cell>
          <cell r="AG75">
            <v>38.531886113026324</v>
          </cell>
          <cell r="AH75">
            <v>388.47019425253086</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C75">
            <v>40026</v>
          </cell>
          <cell r="BD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0</v>
          </cell>
          <cell r="CJ75">
            <v>0</v>
          </cell>
          <cell r="CK75">
            <v>0</v>
          </cell>
          <cell r="CL75">
            <v>0</v>
          </cell>
          <cell r="CR75">
            <v>0</v>
          </cell>
          <cell r="CS75">
            <v>0</v>
          </cell>
          <cell r="CT75">
            <v>0</v>
          </cell>
          <cell r="CU75">
            <v>0</v>
          </cell>
          <cell r="CV75">
            <v>0</v>
          </cell>
          <cell r="CW75">
            <v>0</v>
          </cell>
          <cell r="CX75">
            <v>0</v>
          </cell>
          <cell r="CY75">
            <v>0</v>
          </cell>
          <cell r="CZ75">
            <v>0</v>
          </cell>
          <cell r="DA75">
            <v>0</v>
          </cell>
          <cell r="DC75">
            <v>40026</v>
          </cell>
          <cell r="DD75">
            <v>20847.716559766104</v>
          </cell>
          <cell r="DE75">
            <v>6646.895406616115</v>
          </cell>
          <cell r="DF75">
            <v>0</v>
          </cell>
          <cell r="DG75">
            <v>0</v>
          </cell>
          <cell r="DH75">
            <v>0</v>
          </cell>
          <cell r="DI75">
            <v>0</v>
          </cell>
          <cell r="DJ75">
            <v>0</v>
          </cell>
          <cell r="DK75">
            <v>27494.611966382217</v>
          </cell>
        </row>
        <row r="76">
          <cell r="A76">
            <v>40057</v>
          </cell>
          <cell r="B76">
            <v>2803.7445418593852</v>
          </cell>
          <cell r="C76">
            <v>10256.061175580951</v>
          </cell>
          <cell r="D76">
            <v>1188.3070821024703</v>
          </cell>
          <cell r="E76">
            <v>3132.1116500484209</v>
          </cell>
          <cell r="F76">
            <v>2049.2197288579241</v>
          </cell>
          <cell r="G76">
            <v>1822.80921115038</v>
          </cell>
          <cell r="H76">
            <v>83.59295597628001</v>
          </cell>
          <cell r="I76">
            <v>14.7572584029</v>
          </cell>
          <cell r="J76">
            <v>0</v>
          </cell>
          <cell r="K76">
            <v>0</v>
          </cell>
          <cell r="L76">
            <v>0</v>
          </cell>
          <cell r="M76">
            <v>324.76493829833998</v>
          </cell>
          <cell r="N76">
            <v>0</v>
          </cell>
          <cell r="O76">
            <v>0</v>
          </cell>
          <cell r="P76">
            <v>60.094510121211258</v>
          </cell>
          <cell r="Q76">
            <v>26.974785747739137</v>
          </cell>
          <cell r="R76">
            <v>832.36015790757131</v>
          </cell>
          <cell r="S76">
            <v>766.36520205931015</v>
          </cell>
          <cell r="T76">
            <v>5.4326808084754523</v>
          </cell>
          <cell r="U76">
            <v>350.49464456485811</v>
          </cell>
          <cell r="V76">
            <v>8.4079053688130685</v>
          </cell>
          <cell r="W76">
            <v>829.73213469554548</v>
          </cell>
          <cell r="X76">
            <v>9.0598361216816699</v>
          </cell>
          <cell r="Y76">
            <v>6.7380516228038223</v>
          </cell>
          <cell r="Z76">
            <v>167.43539005046702</v>
          </cell>
          <cell r="AA76">
            <v>165.27522231553135</v>
          </cell>
          <cell r="AB76">
            <v>2135.4803286214337</v>
          </cell>
          <cell r="AC76">
            <v>546.8088282439071</v>
          </cell>
          <cell r="AD76">
            <v>89.328006361803375</v>
          </cell>
          <cell r="AE76">
            <v>190.17979512036834</v>
          </cell>
          <cell r="AF76">
            <v>24.90914600986822</v>
          </cell>
          <cell r="AG76">
            <v>38.251162280236592</v>
          </cell>
          <cell r="AH76">
            <v>385.63999690544915</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C76">
            <v>40057</v>
          </cell>
          <cell r="BD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0</v>
          </cell>
          <cell r="CJ76">
            <v>0</v>
          </cell>
          <cell r="CK76">
            <v>0</v>
          </cell>
          <cell r="CL76">
            <v>0</v>
          </cell>
          <cell r="CR76">
            <v>0</v>
          </cell>
          <cell r="CS76">
            <v>0</v>
          </cell>
          <cell r="CT76">
            <v>0</v>
          </cell>
          <cell r="CU76">
            <v>0</v>
          </cell>
          <cell r="CV76">
            <v>0</v>
          </cell>
          <cell r="CW76">
            <v>0</v>
          </cell>
          <cell r="CX76">
            <v>0</v>
          </cell>
          <cell r="CY76">
            <v>0</v>
          </cell>
          <cell r="CZ76">
            <v>0</v>
          </cell>
          <cell r="DA76">
            <v>0</v>
          </cell>
          <cell r="DC76">
            <v>40057</v>
          </cell>
          <cell r="DD76">
            <v>21675.36854227705</v>
          </cell>
          <cell r="DE76">
            <v>6638.9677849270738</v>
          </cell>
          <cell r="DF76">
            <v>0</v>
          </cell>
          <cell r="DG76">
            <v>0</v>
          </cell>
          <cell r="DH76">
            <v>0</v>
          </cell>
          <cell r="DI76">
            <v>0</v>
          </cell>
          <cell r="DJ76">
            <v>0</v>
          </cell>
          <cell r="DK76">
            <v>28314.336327204124</v>
          </cell>
        </row>
        <row r="77">
          <cell r="A77">
            <v>40087</v>
          </cell>
          <cell r="B77">
            <v>3011.0226989139815</v>
          </cell>
          <cell r="C77">
            <v>13734.519015271793</v>
          </cell>
          <cell r="D77">
            <v>1598.6520984698604</v>
          </cell>
          <cell r="E77">
            <v>3765.2293829014507</v>
          </cell>
          <cell r="F77">
            <v>3939.9129257725795</v>
          </cell>
          <cell r="G77">
            <v>1925.8363280968499</v>
          </cell>
          <cell r="H77">
            <v>66.362725881999992</v>
          </cell>
          <cell r="I77">
            <v>15.66667453</v>
          </cell>
          <cell r="J77">
            <v>0</v>
          </cell>
          <cell r="K77">
            <v>0</v>
          </cell>
          <cell r="L77">
            <v>0</v>
          </cell>
          <cell r="M77">
            <v>344.77857933800004</v>
          </cell>
          <cell r="N77">
            <v>0</v>
          </cell>
          <cell r="O77">
            <v>0</v>
          </cell>
          <cell r="P77">
            <v>125.55020884313991</v>
          </cell>
          <cell r="Q77">
            <v>72.501075224215171</v>
          </cell>
          <cell r="R77">
            <v>1110.5810434701039</v>
          </cell>
          <cell r="S77">
            <v>1045.687582652271</v>
          </cell>
          <cell r="T77">
            <v>201.67173312881184</v>
          </cell>
          <cell r="U77">
            <v>1026.043244346117</v>
          </cell>
          <cell r="V77">
            <v>20.639230509547602</v>
          </cell>
          <cell r="W77">
            <v>1764.8190831415452</v>
          </cell>
          <cell r="X77">
            <v>32.282112977670295</v>
          </cell>
          <cell r="Y77">
            <v>13.945252719287076</v>
          </cell>
          <cell r="Z77">
            <v>289.15310609711679</v>
          </cell>
          <cell r="AA77">
            <v>418.22474677706623</v>
          </cell>
          <cell r="AB77">
            <v>3804.3988078412458</v>
          </cell>
          <cell r="AC77">
            <v>1616.7072003841663</v>
          </cell>
          <cell r="AD77">
            <v>121.77535465125624</v>
          </cell>
          <cell r="AE77">
            <v>249.66858939447141</v>
          </cell>
          <cell r="AF77">
            <v>67.149413835062632</v>
          </cell>
          <cell r="AG77">
            <v>114.64155003175691</v>
          </cell>
          <cell r="AH77">
            <v>782.32589476230805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C77">
            <v>40087</v>
          </cell>
          <cell r="BD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0</v>
          </cell>
          <cell r="CJ77">
            <v>0</v>
          </cell>
          <cell r="CK77">
            <v>0</v>
          </cell>
          <cell r="CL77">
            <v>0</v>
          </cell>
          <cell r="CR77">
            <v>0</v>
          </cell>
          <cell r="CS77">
            <v>0</v>
          </cell>
          <cell r="CT77">
            <v>0</v>
          </cell>
          <cell r="CU77">
            <v>0</v>
          </cell>
          <cell r="CV77">
            <v>0</v>
          </cell>
          <cell r="CW77">
            <v>0</v>
          </cell>
          <cell r="CX77">
            <v>0</v>
          </cell>
          <cell r="CY77">
            <v>0</v>
          </cell>
          <cell r="CZ77">
            <v>0</v>
          </cell>
          <cell r="DA77">
            <v>0</v>
          </cell>
          <cell r="DC77">
            <v>40087</v>
          </cell>
          <cell r="DD77">
            <v>28401.980429176518</v>
          </cell>
          <cell r="DE77">
            <v>12877.765230787158</v>
          </cell>
          <cell r="DF77">
            <v>0</v>
          </cell>
          <cell r="DG77">
            <v>0</v>
          </cell>
          <cell r="DH77">
            <v>0</v>
          </cell>
          <cell r="DI77">
            <v>0</v>
          </cell>
          <cell r="DJ77">
            <v>0</v>
          </cell>
          <cell r="DK77">
            <v>41279.745659963679</v>
          </cell>
        </row>
        <row r="78">
          <cell r="A78">
            <v>40118</v>
          </cell>
          <cell r="B78">
            <v>3851.0036134661868</v>
          </cell>
          <cell r="C78">
            <v>33699.468809800361</v>
          </cell>
          <cell r="D78">
            <v>3255.1900603094332</v>
          </cell>
          <cell r="E78">
            <v>5533.2598501923858</v>
          </cell>
          <cell r="F78">
            <v>9107.3359170800686</v>
          </cell>
          <cell r="G78">
            <v>2308.3872564979501</v>
          </cell>
          <cell r="H78">
            <v>65.054266946999988</v>
          </cell>
          <cell r="I78">
            <v>19.043435853000002</v>
          </cell>
          <cell r="J78">
            <v>0</v>
          </cell>
          <cell r="K78">
            <v>0</v>
          </cell>
          <cell r="L78">
            <v>0</v>
          </cell>
          <cell r="M78">
            <v>419.09141257380003</v>
          </cell>
          <cell r="N78">
            <v>0</v>
          </cell>
          <cell r="O78">
            <v>0</v>
          </cell>
          <cell r="P78">
            <v>235.57270238833058</v>
          </cell>
          <cell r="Q78">
            <v>148.33776665919436</v>
          </cell>
          <cell r="R78">
            <v>1604.9759855036359</v>
          </cell>
          <cell r="S78">
            <v>1538.8280992522089</v>
          </cell>
          <cell r="T78">
            <v>523.42469363211569</v>
          </cell>
          <cell r="U78">
            <v>2149.0500658595934</v>
          </cell>
          <cell r="V78">
            <v>41.067705001710038</v>
          </cell>
          <cell r="W78">
            <v>3335.2449309527569</v>
          </cell>
          <cell r="X78">
            <v>70.747433601305161</v>
          </cell>
          <cell r="Y78">
            <v>26.065233959513463</v>
          </cell>
          <cell r="Z78">
            <v>496.32593757472694</v>
          </cell>
          <cell r="AA78">
            <v>840.29632921719804</v>
          </cell>
          <cell r="AB78">
            <v>6740.9347768580701</v>
          </cell>
          <cell r="AC78">
            <v>3394.8823067604708</v>
          </cell>
          <cell r="AD78">
            <v>179.07485355220561</v>
          </cell>
          <cell r="AE78">
            <v>355.94517712581751</v>
          </cell>
          <cell r="AF78">
            <v>137.5068235125822</v>
          </cell>
          <cell r="AG78">
            <v>241.56600521694301</v>
          </cell>
          <cell r="AH78">
            <v>1450.0971786312987</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C78">
            <v>40118</v>
          </cell>
          <cell r="BD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0</v>
          </cell>
          <cell r="CJ78">
            <v>0</v>
          </cell>
          <cell r="CK78">
            <v>0</v>
          </cell>
          <cell r="CL78">
            <v>0</v>
          </cell>
          <cell r="CR78">
            <v>0</v>
          </cell>
          <cell r="CS78">
            <v>0</v>
          </cell>
          <cell r="CT78">
            <v>0</v>
          </cell>
          <cell r="CU78">
            <v>0</v>
          </cell>
          <cell r="CV78">
            <v>0</v>
          </cell>
          <cell r="CW78">
            <v>0</v>
          </cell>
          <cell r="CX78">
            <v>0</v>
          </cell>
          <cell r="CY78">
            <v>0</v>
          </cell>
          <cell r="CZ78">
            <v>0</v>
          </cell>
          <cell r="DA78">
            <v>0</v>
          </cell>
          <cell r="DC78">
            <v>40118</v>
          </cell>
          <cell r="DD78">
            <v>58257.834622720184</v>
          </cell>
          <cell r="DE78">
            <v>23509.944005259684</v>
          </cell>
          <cell r="DF78">
            <v>0</v>
          </cell>
          <cell r="DG78">
            <v>0</v>
          </cell>
          <cell r="DH78">
            <v>0</v>
          </cell>
          <cell r="DI78">
            <v>0</v>
          </cell>
          <cell r="DJ78">
            <v>0</v>
          </cell>
          <cell r="DK78">
            <v>81767.77862797986</v>
          </cell>
        </row>
        <row r="79">
          <cell r="A79">
            <v>40148</v>
          </cell>
          <cell r="B79">
            <v>4631.1909609553186</v>
          </cell>
          <cell r="C79">
            <v>66503.379389448208</v>
          </cell>
          <cell r="D79">
            <v>5835.1422426225608</v>
          </cell>
          <cell r="E79">
            <v>7323.8008714666039</v>
          </cell>
          <cell r="F79">
            <v>15761.933658148882</v>
          </cell>
          <cell r="G79">
            <v>2456.4931565970451</v>
          </cell>
          <cell r="H79">
            <v>95.522363481499994</v>
          </cell>
          <cell r="I79">
            <v>20.350760546349999</v>
          </cell>
          <cell r="J79">
            <v>0</v>
          </cell>
          <cell r="K79">
            <v>0</v>
          </cell>
          <cell r="L79">
            <v>0</v>
          </cell>
          <cell r="M79">
            <v>447.86188008071002</v>
          </cell>
          <cell r="N79">
            <v>0</v>
          </cell>
          <cell r="O79">
            <v>0</v>
          </cell>
          <cell r="P79">
            <v>371.4682380676897</v>
          </cell>
          <cell r="Q79">
            <v>243.81375864531725</v>
          </cell>
          <cell r="R79">
            <v>2145.3622150850288</v>
          </cell>
          <cell r="S79">
            <v>2085.8264546206151</v>
          </cell>
          <cell r="T79">
            <v>942.12452283735604</v>
          </cell>
          <cell r="U79">
            <v>3568.9977010744992</v>
          </cell>
          <cell r="V79">
            <v>66.643847224858035</v>
          </cell>
          <cell r="W79">
            <v>5278.4780707455175</v>
          </cell>
          <cell r="X79">
            <v>119.75166358889857</v>
          </cell>
          <cell r="Y79">
            <v>41.020609087187943</v>
          </cell>
          <cell r="Z79">
            <v>745.43498485276371</v>
          </cell>
          <cell r="AA79">
            <v>1369.7783141987475</v>
          </cell>
          <cell r="AB79">
            <v>10251.552230498883</v>
          </cell>
          <cell r="AC79">
            <v>5644.2556264994155</v>
          </cell>
          <cell r="AD79">
            <v>242.59705584562158</v>
          </cell>
          <cell r="AE79">
            <v>470.70191098033587</v>
          </cell>
          <cell r="AF79">
            <v>226.09915479820071</v>
          </cell>
          <cell r="AG79">
            <v>402.22155839514272</v>
          </cell>
          <cell r="AH79">
            <v>2272.2904359362428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C79">
            <v>40148</v>
          </cell>
          <cell r="BD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0</v>
          </cell>
          <cell r="CJ79">
            <v>0</v>
          </cell>
          <cell r="CK79">
            <v>0</v>
          </cell>
          <cell r="CL79">
            <v>0</v>
          </cell>
          <cell r="CR79">
            <v>0</v>
          </cell>
          <cell r="CS79">
            <v>0</v>
          </cell>
          <cell r="CT79">
            <v>0</v>
          </cell>
          <cell r="CU79">
            <v>0</v>
          </cell>
          <cell r="CV79">
            <v>0</v>
          </cell>
          <cell r="CW79">
            <v>0</v>
          </cell>
          <cell r="CX79">
            <v>0</v>
          </cell>
          <cell r="CY79">
            <v>0</v>
          </cell>
          <cell r="CZ79">
            <v>0</v>
          </cell>
          <cell r="DA79">
            <v>0</v>
          </cell>
          <cell r="DC79">
            <v>40148</v>
          </cell>
          <cell r="DD79">
            <v>103075.6752833472</v>
          </cell>
          <cell r="DE79">
            <v>36488.41835298232</v>
          </cell>
          <cell r="DF79">
            <v>0</v>
          </cell>
          <cell r="DG79">
            <v>0</v>
          </cell>
          <cell r="DH79">
            <v>0</v>
          </cell>
          <cell r="DI79">
            <v>0</v>
          </cell>
          <cell r="DJ79">
            <v>0</v>
          </cell>
          <cell r="DK79">
            <v>139564.09363632952</v>
          </cell>
        </row>
      </sheetData>
      <sheetData sheetId="1">
        <row r="19">
          <cell r="A19" t="str">
            <v>A-1-1.)  Billed Net Margin Rev Summary</v>
          </cell>
        </row>
      </sheetData>
      <sheetData sheetId="2" refreshError="1"/>
      <sheetData sheetId="3"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Balance Sheet"/>
      <sheetName val="Income Statement"/>
      <sheetName val="List of Adjustments"/>
      <sheetName val="Area List"/>
    </sheetNames>
    <sheetDataSet>
      <sheetData sheetId="0"/>
      <sheetData sheetId="1"/>
      <sheetData sheetId="2" refreshError="1">
        <row r="1">
          <cell r="A1" t="str">
            <v>Acc Def Invest Tax Credit</v>
          </cell>
        </row>
        <row r="2">
          <cell r="A2" t="str">
            <v>ACCRUAL TO RETURN ADJ.</v>
          </cell>
        </row>
        <row r="3">
          <cell r="A3" t="str">
            <v>Accrued Bonus</v>
          </cell>
        </row>
        <row r="4">
          <cell r="A4" t="str">
            <v>ACCRUED DONATIONS</v>
          </cell>
        </row>
        <row r="5">
          <cell r="A5" t="str">
            <v>ACCRUED INTEREST</v>
          </cell>
        </row>
        <row r="6">
          <cell r="A6" t="str">
            <v>ACCRUED INTEREST - PERM</v>
          </cell>
        </row>
        <row r="7">
          <cell r="A7" t="str">
            <v>ACCRUED NYCIT RESERVE</v>
          </cell>
        </row>
        <row r="8">
          <cell r="A8" t="str">
            <v>ACCRUED OTHER</v>
          </cell>
        </row>
        <row r="9">
          <cell r="A9" t="str">
            <v>Add-back of Fed Manufacturing Deduction</v>
          </cell>
        </row>
        <row r="10">
          <cell r="A10" t="str">
            <v>AFUDC DEBT</v>
          </cell>
        </row>
        <row r="11">
          <cell r="A11" t="str">
            <v>AMORT INVEST CREDIT POST-1970</v>
          </cell>
        </row>
        <row r="12">
          <cell r="A12" t="str">
            <v>AMORT ITC (ESSEX)</v>
          </cell>
        </row>
        <row r="13">
          <cell r="A13" t="str">
            <v>AMORT OF INTANGIBLE ASSETS</v>
          </cell>
        </row>
        <row r="14">
          <cell r="A14" t="str">
            <v>AMORTIZATION EXPENSE</v>
          </cell>
        </row>
        <row r="15">
          <cell r="A15" t="str">
            <v>AMORTIZATION MEDS</v>
          </cell>
        </row>
        <row r="16">
          <cell r="A16" t="str">
            <v>AMORTIZATION OF SOFTWARE</v>
          </cell>
        </row>
        <row r="17">
          <cell r="A17" t="str">
            <v>ASSET RETIRE OBLIGN</v>
          </cell>
        </row>
        <row r="18">
          <cell r="A18" t="str">
            <v>ASSET RETIREMENT OBLIGATION</v>
          </cell>
        </row>
        <row r="19">
          <cell r="A19" t="str">
            <v>BAD DEBTS</v>
          </cell>
        </row>
        <row r="20">
          <cell r="A20" t="str">
            <v>BALANCING ACCOUNT</v>
          </cell>
        </row>
        <row r="21">
          <cell r="A21" t="str">
            <v>BALANCING ACCT CARRYING COSTS</v>
          </cell>
        </row>
        <row r="22">
          <cell r="A22" t="str">
            <v>CAPITALIZED INTEREST - TAX</v>
          </cell>
        </row>
        <row r="23">
          <cell r="A23" t="str">
            <v>CARRYING CHG ON TRANSITN COST</v>
          </cell>
        </row>
        <row r="24">
          <cell r="A24" t="str">
            <v>CATHODIC PROTECTION</v>
          </cell>
        </row>
        <row r="25">
          <cell r="A25" t="str">
            <v>CC IMBALANCE OLD VS. NEW SIT</v>
          </cell>
        </row>
        <row r="26">
          <cell r="A26" t="str">
            <v>CHARITABLE CONTR CARRYOVER</v>
          </cell>
        </row>
        <row r="27">
          <cell r="A27" t="str">
            <v>CONTRIB - AID OF CONSTRUCTION</v>
          </cell>
        </row>
        <row r="28">
          <cell r="A28" t="str">
            <v>DEF STATE ACCR TO RET ADJ</v>
          </cell>
        </row>
        <row r="29">
          <cell r="A29" t="str">
            <v>DEF. STATE AND LOCAL INC TAXES</v>
          </cell>
        </row>
        <row r="30">
          <cell r="A30" t="str">
            <v>DEFAULT ACTIVITY</v>
          </cell>
        </row>
        <row r="31">
          <cell r="A31" t="str">
            <v>DEFAULT ACTIVITY</v>
          </cell>
        </row>
        <row r="32">
          <cell r="A32" t="str">
            <v>DEFAULT ACTIVITY</v>
          </cell>
        </row>
        <row r="33">
          <cell r="A33" t="str">
            <v>DEFAULT ACTIVITY</v>
          </cell>
        </row>
        <row r="34">
          <cell r="A34" t="str">
            <v>Deferred Comp - Pension Liability</v>
          </cell>
        </row>
        <row r="35">
          <cell r="A35" t="str">
            <v>DEFERRED COMPENSATION</v>
          </cell>
        </row>
        <row r="36">
          <cell r="A36" t="str">
            <v>DEFERRED DSM</v>
          </cell>
        </row>
        <row r="37">
          <cell r="A37" t="str">
            <v>DEFERRED GAS COSTS</v>
          </cell>
        </row>
        <row r="38">
          <cell r="A38" t="str">
            <v>DEPLETION - TAX</v>
          </cell>
        </row>
        <row r="39">
          <cell r="A39" t="str">
            <v>DEPRECIATION EXPENSE</v>
          </cell>
        </row>
        <row r="40">
          <cell r="A40" t="str">
            <v>DEPRECIATION EXPENSE - TAX</v>
          </cell>
        </row>
        <row r="41">
          <cell r="A41" t="str">
            <v>DERIVATIVE INCOME/LOSS</v>
          </cell>
        </row>
        <row r="42">
          <cell r="A42" t="str">
            <v>DIRECTORS' FEES</v>
          </cell>
        </row>
        <row r="43">
          <cell r="A43" t="str">
            <v>DIRECTORS' PENSION PAYMENTS</v>
          </cell>
        </row>
        <row r="44">
          <cell r="A44" t="str">
            <v>Dividends Accrued VS Received</v>
          </cell>
        </row>
        <row r="45">
          <cell r="A45" t="str">
            <v>Dividend Received Deduction 70% Deductible</v>
          </cell>
        </row>
        <row r="46">
          <cell r="A46" t="str">
            <v>Dividend Received Deduction 80% Deductible</v>
          </cell>
        </row>
        <row r="47">
          <cell r="A47" t="str">
            <v>Dividend Received Deduction 100% Deductible</v>
          </cell>
        </row>
        <row r="48">
          <cell r="A48" t="str">
            <v>Dividends Stock Redemption</v>
          </cell>
        </row>
        <row r="49">
          <cell r="A49" t="str">
            <v>Early Retirement</v>
          </cell>
        </row>
        <row r="50">
          <cell r="A50" t="str">
            <v>ENVIRON CLEAN UP COST CC</v>
          </cell>
        </row>
        <row r="51">
          <cell r="A51" t="str">
            <v>ENVIRONMENTAL CLEAN UP COSTS</v>
          </cell>
        </row>
        <row r="52">
          <cell r="A52" t="str">
            <v>Equity Income (Loss) of Subs</v>
          </cell>
        </row>
        <row r="53">
          <cell r="A53" t="str">
            <v>FAS 158 ADJUSTMENT</v>
          </cell>
        </row>
        <row r="54">
          <cell r="A54" t="str">
            <v>FAS109 Exc Gross Up Dfit</v>
          </cell>
        </row>
        <row r="55">
          <cell r="A55" t="str">
            <v>FAS109 Excess Dfit</v>
          </cell>
        </row>
        <row r="56">
          <cell r="A56" t="str">
            <v>FAS109 Flowthrough Dfit</v>
          </cell>
        </row>
        <row r="57">
          <cell r="A57" t="str">
            <v>FAS109 Gr Up Flowthru Dfit</v>
          </cell>
        </row>
        <row r="58">
          <cell r="A58" t="str">
            <v>FASB 112</v>
          </cell>
        </row>
        <row r="59">
          <cell r="A59" t="str">
            <v>Federal Tax Current</v>
          </cell>
        </row>
        <row r="60">
          <cell r="A60" t="str">
            <v>Federal Tax Deferred</v>
          </cell>
        </row>
        <row r="61">
          <cell r="A61" t="str">
            <v>FIT ON OCI</v>
          </cell>
        </row>
        <row r="62">
          <cell r="A62" t="str">
            <v>FOREIGN CURRENCY ADJUSTMENTS</v>
          </cell>
        </row>
        <row r="63">
          <cell r="A63" t="str">
            <v>Gain/Loss on disposal of property - Book</v>
          </cell>
        </row>
        <row r="64">
          <cell r="A64" t="str">
            <v>GAS RESEARCH INSTITUTE</v>
          </cell>
        </row>
        <row r="65">
          <cell r="A65" t="str">
            <v>GOODWILL</v>
          </cell>
        </row>
        <row r="66">
          <cell r="A66" t="str">
            <v>INCENTIVE PLAN</v>
          </cell>
        </row>
        <row r="67">
          <cell r="A67" t="str">
            <v>INJURIES AND DAMAGES</v>
          </cell>
        </row>
        <row r="68">
          <cell r="A68" t="str">
            <v>INSURANCE PROVISION</v>
          </cell>
        </row>
        <row r="69">
          <cell r="A69" t="str">
            <v>INTANGIBLE DRILLING COSTS</v>
          </cell>
        </row>
        <row r="70">
          <cell r="A70" t="str">
            <v>INTEREST RATE SWAP INCOME</v>
          </cell>
        </row>
        <row r="71">
          <cell r="A71" t="str">
            <v>INVESTMENT TAX CREDITS</v>
          </cell>
        </row>
        <row r="72">
          <cell r="A72" t="str">
            <v>INVESTMENT TAX CREDITS</v>
          </cell>
        </row>
        <row r="73">
          <cell r="A73" t="str">
            <v>INVESTMENT TAX CREDITS</v>
          </cell>
        </row>
        <row r="74">
          <cell r="A74" t="str">
            <v>INWOOD CARRYING CHARGES</v>
          </cell>
        </row>
        <row r="75">
          <cell r="A75" t="str">
            <v>LEGAL FEE ACCRUAL</v>
          </cell>
        </row>
        <row r="76">
          <cell r="A76" t="str">
            <v>LIEN DATE PROPERTY TAXES</v>
          </cell>
        </row>
        <row r="77">
          <cell r="A77" t="str">
            <v>Lobbying Expenses</v>
          </cell>
        </row>
        <row r="78">
          <cell r="A78" t="str">
            <v>Mat Int Fmb 1983</v>
          </cell>
        </row>
        <row r="79">
          <cell r="A79" t="str">
            <v>Meals and Entertainment</v>
          </cell>
        </row>
        <row r="80">
          <cell r="A80" t="str">
            <v>MEDICARE ACT</v>
          </cell>
        </row>
        <row r="81">
          <cell r="A81" t="str">
            <v>Medicare Income</v>
          </cell>
        </row>
        <row r="82">
          <cell r="A82" t="str">
            <v>MEDS</v>
          </cell>
        </row>
        <row r="83">
          <cell r="A83" t="str">
            <v>MERGER CARRYING COSTS</v>
          </cell>
        </row>
        <row r="84">
          <cell r="A84" t="str">
            <v>MERGER COSTS DEFERRAL</v>
          </cell>
        </row>
        <row r="85">
          <cell r="A85" t="str">
            <v>MTA AMORTIZATION</v>
          </cell>
        </row>
        <row r="86">
          <cell r="A86" t="str">
            <v>MTA DEFERRAL</v>
          </cell>
        </row>
        <row r="87">
          <cell r="A87" t="str">
            <v>NON IMPROVEMENT - MAINS</v>
          </cell>
        </row>
        <row r="88">
          <cell r="A88" t="str">
            <v>Non-Deductible Parachute Payment</v>
          </cell>
        </row>
        <row r="89">
          <cell r="A89" t="str">
            <v>OCI Tax Acc</v>
          </cell>
        </row>
        <row r="90">
          <cell r="A90" t="str">
            <v>Officers' Life Insurance</v>
          </cell>
        </row>
        <row r="91">
          <cell r="A91" t="str">
            <v>OPEB / FASB 106</v>
          </cell>
        </row>
        <row r="92">
          <cell r="A92" t="str">
            <v>OPEB/FASB 106 CARRYING COSTS</v>
          </cell>
        </row>
        <row r="93">
          <cell r="A93" t="str">
            <v>PARTNERSHIPS - INCOME &lt;LOSS&gt;</v>
          </cell>
        </row>
        <row r="94">
          <cell r="A94" t="str">
            <v>PARTNERSHIPS - INCOME &lt;LOSS&gt; - PERM</v>
          </cell>
        </row>
        <row r="95">
          <cell r="A95" t="str">
            <v>Penalties &amp; Fines</v>
          </cell>
        </row>
        <row r="96">
          <cell r="A96" t="str">
            <v>PENSION COST</v>
          </cell>
        </row>
        <row r="97">
          <cell r="A97" t="str">
            <v>PERFORMANCE SHARES</v>
          </cell>
        </row>
        <row r="98">
          <cell r="A98" t="str">
            <v>Political Contribution</v>
          </cell>
        </row>
        <row r="99">
          <cell r="A99" t="str">
            <v>PREMIUM/DISCOUNT- REFINANCING</v>
          </cell>
        </row>
        <row r="100">
          <cell r="A100" t="str">
            <v>PROPERTY TAX CARRYING CHARGES</v>
          </cell>
        </row>
        <row r="101">
          <cell r="A101" t="str">
            <v>PROPERTY TAX DEFERRAL</v>
          </cell>
        </row>
        <row r="102">
          <cell r="A102" t="str">
            <v>R&amp;E EXPENSE</v>
          </cell>
        </row>
        <row r="103">
          <cell r="A103" t="str">
            <v>RATE CASE DEFERRAL</v>
          </cell>
        </row>
        <row r="104">
          <cell r="A104" t="str">
            <v>RAVENSWOOD MASTER LEASE</v>
          </cell>
        </row>
        <row r="105">
          <cell r="A105" t="str">
            <v>REGULATORY LIABILITY</v>
          </cell>
        </row>
        <row r="106">
          <cell r="A106" t="str">
            <v>RELOCATION OF MAINS</v>
          </cell>
        </row>
        <row r="107">
          <cell r="A107" t="str">
            <v>REMOVAL COSTS</v>
          </cell>
        </row>
        <row r="108">
          <cell r="A108" t="str">
            <v>RENTAL EXPENSE</v>
          </cell>
        </row>
        <row r="109">
          <cell r="A109" t="str">
            <v>RESERVE - ENVIRONMENTAL</v>
          </cell>
        </row>
        <row r="110">
          <cell r="A110" t="str">
            <v>RESERVE - GENERAL</v>
          </cell>
        </row>
        <row r="111">
          <cell r="A111" t="str">
            <v>Reserve - Sales Tax Audit</v>
          </cell>
        </row>
        <row r="112">
          <cell r="A112" t="str">
            <v xml:space="preserve">Reserve - Storm </v>
          </cell>
        </row>
        <row r="113">
          <cell r="A113" t="str">
            <v>RESERVE R &amp; E</v>
          </cell>
        </row>
        <row r="114">
          <cell r="A114" t="str">
            <v>SEC. 481A ADJUSTMENT - UNICAP</v>
          </cell>
        </row>
        <row r="115">
          <cell r="A115" t="str">
            <v>STATE INCOME TAX NOT IN RATES</v>
          </cell>
        </row>
        <row r="116">
          <cell r="A116" t="str">
            <v>State Tax Current</v>
          </cell>
        </row>
        <row r="117">
          <cell r="A117" t="str">
            <v>State Tax Deferred</v>
          </cell>
        </row>
        <row r="118">
          <cell r="A118" t="str">
            <v>STOCK OPTION COMPENSATION</v>
          </cell>
        </row>
        <row r="119">
          <cell r="A119" t="str">
            <v>STRIKE EXPENSE DEFERRAL</v>
          </cell>
        </row>
        <row r="120">
          <cell r="A120" t="str">
            <v>Swap Income</v>
          </cell>
        </row>
        <row r="121">
          <cell r="A121" t="str">
            <v>Tax Exempt Interest Income</v>
          </cell>
        </row>
        <row r="122">
          <cell r="A122" t="str">
            <v>TRANSITION COSTS</v>
          </cell>
        </row>
        <row r="123">
          <cell r="A123" t="str">
            <v>UNAMORTIZED DEBT DISCOUNT AND EXPENSE -</v>
          </cell>
        </row>
        <row r="124">
          <cell r="A124" t="str">
            <v>UNAMORTIZED DEBT EXPENSE</v>
          </cell>
        </row>
        <row r="125">
          <cell r="A125" t="str">
            <v>UNBILLED REVENUE</v>
          </cell>
        </row>
        <row r="126">
          <cell r="A126" t="str">
            <v>UNICAP - INVENTORY</v>
          </cell>
        </row>
        <row r="127">
          <cell r="A127" t="str">
            <v>UNICAP - INVENTORY</v>
          </cell>
        </row>
        <row r="128">
          <cell r="A128" t="str">
            <v>UNICAP - SELF CONSTRUCTED ASSETS</v>
          </cell>
        </row>
        <row r="129">
          <cell r="A129" t="str">
            <v>UNIFORM CAPITALIZATION SEC263</v>
          </cell>
        </row>
        <row r="130">
          <cell r="A130" t="str">
            <v>Unrecgonized Pension - FAS 106</v>
          </cell>
        </row>
        <row r="131">
          <cell r="A131" t="str">
            <v>VACATION ACCRUAL</v>
          </cell>
        </row>
        <row r="132">
          <cell r="A132" t="str">
            <v>WORKERS' COMPENSATION</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8.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6.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ransitionEvaluation="1" codeName="Sheet1">
    <pageSetUpPr fitToPage="1"/>
  </sheetPr>
  <dimension ref="A1:H70"/>
  <sheetViews>
    <sheetView tabSelected="1" defaultGridColor="0" colorId="22" zoomScale="75" zoomScaleNormal="85" workbookViewId="0">
      <selection activeCell="B56" sqref="B56"/>
    </sheetView>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079" t="s">
        <v>629</v>
      </c>
      <c r="B2" s="3079"/>
      <c r="C2" s="3079"/>
      <c r="D2" s="3079"/>
      <c r="E2" s="3079"/>
      <c r="F2" s="3079"/>
      <c r="G2" s="7"/>
      <c r="H2" s="7"/>
    </row>
    <row r="3" spans="1:8" ht="15" customHeight="1">
      <c r="A3" s="3080" t="s">
        <v>630</v>
      </c>
      <c r="B3" s="3080"/>
      <c r="C3" s="3080"/>
      <c r="D3" s="3080"/>
      <c r="E3" s="3080"/>
      <c r="F3" s="3080"/>
      <c r="G3" s="8"/>
      <c r="H3" s="8"/>
    </row>
    <row r="4" spans="1:8" ht="15" customHeight="1">
      <c r="A4" s="77"/>
      <c r="B4" s="7"/>
      <c r="C4" s="7"/>
      <c r="D4" s="7"/>
      <c r="E4" s="7"/>
      <c r="F4" s="7"/>
      <c r="G4" s="7"/>
      <c r="H4" s="7"/>
    </row>
    <row r="5" spans="1:8">
      <c r="A5" s="13"/>
      <c r="B5" s="7"/>
      <c r="C5" s="7"/>
      <c r="D5" s="7"/>
      <c r="E5" s="7"/>
      <c r="F5" s="7"/>
      <c r="G5" s="7"/>
      <c r="H5" s="7"/>
    </row>
    <row r="6" spans="1:8">
      <c r="A6" s="76"/>
      <c r="B6" s="7"/>
      <c r="C6" s="7"/>
      <c r="D6" s="7"/>
      <c r="E6" s="7"/>
      <c r="F6" s="7"/>
      <c r="G6" s="7"/>
      <c r="H6" s="7"/>
    </row>
    <row r="7" spans="1:8" ht="15.75">
      <c r="A7" s="3081" t="s">
        <v>631</v>
      </c>
      <c r="B7" s="3081"/>
      <c r="C7" s="3081"/>
      <c r="D7" s="3081"/>
      <c r="E7" s="3081"/>
      <c r="F7" s="3081"/>
      <c r="G7" s="7"/>
      <c r="H7" s="7"/>
    </row>
    <row r="8" spans="1:8" ht="18.600000000000001" customHeight="1">
      <c r="B8" s="7"/>
      <c r="C8" s="7"/>
      <c r="D8" s="7"/>
      <c r="E8" s="7"/>
      <c r="F8" s="7"/>
      <c r="G8" s="7"/>
      <c r="H8" s="7"/>
    </row>
    <row r="9" spans="1:8" ht="57.6" customHeight="1">
      <c r="A9" s="3082" t="s">
        <v>1471</v>
      </c>
      <c r="B9" s="3082"/>
      <c r="C9" s="3082"/>
      <c r="D9" s="3082"/>
      <c r="E9" s="3082"/>
      <c r="F9" s="3082"/>
      <c r="G9" s="7"/>
      <c r="H9" s="7"/>
    </row>
    <row r="10" spans="1:8" ht="16.149999999999999" customHeight="1">
      <c r="A10"/>
      <c r="B10" s="7"/>
      <c r="C10" s="7"/>
      <c r="D10" s="7"/>
      <c r="E10" s="7"/>
      <c r="F10" s="7"/>
      <c r="G10" s="7"/>
      <c r="H10" s="7"/>
    </row>
    <row r="11" spans="1:8" ht="48.6" customHeight="1">
      <c r="A11" s="3082" t="s">
        <v>770</v>
      </c>
      <c r="B11" s="3082"/>
      <c r="C11" s="3082"/>
      <c r="D11" s="3082"/>
      <c r="E11" s="3082"/>
      <c r="F11" s="3082"/>
      <c r="G11" s="7"/>
      <c r="H11" s="7"/>
    </row>
    <row r="12" spans="1:8">
      <c r="A12" s="7"/>
      <c r="B12" s="7"/>
      <c r="C12" s="7"/>
      <c r="D12" s="7"/>
      <c r="E12" s="7"/>
      <c r="F12" s="7"/>
      <c r="G12" s="7"/>
      <c r="H12" s="7"/>
    </row>
    <row r="13" spans="1:8" ht="46.15" customHeight="1">
      <c r="A13" s="3082" t="s">
        <v>2368</v>
      </c>
      <c r="B13" s="3082"/>
      <c r="C13" s="3082"/>
      <c r="D13" s="3082"/>
      <c r="E13" s="3082"/>
      <c r="F13" s="3082"/>
      <c r="G13" s="7"/>
      <c r="H13" s="7"/>
    </row>
    <row r="14" spans="1:8" ht="15.6" customHeight="1">
      <c r="A14" s="7"/>
      <c r="B14" s="7"/>
      <c r="C14" s="7"/>
      <c r="D14" s="7"/>
      <c r="E14" s="7"/>
      <c r="F14" s="7"/>
      <c r="G14" s="7"/>
      <c r="H14" s="7"/>
    </row>
    <row r="15" spans="1:8" ht="75" customHeight="1">
      <c r="A15" s="3082" t="s">
        <v>771</v>
      </c>
      <c r="B15" s="3082"/>
      <c r="C15" s="3082"/>
      <c r="D15" s="3082"/>
      <c r="E15" s="3082"/>
      <c r="F15" s="3082"/>
      <c r="G15" s="7"/>
      <c r="H15" s="7"/>
    </row>
    <row r="16" spans="1:8" ht="21" customHeight="1">
      <c r="A16" s="7"/>
      <c r="B16" s="7"/>
      <c r="C16" s="7"/>
      <c r="D16" s="7"/>
      <c r="E16" s="7"/>
      <c r="F16" s="7"/>
      <c r="G16" s="7"/>
      <c r="H16" s="7"/>
    </row>
    <row r="17" spans="1:8" ht="47.45" customHeight="1">
      <c r="A17" s="3082" t="s">
        <v>44</v>
      </c>
      <c r="B17" s="3082"/>
      <c r="C17" s="3082"/>
      <c r="D17" s="3082"/>
      <c r="E17" s="3082"/>
      <c r="F17" s="3082"/>
      <c r="G17" s="7"/>
      <c r="H17" s="7"/>
    </row>
    <row r="18" spans="1:8" ht="15.6" customHeight="1">
      <c r="A18" s="7"/>
      <c r="B18" s="7"/>
      <c r="C18" s="7"/>
      <c r="D18" s="7"/>
      <c r="E18" s="7"/>
      <c r="F18" s="7"/>
      <c r="G18" s="7"/>
      <c r="H18" s="7"/>
    </row>
    <row r="19" spans="1:8" ht="21" customHeight="1">
      <c r="A19" s="3081"/>
      <c r="B19" s="3081"/>
      <c r="C19" s="3081"/>
      <c r="D19" s="3081"/>
      <c r="E19" s="3081"/>
      <c r="F19" s="3081"/>
      <c r="G19" s="7"/>
      <c r="H19" s="7"/>
    </row>
    <row r="20" spans="1:8" ht="15" customHeight="1">
      <c r="A20" s="3082"/>
      <c r="B20" s="3082"/>
      <c r="C20" s="3082"/>
      <c r="D20" s="3082"/>
      <c r="E20" s="3082"/>
      <c r="F20" s="3082"/>
      <c r="G20" s="7"/>
      <c r="H20" s="7"/>
    </row>
    <row r="21" spans="1:8">
      <c r="A21" s="7"/>
      <c r="B21" s="7"/>
      <c r="C21" s="7"/>
      <c r="D21" s="7"/>
      <c r="E21" s="7"/>
      <c r="F21" s="7"/>
      <c r="G21" s="7"/>
      <c r="H21" s="7"/>
    </row>
    <row r="22" spans="1:8" ht="15.75">
      <c r="A22" s="3081" t="s">
        <v>632</v>
      </c>
      <c r="B22" s="3081"/>
      <c r="C22" s="3081"/>
      <c r="D22" s="3081"/>
      <c r="E22" s="3081"/>
      <c r="F22" s="3081"/>
      <c r="G22" s="7"/>
      <c r="H22" s="7"/>
    </row>
    <row r="23" spans="1:8" ht="72.599999999999994" customHeight="1">
      <c r="A23" s="3082" t="s">
        <v>2434</v>
      </c>
      <c r="B23" s="3082"/>
      <c r="C23" s="3082"/>
      <c r="D23" s="3082"/>
      <c r="E23" s="3082"/>
      <c r="F23" s="3082"/>
      <c r="G23" s="7"/>
      <c r="H23" s="7"/>
    </row>
    <row r="24" spans="1:8">
      <c r="A24" s="7"/>
      <c r="B24" s="7"/>
      <c r="C24" s="7"/>
      <c r="D24" s="7"/>
      <c r="E24" s="7"/>
      <c r="F24" s="7"/>
      <c r="G24" s="7"/>
      <c r="H24" s="7"/>
    </row>
    <row r="25" spans="1:8" ht="22.15" customHeight="1">
      <c r="A25" s="3083" t="s">
        <v>633</v>
      </c>
      <c r="B25" s="3083"/>
      <c r="C25" s="3083"/>
      <c r="D25" s="3083"/>
      <c r="E25" s="3083"/>
      <c r="F25" s="81"/>
      <c r="G25" s="7"/>
      <c r="H25" s="7"/>
    </row>
    <row r="26" spans="1:8" ht="17.25" customHeight="1">
      <c r="A26" s="3082" t="s">
        <v>46</v>
      </c>
      <c r="B26" s="3082"/>
      <c r="C26" s="3082"/>
      <c r="D26" s="3082"/>
      <c r="E26" s="3082"/>
      <c r="F26" s="3082"/>
      <c r="G26" s="7"/>
      <c r="H26" s="7"/>
    </row>
    <row r="27" spans="1:8">
      <c r="A27" s="7"/>
      <c r="B27" s="7"/>
      <c r="C27" s="7"/>
      <c r="D27" s="7"/>
      <c r="E27" s="7"/>
      <c r="F27" s="7"/>
      <c r="G27" s="7"/>
      <c r="H27" s="7"/>
    </row>
    <row r="28" spans="1:8" ht="15.75">
      <c r="A28" s="3081" t="s">
        <v>634</v>
      </c>
      <c r="B28" s="3081"/>
      <c r="C28" s="3081"/>
      <c r="D28" s="3081"/>
      <c r="E28" s="3081"/>
      <c r="F28" s="3081"/>
      <c r="G28" s="7"/>
      <c r="H28" s="7"/>
    </row>
    <row r="29" spans="1:8" ht="32.450000000000003" customHeight="1">
      <c r="A29" s="3082" t="s">
        <v>772</v>
      </c>
      <c r="B29" s="3082"/>
      <c r="C29" s="3082"/>
      <c r="D29" s="3082"/>
      <c r="E29" s="3082"/>
      <c r="F29" s="3082"/>
      <c r="G29" s="7"/>
      <c r="H29" s="7"/>
    </row>
    <row r="30" spans="1:8">
      <c r="A30" s="7"/>
      <c r="B30" s="7"/>
      <c r="C30" s="7"/>
      <c r="D30" s="7"/>
      <c r="E30" s="7"/>
      <c r="F30" s="7"/>
      <c r="G30" s="7"/>
      <c r="H30" s="7"/>
    </row>
    <row r="31" spans="1:8" ht="15.75">
      <c r="A31" s="3081" t="s">
        <v>635</v>
      </c>
      <c r="B31" s="3081"/>
      <c r="C31" s="3081"/>
      <c r="D31" s="3081"/>
      <c r="E31" s="3081"/>
      <c r="F31" s="3081"/>
      <c r="G31" s="7"/>
      <c r="H31" s="7"/>
    </row>
    <row r="32" spans="1:8" ht="34.9" customHeight="1">
      <c r="A32" s="3082" t="s">
        <v>45</v>
      </c>
      <c r="B32" s="3082"/>
      <c r="C32" s="3082"/>
      <c r="D32" s="3082"/>
      <c r="E32" s="3082"/>
      <c r="F32" s="3082"/>
      <c r="G32" s="7"/>
      <c r="H32" s="7"/>
    </row>
    <row r="33" spans="1:8" ht="12.75" customHeight="1">
      <c r="A33" s="7"/>
      <c r="B33" s="7"/>
      <c r="C33" s="7"/>
      <c r="D33" s="7"/>
      <c r="E33" s="7"/>
      <c r="F33" s="7"/>
      <c r="G33" s="7"/>
      <c r="H33" s="7"/>
    </row>
    <row r="34" spans="1:8" ht="19.899999999999999" customHeight="1">
      <c r="A34" s="3081" t="s">
        <v>636</v>
      </c>
      <c r="B34" s="3081"/>
      <c r="C34" s="3081"/>
      <c r="D34" s="3081"/>
      <c r="E34" s="3081"/>
      <c r="F34" s="3081"/>
      <c r="G34" s="7"/>
      <c r="H34" s="7"/>
    </row>
    <row r="35" spans="1:8" ht="59.45" customHeight="1">
      <c r="A35" s="3082" t="s">
        <v>2263</v>
      </c>
      <c r="B35" s="3082"/>
      <c r="C35" s="3082"/>
      <c r="D35" s="3082"/>
      <c r="E35" s="3082"/>
      <c r="F35" s="3082"/>
      <c r="G35" s="7"/>
      <c r="H35" s="7"/>
    </row>
    <row r="36" spans="1:8" ht="12.75" customHeight="1">
      <c r="A36" s="7"/>
      <c r="B36" s="7"/>
      <c r="C36" s="7"/>
      <c r="D36" s="7"/>
      <c r="E36" s="7"/>
      <c r="F36" s="7"/>
      <c r="G36" s="7"/>
      <c r="H36" s="7"/>
    </row>
    <row r="37" spans="1:8" ht="18" customHeight="1">
      <c r="A37" s="3081" t="s">
        <v>453</v>
      </c>
      <c r="B37" s="3081"/>
      <c r="C37" s="3081"/>
      <c r="D37" s="3081"/>
      <c r="E37" s="3081"/>
      <c r="F37" s="3081"/>
      <c r="G37" s="7"/>
      <c r="H37" s="7"/>
    </row>
    <row r="38" spans="1:8" ht="34.9" customHeight="1">
      <c r="A38" s="3082" t="s">
        <v>454</v>
      </c>
      <c r="B38" s="3082"/>
      <c r="C38" s="3082"/>
      <c r="D38" s="3082"/>
      <c r="E38" s="3082"/>
      <c r="F38" s="3082"/>
      <c r="G38" s="7"/>
      <c r="H38" s="7"/>
    </row>
    <row r="39" spans="1:8">
      <c r="A39" s="7"/>
      <c r="B39" s="7"/>
      <c r="C39" s="7"/>
      <c r="D39" s="7"/>
      <c r="E39" s="7"/>
      <c r="F39" s="7"/>
      <c r="G39" s="7"/>
      <c r="H39" s="7"/>
    </row>
    <row r="40" spans="1:8" ht="15.75">
      <c r="B40" s="10"/>
      <c r="C40" s="79" t="s">
        <v>773</v>
      </c>
      <c r="D40" s="11"/>
      <c r="E40" s="79" t="s">
        <v>774</v>
      </c>
      <c r="F40" s="12"/>
      <c r="G40" s="10"/>
    </row>
    <row r="41" spans="1:8" ht="15.75">
      <c r="A41" s="78" t="s">
        <v>455</v>
      </c>
      <c r="B41" s="12"/>
      <c r="C41" s="80" t="s">
        <v>456</v>
      </c>
      <c r="D41" s="11"/>
      <c r="E41" s="80" t="s">
        <v>456</v>
      </c>
      <c r="F41" s="11"/>
    </row>
    <row r="42" spans="1:8" ht="18">
      <c r="A42" s="28" t="s">
        <v>457</v>
      </c>
      <c r="C42" s="9" t="s">
        <v>2369</v>
      </c>
      <c r="E42" s="9" t="s">
        <v>2381</v>
      </c>
    </row>
    <row r="43" spans="1:8" ht="18">
      <c r="A43" s="28" t="s">
        <v>458</v>
      </c>
      <c r="C43" s="9" t="s">
        <v>2370</v>
      </c>
      <c r="E43" s="9" t="s">
        <v>2382</v>
      </c>
    </row>
    <row r="44" spans="1:8" ht="18">
      <c r="A44" s="28" t="s">
        <v>459</v>
      </c>
      <c r="C44" s="9" t="s">
        <v>2371</v>
      </c>
      <c r="E44" s="9" t="s">
        <v>2383</v>
      </c>
    </row>
    <row r="45" spans="1:8" ht="18">
      <c r="A45" s="28" t="s">
        <v>460</v>
      </c>
      <c r="C45" s="9" t="s">
        <v>2380</v>
      </c>
      <c r="E45" s="9" t="s">
        <v>2384</v>
      </c>
    </row>
    <row r="46" spans="1:8" ht="18">
      <c r="A46" s="28" t="s">
        <v>461</v>
      </c>
      <c r="C46" s="9" t="s">
        <v>2372</v>
      </c>
      <c r="E46" s="9" t="s">
        <v>2385</v>
      </c>
    </row>
    <row r="47" spans="1:8" ht="18">
      <c r="A47" s="28" t="s">
        <v>462</v>
      </c>
      <c r="C47" s="9" t="s">
        <v>2373</v>
      </c>
      <c r="E47" s="9" t="s">
        <v>2386</v>
      </c>
    </row>
    <row r="48" spans="1:8" ht="18">
      <c r="A48" s="28" t="s">
        <v>463</v>
      </c>
      <c r="C48" s="9" t="s">
        <v>2374</v>
      </c>
      <c r="E48" s="9" t="s">
        <v>2387</v>
      </c>
    </row>
    <row r="49" spans="1:7" ht="18">
      <c r="A49" s="28" t="s">
        <v>464</v>
      </c>
      <c r="C49" s="9" t="s">
        <v>2375</v>
      </c>
      <c r="E49" s="9" t="s">
        <v>2388</v>
      </c>
    </row>
    <row r="50" spans="1:7" ht="18">
      <c r="A50" s="28" t="s">
        <v>465</v>
      </c>
      <c r="C50" s="9" t="s">
        <v>2376</v>
      </c>
      <c r="E50" s="9" t="s">
        <v>2389</v>
      </c>
    </row>
    <row r="51" spans="1:7" ht="18">
      <c r="A51" s="28" t="s">
        <v>466</v>
      </c>
      <c r="C51" s="9" t="s">
        <v>2377</v>
      </c>
      <c r="E51" s="9" t="s">
        <v>2390</v>
      </c>
    </row>
    <row r="52" spans="1:7" ht="18">
      <c r="A52" s="28" t="s">
        <v>467</v>
      </c>
      <c r="C52" s="9" t="s">
        <v>2378</v>
      </c>
      <c r="E52" s="9" t="s">
        <v>2391</v>
      </c>
    </row>
    <row r="53" spans="1:7" ht="18">
      <c r="A53" s="28" t="s">
        <v>468</v>
      </c>
      <c r="C53" s="9" t="s">
        <v>2379</v>
      </c>
      <c r="E53" s="9" t="s">
        <v>2392</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38:F38"/>
    <mergeCell ref="A32:F32"/>
    <mergeCell ref="A34:F34"/>
    <mergeCell ref="A35:F35"/>
    <mergeCell ref="A37:F37"/>
    <mergeCell ref="A15:F15"/>
    <mergeCell ref="A28:F28"/>
    <mergeCell ref="A22:F22"/>
    <mergeCell ref="A31:F31"/>
    <mergeCell ref="A11:F11"/>
    <mergeCell ref="A25:E25"/>
    <mergeCell ref="A20:F20"/>
    <mergeCell ref="A26:F26"/>
    <mergeCell ref="A23:F23"/>
    <mergeCell ref="A17:F17"/>
    <mergeCell ref="A19:F19"/>
    <mergeCell ref="A29:F29"/>
    <mergeCell ref="A2:F2"/>
    <mergeCell ref="A3:F3"/>
    <mergeCell ref="A7:F7"/>
    <mergeCell ref="A9:F9"/>
    <mergeCell ref="A13:F13"/>
  </mergeCells>
  <phoneticPr fontId="0" type="noConversion"/>
  <printOptions horizontalCentered="1" verticalCentered="1"/>
  <pageMargins left="0.5" right="0.5" top="0.5" bottom="0.5" header="0.5" footer="0.5"/>
  <pageSetup scale="56"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transitionEvaluation="1" codeName="Sheet10">
    <tabColor rgb="FF00B050"/>
  </sheetPr>
  <dimension ref="A1:O57"/>
  <sheetViews>
    <sheetView defaultGridColor="0" view="pageBreakPreview" colorId="22" zoomScale="50" zoomScaleNormal="85" zoomScaleSheetLayoutView="50" workbookViewId="0">
      <selection activeCell="M9" sqref="M9"/>
    </sheetView>
  </sheetViews>
  <sheetFormatPr defaultColWidth="9.6640625" defaultRowHeight="15"/>
  <cols>
    <col min="1" max="1" width="4.6640625" style="694" customWidth="1"/>
    <col min="2" max="2" width="40.6640625" style="694" customWidth="1"/>
    <col min="3" max="3" width="24.6640625" style="694" customWidth="1"/>
    <col min="4" max="5" width="12.6640625" style="694" customWidth="1"/>
    <col min="6" max="6" width="17.33203125" style="694" bestFit="1" customWidth="1"/>
    <col min="7" max="7" width="5.6640625" style="694" customWidth="1"/>
    <col min="8" max="14" width="14.6640625" style="694" customWidth="1"/>
    <col min="15" max="15" width="4.6640625" style="694" customWidth="1"/>
    <col min="16" max="16384" width="9.6640625" style="694"/>
  </cols>
  <sheetData>
    <row r="1" spans="1:15" ht="13.5" customHeight="1" thickBot="1">
      <c r="A1" s="95" t="str">
        <f>'Data Sheet'!$C$25</f>
        <v xml:space="preserve">KeySpan Gas East Corp./D/B/A National Grid </v>
      </c>
      <c r="B1" s="96"/>
      <c r="C1" s="96"/>
      <c r="D1" s="724"/>
      <c r="E1" s="96"/>
      <c r="F1" s="2833" t="str">
        <f>+'Data Sheet'!$C$38</f>
        <v>December 31, 2013</v>
      </c>
      <c r="G1" s="95" t="str">
        <f>+'Data Sheet'!$C$25</f>
        <v xml:space="preserve">KeySpan Gas East Corp./D/B/A National Grid </v>
      </c>
      <c r="H1" s="96"/>
      <c r="I1" s="96"/>
      <c r="J1" s="96"/>
      <c r="K1" s="96"/>
      <c r="L1" s="96"/>
      <c r="M1" s="96"/>
      <c r="N1" s="96"/>
      <c r="O1" s="2834" t="str">
        <f>+'Data Sheet'!$C$38</f>
        <v>December 31, 2013</v>
      </c>
    </row>
    <row r="2" spans="1:15" ht="13.5" customHeight="1">
      <c r="A2" s="689"/>
      <c r="B2" s="690"/>
      <c r="C2" s="690"/>
      <c r="D2" s="690"/>
      <c r="E2" s="690"/>
      <c r="F2" s="1808"/>
      <c r="G2" s="689"/>
      <c r="H2" s="690"/>
      <c r="I2" s="690"/>
      <c r="J2" s="690"/>
      <c r="K2" s="690"/>
      <c r="L2" s="690"/>
      <c r="M2" s="690"/>
      <c r="N2" s="690"/>
      <c r="O2" s="1808"/>
    </row>
    <row r="3" spans="1:15" ht="15" customHeight="1">
      <c r="A3" s="2835" t="s">
        <v>600</v>
      </c>
      <c r="B3" s="708"/>
      <c r="C3" s="708"/>
      <c r="D3" s="708"/>
      <c r="E3" s="708"/>
      <c r="F3" s="711"/>
      <c r="G3" s="2835" t="s">
        <v>601</v>
      </c>
      <c r="H3" s="1806"/>
      <c r="I3" s="708"/>
      <c r="J3" s="708"/>
      <c r="K3" s="708"/>
      <c r="L3" s="708"/>
      <c r="M3" s="708"/>
      <c r="N3" s="708"/>
      <c r="O3" s="711"/>
    </row>
    <row r="4" spans="1:15" ht="15" customHeight="1">
      <c r="A4" s="696"/>
      <c r="B4" s="708"/>
      <c r="C4" s="708"/>
      <c r="D4" s="708"/>
      <c r="E4" s="708"/>
      <c r="F4" s="716"/>
      <c r="G4" s="696"/>
      <c r="H4" s="96"/>
      <c r="I4" s="96"/>
      <c r="J4" s="96"/>
      <c r="K4" s="96"/>
      <c r="L4" s="96"/>
      <c r="M4" s="96"/>
      <c r="N4" s="96"/>
      <c r="O4" s="716"/>
    </row>
    <row r="5" spans="1:15" ht="16.5" customHeight="1">
      <c r="A5" s="1782" t="s">
        <v>602</v>
      </c>
      <c r="B5" s="3117" t="s">
        <v>849</v>
      </c>
      <c r="C5" s="3115"/>
      <c r="D5" s="3115"/>
      <c r="E5" s="3115"/>
      <c r="F5" s="3120"/>
      <c r="G5" s="696"/>
      <c r="H5" s="3117" t="s">
        <v>2266</v>
      </c>
      <c r="I5" s="3117"/>
      <c r="J5" s="3117"/>
      <c r="K5" s="3117"/>
      <c r="L5" s="3117"/>
      <c r="M5" s="3117"/>
      <c r="N5" s="3117"/>
      <c r="O5" s="716"/>
    </row>
    <row r="6" spans="1:15" ht="13.5" customHeight="1">
      <c r="A6" s="696"/>
      <c r="B6" s="3115"/>
      <c r="C6" s="3115"/>
      <c r="D6" s="3115"/>
      <c r="E6" s="3115"/>
      <c r="F6" s="3120"/>
      <c r="G6" s="696"/>
      <c r="H6" s="3117"/>
      <c r="I6" s="3117"/>
      <c r="J6" s="3117"/>
      <c r="K6" s="3117"/>
      <c r="L6" s="3117"/>
      <c r="M6" s="3117"/>
      <c r="N6" s="3117"/>
      <c r="O6" s="716"/>
    </row>
    <row r="7" spans="1:15" ht="13.5" customHeight="1">
      <c r="A7" s="696"/>
      <c r="B7" s="96"/>
      <c r="C7" s="708"/>
      <c r="D7" s="708"/>
      <c r="E7" s="708"/>
      <c r="F7" s="716"/>
      <c r="G7" s="696"/>
      <c r="H7" s="3117"/>
      <c r="I7" s="3117"/>
      <c r="J7" s="3117"/>
      <c r="K7" s="3117"/>
      <c r="L7" s="3117"/>
      <c r="M7" s="3117"/>
      <c r="N7" s="3117"/>
      <c r="O7" s="716"/>
    </row>
    <row r="8" spans="1:15" ht="17.25" customHeight="1">
      <c r="A8" s="1782" t="s">
        <v>832</v>
      </c>
      <c r="B8" s="3117" t="s">
        <v>850</v>
      </c>
      <c r="C8" s="3115"/>
      <c r="D8" s="3115"/>
      <c r="E8" s="3115"/>
      <c r="F8" s="3120"/>
      <c r="G8" s="696"/>
      <c r="H8" s="3117"/>
      <c r="I8" s="3117"/>
      <c r="J8" s="3117"/>
      <c r="K8" s="3117"/>
      <c r="L8" s="3117"/>
      <c r="M8" s="3117"/>
      <c r="N8" s="3117"/>
      <c r="O8" s="716"/>
    </row>
    <row r="9" spans="1:15" ht="13.5" customHeight="1">
      <c r="A9" s="696"/>
      <c r="B9" s="3115"/>
      <c r="C9" s="3115"/>
      <c r="D9" s="3115"/>
      <c r="E9" s="3115"/>
      <c r="F9" s="3120"/>
      <c r="G9" s="696"/>
      <c r="H9" s="96"/>
      <c r="I9" s="96"/>
      <c r="J9" s="96"/>
      <c r="K9" s="96"/>
      <c r="L9" s="96"/>
      <c r="M9" s="96"/>
      <c r="N9" s="96"/>
      <c r="O9" s="716"/>
    </row>
    <row r="10" spans="1:15" ht="13.5" customHeight="1">
      <c r="A10" s="696"/>
      <c r="B10" s="3104"/>
      <c r="C10" s="3104"/>
      <c r="D10" s="3104"/>
      <c r="E10" s="3104"/>
      <c r="F10" s="3098"/>
      <c r="G10" s="696"/>
      <c r="H10" s="3117" t="s">
        <v>851</v>
      </c>
      <c r="I10" s="3117"/>
      <c r="J10" s="3117"/>
      <c r="K10" s="3117"/>
      <c r="L10" s="3117"/>
      <c r="M10" s="3117"/>
      <c r="N10" s="3117"/>
      <c r="O10" s="716"/>
    </row>
    <row r="11" spans="1:15" ht="13.5" customHeight="1">
      <c r="A11" s="2836"/>
      <c r="C11" s="2837"/>
      <c r="D11" s="2837"/>
      <c r="E11" s="2837"/>
      <c r="F11" s="2838"/>
      <c r="G11" s="696"/>
      <c r="H11" s="3117"/>
      <c r="I11" s="3117"/>
      <c r="J11" s="3117"/>
      <c r="K11" s="3117"/>
      <c r="L11" s="3117"/>
      <c r="M11" s="3117"/>
      <c r="N11" s="3117"/>
      <c r="O11" s="716"/>
    </row>
    <row r="12" spans="1:15" ht="13.5" customHeight="1">
      <c r="A12" s="1782" t="s">
        <v>833</v>
      </c>
      <c r="B12" s="3117" t="s">
        <v>852</v>
      </c>
      <c r="C12" s="3104"/>
      <c r="D12" s="3104"/>
      <c r="E12" s="3104"/>
      <c r="F12" s="3098"/>
      <c r="G12" s="696"/>
      <c r="H12" s="96"/>
      <c r="I12" s="96"/>
      <c r="J12" s="96"/>
      <c r="K12" s="96"/>
      <c r="L12" s="96"/>
      <c r="M12" s="96"/>
      <c r="N12" s="96"/>
      <c r="O12" s="716"/>
    </row>
    <row r="13" spans="1:15" ht="13.5" customHeight="1">
      <c r="A13" s="1762"/>
      <c r="B13" s="3118"/>
      <c r="C13" s="3118"/>
      <c r="D13" s="3118"/>
      <c r="E13" s="3118"/>
      <c r="F13" s="3119"/>
      <c r="G13" s="1762"/>
      <c r="H13" s="1766"/>
      <c r="I13" s="1766"/>
      <c r="J13" s="1766"/>
      <c r="K13" s="1766"/>
      <c r="L13" s="1766"/>
      <c r="M13" s="1766"/>
      <c r="N13" s="1766"/>
      <c r="O13" s="2144"/>
    </row>
    <row r="14" spans="1:15" ht="13.5" customHeight="1">
      <c r="A14" s="696"/>
      <c r="B14" s="2065"/>
      <c r="C14" s="708" t="s">
        <v>834</v>
      </c>
      <c r="D14" s="1759" t="s">
        <v>2299</v>
      </c>
      <c r="E14" s="1759" t="s">
        <v>2300</v>
      </c>
      <c r="F14" s="711"/>
      <c r="G14" s="2084"/>
      <c r="H14" s="1757"/>
      <c r="I14" s="1792"/>
      <c r="J14" s="1757"/>
      <c r="K14" s="1792"/>
      <c r="L14" s="1757"/>
      <c r="M14" s="1792"/>
      <c r="N14" s="96"/>
      <c r="O14" s="2086"/>
    </row>
    <row r="15" spans="1:15" ht="13.5" customHeight="1">
      <c r="A15" s="1782" t="s">
        <v>339</v>
      </c>
      <c r="B15" s="2065"/>
      <c r="C15" s="708" t="s">
        <v>2301</v>
      </c>
      <c r="D15" s="1759" t="s">
        <v>2302</v>
      </c>
      <c r="E15" s="2081" t="s">
        <v>2303</v>
      </c>
      <c r="F15" s="2150" t="s">
        <v>2304</v>
      </c>
      <c r="G15" s="1779" t="s">
        <v>2305</v>
      </c>
      <c r="H15" s="1758" t="s">
        <v>2306</v>
      </c>
      <c r="I15" s="1758" t="s">
        <v>2307</v>
      </c>
      <c r="J15" s="1758" t="s">
        <v>2308</v>
      </c>
      <c r="K15" s="1758" t="s">
        <v>2309</v>
      </c>
      <c r="L15" s="1758" t="s">
        <v>2310</v>
      </c>
      <c r="M15" s="1758" t="s">
        <v>2311</v>
      </c>
      <c r="N15" s="719" t="s">
        <v>2312</v>
      </c>
      <c r="O15" s="1781" t="s">
        <v>339</v>
      </c>
    </row>
    <row r="16" spans="1:15" ht="13.5" customHeight="1">
      <c r="A16" s="1782" t="s">
        <v>342</v>
      </c>
      <c r="B16" s="2066" t="s">
        <v>945</v>
      </c>
      <c r="C16" s="708" t="s">
        <v>946</v>
      </c>
      <c r="D16" s="1759" t="s">
        <v>947</v>
      </c>
      <c r="E16" s="2066" t="s">
        <v>948</v>
      </c>
      <c r="F16" s="707" t="s">
        <v>949</v>
      </c>
      <c r="G16" s="1779" t="s">
        <v>950</v>
      </c>
      <c r="H16" s="1758" t="s">
        <v>951</v>
      </c>
      <c r="I16" s="1758" t="s">
        <v>952</v>
      </c>
      <c r="J16" s="1758" t="s">
        <v>953</v>
      </c>
      <c r="K16" s="1758" t="s">
        <v>954</v>
      </c>
      <c r="L16" s="1758" t="s">
        <v>955</v>
      </c>
      <c r="M16" s="1758" t="s">
        <v>956</v>
      </c>
      <c r="N16" s="719" t="s">
        <v>957</v>
      </c>
      <c r="O16" s="1781" t="s">
        <v>342</v>
      </c>
    </row>
    <row r="17" spans="1:15" ht="13.5" customHeight="1">
      <c r="A17" s="696"/>
      <c r="B17" s="2066" t="s">
        <v>2004</v>
      </c>
      <c r="C17" s="708" t="s">
        <v>2005</v>
      </c>
      <c r="D17" s="1759" t="s">
        <v>958</v>
      </c>
      <c r="E17" s="2066" t="s">
        <v>2007</v>
      </c>
      <c r="F17" s="707" t="s">
        <v>959</v>
      </c>
      <c r="G17" s="1779" t="s">
        <v>793</v>
      </c>
      <c r="H17" s="1758" t="s">
        <v>960</v>
      </c>
      <c r="I17" s="1758" t="s">
        <v>961</v>
      </c>
      <c r="J17" s="1758" t="s">
        <v>962</v>
      </c>
      <c r="K17" s="1758" t="s">
        <v>963</v>
      </c>
      <c r="L17" s="1758" t="s">
        <v>964</v>
      </c>
      <c r="M17" s="1758" t="s">
        <v>965</v>
      </c>
      <c r="N17" s="719" t="s">
        <v>966</v>
      </c>
      <c r="O17" s="2086"/>
    </row>
    <row r="18" spans="1:15" ht="13.5" customHeight="1">
      <c r="A18" s="696"/>
      <c r="B18" s="2065"/>
      <c r="C18" s="96"/>
      <c r="D18" s="1759" t="s">
        <v>2006</v>
      </c>
      <c r="E18" s="2070"/>
      <c r="F18" s="716"/>
      <c r="G18" s="2084"/>
      <c r="H18" s="1757"/>
      <c r="I18" s="1757"/>
      <c r="J18" s="1757"/>
      <c r="K18" s="1757"/>
      <c r="L18" s="1757"/>
      <c r="M18" s="1757"/>
      <c r="N18" s="96"/>
      <c r="O18" s="2086"/>
    </row>
    <row r="19" spans="1:15" ht="13.5" customHeight="1">
      <c r="A19" s="2839" t="s">
        <v>794</v>
      </c>
      <c r="B19" s="2139"/>
      <c r="C19" s="1775" t="s">
        <v>2174</v>
      </c>
      <c r="D19" s="1776"/>
      <c r="E19" s="2840"/>
      <c r="F19" s="2841"/>
      <c r="G19" s="2842"/>
      <c r="H19" s="2843" t="s">
        <v>2174</v>
      </c>
      <c r="I19" s="2844"/>
      <c r="J19" s="2844"/>
      <c r="K19" s="2844"/>
      <c r="L19" s="2844"/>
      <c r="M19" s="2844"/>
      <c r="N19" s="2845"/>
      <c r="O19" s="1778" t="s">
        <v>794</v>
      </c>
    </row>
    <row r="20" spans="1:15" ht="13.5" customHeight="1">
      <c r="A20" s="1782" t="s">
        <v>795</v>
      </c>
      <c r="B20" s="2343" t="s">
        <v>100</v>
      </c>
      <c r="C20" s="96"/>
      <c r="D20" s="1785"/>
      <c r="E20" s="2846" t="s">
        <v>2174</v>
      </c>
      <c r="F20" s="2847" t="s">
        <v>2174</v>
      </c>
      <c r="G20" s="2110"/>
      <c r="H20" s="2848" t="s">
        <v>2174</v>
      </c>
      <c r="I20" s="2848" t="s">
        <v>2174</v>
      </c>
      <c r="J20" s="2848" t="s">
        <v>2174</v>
      </c>
      <c r="K20" s="2848" t="s">
        <v>2174</v>
      </c>
      <c r="L20" s="2848" t="s">
        <v>2174</v>
      </c>
      <c r="M20" s="2848" t="s">
        <v>2174</v>
      </c>
      <c r="N20" s="93"/>
      <c r="O20" s="1781" t="s">
        <v>795</v>
      </c>
    </row>
    <row r="21" spans="1:15" ht="13.5" customHeight="1">
      <c r="A21" s="1782" t="s">
        <v>796</v>
      </c>
      <c r="B21" s="2849"/>
      <c r="C21" s="96"/>
      <c r="D21" s="1785"/>
      <c r="E21" s="2846"/>
      <c r="F21" s="2847"/>
      <c r="G21" s="2110"/>
      <c r="H21" s="2848"/>
      <c r="I21" s="2848"/>
      <c r="J21" s="2848"/>
      <c r="K21" s="2848"/>
      <c r="L21" s="2848"/>
      <c r="M21" s="2848"/>
      <c r="N21" s="93"/>
      <c r="O21" s="1781" t="s">
        <v>796</v>
      </c>
    </row>
    <row r="22" spans="1:15" ht="13.5" customHeight="1">
      <c r="A22" s="1782" t="s">
        <v>797</v>
      </c>
      <c r="B22" s="2849"/>
      <c r="C22" s="96"/>
      <c r="D22" s="1785"/>
      <c r="E22" s="2846"/>
      <c r="F22" s="2847"/>
      <c r="G22" s="2110"/>
      <c r="H22" s="2848"/>
      <c r="I22" s="2848"/>
      <c r="J22" s="2848"/>
      <c r="K22" s="2848"/>
      <c r="L22" s="2848"/>
      <c r="M22" s="2848"/>
      <c r="N22" s="93"/>
      <c r="O22" s="1781" t="s">
        <v>797</v>
      </c>
    </row>
    <row r="23" spans="1:15" ht="13.5" customHeight="1">
      <c r="A23" s="1782" t="s">
        <v>798</v>
      </c>
      <c r="B23" s="2849"/>
      <c r="C23" s="96"/>
      <c r="D23" s="1785"/>
      <c r="E23" s="2846"/>
      <c r="F23" s="2847"/>
      <c r="G23" s="2110"/>
      <c r="H23" s="2848"/>
      <c r="I23" s="2848"/>
      <c r="J23" s="2848"/>
      <c r="K23" s="2848"/>
      <c r="L23" s="2848"/>
      <c r="M23" s="2848"/>
      <c r="N23" s="93"/>
      <c r="O23" s="1781" t="s">
        <v>798</v>
      </c>
    </row>
    <row r="24" spans="1:15" ht="13.5" customHeight="1">
      <c r="A24" s="1782" t="s">
        <v>799</v>
      </c>
      <c r="B24" s="2849"/>
      <c r="C24" s="96"/>
      <c r="D24" s="1785"/>
      <c r="E24" s="2846"/>
      <c r="F24" s="2847"/>
      <c r="G24" s="2110"/>
      <c r="H24" s="2848"/>
      <c r="I24" s="2848"/>
      <c r="J24" s="2848"/>
      <c r="K24" s="2848"/>
      <c r="L24" s="2848"/>
      <c r="M24" s="2848"/>
      <c r="N24" s="93"/>
      <c r="O24" s="1781" t="s">
        <v>799</v>
      </c>
    </row>
    <row r="25" spans="1:15" ht="13.5" customHeight="1">
      <c r="A25" s="1782" t="s">
        <v>800</v>
      </c>
      <c r="B25" s="2849"/>
      <c r="C25" s="96"/>
      <c r="D25" s="1785"/>
      <c r="E25" s="2846"/>
      <c r="F25" s="2847"/>
      <c r="G25" s="2110"/>
      <c r="H25" s="2848"/>
      <c r="I25" s="2848"/>
      <c r="J25" s="2848"/>
      <c r="K25" s="2848"/>
      <c r="L25" s="2848"/>
      <c r="M25" s="2848"/>
      <c r="N25" s="93"/>
      <c r="O25" s="1781" t="s">
        <v>800</v>
      </c>
    </row>
    <row r="26" spans="1:15" ht="13.5" customHeight="1">
      <c r="A26" s="1782" t="s">
        <v>801</v>
      </c>
      <c r="B26" s="2849"/>
      <c r="C26" s="96"/>
      <c r="D26" s="1785"/>
      <c r="E26" s="2846"/>
      <c r="F26" s="2847"/>
      <c r="G26" s="2110"/>
      <c r="H26" s="2848"/>
      <c r="I26" s="2848"/>
      <c r="J26" s="2848"/>
      <c r="K26" s="2848"/>
      <c r="L26" s="2848"/>
      <c r="M26" s="2848"/>
      <c r="N26" s="93"/>
      <c r="O26" s="1781" t="s">
        <v>801</v>
      </c>
    </row>
    <row r="27" spans="1:15" ht="13.5" customHeight="1">
      <c r="A27" s="1782" t="s">
        <v>802</v>
      </c>
      <c r="B27" s="2849"/>
      <c r="C27" s="96"/>
      <c r="D27" s="1785"/>
      <c r="E27" s="2846"/>
      <c r="F27" s="2847"/>
      <c r="G27" s="2110"/>
      <c r="H27" s="2848"/>
      <c r="I27" s="2848"/>
      <c r="J27" s="2848"/>
      <c r="K27" s="2848"/>
      <c r="L27" s="2848"/>
      <c r="M27" s="2848"/>
      <c r="N27" s="93"/>
      <c r="O27" s="1781" t="s">
        <v>802</v>
      </c>
    </row>
    <row r="28" spans="1:15" ht="13.5" customHeight="1">
      <c r="A28" s="1782" t="s">
        <v>803</v>
      </c>
      <c r="B28" s="2849"/>
      <c r="C28" s="96"/>
      <c r="D28" s="1785"/>
      <c r="E28" s="2846"/>
      <c r="F28" s="2847"/>
      <c r="G28" s="2110"/>
      <c r="H28" s="2848"/>
      <c r="I28" s="2848"/>
      <c r="J28" s="2848"/>
      <c r="K28" s="2848"/>
      <c r="L28" s="2848"/>
      <c r="M28" s="2848"/>
      <c r="N28" s="93"/>
      <c r="O28" s="1781" t="s">
        <v>803</v>
      </c>
    </row>
    <row r="29" spans="1:15" ht="13.5" customHeight="1">
      <c r="A29" s="1782" t="s">
        <v>804</v>
      </c>
      <c r="B29" s="2849"/>
      <c r="C29" s="96"/>
      <c r="D29" s="1785"/>
      <c r="E29" s="2846"/>
      <c r="F29" s="2847"/>
      <c r="G29" s="2110"/>
      <c r="H29" s="2848"/>
      <c r="I29" s="2848"/>
      <c r="J29" s="2848"/>
      <c r="K29" s="2848"/>
      <c r="L29" s="2848"/>
      <c r="M29" s="2848"/>
      <c r="N29" s="93"/>
      <c r="O29" s="1781" t="s">
        <v>804</v>
      </c>
    </row>
    <row r="30" spans="1:15" ht="13.5" customHeight="1">
      <c r="A30" s="1782" t="s">
        <v>805</v>
      </c>
      <c r="B30" s="2849"/>
      <c r="C30" s="96"/>
      <c r="D30" s="1785"/>
      <c r="E30" s="2846"/>
      <c r="F30" s="2847"/>
      <c r="G30" s="2110"/>
      <c r="H30" s="2848"/>
      <c r="I30" s="2848"/>
      <c r="J30" s="2848"/>
      <c r="K30" s="2848"/>
      <c r="L30" s="2848"/>
      <c r="M30" s="2848"/>
      <c r="N30" s="93"/>
      <c r="O30" s="1781" t="s">
        <v>805</v>
      </c>
    </row>
    <row r="31" spans="1:15" ht="13.5" customHeight="1">
      <c r="A31" s="1782" t="s">
        <v>806</v>
      </c>
      <c r="B31" s="2849"/>
      <c r="C31" s="96"/>
      <c r="D31" s="1785"/>
      <c r="E31" s="2846"/>
      <c r="F31" s="2847"/>
      <c r="G31" s="2110"/>
      <c r="H31" s="2848"/>
      <c r="I31" s="2848"/>
      <c r="J31" s="2848"/>
      <c r="K31" s="2848"/>
      <c r="L31" s="2848"/>
      <c r="M31" s="2848"/>
      <c r="N31" s="93"/>
      <c r="O31" s="1781" t="s">
        <v>806</v>
      </c>
    </row>
    <row r="32" spans="1:15" ht="13.5" customHeight="1">
      <c r="A32" s="1782" t="s">
        <v>807</v>
      </c>
      <c r="B32" s="2849"/>
      <c r="C32" s="96"/>
      <c r="D32" s="1785"/>
      <c r="E32" s="2846"/>
      <c r="F32" s="2847"/>
      <c r="G32" s="2110"/>
      <c r="H32" s="2848"/>
      <c r="I32" s="2848"/>
      <c r="J32" s="2848"/>
      <c r="K32" s="2848"/>
      <c r="L32" s="2848"/>
      <c r="M32" s="2848"/>
      <c r="N32" s="93"/>
      <c r="O32" s="1781" t="s">
        <v>807</v>
      </c>
    </row>
    <row r="33" spans="1:15" ht="13.5" customHeight="1">
      <c r="A33" s="1782" t="s">
        <v>808</v>
      </c>
      <c r="B33" s="2849"/>
      <c r="C33" s="96"/>
      <c r="D33" s="1785"/>
      <c r="E33" s="2846"/>
      <c r="F33" s="2847"/>
      <c r="G33" s="2110"/>
      <c r="H33" s="2848"/>
      <c r="I33" s="2848"/>
      <c r="J33" s="2848"/>
      <c r="K33" s="2848"/>
      <c r="L33" s="2848"/>
      <c r="M33" s="2848"/>
      <c r="N33" s="93"/>
      <c r="O33" s="1781" t="s">
        <v>808</v>
      </c>
    </row>
    <row r="34" spans="1:15" ht="13.5" customHeight="1">
      <c r="A34" s="1782" t="s">
        <v>809</v>
      </c>
      <c r="B34" s="2849"/>
      <c r="C34" s="96"/>
      <c r="D34" s="1785"/>
      <c r="E34" s="2846"/>
      <c r="F34" s="2847"/>
      <c r="G34" s="2110"/>
      <c r="H34" s="2848"/>
      <c r="I34" s="2848"/>
      <c r="J34" s="2848"/>
      <c r="K34" s="2848"/>
      <c r="L34" s="2848"/>
      <c r="M34" s="2848"/>
      <c r="N34" s="93"/>
      <c r="O34" s="1781" t="s">
        <v>809</v>
      </c>
    </row>
    <row r="35" spans="1:15" ht="13.5" customHeight="1">
      <c r="A35" s="1782" t="s">
        <v>810</v>
      </c>
      <c r="B35" s="2849"/>
      <c r="C35" s="96"/>
      <c r="D35" s="1785"/>
      <c r="E35" s="2846"/>
      <c r="F35" s="2847"/>
      <c r="G35" s="2110"/>
      <c r="H35" s="2848"/>
      <c r="I35" s="2848"/>
      <c r="J35" s="2848"/>
      <c r="K35" s="2848"/>
      <c r="L35" s="2848"/>
      <c r="M35" s="2848"/>
      <c r="N35" s="93"/>
      <c r="O35" s="1781" t="s">
        <v>810</v>
      </c>
    </row>
    <row r="36" spans="1:15" ht="13.5" customHeight="1">
      <c r="A36" s="1782" t="s">
        <v>811</v>
      </c>
      <c r="B36" s="2849"/>
      <c r="C36" s="96"/>
      <c r="D36" s="1785"/>
      <c r="E36" s="2846"/>
      <c r="F36" s="2847"/>
      <c r="G36" s="2110"/>
      <c r="H36" s="2848"/>
      <c r="I36" s="2848"/>
      <c r="J36" s="2848"/>
      <c r="K36" s="2848"/>
      <c r="L36" s="2848"/>
      <c r="M36" s="2848"/>
      <c r="N36" s="93"/>
      <c r="O36" s="1781" t="s">
        <v>811</v>
      </c>
    </row>
    <row r="37" spans="1:15" ht="13.5" customHeight="1">
      <c r="A37" s="1782" t="s">
        <v>812</v>
      </c>
      <c r="B37" s="2849"/>
      <c r="C37" s="96"/>
      <c r="D37" s="1785"/>
      <c r="E37" s="2846"/>
      <c r="F37" s="2847"/>
      <c r="G37" s="2110"/>
      <c r="H37" s="2848"/>
      <c r="I37" s="2848"/>
      <c r="J37" s="2848"/>
      <c r="K37" s="2848"/>
      <c r="L37" s="2848"/>
      <c r="M37" s="2850"/>
      <c r="N37" s="93"/>
      <c r="O37" s="1781" t="s">
        <v>812</v>
      </c>
    </row>
    <row r="38" spans="1:15" ht="13.5" customHeight="1">
      <c r="A38" s="1782" t="s">
        <v>813</v>
      </c>
      <c r="B38" s="2849"/>
      <c r="C38" s="96"/>
      <c r="D38" s="1785"/>
      <c r="E38" s="2846"/>
      <c r="F38" s="2847"/>
      <c r="G38" s="2110"/>
      <c r="H38" s="2848"/>
      <c r="I38" s="2848"/>
      <c r="J38" s="2848"/>
      <c r="K38" s="2848"/>
      <c r="L38" s="2848"/>
      <c r="M38" s="2848"/>
      <c r="N38" s="93"/>
      <c r="O38" s="1781" t="s">
        <v>813</v>
      </c>
    </row>
    <row r="39" spans="1:15" ht="13.5" customHeight="1">
      <c r="A39" s="1782" t="s">
        <v>2098</v>
      </c>
      <c r="B39" s="2849"/>
      <c r="C39" s="96"/>
      <c r="D39" s="1785"/>
      <c r="E39" s="2846"/>
      <c r="F39" s="2847"/>
      <c r="G39" s="2110"/>
      <c r="H39" s="2848"/>
      <c r="I39" s="2848"/>
      <c r="J39" s="2848"/>
      <c r="K39" s="2848"/>
      <c r="L39" s="2848"/>
      <c r="M39" s="2848"/>
      <c r="N39" s="93"/>
      <c r="O39" s="1781" t="s">
        <v>2098</v>
      </c>
    </row>
    <row r="40" spans="1:15" ht="13.5" customHeight="1">
      <c r="A40" s="1782" t="s">
        <v>2099</v>
      </c>
      <c r="B40" s="2849"/>
      <c r="C40" s="96"/>
      <c r="D40" s="1785"/>
      <c r="E40" s="2846"/>
      <c r="F40" s="2847"/>
      <c r="G40" s="2110"/>
      <c r="H40" s="2848"/>
      <c r="I40" s="2848"/>
      <c r="J40" s="2848"/>
      <c r="K40" s="2848"/>
      <c r="L40" s="2848"/>
      <c r="M40" s="2848"/>
      <c r="N40" s="93"/>
      <c r="O40" s="1781" t="s">
        <v>2099</v>
      </c>
    </row>
    <row r="41" spans="1:15" ht="13.5" customHeight="1">
      <c r="A41" s="1782" t="s">
        <v>2100</v>
      </c>
      <c r="B41" s="2849"/>
      <c r="C41" s="96"/>
      <c r="D41" s="1785"/>
      <c r="E41" s="2846"/>
      <c r="F41" s="2847"/>
      <c r="G41" s="2110"/>
      <c r="H41" s="2848"/>
      <c r="I41" s="2848"/>
      <c r="J41" s="2848"/>
      <c r="K41" s="2848"/>
      <c r="L41" s="2848"/>
      <c r="M41" s="2848"/>
      <c r="N41" s="93"/>
      <c r="O41" s="1781" t="s">
        <v>2100</v>
      </c>
    </row>
    <row r="42" spans="1:15" ht="13.5" customHeight="1">
      <c r="A42" s="1782" t="s">
        <v>2101</v>
      </c>
      <c r="B42" s="2849"/>
      <c r="C42" s="96"/>
      <c r="D42" s="1785"/>
      <c r="E42" s="2846"/>
      <c r="F42" s="2847"/>
      <c r="G42" s="2110"/>
      <c r="H42" s="2848"/>
      <c r="I42" s="2848"/>
      <c r="J42" s="2848"/>
      <c r="K42" s="2848"/>
      <c r="L42" s="2848"/>
      <c r="M42" s="2848"/>
      <c r="N42" s="93"/>
      <c r="O42" s="1781" t="s">
        <v>2101</v>
      </c>
    </row>
    <row r="43" spans="1:15" ht="13.5" customHeight="1">
      <c r="A43" s="1789" t="s">
        <v>2102</v>
      </c>
      <c r="B43" s="2137"/>
      <c r="C43" s="1766"/>
      <c r="D43" s="1784"/>
      <c r="E43" s="2136"/>
      <c r="F43" s="2851"/>
      <c r="G43" s="1403"/>
      <c r="H43" s="2852"/>
      <c r="I43" s="2852"/>
      <c r="J43" s="2852"/>
      <c r="K43" s="2852"/>
      <c r="L43" s="2852"/>
      <c r="M43" s="2852"/>
      <c r="N43" s="1019"/>
      <c r="O43" s="1788" t="s">
        <v>2102</v>
      </c>
    </row>
    <row r="44" spans="1:15" ht="13.5" customHeight="1">
      <c r="A44" s="696" t="s">
        <v>967</v>
      </c>
      <c r="B44" s="96"/>
      <c r="C44" s="96"/>
      <c r="D44" s="96"/>
      <c r="E44" s="96"/>
      <c r="F44" s="716"/>
      <c r="G44" s="696"/>
      <c r="H44" s="96" t="s">
        <v>968</v>
      </c>
      <c r="I44" s="96"/>
      <c r="J44" s="96"/>
      <c r="K44" s="96"/>
      <c r="L44" s="96"/>
      <c r="M44" s="96"/>
      <c r="N44" s="96"/>
      <c r="O44" s="716"/>
    </row>
    <row r="45" spans="1:15" ht="13.5" customHeight="1">
      <c r="A45" s="696"/>
      <c r="B45" s="96"/>
      <c r="C45" s="96"/>
      <c r="D45" s="96"/>
      <c r="E45" s="96"/>
      <c r="F45" s="716"/>
      <c r="G45" s="696"/>
      <c r="H45" s="96"/>
      <c r="I45" s="96"/>
      <c r="J45" s="96"/>
      <c r="K45" s="96"/>
      <c r="L45" s="96"/>
      <c r="M45" s="96"/>
      <c r="N45" s="96"/>
      <c r="O45" s="716"/>
    </row>
    <row r="46" spans="1:15" ht="13.5" customHeight="1">
      <c r="A46" s="696"/>
      <c r="B46" s="2853"/>
      <c r="C46" s="96"/>
      <c r="D46" s="96"/>
      <c r="E46" s="96"/>
      <c r="F46" s="716"/>
      <c r="G46" s="696"/>
      <c r="H46" s="96"/>
      <c r="I46" s="96"/>
      <c r="J46" s="96"/>
      <c r="K46" s="96"/>
      <c r="L46" s="96"/>
      <c r="M46" s="96"/>
      <c r="N46" s="96"/>
      <c r="O46" s="716"/>
    </row>
    <row r="47" spans="1:15" ht="13.5" customHeight="1">
      <c r="A47" s="696"/>
      <c r="B47" s="2853"/>
      <c r="C47" s="96"/>
      <c r="D47" s="96"/>
      <c r="E47" s="96"/>
      <c r="F47" s="716"/>
      <c r="G47" s="696"/>
      <c r="H47" s="96"/>
      <c r="I47" s="96"/>
      <c r="J47" s="96"/>
      <c r="K47" s="96"/>
      <c r="L47" s="96"/>
      <c r="M47" s="96"/>
      <c r="N47" s="96"/>
      <c r="O47" s="716"/>
    </row>
    <row r="48" spans="1:15" ht="13.5" customHeight="1">
      <c r="A48" s="696"/>
      <c r="B48" s="96"/>
      <c r="C48" s="96"/>
      <c r="D48" s="96"/>
      <c r="E48" s="96"/>
      <c r="F48" s="716"/>
      <c r="G48" s="696"/>
      <c r="H48" s="96"/>
      <c r="I48" s="96"/>
      <c r="J48" s="96"/>
      <c r="K48" s="96"/>
      <c r="L48" s="96"/>
      <c r="M48" s="96"/>
      <c r="N48" s="96"/>
      <c r="O48" s="716"/>
    </row>
    <row r="49" spans="1:15" ht="13.5" customHeight="1">
      <c r="A49" s="696"/>
      <c r="B49" s="96"/>
      <c r="C49" s="96"/>
      <c r="D49" s="96"/>
      <c r="E49" s="96"/>
      <c r="F49" s="716"/>
      <c r="G49" s="696"/>
      <c r="H49" s="96"/>
      <c r="I49" s="96"/>
      <c r="J49" s="96"/>
      <c r="K49" s="96"/>
      <c r="L49" s="96"/>
      <c r="M49" s="96"/>
      <c r="N49" s="96"/>
      <c r="O49" s="716"/>
    </row>
    <row r="50" spans="1:15" ht="13.5" customHeight="1">
      <c r="A50" s="696"/>
      <c r="B50" s="96"/>
      <c r="C50" s="96"/>
      <c r="D50" s="96"/>
      <c r="E50" s="96"/>
      <c r="F50" s="716"/>
      <c r="G50" s="696"/>
      <c r="H50" s="96"/>
      <c r="I50" s="96"/>
      <c r="J50" s="96"/>
      <c r="K50" s="96"/>
      <c r="L50" s="96"/>
      <c r="M50" s="96"/>
      <c r="N50" s="96"/>
      <c r="O50" s="716"/>
    </row>
    <row r="51" spans="1:15" ht="13.5" customHeight="1">
      <c r="A51" s="696"/>
      <c r="B51" s="96"/>
      <c r="C51" s="96"/>
      <c r="D51" s="96"/>
      <c r="E51" s="96"/>
      <c r="F51" s="716"/>
      <c r="G51" s="696"/>
      <c r="H51" s="96"/>
      <c r="I51" s="96"/>
      <c r="J51" s="96"/>
      <c r="K51" s="96"/>
      <c r="L51" s="96"/>
      <c r="M51" s="96"/>
      <c r="N51" s="96"/>
      <c r="O51" s="716"/>
    </row>
    <row r="52" spans="1:15" ht="13.5" customHeight="1">
      <c r="A52" s="696"/>
      <c r="B52" s="96"/>
      <c r="C52" s="96"/>
      <c r="D52" s="96"/>
      <c r="E52" s="96"/>
      <c r="F52" s="716"/>
      <c r="G52" s="696"/>
      <c r="H52" s="96"/>
      <c r="I52" s="96"/>
      <c r="J52" s="96"/>
      <c r="K52" s="96"/>
      <c r="L52" s="96"/>
      <c r="M52" s="96"/>
      <c r="N52" s="96"/>
      <c r="O52" s="716"/>
    </row>
    <row r="53" spans="1:15" ht="13.5" customHeight="1">
      <c r="A53" s="696"/>
      <c r="B53" s="96"/>
      <c r="C53" s="96"/>
      <c r="D53" s="96"/>
      <c r="E53" s="96"/>
      <c r="F53" s="716"/>
      <c r="G53" s="696"/>
      <c r="H53" s="96"/>
      <c r="I53" s="96"/>
      <c r="J53" s="96"/>
      <c r="K53" s="96"/>
      <c r="L53" s="96"/>
      <c r="M53" s="96"/>
      <c r="N53" s="96"/>
      <c r="O53" s="716"/>
    </row>
    <row r="54" spans="1:15" ht="13.5" customHeight="1">
      <c r="A54" s="696"/>
      <c r="B54" s="96"/>
      <c r="C54" s="96"/>
      <c r="D54" s="96"/>
      <c r="E54" s="96"/>
      <c r="F54" s="716"/>
      <c r="G54" s="696"/>
      <c r="H54" s="96"/>
      <c r="I54" s="96"/>
      <c r="J54" s="96"/>
      <c r="K54" s="96"/>
      <c r="L54" s="96"/>
      <c r="M54" s="96"/>
      <c r="N54" s="96"/>
      <c r="O54" s="716"/>
    </row>
    <row r="55" spans="1:15" ht="13.5" customHeight="1" thickBot="1">
      <c r="A55" s="699"/>
      <c r="B55" s="700"/>
      <c r="C55" s="700"/>
      <c r="D55" s="700"/>
      <c r="E55" s="700"/>
      <c r="F55" s="722"/>
      <c r="G55" s="699"/>
      <c r="H55" s="700"/>
      <c r="I55" s="700"/>
      <c r="J55" s="700"/>
      <c r="K55" s="700"/>
      <c r="L55" s="700"/>
      <c r="M55" s="700"/>
      <c r="N55" s="700"/>
      <c r="O55" s="722"/>
    </row>
    <row r="56" spans="1:15" ht="13.5" customHeight="1">
      <c r="A56" s="723" t="s">
        <v>445</v>
      </c>
      <c r="B56" s="96"/>
      <c r="C56" s="96"/>
      <c r="D56" s="96"/>
      <c r="E56" s="96"/>
      <c r="F56" s="96"/>
      <c r="G56" s="96"/>
      <c r="H56" s="96"/>
      <c r="I56" s="96"/>
      <c r="J56" s="96"/>
      <c r="K56" s="96"/>
      <c r="L56" s="96"/>
      <c r="M56" s="96"/>
      <c r="O56" s="2854" t="s">
        <v>445</v>
      </c>
    </row>
    <row r="57" spans="1:15" ht="13.5" customHeight="1">
      <c r="A57" s="708" t="s">
        <v>969</v>
      </c>
      <c r="B57" s="708"/>
      <c r="C57" s="708"/>
      <c r="D57" s="708"/>
      <c r="E57" s="708"/>
      <c r="F57" s="708"/>
      <c r="G57" s="708" t="s">
        <v>970</v>
      </c>
      <c r="H57" s="708"/>
      <c r="I57" s="708"/>
      <c r="J57" s="708"/>
      <c r="K57" s="708"/>
      <c r="L57" s="708"/>
      <c r="M57" s="708"/>
      <c r="N57" s="708"/>
      <c r="O57" s="708"/>
    </row>
  </sheetData>
  <mergeCells count="5">
    <mergeCell ref="B12:F13"/>
    <mergeCell ref="B5:F6"/>
    <mergeCell ref="H5:N8"/>
    <mergeCell ref="B8:F10"/>
    <mergeCell ref="H10:N11"/>
  </mergeCells>
  <phoneticPr fontId="0" type="noConversion"/>
  <printOptions horizontalCentered="1" verticalCentered="1"/>
  <pageMargins left="0.25" right="0.25" top="0" bottom="0" header="0.5" footer="0.5"/>
  <pageSetup scale="74" fitToWidth="2" orientation="portrait" horizontalDpi="300" verticalDpi="300"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sheetPr codeName="Sheet11">
    <tabColor rgb="FF00B050"/>
    <pageSetUpPr fitToPage="1"/>
  </sheetPr>
  <dimension ref="A1:S118"/>
  <sheetViews>
    <sheetView view="pageBreakPreview" zoomScale="70" zoomScaleNormal="80" zoomScaleSheetLayoutView="70" workbookViewId="0">
      <selection activeCell="D14" sqref="D14"/>
    </sheetView>
  </sheetViews>
  <sheetFormatPr defaultColWidth="9.6640625" defaultRowHeight="15"/>
  <cols>
    <col min="1" max="1" width="3.109375" style="96" customWidth="1"/>
    <col min="2" max="2" width="23.6640625" style="96" customWidth="1"/>
    <col min="3" max="3" width="26.21875" style="96" bestFit="1" customWidth="1"/>
    <col min="4" max="4" width="19.109375" style="96" bestFit="1" customWidth="1"/>
    <col min="5" max="5" width="1.77734375" style="96" customWidth="1"/>
    <col min="6" max="6" width="11" style="96" customWidth="1"/>
    <col min="7" max="7" width="1.77734375" style="96" customWidth="1"/>
    <col min="8" max="8" width="13.44140625" style="96" customWidth="1"/>
    <col min="9" max="9" width="1.77734375" style="96" customWidth="1"/>
    <col min="10" max="10" width="12" style="96" customWidth="1"/>
    <col min="11" max="11" width="1.77734375" style="96" customWidth="1"/>
    <col min="12" max="12" width="12.109375" style="96" customWidth="1"/>
    <col min="13" max="13" width="2" style="96" customWidth="1"/>
    <col min="14" max="14" width="9.109375" style="96" customWidth="1"/>
    <col min="15" max="15" width="1.77734375" style="96" customWidth="1"/>
    <col min="16" max="16" width="12.44140625" style="96" customWidth="1"/>
    <col min="17" max="17" width="1.77734375" style="96" customWidth="1"/>
    <col min="18" max="18" width="12.6640625" style="96" customWidth="1"/>
    <col min="19" max="19" width="1.77734375" style="96" customWidth="1"/>
    <col min="20" max="16384" width="9.6640625" style="96"/>
  </cols>
  <sheetData>
    <row r="1" spans="1:19" ht="13.5" customHeight="1"/>
    <row r="2" spans="1:19" ht="13.5" customHeight="1">
      <c r="A2" s="2145" t="str">
        <f>'Data Sheet'!C25</f>
        <v xml:space="preserve">KeySpan Gas East Corp./D/B/A National Grid </v>
      </c>
      <c r="B2" s="719"/>
      <c r="C2" s="719"/>
      <c r="D2" s="719"/>
      <c r="E2" s="719"/>
      <c r="F2" s="719"/>
      <c r="G2" s="719"/>
      <c r="H2" s="2799"/>
      <c r="I2" s="2799"/>
      <c r="J2" s="2799"/>
      <c r="K2" s="2799"/>
      <c r="L2" s="2799"/>
      <c r="M2" s="2799"/>
      <c r="N2" s="2799"/>
      <c r="O2" s="2799"/>
      <c r="P2" s="2799"/>
      <c r="Q2" s="2799"/>
      <c r="R2" s="2799"/>
      <c r="S2" s="2145"/>
    </row>
    <row r="3" spans="1:19" ht="15" customHeight="1">
      <c r="A3" s="2145" t="s">
        <v>1481</v>
      </c>
      <c r="B3" s="719"/>
      <c r="C3" s="719"/>
      <c r="D3" s="719"/>
      <c r="E3" s="719"/>
      <c r="F3" s="719"/>
      <c r="G3" s="719"/>
      <c r="H3" s="2799"/>
      <c r="I3" s="2799"/>
      <c r="J3" s="2799"/>
      <c r="K3" s="2799"/>
      <c r="L3" s="2799"/>
      <c r="M3" s="2799"/>
      <c r="N3" s="2799"/>
      <c r="O3" s="2799"/>
      <c r="P3" s="2799"/>
      <c r="Q3" s="2799"/>
      <c r="R3" s="2799"/>
      <c r="S3" s="2145"/>
    </row>
    <row r="4" spans="1:19" ht="15" customHeight="1" thickBot="1">
      <c r="A4" s="2145" t="s">
        <v>5066</v>
      </c>
      <c r="B4" s="719"/>
      <c r="C4" s="891"/>
      <c r="D4" s="719"/>
      <c r="E4" s="719"/>
      <c r="F4" s="719"/>
      <c r="G4" s="719"/>
      <c r="H4" s="2799"/>
      <c r="I4" s="2799"/>
      <c r="J4" s="2799"/>
      <c r="K4" s="2799"/>
      <c r="L4" s="2799"/>
      <c r="M4" s="2799"/>
      <c r="N4" s="2799"/>
      <c r="O4" s="2799"/>
      <c r="P4" s="2800"/>
      <c r="Q4" s="2801"/>
      <c r="R4" s="725"/>
      <c r="S4" s="2145"/>
    </row>
    <row r="5" spans="1:19" ht="16.5" customHeight="1">
      <c r="A5" s="689"/>
      <c r="B5" s="2142"/>
      <c r="C5" s="2142"/>
      <c r="D5" s="2142"/>
      <c r="E5" s="2142"/>
      <c r="F5" s="2142"/>
      <c r="G5" s="2142"/>
      <c r="H5" s="2802"/>
      <c r="I5" s="2802"/>
      <c r="J5" s="2802"/>
      <c r="K5" s="2802"/>
      <c r="L5" s="2802"/>
      <c r="M5" s="2802"/>
      <c r="N5" s="2802"/>
      <c r="O5" s="2802"/>
      <c r="P5" s="2802"/>
      <c r="Q5" s="2802"/>
      <c r="R5" s="2802"/>
      <c r="S5" s="1808"/>
    </row>
    <row r="6" spans="1:19" ht="13.5" customHeight="1">
      <c r="A6" s="696"/>
      <c r="B6" s="2152" t="s">
        <v>1483</v>
      </c>
      <c r="C6" s="2152" t="s">
        <v>1484</v>
      </c>
      <c r="D6" s="2803" t="s">
        <v>1482</v>
      </c>
      <c r="E6" s="2152"/>
      <c r="F6" s="2152" t="s">
        <v>1485</v>
      </c>
      <c r="G6" s="2152"/>
      <c r="H6" s="2804" t="s">
        <v>1486</v>
      </c>
      <c r="I6" s="2804"/>
      <c r="J6" s="2804" t="s">
        <v>1491</v>
      </c>
      <c r="K6" s="2804"/>
      <c r="L6" s="2804" t="s">
        <v>1487</v>
      </c>
      <c r="M6" s="2804"/>
      <c r="N6" s="2804" t="s">
        <v>1488</v>
      </c>
      <c r="O6" s="2804"/>
      <c r="P6" s="2804" t="s">
        <v>1489</v>
      </c>
      <c r="Q6" s="2804"/>
      <c r="R6" s="2804" t="s">
        <v>1490</v>
      </c>
      <c r="S6" s="716"/>
    </row>
    <row r="7" spans="1:19" s="1425" customFormat="1" ht="14.25">
      <c r="A7" s="2805"/>
      <c r="B7" s="89"/>
      <c r="C7" s="89"/>
      <c r="D7" s="89"/>
      <c r="E7" s="89"/>
      <c r="F7" s="89" t="s">
        <v>2300</v>
      </c>
      <c r="G7" s="89"/>
      <c r="H7" s="2806" t="s">
        <v>3782</v>
      </c>
      <c r="I7" s="2806"/>
      <c r="J7" s="2806"/>
      <c r="K7" s="2806"/>
      <c r="L7" s="2806" t="s">
        <v>101</v>
      </c>
      <c r="M7" s="2806"/>
      <c r="N7" s="2806"/>
      <c r="O7" s="2806"/>
      <c r="P7" s="2806" t="s">
        <v>2311</v>
      </c>
      <c r="Q7" s="2806"/>
      <c r="R7" s="2806"/>
      <c r="S7" s="2807"/>
    </row>
    <row r="8" spans="1:19" s="1425" customFormat="1" ht="14.25">
      <c r="A8" s="2805"/>
      <c r="B8" s="89" t="s">
        <v>102</v>
      </c>
      <c r="C8" s="89"/>
      <c r="D8" s="89" t="s">
        <v>3369</v>
      </c>
      <c r="E8" s="89"/>
      <c r="F8" s="89" t="s">
        <v>103</v>
      </c>
      <c r="G8" s="89"/>
      <c r="H8" s="2806" t="s">
        <v>104</v>
      </c>
      <c r="I8" s="2806"/>
      <c r="J8" s="2806" t="s">
        <v>105</v>
      </c>
      <c r="K8" s="2806"/>
      <c r="L8" s="2806" t="s">
        <v>2308</v>
      </c>
      <c r="M8" s="2806"/>
      <c r="N8" s="2806" t="s">
        <v>3137</v>
      </c>
      <c r="O8" s="2806"/>
      <c r="P8" s="2806" t="s">
        <v>106</v>
      </c>
      <c r="Q8" s="2806"/>
      <c r="R8" s="2806" t="s">
        <v>2312</v>
      </c>
      <c r="S8" s="2807"/>
    </row>
    <row r="9" spans="1:19" s="1425" customFormat="1" thickBot="1">
      <c r="A9" s="2808"/>
      <c r="B9" s="2809" t="s">
        <v>107</v>
      </c>
      <c r="C9" s="2809" t="s">
        <v>2145</v>
      </c>
      <c r="D9" s="2809" t="s">
        <v>108</v>
      </c>
      <c r="E9" s="2809"/>
      <c r="F9" s="2809" t="s">
        <v>949</v>
      </c>
      <c r="G9" s="2809"/>
      <c r="H9" s="2810" t="s">
        <v>1109</v>
      </c>
      <c r="I9" s="2810"/>
      <c r="J9" s="2810" t="s">
        <v>109</v>
      </c>
      <c r="K9" s="2810"/>
      <c r="L9" s="2810" t="s">
        <v>110</v>
      </c>
      <c r="M9" s="2810"/>
      <c r="N9" s="2810" t="s">
        <v>111</v>
      </c>
      <c r="O9" s="2810"/>
      <c r="P9" s="2810" t="s">
        <v>112</v>
      </c>
      <c r="Q9" s="2810"/>
      <c r="R9" s="2810" t="s">
        <v>113</v>
      </c>
      <c r="S9" s="2811"/>
    </row>
    <row r="10" spans="1:19" s="1425" customFormat="1" ht="13.5" customHeight="1">
      <c r="A10" s="2805"/>
      <c r="B10" s="89"/>
      <c r="C10" s="2812"/>
      <c r="D10" s="89"/>
      <c r="E10" s="2812"/>
      <c r="F10" s="2813"/>
      <c r="G10" s="2813"/>
      <c r="H10" s="2813"/>
      <c r="I10" s="2813"/>
      <c r="J10" s="2813"/>
      <c r="K10" s="2813"/>
      <c r="L10" s="2813"/>
      <c r="M10" s="2813"/>
      <c r="N10" s="2813"/>
      <c r="O10" s="2813"/>
      <c r="P10" s="2813"/>
      <c r="Q10" s="2813"/>
      <c r="R10" s="2813"/>
      <c r="S10" s="2807"/>
    </row>
    <row r="11" spans="1:19" s="1425" customFormat="1" ht="13.5" customHeight="1">
      <c r="A11" s="2805"/>
      <c r="B11" s="88" t="s">
        <v>4255</v>
      </c>
      <c r="C11" s="88" t="s">
        <v>4254</v>
      </c>
      <c r="D11" s="2812" t="s">
        <v>4252</v>
      </c>
      <c r="E11" s="2812"/>
      <c r="F11" s="2814">
        <v>14912</v>
      </c>
      <c r="G11" s="2813"/>
      <c r="H11" s="2813">
        <v>13332</v>
      </c>
      <c r="I11" s="2813"/>
      <c r="J11" s="2815">
        <v>5887</v>
      </c>
      <c r="K11" s="2813"/>
      <c r="L11" s="2814">
        <v>487</v>
      </c>
      <c r="M11" s="2813"/>
      <c r="N11" s="2814">
        <v>59</v>
      </c>
      <c r="O11" s="2814"/>
      <c r="P11" s="2813">
        <v>23886</v>
      </c>
      <c r="Q11" s="2813"/>
      <c r="R11" s="2813">
        <f>SUM(H11:P11)</f>
        <v>43651</v>
      </c>
      <c r="S11" s="2807"/>
    </row>
    <row r="12" spans="1:19" s="1425" customFormat="1" ht="13.5" customHeight="1">
      <c r="A12" s="2805"/>
      <c r="B12" s="89"/>
      <c r="C12" s="2812"/>
      <c r="D12" s="89"/>
      <c r="E12" s="2812"/>
      <c r="F12" s="2813"/>
      <c r="G12" s="2813"/>
      <c r="H12" s="2813"/>
      <c r="I12" s="2813"/>
      <c r="J12" s="2813"/>
      <c r="K12" s="2813"/>
      <c r="L12" s="2813"/>
      <c r="M12" s="2813"/>
      <c r="N12" s="2813"/>
      <c r="O12" s="2813"/>
      <c r="P12" s="2813"/>
      <c r="Q12" s="2813"/>
      <c r="R12" s="2813"/>
      <c r="S12" s="2807"/>
    </row>
    <row r="13" spans="1:19" s="1425" customFormat="1" ht="13.5" customHeight="1">
      <c r="A13" s="2805"/>
      <c r="B13" s="88" t="s">
        <v>4256</v>
      </c>
      <c r="C13" s="88" t="s">
        <v>4251</v>
      </c>
      <c r="D13" s="2812" t="s">
        <v>4253</v>
      </c>
      <c r="E13" s="2812"/>
      <c r="F13" s="2814">
        <v>31939</v>
      </c>
      <c r="G13" s="2813"/>
      <c r="H13" s="2813">
        <v>29236</v>
      </c>
      <c r="I13" s="2813"/>
      <c r="J13" s="2815">
        <v>11070</v>
      </c>
      <c r="K13" s="2813"/>
      <c r="L13" s="2814">
        <v>795</v>
      </c>
      <c r="M13" s="2813"/>
      <c r="N13" s="2814">
        <v>126</v>
      </c>
      <c r="O13" s="2814"/>
      <c r="P13" s="2813">
        <v>32410</v>
      </c>
      <c r="Q13" s="2813"/>
      <c r="R13" s="2813">
        <f>SUM(H13:P13)</f>
        <v>73637</v>
      </c>
      <c r="S13" s="2807"/>
    </row>
    <row r="14" spans="1:19" s="1425" customFormat="1" ht="13.5" customHeight="1">
      <c r="A14" s="2805"/>
      <c r="B14" s="88"/>
      <c r="C14" s="88"/>
      <c r="D14" s="88"/>
      <c r="E14" s="88"/>
      <c r="F14" s="2814"/>
      <c r="G14" s="2813"/>
      <c r="H14" s="88"/>
      <c r="I14" s="88"/>
      <c r="J14" s="88"/>
      <c r="K14" s="88"/>
      <c r="L14" s="88"/>
      <c r="M14" s="2813"/>
      <c r="N14" s="88"/>
      <c r="O14" s="88"/>
      <c r="P14" s="88"/>
      <c r="Q14" s="88"/>
      <c r="R14" s="2813"/>
      <c r="S14" s="2807"/>
    </row>
    <row r="15" spans="1:19" s="1425" customFormat="1" ht="13.5" customHeight="1">
      <c r="A15" s="2816"/>
      <c r="B15" s="88" t="s">
        <v>482</v>
      </c>
      <c r="C15" s="88" t="s">
        <v>483</v>
      </c>
      <c r="D15" s="2812" t="s">
        <v>484</v>
      </c>
      <c r="E15" s="89"/>
      <c r="F15" s="2814">
        <v>27460</v>
      </c>
      <c r="G15" s="2813"/>
      <c r="H15" s="2813">
        <v>23031</v>
      </c>
      <c r="I15" s="2813"/>
      <c r="J15" s="2815">
        <v>9598</v>
      </c>
      <c r="K15" s="2813"/>
      <c r="L15" s="2813">
        <v>678</v>
      </c>
      <c r="M15" s="2817"/>
      <c r="N15" s="2814">
        <v>108</v>
      </c>
      <c r="O15" s="2814"/>
      <c r="P15" s="2813">
        <v>38817</v>
      </c>
      <c r="Q15" s="2813"/>
      <c r="R15" s="2813">
        <f>SUM(H15:P15)</f>
        <v>72232</v>
      </c>
      <c r="S15" s="2818"/>
    </row>
    <row r="16" spans="1:19" s="1425" customFormat="1" ht="13.5" customHeight="1">
      <c r="A16" s="2805"/>
      <c r="B16" s="88"/>
      <c r="C16" s="88"/>
      <c r="D16" s="2812"/>
      <c r="E16" s="2812"/>
      <c r="F16" s="2814"/>
      <c r="G16" s="2813"/>
      <c r="H16" s="88"/>
      <c r="I16" s="2813"/>
      <c r="J16" s="88"/>
      <c r="K16" s="2813"/>
      <c r="L16" s="88"/>
      <c r="M16" s="2813"/>
      <c r="N16" s="88"/>
      <c r="O16" s="88"/>
      <c r="P16" s="88"/>
      <c r="Q16" s="88"/>
      <c r="R16" s="2813"/>
      <c r="S16" s="2807"/>
    </row>
    <row r="17" spans="1:19" s="1425" customFormat="1" ht="13.5" customHeight="1">
      <c r="A17" s="2805"/>
      <c r="B17" s="88"/>
      <c r="C17" s="88"/>
      <c r="D17" s="2819"/>
      <c r="E17" s="2820"/>
      <c r="F17" s="2814"/>
      <c r="G17" s="2813"/>
      <c r="H17" s="2813"/>
      <c r="I17" s="2817"/>
      <c r="J17" s="2815"/>
      <c r="K17" s="2817"/>
      <c r="L17" s="2813"/>
      <c r="M17" s="2813"/>
      <c r="N17" s="2814"/>
      <c r="O17" s="2814"/>
      <c r="P17" s="2813"/>
      <c r="Q17" s="2813"/>
      <c r="R17" s="2813"/>
      <c r="S17" s="2807"/>
    </row>
    <row r="18" spans="1:19" s="1425" customFormat="1" ht="13.5" customHeight="1">
      <c r="A18" s="2805"/>
      <c r="B18" s="88"/>
      <c r="C18" s="88"/>
      <c r="D18" s="2812"/>
      <c r="E18" s="89"/>
      <c r="F18" s="2814"/>
      <c r="G18" s="2813"/>
      <c r="H18" s="2813"/>
      <c r="I18" s="2813"/>
      <c r="J18" s="88"/>
      <c r="K18" s="2813"/>
      <c r="L18" s="2813"/>
      <c r="M18" s="2813"/>
      <c r="N18" s="88"/>
      <c r="O18" s="88"/>
      <c r="P18" s="88"/>
      <c r="Q18" s="88"/>
      <c r="R18" s="2813"/>
      <c r="S18" s="2807"/>
    </row>
    <row r="19" spans="1:19" s="1425" customFormat="1" ht="13.5" customHeight="1">
      <c r="A19" s="2816"/>
      <c r="B19" s="88"/>
      <c r="C19" s="88"/>
      <c r="D19" s="88"/>
      <c r="E19" s="88"/>
      <c r="F19" s="2814"/>
      <c r="G19" s="88"/>
      <c r="H19" s="2813"/>
      <c r="I19" s="88"/>
      <c r="J19" s="2815"/>
      <c r="K19" s="88"/>
      <c r="L19" s="2813"/>
      <c r="M19" s="88"/>
      <c r="N19" s="2814"/>
      <c r="O19" s="2814"/>
      <c r="P19" s="2813"/>
      <c r="Q19" s="2813"/>
      <c r="R19" s="2813"/>
      <c r="S19" s="2818"/>
    </row>
    <row r="20" spans="1:19" s="1425" customFormat="1" ht="13.5" customHeight="1">
      <c r="A20" s="2816"/>
      <c r="B20" s="88"/>
      <c r="C20" s="88"/>
      <c r="D20" s="88"/>
      <c r="E20" s="88"/>
      <c r="F20" s="2814"/>
      <c r="G20" s="88"/>
      <c r="H20" s="2813"/>
      <c r="I20" s="88"/>
      <c r="J20" s="2815"/>
      <c r="K20" s="88"/>
      <c r="L20" s="2813"/>
      <c r="M20" s="88"/>
      <c r="N20" s="2814"/>
      <c r="O20" s="2814"/>
      <c r="P20" s="2813"/>
      <c r="Q20" s="2813"/>
      <c r="R20" s="2813"/>
      <c r="S20" s="2818"/>
    </row>
    <row r="21" spans="1:19" s="1425" customFormat="1" ht="13.5" customHeight="1">
      <c r="A21" s="2816"/>
      <c r="B21" s="88"/>
      <c r="C21" s="88"/>
      <c r="D21" s="88"/>
      <c r="E21" s="88"/>
      <c r="F21" s="2814"/>
      <c r="G21" s="88"/>
      <c r="H21" s="2813"/>
      <c r="I21" s="88"/>
      <c r="J21" s="2815"/>
      <c r="K21" s="88"/>
      <c r="L21" s="2813"/>
      <c r="M21" s="88"/>
      <c r="N21" s="2814"/>
      <c r="O21" s="2814"/>
      <c r="P21" s="2813"/>
      <c r="Q21" s="2813"/>
      <c r="R21" s="2813"/>
      <c r="S21" s="2818"/>
    </row>
    <row r="22" spans="1:19" s="1425" customFormat="1" ht="13.5" customHeight="1">
      <c r="A22" s="2805"/>
      <c r="B22" s="88"/>
      <c r="C22" s="88"/>
      <c r="D22" s="2812"/>
      <c r="E22" s="2812"/>
      <c r="F22" s="2814"/>
      <c r="G22" s="2813"/>
      <c r="H22" s="2813"/>
      <c r="I22" s="2813"/>
      <c r="J22" s="88"/>
      <c r="K22" s="2813"/>
      <c r="L22" s="88"/>
      <c r="M22" s="2813"/>
      <c r="N22" s="88"/>
      <c r="O22" s="88"/>
      <c r="P22" s="88"/>
      <c r="Q22" s="88"/>
      <c r="R22" s="2813"/>
      <c r="S22" s="2807"/>
    </row>
    <row r="23" spans="1:19" s="1425" customFormat="1" ht="13.5" customHeight="1">
      <c r="A23" s="2805"/>
      <c r="B23" s="88"/>
      <c r="C23" s="88"/>
      <c r="D23" s="2812"/>
      <c r="E23" s="2812"/>
      <c r="F23" s="2814"/>
      <c r="G23" s="88"/>
      <c r="H23" s="2813"/>
      <c r="I23" s="88"/>
      <c r="J23" s="2815"/>
      <c r="K23" s="88"/>
      <c r="L23" s="2813"/>
      <c r="M23" s="88"/>
      <c r="N23" s="2814"/>
      <c r="O23" s="2814"/>
      <c r="P23" s="2813"/>
      <c r="Q23" s="2813"/>
      <c r="R23" s="2813"/>
      <c r="S23" s="2818"/>
    </row>
    <row r="24" spans="1:19" s="1425" customFormat="1" ht="13.5" customHeight="1">
      <c r="A24" s="2805"/>
      <c r="B24" s="88"/>
      <c r="C24" s="88"/>
      <c r="D24" s="2812"/>
      <c r="E24" s="2812"/>
      <c r="F24" s="2814"/>
      <c r="G24" s="2813"/>
      <c r="H24" s="88"/>
      <c r="I24" s="2813"/>
      <c r="J24" s="88"/>
      <c r="K24" s="2813"/>
      <c r="L24" s="88"/>
      <c r="M24" s="2813"/>
      <c r="N24" s="88"/>
      <c r="O24" s="88"/>
      <c r="P24" s="88"/>
      <c r="Q24" s="88"/>
      <c r="R24" s="2813"/>
      <c r="S24" s="2807"/>
    </row>
    <row r="25" spans="1:19" s="1425" customFormat="1" ht="13.5" customHeight="1">
      <c r="A25" s="2805"/>
      <c r="B25" s="88"/>
      <c r="C25" s="88"/>
      <c r="D25" s="2812"/>
      <c r="E25" s="2812"/>
      <c r="F25" s="2814"/>
      <c r="G25" s="2813"/>
      <c r="H25" s="88"/>
      <c r="I25" s="2813"/>
      <c r="J25" s="88"/>
      <c r="K25" s="2813"/>
      <c r="L25" s="88"/>
      <c r="M25" s="2813"/>
      <c r="N25" s="88"/>
      <c r="O25" s="88"/>
      <c r="P25" s="88"/>
      <c r="Q25" s="88"/>
      <c r="R25" s="2813"/>
      <c r="S25" s="2807"/>
    </row>
    <row r="26" spans="1:19" s="1425" customFormat="1" ht="13.5" customHeight="1">
      <c r="A26" s="2805"/>
      <c r="B26" s="88"/>
      <c r="C26" s="88"/>
      <c r="D26" s="2812"/>
      <c r="E26" s="2812"/>
      <c r="F26" s="2814"/>
      <c r="G26" s="2813"/>
      <c r="H26" s="2813"/>
      <c r="I26" s="2813"/>
      <c r="J26" s="88"/>
      <c r="K26" s="2813"/>
      <c r="L26" s="88"/>
      <c r="M26" s="2813"/>
      <c r="N26" s="88"/>
      <c r="O26" s="88"/>
      <c r="P26" s="88"/>
      <c r="Q26" s="88"/>
      <c r="R26" s="2813"/>
      <c r="S26" s="2807"/>
    </row>
    <row r="27" spans="1:19" s="1425" customFormat="1" ht="13.5" customHeight="1">
      <c r="A27" s="2805"/>
      <c r="B27" s="88"/>
      <c r="C27" s="88"/>
      <c r="D27" s="88"/>
      <c r="E27" s="89"/>
      <c r="F27" s="2814"/>
      <c r="G27" s="2813"/>
      <c r="H27" s="2813"/>
      <c r="I27" s="2813"/>
      <c r="J27" s="2815"/>
      <c r="K27" s="2813"/>
      <c r="L27" s="2813"/>
      <c r="M27" s="2817"/>
      <c r="N27" s="2814"/>
      <c r="O27" s="2814"/>
      <c r="P27" s="2813"/>
      <c r="Q27" s="2813"/>
      <c r="R27" s="2813"/>
      <c r="S27" s="2807"/>
    </row>
    <row r="28" spans="1:19" s="1425" customFormat="1" ht="13.5" customHeight="1">
      <c r="A28" s="2805"/>
      <c r="B28" s="88"/>
      <c r="C28" s="89"/>
      <c r="D28" s="2812"/>
      <c r="E28" s="2812"/>
      <c r="F28" s="2814"/>
      <c r="G28" s="2813"/>
      <c r="H28" s="2813"/>
      <c r="I28" s="2813"/>
      <c r="J28" s="2813"/>
      <c r="K28" s="2813"/>
      <c r="L28" s="2813"/>
      <c r="M28" s="2813"/>
      <c r="N28" s="2813"/>
      <c r="O28" s="2813"/>
      <c r="P28" s="2813"/>
      <c r="Q28" s="2813"/>
      <c r="R28" s="2813"/>
      <c r="S28" s="2807"/>
    </row>
    <row r="29" spans="1:19" s="1425" customFormat="1" ht="13.5" customHeight="1">
      <c r="A29" s="2805"/>
      <c r="B29" s="88"/>
      <c r="C29" s="88"/>
      <c r="D29" s="2821"/>
      <c r="E29" s="2812"/>
      <c r="F29" s="2814"/>
      <c r="G29" s="2813"/>
      <c r="H29" s="2813"/>
      <c r="I29" s="2813"/>
      <c r="J29" s="2813"/>
      <c r="K29" s="2813"/>
      <c r="L29" s="2813"/>
      <c r="M29" s="2813"/>
      <c r="N29" s="2813"/>
      <c r="O29" s="2813"/>
      <c r="P29" s="2813"/>
      <c r="Q29" s="2813"/>
      <c r="R29" s="2813"/>
      <c r="S29" s="2807"/>
    </row>
    <row r="30" spans="1:19" s="1425" customFormat="1" ht="13.5" customHeight="1">
      <c r="A30" s="2805"/>
      <c r="B30" s="88"/>
      <c r="C30" s="89"/>
      <c r="D30" s="2812"/>
      <c r="E30" s="2812"/>
      <c r="F30" s="2814"/>
      <c r="G30" s="2813"/>
      <c r="H30" s="2813"/>
      <c r="I30" s="2813"/>
      <c r="J30" s="2813"/>
      <c r="K30" s="2813"/>
      <c r="L30" s="2813"/>
      <c r="M30" s="2813"/>
      <c r="N30" s="2813"/>
      <c r="O30" s="2813"/>
      <c r="P30" s="2813"/>
      <c r="Q30" s="2813"/>
      <c r="R30" s="2813"/>
      <c r="S30" s="2807"/>
    </row>
    <row r="31" spans="1:19" s="1425" customFormat="1" ht="13.5" customHeight="1">
      <c r="A31" s="2805"/>
      <c r="B31" s="88"/>
      <c r="C31" s="88"/>
      <c r="D31" s="2821"/>
      <c r="E31" s="89"/>
      <c r="F31" s="2814"/>
      <c r="G31" s="2813"/>
      <c r="H31" s="2813"/>
      <c r="I31" s="2813"/>
      <c r="J31" s="2815"/>
      <c r="K31" s="2813"/>
      <c r="L31" s="2813"/>
      <c r="M31" s="2813"/>
      <c r="N31" s="2814"/>
      <c r="O31" s="2814"/>
      <c r="P31" s="2813"/>
      <c r="Q31" s="2813"/>
      <c r="R31" s="2813"/>
      <c r="S31" s="2807"/>
    </row>
    <row r="32" spans="1:19" s="1425" customFormat="1" ht="13.5" customHeight="1">
      <c r="A32" s="2805"/>
      <c r="B32" s="89"/>
      <c r="C32" s="89"/>
      <c r="D32" s="2812"/>
      <c r="E32" s="89"/>
      <c r="F32" s="2822"/>
      <c r="G32" s="2813"/>
      <c r="H32" s="2813"/>
      <c r="I32" s="2813"/>
      <c r="J32" s="2813"/>
      <c r="K32" s="2813"/>
      <c r="L32" s="2813"/>
      <c r="M32" s="2813"/>
      <c r="N32" s="2813"/>
      <c r="O32" s="2813"/>
      <c r="P32" s="2813"/>
      <c r="Q32" s="2813"/>
      <c r="R32" s="2813"/>
      <c r="S32" s="2807"/>
    </row>
    <row r="33" spans="1:19" s="1425" customFormat="1" ht="13.5" customHeight="1">
      <c r="A33" s="2805"/>
      <c r="B33" s="88"/>
      <c r="C33" s="88"/>
      <c r="D33" s="2821"/>
      <c r="E33" s="2812"/>
      <c r="F33" s="2814"/>
      <c r="G33" s="2813"/>
      <c r="H33" s="2814"/>
      <c r="I33" s="2813"/>
      <c r="J33" s="2815"/>
      <c r="K33" s="2813"/>
      <c r="L33" s="2813"/>
      <c r="M33" s="2813"/>
      <c r="N33" s="2814"/>
      <c r="O33" s="2814"/>
      <c r="P33" s="2813"/>
      <c r="Q33" s="2813"/>
      <c r="R33" s="2813"/>
      <c r="S33" s="2807"/>
    </row>
    <row r="34" spans="1:19" s="1425" customFormat="1" ht="13.5" customHeight="1">
      <c r="A34" s="2805"/>
      <c r="B34" s="89"/>
      <c r="C34" s="2812"/>
      <c r="D34" s="2812"/>
      <c r="E34" s="2812"/>
      <c r="F34" s="2822"/>
      <c r="G34" s="2813"/>
      <c r="H34" s="2813"/>
      <c r="I34" s="2813"/>
      <c r="J34" s="2813"/>
      <c r="K34" s="2813"/>
      <c r="L34" s="2813"/>
      <c r="M34" s="2813"/>
      <c r="N34" s="2813"/>
      <c r="O34" s="2813"/>
      <c r="P34" s="2813"/>
      <c r="Q34" s="2813"/>
      <c r="R34" s="2813"/>
      <c r="S34" s="2807"/>
    </row>
    <row r="35" spans="1:19" s="1425" customFormat="1" ht="13.5" customHeight="1">
      <c r="A35" s="2805"/>
      <c r="B35" s="88"/>
      <c r="C35" s="88"/>
      <c r="D35" s="2819"/>
      <c r="E35" s="89"/>
      <c r="F35" s="2814"/>
      <c r="G35" s="2813"/>
      <c r="H35" s="2813"/>
      <c r="I35" s="2813"/>
      <c r="J35" s="2815"/>
      <c r="K35" s="2813"/>
      <c r="L35" s="2813"/>
      <c r="M35" s="2813"/>
      <c r="N35" s="2814"/>
      <c r="O35" s="2814"/>
      <c r="P35" s="2813"/>
      <c r="Q35" s="2813"/>
      <c r="R35" s="2813"/>
      <c r="S35" s="2807"/>
    </row>
    <row r="36" spans="1:19" s="1425" customFormat="1" ht="13.5" customHeight="1">
      <c r="A36" s="2805"/>
      <c r="B36" s="88"/>
      <c r="C36" s="88"/>
      <c r="D36" s="89"/>
      <c r="E36" s="89"/>
      <c r="F36" s="2814"/>
      <c r="G36" s="2813"/>
      <c r="H36" s="2813"/>
      <c r="I36" s="2813"/>
      <c r="J36" s="2815"/>
      <c r="K36" s="2813"/>
      <c r="L36" s="2813"/>
      <c r="M36" s="2813"/>
      <c r="N36" s="2814"/>
      <c r="O36" s="2814"/>
      <c r="P36" s="2813"/>
      <c r="Q36" s="2813"/>
      <c r="R36" s="2813"/>
      <c r="S36" s="2807"/>
    </row>
    <row r="37" spans="1:19" s="1425" customFormat="1" ht="13.5" customHeight="1">
      <c r="A37" s="2805"/>
      <c r="B37" s="88"/>
      <c r="C37" s="88"/>
      <c r="D37" s="2819"/>
      <c r="E37" s="89"/>
      <c r="F37" s="2814"/>
      <c r="G37" s="2813"/>
      <c r="H37" s="2813"/>
      <c r="I37" s="2813"/>
      <c r="J37" s="2813"/>
      <c r="K37" s="2813"/>
      <c r="L37" s="2813"/>
      <c r="M37" s="2813"/>
      <c r="N37" s="2813"/>
      <c r="O37" s="2813"/>
      <c r="P37" s="2813"/>
      <c r="Q37" s="2813"/>
      <c r="R37" s="2813"/>
      <c r="S37" s="2807"/>
    </row>
    <row r="38" spans="1:19" s="1425" customFormat="1" ht="13.5" customHeight="1">
      <c r="A38" s="2805"/>
      <c r="B38" s="88"/>
      <c r="C38" s="88"/>
      <c r="D38" s="2819"/>
      <c r="E38" s="89"/>
      <c r="F38" s="2814"/>
      <c r="G38" s="2813"/>
      <c r="H38" s="2813"/>
      <c r="I38" s="2813"/>
      <c r="J38" s="2813"/>
      <c r="K38" s="2813"/>
      <c r="L38" s="2813"/>
      <c r="M38" s="2813"/>
      <c r="N38" s="2813"/>
      <c r="O38" s="2813"/>
      <c r="P38" s="2813"/>
      <c r="Q38" s="2813"/>
      <c r="R38" s="2813"/>
      <c r="S38" s="2807"/>
    </row>
    <row r="39" spans="1:19" s="1425" customFormat="1" ht="13.5" customHeight="1" thickBot="1">
      <c r="A39" s="2805"/>
      <c r="B39" s="89"/>
      <c r="C39" s="89"/>
      <c r="D39" s="89"/>
      <c r="E39" s="89"/>
      <c r="F39" s="2823"/>
      <c r="G39" s="2813"/>
      <c r="H39" s="2824">
        <f>SUM(H11:H37)</f>
        <v>65599</v>
      </c>
      <c r="I39" s="2824"/>
      <c r="J39" s="2824">
        <f>SUM(J11:J37)</f>
        <v>26555</v>
      </c>
      <c r="K39" s="2824"/>
      <c r="L39" s="2824">
        <f>SUM(L11:L37)</f>
        <v>1960</v>
      </c>
      <c r="M39" s="2824"/>
      <c r="N39" s="2824">
        <f>SUM(N11:N37)</f>
        <v>293</v>
      </c>
      <c r="O39" s="2824"/>
      <c r="P39" s="2824">
        <f>SUM(P11:P37)</f>
        <v>95113</v>
      </c>
      <c r="Q39" s="2824"/>
      <c r="R39" s="2824">
        <f>SUM(R11:R37)</f>
        <v>189520</v>
      </c>
      <c r="S39" s="2807"/>
    </row>
    <row r="40" spans="1:19" s="1425" customFormat="1" ht="13.5" customHeight="1" thickTop="1">
      <c r="A40" s="2805"/>
      <c r="B40" s="88"/>
      <c r="C40" s="89"/>
      <c r="D40" s="89"/>
      <c r="E40" s="89"/>
      <c r="F40" s="2813"/>
      <c r="G40" s="2813"/>
      <c r="H40" s="2813"/>
      <c r="I40" s="2813"/>
      <c r="J40" s="2813"/>
      <c r="K40" s="2813"/>
      <c r="L40" s="2813"/>
      <c r="M40" s="2813"/>
      <c r="N40" s="2813"/>
      <c r="O40" s="2813"/>
      <c r="P40" s="2813"/>
      <c r="Q40" s="2813"/>
      <c r="R40" s="2813"/>
      <c r="S40" s="2807"/>
    </row>
    <row r="41" spans="1:19" s="1425" customFormat="1" ht="13.5" customHeight="1">
      <c r="A41" s="2805"/>
      <c r="B41" s="88" t="s">
        <v>485</v>
      </c>
      <c r="C41" s="88"/>
      <c r="D41" s="88"/>
      <c r="E41" s="89"/>
      <c r="F41" s="89"/>
      <c r="G41" s="2825"/>
      <c r="H41" s="88"/>
      <c r="I41" s="2825"/>
      <c r="J41" s="2825"/>
      <c r="K41" s="2825"/>
      <c r="L41" s="2825"/>
      <c r="M41" s="2825"/>
      <c r="N41" s="2825"/>
      <c r="O41" s="2825"/>
      <c r="P41" s="2825"/>
      <c r="Q41" s="2825"/>
      <c r="R41" s="2825"/>
      <c r="S41" s="2807"/>
    </row>
    <row r="42" spans="1:19" s="1425" customFormat="1" ht="13.5" customHeight="1">
      <c r="A42" s="2805"/>
      <c r="B42" s="88" t="s">
        <v>5160</v>
      </c>
      <c r="C42" s="89"/>
      <c r="D42" s="89"/>
      <c r="E42" s="89"/>
      <c r="F42" s="89"/>
      <c r="G42" s="89"/>
      <c r="H42" s="2806"/>
      <c r="I42" s="2806"/>
      <c r="J42" s="2806"/>
      <c r="K42" s="2806"/>
      <c r="L42" s="2806"/>
      <c r="M42" s="2806"/>
      <c r="N42" s="2806"/>
      <c r="O42" s="2806"/>
      <c r="P42" s="2806"/>
      <c r="Q42" s="2806"/>
      <c r="R42" s="2806"/>
      <c r="S42" s="2807"/>
    </row>
    <row r="43" spans="1:19" s="1425" customFormat="1" ht="13.5" customHeight="1">
      <c r="A43" s="2805"/>
      <c r="B43" s="88" t="s">
        <v>1479</v>
      </c>
      <c r="C43" s="89"/>
      <c r="D43" s="89"/>
      <c r="E43" s="89"/>
      <c r="F43" s="89"/>
      <c r="G43" s="89"/>
      <c r="H43" s="2806"/>
      <c r="I43" s="2806"/>
      <c r="J43" s="2806"/>
      <c r="K43" s="2806"/>
      <c r="L43" s="2806"/>
      <c r="M43" s="2806"/>
      <c r="N43" s="2806"/>
      <c r="O43" s="2806"/>
      <c r="P43" s="2806"/>
      <c r="Q43" s="2806"/>
      <c r="R43" s="2806"/>
      <c r="S43" s="2807"/>
    </row>
    <row r="44" spans="1:19" s="1425" customFormat="1" ht="13.5" customHeight="1">
      <c r="A44" s="2805" t="s">
        <v>1492</v>
      </c>
      <c r="B44" s="88" t="s">
        <v>1493</v>
      </c>
      <c r="C44" s="89"/>
      <c r="D44" s="89"/>
      <c r="E44" s="89"/>
      <c r="F44" s="89"/>
      <c r="G44" s="89"/>
      <c r="H44" s="2806"/>
      <c r="I44" s="2806"/>
      <c r="J44" s="2806"/>
      <c r="K44" s="2806"/>
      <c r="L44" s="2806"/>
      <c r="M44" s="2806"/>
      <c r="N44" s="2806"/>
      <c r="O44" s="2806"/>
      <c r="P44" s="2806"/>
      <c r="Q44" s="2806"/>
      <c r="R44" s="2806"/>
      <c r="S44" s="2807"/>
    </row>
    <row r="45" spans="1:19" s="1425" customFormat="1" ht="13.5" customHeight="1">
      <c r="A45" s="2805"/>
      <c r="B45" s="88"/>
      <c r="C45" s="89"/>
      <c r="D45" s="89"/>
      <c r="E45" s="89"/>
      <c r="F45" s="89"/>
      <c r="G45" s="89"/>
      <c r="H45" s="2806"/>
      <c r="I45" s="2806"/>
      <c r="J45" s="2806"/>
      <c r="K45" s="2806"/>
      <c r="L45" s="2806"/>
      <c r="M45" s="2806"/>
      <c r="N45" s="2806"/>
      <c r="O45" s="2806"/>
      <c r="P45" s="2806"/>
      <c r="Q45" s="2806"/>
      <c r="R45" s="2806"/>
      <c r="S45" s="2807"/>
    </row>
    <row r="46" spans="1:19" s="1425" customFormat="1" ht="13.5" customHeight="1">
      <c r="A46" s="2805"/>
      <c r="B46" s="88"/>
      <c r="C46" s="89"/>
      <c r="D46" s="89"/>
      <c r="E46" s="89"/>
      <c r="F46" s="89"/>
      <c r="G46" s="89"/>
      <c r="H46" s="2806"/>
      <c r="I46" s="2806"/>
      <c r="J46" s="2806"/>
      <c r="K46" s="2806"/>
      <c r="L46" s="2806"/>
      <c r="M46" s="2806"/>
      <c r="N46" s="2806"/>
      <c r="O46" s="2806"/>
      <c r="P46" s="2806"/>
      <c r="Q46" s="2806"/>
      <c r="R46" s="2806"/>
      <c r="S46" s="2807"/>
    </row>
    <row r="47" spans="1:19" s="1425" customFormat="1" ht="13.5" customHeight="1">
      <c r="A47" s="2826" t="s">
        <v>1480</v>
      </c>
      <c r="B47" s="88"/>
      <c r="C47" s="89"/>
      <c r="D47" s="89"/>
      <c r="E47" s="89"/>
      <c r="F47" s="89"/>
      <c r="G47" s="89"/>
      <c r="H47" s="2806"/>
      <c r="I47" s="2806"/>
      <c r="J47" s="2806"/>
      <c r="K47" s="2806"/>
      <c r="L47" s="2806"/>
      <c r="M47" s="2806"/>
      <c r="N47" s="2806"/>
      <c r="O47" s="2806"/>
      <c r="P47" s="2806"/>
      <c r="Q47" s="2806"/>
      <c r="R47" s="2806"/>
      <c r="S47" s="2807"/>
    </row>
    <row r="48" spans="1:19" ht="13.5" customHeight="1">
      <c r="A48" s="696"/>
      <c r="B48" s="2145"/>
      <c r="C48" s="2152"/>
      <c r="D48" s="2152"/>
      <c r="E48" s="2152"/>
      <c r="F48" s="2152"/>
      <c r="G48" s="2152"/>
      <c r="H48" s="2804"/>
      <c r="I48" s="2804"/>
      <c r="J48" s="2804"/>
      <c r="K48" s="2804"/>
      <c r="L48" s="2804"/>
      <c r="M48" s="2804"/>
      <c r="N48" s="2804"/>
      <c r="O48" s="2804"/>
      <c r="P48" s="2804"/>
      <c r="Q48" s="2804"/>
      <c r="R48" s="2804"/>
      <c r="S48" s="716"/>
    </row>
    <row r="49" spans="1:19" ht="15.75" thickBot="1">
      <c r="A49" s="699"/>
      <c r="B49" s="700"/>
      <c r="C49" s="2155"/>
      <c r="D49" s="2155"/>
      <c r="E49" s="2155"/>
      <c r="F49" s="2155"/>
      <c r="G49" s="2155"/>
      <c r="H49" s="2827"/>
      <c r="I49" s="2827"/>
      <c r="J49" s="2827" t="s">
        <v>3705</v>
      </c>
      <c r="K49" s="2827"/>
      <c r="L49" s="2827"/>
      <c r="M49" s="2827"/>
      <c r="N49" s="2827"/>
      <c r="O49" s="2827"/>
      <c r="P49" s="2827"/>
      <c r="Q49" s="2827"/>
      <c r="R49" s="2827"/>
      <c r="S49" s="722"/>
    </row>
    <row r="50" spans="1:19" ht="13.5" customHeight="1"/>
    <row r="51" spans="1:19" ht="13.5" customHeight="1"/>
    <row r="52" spans="1:19" ht="13.5" customHeight="1"/>
    <row r="73" spans="7:7">
      <c r="G73" s="719"/>
    </row>
    <row r="74" spans="7:7">
      <c r="G74" s="719"/>
    </row>
    <row r="75" spans="7:7" ht="15.75" thickBot="1">
      <c r="G75" s="719"/>
    </row>
    <row r="76" spans="7:7" ht="15" customHeight="1">
      <c r="G76" s="2828"/>
    </row>
    <row r="77" spans="7:7">
      <c r="G77" s="2152"/>
    </row>
    <row r="78" spans="7:7">
      <c r="G78" s="2152"/>
    </row>
    <row r="79" spans="7:7" ht="15" customHeight="1">
      <c r="G79" s="2152"/>
    </row>
    <row r="80" spans="7:7" ht="15.75" thickBot="1">
      <c r="G80" s="2829"/>
    </row>
    <row r="81" spans="7:7">
      <c r="G81" s="2830"/>
    </row>
    <row r="82" spans="7:7">
      <c r="G82" s="2830"/>
    </row>
    <row r="83" spans="7:7" ht="15" customHeight="1">
      <c r="G83" s="2830"/>
    </row>
    <row r="84" spans="7:7">
      <c r="G84" s="2830"/>
    </row>
    <row r="85" spans="7:7">
      <c r="G85" s="2830"/>
    </row>
    <row r="86" spans="7:7">
      <c r="G86" s="2830"/>
    </row>
    <row r="87" spans="7:7">
      <c r="G87" s="2830"/>
    </row>
    <row r="88" spans="7:7" ht="15.75">
      <c r="G88" s="2831"/>
    </row>
    <row r="89" spans="7:7">
      <c r="G89" s="2830"/>
    </row>
    <row r="90" spans="7:7">
      <c r="G90" s="2830"/>
    </row>
    <row r="91" spans="7:7">
      <c r="G91" s="2830"/>
    </row>
    <row r="92" spans="7:7" ht="15.75">
      <c r="G92" s="2831"/>
    </row>
    <row r="93" spans="7:7">
      <c r="G93" s="2830"/>
    </row>
    <row r="94" spans="7:7" ht="15.75">
      <c r="G94" s="2831"/>
    </row>
    <row r="95" spans="7:7">
      <c r="G95" s="2830"/>
    </row>
    <row r="96" spans="7:7">
      <c r="G96" s="2830"/>
    </row>
    <row r="97" spans="7:7">
      <c r="G97" s="2830"/>
    </row>
    <row r="98" spans="7:7">
      <c r="G98" s="2830"/>
    </row>
    <row r="99" spans="7:7">
      <c r="G99" s="2830"/>
    </row>
    <row r="100" spans="7:7">
      <c r="G100" s="2830"/>
    </row>
    <row r="101" spans="7:7">
      <c r="G101" s="2830"/>
    </row>
    <row r="102" spans="7:7">
      <c r="G102" s="2830"/>
    </row>
    <row r="103" spans="7:7">
      <c r="G103" s="2830"/>
    </row>
    <row r="104" spans="7:7">
      <c r="G104" s="2830"/>
    </row>
    <row r="105" spans="7:7">
      <c r="G105" s="2830"/>
    </row>
    <row r="106" spans="7:7">
      <c r="G106" s="2830"/>
    </row>
    <row r="107" spans="7:7">
      <c r="G107" s="2830"/>
    </row>
    <row r="108" spans="7:7">
      <c r="G108" s="2830"/>
    </row>
    <row r="109" spans="7:7">
      <c r="G109" s="2832"/>
    </row>
    <row r="110" spans="7:7">
      <c r="G110" s="2152"/>
    </row>
    <row r="111" spans="7:7">
      <c r="G111" s="2152"/>
    </row>
    <row r="112" spans="7:7">
      <c r="G112" s="2152"/>
    </row>
    <row r="113" spans="7:7">
      <c r="G113" s="2152"/>
    </row>
    <row r="114" spans="7:7">
      <c r="G114" s="2152"/>
    </row>
    <row r="115" spans="7:7">
      <c r="G115" s="2152"/>
    </row>
    <row r="116" spans="7:7">
      <c r="G116" s="2152"/>
    </row>
    <row r="117" spans="7:7" ht="15.75" thickBot="1">
      <c r="G117" s="2829"/>
    </row>
    <row r="118" spans="7:7">
      <c r="G118" s="719"/>
    </row>
  </sheetData>
  <phoneticPr fontId="57" type="noConversion"/>
  <pageMargins left="0.75" right="0.75" top="1" bottom="1" header="0.5" footer="0.5"/>
  <pageSetup scale="60" orientation="landscape" r:id="rId1"/>
  <headerFooter alignWithMargins="0"/>
</worksheet>
</file>

<file path=xl/worksheets/sheet12.xml><?xml version="1.0" encoding="utf-8"?>
<worksheet xmlns="http://schemas.openxmlformats.org/spreadsheetml/2006/main" xmlns:r="http://schemas.openxmlformats.org/officeDocument/2006/relationships">
  <sheetPr transitionEvaluation="1" codeName="Sheet12">
    <tabColor rgb="FF00B050"/>
  </sheetPr>
  <dimension ref="A1:G175"/>
  <sheetViews>
    <sheetView defaultGridColor="0" view="pageBreakPreview" colorId="22" zoomScale="50" zoomScaleNormal="85" zoomScaleSheetLayoutView="50" workbookViewId="0">
      <selection activeCell="M9" sqref="M9"/>
    </sheetView>
  </sheetViews>
  <sheetFormatPr defaultColWidth="9.6640625" defaultRowHeight="15"/>
  <cols>
    <col min="1" max="1" width="4.6640625" style="96" customWidth="1"/>
    <col min="2" max="2" width="39" style="96" customWidth="1"/>
    <col min="3" max="3" width="11.33203125" style="96" customWidth="1"/>
    <col min="4" max="4" width="11.44140625" style="96" customWidth="1"/>
    <col min="5" max="5" width="16.33203125" style="96" customWidth="1"/>
    <col min="6" max="6" width="17.109375" style="96" bestFit="1" customWidth="1"/>
    <col min="7" max="16384" width="9.6640625" style="96"/>
  </cols>
  <sheetData>
    <row r="1" spans="1:7">
      <c r="A1" s="1462"/>
      <c r="B1" s="1463" t="s">
        <v>446</v>
      </c>
      <c r="C1" s="1465" t="s">
        <v>429</v>
      </c>
      <c r="D1" s="1463"/>
      <c r="E1" s="1464" t="s">
        <v>332</v>
      </c>
      <c r="F1" s="2769" t="s">
        <v>333</v>
      </c>
    </row>
    <row r="2" spans="1:7">
      <c r="A2" s="1483"/>
      <c r="B2" s="2078" t="str">
        <f>'Data Sheet'!$C$25</f>
        <v xml:space="preserve">KeySpan Gas East Corp./D/B/A National Grid </v>
      </c>
      <c r="C2" s="1471" t="s">
        <v>1494</v>
      </c>
      <c r="D2" s="1167"/>
      <c r="E2" s="1470" t="s">
        <v>335</v>
      </c>
      <c r="F2" s="1472"/>
    </row>
    <row r="3" spans="1:7" ht="15" customHeight="1">
      <c r="A3" s="1474"/>
      <c r="B3" s="1475"/>
      <c r="C3" s="1478" t="s">
        <v>336</v>
      </c>
      <c r="D3" s="1193"/>
      <c r="E3" s="1957" t="str">
        <f>'Data Sheet'!$C$40</f>
        <v>September 30, 2014</v>
      </c>
      <c r="F3" s="936" t="str">
        <f>'Data Sheet'!$C$38</f>
        <v>December 31, 2013</v>
      </c>
    </row>
    <row r="4" spans="1:7" ht="15" customHeight="1">
      <c r="A4" s="2349" t="s">
        <v>971</v>
      </c>
      <c r="B4" s="1489"/>
      <c r="C4" s="1489"/>
      <c r="D4" s="1489"/>
      <c r="E4" s="1489"/>
      <c r="F4" s="1490"/>
    </row>
    <row r="5" spans="1:7">
      <c r="A5" s="2355"/>
      <c r="B5" s="2356"/>
      <c r="C5" s="2356"/>
      <c r="D5" s="2356"/>
      <c r="E5" s="2356"/>
      <c r="F5" s="2770"/>
    </row>
    <row r="6" spans="1:7">
      <c r="A6" s="1483"/>
      <c r="B6" s="2771" t="s">
        <v>972</v>
      </c>
      <c r="C6" s="2772"/>
      <c r="D6" s="2773" t="s">
        <v>973</v>
      </c>
      <c r="E6" s="2772"/>
      <c r="F6" s="2774"/>
    </row>
    <row r="7" spans="1:7">
      <c r="A7" s="1483"/>
      <c r="B7" s="2771" t="s">
        <v>565</v>
      </c>
      <c r="C7" s="2775"/>
      <c r="D7" s="2773" t="s">
        <v>566</v>
      </c>
      <c r="E7" s="2772"/>
      <c r="F7" s="2774"/>
    </row>
    <row r="8" spans="1:7">
      <c r="A8" s="1483"/>
      <c r="B8" s="2771" t="s">
        <v>567</v>
      </c>
      <c r="C8" s="2775"/>
      <c r="D8" s="2773" t="s">
        <v>568</v>
      </c>
      <c r="E8" s="2772"/>
      <c r="F8" s="2774"/>
    </row>
    <row r="9" spans="1:7">
      <c r="A9" s="1483"/>
      <c r="B9" s="2771" t="s">
        <v>569</v>
      </c>
      <c r="C9" s="2775"/>
      <c r="D9" s="2773" t="s">
        <v>570</v>
      </c>
      <c r="E9" s="2772"/>
      <c r="F9" s="2774"/>
    </row>
    <row r="10" spans="1:7">
      <c r="A10" s="1483"/>
      <c r="B10" s="2771" t="s">
        <v>437</v>
      </c>
      <c r="C10" s="2775"/>
      <c r="D10" s="2773" t="s">
        <v>438</v>
      </c>
      <c r="E10" s="2772"/>
      <c r="F10" s="2774"/>
    </row>
    <row r="11" spans="1:7">
      <c r="A11" s="1483"/>
      <c r="B11" s="2771" t="s">
        <v>439</v>
      </c>
      <c r="C11" s="2775"/>
      <c r="D11" s="2773" t="s">
        <v>440</v>
      </c>
      <c r="E11" s="2772"/>
      <c r="F11" s="2774"/>
    </row>
    <row r="12" spans="1:7">
      <c r="A12" s="1483"/>
      <c r="B12" s="2771" t="s">
        <v>1792</v>
      </c>
      <c r="C12" s="2775"/>
      <c r="D12" s="2773" t="s">
        <v>1793</v>
      </c>
      <c r="E12" s="2772"/>
      <c r="F12" s="2774"/>
    </row>
    <row r="13" spans="1:7">
      <c r="A13" s="1483"/>
      <c r="B13" s="2771" t="s">
        <v>1794</v>
      </c>
      <c r="C13" s="2775"/>
      <c r="D13" s="2773" t="s">
        <v>3251</v>
      </c>
      <c r="E13" s="2772"/>
      <c r="F13" s="2774"/>
    </row>
    <row r="14" spans="1:7">
      <c r="A14" s="1483"/>
      <c r="B14" s="2771" t="s">
        <v>1854</v>
      </c>
      <c r="C14" s="2775"/>
      <c r="D14" s="2773" t="s">
        <v>1855</v>
      </c>
      <c r="E14" s="2772"/>
      <c r="F14" s="2774"/>
    </row>
    <row r="15" spans="1:7">
      <c r="A15" s="1483"/>
      <c r="B15" s="2771" t="s">
        <v>1856</v>
      </c>
      <c r="C15" s="2775"/>
      <c r="D15" s="2773" t="s">
        <v>1857</v>
      </c>
      <c r="E15" s="2772"/>
      <c r="F15" s="2774"/>
    </row>
    <row r="16" spans="1:7">
      <c r="A16" s="1483"/>
      <c r="B16" s="2771" t="s">
        <v>529</v>
      </c>
      <c r="C16" s="2775"/>
      <c r="D16" s="2773" t="s">
        <v>530</v>
      </c>
      <c r="E16" s="2772"/>
      <c r="F16" s="2774"/>
      <c r="G16" s="2776"/>
    </row>
    <row r="17" spans="1:7">
      <c r="A17" s="2355"/>
      <c r="B17" s="2771" t="s">
        <v>1432</v>
      </c>
      <c r="C17" s="2775"/>
      <c r="D17" s="2773" t="s">
        <v>1433</v>
      </c>
      <c r="E17" s="2772"/>
      <c r="F17" s="2774"/>
      <c r="G17" s="2776"/>
    </row>
    <row r="18" spans="1:7">
      <c r="A18" s="2355"/>
      <c r="B18" s="2773" t="s">
        <v>1434</v>
      </c>
      <c r="C18" s="2775"/>
      <c r="D18" s="2773" t="s">
        <v>1435</v>
      </c>
      <c r="E18" s="2772"/>
      <c r="F18" s="2774"/>
      <c r="G18" s="2776"/>
    </row>
    <row r="19" spans="1:7">
      <c r="A19" s="2355"/>
      <c r="B19" s="2773" t="s">
        <v>1436</v>
      </c>
      <c r="C19" s="2775"/>
      <c r="D19" s="2773" t="s">
        <v>1437</v>
      </c>
      <c r="E19" s="2772"/>
      <c r="F19" s="2774"/>
      <c r="G19" s="2776"/>
    </row>
    <row r="20" spans="1:7">
      <c r="A20" s="1483"/>
      <c r="B20" s="2771" t="s">
        <v>1438</v>
      </c>
      <c r="C20" s="2775"/>
      <c r="D20" s="2773" t="s">
        <v>1439</v>
      </c>
      <c r="E20" s="2772"/>
      <c r="F20" s="2774"/>
      <c r="G20" s="2776"/>
    </row>
    <row r="21" spans="1:7">
      <c r="A21" s="1483"/>
      <c r="B21" s="2771" t="s">
        <v>1440</v>
      </c>
      <c r="C21" s="2775"/>
      <c r="D21" s="2773" t="s">
        <v>1441</v>
      </c>
      <c r="E21" s="2772"/>
      <c r="F21" s="2774"/>
      <c r="G21" s="2776"/>
    </row>
    <row r="22" spans="1:7">
      <c r="A22" s="1483"/>
      <c r="B22" s="2773" t="s">
        <v>1442</v>
      </c>
      <c r="C22" s="2775"/>
      <c r="D22" s="2773" t="s">
        <v>1443</v>
      </c>
      <c r="E22" s="2772"/>
      <c r="F22" s="2774"/>
      <c r="G22" s="2776"/>
    </row>
    <row r="23" spans="1:7">
      <c r="A23" s="1483"/>
      <c r="B23" s="2773" t="s">
        <v>1444</v>
      </c>
      <c r="C23" s="2775"/>
      <c r="D23" s="2773" t="s">
        <v>1377</v>
      </c>
      <c r="E23" s="2772"/>
      <c r="F23" s="2774"/>
      <c r="G23" s="2776"/>
    </row>
    <row r="24" spans="1:7">
      <c r="A24" s="1483"/>
      <c r="B24" s="2773" t="s">
        <v>1378</v>
      </c>
      <c r="C24" s="2775"/>
      <c r="D24" s="2773" t="s">
        <v>1379</v>
      </c>
      <c r="E24" s="2772"/>
      <c r="F24" s="2774"/>
      <c r="G24" s="2776"/>
    </row>
    <row r="25" spans="1:7">
      <c r="A25" s="1483"/>
      <c r="B25" s="2773" t="s">
        <v>1380</v>
      </c>
      <c r="C25" s="2775"/>
      <c r="D25" s="2773" t="s">
        <v>1381</v>
      </c>
      <c r="E25" s="2772"/>
      <c r="F25" s="2774"/>
      <c r="G25" s="2776"/>
    </row>
    <row r="26" spans="1:7">
      <c r="A26" s="1483"/>
      <c r="B26" s="2771" t="s">
        <v>1382</v>
      </c>
      <c r="C26" s="2775"/>
      <c r="D26" s="2773" t="s">
        <v>1383</v>
      </c>
      <c r="E26" s="2772"/>
      <c r="F26" s="2774"/>
      <c r="G26" s="2776"/>
    </row>
    <row r="27" spans="1:7">
      <c r="A27" s="1474"/>
      <c r="B27" s="2777"/>
      <c r="C27" s="2778"/>
      <c r="D27" s="2779"/>
      <c r="E27" s="2779"/>
      <c r="F27" s="2780"/>
      <c r="G27" s="2776"/>
    </row>
    <row r="28" spans="1:7">
      <c r="A28" s="1483"/>
      <c r="B28" s="2772" t="s">
        <v>1413</v>
      </c>
      <c r="C28" s="2781"/>
      <c r="D28" s="2773" t="s">
        <v>1414</v>
      </c>
      <c r="E28" s="2782"/>
      <c r="F28" s="2774" t="s">
        <v>1415</v>
      </c>
      <c r="G28" s="2776"/>
    </row>
    <row r="29" spans="1:7">
      <c r="A29" s="1483"/>
      <c r="B29" s="2772" t="s">
        <v>1416</v>
      </c>
      <c r="C29" s="2781"/>
      <c r="D29" s="2773" t="s">
        <v>1417</v>
      </c>
      <c r="E29" s="2782"/>
      <c r="F29" s="2774" t="s">
        <v>1418</v>
      </c>
      <c r="G29" s="2776"/>
    </row>
    <row r="30" spans="1:7">
      <c r="A30" s="1483"/>
      <c r="B30" s="2772"/>
      <c r="C30" s="2781"/>
      <c r="D30" s="2773" t="s">
        <v>1419</v>
      </c>
      <c r="E30" s="2782"/>
      <c r="F30" s="2774"/>
      <c r="G30" s="2776"/>
    </row>
    <row r="31" spans="1:7">
      <c r="A31" s="1483"/>
      <c r="B31" s="2772"/>
      <c r="C31" s="2781"/>
      <c r="D31" s="2773" t="s">
        <v>1420</v>
      </c>
      <c r="E31" s="2782"/>
      <c r="F31" s="2774"/>
      <c r="G31" s="2776"/>
    </row>
    <row r="32" spans="1:7">
      <c r="A32" s="1483"/>
      <c r="B32" s="2772"/>
      <c r="C32" s="2781"/>
      <c r="D32" s="2773" t="s">
        <v>1843</v>
      </c>
      <c r="E32" s="2781"/>
      <c r="F32" s="2783"/>
      <c r="G32" s="2776"/>
    </row>
    <row r="33" spans="1:7">
      <c r="A33" s="1483"/>
      <c r="B33" s="2772"/>
      <c r="C33" s="2781"/>
      <c r="D33" s="2773" t="s">
        <v>1844</v>
      </c>
      <c r="E33" s="2781"/>
      <c r="F33" s="2783"/>
      <c r="G33" s="2776"/>
    </row>
    <row r="34" spans="1:7">
      <c r="A34" s="1474"/>
      <c r="B34" s="2779"/>
      <c r="C34" s="2784"/>
      <c r="D34" s="2785" t="s">
        <v>1845</v>
      </c>
      <c r="E34" s="2784"/>
      <c r="F34" s="2786"/>
      <c r="G34" s="2776"/>
    </row>
    <row r="35" spans="1:7">
      <c r="A35" s="2367"/>
      <c r="B35" s="2356"/>
      <c r="C35" s="2362" t="s">
        <v>1846</v>
      </c>
      <c r="D35" s="2356"/>
      <c r="E35" s="2356"/>
      <c r="F35" s="2770"/>
      <c r="G35" s="2776"/>
    </row>
    <row r="36" spans="1:7">
      <c r="A36" s="2368" t="s">
        <v>339</v>
      </c>
      <c r="B36" s="2356"/>
      <c r="C36" s="1478" t="s">
        <v>1847</v>
      </c>
      <c r="D36" s="1476"/>
      <c r="E36" s="1476"/>
      <c r="F36" s="1397"/>
      <c r="G36" s="2776"/>
    </row>
    <row r="37" spans="1:7">
      <c r="A37" s="2368" t="s">
        <v>342</v>
      </c>
      <c r="B37" s="1494" t="s">
        <v>1848</v>
      </c>
      <c r="C37" s="2346" t="s">
        <v>2312</v>
      </c>
      <c r="D37" s="2344" t="s">
        <v>1849</v>
      </c>
      <c r="E37" s="1494" t="s">
        <v>1850</v>
      </c>
      <c r="F37" s="1472"/>
      <c r="G37" s="2776"/>
    </row>
    <row r="38" spans="1:7">
      <c r="A38" s="2367"/>
      <c r="B38" s="1494" t="s">
        <v>1851</v>
      </c>
      <c r="C38" s="2346" t="s">
        <v>1852</v>
      </c>
      <c r="D38" s="2344" t="s">
        <v>2309</v>
      </c>
      <c r="E38" s="1494" t="s">
        <v>2309</v>
      </c>
      <c r="F38" s="1496" t="s">
        <v>2311</v>
      </c>
      <c r="G38" s="2776"/>
    </row>
    <row r="39" spans="1:7">
      <c r="A39" s="2382"/>
      <c r="B39" s="1489" t="s">
        <v>1853</v>
      </c>
      <c r="C39" s="2787" t="s">
        <v>2005</v>
      </c>
      <c r="D39" s="2365" t="s">
        <v>2006</v>
      </c>
      <c r="E39" s="1489" t="s">
        <v>2007</v>
      </c>
      <c r="F39" s="2788" t="s">
        <v>959</v>
      </c>
      <c r="G39" s="2776"/>
    </row>
    <row r="40" spans="1:7">
      <c r="A40" s="2789" t="s">
        <v>797</v>
      </c>
      <c r="B40" s="1476" t="s">
        <v>3603</v>
      </c>
      <c r="C40" s="2790"/>
      <c r="D40" s="1475"/>
      <c r="E40" s="1476"/>
      <c r="F40" s="1501"/>
      <c r="G40" s="2776"/>
    </row>
    <row r="41" spans="1:7">
      <c r="A41" s="2789" t="s">
        <v>798</v>
      </c>
      <c r="B41" s="1476" t="s">
        <v>3604</v>
      </c>
      <c r="C41" s="2790"/>
      <c r="D41" s="1475"/>
      <c r="E41" s="1476"/>
      <c r="F41" s="1501"/>
      <c r="G41" s="2776"/>
    </row>
    <row r="42" spans="1:7">
      <c r="A42" s="2368" t="s">
        <v>799</v>
      </c>
      <c r="B42" s="1470" t="s">
        <v>3605</v>
      </c>
      <c r="C42" s="2791"/>
      <c r="D42" s="1469"/>
      <c r="E42" s="1470"/>
      <c r="F42" s="1472"/>
      <c r="G42" s="2776"/>
    </row>
    <row r="43" spans="1:7">
      <c r="A43" s="1358"/>
      <c r="B43" s="1476" t="s">
        <v>3606</v>
      </c>
      <c r="C43" s="2790"/>
      <c r="D43" s="1475"/>
      <c r="E43" s="1476"/>
      <c r="F43" s="1501"/>
      <c r="G43" s="2776"/>
    </row>
    <row r="44" spans="1:7" ht="15" customHeight="1">
      <c r="A44" s="2368" t="s">
        <v>800</v>
      </c>
      <c r="B44" s="3121" t="s">
        <v>4257</v>
      </c>
      <c r="C44" s="3122"/>
      <c r="D44" s="3122"/>
      <c r="E44" s="3122"/>
      <c r="F44" s="3123"/>
      <c r="G44" s="2776"/>
    </row>
    <row r="45" spans="1:7">
      <c r="A45" s="2368" t="s">
        <v>801</v>
      </c>
      <c r="B45" s="3124"/>
      <c r="C45" s="3125"/>
      <c r="D45" s="3125"/>
      <c r="E45" s="3125"/>
      <c r="F45" s="3126"/>
      <c r="G45" s="2776"/>
    </row>
    <row r="46" spans="1:7">
      <c r="A46" s="2368" t="s">
        <v>802</v>
      </c>
      <c r="B46" s="3124"/>
      <c r="C46" s="3125"/>
      <c r="D46" s="3125"/>
      <c r="E46" s="3125"/>
      <c r="F46" s="3126"/>
      <c r="G46" s="2776"/>
    </row>
    <row r="47" spans="1:7">
      <c r="A47" s="2368" t="s">
        <v>803</v>
      </c>
      <c r="B47" s="3124"/>
      <c r="C47" s="3125"/>
      <c r="D47" s="3125"/>
      <c r="E47" s="3125"/>
      <c r="F47" s="3126"/>
    </row>
    <row r="48" spans="1:7">
      <c r="A48" s="2368" t="s">
        <v>804</v>
      </c>
      <c r="B48" s="3124"/>
      <c r="C48" s="3125"/>
      <c r="D48" s="3125"/>
      <c r="E48" s="3125"/>
      <c r="F48" s="3126"/>
    </row>
    <row r="49" spans="1:6">
      <c r="A49" s="2368" t="s">
        <v>805</v>
      </c>
      <c r="B49" s="3124"/>
      <c r="C49" s="3125"/>
      <c r="D49" s="3125"/>
      <c r="E49" s="3125"/>
      <c r="F49" s="3126"/>
    </row>
    <row r="50" spans="1:6">
      <c r="A50" s="2368" t="s">
        <v>806</v>
      </c>
      <c r="B50" s="3124"/>
      <c r="C50" s="3125"/>
      <c r="D50" s="3125"/>
      <c r="E50" s="3125"/>
      <c r="F50" s="3126"/>
    </row>
    <row r="51" spans="1:6">
      <c r="A51" s="2368" t="s">
        <v>807</v>
      </c>
      <c r="B51" s="3124"/>
      <c r="C51" s="3125"/>
      <c r="D51" s="3125"/>
      <c r="E51" s="3125"/>
      <c r="F51" s="3126"/>
    </row>
    <row r="52" spans="1:6">
      <c r="A52" s="2368" t="s">
        <v>808</v>
      </c>
      <c r="B52" s="3124"/>
      <c r="C52" s="3125"/>
      <c r="D52" s="3125"/>
      <c r="E52" s="3125"/>
      <c r="F52" s="3126"/>
    </row>
    <row r="53" spans="1:6">
      <c r="A53" s="2368" t="s">
        <v>809</v>
      </c>
      <c r="B53" s="3124"/>
      <c r="C53" s="3125"/>
      <c r="D53" s="3125"/>
      <c r="E53" s="3125"/>
      <c r="F53" s="3126"/>
    </row>
    <row r="54" spans="1:6">
      <c r="A54" s="2368" t="s">
        <v>810</v>
      </c>
      <c r="B54" s="3124"/>
      <c r="C54" s="3125"/>
      <c r="D54" s="3125"/>
      <c r="E54" s="3125"/>
      <c r="F54" s="3126"/>
    </row>
    <row r="55" spans="1:6" ht="15.75" thickBot="1">
      <c r="A55" s="2792" t="s">
        <v>811</v>
      </c>
      <c r="B55" s="3127"/>
      <c r="C55" s="3128"/>
      <c r="D55" s="3128"/>
      <c r="E55" s="3128"/>
      <c r="F55" s="3129"/>
    </row>
    <row r="56" spans="1:6">
      <c r="A56" s="95"/>
      <c r="B56" s="2793"/>
      <c r="C56" s="1470"/>
      <c r="D56" s="1470"/>
      <c r="E56" s="1470"/>
      <c r="F56" s="1470"/>
    </row>
    <row r="57" spans="1:6">
      <c r="A57" s="95" t="s">
        <v>330</v>
      </c>
      <c r="B57" s="2793"/>
      <c r="C57" s="1470"/>
      <c r="D57" s="1470"/>
      <c r="E57" s="1470"/>
      <c r="F57" s="1470"/>
    </row>
    <row r="58" spans="1:6" ht="15.75" thickBot="1">
      <c r="A58" s="2356" t="s">
        <v>3607</v>
      </c>
      <c r="B58" s="2356"/>
      <c r="C58" s="2356"/>
      <c r="D58" s="2356"/>
      <c r="E58" s="2356"/>
      <c r="F58" s="2356"/>
    </row>
    <row r="59" spans="1:6">
      <c r="A59" s="1462"/>
      <c r="B59" s="1463" t="s">
        <v>446</v>
      </c>
      <c r="C59" s="1465" t="s">
        <v>429</v>
      </c>
      <c r="D59" s="1463"/>
      <c r="E59" s="1464" t="s">
        <v>332</v>
      </c>
      <c r="F59" s="2769" t="s">
        <v>333</v>
      </c>
    </row>
    <row r="60" spans="1:6">
      <c r="A60" s="1483"/>
      <c r="B60" s="2078" t="str">
        <f>'Data Sheet'!$C$25</f>
        <v xml:space="preserve">KeySpan Gas East Corp./D/B/A National Grid </v>
      </c>
      <c r="C60" s="1471" t="s">
        <v>1494</v>
      </c>
      <c r="D60" s="1469"/>
      <c r="E60" s="1470" t="s">
        <v>335</v>
      </c>
      <c r="F60" s="1472"/>
    </row>
    <row r="61" spans="1:6">
      <c r="A61" s="1474"/>
      <c r="B61" s="1475"/>
      <c r="C61" s="1478" t="s">
        <v>336</v>
      </c>
      <c r="D61" s="1475"/>
      <c r="E61" s="1957" t="str">
        <f>'Data Sheet'!$C$40</f>
        <v>September 30, 2014</v>
      </c>
      <c r="F61" s="1401" t="str">
        <f>'Data Sheet'!$C$38</f>
        <v>December 31, 2013</v>
      </c>
    </row>
    <row r="62" spans="1:6">
      <c r="A62" s="2349" t="s">
        <v>3608</v>
      </c>
      <c r="B62" s="1489"/>
      <c r="C62" s="1489"/>
      <c r="D62" s="1489"/>
      <c r="E62" s="1489"/>
      <c r="F62" s="2788"/>
    </row>
    <row r="63" spans="1:6">
      <c r="A63" s="2368" t="s">
        <v>339</v>
      </c>
      <c r="B63" s="1470" t="s">
        <v>1848</v>
      </c>
      <c r="C63" s="2346" t="s">
        <v>2312</v>
      </c>
      <c r="D63" s="2344" t="s">
        <v>1849</v>
      </c>
      <c r="E63" s="1494" t="s">
        <v>1850</v>
      </c>
      <c r="F63" s="1472"/>
    </row>
    <row r="64" spans="1:6">
      <c r="A64" s="2368" t="s">
        <v>342</v>
      </c>
      <c r="B64" s="1494" t="s">
        <v>1851</v>
      </c>
      <c r="C64" s="2346" t="s">
        <v>1852</v>
      </c>
      <c r="D64" s="2344" t="s">
        <v>2309</v>
      </c>
      <c r="E64" s="1494" t="s">
        <v>2309</v>
      </c>
      <c r="F64" s="1496" t="s">
        <v>2311</v>
      </c>
    </row>
    <row r="65" spans="1:6">
      <c r="A65" s="2382"/>
      <c r="B65" s="1489" t="s">
        <v>1853</v>
      </c>
      <c r="C65" s="2787" t="s">
        <v>2005</v>
      </c>
      <c r="D65" s="2365" t="s">
        <v>2006</v>
      </c>
      <c r="E65" s="1489" t="s">
        <v>2007</v>
      </c>
      <c r="F65" s="2788" t="s">
        <v>959</v>
      </c>
    </row>
    <row r="66" spans="1:6">
      <c r="A66" s="2368" t="s">
        <v>812</v>
      </c>
      <c r="B66" s="1470"/>
      <c r="C66" s="2791"/>
      <c r="D66" s="1469"/>
      <c r="E66" s="1470"/>
      <c r="F66" s="1472"/>
    </row>
    <row r="67" spans="1:6">
      <c r="A67" s="2368" t="s">
        <v>813</v>
      </c>
      <c r="B67" s="1470"/>
      <c r="C67" s="2791"/>
      <c r="D67" s="1469"/>
      <c r="E67" s="1470"/>
      <c r="F67" s="1472"/>
    </row>
    <row r="68" spans="1:6">
      <c r="A68" s="2368" t="s">
        <v>2098</v>
      </c>
      <c r="B68" s="1470"/>
      <c r="C68" s="2791"/>
      <c r="D68" s="1469"/>
      <c r="E68" s="1470"/>
      <c r="F68" s="1472"/>
    </row>
    <row r="69" spans="1:6">
      <c r="A69" s="2368" t="s">
        <v>2099</v>
      </c>
      <c r="B69" s="1470"/>
      <c r="C69" s="2791"/>
      <c r="D69" s="1469"/>
      <c r="E69" s="1470"/>
      <c r="F69" s="1472"/>
    </row>
    <row r="70" spans="1:6">
      <c r="A70" s="2368" t="s">
        <v>2100</v>
      </c>
      <c r="B70" s="1470"/>
      <c r="C70" s="2791"/>
      <c r="D70" s="1469"/>
      <c r="E70" s="1470"/>
      <c r="F70" s="1472"/>
    </row>
    <row r="71" spans="1:6">
      <c r="A71" s="2368" t="s">
        <v>2101</v>
      </c>
      <c r="B71" s="1470"/>
      <c r="C71" s="2791"/>
      <c r="D71" s="1469"/>
      <c r="E71" s="1470"/>
      <c r="F71" s="1472"/>
    </row>
    <row r="72" spans="1:6">
      <c r="A72" s="2368" t="s">
        <v>2102</v>
      </c>
      <c r="B72" s="2794"/>
      <c r="C72" s="2791"/>
      <c r="D72" s="1469"/>
      <c r="E72" s="1470"/>
      <c r="F72" s="1472"/>
    </row>
    <row r="73" spans="1:6" ht="15" customHeight="1">
      <c r="A73" s="2368" t="s">
        <v>2103</v>
      </c>
      <c r="B73" s="2795"/>
      <c r="C73" s="2791"/>
      <c r="D73" s="1469"/>
      <c r="E73" s="1470"/>
      <c r="F73" s="1472"/>
    </row>
    <row r="74" spans="1:6">
      <c r="A74" s="2368" t="s">
        <v>2104</v>
      </c>
      <c r="B74" s="2795"/>
      <c r="C74" s="2791"/>
      <c r="D74" s="1469"/>
      <c r="E74" s="1470"/>
      <c r="F74" s="1472"/>
    </row>
    <row r="75" spans="1:6">
      <c r="A75" s="2368" t="s">
        <v>575</v>
      </c>
      <c r="B75" s="2795"/>
      <c r="C75" s="2791"/>
      <c r="D75" s="1469"/>
      <c r="E75" s="1470"/>
      <c r="F75" s="1472"/>
    </row>
    <row r="76" spans="1:6">
      <c r="A76" s="2368" t="s">
        <v>576</v>
      </c>
      <c r="B76" s="2795"/>
      <c r="C76" s="2791"/>
      <c r="D76" s="1469"/>
      <c r="E76" s="1470"/>
      <c r="F76" s="1472"/>
    </row>
    <row r="77" spans="1:6">
      <c r="A77" s="2368" t="s">
        <v>577</v>
      </c>
      <c r="B77" s="2795"/>
      <c r="C77" s="2791"/>
      <c r="D77" s="1469"/>
      <c r="E77" s="1470"/>
      <c r="F77" s="1472"/>
    </row>
    <row r="78" spans="1:6">
      <c r="A78" s="2368" t="s">
        <v>578</v>
      </c>
      <c r="B78" s="2795"/>
      <c r="C78" s="2791"/>
      <c r="D78" s="1469"/>
      <c r="E78" s="1470"/>
      <c r="F78" s="1472"/>
    </row>
    <row r="79" spans="1:6">
      <c r="A79" s="2368" t="s">
        <v>579</v>
      </c>
      <c r="B79" s="2795"/>
      <c r="C79" s="2791"/>
      <c r="D79" s="1469"/>
      <c r="E79" s="1470"/>
      <c r="F79" s="1472"/>
    </row>
    <row r="80" spans="1:6">
      <c r="A80" s="2368" t="s">
        <v>580</v>
      </c>
      <c r="B80" s="2795"/>
      <c r="C80" s="2791"/>
      <c r="D80" s="1469"/>
      <c r="E80" s="1470"/>
      <c r="F80" s="1472"/>
    </row>
    <row r="81" spans="1:6">
      <c r="A81" s="2368" t="s">
        <v>581</v>
      </c>
      <c r="B81" s="2795"/>
      <c r="C81" s="2791"/>
      <c r="D81" s="1469"/>
      <c r="E81" s="1470"/>
      <c r="F81" s="1472"/>
    </row>
    <row r="82" spans="1:6">
      <c r="A82" s="2368" t="s">
        <v>582</v>
      </c>
      <c r="B82" s="2795"/>
      <c r="C82" s="2791"/>
      <c r="D82" s="1469"/>
      <c r="E82" s="1470"/>
      <c r="F82" s="1472"/>
    </row>
    <row r="83" spans="1:6">
      <c r="A83" s="2368" t="s">
        <v>583</v>
      </c>
      <c r="B83" s="2795"/>
      <c r="C83" s="2791"/>
      <c r="D83" s="1469"/>
      <c r="E83" s="1470"/>
      <c r="F83" s="1472"/>
    </row>
    <row r="84" spans="1:6">
      <c r="A84" s="2368" t="s">
        <v>584</v>
      </c>
      <c r="B84" s="2795"/>
      <c r="C84" s="2791"/>
      <c r="D84" s="1469"/>
      <c r="E84" s="1470"/>
      <c r="F84" s="1472"/>
    </row>
    <row r="85" spans="1:6">
      <c r="A85" s="2368" t="s">
        <v>585</v>
      </c>
      <c r="B85" s="2795"/>
      <c r="C85" s="2791"/>
      <c r="D85" s="1469"/>
      <c r="E85" s="1470"/>
      <c r="F85" s="1472"/>
    </row>
    <row r="86" spans="1:6">
      <c r="A86" s="2368" t="s">
        <v>586</v>
      </c>
      <c r="B86" s="2794"/>
      <c r="C86" s="2791"/>
      <c r="D86" s="1469"/>
      <c r="E86" s="1470"/>
      <c r="F86" s="1472"/>
    </row>
    <row r="87" spans="1:6">
      <c r="A87" s="2368" t="s">
        <v>587</v>
      </c>
      <c r="B87" s="2794"/>
      <c r="C87" s="2791"/>
      <c r="D87" s="1469"/>
      <c r="E87" s="1470"/>
      <c r="F87" s="1472"/>
    </row>
    <row r="88" spans="1:6">
      <c r="A88" s="2368" t="s">
        <v>588</v>
      </c>
      <c r="B88" s="1470"/>
      <c r="C88" s="2791"/>
      <c r="D88" s="1469"/>
      <c r="E88" s="1470"/>
      <c r="F88" s="1472"/>
    </row>
    <row r="89" spans="1:6">
      <c r="A89" s="2368" t="s">
        <v>589</v>
      </c>
      <c r="B89" s="1470"/>
      <c r="C89" s="2791"/>
      <c r="D89" s="1469"/>
      <c r="E89" s="1470"/>
      <c r="F89" s="1472"/>
    </row>
    <row r="90" spans="1:6">
      <c r="A90" s="2368" t="s">
        <v>590</v>
      </c>
      <c r="B90" s="1470"/>
      <c r="C90" s="2791"/>
      <c r="D90" s="1469"/>
      <c r="E90" s="1470"/>
      <c r="F90" s="1472"/>
    </row>
    <row r="91" spans="1:6">
      <c r="A91" s="2368" t="s">
        <v>591</v>
      </c>
      <c r="B91" s="1470"/>
      <c r="C91" s="2791"/>
      <c r="D91" s="1469"/>
      <c r="E91" s="1470"/>
      <c r="F91" s="1472"/>
    </row>
    <row r="92" spans="1:6">
      <c r="A92" s="2368" t="s">
        <v>592</v>
      </c>
      <c r="B92" s="1470"/>
      <c r="C92" s="2791"/>
      <c r="D92" s="1469"/>
      <c r="E92" s="1470"/>
      <c r="F92" s="1472"/>
    </row>
    <row r="93" spans="1:6">
      <c r="A93" s="2368" t="s">
        <v>593</v>
      </c>
      <c r="B93" s="1470"/>
      <c r="C93" s="2791"/>
      <c r="D93" s="1469"/>
      <c r="E93" s="1470"/>
      <c r="F93" s="1472"/>
    </row>
    <row r="94" spans="1:6">
      <c r="A94" s="2368" t="s">
        <v>594</v>
      </c>
      <c r="B94" s="1470"/>
      <c r="C94" s="2791"/>
      <c r="D94" s="1469"/>
      <c r="E94" s="1470"/>
      <c r="F94" s="1472"/>
    </row>
    <row r="95" spans="1:6">
      <c r="A95" s="2368" t="s">
        <v>595</v>
      </c>
      <c r="B95" s="1470"/>
      <c r="C95" s="2791"/>
      <c r="D95" s="1469"/>
      <c r="E95" s="1470"/>
      <c r="F95" s="1472"/>
    </row>
    <row r="96" spans="1:6">
      <c r="A96" s="2368" t="s">
        <v>596</v>
      </c>
      <c r="B96" s="1470"/>
      <c r="C96" s="2791"/>
      <c r="D96" s="1469"/>
      <c r="E96" s="1470"/>
      <c r="F96" s="1472"/>
    </row>
    <row r="97" spans="1:6">
      <c r="A97" s="2368" t="s">
        <v>597</v>
      </c>
      <c r="B97" s="1470"/>
      <c r="C97" s="2791"/>
      <c r="D97" s="1469"/>
      <c r="E97" s="1470"/>
      <c r="F97" s="1472"/>
    </row>
    <row r="98" spans="1:6">
      <c r="A98" s="2368" t="s">
        <v>3609</v>
      </c>
      <c r="B98" s="1470"/>
      <c r="C98" s="2791"/>
      <c r="D98" s="1469"/>
      <c r="E98" s="1470"/>
      <c r="F98" s="1472"/>
    </row>
    <row r="99" spans="1:6">
      <c r="A99" s="2368" t="s">
        <v>3610</v>
      </c>
      <c r="B99" s="1470"/>
      <c r="C99" s="2791"/>
      <c r="D99" s="1469"/>
      <c r="E99" s="1470"/>
      <c r="F99" s="1472"/>
    </row>
    <row r="100" spans="1:6">
      <c r="A100" s="2789" t="s">
        <v>3611</v>
      </c>
      <c r="B100" s="1476"/>
      <c r="C100" s="2790"/>
      <c r="D100" s="1475"/>
      <c r="E100" s="1476"/>
      <c r="F100" s="1501"/>
    </row>
    <row r="101" spans="1:6">
      <c r="A101" s="695"/>
      <c r="B101" s="95"/>
      <c r="C101" s="95"/>
      <c r="D101" s="95"/>
      <c r="E101" s="95"/>
      <c r="F101" s="791"/>
    </row>
    <row r="102" spans="1:6">
      <c r="A102" s="695"/>
      <c r="B102" s="95"/>
      <c r="C102" s="95"/>
      <c r="D102" s="95"/>
      <c r="E102" s="95"/>
      <c r="F102" s="791"/>
    </row>
    <row r="103" spans="1:6">
      <c r="A103" s="695"/>
      <c r="B103" s="95"/>
      <c r="C103" s="95"/>
      <c r="D103" s="95"/>
      <c r="E103" s="95"/>
      <c r="F103" s="791"/>
    </row>
    <row r="104" spans="1:6">
      <c r="A104" s="695"/>
      <c r="B104" s="95"/>
      <c r="C104" s="95"/>
      <c r="D104" s="95"/>
      <c r="E104" s="95"/>
      <c r="F104" s="791"/>
    </row>
    <row r="105" spans="1:6">
      <c r="A105" s="695"/>
      <c r="B105" s="95"/>
      <c r="C105" s="95"/>
      <c r="D105" s="95"/>
      <c r="E105" s="95"/>
      <c r="F105" s="791"/>
    </row>
    <row r="106" spans="1:6">
      <c r="A106" s="695"/>
      <c r="B106" s="95"/>
      <c r="C106" s="95"/>
      <c r="D106" s="95"/>
      <c r="E106" s="95"/>
      <c r="F106" s="791"/>
    </row>
    <row r="107" spans="1:6">
      <c r="A107" s="695"/>
      <c r="B107" s="95"/>
      <c r="C107" s="95"/>
      <c r="D107" s="95"/>
      <c r="E107" s="95"/>
      <c r="F107" s="791"/>
    </row>
    <row r="108" spans="1:6">
      <c r="A108" s="695"/>
      <c r="B108" s="95"/>
      <c r="C108" s="95"/>
      <c r="D108" s="95"/>
      <c r="E108" s="95"/>
      <c r="F108" s="791"/>
    </row>
    <row r="109" spans="1:6">
      <c r="A109" s="695"/>
      <c r="B109" s="95"/>
      <c r="C109" s="95"/>
      <c r="D109" s="95"/>
      <c r="E109" s="95"/>
      <c r="F109" s="791"/>
    </row>
    <row r="110" spans="1:6">
      <c r="A110" s="695"/>
      <c r="B110" s="95"/>
      <c r="C110" s="95"/>
      <c r="D110" s="95"/>
      <c r="E110" s="95"/>
      <c r="F110" s="791"/>
    </row>
    <row r="111" spans="1:6">
      <c r="A111" s="695"/>
      <c r="B111" s="95"/>
      <c r="C111" s="95"/>
      <c r="D111" s="95"/>
      <c r="E111" s="95"/>
      <c r="F111" s="791"/>
    </row>
    <row r="112" spans="1:6" ht="15.75" thickBot="1">
      <c r="A112" s="792"/>
      <c r="B112" s="793"/>
      <c r="C112" s="793"/>
      <c r="D112" s="793"/>
      <c r="E112" s="793"/>
      <c r="F112" s="794"/>
    </row>
    <row r="113" spans="1:6">
      <c r="A113" s="95"/>
      <c r="B113" s="95"/>
      <c r="C113" s="95"/>
      <c r="D113" s="95"/>
      <c r="E113" s="95"/>
      <c r="F113" s="95"/>
    </row>
    <row r="114" spans="1:6">
      <c r="A114" s="95" t="s">
        <v>3612</v>
      </c>
      <c r="B114" s="95"/>
      <c r="C114" s="95"/>
      <c r="D114" s="95"/>
      <c r="E114" s="95"/>
      <c r="F114" s="95"/>
    </row>
    <row r="115" spans="1:6">
      <c r="A115" s="789" t="s">
        <v>3613</v>
      </c>
      <c r="B115" s="789"/>
      <c r="C115" s="789"/>
      <c r="D115" s="789"/>
      <c r="E115" s="789"/>
      <c r="F115" s="789"/>
    </row>
    <row r="116" spans="1:6">
      <c r="A116" s="95"/>
      <c r="B116" s="95"/>
      <c r="C116" s="1470"/>
      <c r="D116" s="1470"/>
      <c r="E116" s="1470"/>
      <c r="F116" s="1470"/>
    </row>
    <row r="117" spans="1:6" ht="15.75">
      <c r="A117" s="2796" t="s">
        <v>2929</v>
      </c>
      <c r="B117" s="95"/>
      <c r="C117" s="1470"/>
      <c r="D117" s="1470"/>
      <c r="E117" s="1470"/>
      <c r="F117" s="1470"/>
    </row>
    <row r="118" spans="1:6">
      <c r="A118" s="95"/>
      <c r="B118" s="95"/>
      <c r="C118" s="1470"/>
      <c r="D118" s="1470"/>
      <c r="E118" s="1470"/>
      <c r="F118" s="1470"/>
    </row>
    <row r="119" spans="1:6">
      <c r="A119" s="1470"/>
      <c r="B119" s="2793"/>
      <c r="C119" s="1470"/>
      <c r="D119" s="1470"/>
      <c r="E119" s="1470"/>
      <c r="F119" s="1470"/>
    </row>
    <row r="120" spans="1:6" ht="15.75" thickBot="1">
      <c r="A120" s="1470"/>
      <c r="B120" s="95" t="str">
        <f>'Data Sheet'!$C$25</f>
        <v xml:space="preserve">KeySpan Gas East Corp./D/B/A National Grid </v>
      </c>
      <c r="C120" s="1470"/>
      <c r="D120" s="1470"/>
      <c r="E120" s="1957" t="str">
        <f>'Data Sheet'!$C$40</f>
        <v>September 30, 2014</v>
      </c>
      <c r="F120" s="96" t="str">
        <f>'Data Sheet'!$C$38</f>
        <v>December 31, 2013</v>
      </c>
    </row>
    <row r="121" spans="1:6">
      <c r="A121" s="1462"/>
      <c r="B121" s="1464"/>
      <c r="C121" s="1464"/>
      <c r="D121" s="1464"/>
      <c r="E121" s="1464"/>
      <c r="F121" s="1468"/>
    </row>
    <row r="122" spans="1:6" ht="15.75">
      <c r="A122" s="2797" t="s">
        <v>3778</v>
      </c>
      <c r="B122" s="2766"/>
      <c r="C122" s="2766"/>
      <c r="D122" s="2766"/>
      <c r="E122" s="2766"/>
      <c r="F122" s="2798"/>
    </row>
    <row r="123" spans="1:6" ht="15.75">
      <c r="A123" s="2797" t="s">
        <v>1680</v>
      </c>
      <c r="B123" s="2766"/>
      <c r="C123" s="2766"/>
      <c r="D123" s="2766"/>
      <c r="E123" s="2766"/>
      <c r="F123" s="2798"/>
    </row>
    <row r="124" spans="1:6">
      <c r="A124" s="2349"/>
      <c r="B124" s="1489"/>
      <c r="C124" s="1489"/>
      <c r="D124" s="1489"/>
      <c r="E124" s="1489"/>
      <c r="F124" s="1490"/>
    </row>
    <row r="125" spans="1:6">
      <c r="A125" s="1483"/>
      <c r="B125" s="1470"/>
      <c r="C125" s="1470"/>
      <c r="D125" s="1470"/>
      <c r="E125" s="1470"/>
      <c r="F125" s="1473"/>
    </row>
    <row r="126" spans="1:6">
      <c r="A126" s="1483"/>
      <c r="B126" s="1470"/>
      <c r="C126" s="1470"/>
      <c r="D126" s="1470"/>
      <c r="E126" s="1470"/>
      <c r="F126" s="1473"/>
    </row>
    <row r="127" spans="1:6">
      <c r="A127" s="1483"/>
      <c r="B127" s="2356"/>
      <c r="C127" s="2356"/>
      <c r="D127" s="2356"/>
      <c r="E127" s="2356"/>
      <c r="F127" s="2770"/>
    </row>
    <row r="128" spans="1:6">
      <c r="A128" s="1483"/>
      <c r="B128" s="1470"/>
      <c r="C128" s="1470"/>
      <c r="D128" s="1470"/>
      <c r="E128" s="1470"/>
      <c r="F128" s="1473"/>
    </row>
    <row r="129" spans="1:6">
      <c r="A129" s="1483"/>
      <c r="B129" s="1470"/>
      <c r="C129" s="1470"/>
      <c r="D129" s="1470"/>
      <c r="E129" s="1470"/>
      <c r="F129" s="1473"/>
    </row>
    <row r="130" spans="1:6">
      <c r="A130" s="1483"/>
      <c r="B130" s="1470"/>
      <c r="C130" s="1470"/>
      <c r="D130" s="1470"/>
      <c r="E130" s="1470"/>
      <c r="F130" s="1473"/>
    </row>
    <row r="131" spans="1:6">
      <c r="A131" s="1483"/>
      <c r="B131" s="1470"/>
      <c r="C131" s="1470"/>
      <c r="D131" s="1470"/>
      <c r="E131" s="1470"/>
      <c r="F131" s="1473"/>
    </row>
    <row r="132" spans="1:6">
      <c r="A132" s="1483"/>
      <c r="B132" s="1470"/>
      <c r="C132" s="1470"/>
      <c r="D132" s="1470"/>
      <c r="E132" s="1470"/>
      <c r="F132" s="1473"/>
    </row>
    <row r="133" spans="1:6">
      <c r="A133" s="1483"/>
      <c r="B133" s="1470"/>
      <c r="C133" s="1470"/>
      <c r="D133" s="1470"/>
      <c r="E133" s="1470"/>
      <c r="F133" s="1473"/>
    </row>
    <row r="134" spans="1:6">
      <c r="A134" s="1483"/>
      <c r="B134" s="1470"/>
      <c r="C134" s="1470"/>
      <c r="D134" s="1470"/>
      <c r="E134" s="1470"/>
      <c r="F134" s="1473"/>
    </row>
    <row r="135" spans="1:6">
      <c r="A135" s="1483"/>
      <c r="B135" s="1470"/>
      <c r="C135" s="1470"/>
      <c r="D135" s="1470"/>
      <c r="E135" s="1470"/>
      <c r="F135" s="1473"/>
    </row>
    <row r="136" spans="1:6">
      <c r="A136" s="1483"/>
      <c r="B136" s="1470"/>
      <c r="C136" s="2356"/>
      <c r="D136" s="2356"/>
      <c r="E136" s="2356"/>
      <c r="F136" s="2770"/>
    </row>
    <row r="137" spans="1:6">
      <c r="A137" s="1483"/>
      <c r="B137" s="1470"/>
      <c r="C137" s="1470"/>
      <c r="D137" s="1470"/>
      <c r="E137" s="1470"/>
      <c r="F137" s="1473"/>
    </row>
    <row r="138" spans="1:6">
      <c r="A138" s="1483"/>
      <c r="B138" s="1470"/>
      <c r="C138" s="1470"/>
      <c r="D138" s="1470"/>
      <c r="E138" s="1470"/>
      <c r="F138" s="1473"/>
    </row>
    <row r="139" spans="1:6">
      <c r="A139" s="1483"/>
      <c r="B139" s="1470"/>
      <c r="C139" s="1470"/>
      <c r="D139" s="1470"/>
      <c r="E139" s="1470"/>
      <c r="F139" s="1473"/>
    </row>
    <row r="140" spans="1:6">
      <c r="A140" s="1483"/>
      <c r="B140" s="1470"/>
      <c r="C140" s="1470"/>
      <c r="D140" s="1470"/>
      <c r="E140" s="1470"/>
      <c r="F140" s="1473"/>
    </row>
    <row r="141" spans="1:6">
      <c r="A141" s="1483"/>
      <c r="B141" s="1470"/>
      <c r="C141" s="1470"/>
      <c r="D141" s="1470"/>
      <c r="E141" s="1470"/>
      <c r="F141" s="1473"/>
    </row>
    <row r="142" spans="1:6">
      <c r="A142" s="1483"/>
      <c r="B142" s="1470"/>
      <c r="C142" s="1470"/>
      <c r="D142" s="1470"/>
      <c r="E142" s="1470"/>
      <c r="F142" s="1473"/>
    </row>
    <row r="143" spans="1:6">
      <c r="A143" s="1483"/>
      <c r="B143" s="1470"/>
      <c r="C143" s="1470"/>
      <c r="D143" s="1470"/>
      <c r="E143" s="1470"/>
      <c r="F143" s="1473"/>
    </row>
    <row r="144" spans="1:6">
      <c r="A144" s="1483"/>
      <c r="B144" s="1470"/>
      <c r="C144" s="1470"/>
      <c r="D144" s="1470"/>
      <c r="E144" s="1470"/>
      <c r="F144" s="1473"/>
    </row>
    <row r="145" spans="1:6">
      <c r="A145" s="1483"/>
      <c r="B145" s="1470"/>
      <c r="C145" s="1470"/>
      <c r="D145" s="1470"/>
      <c r="E145" s="1470"/>
      <c r="F145" s="1473"/>
    </row>
    <row r="146" spans="1:6">
      <c r="A146" s="1483"/>
      <c r="B146" s="1470"/>
      <c r="C146" s="1470"/>
      <c r="D146" s="1470"/>
      <c r="E146" s="1470"/>
      <c r="F146" s="1473"/>
    </row>
    <row r="147" spans="1:6">
      <c r="A147" s="1483"/>
      <c r="B147" s="1470"/>
      <c r="C147" s="1470"/>
      <c r="D147" s="1470"/>
      <c r="E147" s="1470"/>
      <c r="F147" s="1473"/>
    </row>
    <row r="148" spans="1:6">
      <c r="A148" s="1483"/>
      <c r="B148" s="1470"/>
      <c r="C148" s="1470"/>
      <c r="D148" s="1470"/>
      <c r="E148" s="1470"/>
      <c r="F148" s="1473"/>
    </row>
    <row r="149" spans="1:6">
      <c r="A149" s="1483"/>
      <c r="B149" s="1470"/>
      <c r="C149" s="1470"/>
      <c r="D149" s="1470"/>
      <c r="E149" s="1470"/>
      <c r="F149" s="1473"/>
    </row>
    <row r="150" spans="1:6">
      <c r="A150" s="1483"/>
      <c r="B150" s="1470"/>
      <c r="C150" s="1470"/>
      <c r="D150" s="1470"/>
      <c r="E150" s="1470"/>
      <c r="F150" s="1473"/>
    </row>
    <row r="151" spans="1:6">
      <c r="A151" s="1483"/>
      <c r="B151" s="1470"/>
      <c r="C151" s="1470"/>
      <c r="D151" s="1470"/>
      <c r="E151" s="1470"/>
      <c r="F151" s="1473"/>
    </row>
    <row r="152" spans="1:6">
      <c r="A152" s="1483"/>
      <c r="B152" s="1470"/>
      <c r="C152" s="1470"/>
      <c r="D152" s="1470"/>
      <c r="E152" s="1470"/>
      <c r="F152" s="1473"/>
    </row>
    <row r="153" spans="1:6">
      <c r="A153" s="1483"/>
      <c r="B153" s="1470"/>
      <c r="C153" s="1470"/>
      <c r="D153" s="1470"/>
      <c r="E153" s="1470"/>
      <c r="F153" s="1473"/>
    </row>
    <row r="154" spans="1:6">
      <c r="A154" s="1483"/>
      <c r="B154" s="1470"/>
      <c r="C154" s="1470"/>
      <c r="D154" s="1470"/>
      <c r="E154" s="1470"/>
      <c r="F154" s="1473"/>
    </row>
    <row r="155" spans="1:6">
      <c r="A155" s="1483"/>
      <c r="B155" s="1470"/>
      <c r="C155" s="1470"/>
      <c r="D155" s="1470"/>
      <c r="E155" s="1470"/>
      <c r="F155" s="1473"/>
    </row>
    <row r="156" spans="1:6">
      <c r="A156" s="1483"/>
      <c r="B156" s="1470"/>
      <c r="C156" s="1470"/>
      <c r="D156" s="1470"/>
      <c r="E156" s="1470"/>
      <c r="F156" s="1473"/>
    </row>
    <row r="157" spans="1:6">
      <c r="A157" s="1483"/>
      <c r="B157" s="1470"/>
      <c r="C157" s="1470"/>
      <c r="D157" s="1470"/>
      <c r="E157" s="1470"/>
      <c r="F157" s="1473"/>
    </row>
    <row r="158" spans="1:6">
      <c r="A158" s="1483"/>
      <c r="B158" s="1470"/>
      <c r="C158" s="1470"/>
      <c r="D158" s="1470"/>
      <c r="E158" s="1470"/>
      <c r="F158" s="1473"/>
    </row>
    <row r="159" spans="1:6">
      <c r="A159" s="1483"/>
      <c r="B159" s="1470"/>
      <c r="C159" s="1470"/>
      <c r="D159" s="1470"/>
      <c r="E159" s="1470"/>
      <c r="F159" s="1473"/>
    </row>
    <row r="160" spans="1:6">
      <c r="A160" s="1483"/>
      <c r="B160" s="1470"/>
      <c r="C160" s="1470"/>
      <c r="D160" s="1470"/>
      <c r="E160" s="1470"/>
      <c r="F160" s="1473"/>
    </row>
    <row r="161" spans="1:6">
      <c r="A161" s="1483"/>
      <c r="B161" s="1470"/>
      <c r="C161" s="1470"/>
      <c r="D161" s="1470"/>
      <c r="E161" s="1470"/>
      <c r="F161" s="1473"/>
    </row>
    <row r="162" spans="1:6">
      <c r="A162" s="1483"/>
      <c r="B162" s="1470"/>
      <c r="C162" s="1470"/>
      <c r="D162" s="1470"/>
      <c r="E162" s="1470"/>
      <c r="F162" s="1473"/>
    </row>
    <row r="163" spans="1:6">
      <c r="A163" s="695"/>
      <c r="B163" s="95"/>
      <c r="C163" s="95"/>
      <c r="D163" s="95"/>
      <c r="E163" s="95"/>
      <c r="F163" s="791"/>
    </row>
    <row r="164" spans="1:6">
      <c r="A164" s="695"/>
      <c r="B164" s="95"/>
      <c r="C164" s="95"/>
      <c r="D164" s="95"/>
      <c r="E164" s="95"/>
      <c r="F164" s="791"/>
    </row>
    <row r="165" spans="1:6">
      <c r="A165" s="695"/>
      <c r="B165" s="95"/>
      <c r="C165" s="95"/>
      <c r="D165" s="95"/>
      <c r="E165" s="95"/>
      <c r="F165" s="791"/>
    </row>
    <row r="166" spans="1:6">
      <c r="A166" s="695"/>
      <c r="B166" s="95"/>
      <c r="C166" s="95"/>
      <c r="D166" s="95"/>
      <c r="E166" s="95"/>
      <c r="F166" s="791"/>
    </row>
    <row r="167" spans="1:6">
      <c r="A167" s="695"/>
      <c r="B167" s="95"/>
      <c r="C167" s="95"/>
      <c r="D167" s="95"/>
      <c r="E167" s="95"/>
      <c r="F167" s="791"/>
    </row>
    <row r="168" spans="1:6">
      <c r="A168" s="695"/>
      <c r="B168" s="95"/>
      <c r="C168" s="95"/>
      <c r="D168" s="95"/>
      <c r="E168" s="95"/>
      <c r="F168" s="791"/>
    </row>
    <row r="169" spans="1:6">
      <c r="A169" s="695"/>
      <c r="B169" s="95"/>
      <c r="C169" s="95"/>
      <c r="D169" s="95"/>
      <c r="E169" s="95"/>
      <c r="F169" s="791"/>
    </row>
    <row r="170" spans="1:6">
      <c r="A170" s="695"/>
      <c r="B170" s="95"/>
      <c r="C170" s="95"/>
      <c r="D170" s="95"/>
      <c r="E170" s="95"/>
      <c r="F170" s="791"/>
    </row>
    <row r="171" spans="1:6">
      <c r="A171" s="695"/>
      <c r="B171" s="95"/>
      <c r="C171" s="95"/>
      <c r="D171" s="95"/>
      <c r="E171" s="95"/>
      <c r="F171" s="791"/>
    </row>
    <row r="172" spans="1:6" ht="15.75" thickBot="1">
      <c r="A172" s="792"/>
      <c r="B172" s="793"/>
      <c r="C172" s="793"/>
      <c r="D172" s="793"/>
      <c r="E172" s="793"/>
      <c r="F172" s="794"/>
    </row>
    <row r="173" spans="1:6">
      <c r="A173" s="95"/>
      <c r="B173" s="95"/>
      <c r="C173" s="95"/>
      <c r="D173" s="95"/>
      <c r="E173" s="95"/>
      <c r="F173" s="95"/>
    </row>
    <row r="174" spans="1:6">
      <c r="A174" s="95" t="s">
        <v>327</v>
      </c>
      <c r="B174" s="95"/>
      <c r="C174" s="95"/>
      <c r="D174" s="95"/>
      <c r="E174" s="95"/>
      <c r="F174" s="95"/>
    </row>
    <row r="175" spans="1:6">
      <c r="A175" s="789" t="s">
        <v>1681</v>
      </c>
      <c r="B175" s="789"/>
      <c r="C175" s="789"/>
      <c r="D175" s="789"/>
      <c r="E175" s="789"/>
      <c r="F175" s="789"/>
    </row>
  </sheetData>
  <mergeCells count="1">
    <mergeCell ref="B44:F55"/>
  </mergeCells>
  <phoneticPr fontId="0" type="noConversion"/>
  <printOptions horizontalCentered="1" verticalCentered="1"/>
  <pageMargins left="0.5" right="0.5" top="0" bottom="0" header="0.25" footer="0.25"/>
  <pageSetup scale="80" fitToHeight="3" orientation="portrait" horizontalDpi="300" verticalDpi="300" r:id="rId1"/>
  <headerFooter alignWithMargins="0"/>
  <rowBreaks count="1" manualBreakCount="1">
    <brk id="58" max="16383" man="1"/>
  </rowBreaks>
</worksheet>
</file>

<file path=xl/worksheets/sheet13.xml><?xml version="1.0" encoding="utf-8"?>
<worksheet xmlns="http://schemas.openxmlformats.org/spreadsheetml/2006/main" xmlns:r="http://schemas.openxmlformats.org/officeDocument/2006/relationships">
  <sheetPr transitionEvaluation="1" codeName="Sheet13">
    <tabColor rgb="FF00B050"/>
    <pageSetUpPr fitToPage="1"/>
  </sheetPr>
  <dimension ref="A1:M214"/>
  <sheetViews>
    <sheetView defaultGridColor="0" view="pageBreakPreview" colorId="22" zoomScaleNormal="100" zoomScaleSheetLayoutView="100" workbookViewId="0">
      <selection activeCell="E2" sqref="E2"/>
    </sheetView>
  </sheetViews>
  <sheetFormatPr defaultColWidth="9.6640625" defaultRowHeight="15"/>
  <cols>
    <col min="1" max="1" width="1.21875" style="694" customWidth="1"/>
    <col min="2" max="2" width="36.6640625" style="694" customWidth="1"/>
    <col min="3" max="3" width="5.6640625" style="694" customWidth="1"/>
    <col min="4" max="4" width="2.6640625" style="694" customWidth="1"/>
    <col min="5" max="5" width="1.6640625" style="694" customWidth="1"/>
    <col min="6" max="6" width="13.6640625" style="694" customWidth="1"/>
    <col min="7" max="7" width="17.33203125" style="694" customWidth="1"/>
    <col min="8" max="8" width="17.33203125" style="694" bestFit="1" customWidth="1"/>
    <col min="9" max="16384" width="9.6640625" style="694"/>
  </cols>
  <sheetData>
    <row r="1" spans="1:8">
      <c r="A1" s="1462"/>
      <c r="B1" s="1463" t="s">
        <v>446</v>
      </c>
      <c r="C1" s="1465" t="s">
        <v>429</v>
      </c>
      <c r="D1" s="1464"/>
      <c r="E1" s="1464"/>
      <c r="F1" s="1463"/>
      <c r="G1" s="1463" t="s">
        <v>332</v>
      </c>
      <c r="H1" s="1468" t="s">
        <v>333</v>
      </c>
    </row>
    <row r="2" spans="1:8">
      <c r="A2" s="1483"/>
      <c r="B2" s="2078" t="str">
        <f>'Data Sheet'!$C$25</f>
        <v xml:space="preserve">KeySpan Gas East Corp./D/B/A National Grid </v>
      </c>
      <c r="C2" s="1495" t="s">
        <v>430</v>
      </c>
      <c r="D2" s="1470" t="s">
        <v>91</v>
      </c>
      <c r="E2" s="95"/>
      <c r="F2" s="1469" t="s">
        <v>432</v>
      </c>
      <c r="G2" s="1469" t="s">
        <v>335</v>
      </c>
      <c r="H2" s="1473"/>
    </row>
    <row r="3" spans="1:8" ht="15" customHeight="1">
      <c r="A3" s="1474"/>
      <c r="B3" s="1476"/>
      <c r="C3" s="1499" t="s">
        <v>433</v>
      </c>
      <c r="D3" s="1476" t="s">
        <v>431</v>
      </c>
      <c r="E3" s="1020"/>
      <c r="F3" s="1475" t="s">
        <v>434</v>
      </c>
      <c r="G3" s="1764" t="str">
        <f>'Data Sheet'!$C$40</f>
        <v>September 30, 2014</v>
      </c>
      <c r="H3" s="2751" t="str">
        <f>'Data Sheet'!$C$38</f>
        <v>December 31, 2013</v>
      </c>
    </row>
    <row r="4" spans="1:8" ht="15" customHeight="1">
      <c r="A4" s="2349" t="s">
        <v>1682</v>
      </c>
      <c r="B4" s="1489"/>
      <c r="C4" s="1489"/>
      <c r="D4" s="1489"/>
      <c r="E4" s="1489"/>
      <c r="F4" s="1489"/>
      <c r="G4" s="1489"/>
      <c r="H4" s="1490"/>
    </row>
    <row r="5" spans="1:8">
      <c r="A5" s="1483"/>
      <c r="B5" s="3134" t="s">
        <v>472</v>
      </c>
      <c r="C5" s="3135"/>
      <c r="D5" s="2353" t="s">
        <v>1683</v>
      </c>
      <c r="E5" s="3136" t="s">
        <v>473</v>
      </c>
      <c r="F5" s="3136"/>
      <c r="G5" s="3136"/>
      <c r="H5" s="3137"/>
    </row>
    <row r="6" spans="1:8">
      <c r="A6" s="1483"/>
      <c r="B6" s="3131"/>
      <c r="C6" s="3131"/>
      <c r="D6" s="2353"/>
      <c r="E6" s="3138"/>
      <c r="F6" s="3138"/>
      <c r="G6" s="3138"/>
      <c r="H6" s="3133"/>
    </row>
    <row r="7" spans="1:8">
      <c r="A7" s="1483"/>
      <c r="B7" s="3131"/>
      <c r="C7" s="3131"/>
      <c r="D7" s="2353"/>
      <c r="E7" s="3138"/>
      <c r="F7" s="3138"/>
      <c r="G7" s="3138"/>
      <c r="H7" s="3133"/>
    </row>
    <row r="8" spans="1:8">
      <c r="A8" s="1483"/>
      <c r="B8" s="3131"/>
      <c r="C8" s="3131"/>
      <c r="D8" s="2353"/>
      <c r="E8" s="3139" t="s">
        <v>474</v>
      </c>
      <c r="F8" s="3139"/>
      <c r="G8" s="3139"/>
      <c r="H8" s="3140"/>
    </row>
    <row r="9" spans="1:8">
      <c r="A9" s="1483"/>
      <c r="B9" s="3131"/>
      <c r="C9" s="3131"/>
      <c r="D9" s="2353"/>
      <c r="E9" s="3139"/>
      <c r="F9" s="3139"/>
      <c r="G9" s="3139"/>
      <c r="H9" s="3140"/>
    </row>
    <row r="10" spans="1:8">
      <c r="A10" s="1483"/>
      <c r="B10" s="3131"/>
      <c r="C10" s="3131"/>
      <c r="D10" s="2353"/>
      <c r="E10" s="3139"/>
      <c r="F10" s="3139"/>
      <c r="G10" s="3139"/>
      <c r="H10" s="3140"/>
    </row>
    <row r="11" spans="1:8">
      <c r="A11" s="1483"/>
      <c r="B11" s="2752"/>
      <c r="C11" s="2752"/>
      <c r="D11" s="2353"/>
      <c r="E11" s="3139"/>
      <c r="F11" s="3139"/>
      <c r="G11" s="3139"/>
      <c r="H11" s="3140"/>
    </row>
    <row r="12" spans="1:8">
      <c r="A12" s="1483"/>
      <c r="B12" s="3132" t="s">
        <v>2560</v>
      </c>
      <c r="C12" s="3107"/>
      <c r="D12" s="2353"/>
      <c r="E12" s="3139"/>
      <c r="F12" s="3139"/>
      <c r="G12" s="3139"/>
      <c r="H12" s="3140"/>
    </row>
    <row r="13" spans="1:8">
      <c r="A13" s="1483"/>
      <c r="B13" s="3107"/>
      <c r="C13" s="3107"/>
      <c r="D13" s="2353"/>
      <c r="E13" s="2753"/>
      <c r="F13" s="2754"/>
      <c r="G13" s="2754"/>
      <c r="H13" s="2755"/>
    </row>
    <row r="14" spans="1:8" ht="21" customHeight="1">
      <c r="A14" s="1483"/>
      <c r="B14" s="3107"/>
      <c r="C14" s="3107"/>
      <c r="D14" s="2353"/>
      <c r="E14" s="3141" t="s">
        <v>2561</v>
      </c>
      <c r="F14" s="3142"/>
      <c r="G14" s="3142"/>
      <c r="H14" s="3143"/>
    </row>
    <row r="15" spans="1:8">
      <c r="A15" s="1483"/>
      <c r="B15" s="2756"/>
      <c r="C15" s="2756"/>
      <c r="D15" s="2353"/>
      <c r="E15" s="3142"/>
      <c r="F15" s="3142"/>
      <c r="G15" s="3142"/>
      <c r="H15" s="3143"/>
    </row>
    <row r="16" spans="1:8">
      <c r="A16" s="1483"/>
      <c r="B16" s="3130" t="s">
        <v>3554</v>
      </c>
      <c r="C16" s="3131"/>
      <c r="D16" s="2353"/>
      <c r="E16" s="2757"/>
      <c r="F16" s="2757"/>
      <c r="G16" s="2757"/>
      <c r="H16" s="2755"/>
    </row>
    <row r="17" spans="1:8">
      <c r="A17" s="1483"/>
      <c r="B17" s="3131"/>
      <c r="C17" s="3131"/>
      <c r="D17" s="2353"/>
      <c r="E17" s="2754"/>
      <c r="F17" s="2754"/>
      <c r="G17" s="2754"/>
      <c r="H17" s="2755"/>
    </row>
    <row r="18" spans="1:8">
      <c r="A18" s="1483"/>
      <c r="B18" s="3131"/>
      <c r="C18" s="3131"/>
      <c r="D18" s="2353"/>
      <c r="E18" s="3132" t="s">
        <v>2562</v>
      </c>
      <c r="F18" s="3132"/>
      <c r="G18" s="3132"/>
      <c r="H18" s="3133"/>
    </row>
    <row r="19" spans="1:8">
      <c r="A19" s="1483"/>
      <c r="B19" s="3131"/>
      <c r="C19" s="3131"/>
      <c r="D19" s="2353"/>
      <c r="E19" s="3132"/>
      <c r="F19" s="3132"/>
      <c r="G19" s="3132"/>
      <c r="H19" s="3133"/>
    </row>
    <row r="20" spans="1:8">
      <c r="A20" s="1483"/>
      <c r="B20" s="2353"/>
      <c r="C20" s="2353"/>
      <c r="D20" s="2353"/>
      <c r="E20" s="2754"/>
      <c r="F20" s="2754"/>
      <c r="G20" s="2754"/>
      <c r="H20" s="2755"/>
    </row>
    <row r="21" spans="1:8">
      <c r="A21" s="1483"/>
      <c r="B21" s="3130" t="s">
        <v>3859</v>
      </c>
      <c r="C21" s="3131"/>
      <c r="D21" s="2353"/>
      <c r="E21" s="3132" t="s">
        <v>2566</v>
      </c>
      <c r="F21" s="3132"/>
      <c r="G21" s="3132"/>
      <c r="H21" s="3133"/>
    </row>
    <row r="22" spans="1:8">
      <c r="A22" s="1483"/>
      <c r="B22" s="3131"/>
      <c r="C22" s="3131"/>
      <c r="D22" s="2353"/>
      <c r="E22" s="3132"/>
      <c r="F22" s="3132"/>
      <c r="G22" s="3132"/>
      <c r="H22" s="3133"/>
    </row>
    <row r="23" spans="1:8">
      <c r="A23" s="1483"/>
      <c r="B23" s="3131"/>
      <c r="C23" s="3131"/>
      <c r="D23" s="2353"/>
      <c r="E23" s="3132"/>
      <c r="F23" s="3132"/>
      <c r="G23" s="3132"/>
      <c r="H23" s="3133"/>
    </row>
    <row r="24" spans="1:8">
      <c r="A24" s="1483"/>
      <c r="B24" s="3131"/>
      <c r="C24" s="3131"/>
      <c r="D24" s="2353"/>
      <c r="H24" s="2755"/>
    </row>
    <row r="25" spans="1:8">
      <c r="A25" s="1483"/>
      <c r="B25" s="2758"/>
      <c r="C25" s="2758"/>
      <c r="D25" s="2353"/>
      <c r="E25" s="3130" t="s">
        <v>1751</v>
      </c>
      <c r="F25" s="3130"/>
      <c r="G25" s="3130"/>
      <c r="H25" s="3149"/>
    </row>
    <row r="26" spans="1:8">
      <c r="A26" s="1483"/>
      <c r="B26" s="3130" t="s">
        <v>344</v>
      </c>
      <c r="C26" s="3130"/>
      <c r="D26" s="2353"/>
      <c r="E26" s="3130"/>
      <c r="F26" s="3130"/>
      <c r="G26" s="3130"/>
      <c r="H26" s="3149"/>
    </row>
    <row r="27" spans="1:8">
      <c r="A27" s="1483"/>
      <c r="B27" s="3130"/>
      <c r="C27" s="3130"/>
      <c r="D27" s="2353"/>
      <c r="E27" s="3130"/>
      <c r="F27" s="3130"/>
      <c r="G27" s="3130"/>
      <c r="H27" s="3149"/>
    </row>
    <row r="28" spans="1:8">
      <c r="A28" s="1483"/>
      <c r="B28" s="3130"/>
      <c r="C28" s="3130"/>
      <c r="D28" s="2353"/>
      <c r="E28" s="3130"/>
      <c r="F28" s="3130"/>
      <c r="G28" s="3130"/>
      <c r="H28" s="3149"/>
    </row>
    <row r="29" spans="1:8" ht="21.75" customHeight="1">
      <c r="A29" s="1483"/>
      <c r="B29" s="3130"/>
      <c r="C29" s="3130"/>
      <c r="D29" s="2353"/>
      <c r="E29" s="3130"/>
      <c r="F29" s="3130"/>
      <c r="G29" s="3130"/>
      <c r="H29" s="3149"/>
    </row>
    <row r="30" spans="1:8">
      <c r="A30" s="1483"/>
      <c r="B30" s="2752"/>
      <c r="C30" s="2752"/>
      <c r="D30" s="2353"/>
      <c r="F30" s="2759"/>
      <c r="G30" s="2759"/>
      <c r="H30" s="2760"/>
    </row>
    <row r="31" spans="1:8">
      <c r="A31" s="1483"/>
      <c r="B31" s="3130" t="s">
        <v>345</v>
      </c>
      <c r="C31" s="3101"/>
      <c r="D31" s="2353"/>
      <c r="E31" s="2351" t="s">
        <v>1125</v>
      </c>
      <c r="F31" s="2759"/>
      <c r="G31" s="2759"/>
      <c r="H31" s="2760"/>
    </row>
    <row r="32" spans="1:8">
      <c r="A32" s="1483"/>
      <c r="B32" s="3101"/>
      <c r="C32" s="3101"/>
      <c r="D32" s="2353"/>
      <c r="E32" s="2761"/>
      <c r="F32" s="2754"/>
      <c r="G32" s="2754"/>
      <c r="H32" s="2755"/>
    </row>
    <row r="33" spans="1:13">
      <c r="A33" s="1483"/>
      <c r="B33" s="3101"/>
      <c r="C33" s="3101"/>
      <c r="D33" s="2353"/>
      <c r="E33" s="3144" t="s">
        <v>2078</v>
      </c>
      <c r="F33" s="3145"/>
      <c r="G33" s="3145"/>
      <c r="H33" s="3146"/>
    </row>
    <row r="34" spans="1:13">
      <c r="A34" s="1483"/>
      <c r="B34" s="3101"/>
      <c r="C34" s="3101"/>
      <c r="D34" s="2353"/>
      <c r="E34" s="3145"/>
      <c r="F34" s="3145"/>
      <c r="G34" s="3145"/>
      <c r="H34" s="3146"/>
    </row>
    <row r="35" spans="1:13">
      <c r="A35" s="1483"/>
      <c r="B35" s="3101"/>
      <c r="C35" s="3101"/>
      <c r="D35" s="2353"/>
      <c r="E35" s="3145"/>
      <c r="F35" s="3145"/>
      <c r="G35" s="3145"/>
      <c r="H35" s="3146"/>
    </row>
    <row r="36" spans="1:13">
      <c r="A36" s="1483"/>
      <c r="B36" s="3101"/>
      <c r="C36" s="3101"/>
      <c r="D36" s="2353"/>
      <c r="E36" s="3145"/>
      <c r="F36" s="3145"/>
      <c r="G36" s="3145"/>
      <c r="H36" s="3146"/>
    </row>
    <row r="37" spans="1:13">
      <c r="A37" s="1474"/>
      <c r="B37" s="3113"/>
      <c r="C37" s="3113"/>
      <c r="D37" s="2762"/>
      <c r="E37" s="3147"/>
      <c r="F37" s="3147"/>
      <c r="G37" s="3147"/>
      <c r="H37" s="3148"/>
      <c r="M37" s="96"/>
    </row>
    <row r="38" spans="1:13">
      <c r="A38" s="1483"/>
      <c r="B38" s="2763" t="s">
        <v>1503</v>
      </c>
      <c r="C38" s="2356"/>
      <c r="D38" s="2356"/>
      <c r="E38" s="2356"/>
      <c r="F38" s="1470"/>
      <c r="G38" s="1513"/>
      <c r="H38" s="1514"/>
    </row>
    <row r="39" spans="1:13">
      <c r="A39" s="1483"/>
      <c r="B39" s="2763" t="s">
        <v>1502</v>
      </c>
      <c r="C39" s="2356"/>
      <c r="D39" s="2356"/>
      <c r="E39" s="2356"/>
      <c r="F39" s="1470"/>
      <c r="G39" s="1513"/>
      <c r="H39" s="1514"/>
    </row>
    <row r="40" spans="1:13">
      <c r="A40" s="1483"/>
      <c r="B40" s="2763" t="s">
        <v>1501</v>
      </c>
      <c r="C40" s="2356"/>
      <c r="D40" s="2356"/>
      <c r="E40" s="2356"/>
      <c r="F40" s="1470"/>
      <c r="G40" s="1513"/>
      <c r="H40" s="1514"/>
    </row>
    <row r="41" spans="1:13">
      <c r="A41" s="1483"/>
      <c r="B41" s="2763" t="s">
        <v>5051</v>
      </c>
      <c r="C41" s="2356"/>
      <c r="D41" s="2356"/>
      <c r="E41" s="2356"/>
      <c r="F41" s="1470"/>
      <c r="G41" s="1513"/>
      <c r="H41" s="1514"/>
    </row>
    <row r="42" spans="1:13">
      <c r="A42" s="1483"/>
      <c r="B42" s="2763" t="s">
        <v>1500</v>
      </c>
      <c r="C42" s="2356"/>
      <c r="D42" s="2356"/>
      <c r="E42" s="2356"/>
      <c r="F42" s="1470"/>
      <c r="G42" s="1513"/>
      <c r="H42" s="1514"/>
    </row>
    <row r="43" spans="1:13">
      <c r="A43" s="1483"/>
      <c r="B43" s="2763" t="s">
        <v>1499</v>
      </c>
      <c r="C43" s="2356"/>
      <c r="D43" s="2356"/>
      <c r="E43" s="2356"/>
      <c r="F43" s="1470"/>
      <c r="G43" s="1513"/>
      <c r="H43" s="1514"/>
    </row>
    <row r="44" spans="1:13">
      <c r="A44" s="1483"/>
      <c r="B44" s="2763" t="s">
        <v>1498</v>
      </c>
      <c r="C44" s="2356"/>
      <c r="D44" s="2356"/>
      <c r="E44" s="2356"/>
      <c r="F44" s="1470"/>
      <c r="G44" s="1513"/>
      <c r="H44" s="1514"/>
    </row>
    <row r="45" spans="1:13">
      <c r="A45" s="1483"/>
      <c r="B45" s="2763"/>
      <c r="C45" s="2356"/>
      <c r="D45" s="2356"/>
      <c r="E45" s="2356"/>
      <c r="F45" s="1470"/>
      <c r="G45" s="1513"/>
      <c r="H45" s="1514"/>
    </row>
    <row r="46" spans="1:13">
      <c r="A46" s="1483"/>
      <c r="B46" s="2763" t="s">
        <v>4760</v>
      </c>
      <c r="C46" s="2356"/>
      <c r="D46" s="2356"/>
      <c r="E46" s="2356"/>
      <c r="F46" s="1470"/>
      <c r="G46" s="1513"/>
      <c r="H46" s="1514"/>
    </row>
    <row r="47" spans="1:13">
      <c r="A47" s="1483"/>
      <c r="B47" s="2763" t="s">
        <v>4761</v>
      </c>
      <c r="C47" s="2356"/>
      <c r="D47" s="2356"/>
      <c r="E47" s="2356"/>
      <c r="F47" s="1470"/>
      <c r="G47" s="1513"/>
      <c r="H47" s="1514"/>
    </row>
    <row r="48" spans="1:13">
      <c r="A48" s="1483"/>
      <c r="B48" s="2763" t="s">
        <v>4759</v>
      </c>
      <c r="C48" s="2356"/>
      <c r="D48" s="2356"/>
      <c r="E48" s="2356"/>
      <c r="F48" s="1470"/>
      <c r="G48" s="1513"/>
      <c r="H48" s="1514"/>
    </row>
    <row r="49" spans="1:8">
      <c r="A49" s="1483"/>
      <c r="B49" s="2763"/>
      <c r="C49" s="2356"/>
      <c r="D49" s="2356"/>
      <c r="E49" s="2356"/>
      <c r="F49" s="1470"/>
      <c r="G49" s="1513"/>
      <c r="H49" s="1514"/>
    </row>
    <row r="50" spans="1:8">
      <c r="A50" s="1483"/>
      <c r="B50" s="2763" t="s">
        <v>1496</v>
      </c>
      <c r="C50" s="2356"/>
      <c r="D50" s="2356"/>
      <c r="E50" s="2356"/>
      <c r="F50" s="1470"/>
      <c r="G50" s="1513"/>
      <c r="H50" s="1514"/>
    </row>
    <row r="51" spans="1:8">
      <c r="A51" s="1483"/>
      <c r="B51" s="2763" t="s">
        <v>1497</v>
      </c>
      <c r="C51" s="2356"/>
      <c r="D51" s="2356"/>
      <c r="E51" s="2356"/>
      <c r="F51" s="1470"/>
      <c r="G51" s="1513"/>
      <c r="H51" s="1514"/>
    </row>
    <row r="52" spans="1:8">
      <c r="A52" s="1483"/>
      <c r="B52" s="2763" t="s">
        <v>1495</v>
      </c>
      <c r="C52" s="2356"/>
      <c r="D52" s="2356"/>
      <c r="E52" s="2356"/>
      <c r="F52" s="1470"/>
      <c r="G52" s="1513"/>
      <c r="H52" s="1514"/>
    </row>
    <row r="53" spans="1:8">
      <c r="A53" s="1483"/>
      <c r="B53" s="2763" t="s">
        <v>3704</v>
      </c>
      <c r="C53" s="2356"/>
      <c r="D53" s="2356"/>
      <c r="E53" s="2356"/>
      <c r="F53" s="1470"/>
      <c r="G53" s="1513"/>
      <c r="H53" s="1514"/>
    </row>
    <row r="54" spans="1:8">
      <c r="A54" s="1483"/>
      <c r="B54" s="2763"/>
      <c r="C54" s="2356"/>
      <c r="D54" s="2356"/>
      <c r="E54" s="2356"/>
      <c r="F54" s="1470"/>
      <c r="G54" s="1513"/>
      <c r="H54" s="1514"/>
    </row>
    <row r="55" spans="1:8">
      <c r="A55" s="1483"/>
      <c r="B55" s="2763"/>
      <c r="C55" s="2356"/>
      <c r="D55" s="2356"/>
      <c r="E55" s="2356"/>
      <c r="F55" s="1470"/>
      <c r="G55" s="1513"/>
      <c r="H55" s="1514"/>
    </row>
    <row r="56" spans="1:8" ht="15.75" thickBot="1">
      <c r="A56" s="1515"/>
      <c r="B56" s="1516"/>
      <c r="C56" s="2406"/>
      <c r="D56" s="2406"/>
      <c r="E56" s="2406"/>
      <c r="F56" s="1516"/>
      <c r="G56" s="2407"/>
      <c r="H56" s="2764"/>
    </row>
    <row r="57" spans="1:8">
      <c r="A57" s="1470" t="s">
        <v>1684</v>
      </c>
      <c r="B57" s="1470"/>
      <c r="C57" s="2356"/>
      <c r="D57" s="2356"/>
      <c r="E57" s="2356"/>
      <c r="F57" s="1470"/>
      <c r="G57" s="1513"/>
      <c r="H57" s="1513"/>
    </row>
    <row r="58" spans="1:8" ht="15.75" thickBot="1">
      <c r="A58" s="2356" t="s">
        <v>1685</v>
      </c>
      <c r="B58" s="2356"/>
      <c r="C58" s="2356"/>
      <c r="D58" s="789"/>
      <c r="E58" s="2356"/>
      <c r="F58" s="2408"/>
      <c r="G58" s="789"/>
      <c r="H58" s="2408"/>
    </row>
    <row r="59" spans="1:8">
      <c r="A59" s="922"/>
      <c r="B59" s="1463" t="s">
        <v>446</v>
      </c>
      <c r="C59" s="1465" t="s">
        <v>429</v>
      </c>
      <c r="D59" s="1464"/>
      <c r="E59" s="1464"/>
      <c r="F59" s="1463"/>
      <c r="G59" s="1463" t="s">
        <v>332</v>
      </c>
      <c r="H59" s="1468" t="s">
        <v>333</v>
      </c>
    </row>
    <row r="60" spans="1:8">
      <c r="A60" s="695"/>
      <c r="B60" s="2078" t="str">
        <f>'Data Sheet'!$C$25</f>
        <v xml:space="preserve">KeySpan Gas East Corp./D/B/A National Grid </v>
      </c>
      <c r="C60" s="1495" t="s">
        <v>430</v>
      </c>
      <c r="D60" s="1470" t="s">
        <v>91</v>
      </c>
      <c r="E60" s="95"/>
      <c r="F60" s="1469" t="s">
        <v>432</v>
      </c>
      <c r="G60" s="1469" t="s">
        <v>335</v>
      </c>
      <c r="H60" s="1473"/>
    </row>
    <row r="61" spans="1:8">
      <c r="A61" s="1192"/>
      <c r="B61" s="1476"/>
      <c r="C61" s="1499" t="s">
        <v>433</v>
      </c>
      <c r="D61" s="1476" t="s">
        <v>431</v>
      </c>
      <c r="E61" s="1489"/>
      <c r="F61" s="1475" t="s">
        <v>434</v>
      </c>
      <c r="G61" s="1764" t="str">
        <f>'Data Sheet'!$C$40</f>
        <v>September 30, 2014</v>
      </c>
      <c r="H61" s="2751" t="str">
        <f>'Data Sheet'!$C$38</f>
        <v>December 31, 2013</v>
      </c>
    </row>
    <row r="62" spans="1:8">
      <c r="A62" s="1211" t="s">
        <v>3811</v>
      </c>
      <c r="B62" s="1489"/>
      <c r="C62" s="1489"/>
      <c r="D62" s="1489"/>
      <c r="E62" s="1489"/>
      <c r="F62" s="1489"/>
      <c r="G62" s="1489"/>
      <c r="H62" s="1490"/>
    </row>
    <row r="63" spans="1:8">
      <c r="A63" s="695"/>
      <c r="B63" s="789"/>
      <c r="C63" s="789"/>
      <c r="D63" s="789"/>
      <c r="E63" s="789"/>
      <c r="F63" s="789"/>
      <c r="G63" s="789"/>
      <c r="H63" s="1166"/>
    </row>
    <row r="64" spans="1:8">
      <c r="A64" s="695"/>
      <c r="B64" s="789"/>
      <c r="C64" s="789"/>
      <c r="D64" s="789"/>
      <c r="E64" s="789"/>
      <c r="F64" s="789"/>
      <c r="G64" s="789"/>
      <c r="H64" s="1166"/>
    </row>
    <row r="65" spans="1:8">
      <c r="A65" s="695"/>
      <c r="B65" s="789"/>
      <c r="C65" s="789"/>
      <c r="D65" s="789"/>
      <c r="E65" s="789"/>
      <c r="F65" s="789"/>
      <c r="G65" s="789"/>
      <c r="H65" s="1166"/>
    </row>
    <row r="66" spans="1:8">
      <c r="A66" s="695"/>
      <c r="B66" s="789"/>
      <c r="C66" s="789"/>
      <c r="D66" s="789"/>
      <c r="E66" s="789"/>
      <c r="F66" s="789"/>
      <c r="G66" s="789"/>
      <c r="H66" s="1166"/>
    </row>
    <row r="67" spans="1:8">
      <c r="A67" s="695"/>
      <c r="B67" s="789"/>
      <c r="C67" s="789"/>
      <c r="D67" s="789"/>
      <c r="E67" s="789"/>
      <c r="F67" s="789"/>
      <c r="G67" s="789"/>
      <c r="H67" s="1166"/>
    </row>
    <row r="68" spans="1:8">
      <c r="A68" s="695"/>
      <c r="B68" s="789"/>
      <c r="C68" s="789"/>
      <c r="D68" s="789"/>
      <c r="E68" s="789"/>
      <c r="F68" s="789"/>
      <c r="G68" s="789"/>
      <c r="H68" s="1166"/>
    </row>
    <row r="69" spans="1:8">
      <c r="A69" s="695"/>
      <c r="B69" s="789"/>
      <c r="C69" s="789"/>
      <c r="D69" s="789"/>
      <c r="E69" s="789"/>
      <c r="F69" s="789"/>
      <c r="G69" s="789"/>
      <c r="H69" s="1166"/>
    </row>
    <row r="70" spans="1:8">
      <c r="A70" s="695"/>
      <c r="B70" s="789"/>
      <c r="C70" s="789"/>
      <c r="D70" s="789"/>
      <c r="E70" s="789"/>
      <c r="F70" s="789"/>
      <c r="G70" s="789"/>
      <c r="H70" s="1166"/>
    </row>
    <row r="71" spans="1:8">
      <c r="A71" s="695"/>
      <c r="B71" s="789"/>
      <c r="C71" s="789"/>
      <c r="D71" s="789"/>
      <c r="E71" s="789"/>
      <c r="F71" s="789"/>
      <c r="G71" s="789"/>
      <c r="H71" s="1166"/>
    </row>
    <row r="72" spans="1:8">
      <c r="A72" s="695"/>
      <c r="B72" s="789"/>
      <c r="C72" s="789"/>
      <c r="D72" s="789"/>
      <c r="E72" s="789"/>
      <c r="F72" s="789"/>
      <c r="G72" s="789"/>
      <c r="H72" s="1166"/>
    </row>
    <row r="73" spans="1:8">
      <c r="A73" s="695"/>
      <c r="B73" s="789"/>
      <c r="C73" s="789"/>
      <c r="D73" s="789"/>
      <c r="E73" s="789"/>
      <c r="F73" s="789"/>
      <c r="G73" s="789"/>
      <c r="H73" s="1166"/>
    </row>
    <row r="74" spans="1:8">
      <c r="A74" s="695"/>
      <c r="B74" s="789"/>
      <c r="C74" s="789"/>
      <c r="D74" s="789"/>
      <c r="E74" s="789"/>
      <c r="F74" s="789"/>
      <c r="G74" s="789"/>
      <c r="H74" s="1166"/>
    </row>
    <row r="75" spans="1:8">
      <c r="A75" s="695"/>
      <c r="B75" s="789"/>
      <c r="C75" s="789"/>
      <c r="D75" s="789"/>
      <c r="E75" s="789"/>
      <c r="F75" s="789"/>
      <c r="G75" s="789"/>
      <c r="H75" s="1166"/>
    </row>
    <row r="76" spans="1:8">
      <c r="A76" s="695"/>
      <c r="B76" s="789"/>
      <c r="C76" s="789"/>
      <c r="D76" s="789"/>
      <c r="E76" s="789"/>
      <c r="F76" s="789"/>
      <c r="G76" s="789"/>
      <c r="H76" s="1166"/>
    </row>
    <row r="77" spans="1:8">
      <c r="A77" s="695"/>
      <c r="B77" s="789"/>
      <c r="C77" s="789"/>
      <c r="D77" s="789"/>
      <c r="E77" s="789"/>
      <c r="F77" s="789"/>
      <c r="G77" s="789"/>
      <c r="H77" s="1166"/>
    </row>
    <row r="78" spans="1:8">
      <c r="A78" s="695"/>
      <c r="B78" s="789"/>
      <c r="C78" s="789"/>
      <c r="D78" s="789"/>
      <c r="E78" s="789"/>
      <c r="F78" s="789"/>
      <c r="G78" s="789"/>
      <c r="H78" s="1166"/>
    </row>
    <row r="79" spans="1:8">
      <c r="A79" s="695"/>
      <c r="B79" s="789"/>
      <c r="C79" s="789"/>
      <c r="D79" s="789"/>
      <c r="E79" s="789"/>
      <c r="F79" s="789"/>
      <c r="G79" s="789"/>
      <c r="H79" s="1166"/>
    </row>
    <row r="80" spans="1:8">
      <c r="A80" s="695"/>
      <c r="B80" s="789"/>
      <c r="C80" s="789"/>
      <c r="D80" s="789"/>
      <c r="E80" s="789"/>
      <c r="F80" s="789"/>
      <c r="G80" s="789"/>
      <c r="H80" s="1166"/>
    </row>
    <row r="81" spans="1:8">
      <c r="A81" s="695"/>
      <c r="B81" s="789"/>
      <c r="C81" s="789"/>
      <c r="D81" s="789"/>
      <c r="E81" s="789"/>
      <c r="F81" s="789"/>
      <c r="G81" s="789"/>
      <c r="H81" s="1166"/>
    </row>
    <row r="82" spans="1:8">
      <c r="A82" s="695"/>
      <c r="B82" s="789"/>
      <c r="C82" s="789"/>
      <c r="D82" s="789"/>
      <c r="E82" s="789"/>
      <c r="F82" s="789"/>
      <c r="G82" s="789"/>
      <c r="H82" s="1166"/>
    </row>
    <row r="83" spans="1:8">
      <c r="A83" s="695"/>
      <c r="B83" s="789"/>
      <c r="C83" s="789"/>
      <c r="D83" s="789"/>
      <c r="E83" s="789"/>
      <c r="F83" s="789"/>
      <c r="G83" s="789"/>
      <c r="H83" s="1166"/>
    </row>
    <row r="84" spans="1:8">
      <c r="A84" s="695"/>
      <c r="B84" s="789"/>
      <c r="C84" s="789"/>
      <c r="D84" s="789"/>
      <c r="E84" s="789"/>
      <c r="F84" s="789"/>
      <c r="G84" s="789"/>
      <c r="H84" s="1166"/>
    </row>
    <row r="85" spans="1:8">
      <c r="A85" s="695"/>
      <c r="B85" s="789"/>
      <c r="C85" s="789"/>
      <c r="D85" s="789"/>
      <c r="E85" s="789"/>
      <c r="F85" s="789"/>
      <c r="G85" s="789"/>
      <c r="H85" s="1166"/>
    </row>
    <row r="86" spans="1:8">
      <c r="A86" s="695"/>
      <c r="B86" s="789"/>
      <c r="C86" s="789"/>
      <c r="D86" s="789"/>
      <c r="E86" s="789"/>
      <c r="F86" s="789"/>
      <c r="G86" s="789"/>
      <c r="H86" s="1166"/>
    </row>
    <row r="87" spans="1:8">
      <c r="A87" s="695"/>
      <c r="B87" s="789"/>
      <c r="C87" s="789"/>
      <c r="D87" s="789"/>
      <c r="E87" s="789"/>
      <c r="F87" s="789"/>
      <c r="G87" s="789"/>
      <c r="H87" s="1166"/>
    </row>
    <row r="88" spans="1:8">
      <c r="A88" s="695"/>
      <c r="B88" s="789"/>
      <c r="C88" s="789"/>
      <c r="D88" s="789"/>
      <c r="E88" s="789"/>
      <c r="F88" s="789"/>
      <c r="G88" s="789"/>
      <c r="H88" s="1166"/>
    </row>
    <row r="89" spans="1:8">
      <c r="A89" s="695"/>
      <c r="B89" s="789"/>
      <c r="C89" s="789"/>
      <c r="D89" s="789"/>
      <c r="E89" s="789"/>
      <c r="F89" s="789"/>
      <c r="G89" s="789"/>
      <c r="H89" s="1166"/>
    </row>
    <row r="90" spans="1:8">
      <c r="A90" s="695"/>
      <c r="B90" s="789"/>
      <c r="C90" s="789"/>
      <c r="D90" s="789"/>
      <c r="E90" s="789"/>
      <c r="F90" s="789"/>
      <c r="G90" s="789"/>
      <c r="H90" s="1166"/>
    </row>
    <row r="91" spans="1:8">
      <c r="A91" s="695"/>
      <c r="B91" s="789"/>
      <c r="C91" s="789"/>
      <c r="D91" s="789"/>
      <c r="E91" s="789"/>
      <c r="F91" s="789"/>
      <c r="G91" s="789"/>
      <c r="H91" s="1166"/>
    </row>
    <row r="92" spans="1:8">
      <c r="A92" s="695"/>
      <c r="B92" s="789"/>
      <c r="C92" s="789"/>
      <c r="D92" s="789"/>
      <c r="E92" s="789"/>
      <c r="F92" s="789"/>
      <c r="G92" s="789"/>
      <c r="H92" s="1166"/>
    </row>
    <row r="93" spans="1:8">
      <c r="A93" s="695"/>
      <c r="B93" s="789"/>
      <c r="C93" s="789"/>
      <c r="D93" s="789"/>
      <c r="E93" s="789"/>
      <c r="F93" s="789"/>
      <c r="G93" s="789"/>
      <c r="H93" s="1166"/>
    </row>
    <row r="94" spans="1:8">
      <c r="A94" s="695"/>
      <c r="B94" s="789"/>
      <c r="C94" s="789"/>
      <c r="D94" s="789"/>
      <c r="E94" s="789"/>
      <c r="F94" s="789"/>
      <c r="G94" s="789"/>
      <c r="H94" s="1166"/>
    </row>
    <row r="95" spans="1:8">
      <c r="A95" s="695"/>
      <c r="B95" s="789"/>
      <c r="C95" s="789"/>
      <c r="D95" s="789"/>
      <c r="E95" s="789"/>
      <c r="F95" s="789"/>
      <c r="G95" s="789"/>
      <c r="H95" s="1166"/>
    </row>
    <row r="96" spans="1:8">
      <c r="A96" s="695"/>
      <c r="B96" s="789"/>
      <c r="C96" s="789"/>
      <c r="D96" s="789"/>
      <c r="E96" s="789"/>
      <c r="F96" s="789"/>
      <c r="G96" s="789"/>
      <c r="H96" s="1166"/>
    </row>
    <row r="97" spans="1:8">
      <c r="A97" s="695"/>
      <c r="B97" s="789"/>
      <c r="C97" s="789"/>
      <c r="D97" s="789"/>
      <c r="E97" s="789"/>
      <c r="F97" s="789"/>
      <c r="G97" s="789"/>
      <c r="H97" s="1166"/>
    </row>
    <row r="98" spans="1:8">
      <c r="A98" s="695"/>
      <c r="B98" s="789"/>
      <c r="C98" s="789"/>
      <c r="D98" s="789"/>
      <c r="E98" s="789"/>
      <c r="F98" s="789"/>
      <c r="G98" s="789"/>
      <c r="H98" s="1166"/>
    </row>
    <row r="99" spans="1:8">
      <c r="A99" s="695"/>
      <c r="B99" s="789"/>
      <c r="C99" s="789"/>
      <c r="D99" s="789"/>
      <c r="E99" s="789"/>
      <c r="F99" s="789"/>
      <c r="G99" s="789"/>
      <c r="H99" s="1166"/>
    </row>
    <row r="100" spans="1:8">
      <c r="A100" s="695"/>
      <c r="B100" s="789"/>
      <c r="C100" s="789"/>
      <c r="D100" s="789"/>
      <c r="E100" s="789"/>
      <c r="F100" s="789"/>
      <c r="G100" s="789"/>
      <c r="H100" s="1166"/>
    </row>
    <row r="101" spans="1:8">
      <c r="A101" s="695"/>
      <c r="B101" s="789"/>
      <c r="C101" s="789"/>
      <c r="D101" s="789"/>
      <c r="E101" s="789"/>
      <c r="F101" s="789"/>
      <c r="G101" s="789"/>
      <c r="H101" s="1166"/>
    </row>
    <row r="102" spans="1:8">
      <c r="A102" s="695"/>
      <c r="B102" s="789"/>
      <c r="C102" s="789"/>
      <c r="D102" s="789"/>
      <c r="E102" s="789"/>
      <c r="F102" s="789"/>
      <c r="G102" s="789"/>
      <c r="H102" s="1166"/>
    </row>
    <row r="103" spans="1:8">
      <c r="A103" s="695"/>
      <c r="B103" s="789"/>
      <c r="C103" s="789"/>
      <c r="D103" s="789"/>
      <c r="E103" s="789"/>
      <c r="F103" s="789"/>
      <c r="G103" s="789"/>
      <c r="H103" s="1166"/>
    </row>
    <row r="104" spans="1:8">
      <c r="A104" s="695"/>
      <c r="B104" s="789"/>
      <c r="C104" s="789"/>
      <c r="D104" s="789"/>
      <c r="E104" s="789"/>
      <c r="F104" s="789"/>
      <c r="G104" s="789"/>
      <c r="H104" s="1166"/>
    </row>
    <row r="105" spans="1:8">
      <c r="A105" s="695"/>
      <c r="B105" s="789"/>
      <c r="C105" s="789"/>
      <c r="D105" s="789"/>
      <c r="E105" s="789"/>
      <c r="F105" s="789"/>
      <c r="G105" s="789"/>
      <c r="H105" s="1166"/>
    </row>
    <row r="106" spans="1:8">
      <c r="A106" s="695"/>
      <c r="B106" s="95"/>
      <c r="C106" s="789"/>
      <c r="D106" s="789"/>
      <c r="E106" s="789"/>
      <c r="F106" s="789"/>
      <c r="G106" s="789"/>
      <c r="H106" s="1166"/>
    </row>
    <row r="107" spans="1:8" ht="15.75" thickBot="1">
      <c r="A107" s="792"/>
      <c r="B107" s="793"/>
      <c r="C107" s="1003"/>
      <c r="D107" s="1003"/>
      <c r="E107" s="1003"/>
      <c r="F107" s="1003"/>
      <c r="G107" s="1003"/>
      <c r="H107" s="1315"/>
    </row>
    <row r="108" spans="1:8" ht="15.75">
      <c r="A108" s="2765" t="str">
        <f>A57</f>
        <v>FERC FORM NO.1 (ED. 12-96) NYPSC Modified-96</v>
      </c>
      <c r="B108" s="95"/>
      <c r="C108" s="789"/>
      <c r="D108" s="789"/>
      <c r="E108" s="789"/>
      <c r="F108" s="789"/>
      <c r="G108" s="789"/>
      <c r="H108" s="789"/>
    </row>
    <row r="109" spans="1:8">
      <c r="A109" s="789" t="s">
        <v>3812</v>
      </c>
      <c r="B109" s="789"/>
      <c r="C109" s="789"/>
      <c r="D109" s="789"/>
      <c r="E109" s="789"/>
      <c r="F109" s="789"/>
      <c r="G109" s="789"/>
      <c r="H109" s="789"/>
    </row>
    <row r="110" spans="1:8" ht="15.75">
      <c r="A110" s="2766" t="s">
        <v>574</v>
      </c>
      <c r="B110" s="2356"/>
      <c r="C110" s="2356"/>
      <c r="D110" s="2356"/>
      <c r="E110" s="2356"/>
      <c r="F110" s="2356"/>
      <c r="G110" s="2356"/>
      <c r="H110" s="2356"/>
    </row>
    <row r="111" spans="1:8" ht="15.75" thickBot="1">
      <c r="A111" s="1470"/>
      <c r="B111" s="1470"/>
      <c r="C111" s="1470"/>
      <c r="D111" s="1470"/>
      <c r="E111" s="1470"/>
      <c r="F111" s="1470"/>
      <c r="G111" s="1470"/>
      <c r="H111" s="1470"/>
    </row>
    <row r="112" spans="1:8">
      <c r="A112" s="922"/>
      <c r="B112" s="1463" t="s">
        <v>446</v>
      </c>
      <c r="C112" s="1465" t="s">
        <v>429</v>
      </c>
      <c r="D112" s="1464"/>
      <c r="E112" s="1464"/>
      <c r="F112" s="1463"/>
      <c r="G112" s="1463" t="s">
        <v>332</v>
      </c>
      <c r="H112" s="1468" t="s">
        <v>333</v>
      </c>
    </row>
    <row r="113" spans="1:8">
      <c r="A113" s="695"/>
      <c r="B113" s="2078" t="str">
        <f>'Data Sheet'!$C$25</f>
        <v xml:space="preserve">KeySpan Gas East Corp./D/B/A National Grid </v>
      </c>
      <c r="C113" s="1471">
        <v>-1</v>
      </c>
      <c r="D113" s="1470" t="s">
        <v>91</v>
      </c>
      <c r="E113" s="95"/>
      <c r="F113" s="1469" t="s">
        <v>432</v>
      </c>
      <c r="G113" s="1469" t="s">
        <v>335</v>
      </c>
      <c r="H113" s="1473"/>
    </row>
    <row r="114" spans="1:8">
      <c r="A114" s="1192"/>
      <c r="B114" s="1476"/>
      <c r="C114" s="1478">
        <v>-2</v>
      </c>
      <c r="D114" s="1476" t="s">
        <v>431</v>
      </c>
      <c r="E114" s="1489"/>
      <c r="F114" s="1475" t="s">
        <v>434</v>
      </c>
      <c r="G114" s="1764" t="str">
        <f>'Data Sheet'!$C$40</f>
        <v>September 30, 2014</v>
      </c>
      <c r="H114" s="2767" t="str">
        <f>'Data Sheet'!$C$38</f>
        <v>December 31, 2013</v>
      </c>
    </row>
    <row r="115" spans="1:8">
      <c r="A115" s="1211" t="s">
        <v>3811</v>
      </c>
      <c r="B115" s="1489"/>
      <c r="C115" s="1489"/>
      <c r="D115" s="1489"/>
      <c r="E115" s="1489"/>
      <c r="F115" s="1489"/>
      <c r="G115" s="1489"/>
      <c r="H115" s="1490"/>
    </row>
    <row r="116" spans="1:8">
      <c r="A116" s="695"/>
      <c r="B116" s="789"/>
      <c r="C116" s="789"/>
      <c r="D116" s="789"/>
      <c r="E116" s="789"/>
      <c r="F116" s="789"/>
      <c r="G116" s="789"/>
      <c r="H116" s="1166"/>
    </row>
    <row r="117" spans="1:8">
      <c r="A117" s="695"/>
      <c r="B117" s="789"/>
      <c r="C117" s="789"/>
      <c r="D117" s="789"/>
      <c r="E117" s="789"/>
      <c r="F117" s="789"/>
      <c r="G117" s="789"/>
      <c r="H117" s="1166"/>
    </row>
    <row r="118" spans="1:8">
      <c r="A118" s="695"/>
      <c r="B118" s="789"/>
      <c r="C118" s="789"/>
      <c r="D118" s="789"/>
      <c r="E118" s="789"/>
      <c r="F118" s="789"/>
      <c r="G118" s="789"/>
      <c r="H118" s="1166"/>
    </row>
    <row r="119" spans="1:8">
      <c r="A119" s="695"/>
      <c r="B119" s="789"/>
      <c r="C119" s="789"/>
      <c r="D119" s="789"/>
      <c r="E119" s="789"/>
      <c r="F119" s="789"/>
      <c r="G119" s="789"/>
      <c r="H119" s="1166"/>
    </row>
    <row r="120" spans="1:8">
      <c r="A120" s="695"/>
      <c r="B120" s="789"/>
      <c r="C120" s="789"/>
      <c r="D120" s="789"/>
      <c r="E120" s="789"/>
      <c r="F120" s="789"/>
      <c r="G120" s="789"/>
      <c r="H120" s="1166"/>
    </row>
    <row r="121" spans="1:8">
      <c r="A121" s="695"/>
      <c r="B121" s="789"/>
      <c r="C121" s="789"/>
      <c r="D121" s="789"/>
      <c r="E121" s="789"/>
      <c r="F121" s="789"/>
      <c r="G121" s="789"/>
      <c r="H121" s="1166"/>
    </row>
    <row r="122" spans="1:8">
      <c r="A122" s="695"/>
      <c r="B122" s="789"/>
      <c r="C122" s="789"/>
      <c r="D122" s="789"/>
      <c r="E122" s="789"/>
      <c r="F122" s="789"/>
      <c r="G122" s="789"/>
      <c r="H122" s="1166"/>
    </row>
    <row r="123" spans="1:8">
      <c r="A123" s="695"/>
      <c r="B123" s="789"/>
      <c r="C123" s="789"/>
      <c r="D123" s="789"/>
      <c r="E123" s="789"/>
      <c r="F123" s="789"/>
      <c r="G123" s="789"/>
      <c r="H123" s="1166"/>
    </row>
    <row r="124" spans="1:8">
      <c r="A124" s="695"/>
      <c r="B124" s="789"/>
      <c r="C124" s="789"/>
      <c r="D124" s="789"/>
      <c r="E124" s="789"/>
      <c r="F124" s="789"/>
      <c r="G124" s="789"/>
      <c r="H124" s="1166"/>
    </row>
    <row r="125" spans="1:8">
      <c r="A125" s="695"/>
      <c r="B125" s="789"/>
      <c r="C125" s="789"/>
      <c r="D125" s="789"/>
      <c r="E125" s="789"/>
      <c r="F125" s="789"/>
      <c r="G125" s="789"/>
      <c r="H125" s="1166"/>
    </row>
    <row r="126" spans="1:8">
      <c r="A126" s="695"/>
      <c r="B126" s="789"/>
      <c r="C126" s="789"/>
      <c r="D126" s="789"/>
      <c r="E126" s="789"/>
      <c r="F126" s="789"/>
      <c r="G126" s="789"/>
      <c r="H126" s="1166"/>
    </row>
    <row r="127" spans="1:8">
      <c r="A127" s="695"/>
      <c r="B127" s="789"/>
      <c r="C127" s="789"/>
      <c r="D127" s="789"/>
      <c r="E127" s="789"/>
      <c r="F127" s="789"/>
      <c r="G127" s="789"/>
      <c r="H127" s="1166"/>
    </row>
    <row r="128" spans="1:8">
      <c r="A128" s="695"/>
      <c r="B128" s="789"/>
      <c r="C128" s="789"/>
      <c r="D128" s="789"/>
      <c r="E128" s="789"/>
      <c r="F128" s="789"/>
      <c r="G128" s="789"/>
      <c r="H128" s="1166"/>
    </row>
    <row r="129" spans="1:8">
      <c r="A129" s="695"/>
      <c r="B129" s="789"/>
      <c r="C129" s="789"/>
      <c r="D129" s="789"/>
      <c r="E129" s="789"/>
      <c r="F129" s="789"/>
      <c r="G129" s="789"/>
      <c r="H129" s="1166"/>
    </row>
    <row r="130" spans="1:8">
      <c r="A130" s="695"/>
      <c r="B130" s="789"/>
      <c r="C130" s="789"/>
      <c r="D130" s="789"/>
      <c r="E130" s="789"/>
      <c r="F130" s="789"/>
      <c r="G130" s="789"/>
      <c r="H130" s="1166"/>
    </row>
    <row r="131" spans="1:8">
      <c r="A131" s="695"/>
      <c r="B131" s="789"/>
      <c r="C131" s="789"/>
      <c r="D131" s="789"/>
      <c r="E131" s="789"/>
      <c r="F131" s="789"/>
      <c r="G131" s="789"/>
      <c r="H131" s="1166"/>
    </row>
    <row r="132" spans="1:8">
      <c r="A132" s="695"/>
      <c r="B132" s="789"/>
      <c r="C132" s="789"/>
      <c r="D132" s="789"/>
      <c r="E132" s="789"/>
      <c r="F132" s="789"/>
      <c r="G132" s="789"/>
      <c r="H132" s="1166"/>
    </row>
    <row r="133" spans="1:8">
      <c r="A133" s="695"/>
      <c r="B133" s="789"/>
      <c r="C133" s="789"/>
      <c r="D133" s="789"/>
      <c r="E133" s="789"/>
      <c r="F133" s="789"/>
      <c r="G133" s="789"/>
      <c r="H133" s="1166"/>
    </row>
    <row r="134" spans="1:8">
      <c r="A134" s="695"/>
      <c r="B134" s="789"/>
      <c r="C134" s="789"/>
      <c r="D134" s="789"/>
      <c r="E134" s="789"/>
      <c r="F134" s="789"/>
      <c r="G134" s="789"/>
      <c r="H134" s="1166"/>
    </row>
    <row r="135" spans="1:8">
      <c r="A135" s="695"/>
      <c r="B135" s="789"/>
      <c r="C135" s="789"/>
      <c r="D135" s="789"/>
      <c r="E135" s="789"/>
      <c r="F135" s="789"/>
      <c r="G135" s="789"/>
      <c r="H135" s="1166"/>
    </row>
    <row r="136" spans="1:8">
      <c r="A136" s="695"/>
      <c r="B136" s="789"/>
      <c r="C136" s="789"/>
      <c r="D136" s="789"/>
      <c r="E136" s="789"/>
      <c r="F136" s="789"/>
      <c r="G136" s="789"/>
      <c r="H136" s="1166"/>
    </row>
    <row r="137" spans="1:8">
      <c r="A137" s="695"/>
      <c r="B137" s="789"/>
      <c r="C137" s="789"/>
      <c r="D137" s="789"/>
      <c r="E137" s="789"/>
      <c r="F137" s="789"/>
      <c r="G137" s="789"/>
      <c r="H137" s="1166"/>
    </row>
    <row r="138" spans="1:8">
      <c r="A138" s="695"/>
      <c r="B138" s="789"/>
      <c r="C138" s="789"/>
      <c r="D138" s="789"/>
      <c r="E138" s="789"/>
      <c r="F138" s="789"/>
      <c r="G138" s="789"/>
      <c r="H138" s="1166"/>
    </row>
    <row r="139" spans="1:8">
      <c r="A139" s="695"/>
      <c r="B139" s="789"/>
      <c r="C139" s="789"/>
      <c r="D139" s="789"/>
      <c r="E139" s="789"/>
      <c r="F139" s="789"/>
      <c r="G139" s="789"/>
      <c r="H139" s="1166"/>
    </row>
    <row r="140" spans="1:8">
      <c r="A140" s="695"/>
      <c r="B140" s="789"/>
      <c r="C140" s="789"/>
      <c r="D140" s="789"/>
      <c r="E140" s="789"/>
      <c r="F140" s="789"/>
      <c r="G140" s="789"/>
      <c r="H140" s="1166"/>
    </row>
    <row r="141" spans="1:8">
      <c r="A141" s="695"/>
      <c r="B141" s="789"/>
      <c r="C141" s="789"/>
      <c r="D141" s="789"/>
      <c r="E141" s="789"/>
      <c r="F141" s="789"/>
      <c r="G141" s="789"/>
      <c r="H141" s="1166"/>
    </row>
    <row r="142" spans="1:8">
      <c r="A142" s="695"/>
      <c r="B142" s="789"/>
      <c r="C142" s="789"/>
      <c r="D142" s="789"/>
      <c r="E142" s="789"/>
      <c r="F142" s="789"/>
      <c r="G142" s="789"/>
      <c r="H142" s="1166"/>
    </row>
    <row r="143" spans="1:8">
      <c r="A143" s="695"/>
      <c r="B143" s="789"/>
      <c r="C143" s="789"/>
      <c r="D143" s="789"/>
      <c r="E143" s="789"/>
      <c r="F143" s="789"/>
      <c r="G143" s="789"/>
      <c r="H143" s="1166"/>
    </row>
    <row r="144" spans="1:8">
      <c r="A144" s="695"/>
      <c r="B144" s="789"/>
      <c r="C144" s="789"/>
      <c r="D144" s="789"/>
      <c r="E144" s="789"/>
      <c r="F144" s="789"/>
      <c r="G144" s="789"/>
      <c r="H144" s="1166"/>
    </row>
    <row r="145" spans="1:8">
      <c r="A145" s="695"/>
      <c r="B145" s="789"/>
      <c r="C145" s="789"/>
      <c r="D145" s="789"/>
      <c r="E145" s="789"/>
      <c r="F145" s="789"/>
      <c r="G145" s="789"/>
      <c r="H145" s="1166"/>
    </row>
    <row r="146" spans="1:8">
      <c r="A146" s="695"/>
      <c r="B146" s="789"/>
      <c r="C146" s="789"/>
      <c r="D146" s="789"/>
      <c r="E146" s="789"/>
      <c r="F146" s="789"/>
      <c r="G146" s="789"/>
      <c r="H146" s="1166"/>
    </row>
    <row r="147" spans="1:8">
      <c r="A147" s="695"/>
      <c r="B147" s="789"/>
      <c r="C147" s="789"/>
      <c r="D147" s="789"/>
      <c r="E147" s="789"/>
      <c r="F147" s="789"/>
      <c r="G147" s="789"/>
      <c r="H147" s="1166"/>
    </row>
    <row r="148" spans="1:8">
      <c r="A148" s="695"/>
      <c r="B148" s="789"/>
      <c r="C148" s="789"/>
      <c r="D148" s="789"/>
      <c r="E148" s="789"/>
      <c r="F148" s="789"/>
      <c r="G148" s="789"/>
      <c r="H148" s="1166"/>
    </row>
    <row r="149" spans="1:8">
      <c r="A149" s="695"/>
      <c r="B149" s="789"/>
      <c r="C149" s="789"/>
      <c r="D149" s="789"/>
      <c r="E149" s="789"/>
      <c r="F149" s="789"/>
      <c r="G149" s="789"/>
      <c r="H149" s="1166"/>
    </row>
    <row r="150" spans="1:8">
      <c r="A150" s="695"/>
      <c r="B150" s="789"/>
      <c r="C150" s="789"/>
      <c r="D150" s="789"/>
      <c r="E150" s="789"/>
      <c r="F150" s="789"/>
      <c r="G150" s="789"/>
      <c r="H150" s="1166"/>
    </row>
    <row r="151" spans="1:8">
      <c r="A151" s="695"/>
      <c r="B151" s="789"/>
      <c r="C151" s="789"/>
      <c r="D151" s="789"/>
      <c r="E151" s="789"/>
      <c r="F151" s="789"/>
      <c r="G151" s="789"/>
      <c r="H151" s="1166"/>
    </row>
    <row r="152" spans="1:8">
      <c r="A152" s="695"/>
      <c r="B152" s="789"/>
      <c r="C152" s="789"/>
      <c r="D152" s="789"/>
      <c r="E152" s="789"/>
      <c r="F152" s="789"/>
      <c r="G152" s="789"/>
      <c r="H152" s="1166"/>
    </row>
    <row r="153" spans="1:8">
      <c r="A153" s="695"/>
      <c r="B153" s="789"/>
      <c r="C153" s="789"/>
      <c r="D153" s="789"/>
      <c r="E153" s="789"/>
      <c r="F153" s="789"/>
      <c r="G153" s="789"/>
      <c r="H153" s="1166"/>
    </row>
    <row r="154" spans="1:8">
      <c r="A154" s="695"/>
      <c r="B154" s="789"/>
      <c r="C154" s="789"/>
      <c r="D154" s="789"/>
      <c r="E154" s="789"/>
      <c r="F154" s="789"/>
      <c r="G154" s="789"/>
      <c r="H154" s="1166"/>
    </row>
    <row r="155" spans="1:8">
      <c r="A155" s="695"/>
      <c r="B155" s="789"/>
      <c r="C155" s="789"/>
      <c r="D155" s="789"/>
      <c r="E155" s="789"/>
      <c r="F155" s="789"/>
      <c r="G155" s="789"/>
      <c r="H155" s="1166"/>
    </row>
    <row r="156" spans="1:8">
      <c r="A156" s="695"/>
      <c r="B156" s="789"/>
      <c r="C156" s="789"/>
      <c r="D156" s="789"/>
      <c r="E156" s="789"/>
      <c r="F156" s="789"/>
      <c r="G156" s="789"/>
      <c r="H156" s="1166"/>
    </row>
    <row r="157" spans="1:8">
      <c r="A157" s="695"/>
      <c r="B157" s="789"/>
      <c r="C157" s="789"/>
      <c r="D157" s="789"/>
      <c r="E157" s="789"/>
      <c r="F157" s="789"/>
      <c r="G157" s="789"/>
      <c r="H157" s="1166"/>
    </row>
    <row r="158" spans="1:8">
      <c r="A158" s="695"/>
      <c r="B158" s="789"/>
      <c r="C158" s="789"/>
      <c r="D158" s="789"/>
      <c r="E158" s="789"/>
      <c r="F158" s="789"/>
      <c r="G158" s="789"/>
      <c r="H158" s="1166"/>
    </row>
    <row r="159" spans="1:8">
      <c r="A159" s="695"/>
      <c r="B159" s="95"/>
      <c r="C159" s="789"/>
      <c r="D159" s="789"/>
      <c r="E159" s="789"/>
      <c r="F159" s="789"/>
      <c r="G159" s="789"/>
      <c r="H159" s="1166"/>
    </row>
    <row r="160" spans="1:8" ht="15.75" thickBot="1">
      <c r="A160" s="792"/>
      <c r="B160" s="793"/>
      <c r="C160" s="1003"/>
      <c r="D160" s="1003"/>
      <c r="E160" s="1003"/>
      <c r="F160" s="1003"/>
      <c r="G160" s="1003"/>
      <c r="H160" s="1315"/>
    </row>
    <row r="161" spans="1:8" ht="15.75">
      <c r="A161" s="2765" t="str">
        <f>A57</f>
        <v>FERC FORM NO.1 (ED. 12-96) NYPSC Modified-96</v>
      </c>
      <c r="B161" s="95"/>
      <c r="C161" s="789"/>
      <c r="D161" s="789"/>
      <c r="E161" s="789"/>
      <c r="F161" s="789"/>
      <c r="G161" s="789"/>
      <c r="H161" s="789"/>
    </row>
    <row r="162" spans="1:8" ht="15.75" thickBot="1">
      <c r="A162" s="789" t="s">
        <v>3813</v>
      </c>
      <c r="B162" s="789"/>
      <c r="C162" s="789"/>
      <c r="D162" s="789"/>
      <c r="E162" s="789"/>
      <c r="F162" s="789"/>
      <c r="G162" s="789"/>
      <c r="H162" s="789"/>
    </row>
    <row r="163" spans="1:8">
      <c r="A163" s="922"/>
      <c r="B163" s="1463" t="s">
        <v>446</v>
      </c>
      <c r="C163" s="1465" t="s">
        <v>429</v>
      </c>
      <c r="D163" s="1464"/>
      <c r="E163" s="1464"/>
      <c r="F163" s="1463"/>
      <c r="G163" s="1463" t="s">
        <v>332</v>
      </c>
      <c r="H163" s="1468" t="s">
        <v>333</v>
      </c>
    </row>
    <row r="164" spans="1:8">
      <c r="A164" s="695"/>
      <c r="B164" s="2078" t="str">
        <f>'Data Sheet'!$C$25</f>
        <v xml:space="preserve">KeySpan Gas East Corp./D/B/A National Grid </v>
      </c>
      <c r="C164" s="1471">
        <v>-1</v>
      </c>
      <c r="D164" s="1470" t="s">
        <v>91</v>
      </c>
      <c r="E164" s="95"/>
      <c r="F164" s="1469" t="s">
        <v>432</v>
      </c>
      <c r="G164" s="1469" t="s">
        <v>335</v>
      </c>
      <c r="H164" s="1473"/>
    </row>
    <row r="165" spans="1:8">
      <c r="A165" s="1192"/>
      <c r="B165" s="1476"/>
      <c r="C165" s="1478">
        <v>-2</v>
      </c>
      <c r="D165" s="1476" t="s">
        <v>431</v>
      </c>
      <c r="E165" s="1489"/>
      <c r="F165" s="1475" t="s">
        <v>434</v>
      </c>
      <c r="G165" s="1764" t="str">
        <f>'Data Sheet'!$C$40</f>
        <v>September 30, 2014</v>
      </c>
      <c r="H165" s="2768" t="str">
        <f>'Data Sheet'!$C$38</f>
        <v>December 31, 2013</v>
      </c>
    </row>
    <row r="166" spans="1:8">
      <c r="A166" s="1211" t="s">
        <v>3811</v>
      </c>
      <c r="B166" s="1489"/>
      <c r="C166" s="1489"/>
      <c r="D166" s="1489"/>
      <c r="E166" s="1489"/>
      <c r="F166" s="1489"/>
      <c r="G166" s="1489"/>
      <c r="H166" s="1490"/>
    </row>
    <row r="167" spans="1:8">
      <c r="A167" s="695"/>
      <c r="B167" s="789"/>
      <c r="C167" s="789"/>
      <c r="D167" s="789"/>
      <c r="E167" s="789"/>
      <c r="F167" s="789"/>
      <c r="G167" s="789"/>
      <c r="H167" s="1166"/>
    </row>
    <row r="168" spans="1:8">
      <c r="A168" s="695"/>
      <c r="B168" s="789"/>
      <c r="C168" s="789"/>
      <c r="D168" s="789"/>
      <c r="E168" s="789"/>
      <c r="F168" s="789"/>
      <c r="G168" s="789"/>
      <c r="H168" s="1166"/>
    </row>
    <row r="169" spans="1:8">
      <c r="A169" s="695"/>
      <c r="B169" s="789"/>
      <c r="C169" s="789"/>
      <c r="D169" s="789"/>
      <c r="E169" s="789"/>
      <c r="F169" s="789"/>
      <c r="G169" s="789"/>
      <c r="H169" s="1166"/>
    </row>
    <row r="170" spans="1:8">
      <c r="A170" s="695"/>
      <c r="B170" s="789"/>
      <c r="C170" s="789"/>
      <c r="D170" s="789"/>
      <c r="E170" s="789"/>
      <c r="F170" s="789"/>
      <c r="G170" s="789"/>
      <c r="H170" s="1166"/>
    </row>
    <row r="171" spans="1:8">
      <c r="A171" s="695"/>
      <c r="B171" s="789"/>
      <c r="C171" s="789"/>
      <c r="D171" s="789"/>
      <c r="E171" s="789"/>
      <c r="F171" s="789"/>
      <c r="G171" s="789"/>
      <c r="H171" s="1166"/>
    </row>
    <row r="172" spans="1:8">
      <c r="A172" s="695"/>
      <c r="B172" s="789"/>
      <c r="C172" s="789"/>
      <c r="D172" s="789"/>
      <c r="E172" s="789"/>
      <c r="F172" s="789"/>
      <c r="G172" s="789"/>
      <c r="H172" s="1166"/>
    </row>
    <row r="173" spans="1:8">
      <c r="A173" s="695"/>
      <c r="B173" s="789"/>
      <c r="C173" s="789"/>
      <c r="D173" s="789"/>
      <c r="E173" s="789"/>
      <c r="F173" s="789"/>
      <c r="G173" s="789"/>
      <c r="H173" s="1166"/>
    </row>
    <row r="174" spans="1:8">
      <c r="A174" s="695"/>
      <c r="B174" s="789"/>
      <c r="C174" s="789"/>
      <c r="D174" s="789"/>
      <c r="E174" s="789"/>
      <c r="F174" s="789"/>
      <c r="G174" s="789"/>
      <c r="H174" s="1166"/>
    </row>
    <row r="175" spans="1:8">
      <c r="A175" s="695"/>
      <c r="B175" s="789"/>
      <c r="C175" s="789"/>
      <c r="D175" s="789"/>
      <c r="E175" s="789"/>
      <c r="F175" s="789"/>
      <c r="G175" s="789"/>
      <c r="H175" s="1166"/>
    </row>
    <row r="176" spans="1:8">
      <c r="A176" s="695"/>
      <c r="B176" s="789"/>
      <c r="C176" s="789"/>
      <c r="D176" s="789"/>
      <c r="E176" s="789"/>
      <c r="F176" s="789"/>
      <c r="G176" s="789"/>
      <c r="H176" s="1166"/>
    </row>
    <row r="177" spans="1:8">
      <c r="A177" s="695"/>
      <c r="B177" s="789"/>
      <c r="C177" s="789"/>
      <c r="D177" s="789"/>
      <c r="E177" s="789"/>
      <c r="F177" s="789"/>
      <c r="G177" s="789"/>
      <c r="H177" s="1166"/>
    </row>
    <row r="178" spans="1:8">
      <c r="A178" s="695"/>
      <c r="B178" s="789"/>
      <c r="C178" s="789"/>
      <c r="D178" s="789"/>
      <c r="E178" s="789"/>
      <c r="F178" s="789"/>
      <c r="G178" s="789"/>
      <c r="H178" s="1166"/>
    </row>
    <row r="179" spans="1:8">
      <c r="A179" s="695"/>
      <c r="B179" s="789"/>
      <c r="C179" s="789"/>
      <c r="D179" s="789"/>
      <c r="E179" s="789"/>
      <c r="F179" s="789"/>
      <c r="G179" s="789"/>
      <c r="H179" s="1166"/>
    </row>
    <row r="180" spans="1:8">
      <c r="A180" s="695"/>
      <c r="B180" s="789"/>
      <c r="C180" s="789"/>
      <c r="D180" s="789"/>
      <c r="E180" s="789"/>
      <c r="F180" s="789"/>
      <c r="G180" s="789"/>
      <c r="H180" s="1166"/>
    </row>
    <row r="181" spans="1:8">
      <c r="A181" s="695"/>
      <c r="B181" s="789"/>
      <c r="C181" s="789"/>
      <c r="D181" s="789"/>
      <c r="E181" s="789"/>
      <c r="F181" s="789"/>
      <c r="G181" s="789"/>
      <c r="H181" s="1166"/>
    </row>
    <row r="182" spans="1:8">
      <c r="A182" s="695"/>
      <c r="B182" s="789"/>
      <c r="C182" s="789"/>
      <c r="D182" s="789"/>
      <c r="E182" s="789"/>
      <c r="F182" s="789"/>
      <c r="G182" s="789"/>
      <c r="H182" s="1166"/>
    </row>
    <row r="183" spans="1:8">
      <c r="A183" s="695"/>
      <c r="B183" s="789"/>
      <c r="C183" s="789"/>
      <c r="D183" s="789"/>
      <c r="E183" s="789"/>
      <c r="F183" s="789"/>
      <c r="G183" s="789"/>
      <c r="H183" s="1166"/>
    </row>
    <row r="184" spans="1:8">
      <c r="A184" s="695"/>
      <c r="B184" s="789"/>
      <c r="C184" s="789"/>
      <c r="D184" s="789"/>
      <c r="E184" s="789"/>
      <c r="F184" s="789"/>
      <c r="G184" s="789"/>
      <c r="H184" s="1166"/>
    </row>
    <row r="185" spans="1:8">
      <c r="A185" s="695"/>
      <c r="B185" s="789"/>
      <c r="C185" s="789"/>
      <c r="D185" s="789"/>
      <c r="E185" s="789"/>
      <c r="F185" s="789"/>
      <c r="G185" s="789"/>
      <c r="H185" s="1166"/>
    </row>
    <row r="186" spans="1:8">
      <c r="A186" s="695"/>
      <c r="B186" s="789"/>
      <c r="C186" s="789"/>
      <c r="D186" s="789"/>
      <c r="E186" s="789"/>
      <c r="F186" s="789"/>
      <c r="G186" s="789"/>
      <c r="H186" s="1166"/>
    </row>
    <row r="187" spans="1:8">
      <c r="A187" s="695"/>
      <c r="B187" s="789"/>
      <c r="C187" s="789"/>
      <c r="D187" s="789"/>
      <c r="E187" s="789"/>
      <c r="F187" s="789"/>
      <c r="G187" s="789"/>
      <c r="H187" s="1166"/>
    </row>
    <row r="188" spans="1:8">
      <c r="A188" s="695"/>
      <c r="B188" s="789"/>
      <c r="C188" s="789"/>
      <c r="D188" s="789"/>
      <c r="E188" s="789"/>
      <c r="F188" s="789"/>
      <c r="G188" s="789"/>
      <c r="H188" s="1166"/>
    </row>
    <row r="189" spans="1:8">
      <c r="A189" s="695"/>
      <c r="B189" s="789"/>
      <c r="C189" s="789"/>
      <c r="D189" s="789"/>
      <c r="E189" s="789"/>
      <c r="F189" s="789"/>
      <c r="G189" s="789"/>
      <c r="H189" s="1166"/>
    </row>
    <row r="190" spans="1:8">
      <c r="A190" s="695"/>
      <c r="B190" s="789"/>
      <c r="C190" s="789"/>
      <c r="D190" s="789"/>
      <c r="E190" s="789"/>
      <c r="F190" s="789"/>
      <c r="G190" s="789"/>
      <c r="H190" s="1166"/>
    </row>
    <row r="191" spans="1:8">
      <c r="A191" s="695"/>
      <c r="B191" s="789"/>
      <c r="C191" s="789"/>
      <c r="D191" s="789"/>
      <c r="E191" s="789"/>
      <c r="F191" s="789"/>
      <c r="G191" s="789"/>
      <c r="H191" s="1166"/>
    </row>
    <row r="192" spans="1:8">
      <c r="A192" s="695"/>
      <c r="B192" s="789"/>
      <c r="C192" s="789"/>
      <c r="D192" s="789"/>
      <c r="E192" s="789"/>
      <c r="F192" s="789"/>
      <c r="G192" s="789"/>
      <c r="H192" s="1166"/>
    </row>
    <row r="193" spans="1:8">
      <c r="A193" s="695"/>
      <c r="B193" s="789"/>
      <c r="C193" s="789"/>
      <c r="D193" s="789"/>
      <c r="E193" s="789"/>
      <c r="F193" s="789"/>
      <c r="G193" s="789"/>
      <c r="H193" s="1166"/>
    </row>
    <row r="194" spans="1:8">
      <c r="A194" s="695"/>
      <c r="B194" s="789"/>
      <c r="C194" s="789"/>
      <c r="D194" s="789"/>
      <c r="E194" s="789"/>
      <c r="F194" s="789"/>
      <c r="G194" s="789"/>
      <c r="H194" s="1166"/>
    </row>
    <row r="195" spans="1:8">
      <c r="A195" s="695"/>
      <c r="B195" s="789"/>
      <c r="C195" s="789"/>
      <c r="D195" s="789"/>
      <c r="E195" s="789"/>
      <c r="F195" s="789"/>
      <c r="G195" s="789"/>
      <c r="H195" s="1166"/>
    </row>
    <row r="196" spans="1:8">
      <c r="A196" s="695"/>
      <c r="B196" s="789"/>
      <c r="C196" s="789"/>
      <c r="D196" s="789"/>
      <c r="E196" s="789"/>
      <c r="F196" s="789"/>
      <c r="G196" s="789"/>
      <c r="H196" s="1166"/>
    </row>
    <row r="197" spans="1:8">
      <c r="A197" s="695"/>
      <c r="B197" s="789"/>
      <c r="C197" s="789"/>
      <c r="D197" s="789"/>
      <c r="E197" s="789"/>
      <c r="F197" s="789"/>
      <c r="G197" s="789"/>
      <c r="H197" s="1166"/>
    </row>
    <row r="198" spans="1:8">
      <c r="A198" s="695"/>
      <c r="B198" s="789"/>
      <c r="C198" s="789"/>
      <c r="D198" s="789"/>
      <c r="E198" s="789"/>
      <c r="F198" s="789"/>
      <c r="G198" s="789"/>
      <c r="H198" s="1166"/>
    </row>
    <row r="199" spans="1:8">
      <c r="A199" s="695"/>
      <c r="B199" s="789"/>
      <c r="C199" s="789"/>
      <c r="D199" s="789"/>
      <c r="E199" s="789"/>
      <c r="F199" s="789"/>
      <c r="G199" s="789"/>
      <c r="H199" s="1166"/>
    </row>
    <row r="200" spans="1:8">
      <c r="A200" s="695"/>
      <c r="B200" s="789"/>
      <c r="C200" s="789"/>
      <c r="D200" s="789"/>
      <c r="E200" s="789"/>
      <c r="F200" s="789"/>
      <c r="G200" s="789"/>
      <c r="H200" s="1166"/>
    </row>
    <row r="201" spans="1:8">
      <c r="A201" s="695"/>
      <c r="B201" s="789"/>
      <c r="C201" s="789"/>
      <c r="D201" s="789"/>
      <c r="E201" s="789"/>
      <c r="F201" s="789"/>
      <c r="G201" s="789"/>
      <c r="H201" s="1166"/>
    </row>
    <row r="202" spans="1:8">
      <c r="A202" s="695"/>
      <c r="B202" s="789"/>
      <c r="C202" s="789"/>
      <c r="D202" s="789"/>
      <c r="E202" s="789"/>
      <c r="F202" s="789"/>
      <c r="G202" s="789"/>
      <c r="H202" s="1166"/>
    </row>
    <row r="203" spans="1:8">
      <c r="A203" s="695"/>
      <c r="B203" s="789"/>
      <c r="C203" s="789"/>
      <c r="D203" s="789"/>
      <c r="E203" s="789"/>
      <c r="F203" s="789"/>
      <c r="G203" s="789"/>
      <c r="H203" s="1166"/>
    </row>
    <row r="204" spans="1:8">
      <c r="A204" s="695"/>
      <c r="B204" s="789"/>
      <c r="C204" s="789"/>
      <c r="D204" s="789"/>
      <c r="E204" s="789"/>
      <c r="F204" s="789"/>
      <c r="G204" s="789"/>
      <c r="H204" s="1166"/>
    </row>
    <row r="205" spans="1:8">
      <c r="A205" s="695"/>
      <c r="B205" s="789"/>
      <c r="C205" s="789"/>
      <c r="D205" s="789"/>
      <c r="E205" s="789"/>
      <c r="F205" s="789"/>
      <c r="G205" s="789"/>
      <c r="H205" s="1166"/>
    </row>
    <row r="206" spans="1:8">
      <c r="A206" s="695"/>
      <c r="B206" s="789"/>
      <c r="C206" s="789"/>
      <c r="D206" s="789"/>
      <c r="E206" s="789"/>
      <c r="F206" s="789"/>
      <c r="G206" s="789"/>
      <c r="H206" s="1166"/>
    </row>
    <row r="207" spans="1:8">
      <c r="A207" s="695"/>
      <c r="B207" s="789"/>
      <c r="C207" s="789"/>
      <c r="D207" s="789"/>
      <c r="E207" s="789"/>
      <c r="F207" s="789"/>
      <c r="G207" s="789"/>
      <c r="H207" s="1166"/>
    </row>
    <row r="208" spans="1:8">
      <c r="A208" s="695"/>
      <c r="B208" s="789"/>
      <c r="C208" s="789"/>
      <c r="D208" s="789"/>
      <c r="E208" s="789"/>
      <c r="F208" s="789"/>
      <c r="G208" s="789"/>
      <c r="H208" s="1166"/>
    </row>
    <row r="209" spans="1:8">
      <c r="A209" s="695"/>
      <c r="B209" s="789"/>
      <c r="C209" s="789"/>
      <c r="D209" s="789"/>
      <c r="E209" s="789"/>
      <c r="F209" s="789"/>
      <c r="G209" s="789"/>
      <c r="H209" s="1166"/>
    </row>
    <row r="210" spans="1:8">
      <c r="A210" s="695"/>
      <c r="B210" s="789"/>
      <c r="C210" s="789"/>
      <c r="D210" s="789"/>
      <c r="E210" s="789"/>
      <c r="F210" s="789"/>
      <c r="G210" s="789"/>
      <c r="H210" s="1166"/>
    </row>
    <row r="211" spans="1:8">
      <c r="A211" s="695"/>
      <c r="B211" s="95"/>
      <c r="C211" s="789"/>
      <c r="D211" s="789"/>
      <c r="E211" s="789"/>
      <c r="F211" s="789"/>
      <c r="G211" s="789"/>
      <c r="H211" s="1166"/>
    </row>
    <row r="212" spans="1:8" ht="15.75" thickBot="1">
      <c r="A212" s="792"/>
      <c r="B212" s="793"/>
      <c r="C212" s="1003"/>
      <c r="D212" s="1003"/>
      <c r="E212" s="1003"/>
      <c r="F212" s="1003"/>
      <c r="G212" s="1003"/>
      <c r="H212" s="1315"/>
    </row>
    <row r="213" spans="1:8" ht="15.75">
      <c r="A213" s="2765" t="str">
        <f>A57</f>
        <v>FERC FORM NO.1 (ED. 12-96) NYPSC Modified-96</v>
      </c>
      <c r="B213" s="95"/>
      <c r="C213" s="789"/>
      <c r="D213" s="789"/>
      <c r="E213" s="789"/>
      <c r="F213" s="789"/>
      <c r="G213" s="789"/>
      <c r="H213" s="789"/>
    </row>
    <row r="214" spans="1:8">
      <c r="A214" s="789" t="s">
        <v>3814</v>
      </c>
      <c r="B214" s="789"/>
      <c r="C214" s="789"/>
      <c r="D214" s="789"/>
      <c r="E214" s="789"/>
      <c r="F214" s="789"/>
      <c r="G214" s="789"/>
      <c r="H214" s="789"/>
    </row>
  </sheetData>
  <mergeCells count="13">
    <mergeCell ref="B31:C37"/>
    <mergeCell ref="E33:H37"/>
    <mergeCell ref="B21:C24"/>
    <mergeCell ref="E21:H23"/>
    <mergeCell ref="E25:H29"/>
    <mergeCell ref="B26:C29"/>
    <mergeCell ref="B16:C19"/>
    <mergeCell ref="E18:H19"/>
    <mergeCell ref="B5:C10"/>
    <mergeCell ref="E5:H7"/>
    <mergeCell ref="E8:H12"/>
    <mergeCell ref="B12:C14"/>
    <mergeCell ref="E14:H15"/>
  </mergeCells>
  <phoneticPr fontId="0" type="noConversion"/>
  <printOptions horizontalCentered="1" verticalCentered="1"/>
  <pageMargins left="0.5" right="0.5" top="0" bottom="0" header="0.5" footer="0.5"/>
  <pageSetup scale="83" fitToHeight="0" orientation="portrait" horizontalDpi="300" verticalDpi="300" r:id="rId1"/>
  <headerFooter alignWithMargins="0"/>
  <rowBreaks count="3" manualBreakCount="3">
    <brk id="58" max="16383" man="1"/>
    <brk id="110" max="16383" man="1"/>
    <brk id="162" max="16383" man="1"/>
  </rowBreaks>
</worksheet>
</file>

<file path=xl/worksheets/sheet14.xml><?xml version="1.0" encoding="utf-8"?>
<worksheet xmlns="http://schemas.openxmlformats.org/spreadsheetml/2006/main" xmlns:r="http://schemas.openxmlformats.org/officeDocument/2006/relationships">
  <sheetPr>
    <tabColor rgb="FF00B050"/>
  </sheetPr>
  <dimension ref="A1:L256"/>
  <sheetViews>
    <sheetView view="pageBreakPreview" zoomScale="60" zoomScaleNormal="70" workbookViewId="0">
      <selection activeCell="H31" sqref="H31"/>
    </sheetView>
  </sheetViews>
  <sheetFormatPr defaultColWidth="9.6640625" defaultRowHeight="15" outlineLevelCol="1"/>
  <cols>
    <col min="1" max="1" width="4.6640625" style="193" customWidth="1"/>
    <col min="2" max="2" width="51.6640625" style="193" customWidth="1"/>
    <col min="3" max="3" width="4.5546875" style="193" customWidth="1"/>
    <col min="4" max="4" width="2.6640625" style="193" customWidth="1"/>
    <col min="5" max="5" width="1.6640625" style="193" customWidth="1"/>
    <col min="6" max="6" width="14.109375" style="193" customWidth="1"/>
    <col min="7" max="7" width="18.44140625" style="193" bestFit="1" customWidth="1"/>
    <col min="8" max="8" width="17.5546875" style="193" bestFit="1" customWidth="1"/>
    <col min="9" max="9" width="14.88671875" style="193" bestFit="1" customWidth="1"/>
    <col min="10" max="10" width="14.88671875" style="193" customWidth="1"/>
    <col min="11" max="11" width="20.21875" style="2651" hidden="1" customWidth="1" outlineLevel="1"/>
    <col min="12" max="12" width="9.6640625" style="193" collapsed="1"/>
    <col min="13" max="16384" width="9.6640625" style="193"/>
  </cols>
  <sheetData>
    <row r="1" spans="1:11">
      <c r="A1" s="2653"/>
      <c r="B1" s="2654" t="s">
        <v>446</v>
      </c>
      <c r="C1" s="2655" t="s">
        <v>429</v>
      </c>
      <c r="D1" s="2656"/>
      <c r="E1" s="2656"/>
      <c r="F1" s="2654"/>
      <c r="G1" s="2657" t="s">
        <v>332</v>
      </c>
      <c r="H1" s="2658" t="s">
        <v>333</v>
      </c>
    </row>
    <row r="2" spans="1:11">
      <c r="A2" s="2659"/>
      <c r="B2" s="538" t="s">
        <v>3553</v>
      </c>
      <c r="C2" s="2660" t="s">
        <v>430</v>
      </c>
      <c r="D2" s="2661" t="s">
        <v>5074</v>
      </c>
      <c r="E2" s="2661"/>
      <c r="F2" s="311" t="s">
        <v>432</v>
      </c>
      <c r="G2" s="2662" t="s">
        <v>335</v>
      </c>
      <c r="H2" s="2663"/>
    </row>
    <row r="3" spans="1:11" ht="15" customHeight="1">
      <c r="A3" s="2664"/>
      <c r="B3" s="2665"/>
      <c r="C3" s="2666" t="s">
        <v>433</v>
      </c>
      <c r="D3" s="2665" t="s">
        <v>431</v>
      </c>
      <c r="E3" s="2665"/>
      <c r="F3" s="541" t="s">
        <v>434</v>
      </c>
      <c r="G3" s="2667">
        <v>41912</v>
      </c>
      <c r="H3" s="2668">
        <v>41639</v>
      </c>
    </row>
    <row r="4" spans="1:11" ht="15" customHeight="1">
      <c r="A4" s="2669" t="s">
        <v>3815</v>
      </c>
      <c r="B4" s="2670"/>
      <c r="C4" s="2670"/>
      <c r="D4" s="2670"/>
      <c r="E4" s="2670"/>
      <c r="F4" s="2670"/>
      <c r="G4" s="2670"/>
      <c r="H4" s="2671"/>
    </row>
    <row r="5" spans="1:11">
      <c r="A5" s="2672"/>
      <c r="B5" s="2673"/>
      <c r="C5" s="2673"/>
      <c r="D5" s="2673"/>
      <c r="E5" s="2673"/>
      <c r="F5" s="2674" t="s">
        <v>793</v>
      </c>
      <c r="G5" s="2674" t="s">
        <v>3816</v>
      </c>
      <c r="H5" s="2675" t="s">
        <v>3816</v>
      </c>
    </row>
    <row r="6" spans="1:11">
      <c r="A6" s="2672" t="s">
        <v>339</v>
      </c>
      <c r="B6" s="2673" t="s">
        <v>1340</v>
      </c>
      <c r="C6" s="2673"/>
      <c r="D6" s="2673"/>
      <c r="E6" s="2673"/>
      <c r="F6" s="2674" t="s">
        <v>2002</v>
      </c>
      <c r="G6" s="2674" t="s">
        <v>3817</v>
      </c>
      <c r="H6" s="2675" t="s">
        <v>2761</v>
      </c>
    </row>
    <row r="7" spans="1:11" ht="15.75">
      <c r="A7" s="2676" t="s">
        <v>342</v>
      </c>
      <c r="B7" s="2670" t="s">
        <v>2004</v>
      </c>
      <c r="C7" s="2670"/>
      <c r="D7" s="2670"/>
      <c r="E7" s="2670"/>
      <c r="F7" s="2677" t="s">
        <v>2005</v>
      </c>
      <c r="G7" s="2677" t="s">
        <v>2006</v>
      </c>
      <c r="H7" s="2678" t="s">
        <v>2007</v>
      </c>
      <c r="K7" s="2679" t="s">
        <v>5075</v>
      </c>
    </row>
    <row r="8" spans="1:11" ht="15.75">
      <c r="A8" s="2680" t="s">
        <v>2762</v>
      </c>
      <c r="B8" s="2681" t="s">
        <v>2763</v>
      </c>
      <c r="C8" s="2670"/>
      <c r="D8" s="2670"/>
      <c r="E8" s="2670"/>
      <c r="F8" s="2677"/>
      <c r="G8" s="2682"/>
      <c r="H8" s="2683"/>
      <c r="K8" s="2679"/>
    </row>
    <row r="9" spans="1:11" ht="15.75">
      <c r="A9" s="2680" t="s">
        <v>2764</v>
      </c>
      <c r="B9" s="2684" t="s">
        <v>2765</v>
      </c>
      <c r="C9" s="2670"/>
      <c r="D9" s="2670"/>
      <c r="E9" s="2670"/>
      <c r="F9" s="2685" t="s">
        <v>3710</v>
      </c>
      <c r="G9" s="333">
        <v>2883375615</v>
      </c>
      <c r="H9" s="334">
        <v>2991732779</v>
      </c>
      <c r="K9" s="2686">
        <f>H9-G9</f>
        <v>108357164</v>
      </c>
    </row>
    <row r="10" spans="1:11" ht="15.75">
      <c r="A10" s="2680" t="s">
        <v>2766</v>
      </c>
      <c r="B10" s="2684" t="s">
        <v>2767</v>
      </c>
      <c r="C10" s="2670"/>
      <c r="D10" s="2670"/>
      <c r="E10" s="2670"/>
      <c r="F10" s="2685" t="s">
        <v>3710</v>
      </c>
      <c r="G10" s="335">
        <v>64793221</v>
      </c>
      <c r="H10" s="336">
        <v>131997182</v>
      </c>
      <c r="K10" s="2686">
        <f t="shared" ref="K10:K59" si="0">H10-G10</f>
        <v>67203961</v>
      </c>
    </row>
    <row r="11" spans="1:11" ht="15.75">
      <c r="A11" s="2680" t="s">
        <v>2768</v>
      </c>
      <c r="B11" s="2684" t="s">
        <v>4193</v>
      </c>
      <c r="C11" s="2670"/>
      <c r="D11" s="2670"/>
      <c r="E11" s="2670"/>
      <c r="F11" s="2685"/>
      <c r="G11" s="335">
        <f>SUM(G9:G10)</f>
        <v>2948168836</v>
      </c>
      <c r="H11" s="336">
        <f>SUM(H9:H10)</f>
        <v>3123729961</v>
      </c>
      <c r="I11" s="2687"/>
      <c r="J11" s="2687"/>
      <c r="K11" s="2686">
        <f t="shared" si="0"/>
        <v>175561125</v>
      </c>
    </row>
    <row r="12" spans="1:11" ht="15.75">
      <c r="A12" s="2680" t="s">
        <v>4194</v>
      </c>
      <c r="B12" s="2684" t="s">
        <v>3968</v>
      </c>
      <c r="C12" s="2670"/>
      <c r="D12" s="2670"/>
      <c r="E12" s="2670"/>
      <c r="F12" s="2685" t="s">
        <v>3710</v>
      </c>
      <c r="G12" s="335">
        <v>658018606</v>
      </c>
      <c r="H12" s="336">
        <v>715359157</v>
      </c>
      <c r="K12" s="2686">
        <f t="shared" si="0"/>
        <v>57340551</v>
      </c>
    </row>
    <row r="13" spans="1:11" ht="15.75">
      <c r="A13" s="2680" t="s">
        <v>3969</v>
      </c>
      <c r="B13" s="2684" t="s">
        <v>3516</v>
      </c>
      <c r="C13" s="2670"/>
      <c r="D13" s="2670"/>
      <c r="E13" s="2670"/>
      <c r="F13" s="2685" t="s">
        <v>3517</v>
      </c>
      <c r="G13" s="335">
        <f>+G11-G12</f>
        <v>2290150230</v>
      </c>
      <c r="H13" s="336">
        <f>+H11-H12</f>
        <v>2408370804</v>
      </c>
      <c r="I13" s="2687"/>
      <c r="J13" s="2687"/>
      <c r="K13" s="2686">
        <f t="shared" si="0"/>
        <v>118220574</v>
      </c>
    </row>
    <row r="14" spans="1:11" ht="15.75">
      <c r="A14" s="2680" t="s">
        <v>3518</v>
      </c>
      <c r="B14" s="2684" t="s">
        <v>3519</v>
      </c>
      <c r="C14" s="2670"/>
      <c r="D14" s="2670"/>
      <c r="E14" s="2670"/>
      <c r="F14" s="2685" t="s">
        <v>3713</v>
      </c>
      <c r="G14" s="335"/>
      <c r="H14" s="336"/>
      <c r="K14" s="2686">
        <f t="shared" si="0"/>
        <v>0</v>
      </c>
    </row>
    <row r="15" spans="1:11" ht="15.75">
      <c r="A15" s="2680" t="s">
        <v>3520</v>
      </c>
      <c r="B15" s="2684" t="s">
        <v>3521</v>
      </c>
      <c r="C15" s="2670"/>
      <c r="D15" s="2670"/>
      <c r="E15" s="2670"/>
      <c r="F15" s="2685" t="s">
        <v>3713</v>
      </c>
      <c r="G15" s="335"/>
      <c r="H15" s="336"/>
      <c r="K15" s="2686">
        <f t="shared" si="0"/>
        <v>0</v>
      </c>
    </row>
    <row r="16" spans="1:11" ht="15.75">
      <c r="A16" s="2680" t="s">
        <v>3522</v>
      </c>
      <c r="B16" s="2684" t="s">
        <v>3523</v>
      </c>
      <c r="C16" s="2670"/>
      <c r="D16" s="2670"/>
      <c r="E16" s="2670"/>
      <c r="F16" s="2685" t="s">
        <v>3517</v>
      </c>
      <c r="G16" s="337"/>
      <c r="H16" s="338"/>
      <c r="K16" s="2686">
        <f t="shared" si="0"/>
        <v>0</v>
      </c>
    </row>
    <row r="17" spans="1:11" ht="15.75">
      <c r="A17" s="2680" t="s">
        <v>3524</v>
      </c>
      <c r="B17" s="2684" t="s">
        <v>3525</v>
      </c>
      <c r="C17" s="2670"/>
      <c r="D17" s="2670"/>
      <c r="E17" s="2670"/>
      <c r="F17" s="2685" t="s">
        <v>3517</v>
      </c>
      <c r="G17" s="335">
        <f>G13+G16</f>
        <v>2290150230</v>
      </c>
      <c r="H17" s="336">
        <f>H13+H16</f>
        <v>2408370804</v>
      </c>
      <c r="K17" s="2686">
        <f t="shared" si="0"/>
        <v>118220574</v>
      </c>
    </row>
    <row r="18" spans="1:11" ht="15.75">
      <c r="A18" s="2680" t="s">
        <v>3526</v>
      </c>
      <c r="B18" s="2684" t="s">
        <v>3527</v>
      </c>
      <c r="C18" s="2670"/>
      <c r="D18" s="2670"/>
      <c r="E18" s="2670"/>
      <c r="F18" s="2685">
        <v>122</v>
      </c>
      <c r="G18" s="335"/>
      <c r="H18" s="336"/>
      <c r="K18" s="2686">
        <f t="shared" si="0"/>
        <v>0</v>
      </c>
    </row>
    <row r="19" spans="1:11" ht="15.75">
      <c r="A19" s="2680" t="s">
        <v>3528</v>
      </c>
      <c r="B19" s="2684" t="s">
        <v>3529</v>
      </c>
      <c r="C19" s="2670"/>
      <c r="D19" s="2670"/>
      <c r="E19" s="2670"/>
      <c r="F19" s="2685" t="s">
        <v>3517</v>
      </c>
      <c r="G19" s="335"/>
      <c r="H19" s="336"/>
      <c r="K19" s="2686">
        <f t="shared" si="0"/>
        <v>0</v>
      </c>
    </row>
    <row r="20" spans="1:11" ht="15.75">
      <c r="A20" s="2680" t="s">
        <v>3530</v>
      </c>
      <c r="B20" s="2681" t="s">
        <v>3531</v>
      </c>
      <c r="C20" s="2670"/>
      <c r="D20" s="2670"/>
      <c r="E20" s="2670"/>
      <c r="F20" s="2685"/>
      <c r="G20" s="2688"/>
      <c r="H20" s="2689"/>
      <c r="K20" s="2686">
        <f t="shared" si="0"/>
        <v>0</v>
      </c>
    </row>
    <row r="21" spans="1:11" ht="15.75">
      <c r="A21" s="2680" t="s">
        <v>3532</v>
      </c>
      <c r="B21" s="2684" t="s">
        <v>4033</v>
      </c>
      <c r="C21" s="2670"/>
      <c r="D21" s="2670"/>
      <c r="E21" s="2670"/>
      <c r="F21" s="2685">
        <v>221</v>
      </c>
      <c r="G21" s="339">
        <v>2167674</v>
      </c>
      <c r="H21" s="336">
        <v>2167674</v>
      </c>
      <c r="K21" s="2686">
        <f t="shared" si="0"/>
        <v>0</v>
      </c>
    </row>
    <row r="22" spans="1:11" ht="15.75">
      <c r="A22" s="2680" t="s">
        <v>4034</v>
      </c>
      <c r="B22" s="2684" t="s">
        <v>4035</v>
      </c>
      <c r="C22" s="2670"/>
      <c r="D22" s="2670"/>
      <c r="E22" s="2670"/>
      <c r="F22" s="2685" t="s">
        <v>3517</v>
      </c>
      <c r="G22" s="339">
        <v>931155</v>
      </c>
      <c r="H22" s="336">
        <v>932263</v>
      </c>
      <c r="K22" s="2686">
        <f t="shared" si="0"/>
        <v>1108</v>
      </c>
    </row>
    <row r="23" spans="1:11" ht="15.75">
      <c r="A23" s="2680" t="s">
        <v>4036</v>
      </c>
      <c r="B23" s="2684" t="s">
        <v>4037</v>
      </c>
      <c r="C23" s="2670"/>
      <c r="D23" s="2670"/>
      <c r="E23" s="2670"/>
      <c r="F23" s="2685" t="s">
        <v>3517</v>
      </c>
      <c r="G23" s="339"/>
      <c r="H23" s="340"/>
      <c r="K23" s="2686">
        <f t="shared" si="0"/>
        <v>0</v>
      </c>
    </row>
    <row r="24" spans="1:11" ht="15.75">
      <c r="A24" s="2680" t="s">
        <v>4038</v>
      </c>
      <c r="B24" s="2684" t="s">
        <v>4039</v>
      </c>
      <c r="C24" s="2670"/>
      <c r="D24" s="2670"/>
      <c r="E24" s="2670"/>
      <c r="F24" s="2685" t="s">
        <v>3733</v>
      </c>
      <c r="G24" s="339"/>
      <c r="H24" s="336"/>
      <c r="K24" s="2686">
        <f t="shared" si="0"/>
        <v>0</v>
      </c>
    </row>
    <row r="25" spans="1:11" ht="15.75">
      <c r="A25" s="2680" t="s">
        <v>4040</v>
      </c>
      <c r="B25" s="2684" t="s">
        <v>4041</v>
      </c>
      <c r="C25" s="2670"/>
      <c r="D25" s="2670"/>
      <c r="E25" s="2670"/>
      <c r="F25" s="2685" t="s">
        <v>3517</v>
      </c>
      <c r="G25" s="2688"/>
      <c r="H25" s="2689"/>
      <c r="K25" s="2686">
        <f t="shared" si="0"/>
        <v>0</v>
      </c>
    </row>
    <row r="26" spans="1:11" ht="15.75">
      <c r="A26" s="2680" t="s">
        <v>4042</v>
      </c>
      <c r="B26" s="2684" t="s">
        <v>4043</v>
      </c>
      <c r="C26" s="2670"/>
      <c r="D26" s="2670"/>
      <c r="E26" s="2670"/>
      <c r="F26" s="2685" t="s">
        <v>3517</v>
      </c>
      <c r="G26" s="335"/>
      <c r="H26" s="336"/>
      <c r="K26" s="2686">
        <f t="shared" si="0"/>
        <v>0</v>
      </c>
    </row>
    <row r="27" spans="1:11" ht="15.75">
      <c r="A27" s="2680" t="s">
        <v>4044</v>
      </c>
      <c r="B27" s="2684" t="s">
        <v>4045</v>
      </c>
      <c r="C27" s="2670"/>
      <c r="D27" s="2670"/>
      <c r="E27" s="2670"/>
      <c r="F27" s="2685"/>
      <c r="G27" s="339"/>
      <c r="H27" s="336"/>
      <c r="K27" s="2686">
        <f t="shared" si="0"/>
        <v>0</v>
      </c>
    </row>
    <row r="28" spans="1:11" ht="15.75">
      <c r="A28" s="2680" t="s">
        <v>4046</v>
      </c>
      <c r="B28" s="2684" t="s">
        <v>4047</v>
      </c>
      <c r="C28" s="2670"/>
      <c r="D28" s="2670"/>
      <c r="E28" s="2670"/>
      <c r="F28" s="2685" t="s">
        <v>3517</v>
      </c>
      <c r="G28" s="339"/>
      <c r="H28" s="340"/>
      <c r="K28" s="2686">
        <f t="shared" si="0"/>
        <v>0</v>
      </c>
    </row>
    <row r="29" spans="1:11" ht="15.75">
      <c r="A29" s="2680" t="s">
        <v>4048</v>
      </c>
      <c r="B29" s="2684" t="s">
        <v>4049</v>
      </c>
      <c r="C29" s="2670"/>
      <c r="D29" s="2670"/>
      <c r="E29" s="2670"/>
      <c r="F29" s="2685"/>
      <c r="G29" s="339">
        <f>G21-G22+G23+G24+SUM(G26:G28)</f>
        <v>1236519</v>
      </c>
      <c r="H29" s="340">
        <f>H21-H22+H23+H24+SUM(H26:H28)</f>
        <v>1235411</v>
      </c>
      <c r="K29" s="2686">
        <f t="shared" si="0"/>
        <v>-1108</v>
      </c>
    </row>
    <row r="30" spans="1:11" ht="15.75">
      <c r="A30" s="2680" t="s">
        <v>4050</v>
      </c>
      <c r="B30" s="2681" t="s">
        <v>4051</v>
      </c>
      <c r="C30" s="2670"/>
      <c r="D30" s="2670"/>
      <c r="E30" s="2670"/>
      <c r="F30" s="2685"/>
      <c r="G30" s="2690"/>
      <c r="H30" s="2691"/>
      <c r="K30" s="2686">
        <f t="shared" si="0"/>
        <v>0</v>
      </c>
    </row>
    <row r="31" spans="1:11" ht="15.75">
      <c r="A31" s="2680" t="s">
        <v>4052</v>
      </c>
      <c r="B31" s="2684" t="s">
        <v>4053</v>
      </c>
      <c r="C31" s="2670"/>
      <c r="D31" s="2670"/>
      <c r="E31" s="2670"/>
      <c r="F31" s="2685" t="s">
        <v>3517</v>
      </c>
      <c r="G31" s="339">
        <v>1258622</v>
      </c>
      <c r="H31" s="336">
        <v>4648170</v>
      </c>
      <c r="K31" s="2686">
        <f t="shared" si="0"/>
        <v>3389548</v>
      </c>
    </row>
    <row r="32" spans="1:11" ht="15.75">
      <c r="A32" s="2680" t="s">
        <v>4054</v>
      </c>
      <c r="B32" s="2684" t="s">
        <v>4055</v>
      </c>
      <c r="C32" s="2670"/>
      <c r="D32" s="2670"/>
      <c r="E32" s="2670"/>
      <c r="F32" s="2685" t="s">
        <v>3517</v>
      </c>
      <c r="G32" s="339"/>
      <c r="H32" s="336"/>
      <c r="K32" s="2686">
        <f t="shared" si="0"/>
        <v>0</v>
      </c>
    </row>
    <row r="33" spans="1:12" ht="15.75">
      <c r="A33" s="2680" t="s">
        <v>4056</v>
      </c>
      <c r="B33" s="2684" t="s">
        <v>4057</v>
      </c>
      <c r="C33" s="2670"/>
      <c r="D33" s="2670"/>
      <c r="E33" s="2670"/>
      <c r="F33" s="2685" t="s">
        <v>3517</v>
      </c>
      <c r="G33" s="339"/>
      <c r="H33" s="340"/>
      <c r="K33" s="2686">
        <f t="shared" si="0"/>
        <v>0</v>
      </c>
    </row>
    <row r="34" spans="1:12" ht="15.75">
      <c r="A34" s="2680" t="s">
        <v>4058</v>
      </c>
      <c r="B34" s="2684" t="s">
        <v>4059</v>
      </c>
      <c r="C34" s="2670"/>
      <c r="D34" s="2670"/>
      <c r="E34" s="2670"/>
      <c r="F34" s="2685" t="s">
        <v>3517</v>
      </c>
      <c r="G34" s="339"/>
      <c r="H34" s="336"/>
      <c r="K34" s="2686">
        <f t="shared" si="0"/>
        <v>0</v>
      </c>
    </row>
    <row r="35" spans="1:12" ht="15.75">
      <c r="A35" s="2680" t="s">
        <v>4060</v>
      </c>
      <c r="B35" s="2684" t="s">
        <v>4061</v>
      </c>
      <c r="C35" s="2670"/>
      <c r="D35" s="2670"/>
      <c r="E35" s="2670"/>
      <c r="F35" s="2685"/>
      <c r="G35" s="339"/>
      <c r="H35" s="340"/>
      <c r="K35" s="2686">
        <f t="shared" si="0"/>
        <v>0</v>
      </c>
    </row>
    <row r="36" spans="1:12" ht="15.75">
      <c r="A36" s="2680" t="s">
        <v>4062</v>
      </c>
      <c r="B36" s="2684" t="s">
        <v>4063</v>
      </c>
      <c r="C36" s="2670"/>
      <c r="D36" s="2670"/>
      <c r="E36" s="2670"/>
      <c r="F36" s="2685" t="s">
        <v>3517</v>
      </c>
      <c r="G36" s="339">
        <v>140425792</v>
      </c>
      <c r="H36" s="336">
        <v>140467889</v>
      </c>
      <c r="K36" s="2686">
        <f t="shared" si="0"/>
        <v>42097</v>
      </c>
    </row>
    <row r="37" spans="1:12" ht="15.75">
      <c r="A37" s="2680" t="s">
        <v>4064</v>
      </c>
      <c r="B37" s="2684" t="s">
        <v>1701</v>
      </c>
      <c r="C37" s="2670"/>
      <c r="D37" s="2670"/>
      <c r="E37" s="2670"/>
      <c r="F37" s="2685" t="s">
        <v>3517</v>
      </c>
      <c r="G37" s="339">
        <v>100263094</v>
      </c>
      <c r="H37" s="336">
        <f>126685484+265</f>
        <v>126685749</v>
      </c>
      <c r="K37" s="2686">
        <f t="shared" si="0"/>
        <v>26422655</v>
      </c>
    </row>
    <row r="38" spans="1:12" ht="15.75">
      <c r="A38" s="2680" t="s">
        <v>1702</v>
      </c>
      <c r="B38" s="2684" t="s">
        <v>1703</v>
      </c>
      <c r="C38" s="2670"/>
      <c r="D38" s="2670"/>
      <c r="E38" s="2670"/>
      <c r="F38" s="2685" t="s">
        <v>3517</v>
      </c>
      <c r="G38" s="339">
        <v>23689747</v>
      </c>
      <c r="H38" s="336">
        <v>20021680</v>
      </c>
      <c r="I38" s="1161"/>
      <c r="J38" s="1161"/>
      <c r="K38" s="2686">
        <f t="shared" si="0"/>
        <v>-3668067</v>
      </c>
    </row>
    <row r="39" spans="1:12" ht="15.75">
      <c r="A39" s="2680" t="s">
        <v>1704</v>
      </c>
      <c r="B39" s="2684" t="s">
        <v>1705</v>
      </c>
      <c r="C39" s="2670"/>
      <c r="D39" s="2670"/>
      <c r="E39" s="2670"/>
      <c r="F39" s="2685" t="s">
        <v>3517</v>
      </c>
      <c r="G39" s="339"/>
      <c r="H39" s="340"/>
      <c r="K39" s="2686">
        <f t="shared" si="0"/>
        <v>0</v>
      </c>
    </row>
    <row r="40" spans="1:12" ht="15.75">
      <c r="A40" s="2680" t="s">
        <v>1706</v>
      </c>
      <c r="B40" s="2684" t="s">
        <v>1707</v>
      </c>
      <c r="C40" s="2670"/>
      <c r="D40" s="2670"/>
      <c r="E40" s="2670"/>
      <c r="F40" s="2685" t="s">
        <v>3517</v>
      </c>
      <c r="G40" s="339">
        <v>265527414</v>
      </c>
      <c r="H40" s="336">
        <v>371797977</v>
      </c>
      <c r="K40" s="2686">
        <f t="shared" si="0"/>
        <v>106270563</v>
      </c>
    </row>
    <row r="41" spans="1:12" ht="15.75">
      <c r="A41" s="2680" t="s">
        <v>1708</v>
      </c>
      <c r="B41" s="2684" t="s">
        <v>1709</v>
      </c>
      <c r="C41" s="2670"/>
      <c r="D41" s="2670"/>
      <c r="E41" s="2670"/>
      <c r="F41" s="2685">
        <v>227</v>
      </c>
      <c r="G41" s="339"/>
      <c r="H41" s="340"/>
      <c r="K41" s="2686">
        <f t="shared" si="0"/>
        <v>0</v>
      </c>
      <c r="L41" s="1161"/>
    </row>
    <row r="42" spans="1:12" ht="15.75">
      <c r="A42" s="2680" t="s">
        <v>1710</v>
      </c>
      <c r="B42" s="2684" t="s">
        <v>1711</v>
      </c>
      <c r="C42" s="2670"/>
      <c r="D42" s="2670"/>
      <c r="E42" s="2670"/>
      <c r="F42" s="2685">
        <v>227</v>
      </c>
      <c r="G42" s="339"/>
      <c r="H42" s="340"/>
      <c r="K42" s="2686">
        <f t="shared" si="0"/>
        <v>0</v>
      </c>
    </row>
    <row r="43" spans="1:12" ht="15.75">
      <c r="A43" s="2680" t="s">
        <v>1712</v>
      </c>
      <c r="B43" s="2684" t="s">
        <v>1713</v>
      </c>
      <c r="C43" s="2670"/>
      <c r="D43" s="2670"/>
      <c r="E43" s="2670"/>
      <c r="F43" s="2685">
        <v>227</v>
      </c>
      <c r="G43" s="339"/>
      <c r="H43" s="340"/>
      <c r="K43" s="2686">
        <f t="shared" si="0"/>
        <v>0</v>
      </c>
    </row>
    <row r="44" spans="1:12" ht="15.75">
      <c r="A44" s="2680" t="s">
        <v>156</v>
      </c>
      <c r="B44" s="2684" t="s">
        <v>157</v>
      </c>
      <c r="C44" s="2670"/>
      <c r="D44" s="2670"/>
      <c r="E44" s="2670"/>
      <c r="F44" s="2685">
        <v>227</v>
      </c>
      <c r="G44" s="339">
        <v>4972360</v>
      </c>
      <c r="H44" s="336">
        <v>9728848</v>
      </c>
      <c r="K44" s="2686">
        <f t="shared" si="0"/>
        <v>4756488</v>
      </c>
    </row>
    <row r="45" spans="1:12" ht="15.75">
      <c r="A45" s="2680" t="s">
        <v>158</v>
      </c>
      <c r="B45" s="2684" t="s">
        <v>159</v>
      </c>
      <c r="C45" s="2670"/>
      <c r="D45" s="2670"/>
      <c r="E45" s="2670"/>
      <c r="F45" s="2685">
        <v>227</v>
      </c>
      <c r="G45" s="339"/>
      <c r="H45" s="340"/>
      <c r="K45" s="2686">
        <f t="shared" si="0"/>
        <v>0</v>
      </c>
    </row>
    <row r="46" spans="1:12" ht="15.75">
      <c r="A46" s="2680" t="s">
        <v>160</v>
      </c>
      <c r="B46" s="2684" t="s">
        <v>161</v>
      </c>
      <c r="C46" s="2670"/>
      <c r="D46" s="2670"/>
      <c r="E46" s="2670"/>
      <c r="F46" s="2685">
        <v>227</v>
      </c>
      <c r="G46" s="339"/>
      <c r="H46" s="340"/>
      <c r="K46" s="2686">
        <f t="shared" si="0"/>
        <v>0</v>
      </c>
    </row>
    <row r="47" spans="1:12" ht="15.75" customHeight="1">
      <c r="A47" s="2680" t="s">
        <v>162</v>
      </c>
      <c r="B47" s="2684" t="s">
        <v>163</v>
      </c>
      <c r="C47" s="2670"/>
      <c r="D47" s="2670"/>
      <c r="E47" s="2670"/>
      <c r="F47" s="2685" t="s">
        <v>164</v>
      </c>
      <c r="G47" s="339"/>
      <c r="H47" s="340"/>
      <c r="K47" s="2686">
        <f t="shared" si="0"/>
        <v>0</v>
      </c>
    </row>
    <row r="48" spans="1:12" ht="15.75">
      <c r="A48" s="2680" t="s">
        <v>2021</v>
      </c>
      <c r="B48" s="2684" t="s">
        <v>2022</v>
      </c>
      <c r="C48" s="2670"/>
      <c r="D48" s="2670"/>
      <c r="E48" s="2670"/>
      <c r="F48" s="2685" t="s">
        <v>3737</v>
      </c>
      <c r="G48" s="339"/>
      <c r="H48" s="340"/>
      <c r="K48" s="2686">
        <f t="shared" si="0"/>
        <v>0</v>
      </c>
    </row>
    <row r="49" spans="1:11" ht="15.75">
      <c r="A49" s="2680" t="s">
        <v>2023</v>
      </c>
      <c r="B49" s="2684" t="s">
        <v>2024</v>
      </c>
      <c r="C49" s="2670"/>
      <c r="D49" s="2670"/>
      <c r="E49" s="2670"/>
      <c r="F49" s="2685" t="s">
        <v>3737</v>
      </c>
      <c r="G49" s="339"/>
      <c r="H49" s="340"/>
      <c r="K49" s="2686">
        <f t="shared" si="0"/>
        <v>0</v>
      </c>
    </row>
    <row r="50" spans="1:11" ht="15.75">
      <c r="A50" s="2680" t="s">
        <v>2025</v>
      </c>
      <c r="B50" s="2684" t="s">
        <v>2026</v>
      </c>
      <c r="C50" s="2670"/>
      <c r="D50" s="2670"/>
      <c r="E50" s="2670"/>
      <c r="F50" s="2685" t="s">
        <v>3517</v>
      </c>
      <c r="G50" s="339">
        <v>0</v>
      </c>
      <c r="H50" s="336">
        <v>-7445</v>
      </c>
      <c r="K50" s="2686">
        <f t="shared" si="0"/>
        <v>-7445</v>
      </c>
    </row>
    <row r="51" spans="1:11" ht="15.75">
      <c r="A51" s="2680" t="s">
        <v>2027</v>
      </c>
      <c r="B51" s="2684" t="s">
        <v>2028</v>
      </c>
      <c r="C51" s="2670"/>
      <c r="D51" s="2670"/>
      <c r="E51" s="2670"/>
      <c r="F51" s="2685" t="s">
        <v>3517</v>
      </c>
      <c r="G51" s="339">
        <v>74870686</v>
      </c>
      <c r="H51" s="336">
        <v>87803723</v>
      </c>
      <c r="K51" s="2686">
        <f t="shared" si="0"/>
        <v>12933037</v>
      </c>
    </row>
    <row r="52" spans="1:11" ht="15.75">
      <c r="A52" s="2680" t="s">
        <v>2029</v>
      </c>
      <c r="B52" s="2684" t="s">
        <v>2079</v>
      </c>
      <c r="C52" s="2670"/>
      <c r="D52" s="2670"/>
      <c r="E52" s="2670"/>
      <c r="F52" s="2685" t="s">
        <v>3517</v>
      </c>
      <c r="G52" s="339">
        <v>2600214</v>
      </c>
      <c r="H52" s="336">
        <v>2459566</v>
      </c>
      <c r="K52" s="2686">
        <f t="shared" si="0"/>
        <v>-140648</v>
      </c>
    </row>
    <row r="53" spans="1:11" ht="15.75">
      <c r="A53" s="2680" t="s">
        <v>2030</v>
      </c>
      <c r="B53" s="2684" t="s">
        <v>2031</v>
      </c>
      <c r="C53" s="2670"/>
      <c r="D53" s="2670"/>
      <c r="E53" s="2670"/>
      <c r="F53" s="2685" t="s">
        <v>3517</v>
      </c>
      <c r="G53" s="339">
        <v>19031361</v>
      </c>
      <c r="H53" s="336">
        <v>21336406</v>
      </c>
      <c r="K53" s="2686">
        <f t="shared" si="0"/>
        <v>2305045</v>
      </c>
    </row>
    <row r="54" spans="1:11" ht="15.75">
      <c r="A54" s="2680" t="s">
        <v>2032</v>
      </c>
      <c r="B54" s="2684" t="s">
        <v>2033</v>
      </c>
      <c r="C54" s="2670"/>
      <c r="D54" s="2670"/>
      <c r="E54" s="2670"/>
      <c r="F54" s="2685" t="s">
        <v>3517</v>
      </c>
      <c r="G54" s="2692"/>
      <c r="H54" s="341"/>
      <c r="K54" s="2686">
        <f t="shared" si="0"/>
        <v>0</v>
      </c>
    </row>
    <row r="55" spans="1:11" ht="15.75">
      <c r="A55" s="2680" t="s">
        <v>2034</v>
      </c>
      <c r="B55" s="2684" t="s">
        <v>2035</v>
      </c>
      <c r="C55" s="2670"/>
      <c r="D55" s="2670"/>
      <c r="E55" s="2670"/>
      <c r="F55" s="2685" t="s">
        <v>3517</v>
      </c>
      <c r="G55" s="339"/>
      <c r="H55" s="340"/>
      <c r="K55" s="2686">
        <f t="shared" si="0"/>
        <v>0</v>
      </c>
    </row>
    <row r="56" spans="1:11" ht="15.75">
      <c r="A56" s="2680" t="s">
        <v>2036</v>
      </c>
      <c r="B56" s="2684" t="s">
        <v>2037</v>
      </c>
      <c r="C56" s="2670"/>
      <c r="D56" s="2670"/>
      <c r="E56" s="2670"/>
      <c r="F56" s="2685" t="s">
        <v>3517</v>
      </c>
      <c r="G56" s="339">
        <v>4400895</v>
      </c>
      <c r="H56" s="336">
        <v>8841858</v>
      </c>
      <c r="K56" s="2686">
        <f t="shared" si="0"/>
        <v>4440963</v>
      </c>
    </row>
    <row r="57" spans="1:11" ht="15.75">
      <c r="A57" s="2680" t="s">
        <v>2038</v>
      </c>
      <c r="B57" s="2684" t="s">
        <v>2039</v>
      </c>
      <c r="C57" s="2670"/>
      <c r="D57" s="2670"/>
      <c r="E57" s="2670"/>
      <c r="F57" s="2685" t="s">
        <v>3517</v>
      </c>
      <c r="G57" s="339">
        <v>84832195</v>
      </c>
      <c r="H57" s="336">
        <v>78936853</v>
      </c>
      <c r="K57" s="2686">
        <f t="shared" si="0"/>
        <v>-5895342</v>
      </c>
    </row>
    <row r="58" spans="1:11" ht="15.75">
      <c r="A58" s="2680" t="s">
        <v>2040</v>
      </c>
      <c r="B58" s="2684" t="s">
        <v>2041</v>
      </c>
      <c r="C58" s="2670"/>
      <c r="D58" s="2670"/>
      <c r="E58" s="2670"/>
      <c r="F58" s="2685"/>
      <c r="G58" s="339">
        <v>16383086</v>
      </c>
      <c r="H58" s="336">
        <v>17781445</v>
      </c>
      <c r="K58" s="2686">
        <f t="shared" si="0"/>
        <v>1398359</v>
      </c>
    </row>
    <row r="59" spans="1:11" ht="16.5" thickBot="1">
      <c r="A59" s="2693" t="s">
        <v>2042</v>
      </c>
      <c r="B59" s="2694" t="s">
        <v>5047</v>
      </c>
      <c r="C59" s="2695"/>
      <c r="D59" s="2695"/>
      <c r="E59" s="2695"/>
      <c r="F59" s="2696"/>
      <c r="G59" s="2697"/>
      <c r="H59" s="2698"/>
      <c r="K59" s="2686">
        <f t="shared" si="0"/>
        <v>0</v>
      </c>
    </row>
    <row r="60" spans="1:11" ht="15.75">
      <c r="A60" s="2699"/>
      <c r="B60" s="2700"/>
      <c r="C60" s="2701"/>
      <c r="D60" s="2701"/>
      <c r="E60" s="2701"/>
      <c r="F60" s="2702"/>
      <c r="G60" s="2703"/>
      <c r="H60" s="2703"/>
      <c r="K60" s="2686"/>
    </row>
    <row r="61" spans="1:11" ht="15.75">
      <c r="A61" s="2704" t="s">
        <v>2043</v>
      </c>
      <c r="B61" s="2661"/>
      <c r="C61" s="2673"/>
      <c r="D61" s="2673"/>
      <c r="E61" s="2673"/>
      <c r="F61" s="2673"/>
      <c r="G61" s="2537"/>
      <c r="H61" s="2537"/>
      <c r="K61" s="2686"/>
    </row>
    <row r="62" spans="1:11" ht="15.75">
      <c r="A62" s="2673" t="s">
        <v>2044</v>
      </c>
      <c r="B62" s="2673"/>
      <c r="C62" s="2673"/>
      <c r="D62" s="563"/>
      <c r="E62" s="2673"/>
      <c r="F62" s="2673"/>
      <c r="G62" s="2537"/>
      <c r="H62" s="2537"/>
      <c r="K62" s="2686"/>
    </row>
    <row r="63" spans="1:11" ht="15.75">
      <c r="A63" s="2673"/>
      <c r="B63" s="2673"/>
      <c r="C63" s="2673"/>
      <c r="D63" s="563"/>
      <c r="E63" s="2673"/>
      <c r="F63" s="2673"/>
      <c r="G63" s="2537"/>
      <c r="H63" s="2537"/>
      <c r="K63" s="2686"/>
    </row>
    <row r="64" spans="1:11" ht="16.5" thickBot="1">
      <c r="A64" s="2661"/>
      <c r="B64" s="2661"/>
      <c r="C64" s="2661"/>
      <c r="D64" s="2661"/>
      <c r="E64" s="2661"/>
      <c r="F64" s="2661"/>
      <c r="G64" s="2536"/>
      <c r="H64" s="2536"/>
      <c r="K64" s="2686"/>
    </row>
    <row r="65" spans="1:11" ht="15.75">
      <c r="A65" s="2705"/>
      <c r="B65" s="2654" t="s">
        <v>446</v>
      </c>
      <c r="C65" s="2655" t="s">
        <v>429</v>
      </c>
      <c r="D65" s="2656"/>
      <c r="E65" s="2656"/>
      <c r="F65" s="2654"/>
      <c r="G65" s="2654" t="s">
        <v>332</v>
      </c>
      <c r="H65" s="2706" t="s">
        <v>333</v>
      </c>
      <c r="K65" s="2686"/>
    </row>
    <row r="66" spans="1:11" ht="15.75">
      <c r="A66" s="2659"/>
      <c r="B66" s="538" t="s">
        <v>3553</v>
      </c>
      <c r="C66" s="2660" t="s">
        <v>430</v>
      </c>
      <c r="D66" s="2661" t="s">
        <v>5074</v>
      </c>
      <c r="E66" s="2661"/>
      <c r="F66" s="2707" t="s">
        <v>432</v>
      </c>
      <c r="G66" s="2707" t="s">
        <v>335</v>
      </c>
      <c r="H66" s="2663"/>
      <c r="K66" s="2686"/>
    </row>
    <row r="67" spans="1:11" ht="15.75">
      <c r="A67" s="2664"/>
      <c r="B67" s="2665"/>
      <c r="C67" s="2666" t="s">
        <v>433</v>
      </c>
      <c r="D67" s="2665" t="s">
        <v>431</v>
      </c>
      <c r="E67" s="2665"/>
      <c r="F67" s="2708" t="s">
        <v>434</v>
      </c>
      <c r="G67" s="2667">
        <f>G3</f>
        <v>41912</v>
      </c>
      <c r="H67" s="2668">
        <f>H3</f>
        <v>41639</v>
      </c>
      <c r="K67" s="2686"/>
    </row>
    <row r="68" spans="1:11" ht="15.75">
      <c r="A68" s="2669" t="s">
        <v>2045</v>
      </c>
      <c r="B68" s="2709"/>
      <c r="C68" s="2670"/>
      <c r="D68" s="2670"/>
      <c r="E68" s="2670"/>
      <c r="F68" s="2670"/>
      <c r="G68" s="2670"/>
      <c r="H68" s="2671"/>
      <c r="K68" s="2686"/>
    </row>
    <row r="69" spans="1:11" ht="15.75">
      <c r="A69" s="2710"/>
      <c r="B69" s="2673"/>
      <c r="C69" s="2673"/>
      <c r="D69" s="2673"/>
      <c r="E69" s="2673"/>
      <c r="F69" s="2674" t="s">
        <v>793</v>
      </c>
      <c r="G69" s="2674" t="s">
        <v>3816</v>
      </c>
      <c r="H69" s="2675" t="s">
        <v>3816</v>
      </c>
      <c r="K69" s="2686"/>
    </row>
    <row r="70" spans="1:11" ht="15.75">
      <c r="A70" s="2710" t="s">
        <v>339</v>
      </c>
      <c r="B70" s="2673" t="s">
        <v>1340</v>
      </c>
      <c r="C70" s="2673"/>
      <c r="D70" s="2673"/>
      <c r="E70" s="2673"/>
      <c r="F70" s="2674" t="s">
        <v>2002</v>
      </c>
      <c r="G70" s="2674" t="s">
        <v>3817</v>
      </c>
      <c r="H70" s="2675" t="s">
        <v>2761</v>
      </c>
      <c r="K70" s="2686"/>
    </row>
    <row r="71" spans="1:11" ht="15.75">
      <c r="A71" s="2680" t="s">
        <v>342</v>
      </c>
      <c r="B71" s="2670" t="s">
        <v>2004</v>
      </c>
      <c r="C71" s="2670"/>
      <c r="D71" s="2670"/>
      <c r="E71" s="2670"/>
      <c r="F71" s="2677" t="s">
        <v>2005</v>
      </c>
      <c r="G71" s="2677" t="s">
        <v>2006</v>
      </c>
      <c r="H71" s="2678" t="s">
        <v>2007</v>
      </c>
      <c r="K71" s="2686"/>
    </row>
    <row r="72" spans="1:11" ht="15.75">
      <c r="A72" s="2680" t="s">
        <v>2046</v>
      </c>
      <c r="B72" s="2684" t="s">
        <v>5076</v>
      </c>
      <c r="C72" s="2670"/>
      <c r="D72" s="2670"/>
      <c r="E72" s="2670"/>
      <c r="F72" s="2711"/>
      <c r="G72" s="350"/>
      <c r="H72" s="288"/>
      <c r="K72" s="2686">
        <f t="shared" ref="K72:K91" si="1">H72-G72</f>
        <v>0</v>
      </c>
    </row>
    <row r="73" spans="1:11" ht="16.5" thickBot="1">
      <c r="A73" s="2680" t="s">
        <v>2048</v>
      </c>
      <c r="B73" s="2712" t="s">
        <v>5077</v>
      </c>
      <c r="C73" s="2695"/>
      <c r="D73" s="2695"/>
      <c r="E73" s="2695"/>
      <c r="F73" s="2713"/>
      <c r="G73" s="2714">
        <f>SUM(G31:G37)-G38+SUM(G39:G48)-G49+SUM(G50:G58)</f>
        <v>690875972</v>
      </c>
      <c r="H73" s="2714">
        <f>SUM(H31:H37)-H38+SUM(H39:H48)-H49+SUM(H50:H58)</f>
        <v>850459359</v>
      </c>
      <c r="K73" s="2686">
        <f t="shared" si="1"/>
        <v>159583387</v>
      </c>
    </row>
    <row r="74" spans="1:11" ht="15.75">
      <c r="A74" s="2680" t="s">
        <v>2051</v>
      </c>
      <c r="B74" s="2681" t="s">
        <v>2047</v>
      </c>
      <c r="C74" s="2670"/>
      <c r="D74" s="2670"/>
      <c r="E74" s="2670"/>
      <c r="F74" s="2715"/>
      <c r="G74" s="2716"/>
      <c r="H74" s="2717"/>
      <c r="K74" s="2686">
        <f t="shared" si="1"/>
        <v>0</v>
      </c>
    </row>
    <row r="75" spans="1:11" ht="15.75">
      <c r="A75" s="2680" t="s">
        <v>2053</v>
      </c>
      <c r="B75" s="2684" t="s">
        <v>2049</v>
      </c>
      <c r="C75" s="2670"/>
      <c r="D75" s="2670"/>
      <c r="E75" s="2670"/>
      <c r="F75" s="2718" t="s">
        <v>2050</v>
      </c>
      <c r="G75" s="342">
        <v>3415418</v>
      </c>
      <c r="H75" s="336">
        <v>3248747</v>
      </c>
      <c r="K75" s="2686">
        <f t="shared" si="1"/>
        <v>-166671</v>
      </c>
    </row>
    <row r="76" spans="1:11" ht="15.75">
      <c r="A76" s="2680" t="s">
        <v>2055</v>
      </c>
      <c r="B76" s="2684" t="s">
        <v>2052</v>
      </c>
      <c r="C76" s="2670"/>
      <c r="D76" s="2670"/>
      <c r="E76" s="2670"/>
      <c r="F76" s="2718">
        <v>230</v>
      </c>
      <c r="G76" s="342"/>
      <c r="H76" s="340"/>
      <c r="K76" s="2686">
        <f t="shared" si="1"/>
        <v>0</v>
      </c>
    </row>
    <row r="77" spans="1:11" ht="15.75">
      <c r="A77" s="2680" t="s">
        <v>2057</v>
      </c>
      <c r="B77" s="2684" t="s">
        <v>2054</v>
      </c>
      <c r="C77" s="2670"/>
      <c r="D77" s="2670"/>
      <c r="E77" s="2670"/>
      <c r="F77" s="2718">
        <v>230</v>
      </c>
      <c r="G77" s="342"/>
      <c r="H77" s="340"/>
      <c r="K77" s="2686">
        <f t="shared" si="1"/>
        <v>0</v>
      </c>
    </row>
    <row r="78" spans="1:11" ht="15.75">
      <c r="A78" s="2680" t="s">
        <v>2059</v>
      </c>
      <c r="B78" s="2684" t="s">
        <v>2056</v>
      </c>
      <c r="C78" s="2670"/>
      <c r="D78" s="2670"/>
      <c r="E78" s="2670"/>
      <c r="F78" s="2718">
        <v>232</v>
      </c>
      <c r="G78" s="342">
        <v>640186543</v>
      </c>
      <c r="H78" s="336">
        <v>554624460</v>
      </c>
      <c r="K78" s="2686">
        <f t="shared" si="1"/>
        <v>-85562083</v>
      </c>
    </row>
    <row r="79" spans="1:11" ht="15.75">
      <c r="A79" s="2680" t="s">
        <v>2061</v>
      </c>
      <c r="B79" s="2684" t="s">
        <v>2058</v>
      </c>
      <c r="C79" s="2670"/>
      <c r="D79" s="2670"/>
      <c r="E79" s="2670"/>
      <c r="F79" s="2718" t="s">
        <v>2050</v>
      </c>
      <c r="G79" s="342"/>
      <c r="H79" s="340"/>
      <c r="K79" s="2686">
        <f t="shared" si="1"/>
        <v>0</v>
      </c>
    </row>
    <row r="80" spans="1:11" ht="15.75">
      <c r="A80" s="2680" t="s">
        <v>2063</v>
      </c>
      <c r="B80" s="2684" t="s">
        <v>2060</v>
      </c>
      <c r="C80" s="2670"/>
      <c r="D80" s="2670"/>
      <c r="E80" s="2670"/>
      <c r="F80" s="2718" t="s">
        <v>2050</v>
      </c>
      <c r="G80" s="342"/>
      <c r="H80" s="340"/>
      <c r="K80" s="2686">
        <f t="shared" si="1"/>
        <v>0</v>
      </c>
    </row>
    <row r="81" spans="1:11" ht="15.75">
      <c r="A81" s="2680" t="s">
        <v>2065</v>
      </c>
      <c r="B81" s="2684" t="s">
        <v>2062</v>
      </c>
      <c r="C81" s="2670"/>
      <c r="D81" s="2670"/>
      <c r="E81" s="2670"/>
      <c r="F81" s="2718" t="s">
        <v>2050</v>
      </c>
      <c r="G81" s="342"/>
      <c r="H81" s="340">
        <v>56004</v>
      </c>
      <c r="K81" s="2686">
        <f t="shared" si="1"/>
        <v>56004</v>
      </c>
    </row>
    <row r="82" spans="1:11" ht="15.75">
      <c r="A82" s="2680" t="s">
        <v>2067</v>
      </c>
      <c r="B82" s="2684" t="s">
        <v>2064</v>
      </c>
      <c r="C82" s="2670"/>
      <c r="D82" s="2670"/>
      <c r="E82" s="2670"/>
      <c r="F82" s="2718" t="s">
        <v>2050</v>
      </c>
      <c r="G82" s="342"/>
      <c r="H82" s="340"/>
      <c r="K82" s="2686">
        <f t="shared" si="1"/>
        <v>0</v>
      </c>
    </row>
    <row r="83" spans="1:11" ht="15.75">
      <c r="A83" s="2680" t="s">
        <v>2069</v>
      </c>
      <c r="B83" s="2684" t="s">
        <v>2066</v>
      </c>
      <c r="C83" s="2670"/>
      <c r="D83" s="2670"/>
      <c r="E83" s="2670"/>
      <c r="F83" s="2718">
        <v>233</v>
      </c>
      <c r="G83" s="342">
        <v>12480480</v>
      </c>
      <c r="H83" s="336">
        <v>13165802</v>
      </c>
      <c r="K83" s="2686">
        <f t="shared" si="1"/>
        <v>685322</v>
      </c>
    </row>
    <row r="84" spans="1:11" ht="15.75">
      <c r="A84" s="2680" t="s">
        <v>2071</v>
      </c>
      <c r="B84" s="2684" t="s">
        <v>2068</v>
      </c>
      <c r="C84" s="2670"/>
      <c r="D84" s="2670"/>
      <c r="E84" s="2670"/>
      <c r="F84" s="2718" t="s">
        <v>2050</v>
      </c>
      <c r="G84" s="342"/>
      <c r="H84" s="340"/>
      <c r="K84" s="2686">
        <f t="shared" si="1"/>
        <v>0</v>
      </c>
    </row>
    <row r="85" spans="1:11" ht="15.75">
      <c r="A85" s="2680" t="s">
        <v>2073</v>
      </c>
      <c r="B85" s="2684" t="s">
        <v>2070</v>
      </c>
      <c r="C85" s="2670"/>
      <c r="D85" s="2670"/>
      <c r="E85" s="2670"/>
      <c r="F85" s="2718" t="s">
        <v>4097</v>
      </c>
      <c r="G85" s="342"/>
      <c r="H85" s="336"/>
      <c r="K85" s="2686">
        <f t="shared" si="1"/>
        <v>0</v>
      </c>
    </row>
    <row r="86" spans="1:11" ht="15.75">
      <c r="A86" s="2680" t="s">
        <v>2075</v>
      </c>
      <c r="B86" s="2684" t="s">
        <v>2072</v>
      </c>
      <c r="C86" s="2670"/>
      <c r="D86" s="2670"/>
      <c r="E86" s="2670"/>
      <c r="F86" s="2718" t="s">
        <v>2050</v>
      </c>
      <c r="G86" s="342"/>
      <c r="H86" s="340"/>
      <c r="K86" s="2686">
        <f t="shared" si="1"/>
        <v>0</v>
      </c>
    </row>
    <row r="87" spans="1:11" ht="15.75">
      <c r="A87" s="2680" t="s">
        <v>2077</v>
      </c>
      <c r="B87" s="2684" t="s">
        <v>2074</v>
      </c>
      <c r="C87" s="2670"/>
      <c r="D87" s="2670"/>
      <c r="E87" s="2670"/>
      <c r="F87" s="2718">
        <v>234</v>
      </c>
      <c r="G87" s="342">
        <v>301741507</v>
      </c>
      <c r="H87" s="336">
        <v>271819157</v>
      </c>
      <c r="K87" s="2686">
        <f t="shared" si="1"/>
        <v>-29922350</v>
      </c>
    </row>
    <row r="88" spans="1:11" ht="15.75">
      <c r="A88" s="2680" t="s">
        <v>392</v>
      </c>
      <c r="B88" s="2684" t="s">
        <v>2076</v>
      </c>
      <c r="C88" s="2670"/>
      <c r="D88" s="2670"/>
      <c r="E88" s="2670"/>
      <c r="F88" s="2666" t="s">
        <v>2050</v>
      </c>
      <c r="G88" s="2719"/>
      <c r="H88" s="317"/>
      <c r="K88" s="2686">
        <f t="shared" si="1"/>
        <v>0</v>
      </c>
    </row>
    <row r="89" spans="1:11" ht="15.75">
      <c r="A89" s="2676">
        <v>70</v>
      </c>
      <c r="B89" s="2684" t="s">
        <v>391</v>
      </c>
      <c r="C89" s="2670"/>
      <c r="D89" s="2670"/>
      <c r="E89" s="2670"/>
      <c r="F89" s="2711"/>
      <c r="G89" s="2720">
        <f>SUM(G75:G88)</f>
        <v>957823948</v>
      </c>
      <c r="H89" s="340">
        <f>SUM(H75:H88)</f>
        <v>842914170</v>
      </c>
      <c r="K89" s="2686">
        <f t="shared" si="1"/>
        <v>-114909778</v>
      </c>
    </row>
    <row r="90" spans="1:11" ht="15.75">
      <c r="A90" s="2672">
        <v>71</v>
      </c>
      <c r="B90" s="2704" t="s">
        <v>2080</v>
      </c>
      <c r="C90" s="2673"/>
      <c r="D90" s="2673"/>
      <c r="E90" s="2673"/>
      <c r="F90" s="2721"/>
      <c r="G90" s="2613"/>
      <c r="H90" s="2526"/>
      <c r="K90" s="2686">
        <f t="shared" si="1"/>
        <v>0</v>
      </c>
    </row>
    <row r="91" spans="1:11" ht="15.75">
      <c r="A91" s="2680"/>
      <c r="B91" s="2684" t="s">
        <v>5078</v>
      </c>
      <c r="C91" s="2670"/>
      <c r="D91" s="2670"/>
      <c r="E91" s="2670"/>
      <c r="F91" s="2711"/>
      <c r="G91" s="2624">
        <f>G17+G18+G19+G29+G73+G89</f>
        <v>3940086669</v>
      </c>
      <c r="H91" s="2722">
        <f>H17+H18+H19+H29+H73+H89</f>
        <v>4102979744</v>
      </c>
      <c r="I91" s="2723"/>
      <c r="J91" s="2723"/>
      <c r="K91" s="2686">
        <f t="shared" si="1"/>
        <v>162893075</v>
      </c>
    </row>
    <row r="92" spans="1:11" ht="15.75">
      <c r="A92" s="2659"/>
      <c r="B92" s="2673"/>
      <c r="C92" s="2673"/>
      <c r="D92" s="2673"/>
      <c r="E92" s="2673"/>
      <c r="F92" s="2661"/>
      <c r="G92" s="2536"/>
      <c r="H92" s="2526"/>
      <c r="K92" s="2686"/>
    </row>
    <row r="93" spans="1:11" ht="15.75">
      <c r="A93" s="2659"/>
      <c r="B93" s="2673"/>
      <c r="C93" s="2673"/>
      <c r="D93" s="2673"/>
      <c r="E93" s="2673"/>
      <c r="F93" s="2661"/>
      <c r="G93" s="2536"/>
      <c r="H93" s="2526"/>
      <c r="K93" s="2686"/>
    </row>
    <row r="94" spans="1:11" ht="15.75">
      <c r="A94" s="2659"/>
      <c r="B94" s="2673"/>
      <c r="C94" s="2673"/>
      <c r="D94" s="2673"/>
      <c r="E94" s="2673"/>
      <c r="F94" s="2661"/>
      <c r="G94" s="2536"/>
      <c r="H94" s="2526"/>
      <c r="K94" s="2686"/>
    </row>
    <row r="95" spans="1:11" ht="15.75">
      <c r="A95" s="2659"/>
      <c r="B95" s="2673"/>
      <c r="C95" s="2673"/>
      <c r="D95" s="2673"/>
      <c r="E95" s="2673"/>
      <c r="F95" s="2661"/>
      <c r="G95" s="2536"/>
      <c r="H95" s="2526"/>
      <c r="K95" s="2686"/>
    </row>
    <row r="96" spans="1:11" ht="15.75">
      <c r="A96" s="2659"/>
      <c r="B96" s="2673"/>
      <c r="C96" s="2673"/>
      <c r="D96" s="2673"/>
      <c r="E96" s="2673"/>
      <c r="F96" s="2661"/>
      <c r="G96" s="2536"/>
      <c r="H96" s="2526"/>
      <c r="K96" s="2686"/>
    </row>
    <row r="97" spans="1:11" ht="15.75">
      <c r="A97" s="2659"/>
      <c r="B97" s="2673"/>
      <c r="C97" s="2673"/>
      <c r="D97" s="2673"/>
      <c r="E97" s="2673"/>
      <c r="F97" s="2661"/>
      <c r="G97" s="2536"/>
      <c r="H97" s="2526"/>
      <c r="K97" s="2686"/>
    </row>
    <row r="98" spans="1:11" ht="15.75">
      <c r="A98" s="2659"/>
      <c r="B98" s="2673"/>
      <c r="C98" s="2673"/>
      <c r="D98" s="2673"/>
      <c r="E98" s="2673"/>
      <c r="F98" s="2661"/>
      <c r="G98" s="2536"/>
      <c r="H98" s="2526"/>
      <c r="K98" s="2686"/>
    </row>
    <row r="99" spans="1:11" ht="15.75">
      <c r="A99" s="2659"/>
      <c r="B99" s="2673"/>
      <c r="C99" s="2673"/>
      <c r="D99" s="2673"/>
      <c r="E99" s="2673"/>
      <c r="F99" s="2661"/>
      <c r="G99" s="2536"/>
      <c r="H99" s="2526"/>
      <c r="K99" s="2686"/>
    </row>
    <row r="100" spans="1:11" ht="15.75">
      <c r="A100" s="2659"/>
      <c r="B100" s="2673"/>
      <c r="C100" s="2673"/>
      <c r="D100" s="2673"/>
      <c r="E100" s="2673"/>
      <c r="F100" s="2661"/>
      <c r="G100" s="2536"/>
      <c r="H100" s="2526"/>
      <c r="K100" s="2686"/>
    </row>
    <row r="101" spans="1:11" ht="15.75">
      <c r="A101" s="2659"/>
      <c r="B101" s="2673"/>
      <c r="C101" s="2673"/>
      <c r="D101" s="2673"/>
      <c r="E101" s="2673"/>
      <c r="F101" s="2661"/>
      <c r="G101" s="2536"/>
      <c r="H101" s="2526"/>
      <c r="K101" s="2686"/>
    </row>
    <row r="102" spans="1:11" ht="15.75">
      <c r="A102" s="2659"/>
      <c r="B102" s="2673"/>
      <c r="C102" s="2673"/>
      <c r="D102" s="2673"/>
      <c r="E102" s="2673"/>
      <c r="F102" s="2661"/>
      <c r="G102" s="2536"/>
      <c r="H102" s="2526"/>
      <c r="K102" s="2686"/>
    </row>
    <row r="103" spans="1:11" ht="15.75">
      <c r="A103" s="2659"/>
      <c r="B103" s="2673"/>
      <c r="C103" s="2673"/>
      <c r="D103" s="2673"/>
      <c r="E103" s="2673"/>
      <c r="F103" s="2661"/>
      <c r="G103" s="2536"/>
      <c r="H103" s="2526"/>
      <c r="K103" s="2686"/>
    </row>
    <row r="104" spans="1:11" ht="15.75">
      <c r="A104" s="2659"/>
      <c r="B104" s="2673"/>
      <c r="C104" s="2673"/>
      <c r="D104" s="2673"/>
      <c r="E104" s="2673"/>
      <c r="F104" s="2661"/>
      <c r="G104" s="2536"/>
      <c r="H104" s="2526"/>
      <c r="K104" s="2686"/>
    </row>
    <row r="105" spans="1:11" ht="15.75">
      <c r="A105" s="2659"/>
      <c r="B105" s="2673"/>
      <c r="C105" s="2673"/>
      <c r="D105" s="2673"/>
      <c r="E105" s="2673"/>
      <c r="F105" s="2661"/>
      <c r="G105" s="2536"/>
      <c r="H105" s="2526"/>
      <c r="K105" s="2686"/>
    </row>
    <row r="106" spans="1:11" ht="15.75">
      <c r="A106" s="2659"/>
      <c r="B106" s="2673"/>
      <c r="C106" s="2673"/>
      <c r="D106" s="2673"/>
      <c r="E106" s="2673"/>
      <c r="F106" s="2661"/>
      <c r="G106" s="2536"/>
      <c r="H106" s="2526"/>
      <c r="K106" s="2686"/>
    </row>
    <row r="107" spans="1:11" ht="15.75">
      <c r="A107" s="2659"/>
      <c r="B107" s="2673"/>
      <c r="C107" s="2673"/>
      <c r="D107" s="2673"/>
      <c r="E107" s="2673"/>
      <c r="F107" s="2661"/>
      <c r="G107" s="2536"/>
      <c r="H107" s="2526"/>
      <c r="K107" s="2686"/>
    </row>
    <row r="108" spans="1:11" ht="15.75">
      <c r="A108" s="2659"/>
      <c r="B108" s="2673"/>
      <c r="C108" s="2673"/>
      <c r="D108" s="2673"/>
      <c r="E108" s="2673"/>
      <c r="F108" s="2661"/>
      <c r="G108" s="2536"/>
      <c r="H108" s="2526"/>
      <c r="K108" s="2686"/>
    </row>
    <row r="109" spans="1:11" ht="15.75">
      <c r="A109" s="2659"/>
      <c r="B109" s="2673"/>
      <c r="C109" s="2673"/>
      <c r="D109" s="2673"/>
      <c r="E109" s="2673"/>
      <c r="F109" s="2661"/>
      <c r="G109" s="2536"/>
      <c r="H109" s="2526"/>
      <c r="K109" s="2686"/>
    </row>
    <row r="110" spans="1:11" ht="15.75">
      <c r="A110" s="2659"/>
      <c r="B110" s="2673"/>
      <c r="C110" s="2673"/>
      <c r="D110" s="2673"/>
      <c r="E110" s="2673"/>
      <c r="F110" s="2661"/>
      <c r="G110" s="2536"/>
      <c r="H110" s="2526"/>
      <c r="K110" s="2686"/>
    </row>
    <row r="111" spans="1:11" ht="15.75">
      <c r="A111" s="2659"/>
      <c r="B111" s="2673"/>
      <c r="C111" s="2673"/>
      <c r="D111" s="2673"/>
      <c r="E111" s="2673"/>
      <c r="F111" s="2661"/>
      <c r="G111" s="2536"/>
      <c r="H111" s="2526"/>
      <c r="K111" s="2686"/>
    </row>
    <row r="112" spans="1:11" ht="15.75">
      <c r="A112" s="2659"/>
      <c r="B112" s="2673"/>
      <c r="C112" s="2673"/>
      <c r="D112" s="2673"/>
      <c r="E112" s="2673"/>
      <c r="F112" s="2661"/>
      <c r="G112" s="2536"/>
      <c r="H112" s="2526"/>
      <c r="K112" s="2686"/>
    </row>
    <row r="113" spans="1:11" ht="15.75">
      <c r="A113" s="2659"/>
      <c r="B113" s="2673"/>
      <c r="C113" s="2673"/>
      <c r="D113" s="2673"/>
      <c r="E113" s="2673"/>
      <c r="F113" s="2661"/>
      <c r="G113" s="2536"/>
      <c r="H113" s="2526"/>
      <c r="K113" s="2686"/>
    </row>
    <row r="114" spans="1:11" ht="15.75">
      <c r="A114" s="2659"/>
      <c r="B114" s="2661"/>
      <c r="C114" s="2673"/>
      <c r="D114" s="2673"/>
      <c r="E114" s="2673"/>
      <c r="F114" s="2661"/>
      <c r="G114" s="2536"/>
      <c r="H114" s="2526"/>
      <c r="K114" s="2686"/>
    </row>
    <row r="115" spans="1:11" ht="15.75">
      <c r="A115" s="2659"/>
      <c r="B115" s="2661"/>
      <c r="C115" s="2673"/>
      <c r="D115" s="2673"/>
      <c r="E115" s="2673"/>
      <c r="F115" s="2661"/>
      <c r="G115" s="2536"/>
      <c r="H115" s="2526"/>
      <c r="K115" s="2686"/>
    </row>
    <row r="116" spans="1:11" ht="15.75">
      <c r="A116" s="2659"/>
      <c r="B116" s="2661"/>
      <c r="C116" s="2673"/>
      <c r="D116" s="2673"/>
      <c r="E116" s="2673"/>
      <c r="F116" s="2661"/>
      <c r="G116" s="2536"/>
      <c r="H116" s="2526"/>
      <c r="K116" s="2686"/>
    </row>
    <row r="117" spans="1:11" ht="15.75">
      <c r="A117" s="2659"/>
      <c r="B117" s="2661"/>
      <c r="C117" s="2673"/>
      <c r="D117" s="2673"/>
      <c r="E117" s="2673"/>
      <c r="F117" s="2661"/>
      <c r="G117" s="2536"/>
      <c r="H117" s="2526"/>
      <c r="K117" s="2686"/>
    </row>
    <row r="118" spans="1:11" ht="15.75">
      <c r="A118" s="2659"/>
      <c r="B118" s="2661"/>
      <c r="C118" s="2673"/>
      <c r="D118" s="2673"/>
      <c r="E118" s="2673"/>
      <c r="F118" s="2661"/>
      <c r="G118" s="2536"/>
      <c r="H118" s="2526"/>
      <c r="K118" s="2686"/>
    </row>
    <row r="119" spans="1:11" ht="15.75">
      <c r="A119" s="2659"/>
      <c r="B119" s="2661"/>
      <c r="C119" s="2673"/>
      <c r="D119" s="2673"/>
      <c r="E119" s="2673"/>
      <c r="F119" s="2661"/>
      <c r="G119" s="2536"/>
      <c r="H119" s="2526"/>
      <c r="K119" s="2686"/>
    </row>
    <row r="120" spans="1:11" ht="15.75">
      <c r="A120" s="2659"/>
      <c r="B120" s="2661"/>
      <c r="C120" s="2673"/>
      <c r="D120" s="2673"/>
      <c r="E120" s="2673"/>
      <c r="F120" s="2661"/>
      <c r="G120" s="2536"/>
      <c r="H120" s="2526"/>
      <c r="K120" s="2686"/>
    </row>
    <row r="121" spans="1:11" ht="15.75">
      <c r="A121" s="2659"/>
      <c r="B121" s="2661"/>
      <c r="C121" s="2673"/>
      <c r="D121" s="2673"/>
      <c r="E121" s="2673"/>
      <c r="F121" s="2661"/>
      <c r="G121" s="2536"/>
      <c r="H121" s="2526"/>
      <c r="K121" s="2686"/>
    </row>
    <row r="122" spans="1:11" ht="16.5" thickBot="1">
      <c r="A122" s="2693"/>
      <c r="B122" s="2694"/>
      <c r="C122" s="2695"/>
      <c r="D122" s="2695"/>
      <c r="E122" s="2695"/>
      <c r="F122" s="2694"/>
      <c r="G122" s="2534"/>
      <c r="H122" s="2535"/>
      <c r="K122" s="2686"/>
    </row>
    <row r="123" spans="1:11" ht="15.75">
      <c r="A123" s="2704" t="s">
        <v>393</v>
      </c>
      <c r="B123" s="2661"/>
      <c r="C123" s="2673"/>
      <c r="D123" s="2673"/>
      <c r="E123" s="2673"/>
      <c r="F123" s="2661"/>
      <c r="G123" s="2536"/>
      <c r="H123" s="2536"/>
      <c r="K123" s="2686"/>
    </row>
    <row r="124" spans="1:11" ht="15.75">
      <c r="A124" s="2673" t="s">
        <v>394</v>
      </c>
      <c r="B124" s="2673"/>
      <c r="C124" s="2673"/>
      <c r="D124" s="2673"/>
      <c r="E124" s="2673"/>
      <c r="F124" s="2673"/>
      <c r="G124" s="2537"/>
      <c r="H124" s="2537"/>
      <c r="K124" s="2686"/>
    </row>
    <row r="125" spans="1:11" ht="15.75">
      <c r="A125" s="2673"/>
      <c r="B125" s="2673"/>
      <c r="C125" s="2673"/>
      <c r="D125" s="2673"/>
      <c r="E125" s="2673"/>
      <c r="F125" s="2673"/>
      <c r="G125" s="2537"/>
      <c r="H125" s="2537"/>
      <c r="K125" s="2686"/>
    </row>
    <row r="126" spans="1:11" ht="16.5" thickBot="1">
      <c r="A126" s="2661"/>
      <c r="B126" s="2661"/>
      <c r="C126" s="2661"/>
      <c r="D126" s="2661"/>
      <c r="E126" s="2661"/>
      <c r="F126" s="2661"/>
      <c r="G126" s="2536"/>
      <c r="H126" s="2536"/>
      <c r="K126" s="2686"/>
    </row>
    <row r="127" spans="1:11" ht="15.75">
      <c r="A127" s="2705"/>
      <c r="B127" s="2654" t="s">
        <v>446</v>
      </c>
      <c r="C127" s="2655" t="s">
        <v>429</v>
      </c>
      <c r="D127" s="2656"/>
      <c r="E127" s="2656"/>
      <c r="F127" s="2654"/>
      <c r="G127" s="2654" t="s">
        <v>332</v>
      </c>
      <c r="H127" s="2706" t="s">
        <v>333</v>
      </c>
      <c r="K127" s="2686"/>
    </row>
    <row r="128" spans="1:11" ht="15.75">
      <c r="A128" s="2659"/>
      <c r="B128" s="538" t="s">
        <v>3553</v>
      </c>
      <c r="C128" s="2660" t="s">
        <v>430</v>
      </c>
      <c r="D128" s="2661" t="s">
        <v>5074</v>
      </c>
      <c r="E128" s="2661"/>
      <c r="F128" s="2707" t="s">
        <v>432</v>
      </c>
      <c r="G128" s="2707" t="s">
        <v>335</v>
      </c>
      <c r="H128" s="2663"/>
      <c r="K128" s="2686"/>
    </row>
    <row r="129" spans="1:11" ht="15.75">
      <c r="A129" s="2664"/>
      <c r="B129" s="2665"/>
      <c r="C129" s="2666" t="s">
        <v>433</v>
      </c>
      <c r="D129" s="2665" t="s">
        <v>431</v>
      </c>
      <c r="E129" s="2665"/>
      <c r="F129" s="2708" t="s">
        <v>434</v>
      </c>
      <c r="G129" s="2667">
        <f>G3</f>
        <v>41912</v>
      </c>
      <c r="H129" s="2668">
        <f>H3</f>
        <v>41639</v>
      </c>
      <c r="K129" s="2686"/>
    </row>
    <row r="130" spans="1:11" ht="15.75">
      <c r="A130" s="2669" t="s">
        <v>395</v>
      </c>
      <c r="B130" s="2670"/>
      <c r="C130" s="2670"/>
      <c r="D130" s="2670"/>
      <c r="E130" s="2670"/>
      <c r="F130" s="2670"/>
      <c r="G130" s="2670"/>
      <c r="H130" s="2671"/>
      <c r="K130" s="2686"/>
    </row>
    <row r="131" spans="1:11" ht="15.75">
      <c r="A131" s="2710"/>
      <c r="B131" s="2673"/>
      <c r="C131" s="2673"/>
      <c r="D131" s="2673"/>
      <c r="E131" s="2673"/>
      <c r="F131" s="2674" t="s">
        <v>793</v>
      </c>
      <c r="G131" s="2674" t="s">
        <v>3816</v>
      </c>
      <c r="H131" s="2675" t="s">
        <v>3816</v>
      </c>
      <c r="K131" s="2686"/>
    </row>
    <row r="132" spans="1:11" ht="15.75">
      <c r="A132" s="2710" t="s">
        <v>339</v>
      </c>
      <c r="B132" s="2673" t="s">
        <v>1340</v>
      </c>
      <c r="C132" s="2673"/>
      <c r="D132" s="2673"/>
      <c r="E132" s="2673"/>
      <c r="F132" s="2674" t="s">
        <v>2002</v>
      </c>
      <c r="G132" s="2674" t="s">
        <v>3817</v>
      </c>
      <c r="H132" s="2675" t="s">
        <v>2761</v>
      </c>
      <c r="K132" s="2686"/>
    </row>
    <row r="133" spans="1:11" ht="15.75">
      <c r="A133" s="2680" t="s">
        <v>342</v>
      </c>
      <c r="B133" s="2670" t="s">
        <v>2004</v>
      </c>
      <c r="C133" s="2670"/>
      <c r="D133" s="2670"/>
      <c r="E133" s="2670"/>
      <c r="F133" s="2677" t="s">
        <v>2005</v>
      </c>
      <c r="G133" s="2677" t="s">
        <v>2006</v>
      </c>
      <c r="H133" s="2678" t="s">
        <v>2007</v>
      </c>
      <c r="K133" s="2686"/>
    </row>
    <row r="134" spans="1:11" ht="15.75">
      <c r="A134" s="2680" t="s">
        <v>2762</v>
      </c>
      <c r="B134" s="2681" t="s">
        <v>396</v>
      </c>
      <c r="C134" s="2670"/>
      <c r="D134" s="2670"/>
      <c r="E134" s="2670"/>
      <c r="F134" s="2711"/>
      <c r="G134" s="2724"/>
      <c r="H134" s="2689"/>
      <c r="K134" s="2686"/>
    </row>
    <row r="135" spans="1:11" ht="15.75">
      <c r="A135" s="2680" t="s">
        <v>2764</v>
      </c>
      <c r="B135" s="2684" t="s">
        <v>397</v>
      </c>
      <c r="C135" s="2670"/>
      <c r="D135" s="2670"/>
      <c r="E135" s="2670"/>
      <c r="F135" s="2725" t="s">
        <v>284</v>
      </c>
      <c r="G135" s="345">
        <v>1</v>
      </c>
      <c r="H135" s="346">
        <v>1</v>
      </c>
      <c r="K135" s="2686">
        <f t="shared" ref="K135:K179" si="2">H135-G135</f>
        <v>0</v>
      </c>
    </row>
    <row r="136" spans="1:11" ht="15.75">
      <c r="A136" s="2680" t="s">
        <v>2766</v>
      </c>
      <c r="B136" s="2684" t="s">
        <v>398</v>
      </c>
      <c r="C136" s="2670"/>
      <c r="D136" s="2670"/>
      <c r="E136" s="2670"/>
      <c r="F136" s="2666" t="s">
        <v>284</v>
      </c>
      <c r="G136" s="345">
        <v>1</v>
      </c>
      <c r="H136" s="346">
        <v>1</v>
      </c>
      <c r="K136" s="2686">
        <f t="shared" si="2"/>
        <v>0</v>
      </c>
    </row>
    <row r="137" spans="1:11" ht="15.75">
      <c r="A137" s="2680" t="s">
        <v>2768</v>
      </c>
      <c r="B137" s="2684" t="s">
        <v>399</v>
      </c>
      <c r="C137" s="2670"/>
      <c r="D137" s="2670"/>
      <c r="E137" s="2670"/>
      <c r="F137" s="2666">
        <v>252</v>
      </c>
      <c r="G137" s="345"/>
      <c r="H137" s="346"/>
      <c r="K137" s="2686">
        <f t="shared" si="2"/>
        <v>0</v>
      </c>
    </row>
    <row r="138" spans="1:11" ht="15.75">
      <c r="A138" s="2680" t="s">
        <v>4194</v>
      </c>
      <c r="B138" s="2684" t="s">
        <v>400</v>
      </c>
      <c r="C138" s="2670"/>
      <c r="D138" s="2670"/>
      <c r="E138" s="2670"/>
      <c r="F138" s="2666">
        <v>252</v>
      </c>
      <c r="G138" s="345"/>
      <c r="H138" s="346"/>
      <c r="K138" s="2686">
        <f t="shared" si="2"/>
        <v>0</v>
      </c>
    </row>
    <row r="139" spans="1:11" ht="15.75">
      <c r="A139" s="2680" t="s">
        <v>3969</v>
      </c>
      <c r="B139" s="2684" t="s">
        <v>401</v>
      </c>
      <c r="C139" s="2670"/>
      <c r="D139" s="2670"/>
      <c r="E139" s="2670"/>
      <c r="F139" s="2666">
        <v>252</v>
      </c>
      <c r="G139" s="345">
        <v>582861727</v>
      </c>
      <c r="H139" s="346">
        <v>582861727</v>
      </c>
      <c r="K139" s="2686">
        <f t="shared" si="2"/>
        <v>0</v>
      </c>
    </row>
    <row r="140" spans="1:11" ht="15.75">
      <c r="A140" s="2680" t="s">
        <v>3518</v>
      </c>
      <c r="B140" s="2684" t="s">
        <v>814</v>
      </c>
      <c r="C140" s="2670"/>
      <c r="D140" s="2670"/>
      <c r="E140" s="2670"/>
      <c r="F140" s="2666">
        <v>253</v>
      </c>
      <c r="G140" s="345">
        <v>-65012453</v>
      </c>
      <c r="H140" s="346">
        <v>-64996421</v>
      </c>
      <c r="K140" s="2686">
        <f t="shared" si="2"/>
        <v>16032</v>
      </c>
    </row>
    <row r="141" spans="1:11" ht="15.75">
      <c r="A141" s="2680" t="s">
        <v>3520</v>
      </c>
      <c r="B141" s="2684" t="s">
        <v>603</v>
      </c>
      <c r="C141" s="2670"/>
      <c r="D141" s="2670"/>
      <c r="E141" s="2670"/>
      <c r="F141" s="2666">
        <v>252</v>
      </c>
      <c r="G141" s="345"/>
      <c r="H141" s="346"/>
      <c r="K141" s="2686">
        <f t="shared" si="2"/>
        <v>0</v>
      </c>
    </row>
    <row r="142" spans="1:11" ht="15.75">
      <c r="A142" s="2680" t="s">
        <v>3522</v>
      </c>
      <c r="B142" s="2684" t="s">
        <v>604</v>
      </c>
      <c r="C142" s="2670"/>
      <c r="D142" s="2670"/>
      <c r="E142" s="2670"/>
      <c r="F142" s="2666">
        <v>254</v>
      </c>
      <c r="G142" s="345"/>
      <c r="H142" s="346"/>
      <c r="K142" s="2686">
        <f t="shared" si="2"/>
        <v>0</v>
      </c>
    </row>
    <row r="143" spans="1:11" ht="15.75">
      <c r="A143" s="2680" t="s">
        <v>3524</v>
      </c>
      <c r="B143" s="2684" t="s">
        <v>605</v>
      </c>
      <c r="C143" s="2670"/>
      <c r="D143" s="2670"/>
      <c r="E143" s="2670"/>
      <c r="F143" s="2666">
        <v>254</v>
      </c>
      <c r="G143" s="345"/>
      <c r="H143" s="346"/>
      <c r="K143" s="2686">
        <f t="shared" si="2"/>
        <v>0</v>
      </c>
    </row>
    <row r="144" spans="1:11" ht="15.75">
      <c r="A144" s="2680" t="s">
        <v>3526</v>
      </c>
      <c r="B144" s="2684" t="s">
        <v>606</v>
      </c>
      <c r="C144" s="2670"/>
      <c r="D144" s="2670"/>
      <c r="E144" s="2670"/>
      <c r="F144" s="2666" t="s">
        <v>2360</v>
      </c>
      <c r="G144" s="345">
        <v>366105903</v>
      </c>
      <c r="H144" s="346">
        <v>438695663</v>
      </c>
      <c r="K144" s="2686">
        <f t="shared" si="2"/>
        <v>72589760</v>
      </c>
    </row>
    <row r="145" spans="1:11" ht="15.75">
      <c r="A145" s="2680" t="s">
        <v>3528</v>
      </c>
      <c r="B145" s="2684" t="s">
        <v>607</v>
      </c>
      <c r="C145" s="2670"/>
      <c r="D145" s="2670"/>
      <c r="E145" s="2670"/>
      <c r="F145" s="2666" t="s">
        <v>2360</v>
      </c>
      <c r="G145" s="345"/>
      <c r="H145" s="346"/>
      <c r="K145" s="2686">
        <f t="shared" si="2"/>
        <v>0</v>
      </c>
    </row>
    <row r="146" spans="1:11" ht="15.75">
      <c r="A146" s="2680" t="s">
        <v>3530</v>
      </c>
      <c r="B146" s="2684" t="s">
        <v>608</v>
      </c>
      <c r="C146" s="2670"/>
      <c r="D146" s="2670"/>
      <c r="E146" s="2670"/>
      <c r="F146" s="2666" t="s">
        <v>284</v>
      </c>
      <c r="G146" s="345"/>
      <c r="H146" s="346"/>
      <c r="K146" s="2686">
        <f t="shared" si="2"/>
        <v>0</v>
      </c>
    </row>
    <row r="147" spans="1:11" ht="15.75">
      <c r="A147" s="2680" t="s">
        <v>3532</v>
      </c>
      <c r="B147" s="2684" t="s">
        <v>2790</v>
      </c>
      <c r="C147" s="2670"/>
      <c r="D147" s="2670"/>
      <c r="E147" s="2670"/>
      <c r="F147" s="2666">
        <v>122</v>
      </c>
      <c r="G147" s="345"/>
      <c r="H147" s="346"/>
      <c r="K147" s="2686">
        <f t="shared" si="2"/>
        <v>0</v>
      </c>
    </row>
    <row r="148" spans="1:11" ht="15.75">
      <c r="A148" s="2680" t="s">
        <v>4034</v>
      </c>
      <c r="B148" s="2684" t="s">
        <v>5079</v>
      </c>
      <c r="C148" s="2670"/>
      <c r="D148" s="2670"/>
      <c r="E148" s="2670"/>
      <c r="F148" s="2666" t="s">
        <v>2050</v>
      </c>
      <c r="G148" s="345">
        <f>SUM(G135:G141)-G142-G143+SUM(G144:G145)-G146+G147</f>
        <v>883955179</v>
      </c>
      <c r="H148" s="346">
        <f>SUM(H135:H141)-H142-H143+SUM(H144:H145)-H146+H147</f>
        <v>956560971</v>
      </c>
      <c r="K148" s="2686">
        <f t="shared" si="2"/>
        <v>72605792</v>
      </c>
    </row>
    <row r="149" spans="1:11" ht="15.75">
      <c r="A149" s="2680" t="s">
        <v>4036</v>
      </c>
      <c r="B149" s="2681" t="s">
        <v>609</v>
      </c>
      <c r="C149" s="2670"/>
      <c r="D149" s="2670"/>
      <c r="E149" s="2670"/>
      <c r="F149" s="2711"/>
      <c r="G149" s="2726"/>
      <c r="H149" s="2727"/>
      <c r="K149" s="2686">
        <f t="shared" si="2"/>
        <v>0</v>
      </c>
    </row>
    <row r="150" spans="1:11" ht="15.75">
      <c r="A150" s="2680" t="s">
        <v>4038</v>
      </c>
      <c r="B150" s="2684" t="s">
        <v>610</v>
      </c>
      <c r="C150" s="2670"/>
      <c r="D150" s="2670"/>
      <c r="E150" s="2670"/>
      <c r="F150" s="2666" t="s">
        <v>2195</v>
      </c>
      <c r="G150" s="345">
        <v>600000000</v>
      </c>
      <c r="H150" s="346">
        <v>600000000</v>
      </c>
      <c r="K150" s="2686">
        <f t="shared" si="2"/>
        <v>0</v>
      </c>
    </row>
    <row r="151" spans="1:11" ht="15.75">
      <c r="A151" s="2680" t="s">
        <v>4040</v>
      </c>
      <c r="B151" s="2684" t="s">
        <v>611</v>
      </c>
      <c r="C151" s="2670"/>
      <c r="D151" s="2670"/>
      <c r="E151" s="2670"/>
      <c r="F151" s="2666" t="s">
        <v>2195</v>
      </c>
      <c r="G151" s="345"/>
      <c r="H151" s="346"/>
      <c r="K151" s="2686">
        <f t="shared" si="2"/>
        <v>0</v>
      </c>
    </row>
    <row r="152" spans="1:11" ht="15.75">
      <c r="A152" s="2680" t="s">
        <v>4042</v>
      </c>
      <c r="B152" s="2684" t="s">
        <v>612</v>
      </c>
      <c r="C152" s="2670"/>
      <c r="D152" s="2670"/>
      <c r="E152" s="2670"/>
      <c r="F152" s="2666" t="s">
        <v>2195</v>
      </c>
      <c r="G152" s="345"/>
      <c r="H152" s="346"/>
      <c r="K152" s="2686">
        <f t="shared" si="2"/>
        <v>0</v>
      </c>
    </row>
    <row r="153" spans="1:11" ht="15.75">
      <c r="A153" s="2680" t="s">
        <v>4044</v>
      </c>
      <c r="B153" s="2684" t="s">
        <v>613</v>
      </c>
      <c r="C153" s="2670"/>
      <c r="D153" s="2670"/>
      <c r="E153" s="2670"/>
      <c r="F153" s="2666" t="s">
        <v>2195</v>
      </c>
      <c r="G153" s="345"/>
      <c r="H153" s="346"/>
      <c r="K153" s="2686">
        <f t="shared" si="2"/>
        <v>0</v>
      </c>
    </row>
    <row r="154" spans="1:11" ht="15.75">
      <c r="A154" s="2680" t="s">
        <v>4046</v>
      </c>
      <c r="B154" s="2684" t="s">
        <v>614</v>
      </c>
      <c r="C154" s="2670"/>
      <c r="D154" s="2670"/>
      <c r="E154" s="2670"/>
      <c r="F154" s="2666" t="s">
        <v>2050</v>
      </c>
      <c r="G154" s="345"/>
      <c r="H154" s="346"/>
      <c r="K154" s="2686">
        <f t="shared" si="2"/>
        <v>0</v>
      </c>
    </row>
    <row r="155" spans="1:11" ht="15.75">
      <c r="A155" s="2680" t="s">
        <v>4048</v>
      </c>
      <c r="B155" s="2684" t="s">
        <v>615</v>
      </c>
      <c r="C155" s="2670"/>
      <c r="D155" s="2670"/>
      <c r="E155" s="2670"/>
      <c r="F155" s="2666" t="s">
        <v>2050</v>
      </c>
      <c r="G155" s="345"/>
      <c r="H155" s="346"/>
      <c r="K155" s="2686">
        <f t="shared" si="2"/>
        <v>0</v>
      </c>
    </row>
    <row r="156" spans="1:11" ht="15.75">
      <c r="A156" s="2680" t="s">
        <v>4050</v>
      </c>
      <c r="B156" s="2684" t="s">
        <v>616</v>
      </c>
      <c r="C156" s="2670"/>
      <c r="D156" s="2670"/>
      <c r="E156" s="2670"/>
      <c r="F156" s="2666" t="s">
        <v>2050</v>
      </c>
      <c r="G156" s="345">
        <f>G150-G151+SUM(G152:G154)-G155</f>
        <v>600000000</v>
      </c>
      <c r="H156" s="346">
        <f>H150-H151+SUM(H152:H154)-H155</f>
        <v>600000000</v>
      </c>
      <c r="K156" s="2686">
        <f t="shared" si="2"/>
        <v>0</v>
      </c>
    </row>
    <row r="157" spans="1:11" ht="15.75">
      <c r="A157" s="2680" t="s">
        <v>4052</v>
      </c>
      <c r="B157" s="2681" t="s">
        <v>617</v>
      </c>
      <c r="C157" s="2670"/>
      <c r="D157" s="2670"/>
      <c r="E157" s="2670"/>
      <c r="F157" s="2711"/>
      <c r="G157" s="2726"/>
      <c r="H157" s="2727"/>
      <c r="K157" s="2686">
        <f t="shared" si="2"/>
        <v>0</v>
      </c>
    </row>
    <row r="158" spans="1:11" ht="15.75">
      <c r="A158" s="2680" t="s">
        <v>4054</v>
      </c>
      <c r="B158" s="2684" t="s">
        <v>1044</v>
      </c>
      <c r="C158" s="2670"/>
      <c r="D158" s="2670"/>
      <c r="E158" s="2670"/>
      <c r="F158" s="2666" t="s">
        <v>2050</v>
      </c>
      <c r="G158" s="345"/>
      <c r="H158" s="346"/>
      <c r="K158" s="2686">
        <f t="shared" si="2"/>
        <v>0</v>
      </c>
    </row>
    <row r="159" spans="1:11" ht="15.75">
      <c r="A159" s="2680" t="s">
        <v>4056</v>
      </c>
      <c r="B159" s="2684" t="s">
        <v>1045</v>
      </c>
      <c r="C159" s="2670"/>
      <c r="D159" s="2670"/>
      <c r="E159" s="2670"/>
      <c r="F159" s="2666" t="s">
        <v>2050</v>
      </c>
      <c r="G159" s="345"/>
      <c r="H159" s="346"/>
      <c r="K159" s="2686">
        <f t="shared" si="2"/>
        <v>0</v>
      </c>
    </row>
    <row r="160" spans="1:11" ht="15.75">
      <c r="A160" s="2680" t="s">
        <v>4058</v>
      </c>
      <c r="B160" s="2684" t="s">
        <v>3192</v>
      </c>
      <c r="C160" s="2670"/>
      <c r="D160" s="2670"/>
      <c r="E160" s="2670"/>
      <c r="F160" s="2666" t="s">
        <v>2050</v>
      </c>
      <c r="G160" s="345">
        <v>25546950</v>
      </c>
      <c r="H160" s="346">
        <v>27307042</v>
      </c>
      <c r="K160" s="2686">
        <f t="shared" si="2"/>
        <v>1760092</v>
      </c>
    </row>
    <row r="161" spans="1:11" ht="15.75">
      <c r="A161" s="2680" t="s">
        <v>4060</v>
      </c>
      <c r="B161" s="2684" t="s">
        <v>3193</v>
      </c>
      <c r="C161" s="2670"/>
      <c r="D161" s="2670"/>
      <c r="E161" s="2670"/>
      <c r="F161" s="2666" t="s">
        <v>2050</v>
      </c>
      <c r="G161" s="345"/>
      <c r="H161" s="346"/>
      <c r="K161" s="2686">
        <f t="shared" si="2"/>
        <v>0</v>
      </c>
    </row>
    <row r="162" spans="1:11" ht="15.75">
      <c r="A162" s="2680" t="s">
        <v>4062</v>
      </c>
      <c r="B162" s="2684" t="s">
        <v>3194</v>
      </c>
      <c r="C162" s="2670"/>
      <c r="D162" s="2670"/>
      <c r="E162" s="2670"/>
      <c r="F162" s="2666" t="s">
        <v>2050</v>
      </c>
      <c r="G162" s="345">
        <v>123660852</v>
      </c>
      <c r="H162" s="346">
        <v>73375874</v>
      </c>
      <c r="K162" s="2686">
        <f t="shared" si="2"/>
        <v>-50284978</v>
      </c>
    </row>
    <row r="163" spans="1:11" ht="15.75">
      <c r="A163" s="2680" t="s">
        <v>4064</v>
      </c>
      <c r="B163" s="2684" t="s">
        <v>3195</v>
      </c>
      <c r="C163" s="2670"/>
      <c r="D163" s="2670"/>
      <c r="E163" s="2670"/>
      <c r="F163" s="2666" t="s">
        <v>2050</v>
      </c>
      <c r="G163" s="345"/>
      <c r="H163" s="346"/>
      <c r="K163" s="2686">
        <f t="shared" si="2"/>
        <v>0</v>
      </c>
    </row>
    <row r="164" spans="1:11" ht="15.75">
      <c r="A164" s="2680" t="s">
        <v>1702</v>
      </c>
      <c r="B164" s="2684" t="s">
        <v>3196</v>
      </c>
      <c r="C164" s="2670"/>
      <c r="D164" s="2670"/>
      <c r="E164" s="2670"/>
      <c r="F164" s="2711"/>
      <c r="G164" s="345">
        <f>SUM(G158:G163)</f>
        <v>149207802</v>
      </c>
      <c r="H164" s="346">
        <f>SUM(H158:H163)</f>
        <v>100682916</v>
      </c>
      <c r="K164" s="2686">
        <f t="shared" si="2"/>
        <v>-48524886</v>
      </c>
    </row>
    <row r="165" spans="1:11" ht="15.75">
      <c r="A165" s="2680" t="s">
        <v>1704</v>
      </c>
      <c r="B165" s="2681" t="s">
        <v>3197</v>
      </c>
      <c r="C165" s="2670"/>
      <c r="D165" s="2670"/>
      <c r="E165" s="2670"/>
      <c r="F165" s="2711"/>
      <c r="G165" s="2726"/>
      <c r="H165" s="2727"/>
      <c r="K165" s="2686">
        <f t="shared" si="2"/>
        <v>0</v>
      </c>
    </row>
    <row r="166" spans="1:11" ht="15.75">
      <c r="A166" s="2680" t="s">
        <v>1706</v>
      </c>
      <c r="B166" s="2684" t="s">
        <v>3198</v>
      </c>
      <c r="C166" s="2670"/>
      <c r="D166" s="2670"/>
      <c r="E166" s="2670"/>
      <c r="F166" s="2666" t="s">
        <v>2050</v>
      </c>
      <c r="G166" s="345"/>
      <c r="H166" s="346"/>
      <c r="K166" s="2686">
        <f t="shared" si="2"/>
        <v>0</v>
      </c>
    </row>
    <row r="167" spans="1:11" ht="15.75">
      <c r="A167" s="2680" t="s">
        <v>1708</v>
      </c>
      <c r="B167" s="2684" t="s">
        <v>3199</v>
      </c>
      <c r="C167" s="2670"/>
      <c r="D167" s="2670"/>
      <c r="E167" s="2670"/>
      <c r="F167" s="2666" t="s">
        <v>2050</v>
      </c>
      <c r="G167" s="345">
        <v>36329644</v>
      </c>
      <c r="H167" s="346">
        <v>18555517</v>
      </c>
      <c r="K167" s="2686">
        <f t="shared" si="2"/>
        <v>-17774127</v>
      </c>
    </row>
    <row r="168" spans="1:11" ht="15.75">
      <c r="A168" s="2680" t="s">
        <v>1710</v>
      </c>
      <c r="B168" s="2684" t="s">
        <v>3200</v>
      </c>
      <c r="C168" s="2670"/>
      <c r="D168" s="2670"/>
      <c r="E168" s="2670"/>
      <c r="F168" s="2666" t="s">
        <v>2050</v>
      </c>
      <c r="G168" s="345">
        <v>271706613</v>
      </c>
      <c r="H168" s="346">
        <v>467676474</v>
      </c>
      <c r="K168" s="2686">
        <f t="shared" si="2"/>
        <v>195969861</v>
      </c>
    </row>
    <row r="169" spans="1:11" ht="15.75">
      <c r="A169" s="2680" t="s">
        <v>1712</v>
      </c>
      <c r="B169" s="2684" t="s">
        <v>3201</v>
      </c>
      <c r="C169" s="2670"/>
      <c r="D169" s="2670"/>
      <c r="E169" s="2670"/>
      <c r="F169" s="2666" t="s">
        <v>2050</v>
      </c>
      <c r="G169" s="345">
        <v>780130463</v>
      </c>
      <c r="H169" s="346">
        <v>718856913</v>
      </c>
      <c r="K169" s="2686">
        <f t="shared" si="2"/>
        <v>-61273550</v>
      </c>
    </row>
    <row r="170" spans="1:11" ht="15.75">
      <c r="A170" s="2680" t="s">
        <v>156</v>
      </c>
      <c r="B170" s="2684" t="s">
        <v>3202</v>
      </c>
      <c r="C170" s="2670"/>
      <c r="D170" s="2670"/>
      <c r="E170" s="2670"/>
      <c r="F170" s="2666" t="s">
        <v>2050</v>
      </c>
      <c r="G170" s="345">
        <v>8663170</v>
      </c>
      <c r="H170" s="346">
        <v>9002906</v>
      </c>
      <c r="K170" s="2686">
        <f t="shared" si="2"/>
        <v>339736</v>
      </c>
    </row>
    <row r="171" spans="1:11" ht="15.75">
      <c r="A171" s="2680" t="s">
        <v>158</v>
      </c>
      <c r="B171" s="2684" t="s">
        <v>3230</v>
      </c>
      <c r="C171" s="2670"/>
      <c r="D171" s="2670"/>
      <c r="E171" s="2670"/>
      <c r="F171" s="2666" t="s">
        <v>2204</v>
      </c>
      <c r="G171" s="347">
        <v>-54447058</v>
      </c>
      <c r="H171" s="346">
        <v>-25603722</v>
      </c>
      <c r="K171" s="2686">
        <f t="shared" si="2"/>
        <v>28843336</v>
      </c>
    </row>
    <row r="172" spans="1:11" ht="15.75">
      <c r="A172" s="2680" t="s">
        <v>160</v>
      </c>
      <c r="B172" s="2684" t="s">
        <v>3231</v>
      </c>
      <c r="C172" s="2670"/>
      <c r="D172" s="2670"/>
      <c r="E172" s="2670"/>
      <c r="F172" s="2666" t="s">
        <v>2050</v>
      </c>
      <c r="G172" s="347">
        <v>18082974</v>
      </c>
      <c r="H172" s="346">
        <v>8061507</v>
      </c>
      <c r="K172" s="2686">
        <f t="shared" si="2"/>
        <v>-10021467</v>
      </c>
    </row>
    <row r="173" spans="1:11" ht="15.75">
      <c r="A173" s="2680" t="s">
        <v>162</v>
      </c>
      <c r="B173" s="2684" t="s">
        <v>3232</v>
      </c>
      <c r="C173" s="2670"/>
      <c r="D173" s="2670"/>
      <c r="E173" s="2670"/>
      <c r="F173" s="2666" t="s">
        <v>2050</v>
      </c>
      <c r="G173" s="347"/>
      <c r="H173" s="346"/>
      <c r="K173" s="2686">
        <f t="shared" si="2"/>
        <v>0</v>
      </c>
    </row>
    <row r="174" spans="1:11" ht="15.75">
      <c r="A174" s="2680" t="s">
        <v>2021</v>
      </c>
      <c r="B174" s="2684" t="s">
        <v>3233</v>
      </c>
      <c r="C174" s="2670"/>
      <c r="D174" s="2670"/>
      <c r="E174" s="2670"/>
      <c r="F174" s="2666" t="s">
        <v>2050</v>
      </c>
      <c r="G174" s="347"/>
      <c r="H174" s="346"/>
      <c r="K174" s="2686">
        <f t="shared" si="2"/>
        <v>0</v>
      </c>
    </row>
    <row r="175" spans="1:11" ht="15.75">
      <c r="A175" s="2680" t="s">
        <v>2023</v>
      </c>
      <c r="B175" s="2684" t="s">
        <v>3234</v>
      </c>
      <c r="C175" s="2670"/>
      <c r="D175" s="2670"/>
      <c r="E175" s="2670"/>
      <c r="F175" s="2666" t="s">
        <v>2050</v>
      </c>
      <c r="G175" s="347"/>
      <c r="H175" s="346"/>
      <c r="K175" s="2686">
        <f t="shared" si="2"/>
        <v>0</v>
      </c>
    </row>
    <row r="176" spans="1:11" ht="15.75">
      <c r="A176" s="2680" t="s">
        <v>2025</v>
      </c>
      <c r="B176" s="2684" t="s">
        <v>3235</v>
      </c>
      <c r="C176" s="2670"/>
      <c r="D176" s="2670"/>
      <c r="E176" s="2670"/>
      <c r="F176" s="2666" t="s">
        <v>2050</v>
      </c>
      <c r="G176" s="347">
        <v>-234749</v>
      </c>
      <c r="H176" s="346">
        <v>-181117</v>
      </c>
      <c r="K176" s="2686">
        <f t="shared" si="2"/>
        <v>53632</v>
      </c>
    </row>
    <row r="177" spans="1:11" ht="15.75">
      <c r="A177" s="2680" t="s">
        <v>2027</v>
      </c>
      <c r="B177" s="2684" t="s">
        <v>3236</v>
      </c>
      <c r="C177" s="2670"/>
      <c r="D177" s="2670"/>
      <c r="E177" s="2670"/>
      <c r="F177" s="2666" t="s">
        <v>2050</v>
      </c>
      <c r="G177" s="347">
        <v>52820478</v>
      </c>
      <c r="H177" s="346">
        <v>20047579</v>
      </c>
      <c r="K177" s="2686">
        <f t="shared" si="2"/>
        <v>-32772899</v>
      </c>
    </row>
    <row r="178" spans="1:11" ht="15.75">
      <c r="A178" s="2680" t="s">
        <v>2029</v>
      </c>
      <c r="B178" s="2684" t="s">
        <v>3237</v>
      </c>
      <c r="C178" s="2670"/>
      <c r="D178" s="2670"/>
      <c r="E178" s="2670"/>
      <c r="F178" s="2666" t="s">
        <v>2050</v>
      </c>
      <c r="G178" s="347"/>
      <c r="H178" s="346"/>
      <c r="K178" s="2686">
        <f t="shared" si="2"/>
        <v>0</v>
      </c>
    </row>
    <row r="179" spans="1:11" ht="16.5" thickBot="1">
      <c r="A179" s="2680" t="s">
        <v>2030</v>
      </c>
      <c r="B179" s="2712" t="s">
        <v>5048</v>
      </c>
      <c r="C179" s="2695"/>
      <c r="D179" s="2695"/>
      <c r="E179" s="2695"/>
      <c r="F179" s="2728"/>
      <c r="G179" s="2729"/>
      <c r="H179" s="2729"/>
      <c r="K179" s="2686">
        <f t="shared" si="2"/>
        <v>0</v>
      </c>
    </row>
    <row r="180" spans="1:11" ht="15.75">
      <c r="B180" s="2700"/>
      <c r="C180" s="2701"/>
      <c r="D180" s="2701"/>
      <c r="E180" s="2701"/>
      <c r="F180" s="2699"/>
      <c r="G180" s="2730"/>
      <c r="H180" s="2730"/>
      <c r="K180" s="2686"/>
    </row>
    <row r="181" spans="1:11" ht="15.75">
      <c r="B181" s="2700"/>
      <c r="C181" s="2701"/>
      <c r="D181" s="2701"/>
      <c r="E181" s="2701"/>
      <c r="F181" s="2699"/>
      <c r="G181" s="2730"/>
      <c r="H181" s="2730"/>
      <c r="K181" s="2686"/>
    </row>
    <row r="182" spans="1:11" ht="15.75">
      <c r="B182" s="2700"/>
      <c r="C182" s="2701"/>
      <c r="D182" s="2701"/>
      <c r="E182" s="2701"/>
      <c r="F182" s="2699"/>
      <c r="G182" s="2730"/>
      <c r="H182" s="2730"/>
      <c r="K182" s="2686"/>
    </row>
    <row r="183" spans="1:11" ht="15.75">
      <c r="B183" s="2700"/>
      <c r="C183" s="2701"/>
      <c r="D183" s="2701"/>
      <c r="E183" s="2701"/>
      <c r="F183" s="2699"/>
      <c r="G183" s="2730"/>
      <c r="H183" s="2730"/>
      <c r="K183" s="2686"/>
    </row>
    <row r="184" spans="1:11" ht="15.75">
      <c r="A184" s="2699"/>
      <c r="B184" s="2700"/>
      <c r="C184" s="2701"/>
      <c r="D184" s="2701"/>
      <c r="E184" s="2701"/>
      <c r="F184" s="2699"/>
      <c r="G184" s="2730"/>
      <c r="H184" s="2730"/>
      <c r="K184" s="2686"/>
    </row>
    <row r="185" spans="1:11" ht="15.75">
      <c r="A185" s="2704" t="s">
        <v>3238</v>
      </c>
      <c r="B185" s="2661"/>
      <c r="C185" s="2673"/>
      <c r="D185" s="2673"/>
      <c r="E185" s="2673"/>
      <c r="F185" s="2661"/>
      <c r="G185" s="2731"/>
      <c r="H185" s="2731"/>
      <c r="K185" s="2686"/>
    </row>
    <row r="186" spans="1:11" ht="15.75">
      <c r="A186" s="2673" t="s">
        <v>3239</v>
      </c>
      <c r="B186" s="2673"/>
      <c r="C186" s="2673"/>
      <c r="D186" s="563"/>
      <c r="E186" s="2673"/>
      <c r="F186" s="2673"/>
      <c r="G186" s="2732"/>
      <c r="H186" s="2732"/>
      <c r="K186" s="2686"/>
    </row>
    <row r="187" spans="1:11" ht="16.5" thickBot="1">
      <c r="A187" s="2661"/>
      <c r="B187" s="2661"/>
      <c r="C187" s="2661"/>
      <c r="D187" s="2661"/>
      <c r="E187" s="2661"/>
      <c r="F187" s="2661"/>
      <c r="G187" s="2731"/>
      <c r="H187" s="2731"/>
      <c r="K187" s="2686"/>
    </row>
    <row r="188" spans="1:11" ht="15.75">
      <c r="A188" s="2705"/>
      <c r="B188" s="2654" t="s">
        <v>446</v>
      </c>
      <c r="C188" s="2655" t="s">
        <v>429</v>
      </c>
      <c r="D188" s="2656"/>
      <c r="E188" s="2656"/>
      <c r="F188" s="2654"/>
      <c r="G188" s="2654" t="s">
        <v>332</v>
      </c>
      <c r="H188" s="2706" t="s">
        <v>333</v>
      </c>
      <c r="K188" s="2686"/>
    </row>
    <row r="189" spans="1:11" ht="15.75">
      <c r="A189" s="2659"/>
      <c r="B189" s="538" t="s">
        <v>3553</v>
      </c>
      <c r="C189" s="2660" t="s">
        <v>430</v>
      </c>
      <c r="D189" s="2661" t="s">
        <v>5074</v>
      </c>
      <c r="E189" s="2661"/>
      <c r="F189" s="2707" t="s">
        <v>432</v>
      </c>
      <c r="G189" s="2707" t="s">
        <v>335</v>
      </c>
      <c r="H189" s="2663"/>
      <c r="K189" s="2686"/>
    </row>
    <row r="190" spans="1:11" ht="15.75">
      <c r="A190" s="2664"/>
      <c r="B190" s="2665"/>
      <c r="C190" s="2666" t="s">
        <v>433</v>
      </c>
      <c r="D190" s="2665" t="s">
        <v>431</v>
      </c>
      <c r="E190" s="2665"/>
      <c r="F190" s="2708" t="s">
        <v>434</v>
      </c>
      <c r="G190" s="2667">
        <f>G3</f>
        <v>41912</v>
      </c>
      <c r="H190" s="2668">
        <f>H3</f>
        <v>41639</v>
      </c>
      <c r="K190" s="2686"/>
    </row>
    <row r="191" spans="1:11" ht="15.75">
      <c r="A191" s="2669" t="s">
        <v>3240</v>
      </c>
      <c r="B191" s="2670"/>
      <c r="C191" s="2670"/>
      <c r="D191" s="2670"/>
      <c r="E191" s="2670"/>
      <c r="F191" s="2670"/>
      <c r="G191" s="2733"/>
      <c r="H191" s="2734"/>
      <c r="K191" s="2686"/>
    </row>
    <row r="192" spans="1:11" ht="15.75">
      <c r="A192" s="2710"/>
      <c r="B192" s="2673"/>
      <c r="C192" s="2673"/>
      <c r="D192" s="2673"/>
      <c r="E192" s="2673"/>
      <c r="F192" s="2674" t="s">
        <v>793</v>
      </c>
      <c r="G192" s="2735" t="s">
        <v>3816</v>
      </c>
      <c r="H192" s="2736" t="s">
        <v>3816</v>
      </c>
      <c r="K192" s="2686"/>
    </row>
    <row r="193" spans="1:11" ht="15.75">
      <c r="A193" s="2710" t="s">
        <v>339</v>
      </c>
      <c r="B193" s="2673" t="s">
        <v>1340</v>
      </c>
      <c r="C193" s="2673"/>
      <c r="D193" s="2673"/>
      <c r="E193" s="2673"/>
      <c r="F193" s="2674" t="s">
        <v>2002</v>
      </c>
      <c r="G193" s="2735" t="s">
        <v>3817</v>
      </c>
      <c r="H193" s="2736" t="s">
        <v>2761</v>
      </c>
      <c r="K193" s="2686"/>
    </row>
    <row r="194" spans="1:11" ht="15.75">
      <c r="A194" s="2680" t="s">
        <v>342</v>
      </c>
      <c r="B194" s="2670" t="s">
        <v>2004</v>
      </c>
      <c r="C194" s="2670"/>
      <c r="D194" s="2670"/>
      <c r="E194" s="2670"/>
      <c r="F194" s="2677" t="s">
        <v>2005</v>
      </c>
      <c r="G194" s="2737" t="s">
        <v>2006</v>
      </c>
      <c r="H194" s="2738" t="s">
        <v>2007</v>
      </c>
      <c r="K194" s="2686"/>
    </row>
    <row r="195" spans="1:11" ht="15.75">
      <c r="A195" s="2676">
        <v>47</v>
      </c>
      <c r="B195" s="2684" t="s">
        <v>5080</v>
      </c>
      <c r="C195" s="2670"/>
      <c r="D195" s="2670"/>
      <c r="E195" s="2670"/>
      <c r="F195" s="2711"/>
      <c r="G195" s="346"/>
      <c r="H195" s="349"/>
      <c r="K195" s="2686">
        <f t="shared" ref="K195:K220" si="3">H195-G195</f>
        <v>0</v>
      </c>
    </row>
    <row r="196" spans="1:11" ht="15.75">
      <c r="A196" s="2676">
        <v>48</v>
      </c>
      <c r="B196" s="2684" t="s">
        <v>5081</v>
      </c>
      <c r="C196" s="2670"/>
      <c r="D196" s="2670"/>
      <c r="E196" s="2670"/>
      <c r="F196" s="2666"/>
      <c r="G196" s="348">
        <f>SUM(G166:G179)</f>
        <v>1113051535</v>
      </c>
      <c r="H196" s="349">
        <f>SUM(H166:H179)</f>
        <v>1216416057</v>
      </c>
      <c r="K196" s="2686">
        <f t="shared" si="3"/>
        <v>103364522</v>
      </c>
    </row>
    <row r="197" spans="1:11" ht="15.75">
      <c r="A197" s="2676">
        <v>49</v>
      </c>
      <c r="B197" s="2681" t="s">
        <v>3241</v>
      </c>
      <c r="C197" s="2670"/>
      <c r="D197" s="2670"/>
      <c r="E197" s="2670"/>
      <c r="F197" s="2677"/>
      <c r="G197" s="2739"/>
      <c r="H197" s="2740"/>
      <c r="K197" s="2686">
        <f t="shared" si="3"/>
        <v>0</v>
      </c>
    </row>
    <row r="198" spans="1:11" ht="15.75">
      <c r="A198" s="2676">
        <v>50</v>
      </c>
      <c r="B198" s="2684" t="s">
        <v>3242</v>
      </c>
      <c r="C198" s="2670"/>
      <c r="D198" s="2670"/>
      <c r="E198" s="2670"/>
      <c r="F198" s="2711"/>
      <c r="G198" s="343">
        <v>326164</v>
      </c>
      <c r="H198" s="344">
        <v>674253</v>
      </c>
      <c r="K198" s="2686">
        <f t="shared" si="3"/>
        <v>348089</v>
      </c>
    </row>
    <row r="199" spans="1:11" ht="15.75">
      <c r="A199" s="2676">
        <v>51</v>
      </c>
      <c r="B199" s="2684" t="s">
        <v>3243</v>
      </c>
      <c r="C199" s="2670"/>
      <c r="D199" s="2670"/>
      <c r="E199" s="2670"/>
      <c r="F199" s="2666" t="s">
        <v>2206</v>
      </c>
      <c r="G199" s="345"/>
      <c r="H199" s="346"/>
      <c r="K199" s="2686">
        <f t="shared" si="3"/>
        <v>0</v>
      </c>
    </row>
    <row r="200" spans="1:11" ht="15.75">
      <c r="A200" s="2676">
        <v>52</v>
      </c>
      <c r="B200" s="2684" t="s">
        <v>3244</v>
      </c>
      <c r="C200" s="2670"/>
      <c r="D200" s="2670"/>
      <c r="E200" s="2670"/>
      <c r="F200" s="2711"/>
      <c r="G200" s="345"/>
      <c r="H200" s="346"/>
      <c r="K200" s="2686">
        <f t="shared" si="3"/>
        <v>0</v>
      </c>
    </row>
    <row r="201" spans="1:11" ht="15.75">
      <c r="A201" s="2676">
        <v>53</v>
      </c>
      <c r="B201" s="2684" t="s">
        <v>3245</v>
      </c>
      <c r="C201" s="2670"/>
      <c r="D201" s="2670"/>
      <c r="E201" s="2670"/>
      <c r="F201" s="2666">
        <v>269</v>
      </c>
      <c r="G201" s="345">
        <v>60003281</v>
      </c>
      <c r="H201" s="346">
        <v>56562162</v>
      </c>
      <c r="K201" s="2686">
        <f t="shared" si="3"/>
        <v>-3441119</v>
      </c>
    </row>
    <row r="202" spans="1:11" ht="15.75">
      <c r="A202" s="2676">
        <v>54</v>
      </c>
      <c r="B202" s="2684" t="s">
        <v>3246</v>
      </c>
      <c r="C202" s="2670"/>
      <c r="D202" s="2670"/>
      <c r="E202" s="2670"/>
      <c r="F202" s="2666">
        <v>278</v>
      </c>
      <c r="G202" s="347">
        <v>211413099</v>
      </c>
      <c r="H202" s="346">
        <v>246971861</v>
      </c>
      <c r="K202" s="2686">
        <f t="shared" si="3"/>
        <v>35558762</v>
      </c>
    </row>
    <row r="203" spans="1:11" ht="15.75">
      <c r="A203" s="2676">
        <v>55</v>
      </c>
      <c r="B203" s="2684" t="s">
        <v>3247</v>
      </c>
      <c r="C203" s="2670"/>
      <c r="D203" s="2670"/>
      <c r="E203" s="2670"/>
      <c r="F203" s="2666">
        <v>269</v>
      </c>
      <c r="G203" s="345"/>
      <c r="H203" s="346"/>
      <c r="K203" s="2686">
        <f t="shared" si="3"/>
        <v>0</v>
      </c>
    </row>
    <row r="204" spans="1:11" ht="15.75">
      <c r="A204" s="2676">
        <v>56</v>
      </c>
      <c r="B204" s="2684" t="s">
        <v>3248</v>
      </c>
      <c r="C204" s="2670"/>
      <c r="D204" s="2670"/>
      <c r="E204" s="2670"/>
      <c r="F204" s="2666" t="s">
        <v>3249</v>
      </c>
      <c r="G204" s="345">
        <v>922129609</v>
      </c>
      <c r="H204" s="346">
        <v>925111524</v>
      </c>
      <c r="K204" s="2686">
        <f t="shared" si="3"/>
        <v>2981915</v>
      </c>
    </row>
    <row r="205" spans="1:11" ht="15.75">
      <c r="A205" s="2676">
        <v>57</v>
      </c>
      <c r="B205" s="2684" t="s">
        <v>5082</v>
      </c>
      <c r="C205" s="2670"/>
      <c r="D205" s="2670"/>
      <c r="E205" s="2670"/>
      <c r="F205" s="2711"/>
      <c r="G205" s="343">
        <f>SUM(G198:G204)</f>
        <v>1193872153</v>
      </c>
      <c r="H205" s="344">
        <f>SUM(H198:H204)</f>
        <v>1229319800</v>
      </c>
      <c r="K205" s="2686">
        <f t="shared" si="3"/>
        <v>35447647</v>
      </c>
    </row>
    <row r="206" spans="1:11" ht="15.75">
      <c r="A206" s="2676">
        <v>58</v>
      </c>
      <c r="B206" s="2684"/>
      <c r="C206" s="2670"/>
      <c r="D206" s="2670"/>
      <c r="E206" s="2670"/>
      <c r="F206" s="2711"/>
      <c r="G206" s="2620"/>
      <c r="H206" s="2714"/>
      <c r="K206" s="2686">
        <f t="shared" si="3"/>
        <v>0</v>
      </c>
    </row>
    <row r="207" spans="1:11" ht="15.75">
      <c r="A207" s="2676">
        <v>59</v>
      </c>
      <c r="B207" s="2684"/>
      <c r="C207" s="2670"/>
      <c r="D207" s="2670"/>
      <c r="E207" s="2670"/>
      <c r="F207" s="2711"/>
      <c r="G207" s="350"/>
      <c r="H207" s="288"/>
      <c r="K207" s="2686">
        <f t="shared" si="3"/>
        <v>0</v>
      </c>
    </row>
    <row r="208" spans="1:11" ht="15.75">
      <c r="A208" s="2676">
        <v>60</v>
      </c>
      <c r="B208" s="2684"/>
      <c r="C208" s="2670"/>
      <c r="D208" s="2670"/>
      <c r="E208" s="2670"/>
      <c r="F208" s="2711"/>
      <c r="G208" s="350"/>
      <c r="H208" s="288"/>
      <c r="K208" s="2686">
        <f t="shared" si="3"/>
        <v>0</v>
      </c>
    </row>
    <row r="209" spans="1:11" ht="15.75">
      <c r="A209" s="2676">
        <v>61</v>
      </c>
      <c r="B209" s="2684"/>
      <c r="C209" s="2670"/>
      <c r="D209" s="2670"/>
      <c r="E209" s="2670"/>
      <c r="F209" s="2711"/>
      <c r="G209" s="350"/>
      <c r="H209" s="288"/>
      <c r="K209" s="2686">
        <f t="shared" si="3"/>
        <v>0</v>
      </c>
    </row>
    <row r="210" spans="1:11" ht="15.75">
      <c r="A210" s="2676">
        <v>62</v>
      </c>
      <c r="B210" s="2684"/>
      <c r="C210" s="2670"/>
      <c r="D210" s="2670"/>
      <c r="E210" s="2670"/>
      <c r="F210" s="2711"/>
      <c r="G210" s="350"/>
      <c r="H210" s="288"/>
      <c r="K210" s="2686">
        <f t="shared" si="3"/>
        <v>0</v>
      </c>
    </row>
    <row r="211" spans="1:11" ht="15.75">
      <c r="A211" s="2676">
        <v>63</v>
      </c>
      <c r="B211" s="2684"/>
      <c r="C211" s="2670"/>
      <c r="D211" s="2670"/>
      <c r="E211" s="2670"/>
      <c r="F211" s="2711"/>
      <c r="G211" s="350"/>
      <c r="H211" s="288"/>
      <c r="K211" s="2686">
        <f t="shared" si="3"/>
        <v>0</v>
      </c>
    </row>
    <row r="212" spans="1:11" ht="15.75">
      <c r="A212" s="2676">
        <v>64</v>
      </c>
      <c r="B212" s="2684"/>
      <c r="C212" s="2670"/>
      <c r="D212" s="2670"/>
      <c r="E212" s="2670"/>
      <c r="F212" s="2711"/>
      <c r="G212" s="350"/>
      <c r="H212" s="288"/>
      <c r="K212" s="2686">
        <f t="shared" si="3"/>
        <v>0</v>
      </c>
    </row>
    <row r="213" spans="1:11" ht="15.75">
      <c r="A213" s="2676">
        <v>65</v>
      </c>
      <c r="B213" s="2684"/>
      <c r="C213" s="2670"/>
      <c r="D213" s="2670"/>
      <c r="E213" s="2670"/>
      <c r="F213" s="2711"/>
      <c r="G213" s="350"/>
      <c r="H213" s="288"/>
      <c r="K213" s="2686">
        <f t="shared" si="3"/>
        <v>0</v>
      </c>
    </row>
    <row r="214" spans="1:11" ht="15.75">
      <c r="A214" s="2676">
        <v>66</v>
      </c>
      <c r="B214" s="2684"/>
      <c r="C214" s="2670"/>
      <c r="D214" s="2670"/>
      <c r="E214" s="2670"/>
      <c r="F214" s="2711"/>
      <c r="G214" s="350"/>
      <c r="H214" s="288"/>
      <c r="K214" s="2686">
        <f t="shared" si="3"/>
        <v>0</v>
      </c>
    </row>
    <row r="215" spans="1:11" ht="15.75">
      <c r="A215" s="2676">
        <v>67</v>
      </c>
      <c r="B215" s="2684"/>
      <c r="C215" s="2670"/>
      <c r="D215" s="2670"/>
      <c r="E215" s="2670"/>
      <c r="F215" s="2711"/>
      <c r="G215" s="350"/>
      <c r="H215" s="288"/>
      <c r="K215" s="2686">
        <f t="shared" si="3"/>
        <v>0</v>
      </c>
    </row>
    <row r="216" spans="1:11" ht="15.75">
      <c r="A216" s="2676">
        <v>68</v>
      </c>
      <c r="B216" s="2684"/>
      <c r="C216" s="2670"/>
      <c r="D216" s="2670"/>
      <c r="E216" s="2670"/>
      <c r="F216" s="2711"/>
      <c r="G216" s="350"/>
      <c r="H216" s="288"/>
      <c r="K216" s="2686">
        <f t="shared" si="3"/>
        <v>0</v>
      </c>
    </row>
    <row r="217" spans="1:11" ht="15.75">
      <c r="A217" s="2676">
        <v>69</v>
      </c>
      <c r="B217" s="2684"/>
      <c r="C217" s="2670"/>
      <c r="D217" s="2670"/>
      <c r="E217" s="2670"/>
      <c r="F217" s="2711"/>
      <c r="G217" s="350"/>
      <c r="H217" s="288"/>
      <c r="K217" s="2686">
        <f t="shared" si="3"/>
        <v>0</v>
      </c>
    </row>
    <row r="218" spans="1:11" ht="15.75">
      <c r="A218" s="2676">
        <v>70</v>
      </c>
      <c r="B218" s="2684"/>
      <c r="C218" s="2670"/>
      <c r="D218" s="2670"/>
      <c r="E218" s="2670"/>
      <c r="F218" s="2711"/>
      <c r="G218" s="350"/>
      <c r="H218" s="288"/>
      <c r="K218" s="2686">
        <f t="shared" si="3"/>
        <v>0</v>
      </c>
    </row>
    <row r="219" spans="1:11" ht="15.75">
      <c r="A219" s="2676">
        <v>71</v>
      </c>
      <c r="B219" s="2684" t="s">
        <v>3706</v>
      </c>
      <c r="C219" s="2670"/>
      <c r="D219" s="2670"/>
      <c r="E219" s="2670"/>
      <c r="F219" s="2711"/>
      <c r="G219" s="350"/>
      <c r="H219" s="288"/>
      <c r="K219" s="2686">
        <f t="shared" si="3"/>
        <v>0</v>
      </c>
    </row>
    <row r="220" spans="1:11" ht="15.75">
      <c r="A220" s="2680"/>
      <c r="B220" s="2741" t="s">
        <v>5083</v>
      </c>
      <c r="C220" s="2670"/>
      <c r="D220" s="2670"/>
      <c r="E220" s="2670"/>
      <c r="F220" s="2677"/>
      <c r="G220" s="2742">
        <f>G148+G156+G164+G205+G196</f>
        <v>3940086669</v>
      </c>
      <c r="H220" s="348">
        <f>H148+H156+H164+H205+H196</f>
        <v>4102979744</v>
      </c>
      <c r="K220" s="2686">
        <f t="shared" si="3"/>
        <v>162893075</v>
      </c>
    </row>
    <row r="221" spans="1:11">
      <c r="A221" s="2659"/>
      <c r="B221" s="2673"/>
      <c r="C221" s="2673"/>
      <c r="D221" s="2673"/>
      <c r="E221" s="2673"/>
      <c r="H221" s="2743"/>
    </row>
    <row r="222" spans="1:11" ht="15.75">
      <c r="A222" s="2659"/>
      <c r="B222" s="2744" t="s">
        <v>3250</v>
      </c>
      <c r="C222" s="2673"/>
      <c r="D222" s="2673"/>
      <c r="E222" s="2673"/>
      <c r="F222" s="2673"/>
      <c r="G222" s="2537"/>
      <c r="H222" s="2565"/>
    </row>
    <row r="223" spans="1:11">
      <c r="A223" s="2659"/>
      <c r="B223" s="2704" t="s">
        <v>3754</v>
      </c>
      <c r="C223" s="2673"/>
      <c r="D223" s="2673"/>
      <c r="E223" s="2673"/>
      <c r="F223" s="2673"/>
      <c r="G223" s="2537"/>
      <c r="H223" s="2565"/>
    </row>
    <row r="224" spans="1:11">
      <c r="A224" s="2659"/>
      <c r="B224" s="2704" t="s">
        <v>3755</v>
      </c>
      <c r="C224" s="2673"/>
      <c r="D224" s="2673"/>
      <c r="E224" s="2673"/>
      <c r="F224" s="2673"/>
      <c r="G224" s="2537"/>
      <c r="H224" s="2565"/>
    </row>
    <row r="225" spans="1:8">
      <c r="A225" s="2659"/>
      <c r="B225" s="2673"/>
      <c r="C225" s="2673"/>
      <c r="D225" s="2673"/>
      <c r="E225" s="2673"/>
      <c r="F225" s="2673"/>
      <c r="G225" s="2745"/>
      <c r="H225" s="2565"/>
    </row>
    <row r="226" spans="1:8">
      <c r="A226" s="2659"/>
      <c r="B226" s="2673"/>
      <c r="C226" s="2673"/>
      <c r="D226" s="2673"/>
      <c r="E226" s="2673"/>
      <c r="F226" s="2673"/>
      <c r="H226" s="2565"/>
    </row>
    <row r="227" spans="1:8">
      <c r="A227" s="2659"/>
      <c r="B227" s="2673"/>
      <c r="C227" s="2673"/>
      <c r="D227" s="2673"/>
      <c r="E227" s="2673"/>
      <c r="F227" s="2673"/>
      <c r="G227" s="2745"/>
      <c r="H227" s="2565"/>
    </row>
    <row r="228" spans="1:8">
      <c r="A228" s="2659"/>
      <c r="B228" s="2673"/>
      <c r="C228" s="2673"/>
      <c r="D228" s="2673"/>
      <c r="E228" s="2673"/>
      <c r="F228" s="2673"/>
      <c r="G228" s="2537"/>
      <c r="H228" s="2565"/>
    </row>
    <row r="229" spans="1:8">
      <c r="A229" s="2659"/>
      <c r="B229" s="2673"/>
      <c r="C229" s="2673"/>
      <c r="D229" s="2673"/>
      <c r="E229" s="2673"/>
      <c r="F229" s="2673"/>
      <c r="G229" s="2537"/>
      <c r="H229" s="2565"/>
    </row>
    <row r="230" spans="1:8">
      <c r="A230" s="2659"/>
      <c r="B230" s="2673"/>
      <c r="C230" s="2673"/>
      <c r="D230" s="2673"/>
      <c r="E230" s="2673"/>
      <c r="F230" s="2673"/>
      <c r="G230" s="2537"/>
      <c r="H230" s="2565"/>
    </row>
    <row r="231" spans="1:8">
      <c r="A231" s="2659"/>
      <c r="B231" s="2673"/>
      <c r="C231" s="2673"/>
      <c r="D231" s="2673"/>
      <c r="E231" s="2673"/>
      <c r="F231" s="2673"/>
      <c r="G231" s="2537"/>
      <c r="H231" s="2565"/>
    </row>
    <row r="232" spans="1:8">
      <c r="A232" s="2659"/>
      <c r="B232" s="2673"/>
      <c r="C232" s="2673"/>
      <c r="D232" s="2673"/>
      <c r="E232" s="2673"/>
      <c r="F232" s="2673"/>
      <c r="G232" s="2537"/>
      <c r="H232" s="2565"/>
    </row>
    <row r="233" spans="1:8">
      <c r="A233" s="2659"/>
      <c r="B233" s="2673"/>
      <c r="C233" s="2673"/>
      <c r="D233" s="2673"/>
      <c r="E233" s="2673"/>
      <c r="F233" s="2673"/>
      <c r="G233" s="2537"/>
      <c r="H233" s="2565"/>
    </row>
    <row r="234" spans="1:8">
      <c r="A234" s="2659"/>
      <c r="B234" s="2673"/>
      <c r="C234" s="2673"/>
      <c r="D234" s="2673"/>
      <c r="E234" s="2673"/>
      <c r="F234" s="2673"/>
      <c r="G234" s="2537"/>
      <c r="H234" s="2565"/>
    </row>
    <row r="235" spans="1:8">
      <c r="A235" s="2659"/>
      <c r="B235" s="2673"/>
      <c r="C235" s="2673"/>
      <c r="D235" s="2673"/>
      <c r="E235" s="2673"/>
      <c r="F235" s="2673"/>
      <c r="G235" s="2537"/>
      <c r="H235" s="2565"/>
    </row>
    <row r="236" spans="1:8">
      <c r="A236" s="2659"/>
      <c r="B236" s="2673"/>
      <c r="C236" s="2673"/>
      <c r="D236" s="2673"/>
      <c r="E236" s="2673"/>
      <c r="F236" s="2673"/>
      <c r="G236" s="2537"/>
      <c r="H236" s="2565"/>
    </row>
    <row r="237" spans="1:8">
      <c r="A237" s="2659"/>
      <c r="B237" s="2661"/>
      <c r="C237" s="2673"/>
      <c r="D237" s="2673"/>
      <c r="E237" s="2673"/>
      <c r="F237" s="2673"/>
      <c r="G237" s="2537"/>
      <c r="H237" s="2565"/>
    </row>
    <row r="238" spans="1:8">
      <c r="A238" s="2659"/>
      <c r="B238" s="2661"/>
      <c r="C238" s="2673"/>
      <c r="D238" s="2673"/>
      <c r="E238" s="2673"/>
      <c r="F238" s="2673"/>
      <c r="G238" s="2537"/>
      <c r="H238" s="2565"/>
    </row>
    <row r="239" spans="1:8">
      <c r="A239" s="2659"/>
      <c r="B239" s="2661"/>
      <c r="C239" s="2673"/>
      <c r="D239" s="2673"/>
      <c r="E239" s="2673"/>
      <c r="F239" s="2673"/>
      <c r="G239" s="2537"/>
      <c r="H239" s="2565"/>
    </row>
    <row r="240" spans="1:8">
      <c r="A240" s="2659"/>
      <c r="B240" s="2661"/>
      <c r="C240" s="2673"/>
      <c r="D240" s="2673"/>
      <c r="E240" s="2673"/>
      <c r="F240" s="2673"/>
      <c r="G240" s="2537"/>
      <c r="H240" s="2565"/>
    </row>
    <row r="241" spans="1:8">
      <c r="A241" s="2659"/>
      <c r="B241" s="2661"/>
      <c r="C241" s="2673"/>
      <c r="D241" s="2673"/>
      <c r="E241" s="2673"/>
      <c r="F241" s="2673"/>
      <c r="G241" s="2537"/>
      <c r="H241" s="2565"/>
    </row>
    <row r="242" spans="1:8">
      <c r="A242" s="2659"/>
      <c r="B242" s="2661"/>
      <c r="C242" s="2673"/>
      <c r="D242" s="2673"/>
      <c r="E242" s="2673"/>
      <c r="F242" s="2673"/>
      <c r="G242" s="2537"/>
      <c r="H242" s="2565"/>
    </row>
    <row r="243" spans="1:8">
      <c r="A243" s="2659"/>
      <c r="B243" s="2661"/>
      <c r="C243" s="2673"/>
      <c r="D243" s="2673"/>
      <c r="E243" s="2673"/>
      <c r="F243" s="2673"/>
      <c r="G243" s="2537"/>
      <c r="H243" s="2565"/>
    </row>
    <row r="244" spans="1:8">
      <c r="A244" s="2659"/>
      <c r="B244" s="2661"/>
      <c r="C244" s="2673"/>
      <c r="D244" s="2673"/>
      <c r="E244" s="2673"/>
      <c r="F244" s="2673"/>
      <c r="G244" s="2537"/>
      <c r="H244" s="2565"/>
    </row>
    <row r="245" spans="1:8">
      <c r="A245" s="2659"/>
      <c r="B245" s="2661"/>
      <c r="C245" s="2673"/>
      <c r="D245" s="2673"/>
      <c r="E245" s="2673"/>
      <c r="F245" s="2673"/>
      <c r="G245" s="2537"/>
      <c r="H245" s="2565"/>
    </row>
    <row r="246" spans="1:8">
      <c r="A246" s="2659"/>
      <c r="B246" s="2661"/>
      <c r="C246" s="2673"/>
      <c r="D246" s="2673"/>
      <c r="E246" s="2673"/>
      <c r="F246" s="2673"/>
      <c r="G246" s="2537"/>
      <c r="H246" s="2565"/>
    </row>
    <row r="247" spans="1:8" ht="15.75" thickBot="1">
      <c r="A247" s="2693"/>
      <c r="B247" s="2694"/>
      <c r="C247" s="2695"/>
      <c r="D247" s="2695"/>
      <c r="E247" s="2695"/>
      <c r="F247" s="2695"/>
      <c r="G247" s="2746"/>
      <c r="H247" s="2747"/>
    </row>
    <row r="248" spans="1:8">
      <c r="A248" s="2704" t="s">
        <v>393</v>
      </c>
      <c r="B248" s="2661"/>
      <c r="C248" s="2673"/>
      <c r="D248" s="2673"/>
      <c r="E248" s="2673"/>
      <c r="F248" s="2673"/>
      <c r="G248" s="2537"/>
      <c r="H248" s="2537"/>
    </row>
    <row r="249" spans="1:8">
      <c r="A249" s="2673" t="s">
        <v>3020</v>
      </c>
      <c r="B249" s="2673"/>
      <c r="C249" s="2673"/>
      <c r="D249" s="563"/>
      <c r="E249" s="2673"/>
      <c r="F249" s="2673"/>
      <c r="G249" s="2537"/>
      <c r="H249" s="2537"/>
    </row>
    <row r="254" spans="1:8" ht="15.75">
      <c r="F254" s="2748" t="s">
        <v>4690</v>
      </c>
      <c r="G254" s="2749">
        <f>G91-G220</f>
        <v>0</v>
      </c>
      <c r="H254" s="2750">
        <f>H91-H220</f>
        <v>0</v>
      </c>
    </row>
    <row r="256" spans="1:8">
      <c r="G256" s="2651"/>
      <c r="H256" s="2651"/>
    </row>
  </sheetData>
  <printOptions horizontalCentered="1"/>
  <pageMargins left="0.5" right="0.5" top="0.75" bottom="0.75" header="0.5" footer="0.5"/>
  <pageSetup scale="69" orientation="portrait" r:id="rId1"/>
  <headerFooter alignWithMargins="0"/>
  <rowBreaks count="3" manualBreakCount="3">
    <brk id="62" max="7" man="1"/>
    <brk id="125" max="7" man="1"/>
    <brk id="186" max="7" man="1"/>
  </rowBreaks>
</worksheet>
</file>

<file path=xl/worksheets/sheet15.xml><?xml version="1.0" encoding="utf-8"?>
<worksheet xmlns="http://schemas.openxmlformats.org/spreadsheetml/2006/main" xmlns:r="http://schemas.openxmlformats.org/officeDocument/2006/relationships">
  <sheetPr>
    <tabColor rgb="FF00B050"/>
  </sheetPr>
  <dimension ref="A1:AG71"/>
  <sheetViews>
    <sheetView view="pageBreakPreview" zoomScale="60" zoomScaleNormal="70" workbookViewId="0">
      <selection activeCell="G27" sqref="G27:G28"/>
    </sheetView>
  </sheetViews>
  <sheetFormatPr defaultColWidth="9.6640625" defaultRowHeight="15"/>
  <cols>
    <col min="1" max="1" width="4.6640625" style="193" customWidth="1"/>
    <col min="2" max="2" width="53.5546875" style="193" customWidth="1"/>
    <col min="3" max="3" width="3.6640625" style="193" customWidth="1"/>
    <col min="4" max="5" width="2.6640625" style="193" customWidth="1"/>
    <col min="6" max="6" width="15.44140625" style="193" customWidth="1"/>
    <col min="7" max="7" width="18.5546875" style="193" customWidth="1"/>
    <col min="8" max="8" width="17.33203125" style="193" bestFit="1" customWidth="1"/>
    <col min="9" max="9" width="18.6640625" style="193" customWidth="1"/>
    <col min="10" max="10" width="20.21875" style="193" customWidth="1"/>
    <col min="11" max="11" width="20.33203125" style="193" customWidth="1"/>
    <col min="12" max="12" width="16.6640625" style="193" customWidth="1"/>
    <col min="13" max="13" width="18.44140625" style="193" bestFit="1" customWidth="1"/>
    <col min="14" max="14" width="17.33203125" style="193" bestFit="1" customWidth="1"/>
    <col min="15" max="16" width="4.6640625" style="193" customWidth="1"/>
    <col min="17" max="20" width="14.6640625" style="193" customWidth="1"/>
    <col min="21" max="21" width="18.44140625" style="193" bestFit="1" customWidth="1"/>
    <col min="22" max="22" width="17.33203125" style="193" bestFit="1" customWidth="1"/>
    <col min="23" max="23" width="5.6640625" style="193" customWidth="1"/>
    <col min="24" max="24" width="48.88671875" style="193" customWidth="1"/>
    <col min="25" max="25" width="3.77734375" style="193" customWidth="1"/>
    <col min="26" max="26" width="3.109375" style="193" customWidth="1"/>
    <col min="27" max="27" width="3.5546875" style="193" customWidth="1"/>
    <col min="28" max="28" width="14.77734375" style="193" bestFit="1" customWidth="1"/>
    <col min="29" max="29" width="18.21875" style="193" customWidth="1"/>
    <col min="30" max="30" width="17.33203125" style="193" bestFit="1" customWidth="1"/>
    <col min="31" max="31" width="9.6640625" style="193"/>
    <col min="32" max="32" width="14.44140625" style="193" bestFit="1" customWidth="1"/>
    <col min="33" max="16384" width="9.6640625" style="193"/>
  </cols>
  <sheetData>
    <row r="1" spans="1:32">
      <c r="A1" s="2504"/>
      <c r="B1" s="2505" t="s">
        <v>446</v>
      </c>
      <c r="C1" s="2506" t="s">
        <v>429</v>
      </c>
      <c r="D1" s="2507"/>
      <c r="E1" s="2507"/>
      <c r="F1" s="2505"/>
      <c r="G1" s="2505" t="s">
        <v>332</v>
      </c>
      <c r="H1" s="2508" t="s">
        <v>333</v>
      </c>
      <c r="I1" s="2504" t="s">
        <v>446</v>
      </c>
      <c r="J1" s="1985"/>
      <c r="K1" s="2506" t="s">
        <v>429</v>
      </c>
      <c r="L1" s="2505"/>
      <c r="M1" s="2505" t="s">
        <v>448</v>
      </c>
      <c r="N1" s="2507" t="s">
        <v>333</v>
      </c>
      <c r="O1" s="2508"/>
      <c r="P1" s="2504" t="s">
        <v>446</v>
      </c>
      <c r="Q1" s="1985"/>
      <c r="R1" s="2507"/>
      <c r="S1" s="2506" t="s">
        <v>429</v>
      </c>
      <c r="T1" s="2505"/>
      <c r="U1" s="2505" t="s">
        <v>448</v>
      </c>
      <c r="V1" s="2593" t="s">
        <v>333</v>
      </c>
      <c r="W1" s="2504"/>
      <c r="X1" s="2505" t="s">
        <v>446</v>
      </c>
      <c r="Y1" s="2506" t="s">
        <v>429</v>
      </c>
      <c r="Z1" s="2507"/>
      <c r="AA1" s="2507"/>
      <c r="AB1" s="2505"/>
      <c r="AC1" s="2505" t="s">
        <v>332</v>
      </c>
      <c r="AD1" s="2569" t="s">
        <v>449</v>
      </c>
    </row>
    <row r="2" spans="1:32">
      <c r="A2" s="1111"/>
      <c r="B2" s="1990" t="s">
        <v>3553</v>
      </c>
      <c r="C2" s="2510" t="s">
        <v>430</v>
      </c>
      <c r="D2" s="1248" t="s">
        <v>5074</v>
      </c>
      <c r="E2" s="1248"/>
      <c r="F2" s="2512" t="s">
        <v>432</v>
      </c>
      <c r="G2" s="2512" t="s">
        <v>335</v>
      </c>
      <c r="H2" s="1118"/>
      <c r="I2" s="417" t="s">
        <v>3553</v>
      </c>
      <c r="J2" s="332"/>
      <c r="K2" s="1147" t="s">
        <v>5084</v>
      </c>
      <c r="L2" s="1990"/>
      <c r="M2" s="2512" t="s">
        <v>335</v>
      </c>
      <c r="N2" s="1248"/>
      <c r="O2" s="1118"/>
      <c r="P2" s="417" t="s">
        <v>5085</v>
      </c>
      <c r="Q2" s="332"/>
      <c r="R2" s="1248"/>
      <c r="S2" s="1147" t="s">
        <v>374</v>
      </c>
      <c r="T2" s="2512"/>
      <c r="U2" s="2512" t="s">
        <v>335</v>
      </c>
      <c r="V2" s="1109"/>
      <c r="W2" s="1111"/>
      <c r="X2" s="1990" t="s">
        <v>3553</v>
      </c>
      <c r="Y2" s="2510" t="s">
        <v>430</v>
      </c>
      <c r="Z2" s="1248" t="s">
        <v>5074</v>
      </c>
      <c r="AA2" s="1248"/>
      <c r="AB2" s="2512" t="s">
        <v>432</v>
      </c>
      <c r="AC2" s="2512" t="s">
        <v>335</v>
      </c>
      <c r="AD2" s="1118"/>
    </row>
    <row r="3" spans="1:32" ht="15" customHeight="1">
      <c r="A3" s="2513"/>
      <c r="B3" s="2514"/>
      <c r="C3" s="2515" t="s">
        <v>433</v>
      </c>
      <c r="D3" s="2514" t="s">
        <v>431</v>
      </c>
      <c r="E3" s="2514"/>
      <c r="F3" s="2516" t="s">
        <v>434</v>
      </c>
      <c r="G3" s="2570">
        <v>41912</v>
      </c>
      <c r="H3" s="2571">
        <v>41639</v>
      </c>
      <c r="I3" s="2513"/>
      <c r="J3" s="1216"/>
      <c r="K3" s="1149" t="s">
        <v>3021</v>
      </c>
      <c r="L3" s="1992"/>
      <c r="M3" s="2570">
        <f>G3</f>
        <v>41912</v>
      </c>
      <c r="N3" s="2594">
        <f>H3</f>
        <v>41639</v>
      </c>
      <c r="O3" s="2595"/>
      <c r="P3" s="2513"/>
      <c r="Q3" s="1216"/>
      <c r="R3" s="2514"/>
      <c r="S3" s="1149" t="s">
        <v>3021</v>
      </c>
      <c r="T3" s="2516"/>
      <c r="U3" s="2570">
        <f>G3</f>
        <v>41912</v>
      </c>
      <c r="V3" s="2571">
        <f>H3</f>
        <v>41639</v>
      </c>
      <c r="W3" s="2513"/>
      <c r="X3" s="2514"/>
      <c r="Y3" s="2515" t="s">
        <v>433</v>
      </c>
      <c r="Z3" s="2514" t="s">
        <v>431</v>
      </c>
      <c r="AA3" s="2514"/>
      <c r="AB3" s="2516" t="s">
        <v>434</v>
      </c>
      <c r="AC3" s="2570">
        <f>G3</f>
        <v>41912</v>
      </c>
      <c r="AD3" s="2571">
        <f>H3</f>
        <v>41639</v>
      </c>
    </row>
    <row r="4" spans="1:32" ht="15" customHeight="1">
      <c r="A4" s="2539" t="s">
        <v>3022</v>
      </c>
      <c r="B4" s="2540"/>
      <c r="C4" s="2540"/>
      <c r="D4" s="2540"/>
      <c r="E4" s="2540"/>
      <c r="F4" s="2540"/>
      <c r="G4" s="2540"/>
      <c r="H4" s="2541"/>
      <c r="I4" s="2539" t="s">
        <v>3023</v>
      </c>
      <c r="J4" s="2540"/>
      <c r="K4" s="2540"/>
      <c r="L4" s="2540"/>
      <c r="M4" s="2540"/>
      <c r="N4" s="2540"/>
      <c r="O4" s="2541"/>
      <c r="P4" s="2539" t="s">
        <v>3023</v>
      </c>
      <c r="Q4" s="2540"/>
      <c r="R4" s="2540"/>
      <c r="S4" s="2540"/>
      <c r="T4" s="2540"/>
      <c r="U4" s="2540"/>
      <c r="V4" s="2541"/>
      <c r="W4" s="2539" t="s">
        <v>3023</v>
      </c>
      <c r="X4" s="2540"/>
      <c r="Y4" s="2540"/>
      <c r="Z4" s="2540"/>
      <c r="AA4" s="2540"/>
      <c r="AB4" s="2540"/>
      <c r="AC4" s="2540"/>
      <c r="AD4" s="2541"/>
    </row>
    <row r="5" spans="1:32" ht="15" customHeight="1">
      <c r="A5" s="1111"/>
      <c r="B5" s="3152" t="s">
        <v>3970</v>
      </c>
      <c r="C5" s="668"/>
      <c r="D5" s="3152" t="s">
        <v>43</v>
      </c>
      <c r="E5" s="3154"/>
      <c r="F5" s="3154"/>
      <c r="G5" s="3154"/>
      <c r="H5" s="3155"/>
      <c r="I5" s="3157" t="s">
        <v>28</v>
      </c>
      <c r="J5" s="3154"/>
      <c r="K5" s="3154"/>
      <c r="L5" s="3152" t="s">
        <v>29</v>
      </c>
      <c r="M5" s="3154"/>
      <c r="N5" s="3154"/>
      <c r="O5" s="3159"/>
      <c r="P5" s="2519"/>
      <c r="Q5" s="668"/>
      <c r="R5" s="668"/>
      <c r="S5" s="668"/>
      <c r="T5" s="668"/>
      <c r="U5" s="668"/>
      <c r="V5" s="1118"/>
      <c r="W5" s="2573"/>
      <c r="X5" s="1248"/>
      <c r="Y5" s="1248"/>
      <c r="Z5" s="1248"/>
      <c r="AA5" s="1248"/>
      <c r="AB5" s="2510" t="s">
        <v>42</v>
      </c>
      <c r="AC5" s="1149" t="s">
        <v>1038</v>
      </c>
      <c r="AD5" s="2595"/>
    </row>
    <row r="6" spans="1:32">
      <c r="A6" s="1111"/>
      <c r="B6" s="3153"/>
      <c r="C6" s="668"/>
      <c r="D6" s="3153"/>
      <c r="E6" s="3153"/>
      <c r="F6" s="3153"/>
      <c r="G6" s="3153"/>
      <c r="H6" s="3156"/>
      <c r="I6" s="3158"/>
      <c r="J6" s="3153"/>
      <c r="K6" s="3153"/>
      <c r="L6" s="3153"/>
      <c r="M6" s="3153"/>
      <c r="N6" s="3153"/>
      <c r="O6" s="3160"/>
      <c r="P6" s="2519"/>
      <c r="Q6" s="668"/>
      <c r="R6" s="668"/>
      <c r="S6" s="668"/>
      <c r="T6" s="668"/>
      <c r="U6" s="668"/>
      <c r="V6" s="1118"/>
      <c r="W6" s="2573" t="s">
        <v>339</v>
      </c>
      <c r="X6" s="2596" t="s">
        <v>1039</v>
      </c>
      <c r="Y6" s="1248"/>
      <c r="Z6" s="1248"/>
      <c r="AA6" s="1248"/>
      <c r="AB6" s="2510" t="s">
        <v>2002</v>
      </c>
      <c r="AC6" s="2510" t="s">
        <v>3030</v>
      </c>
      <c r="AD6" s="1129" t="s">
        <v>3033</v>
      </c>
    </row>
    <row r="7" spans="1:32">
      <c r="A7" s="1111"/>
      <c r="B7" s="3153"/>
      <c r="C7" s="668"/>
      <c r="D7" s="3153"/>
      <c r="E7" s="3153"/>
      <c r="F7" s="3153"/>
      <c r="G7" s="3153"/>
      <c r="H7" s="3156"/>
      <c r="I7" s="3158"/>
      <c r="J7" s="3153"/>
      <c r="K7" s="3153"/>
      <c r="L7" s="583"/>
      <c r="M7" s="583"/>
      <c r="N7" s="583"/>
      <c r="O7" s="2597"/>
      <c r="P7" s="2519"/>
      <c r="Q7" s="668"/>
      <c r="R7" s="668"/>
      <c r="S7" s="668"/>
      <c r="T7" s="668"/>
      <c r="U7" s="668"/>
      <c r="V7" s="1118"/>
      <c r="W7" s="2573"/>
      <c r="X7" s="2596"/>
      <c r="Y7" s="1248"/>
      <c r="Z7" s="1248"/>
      <c r="AA7" s="1248"/>
      <c r="AB7" s="2510"/>
      <c r="AC7" s="2510"/>
      <c r="AD7" s="1129"/>
    </row>
    <row r="8" spans="1:32">
      <c r="A8" s="1111"/>
      <c r="B8" s="3153"/>
      <c r="C8" s="668"/>
      <c r="D8" s="3153"/>
      <c r="E8" s="3153"/>
      <c r="F8" s="3153"/>
      <c r="G8" s="3153"/>
      <c r="H8" s="3156"/>
      <c r="I8" s="3158"/>
      <c r="J8" s="3153"/>
      <c r="K8" s="3153"/>
      <c r="L8" s="583"/>
      <c r="M8" s="583"/>
      <c r="N8" s="583"/>
      <c r="O8" s="2597"/>
      <c r="P8" s="2519"/>
      <c r="Q8" s="668"/>
      <c r="R8" s="668"/>
      <c r="S8" s="668"/>
      <c r="T8" s="668"/>
      <c r="U8" s="668"/>
      <c r="V8" s="1118"/>
      <c r="W8" s="2573"/>
      <c r="X8" s="2596"/>
      <c r="Y8" s="1248"/>
      <c r="Z8" s="1248"/>
      <c r="AA8" s="1248"/>
      <c r="AB8" s="2510"/>
      <c r="AC8" s="2510"/>
      <c r="AD8" s="1129"/>
    </row>
    <row r="9" spans="1:32">
      <c r="A9" s="1111"/>
      <c r="B9" s="3153"/>
      <c r="C9" s="668"/>
      <c r="D9" s="3153"/>
      <c r="E9" s="3153"/>
      <c r="F9" s="3153"/>
      <c r="G9" s="3153"/>
      <c r="H9" s="3156"/>
      <c r="I9" s="3158"/>
      <c r="J9" s="3153"/>
      <c r="K9" s="3153"/>
      <c r="L9" s="3153" t="s">
        <v>30</v>
      </c>
      <c r="M9" s="3153"/>
      <c r="N9" s="3153"/>
      <c r="O9" s="3156"/>
      <c r="P9" s="2519"/>
      <c r="Q9" s="668"/>
      <c r="R9" s="668"/>
      <c r="S9" s="668"/>
      <c r="T9" s="668"/>
      <c r="U9" s="668"/>
      <c r="V9" s="1118"/>
      <c r="W9" s="2559" t="s">
        <v>342</v>
      </c>
      <c r="X9" s="2540" t="s">
        <v>2004</v>
      </c>
      <c r="Y9" s="2540"/>
      <c r="Z9" s="2540"/>
      <c r="AA9" s="2540"/>
      <c r="AB9" s="2598" t="s">
        <v>2005</v>
      </c>
      <c r="AC9" s="2598" t="s">
        <v>2006</v>
      </c>
      <c r="AD9" s="2588" t="s">
        <v>2007</v>
      </c>
    </row>
    <row r="10" spans="1:32">
      <c r="A10" s="1111"/>
      <c r="B10" s="3153"/>
      <c r="C10" s="668"/>
      <c r="D10" s="3153"/>
      <c r="E10" s="3153"/>
      <c r="F10" s="3153"/>
      <c r="G10" s="3153"/>
      <c r="H10" s="3156"/>
      <c r="I10" s="3158"/>
      <c r="J10" s="3153"/>
      <c r="K10" s="3153"/>
      <c r="L10" s="3153"/>
      <c r="M10" s="3153"/>
      <c r="N10" s="3153"/>
      <c r="O10" s="3156"/>
      <c r="P10" s="2519"/>
      <c r="Q10" s="668"/>
      <c r="R10" s="668"/>
      <c r="S10" s="668"/>
      <c r="T10" s="668"/>
      <c r="U10" s="2599"/>
      <c r="V10" s="1118"/>
      <c r="W10" s="2559" t="s">
        <v>4054</v>
      </c>
      <c r="X10" s="2560" t="s">
        <v>1040</v>
      </c>
      <c r="Y10" s="2540"/>
      <c r="Z10" s="2540"/>
      <c r="AA10" s="2540"/>
      <c r="AB10" s="2598" t="s">
        <v>1041</v>
      </c>
      <c r="AC10" s="2600">
        <f>G49</f>
        <v>118625051</v>
      </c>
      <c r="AD10" s="2601">
        <f>H49</f>
        <v>111129744.03999996</v>
      </c>
      <c r="AF10" s="1159"/>
    </row>
    <row r="11" spans="1:32" ht="15.75">
      <c r="A11" s="1111"/>
      <c r="B11" s="3153"/>
      <c r="C11" s="668"/>
      <c r="D11" s="3153"/>
      <c r="E11" s="3153"/>
      <c r="F11" s="3153"/>
      <c r="G11" s="3153"/>
      <c r="H11" s="3156"/>
      <c r="I11" s="3161" t="s">
        <v>31</v>
      </c>
      <c r="J11" s="3153"/>
      <c r="K11" s="3153"/>
      <c r="L11" s="3153"/>
      <c r="M11" s="3153"/>
      <c r="N11" s="3153"/>
      <c r="O11" s="3156"/>
      <c r="P11" s="2519"/>
      <c r="Q11" s="668"/>
      <c r="R11" s="668"/>
      <c r="S11" s="668"/>
      <c r="T11" s="668"/>
      <c r="U11" s="668"/>
      <c r="V11" s="1118"/>
      <c r="W11" s="2559" t="s">
        <v>4056</v>
      </c>
      <c r="X11" s="2602" t="s">
        <v>3644</v>
      </c>
      <c r="Y11" s="2514"/>
      <c r="Z11" s="2514"/>
      <c r="AA11" s="2514"/>
      <c r="AB11" s="1149"/>
      <c r="AC11" s="1149"/>
      <c r="AD11" s="2603"/>
      <c r="AF11" s="1159"/>
    </row>
    <row r="12" spans="1:32">
      <c r="A12" s="1111"/>
      <c r="B12" s="3153"/>
      <c r="C12" s="668"/>
      <c r="D12" s="3153"/>
      <c r="E12" s="3153"/>
      <c r="F12" s="3153"/>
      <c r="G12" s="3153"/>
      <c r="H12" s="3156"/>
      <c r="I12" s="3158"/>
      <c r="J12" s="3153"/>
      <c r="K12" s="3153"/>
      <c r="L12" s="3153"/>
      <c r="M12" s="3153"/>
      <c r="N12" s="3153"/>
      <c r="O12" s="3156"/>
      <c r="P12" s="2519"/>
      <c r="Q12" s="668"/>
      <c r="R12" s="668"/>
      <c r="S12" s="668"/>
      <c r="T12" s="668"/>
      <c r="U12" s="668"/>
      <c r="V12" s="1118"/>
      <c r="W12" s="2559" t="s">
        <v>4058</v>
      </c>
      <c r="X12" s="2560" t="s">
        <v>1042</v>
      </c>
      <c r="Y12" s="2540"/>
      <c r="Z12" s="2540"/>
      <c r="AA12" s="2540"/>
      <c r="AB12" s="1149"/>
      <c r="AC12" s="350"/>
      <c r="AD12" s="288"/>
      <c r="AF12" s="1159"/>
    </row>
    <row r="13" spans="1:32">
      <c r="A13" s="1111"/>
      <c r="B13" s="3150" t="s">
        <v>3639</v>
      </c>
      <c r="C13" s="668"/>
      <c r="D13" s="3153"/>
      <c r="E13" s="3153"/>
      <c r="F13" s="3153"/>
      <c r="G13" s="3153"/>
      <c r="H13" s="3156"/>
      <c r="I13" s="3158"/>
      <c r="J13" s="3153"/>
      <c r="K13" s="3153"/>
      <c r="L13" s="668"/>
      <c r="M13" s="2537"/>
      <c r="N13" s="2537"/>
      <c r="O13" s="1118"/>
      <c r="P13" s="2519"/>
      <c r="Q13" s="668"/>
      <c r="R13" s="668"/>
      <c r="S13" s="668"/>
      <c r="T13" s="2537"/>
      <c r="U13" s="2537"/>
      <c r="V13" s="1118"/>
      <c r="W13" s="2559" t="s">
        <v>4060</v>
      </c>
      <c r="X13" s="2560" t="s">
        <v>1043</v>
      </c>
      <c r="Y13" s="2540"/>
      <c r="Z13" s="2540"/>
      <c r="AA13" s="2540"/>
      <c r="AB13" s="1149"/>
      <c r="AC13" s="1149"/>
      <c r="AD13" s="2604"/>
      <c r="AF13" s="1159"/>
    </row>
    <row r="14" spans="1:32">
      <c r="A14" s="1111"/>
      <c r="B14" s="3153"/>
      <c r="C14" s="668"/>
      <c r="D14" s="3153"/>
      <c r="E14" s="3153"/>
      <c r="F14" s="3153"/>
      <c r="G14" s="3153"/>
      <c r="H14" s="3156"/>
      <c r="I14" s="3162" t="s">
        <v>3640</v>
      </c>
      <c r="J14" s="3153"/>
      <c r="K14" s="3153"/>
      <c r="L14" s="583"/>
      <c r="M14" s="2537"/>
      <c r="N14" s="2537"/>
      <c r="O14" s="1118"/>
      <c r="P14" s="1111"/>
      <c r="Q14" s="1248"/>
      <c r="R14" s="668"/>
      <c r="S14" s="668"/>
      <c r="T14" s="2537"/>
      <c r="U14" s="2537"/>
      <c r="V14" s="1118"/>
      <c r="W14" s="2559" t="s">
        <v>4062</v>
      </c>
      <c r="X14" s="2560" t="s">
        <v>3537</v>
      </c>
      <c r="Y14" s="2540"/>
      <c r="Z14" s="2540"/>
      <c r="AA14" s="2540"/>
      <c r="AB14" s="1149"/>
      <c r="AC14" s="2605">
        <v>0</v>
      </c>
      <c r="AD14" s="288">
        <v>2489338</v>
      </c>
      <c r="AF14" s="1159"/>
    </row>
    <row r="15" spans="1:32">
      <c r="A15" s="1111"/>
      <c r="B15" s="3150" t="s">
        <v>3641</v>
      </c>
      <c r="C15" s="668"/>
      <c r="D15" s="3153"/>
      <c r="E15" s="3153"/>
      <c r="F15" s="3153"/>
      <c r="G15" s="3153"/>
      <c r="H15" s="3156"/>
      <c r="I15" s="3158"/>
      <c r="J15" s="3153"/>
      <c r="K15" s="3153"/>
      <c r="L15" s="583"/>
      <c r="M15" s="2537"/>
      <c r="N15" s="2537"/>
      <c r="O15" s="1118"/>
      <c r="P15" s="1111"/>
      <c r="Q15" s="1248"/>
      <c r="R15" s="668"/>
      <c r="S15" s="668"/>
      <c r="T15" s="2537"/>
      <c r="U15" s="2537"/>
      <c r="V15" s="1118"/>
      <c r="W15" s="2559" t="s">
        <v>4064</v>
      </c>
      <c r="X15" s="2560" t="s">
        <v>3538</v>
      </c>
      <c r="Y15" s="2540"/>
      <c r="Z15" s="2540"/>
      <c r="AA15" s="2540"/>
      <c r="AB15" s="1149"/>
      <c r="AC15" s="2605">
        <v>0</v>
      </c>
      <c r="AD15" s="336">
        <v>2489338</v>
      </c>
      <c r="AF15" s="1159"/>
    </row>
    <row r="16" spans="1:32">
      <c r="A16" s="1111"/>
      <c r="B16" s="3153"/>
      <c r="C16" s="668"/>
      <c r="D16" s="3153"/>
      <c r="E16" s="3153"/>
      <c r="F16" s="3153"/>
      <c r="G16" s="3153"/>
      <c r="H16" s="3156"/>
      <c r="I16" s="3158"/>
      <c r="J16" s="3153"/>
      <c r="K16" s="3153"/>
      <c r="L16" s="583"/>
      <c r="M16" s="2537"/>
      <c r="N16" s="2537"/>
      <c r="O16" s="1118"/>
      <c r="P16" s="2519"/>
      <c r="Q16" s="668"/>
      <c r="R16" s="668"/>
      <c r="S16" s="668"/>
      <c r="T16" s="2537"/>
      <c r="U16" s="2537"/>
      <c r="V16" s="1118"/>
      <c r="W16" s="2559" t="s">
        <v>1702</v>
      </c>
      <c r="X16" s="2560" t="s">
        <v>3651</v>
      </c>
      <c r="Y16" s="2540"/>
      <c r="Z16" s="2540"/>
      <c r="AA16" s="2540"/>
      <c r="AB16" s="1149"/>
      <c r="AC16" s="350">
        <v>-593126</v>
      </c>
      <c r="AD16" s="288">
        <v>76656.959999999992</v>
      </c>
      <c r="AF16" s="1159"/>
    </row>
    <row r="17" spans="1:33" ht="15" customHeight="1">
      <c r="A17" s="1111"/>
      <c r="B17" s="3153"/>
      <c r="C17" s="668"/>
      <c r="D17" s="3150" t="s">
        <v>3642</v>
      </c>
      <c r="E17" s="3153"/>
      <c r="F17" s="3153"/>
      <c r="G17" s="3153"/>
      <c r="H17" s="3156"/>
      <c r="I17" s="3158"/>
      <c r="J17" s="3153"/>
      <c r="K17" s="3153"/>
      <c r="L17" s="583"/>
      <c r="M17" s="2537"/>
      <c r="N17" s="2537"/>
      <c r="O17" s="1118"/>
      <c r="P17" s="2519"/>
      <c r="Q17" s="668"/>
      <c r="R17" s="668"/>
      <c r="S17" s="668"/>
      <c r="T17" s="2537"/>
      <c r="U17" s="2537"/>
      <c r="V17" s="1118"/>
      <c r="W17" s="2559" t="s">
        <v>1704</v>
      </c>
      <c r="X17" s="2560" t="s">
        <v>3652</v>
      </c>
      <c r="Y17" s="2540"/>
      <c r="Z17" s="2540"/>
      <c r="AA17" s="2540"/>
      <c r="AB17" s="1149"/>
      <c r="AC17" s="350"/>
      <c r="AD17" s="288"/>
      <c r="AF17" s="1159"/>
    </row>
    <row r="18" spans="1:33">
      <c r="A18" s="1111"/>
      <c r="B18" s="3150" t="s">
        <v>3643</v>
      </c>
      <c r="C18" s="668"/>
      <c r="D18" s="3153"/>
      <c r="E18" s="3153"/>
      <c r="F18" s="3153"/>
      <c r="G18" s="3153"/>
      <c r="H18" s="3156"/>
      <c r="I18" s="3158"/>
      <c r="J18" s="3153"/>
      <c r="K18" s="3153"/>
      <c r="L18" s="583"/>
      <c r="M18" s="668"/>
      <c r="N18" s="668"/>
      <c r="O18" s="1118"/>
      <c r="P18" s="2519"/>
      <c r="Q18" s="668"/>
      <c r="R18" s="668"/>
      <c r="S18" s="668"/>
      <c r="T18" s="668"/>
      <c r="U18" s="668"/>
      <c r="V18" s="1118"/>
      <c r="W18" s="2559" t="s">
        <v>1706</v>
      </c>
      <c r="X18" s="2560" t="s">
        <v>3653</v>
      </c>
      <c r="Y18" s="2540"/>
      <c r="Z18" s="2540"/>
      <c r="AA18" s="2540"/>
      <c r="AB18" s="1149"/>
      <c r="AC18" s="350">
        <v>-369</v>
      </c>
      <c r="AD18" s="288">
        <v>-248038</v>
      </c>
      <c r="AF18" s="1159"/>
    </row>
    <row r="19" spans="1:33">
      <c r="A19" s="2513"/>
      <c r="B19" s="3151"/>
      <c r="C19" s="2540"/>
      <c r="D19" s="2540"/>
      <c r="E19" s="2540"/>
      <c r="F19" s="2540"/>
      <c r="G19" s="2540"/>
      <c r="H19" s="2541"/>
      <c r="I19" s="3163"/>
      <c r="J19" s="3151"/>
      <c r="K19" s="3151"/>
      <c r="L19" s="2606"/>
      <c r="M19" s="2540"/>
      <c r="N19" s="2540"/>
      <c r="O19" s="1118"/>
      <c r="P19" s="2539"/>
      <c r="Q19" s="2540"/>
      <c r="R19" s="2540"/>
      <c r="S19" s="2540"/>
      <c r="T19" s="2540"/>
      <c r="U19" s="2540"/>
      <c r="V19" s="1118"/>
      <c r="W19" s="2559" t="s">
        <v>1708</v>
      </c>
      <c r="X19" s="2560" t="s">
        <v>3654</v>
      </c>
      <c r="Y19" s="2540"/>
      <c r="Z19" s="2540"/>
      <c r="AA19" s="2540"/>
      <c r="AB19" s="2515">
        <v>119</v>
      </c>
      <c r="AC19" s="350"/>
      <c r="AD19" s="288"/>
      <c r="AF19" s="1159"/>
    </row>
    <row r="20" spans="1:33">
      <c r="A20" s="2573"/>
      <c r="B20" s="668"/>
      <c r="C20" s="668"/>
      <c r="D20" s="668"/>
      <c r="E20" s="668"/>
      <c r="F20" s="2510" t="s">
        <v>3024</v>
      </c>
      <c r="G20" s="2607" t="s">
        <v>3025</v>
      </c>
      <c r="H20" s="2556"/>
      <c r="I20" s="2539" t="s">
        <v>3026</v>
      </c>
      <c r="J20" s="2540"/>
      <c r="K20" s="2539" t="s">
        <v>3027</v>
      </c>
      <c r="L20" s="2540"/>
      <c r="M20" s="2607" t="s">
        <v>3028</v>
      </c>
      <c r="N20" s="2608"/>
      <c r="O20" s="2609"/>
      <c r="P20" s="2610"/>
      <c r="Q20" s="2607" t="s">
        <v>3028</v>
      </c>
      <c r="R20" s="2608"/>
      <c r="S20" s="2607" t="s">
        <v>3028</v>
      </c>
      <c r="T20" s="2608"/>
      <c r="U20" s="2607" t="s">
        <v>3028</v>
      </c>
      <c r="V20" s="2611"/>
      <c r="W20" s="2559" t="s">
        <v>1710</v>
      </c>
      <c r="X20" s="2560" t="s">
        <v>3655</v>
      </c>
      <c r="Y20" s="2540"/>
      <c r="Z20" s="2540"/>
      <c r="AA20" s="2540"/>
      <c r="AB20" s="1149"/>
      <c r="AC20" s="350">
        <v>-14976</v>
      </c>
      <c r="AD20" s="288">
        <v>-9360548</v>
      </c>
      <c r="AF20" s="1159"/>
      <c r="AG20" s="1161"/>
    </row>
    <row r="21" spans="1:33">
      <c r="A21" s="1142" t="s">
        <v>339</v>
      </c>
      <c r="B21" s="2596" t="s">
        <v>3029</v>
      </c>
      <c r="C21" s="668"/>
      <c r="D21" s="668"/>
      <c r="E21" s="668"/>
      <c r="F21" s="2510" t="s">
        <v>2171</v>
      </c>
      <c r="G21" s="2574" t="s">
        <v>3030</v>
      </c>
      <c r="H21" s="1109" t="s">
        <v>3031</v>
      </c>
      <c r="I21" s="1142" t="s">
        <v>3030</v>
      </c>
      <c r="J21" s="2512" t="s">
        <v>3031</v>
      </c>
      <c r="K21" s="2596" t="s">
        <v>3032</v>
      </c>
      <c r="L21" s="1132" t="s">
        <v>3033</v>
      </c>
      <c r="M21" s="2612" t="s">
        <v>3030</v>
      </c>
      <c r="N21" s="1132" t="s">
        <v>3033</v>
      </c>
      <c r="O21" s="1129" t="s">
        <v>339</v>
      </c>
      <c r="P21" s="1142" t="s">
        <v>339</v>
      </c>
      <c r="Q21" s="2612" t="s">
        <v>3030</v>
      </c>
      <c r="R21" s="1132" t="s">
        <v>3033</v>
      </c>
      <c r="S21" s="2612" t="s">
        <v>3030</v>
      </c>
      <c r="T21" s="1132" t="s">
        <v>3033</v>
      </c>
      <c r="U21" s="2612" t="s">
        <v>3030</v>
      </c>
      <c r="V21" s="1129" t="s">
        <v>3033</v>
      </c>
      <c r="W21" s="2559" t="s">
        <v>1712</v>
      </c>
      <c r="X21" s="2560" t="s">
        <v>3656</v>
      </c>
      <c r="Y21" s="2540"/>
      <c r="Z21" s="2540"/>
      <c r="AA21" s="2540"/>
      <c r="AB21" s="1149"/>
      <c r="AC21" s="350">
        <v>-1144</v>
      </c>
      <c r="AD21" s="288">
        <v>1307668</v>
      </c>
      <c r="AF21" s="1159"/>
    </row>
    <row r="22" spans="1:33">
      <c r="A22" s="1142" t="s">
        <v>342</v>
      </c>
      <c r="B22" s="668"/>
      <c r="C22" s="668"/>
      <c r="D22" s="668"/>
      <c r="E22" s="668"/>
      <c r="F22" s="2510" t="s">
        <v>342</v>
      </c>
      <c r="G22" s="1148"/>
      <c r="H22" s="1144"/>
      <c r="I22" s="2573"/>
      <c r="J22" s="2512"/>
      <c r="K22" s="668"/>
      <c r="L22" s="1147"/>
      <c r="M22" s="1148"/>
      <c r="N22" s="2613"/>
      <c r="O22" s="1129" t="s">
        <v>342</v>
      </c>
      <c r="P22" s="1142" t="s">
        <v>342</v>
      </c>
      <c r="Q22" s="1148"/>
      <c r="R22" s="2613"/>
      <c r="S22" s="1148"/>
      <c r="T22" s="2613"/>
      <c r="U22" s="1148"/>
      <c r="V22" s="1144"/>
      <c r="W22" s="2559" t="s">
        <v>156</v>
      </c>
      <c r="X22" s="2560" t="s">
        <v>3657</v>
      </c>
      <c r="Y22" s="2540"/>
      <c r="Z22" s="2540"/>
      <c r="AA22" s="2540"/>
      <c r="AB22" s="1149"/>
      <c r="AC22" s="350">
        <v>-2698</v>
      </c>
      <c r="AD22" s="288">
        <v>-328</v>
      </c>
      <c r="AF22" s="1159"/>
    </row>
    <row r="23" spans="1:33">
      <c r="A23" s="2559"/>
      <c r="B23" s="2614" t="s">
        <v>2004</v>
      </c>
      <c r="C23" s="2540"/>
      <c r="D23" s="2540"/>
      <c r="E23" s="2540"/>
      <c r="F23" s="2515" t="s">
        <v>2005</v>
      </c>
      <c r="G23" s="2576" t="s">
        <v>2006</v>
      </c>
      <c r="H23" s="2577" t="s">
        <v>2007</v>
      </c>
      <c r="I23" s="2558" t="s">
        <v>959</v>
      </c>
      <c r="J23" s="2615" t="s">
        <v>960</v>
      </c>
      <c r="K23" s="2615" t="s">
        <v>961</v>
      </c>
      <c r="L23" s="2615" t="s">
        <v>962</v>
      </c>
      <c r="M23" s="2576" t="s">
        <v>963</v>
      </c>
      <c r="N23" s="2616" t="s">
        <v>964</v>
      </c>
      <c r="O23" s="2595"/>
      <c r="P23" s="2559"/>
      <c r="Q23" s="2576" t="s">
        <v>965</v>
      </c>
      <c r="R23" s="2616" t="s">
        <v>966</v>
      </c>
      <c r="S23" s="2576" t="s">
        <v>3034</v>
      </c>
      <c r="T23" s="2616" t="s">
        <v>3035</v>
      </c>
      <c r="U23" s="2576" t="s">
        <v>3036</v>
      </c>
      <c r="V23" s="2577" t="s">
        <v>3037</v>
      </c>
      <c r="W23" s="2559" t="s">
        <v>158</v>
      </c>
      <c r="X23" s="2560" t="s">
        <v>3658</v>
      </c>
      <c r="Y23" s="2540"/>
      <c r="Z23" s="2540"/>
      <c r="AA23" s="2540"/>
      <c r="AB23" s="1149"/>
      <c r="AC23" s="350">
        <v>12154</v>
      </c>
      <c r="AD23" s="2617">
        <v>0</v>
      </c>
      <c r="AF23" s="1159"/>
    </row>
    <row r="24" spans="1:33" ht="15.75">
      <c r="A24" s="2559">
        <v>1</v>
      </c>
      <c r="B24" s="2602" t="s">
        <v>3038</v>
      </c>
      <c r="C24" s="2540"/>
      <c r="D24" s="2540"/>
      <c r="E24" s="2540"/>
      <c r="F24" s="1149"/>
      <c r="G24" s="350"/>
      <c r="H24" s="288"/>
      <c r="I24" s="2618"/>
      <c r="J24" s="2619"/>
      <c r="K24" s="2540"/>
      <c r="L24" s="1149"/>
      <c r="M24" s="350"/>
      <c r="N24" s="2620"/>
      <c r="O24" s="2603">
        <v>1</v>
      </c>
      <c r="P24" s="2559">
        <v>1</v>
      </c>
      <c r="Q24" s="350"/>
      <c r="R24" s="2620"/>
      <c r="S24" s="350"/>
      <c r="T24" s="2620"/>
      <c r="U24" s="350"/>
      <c r="V24" s="288"/>
      <c r="W24" s="2559" t="s">
        <v>160</v>
      </c>
      <c r="X24" s="2560" t="s">
        <v>4430</v>
      </c>
      <c r="Y24" s="2540"/>
      <c r="Z24" s="2540"/>
      <c r="AA24" s="2540"/>
      <c r="AB24" s="1149"/>
      <c r="AC24" s="350">
        <f>AC14-AC15+AC16-AC17+SUM(AC18:AC23)</f>
        <v>-600159</v>
      </c>
      <c r="AD24" s="288">
        <f>AD14-AD15+AD16-AD17+SUM(AD18:AD23)</f>
        <v>-8224589.04</v>
      </c>
      <c r="AF24" s="1159"/>
    </row>
    <row r="25" spans="1:33">
      <c r="A25" s="2559">
        <v>2</v>
      </c>
      <c r="B25" s="2560" t="s">
        <v>3039</v>
      </c>
      <c r="C25" s="2540"/>
      <c r="D25" s="2540"/>
      <c r="E25" s="2540"/>
      <c r="F25" s="2515" t="s">
        <v>2422</v>
      </c>
      <c r="G25" s="350">
        <f>I25+K25+M25+Q25+S25+U25</f>
        <v>1002781032</v>
      </c>
      <c r="H25" s="288">
        <f t="shared" ref="G25:H31" si="0">J25+L25+N25+R25+T25+V25</f>
        <v>905157520</v>
      </c>
      <c r="I25" s="2621"/>
      <c r="J25" s="2622"/>
      <c r="K25" s="3004">
        <v>1002781032</v>
      </c>
      <c r="L25" s="3005">
        <v>905157520</v>
      </c>
      <c r="M25" s="2623"/>
      <c r="N25" s="2624"/>
      <c r="O25" s="2603">
        <v>2</v>
      </c>
      <c r="P25" s="2559">
        <v>2</v>
      </c>
      <c r="Q25" s="2623"/>
      <c r="R25" s="2624"/>
      <c r="S25" s="2623"/>
      <c r="T25" s="2624"/>
      <c r="U25" s="2623"/>
      <c r="V25" s="2561"/>
      <c r="W25" s="2559" t="s">
        <v>162</v>
      </c>
      <c r="X25" s="2560" t="s">
        <v>4431</v>
      </c>
      <c r="Y25" s="2540"/>
      <c r="Z25" s="2540"/>
      <c r="AA25" s="2540"/>
      <c r="AB25" s="1149"/>
      <c r="AC25" s="1149"/>
      <c r="AD25" s="2603"/>
      <c r="AF25" s="1159"/>
    </row>
    <row r="26" spans="1:33">
      <c r="A26" s="2559">
        <v>3</v>
      </c>
      <c r="B26" s="2560" t="s">
        <v>1695</v>
      </c>
      <c r="C26" s="2540"/>
      <c r="D26" s="2540"/>
      <c r="E26" s="2540"/>
      <c r="F26" s="1149"/>
      <c r="G26" s="350"/>
      <c r="H26" s="288"/>
      <c r="I26" s="2618"/>
      <c r="J26" s="2619"/>
      <c r="K26" s="2625"/>
      <c r="L26" s="2625"/>
      <c r="M26" s="350"/>
      <c r="N26" s="2620"/>
      <c r="O26" s="2603">
        <v>3</v>
      </c>
      <c r="P26" s="2559">
        <v>3</v>
      </c>
      <c r="Q26" s="350"/>
      <c r="R26" s="2620"/>
      <c r="S26" s="350"/>
      <c r="T26" s="2620"/>
      <c r="U26" s="350"/>
      <c r="V26" s="288"/>
      <c r="W26" s="2559" t="s">
        <v>2021</v>
      </c>
      <c r="X26" s="2560" t="s">
        <v>4432</v>
      </c>
      <c r="Y26" s="2540"/>
      <c r="Z26" s="2540"/>
      <c r="AA26" s="2540"/>
      <c r="AB26" s="1149"/>
      <c r="AC26" s="350"/>
      <c r="AD26" s="288"/>
      <c r="AF26" s="1159"/>
    </row>
    <row r="27" spans="1:33">
      <c r="A27" s="2559">
        <v>4</v>
      </c>
      <c r="B27" s="2560" t="s">
        <v>1696</v>
      </c>
      <c r="C27" s="2540"/>
      <c r="D27" s="2540"/>
      <c r="E27" s="2540"/>
      <c r="F27" s="2515" t="s">
        <v>1405</v>
      </c>
      <c r="G27" s="350">
        <f>I27+K27+M27+Q27+S27+U27</f>
        <v>594914560</v>
      </c>
      <c r="H27" s="288">
        <f t="shared" si="0"/>
        <v>511268583</v>
      </c>
      <c r="I27" s="2626"/>
      <c r="J27" s="2627"/>
      <c r="K27" s="351">
        <v>594914560</v>
      </c>
      <c r="L27" s="352">
        <v>511268583</v>
      </c>
      <c r="M27" s="350"/>
      <c r="N27" s="2620"/>
      <c r="O27" s="2603">
        <v>4</v>
      </c>
      <c r="P27" s="2559">
        <v>4</v>
      </c>
      <c r="Q27" s="350"/>
      <c r="R27" s="2620"/>
      <c r="S27" s="350"/>
      <c r="T27" s="2620"/>
      <c r="U27" s="350"/>
      <c r="V27" s="288"/>
      <c r="W27" s="2559" t="s">
        <v>2023</v>
      </c>
      <c r="X27" s="2560" t="s">
        <v>4433</v>
      </c>
      <c r="Y27" s="2540"/>
      <c r="Z27" s="2540"/>
      <c r="AA27" s="2540"/>
      <c r="AB27" s="2515">
        <v>340</v>
      </c>
      <c r="AC27" s="350"/>
      <c r="AD27" s="288"/>
      <c r="AF27" s="1159"/>
    </row>
    <row r="28" spans="1:33">
      <c r="A28" s="2559">
        <v>5</v>
      </c>
      <c r="B28" s="2560" t="s">
        <v>1697</v>
      </c>
      <c r="C28" s="2540"/>
      <c r="D28" s="2540"/>
      <c r="E28" s="2540"/>
      <c r="F28" s="2515" t="s">
        <v>1405</v>
      </c>
      <c r="G28" s="350">
        <f>I28+K28+M28+Q28+S28+U28</f>
        <v>15503615</v>
      </c>
      <c r="H28" s="288">
        <f t="shared" si="0"/>
        <v>22138725</v>
      </c>
      <c r="I28" s="2626"/>
      <c r="J28" s="2627"/>
      <c r="K28" s="351">
        <v>15503615</v>
      </c>
      <c r="L28" s="352">
        <v>22138725</v>
      </c>
      <c r="M28" s="350"/>
      <c r="N28" s="2620"/>
      <c r="O28" s="2603">
        <v>5</v>
      </c>
      <c r="P28" s="2559">
        <v>5</v>
      </c>
      <c r="Q28" s="350"/>
      <c r="R28" s="2620"/>
      <c r="S28" s="350"/>
      <c r="T28" s="2620"/>
      <c r="U28" s="350"/>
      <c r="V28" s="288"/>
      <c r="W28" s="2559" t="s">
        <v>2025</v>
      </c>
      <c r="X28" s="2560" t="s">
        <v>4434</v>
      </c>
      <c r="Y28" s="2540"/>
      <c r="Z28" s="2540"/>
      <c r="AA28" s="2540"/>
      <c r="AB28" s="2515">
        <v>340</v>
      </c>
      <c r="AC28" s="350">
        <v>4450952</v>
      </c>
      <c r="AD28" s="353">
        <v>1825917.14</v>
      </c>
      <c r="AF28" s="1159"/>
    </row>
    <row r="29" spans="1:33">
      <c r="A29" s="2559">
        <v>6</v>
      </c>
      <c r="B29" s="2560" t="s">
        <v>1698</v>
      </c>
      <c r="C29" s="2540"/>
      <c r="D29" s="2540"/>
      <c r="E29" s="2540"/>
      <c r="F29" s="2515" t="s">
        <v>4089</v>
      </c>
      <c r="G29" s="350">
        <f t="shared" si="0"/>
        <v>57580437</v>
      </c>
      <c r="H29" s="288">
        <f t="shared" si="0"/>
        <v>56027682</v>
      </c>
      <c r="I29" s="2626"/>
      <c r="J29" s="2627"/>
      <c r="K29" s="351">
        <v>57580437</v>
      </c>
      <c r="L29" s="351">
        <v>56027682</v>
      </c>
      <c r="M29" s="350"/>
      <c r="N29" s="2620"/>
      <c r="O29" s="2603">
        <v>6</v>
      </c>
      <c r="P29" s="2559">
        <v>6</v>
      </c>
      <c r="Q29" s="350"/>
      <c r="R29" s="2620"/>
      <c r="S29" s="350"/>
      <c r="T29" s="2620"/>
      <c r="U29" s="350"/>
      <c r="V29" s="288"/>
      <c r="W29" s="2559" t="s">
        <v>2027</v>
      </c>
      <c r="X29" s="2560" t="s">
        <v>4435</v>
      </c>
      <c r="Y29" s="2540"/>
      <c r="Z29" s="2540"/>
      <c r="AA29" s="2540"/>
      <c r="AB29" s="1149"/>
      <c r="AC29" s="2620">
        <f>SUM(AC26:AC28)</f>
        <v>4450952</v>
      </c>
      <c r="AD29" s="288">
        <f>SUM(AD26:AD28)</f>
        <v>1825917.14</v>
      </c>
      <c r="AF29" s="1159"/>
    </row>
    <row r="30" spans="1:33">
      <c r="A30" s="2559">
        <v>7</v>
      </c>
      <c r="B30" s="2560" t="s">
        <v>837</v>
      </c>
      <c r="C30" s="2540"/>
      <c r="D30" s="2540"/>
      <c r="E30" s="2540"/>
      <c r="F30" s="2515" t="s">
        <v>4089</v>
      </c>
      <c r="G30" s="350">
        <f t="shared" si="0"/>
        <v>808969</v>
      </c>
      <c r="H30" s="288">
        <f t="shared" si="0"/>
        <v>971584</v>
      </c>
      <c r="I30" s="2626"/>
      <c r="J30" s="2627"/>
      <c r="K30" s="351">
        <v>808969</v>
      </c>
      <c r="L30" s="351">
        <v>971584</v>
      </c>
      <c r="M30" s="350"/>
      <c r="N30" s="2620"/>
      <c r="O30" s="2603">
        <v>7</v>
      </c>
      <c r="P30" s="2559">
        <v>7</v>
      </c>
      <c r="Q30" s="350"/>
      <c r="R30" s="2620"/>
      <c r="S30" s="350"/>
      <c r="T30" s="2620"/>
      <c r="U30" s="350"/>
      <c r="V30" s="288"/>
      <c r="W30" s="2559" t="s">
        <v>2029</v>
      </c>
      <c r="X30" s="2560" t="s">
        <v>3830</v>
      </c>
      <c r="Y30" s="2540"/>
      <c r="Z30" s="2540"/>
      <c r="AA30" s="2540"/>
      <c r="AB30" s="1149"/>
      <c r="AC30" s="1149"/>
      <c r="AD30" s="2603"/>
      <c r="AF30" s="1159"/>
    </row>
    <row r="31" spans="1:33">
      <c r="A31" s="2559">
        <v>8</v>
      </c>
      <c r="B31" s="2560" t="s">
        <v>1643</v>
      </c>
      <c r="C31" s="2540"/>
      <c r="D31" s="2540"/>
      <c r="E31" s="2540"/>
      <c r="F31" s="2515" t="s">
        <v>4089</v>
      </c>
      <c r="G31" s="2628">
        <f t="shared" si="0"/>
        <v>0</v>
      </c>
      <c r="H31" s="2579">
        <f t="shared" si="0"/>
        <v>0</v>
      </c>
      <c r="I31" s="2626"/>
      <c r="J31" s="2627"/>
      <c r="K31" s="351"/>
      <c r="L31" s="351"/>
      <c r="M31" s="350"/>
      <c r="N31" s="2620"/>
      <c r="O31" s="2603">
        <v>8</v>
      </c>
      <c r="P31" s="2559">
        <v>8</v>
      </c>
      <c r="Q31" s="350"/>
      <c r="R31" s="2620"/>
      <c r="S31" s="350"/>
      <c r="T31" s="2620"/>
      <c r="U31" s="350"/>
      <c r="V31" s="288"/>
      <c r="W31" s="2559" t="s">
        <v>2030</v>
      </c>
      <c r="X31" s="2560" t="s">
        <v>3831</v>
      </c>
      <c r="Y31" s="2540"/>
      <c r="Z31" s="2540"/>
      <c r="AA31" s="2540"/>
      <c r="AB31" s="2515" t="s">
        <v>2204</v>
      </c>
      <c r="AC31" s="350">
        <v>310817</v>
      </c>
      <c r="AD31" s="288">
        <v>309626</v>
      </c>
      <c r="AF31" s="1159"/>
    </row>
    <row r="32" spans="1:33">
      <c r="A32" s="2573">
        <v>9</v>
      </c>
      <c r="B32" s="667" t="s">
        <v>1644</v>
      </c>
      <c r="C32" s="668"/>
      <c r="D32" s="668"/>
      <c r="E32" s="668"/>
      <c r="F32" s="1147"/>
      <c r="G32" s="2629"/>
      <c r="H32" s="2630"/>
      <c r="I32" s="2631"/>
      <c r="J32" s="2632"/>
      <c r="K32" s="2633"/>
      <c r="L32" s="2633"/>
      <c r="M32" s="1148"/>
      <c r="N32" s="2613"/>
      <c r="O32" s="1109">
        <v>9</v>
      </c>
      <c r="P32" s="2573">
        <v>9</v>
      </c>
      <c r="Q32" s="1148"/>
      <c r="R32" s="2613"/>
      <c r="S32" s="1148"/>
      <c r="T32" s="2613"/>
      <c r="U32" s="1148"/>
      <c r="V32" s="1144"/>
      <c r="W32" s="2559" t="s">
        <v>2032</v>
      </c>
      <c r="X32" s="2560" t="s">
        <v>3832</v>
      </c>
      <c r="Y32" s="2540"/>
      <c r="Z32" s="2540"/>
      <c r="AA32" s="2540"/>
      <c r="AB32" s="2515" t="s">
        <v>2204</v>
      </c>
      <c r="AC32" s="350"/>
      <c r="AD32" s="288"/>
      <c r="AF32" s="1159"/>
    </row>
    <row r="33" spans="1:32">
      <c r="A33" s="2559"/>
      <c r="B33" s="2560" t="s">
        <v>1645</v>
      </c>
      <c r="C33" s="2540"/>
      <c r="D33" s="2540"/>
      <c r="E33" s="2540"/>
      <c r="F33" s="1149"/>
      <c r="G33" s="2628">
        <f t="shared" ref="G33:H46" si="1">I33+K33+M33+Q33+S33+U33</f>
        <v>0</v>
      </c>
      <c r="H33" s="2579">
        <f t="shared" si="1"/>
        <v>0</v>
      </c>
      <c r="I33" s="2626"/>
      <c r="J33" s="2627"/>
      <c r="K33" s="351"/>
      <c r="L33" s="351"/>
      <c r="M33" s="350"/>
      <c r="N33" s="2620"/>
      <c r="O33" s="2603"/>
      <c r="P33" s="2559"/>
      <c r="Q33" s="350"/>
      <c r="R33" s="2620"/>
      <c r="S33" s="350"/>
      <c r="T33" s="2620"/>
      <c r="U33" s="350"/>
      <c r="V33" s="288"/>
      <c r="W33" s="2559" t="s">
        <v>2034</v>
      </c>
      <c r="X33" s="2560" t="s">
        <v>3833</v>
      </c>
      <c r="Y33" s="2540"/>
      <c r="Z33" s="2540"/>
      <c r="AA33" s="2540"/>
      <c r="AB33" s="2515" t="s">
        <v>2204</v>
      </c>
      <c r="AC33" s="350"/>
      <c r="AD33" s="288"/>
      <c r="AF33" s="1159"/>
    </row>
    <row r="34" spans="1:32">
      <c r="A34" s="2559">
        <v>10</v>
      </c>
      <c r="B34" s="2560" t="s">
        <v>22</v>
      </c>
      <c r="C34" s="2540"/>
      <c r="D34" s="2540"/>
      <c r="E34" s="2540"/>
      <c r="F34" s="1149"/>
      <c r="G34" s="2628">
        <f t="shared" si="1"/>
        <v>0</v>
      </c>
      <c r="H34" s="2579">
        <f t="shared" si="1"/>
        <v>0</v>
      </c>
      <c r="I34" s="2626"/>
      <c r="J34" s="2627"/>
      <c r="K34" s="351"/>
      <c r="L34" s="351"/>
      <c r="M34" s="350"/>
      <c r="N34" s="2620"/>
      <c r="O34" s="2603">
        <v>10</v>
      </c>
      <c r="P34" s="2559">
        <v>10</v>
      </c>
      <c r="Q34" s="350"/>
      <c r="R34" s="2620"/>
      <c r="S34" s="350"/>
      <c r="T34" s="2620"/>
      <c r="U34" s="350"/>
      <c r="V34" s="288"/>
      <c r="W34" s="2559" t="s">
        <v>2036</v>
      </c>
      <c r="X34" s="2560" t="s">
        <v>3834</v>
      </c>
      <c r="Y34" s="2540"/>
      <c r="Z34" s="2540"/>
      <c r="AA34" s="2540"/>
      <c r="AB34" s="2515" t="s">
        <v>3188</v>
      </c>
      <c r="AC34" s="350"/>
      <c r="AD34" s="288"/>
      <c r="AF34" s="1159"/>
    </row>
    <row r="35" spans="1:32">
      <c r="A35" s="2559">
        <v>11</v>
      </c>
      <c r="B35" s="2560" t="s">
        <v>23</v>
      </c>
      <c r="C35" s="2540"/>
      <c r="D35" s="2540"/>
      <c r="E35" s="2540"/>
      <c r="F35" s="1149"/>
      <c r="G35" s="350">
        <f t="shared" si="1"/>
        <v>33621441</v>
      </c>
      <c r="H35" s="288">
        <f t="shared" si="1"/>
        <v>31698203</v>
      </c>
      <c r="I35" s="2626"/>
      <c r="J35" s="2627"/>
      <c r="K35" s="351">
        <v>33621441</v>
      </c>
      <c r="L35" s="351">
        <v>31698203</v>
      </c>
      <c r="M35" s="350"/>
      <c r="N35" s="2620"/>
      <c r="O35" s="2603">
        <v>11</v>
      </c>
      <c r="P35" s="2559">
        <v>11</v>
      </c>
      <c r="Q35" s="350"/>
      <c r="R35" s="2620"/>
      <c r="S35" s="350"/>
      <c r="T35" s="2620"/>
      <c r="U35" s="350"/>
      <c r="V35" s="288"/>
      <c r="W35" s="2559" t="s">
        <v>2038</v>
      </c>
      <c r="X35" s="2560" t="s">
        <v>3835</v>
      </c>
      <c r="Y35" s="2540"/>
      <c r="Z35" s="2540"/>
      <c r="AA35" s="2540"/>
      <c r="AB35" s="2515" t="s">
        <v>3188</v>
      </c>
      <c r="AC35" s="350"/>
      <c r="AD35" s="288"/>
      <c r="AF35" s="1159"/>
    </row>
    <row r="36" spans="1:32">
      <c r="A36" s="2559">
        <v>12</v>
      </c>
      <c r="B36" s="2560" t="s">
        <v>24</v>
      </c>
      <c r="C36" s="2540"/>
      <c r="D36" s="2540"/>
      <c r="E36" s="2540"/>
      <c r="F36" s="1149"/>
      <c r="G36" s="2628">
        <f t="shared" si="1"/>
        <v>0</v>
      </c>
      <c r="H36" s="2579">
        <f t="shared" si="1"/>
        <v>0</v>
      </c>
      <c r="I36" s="2626"/>
      <c r="J36" s="2627"/>
      <c r="K36" s="351"/>
      <c r="L36" s="351"/>
      <c r="M36" s="350"/>
      <c r="N36" s="2620"/>
      <c r="O36" s="2603">
        <v>12</v>
      </c>
      <c r="P36" s="2559">
        <v>12</v>
      </c>
      <c r="Q36" s="350"/>
      <c r="R36" s="2620"/>
      <c r="S36" s="350"/>
      <c r="T36" s="2620"/>
      <c r="U36" s="350"/>
      <c r="V36" s="288"/>
      <c r="W36" s="2559" t="s">
        <v>2040</v>
      </c>
      <c r="X36" s="2560" t="s">
        <v>3836</v>
      </c>
      <c r="Y36" s="2540"/>
      <c r="Z36" s="2540"/>
      <c r="AA36" s="2540"/>
      <c r="AB36" s="1149"/>
      <c r="AC36" s="350"/>
      <c r="AD36" s="288"/>
      <c r="AF36" s="1159"/>
    </row>
    <row r="37" spans="1:32">
      <c r="A37" s="2559">
        <v>13</v>
      </c>
      <c r="B37" s="2560" t="s">
        <v>25</v>
      </c>
      <c r="C37" s="2540"/>
      <c r="D37" s="2540"/>
      <c r="E37" s="2540"/>
      <c r="F37" s="2515" t="s">
        <v>2204</v>
      </c>
      <c r="G37" s="350">
        <f t="shared" si="1"/>
        <v>133445869</v>
      </c>
      <c r="H37" s="288">
        <f t="shared" si="1"/>
        <v>133539171</v>
      </c>
      <c r="I37" s="2626"/>
      <c r="J37" s="2627"/>
      <c r="K37" s="351">
        <v>133445869</v>
      </c>
      <c r="L37" s="351">
        <v>133539171</v>
      </c>
      <c r="M37" s="350"/>
      <c r="N37" s="2620"/>
      <c r="O37" s="2603">
        <v>13</v>
      </c>
      <c r="P37" s="2559">
        <v>13</v>
      </c>
      <c r="Q37" s="350"/>
      <c r="R37" s="2620"/>
      <c r="S37" s="350"/>
      <c r="T37" s="2620"/>
      <c r="U37" s="350"/>
      <c r="V37" s="288"/>
      <c r="W37" s="2559" t="s">
        <v>2042</v>
      </c>
      <c r="X37" s="2560" t="s">
        <v>2559</v>
      </c>
      <c r="Y37" s="2540"/>
      <c r="Z37" s="2540"/>
      <c r="AA37" s="2540"/>
      <c r="AB37" s="1149"/>
      <c r="AC37" s="350"/>
      <c r="AD37" s="288"/>
      <c r="AF37" s="1159"/>
    </row>
    <row r="38" spans="1:32">
      <c r="A38" s="2559">
        <v>14</v>
      </c>
      <c r="B38" s="2560" t="s">
        <v>26</v>
      </c>
      <c r="C38" s="2540"/>
      <c r="D38" s="2540"/>
      <c r="E38" s="2540"/>
      <c r="F38" s="2515" t="s">
        <v>2204</v>
      </c>
      <c r="G38" s="350">
        <f t="shared" si="1"/>
        <v>8244501</v>
      </c>
      <c r="H38" s="288">
        <f t="shared" si="1"/>
        <v>-66355292</v>
      </c>
      <c r="I38" s="2626"/>
      <c r="J38" s="2627"/>
      <c r="K38" s="351">
        <v>8244501</v>
      </c>
      <c r="L38" s="351">
        <v>-66355292</v>
      </c>
      <c r="M38" s="350"/>
      <c r="N38" s="2620"/>
      <c r="O38" s="2603">
        <v>14</v>
      </c>
      <c r="P38" s="2559">
        <v>14</v>
      </c>
      <c r="Q38" s="350"/>
      <c r="R38" s="2620"/>
      <c r="S38" s="350"/>
      <c r="T38" s="2620"/>
      <c r="U38" s="350"/>
      <c r="V38" s="288"/>
      <c r="W38" s="2559" t="s">
        <v>2046</v>
      </c>
      <c r="X38" s="2560" t="s">
        <v>2453</v>
      </c>
      <c r="Y38" s="2540"/>
      <c r="Z38" s="2540"/>
      <c r="AA38" s="2540"/>
      <c r="AB38" s="1149"/>
      <c r="AC38" s="350">
        <f>SUM(AC31:AC34)-AC35+AC36-AC37</f>
        <v>310817</v>
      </c>
      <c r="AD38" s="288">
        <f>SUM(AD31:AD34)-AD35+AD36-AD37</f>
        <v>309626</v>
      </c>
      <c r="AF38" s="1159"/>
    </row>
    <row r="39" spans="1:32">
      <c r="A39" s="2559">
        <v>15</v>
      </c>
      <c r="B39" s="2560" t="s">
        <v>27</v>
      </c>
      <c r="C39" s="2540"/>
      <c r="D39" s="2540"/>
      <c r="E39" s="2540"/>
      <c r="F39" s="2515" t="s">
        <v>2204</v>
      </c>
      <c r="G39" s="2605">
        <f t="shared" si="1"/>
        <v>6987421</v>
      </c>
      <c r="H39" s="2617">
        <f t="shared" si="1"/>
        <v>15666615</v>
      </c>
      <c r="I39" s="2626"/>
      <c r="J39" s="2627"/>
      <c r="K39" s="351">
        <v>6987421</v>
      </c>
      <c r="L39" s="351">
        <v>15666615</v>
      </c>
      <c r="M39" s="350"/>
      <c r="N39" s="2620"/>
      <c r="O39" s="2603">
        <v>15</v>
      </c>
      <c r="P39" s="2559">
        <v>15</v>
      </c>
      <c r="Q39" s="350"/>
      <c r="R39" s="2620"/>
      <c r="S39" s="350"/>
      <c r="T39" s="2620"/>
      <c r="U39" s="350"/>
      <c r="V39" s="288"/>
      <c r="W39" s="2559" t="s">
        <v>2048</v>
      </c>
      <c r="X39" s="2560" t="s">
        <v>2454</v>
      </c>
      <c r="Y39" s="2540"/>
      <c r="Z39" s="2540"/>
      <c r="AA39" s="2540"/>
      <c r="AB39" s="1149"/>
      <c r="AC39" s="350">
        <f>AC24-AC29-AC38</f>
        <v>-5361928</v>
      </c>
      <c r="AD39" s="288">
        <f>AD24-AD29-AD38</f>
        <v>-10360132.18</v>
      </c>
      <c r="AF39" s="1159"/>
    </row>
    <row r="40" spans="1:32" ht="15.75">
      <c r="A40" s="2559">
        <v>16</v>
      </c>
      <c r="B40" s="2560" t="s">
        <v>3187</v>
      </c>
      <c r="C40" s="2540"/>
      <c r="D40" s="2540"/>
      <c r="E40" s="2540"/>
      <c r="F40" s="2515" t="s">
        <v>3188</v>
      </c>
      <c r="G40" s="350">
        <f>I40+K40+M40+Q40+S40+U40</f>
        <v>33049168</v>
      </c>
      <c r="H40" s="288">
        <f t="shared" si="1"/>
        <v>89072504.959999993</v>
      </c>
      <c r="I40" s="2626"/>
      <c r="J40" s="2627"/>
      <c r="K40" s="351">
        <v>33049168</v>
      </c>
      <c r="L40" s="351">
        <v>89072504.959999993</v>
      </c>
      <c r="M40" s="350"/>
      <c r="N40" s="2620"/>
      <c r="O40" s="2603">
        <v>16</v>
      </c>
      <c r="P40" s="2559">
        <v>16</v>
      </c>
      <c r="Q40" s="350"/>
      <c r="R40" s="2620"/>
      <c r="S40" s="350"/>
      <c r="T40" s="2620"/>
      <c r="U40" s="350"/>
      <c r="V40" s="288"/>
      <c r="W40" s="2559" t="s">
        <v>2051</v>
      </c>
      <c r="X40" s="2602" t="s">
        <v>1923</v>
      </c>
      <c r="Y40" s="2514"/>
      <c r="Z40" s="2514"/>
      <c r="AA40" s="2514"/>
      <c r="AB40" s="1149"/>
      <c r="AC40" s="1149"/>
      <c r="AD40" s="2603"/>
      <c r="AF40" s="1159"/>
    </row>
    <row r="41" spans="1:32">
      <c r="A41" s="2559">
        <v>17</v>
      </c>
      <c r="B41" s="2560" t="s">
        <v>3189</v>
      </c>
      <c r="C41" s="2540"/>
      <c r="D41" s="2540"/>
      <c r="E41" s="2540"/>
      <c r="F41" s="2515" t="s">
        <v>3188</v>
      </c>
      <c r="G41" s="2628">
        <f t="shared" si="1"/>
        <v>0</v>
      </c>
      <c r="H41" s="2579">
        <f t="shared" si="1"/>
        <v>0</v>
      </c>
      <c r="I41" s="2626"/>
      <c r="J41" s="2627"/>
      <c r="K41" s="351"/>
      <c r="L41" s="351"/>
      <c r="M41" s="350"/>
      <c r="N41" s="2620"/>
      <c r="O41" s="2603">
        <v>17</v>
      </c>
      <c r="P41" s="2559">
        <v>17</v>
      </c>
      <c r="Q41" s="350"/>
      <c r="R41" s="2620"/>
      <c r="S41" s="350"/>
      <c r="T41" s="2620"/>
      <c r="U41" s="350"/>
      <c r="V41" s="288"/>
      <c r="W41" s="2559" t="s">
        <v>2053</v>
      </c>
      <c r="X41" s="2560" t="s">
        <v>2455</v>
      </c>
      <c r="Y41" s="2540"/>
      <c r="Z41" s="2540"/>
      <c r="AA41" s="2540"/>
      <c r="AB41" s="1149"/>
      <c r="AC41" s="350">
        <v>34695000</v>
      </c>
      <c r="AD41" s="288">
        <v>34695426</v>
      </c>
      <c r="AF41" s="1159"/>
    </row>
    <row r="42" spans="1:32">
      <c r="A42" s="2559">
        <v>18</v>
      </c>
      <c r="B42" s="2560" t="s">
        <v>3190</v>
      </c>
      <c r="C42" s="2540"/>
      <c r="D42" s="2540"/>
      <c r="E42" s="2540"/>
      <c r="F42" s="2515">
        <v>266</v>
      </c>
      <c r="G42" s="2628">
        <f t="shared" si="1"/>
        <v>0</v>
      </c>
      <c r="H42" s="2579">
        <f t="shared" si="1"/>
        <v>0</v>
      </c>
      <c r="I42" s="2626"/>
      <c r="J42" s="2627"/>
      <c r="K42" s="351"/>
      <c r="L42" s="351"/>
      <c r="M42" s="350"/>
      <c r="N42" s="2620"/>
      <c r="O42" s="2603">
        <v>18</v>
      </c>
      <c r="P42" s="2559">
        <v>18</v>
      </c>
      <c r="Q42" s="350"/>
      <c r="R42" s="2620"/>
      <c r="S42" s="350"/>
      <c r="T42" s="2620"/>
      <c r="U42" s="350"/>
      <c r="V42" s="288"/>
      <c r="W42" s="2559" t="s">
        <v>2055</v>
      </c>
      <c r="X42" s="2560" t="s">
        <v>2456</v>
      </c>
      <c r="Y42" s="2540"/>
      <c r="Z42" s="2540"/>
      <c r="AA42" s="2540"/>
      <c r="AB42" s="1149"/>
      <c r="AC42" s="350">
        <v>154108</v>
      </c>
      <c r="AD42" s="288">
        <v>165634</v>
      </c>
      <c r="AF42" s="1159"/>
    </row>
    <row r="43" spans="1:32">
      <c r="A43" s="2559">
        <v>19</v>
      </c>
      <c r="B43" s="2560" t="s">
        <v>3191</v>
      </c>
      <c r="C43" s="2540"/>
      <c r="D43" s="2540"/>
      <c r="E43" s="2540"/>
      <c r="F43" s="1149"/>
      <c r="G43" s="2628">
        <f t="shared" si="1"/>
        <v>0</v>
      </c>
      <c r="H43" s="2579">
        <f t="shared" si="1"/>
        <v>0</v>
      </c>
      <c r="I43" s="2626"/>
      <c r="J43" s="2627"/>
      <c r="K43" s="351"/>
      <c r="L43" s="351"/>
      <c r="M43" s="350"/>
      <c r="N43" s="2620"/>
      <c r="O43" s="2603">
        <v>19</v>
      </c>
      <c r="P43" s="2559">
        <v>19</v>
      </c>
      <c r="Q43" s="350"/>
      <c r="R43" s="2620"/>
      <c r="S43" s="350"/>
      <c r="T43" s="2620"/>
      <c r="U43" s="350"/>
      <c r="V43" s="288"/>
      <c r="W43" s="2559" t="s">
        <v>2057</v>
      </c>
      <c r="X43" s="2560" t="s">
        <v>2457</v>
      </c>
      <c r="Y43" s="2540"/>
      <c r="Z43" s="2540"/>
      <c r="AA43" s="2540"/>
      <c r="AB43" s="1149"/>
      <c r="AC43" s="350"/>
      <c r="AD43" s="288"/>
      <c r="AF43" s="1159"/>
    </row>
    <row r="44" spans="1:32">
      <c r="A44" s="2559">
        <v>20</v>
      </c>
      <c r="B44" s="2560" t="s">
        <v>3533</v>
      </c>
      <c r="C44" s="2540"/>
      <c r="D44" s="2540"/>
      <c r="E44" s="2540"/>
      <c r="F44" s="1149"/>
      <c r="G44" s="2628">
        <f t="shared" si="1"/>
        <v>0</v>
      </c>
      <c r="H44" s="2579">
        <f t="shared" si="1"/>
        <v>0</v>
      </c>
      <c r="I44" s="2626"/>
      <c r="J44" s="2627"/>
      <c r="K44" s="351"/>
      <c r="L44" s="351"/>
      <c r="M44" s="350"/>
      <c r="N44" s="2620"/>
      <c r="O44" s="2603">
        <v>20</v>
      </c>
      <c r="P44" s="2559">
        <v>20</v>
      </c>
      <c r="Q44" s="350"/>
      <c r="R44" s="2620"/>
      <c r="S44" s="350"/>
      <c r="T44" s="2620"/>
      <c r="U44" s="350"/>
      <c r="V44" s="288"/>
      <c r="W44" s="2559" t="s">
        <v>2059</v>
      </c>
      <c r="X44" s="2560" t="s">
        <v>2458</v>
      </c>
      <c r="Y44" s="2540"/>
      <c r="Z44" s="2540"/>
      <c r="AA44" s="2540"/>
      <c r="AB44" s="1149"/>
      <c r="AC44" s="350"/>
      <c r="AD44" s="288"/>
      <c r="AF44" s="1159"/>
    </row>
    <row r="45" spans="1:32">
      <c r="A45" s="2559">
        <v>21</v>
      </c>
      <c r="B45" s="2560" t="s">
        <v>3534</v>
      </c>
      <c r="C45" s="2540"/>
      <c r="D45" s="2540"/>
      <c r="E45" s="2540"/>
      <c r="F45" s="1149"/>
      <c r="G45" s="2628">
        <f t="shared" si="1"/>
        <v>0</v>
      </c>
      <c r="H45" s="2579">
        <f t="shared" si="1"/>
        <v>0</v>
      </c>
      <c r="I45" s="2626"/>
      <c r="J45" s="2627"/>
      <c r="K45" s="2634"/>
      <c r="L45" s="2634"/>
      <c r="M45" s="350"/>
      <c r="N45" s="2620"/>
      <c r="O45" s="2603">
        <v>21</v>
      </c>
      <c r="P45" s="2559">
        <v>21</v>
      </c>
      <c r="Q45" s="350"/>
      <c r="R45" s="2620"/>
      <c r="S45" s="350"/>
      <c r="T45" s="2620"/>
      <c r="U45" s="350"/>
      <c r="V45" s="288"/>
      <c r="W45" s="2559" t="s">
        <v>2061</v>
      </c>
      <c r="X45" s="2560" t="s">
        <v>2459</v>
      </c>
      <c r="Y45" s="2540"/>
      <c r="Z45" s="2540"/>
      <c r="AA45" s="2540"/>
      <c r="AB45" s="1149"/>
      <c r="AC45" s="350"/>
      <c r="AD45" s="288"/>
      <c r="AF45" s="1159"/>
    </row>
    <row r="46" spans="1:32">
      <c r="A46" s="2559">
        <v>22</v>
      </c>
      <c r="B46" s="2560" t="s">
        <v>3535</v>
      </c>
      <c r="C46" s="2540"/>
      <c r="D46" s="2540"/>
      <c r="E46" s="2540"/>
      <c r="F46" s="1149"/>
      <c r="G46" s="2628">
        <f t="shared" si="1"/>
        <v>0</v>
      </c>
      <c r="H46" s="2579">
        <f t="shared" si="1"/>
        <v>0</v>
      </c>
      <c r="I46" s="2626"/>
      <c r="J46" s="2627"/>
      <c r="K46" s="2635"/>
      <c r="L46" s="2635"/>
      <c r="M46" s="350"/>
      <c r="N46" s="2620"/>
      <c r="O46" s="2603">
        <v>22</v>
      </c>
      <c r="P46" s="2559">
        <v>22</v>
      </c>
      <c r="Q46" s="350"/>
      <c r="R46" s="2620"/>
      <c r="S46" s="350"/>
      <c r="T46" s="2620"/>
      <c r="U46" s="350"/>
      <c r="V46" s="288"/>
      <c r="W46" s="2559" t="s">
        <v>2063</v>
      </c>
      <c r="X46" s="2560" t="s">
        <v>2460</v>
      </c>
      <c r="Y46" s="2540"/>
      <c r="Z46" s="2540"/>
      <c r="AA46" s="2540"/>
      <c r="AB46" s="2515">
        <v>340</v>
      </c>
      <c r="AC46" s="350">
        <v>4312716</v>
      </c>
      <c r="AD46" s="288">
        <v>4675376</v>
      </c>
      <c r="AF46" s="1159"/>
    </row>
    <row r="47" spans="1:32">
      <c r="A47" s="2559">
        <v>23</v>
      </c>
      <c r="B47" s="2560" t="s">
        <v>3536</v>
      </c>
      <c r="C47" s="2540"/>
      <c r="D47" s="2540"/>
      <c r="E47" s="2540"/>
      <c r="F47" s="1149"/>
      <c r="G47" s="350">
        <f>SUM(G27:G35)-G36+SUM(G37:G40)-G41+G42-G43+G44-G45+G46</f>
        <v>884155981</v>
      </c>
      <c r="H47" s="288">
        <f t="shared" ref="H47:N47" si="2">SUM(H27:H35)-H36+SUM(H37:H40)-H41+H42-H43+H44-H45+H46</f>
        <v>794027775.96000004</v>
      </c>
      <c r="I47" s="2636">
        <f t="shared" si="2"/>
        <v>0</v>
      </c>
      <c r="J47" s="350">
        <f t="shared" si="2"/>
        <v>0</v>
      </c>
      <c r="K47" s="2620">
        <f>SUM(K27:K35)-K36+SUM(K37:K40)-K41+K42-K43+K44-K45+K46</f>
        <v>884155981</v>
      </c>
      <c r="L47" s="2620">
        <f>SUM(L27:L35)-L36+SUM(L37:L40)-L41+L42-L43+L44-L45+L46</f>
        <v>794027775.96000004</v>
      </c>
      <c r="M47" s="350">
        <f t="shared" si="2"/>
        <v>0</v>
      </c>
      <c r="N47" s="350">
        <f t="shared" si="2"/>
        <v>0</v>
      </c>
      <c r="O47" s="2603">
        <v>23</v>
      </c>
      <c r="P47" s="2559">
        <v>23</v>
      </c>
      <c r="Q47" s="350">
        <f t="shared" ref="Q47:V47" si="3">SUM(Q27:Q35)-Q36+SUM(Q37:Q40)-Q41+Q42-Q43+Q44-Q45+Q46</f>
        <v>0</v>
      </c>
      <c r="R47" s="350">
        <f t="shared" si="3"/>
        <v>0</v>
      </c>
      <c r="S47" s="350">
        <f t="shared" si="3"/>
        <v>0</v>
      </c>
      <c r="T47" s="350">
        <f t="shared" si="3"/>
        <v>0</v>
      </c>
      <c r="U47" s="350">
        <f t="shared" si="3"/>
        <v>0</v>
      </c>
      <c r="V47" s="288">
        <f t="shared" si="3"/>
        <v>0</v>
      </c>
      <c r="W47" s="2559" t="s">
        <v>2065</v>
      </c>
      <c r="X47" s="2560" t="s">
        <v>2461</v>
      </c>
      <c r="Y47" s="2540"/>
      <c r="Z47" s="2540"/>
      <c r="AA47" s="2540"/>
      <c r="AB47" s="2515">
        <v>340</v>
      </c>
      <c r="AC47" s="350">
        <v>2016764</v>
      </c>
      <c r="AD47" s="288">
        <v>6208725</v>
      </c>
      <c r="AF47" s="1159"/>
    </row>
    <row r="48" spans="1:32">
      <c r="A48" s="2573">
        <v>24</v>
      </c>
      <c r="B48" s="667" t="s">
        <v>34</v>
      </c>
      <c r="C48" s="668"/>
      <c r="D48" s="668"/>
      <c r="E48" s="668"/>
      <c r="F48" s="1147"/>
      <c r="G48" s="1148"/>
      <c r="H48" s="1144"/>
      <c r="I48" s="2637"/>
      <c r="J48" s="2638"/>
      <c r="K48" s="2639"/>
      <c r="L48" s="2511"/>
      <c r="M48" s="1148"/>
      <c r="N48" s="2613"/>
      <c r="O48" s="1109">
        <v>24</v>
      </c>
      <c r="P48" s="2573">
        <v>24</v>
      </c>
      <c r="Q48" s="1148"/>
      <c r="R48" s="2613"/>
      <c r="S48" s="1148"/>
      <c r="T48" s="2613"/>
      <c r="U48" s="1148"/>
      <c r="V48" s="1144"/>
      <c r="W48" s="2559" t="s">
        <v>2067</v>
      </c>
      <c r="X48" s="2560" t="s">
        <v>2462</v>
      </c>
      <c r="Y48" s="2540"/>
      <c r="Z48" s="2540"/>
      <c r="AA48" s="2540"/>
      <c r="AB48" s="1149"/>
      <c r="AC48" s="350">
        <v>505225</v>
      </c>
      <c r="AD48" s="2617">
        <v>426753</v>
      </c>
      <c r="AF48" s="1159"/>
    </row>
    <row r="49" spans="1:32">
      <c r="A49" s="2559"/>
      <c r="B49" s="2560" t="s">
        <v>35</v>
      </c>
      <c r="C49" s="2540"/>
      <c r="D49" s="2540"/>
      <c r="E49" s="2540"/>
      <c r="F49" s="1149"/>
      <c r="G49" s="2561">
        <f>G25-G47</f>
        <v>118625051</v>
      </c>
      <c r="H49" s="2561">
        <f t="shared" ref="H49:N49" si="4">H25-H47</f>
        <v>111129744.03999996</v>
      </c>
      <c r="I49" s="2640">
        <f t="shared" si="4"/>
        <v>0</v>
      </c>
      <c r="J49" s="2623">
        <f t="shared" si="4"/>
        <v>0</v>
      </c>
      <c r="K49" s="2641">
        <f>K25-K47</f>
        <v>118625051</v>
      </c>
      <c r="L49" s="2641">
        <f t="shared" si="4"/>
        <v>111129744.03999996</v>
      </c>
      <c r="M49" s="2623">
        <f t="shared" si="4"/>
        <v>0</v>
      </c>
      <c r="N49" s="2623">
        <f t="shared" si="4"/>
        <v>0</v>
      </c>
      <c r="O49" s="2561"/>
      <c r="P49" s="2642"/>
      <c r="Q49" s="2623">
        <f t="shared" ref="Q49:V49" si="5">Q25-Q47</f>
        <v>0</v>
      </c>
      <c r="R49" s="2623">
        <f t="shared" si="5"/>
        <v>0</v>
      </c>
      <c r="S49" s="2623">
        <f t="shared" si="5"/>
        <v>0</v>
      </c>
      <c r="T49" s="2623">
        <f t="shared" si="5"/>
        <v>0</v>
      </c>
      <c r="U49" s="2623">
        <f t="shared" si="5"/>
        <v>0</v>
      </c>
      <c r="V49" s="2561">
        <f t="shared" si="5"/>
        <v>0</v>
      </c>
      <c r="W49" s="2559" t="s">
        <v>2069</v>
      </c>
      <c r="X49" s="2560" t="s">
        <v>2463</v>
      </c>
      <c r="Y49" s="2540"/>
      <c r="Z49" s="2540"/>
      <c r="AA49" s="2540"/>
      <c r="AB49" s="1149"/>
      <c r="AC49" s="350">
        <f>SUM(AC41:AC43)-AC44-AC45+AC46+AC47-AC48</f>
        <v>40673363</v>
      </c>
      <c r="AD49" s="288">
        <f>SUM(AD41:AD43)-AD44-AD45+AD46+AD47-AD48</f>
        <v>45318408</v>
      </c>
      <c r="AF49" s="1159"/>
    </row>
    <row r="50" spans="1:32">
      <c r="A50" s="1111"/>
      <c r="B50" s="1248"/>
      <c r="C50" s="668"/>
      <c r="D50" s="668"/>
      <c r="E50" s="668"/>
      <c r="F50" s="1248"/>
      <c r="G50" s="2536"/>
      <c r="H50" s="2526"/>
      <c r="I50" s="1111"/>
      <c r="J50" s="1248"/>
      <c r="K50" s="2643"/>
      <c r="L50" s="1248"/>
      <c r="M50" s="2536"/>
      <c r="N50" s="2536"/>
      <c r="O50" s="1118"/>
      <c r="P50" s="417"/>
      <c r="Q50" s="1248"/>
      <c r="R50" s="1248"/>
      <c r="S50" s="1248"/>
      <c r="T50" s="1248"/>
      <c r="U50" s="1248"/>
      <c r="V50" s="1118"/>
      <c r="W50" s="2559" t="s">
        <v>2071</v>
      </c>
      <c r="X50" s="2560" t="s">
        <v>2464</v>
      </c>
      <c r="Y50" s="2540"/>
      <c r="Z50" s="2540"/>
      <c r="AA50" s="2540"/>
      <c r="AB50" s="1149"/>
      <c r="AC50" s="350">
        <f>AC10+AC39-AC49</f>
        <v>72589760</v>
      </c>
      <c r="AD50" s="288">
        <f>AD10+AD39-AD49</f>
        <v>55451203.859999955</v>
      </c>
      <c r="AF50" s="1159"/>
    </row>
    <row r="51" spans="1:32" ht="15.75">
      <c r="A51" s="1111"/>
      <c r="B51" s="1248"/>
      <c r="C51" s="668"/>
      <c r="D51" s="668"/>
      <c r="E51" s="668"/>
      <c r="F51" s="1248"/>
      <c r="G51" s="2536"/>
      <c r="H51" s="2526"/>
      <c r="I51" s="1111"/>
      <c r="J51" s="1248"/>
      <c r="K51" s="2644"/>
      <c r="L51" s="1248"/>
      <c r="M51" s="2536"/>
      <c r="N51" s="2536"/>
      <c r="O51" s="1118"/>
      <c r="P51" s="417"/>
      <c r="Q51" s="1248"/>
      <c r="R51" s="1248"/>
      <c r="S51" s="1248"/>
      <c r="T51" s="1248"/>
      <c r="U51" s="1248"/>
      <c r="V51" s="1118"/>
      <c r="W51" s="2559" t="s">
        <v>2073</v>
      </c>
      <c r="X51" s="2602" t="s">
        <v>1936</v>
      </c>
      <c r="Y51" s="2514"/>
      <c r="Z51" s="2514"/>
      <c r="AA51" s="2514"/>
      <c r="AB51" s="1149"/>
      <c r="AC51" s="1149"/>
      <c r="AD51" s="2603"/>
      <c r="AF51" s="1159"/>
    </row>
    <row r="52" spans="1:32">
      <c r="A52" s="1111"/>
      <c r="B52" s="1248"/>
      <c r="C52" s="668"/>
      <c r="D52" s="668"/>
      <c r="E52" s="668"/>
      <c r="F52" s="1248"/>
      <c r="G52" s="2536"/>
      <c r="H52" s="2526"/>
      <c r="I52" s="1111"/>
      <c r="J52" s="1248"/>
      <c r="K52" s="668"/>
      <c r="L52" s="1248"/>
      <c r="M52" s="2536"/>
      <c r="N52" s="2536"/>
      <c r="O52" s="1118"/>
      <c r="P52" s="417"/>
      <c r="Q52" s="1248"/>
      <c r="R52" s="1248"/>
      <c r="S52" s="1248"/>
      <c r="T52" s="1248"/>
      <c r="U52" s="1248"/>
      <c r="V52" s="1118"/>
      <c r="W52" s="2559" t="s">
        <v>2075</v>
      </c>
      <c r="X52" s="2560" t="s">
        <v>2465</v>
      </c>
      <c r="Y52" s="2540"/>
      <c r="Z52" s="2540"/>
      <c r="AA52" s="2540"/>
      <c r="AB52" s="1149"/>
      <c r="AC52" s="350"/>
      <c r="AD52" s="288"/>
      <c r="AF52" s="1159"/>
    </row>
    <row r="53" spans="1:32">
      <c r="A53" s="1111"/>
      <c r="B53" s="1248"/>
      <c r="C53" s="668"/>
      <c r="D53" s="668"/>
      <c r="E53" s="668"/>
      <c r="F53" s="1248"/>
      <c r="G53" s="2536"/>
      <c r="H53" s="2526"/>
      <c r="I53" s="1111"/>
      <c r="J53" s="1248"/>
      <c r="K53" s="668"/>
      <c r="L53" s="1248"/>
      <c r="M53" s="2536"/>
      <c r="N53" s="2536"/>
      <c r="O53" s="1118"/>
      <c r="P53" s="417"/>
      <c r="Q53" s="1248"/>
      <c r="R53" s="1248"/>
      <c r="S53" s="1248"/>
      <c r="T53" s="1248"/>
      <c r="U53" s="1248"/>
      <c r="V53" s="1118"/>
      <c r="W53" s="2559" t="s">
        <v>2077</v>
      </c>
      <c r="X53" s="2560" t="s">
        <v>2466</v>
      </c>
      <c r="Y53" s="2540"/>
      <c r="Z53" s="2540"/>
      <c r="AA53" s="2540"/>
      <c r="AB53" s="1149"/>
      <c r="AC53" s="2605">
        <v>0</v>
      </c>
      <c r="AD53" s="2617">
        <v>0</v>
      </c>
      <c r="AF53" s="1159"/>
    </row>
    <row r="54" spans="1:32">
      <c r="A54" s="1111"/>
      <c r="B54" s="1248"/>
      <c r="C54" s="668"/>
      <c r="D54" s="668"/>
      <c r="E54" s="668"/>
      <c r="F54" s="1248"/>
      <c r="G54" s="2536"/>
      <c r="H54" s="2526"/>
      <c r="I54" s="1111"/>
      <c r="J54" s="1248"/>
      <c r="K54" s="668"/>
      <c r="L54" s="1248"/>
      <c r="M54" s="2536"/>
      <c r="N54" s="2536"/>
      <c r="O54" s="1118"/>
      <c r="P54" s="417"/>
      <c r="Q54" s="1248"/>
      <c r="R54" s="1248"/>
      <c r="S54" s="1248"/>
      <c r="T54" s="1248"/>
      <c r="U54" s="1248"/>
      <c r="V54" s="1118"/>
      <c r="W54" s="2559" t="s">
        <v>392</v>
      </c>
      <c r="X54" s="2560" t="s">
        <v>2467</v>
      </c>
      <c r="Y54" s="2540"/>
      <c r="Z54" s="2540"/>
      <c r="AA54" s="2540"/>
      <c r="AB54" s="1149"/>
      <c r="AC54" s="2605">
        <f>AC52-AC53</f>
        <v>0</v>
      </c>
      <c r="AD54" s="2617">
        <v>0</v>
      </c>
      <c r="AF54" s="1159"/>
    </row>
    <row r="55" spans="1:32">
      <c r="A55" s="1111"/>
      <c r="B55" s="1248"/>
      <c r="C55" s="668"/>
      <c r="D55" s="668"/>
      <c r="E55" s="668"/>
      <c r="F55" s="1248"/>
      <c r="G55" s="2536"/>
      <c r="H55" s="2526"/>
      <c r="I55" s="1111"/>
      <c r="J55" s="1248"/>
      <c r="K55" s="668"/>
      <c r="L55" s="1248"/>
      <c r="M55" s="2536"/>
      <c r="N55" s="2536"/>
      <c r="O55" s="1118"/>
      <c r="P55" s="417"/>
      <c r="Q55" s="1248"/>
      <c r="R55" s="1248"/>
      <c r="S55" s="1248"/>
      <c r="T55" s="1248"/>
      <c r="U55" s="1248"/>
      <c r="V55" s="1118"/>
      <c r="W55" s="2559" t="s">
        <v>2468</v>
      </c>
      <c r="X55" s="2560" t="s">
        <v>2469</v>
      </c>
      <c r="Y55" s="2540"/>
      <c r="Z55" s="2540"/>
      <c r="AA55" s="2540"/>
      <c r="AB55" s="2515" t="s">
        <v>2204</v>
      </c>
      <c r="AC55" s="2628"/>
      <c r="AD55" s="2579"/>
      <c r="AF55" s="1159"/>
    </row>
    <row r="56" spans="1:32">
      <c r="A56" s="1111"/>
      <c r="B56" s="1248"/>
      <c r="C56" s="668"/>
      <c r="D56" s="668"/>
      <c r="E56" s="668"/>
      <c r="F56" s="1248"/>
      <c r="G56" s="2536"/>
      <c r="H56" s="2526"/>
      <c r="I56" s="1111"/>
      <c r="J56" s="1248"/>
      <c r="K56" s="668"/>
      <c r="L56" s="1248"/>
      <c r="M56" s="2536"/>
      <c r="N56" s="2536"/>
      <c r="O56" s="1118"/>
      <c r="P56" s="417"/>
      <c r="Q56" s="1248"/>
      <c r="R56" s="1248"/>
      <c r="S56" s="1248"/>
      <c r="T56" s="1248"/>
      <c r="U56" s="1248"/>
      <c r="V56" s="1118"/>
      <c r="W56" s="2559" t="s">
        <v>2470</v>
      </c>
      <c r="X56" s="2560" t="s">
        <v>2471</v>
      </c>
      <c r="Y56" s="2540"/>
      <c r="Z56" s="2540"/>
      <c r="AA56" s="2540"/>
      <c r="AB56" s="1149"/>
      <c r="AC56" s="2605">
        <f>AC54-AC55</f>
        <v>0</v>
      </c>
      <c r="AD56" s="2617">
        <v>0</v>
      </c>
      <c r="AF56" s="1159"/>
    </row>
    <row r="57" spans="1:32">
      <c r="A57" s="1111"/>
      <c r="B57" s="1248"/>
      <c r="C57" s="668"/>
      <c r="D57" s="668"/>
      <c r="E57" s="668"/>
      <c r="F57" s="1248"/>
      <c r="G57" s="2536"/>
      <c r="H57" s="2526"/>
      <c r="I57" s="1111"/>
      <c r="J57" s="1248"/>
      <c r="K57" s="668"/>
      <c r="L57" s="1248"/>
      <c r="M57" s="2536"/>
      <c r="N57" s="2536"/>
      <c r="O57" s="1118"/>
      <c r="P57" s="417"/>
      <c r="Q57" s="1248"/>
      <c r="R57" s="1248"/>
      <c r="S57" s="1248"/>
      <c r="T57" s="1248"/>
      <c r="U57" s="1248"/>
      <c r="V57" s="1118"/>
      <c r="W57" s="2559" t="s">
        <v>2472</v>
      </c>
      <c r="X57" s="2560" t="s">
        <v>2473</v>
      </c>
      <c r="Y57" s="2540"/>
      <c r="Z57" s="2540"/>
      <c r="AA57" s="2540"/>
      <c r="AB57" s="1149"/>
      <c r="AC57" s="2623">
        <f>AC50-AC56</f>
        <v>72589760</v>
      </c>
      <c r="AD57" s="2645">
        <f>AD50-AD56</f>
        <v>55451203.859999955</v>
      </c>
      <c r="AF57" s="1159"/>
    </row>
    <row r="58" spans="1:32">
      <c r="A58" s="1111"/>
      <c r="B58" s="1248"/>
      <c r="C58" s="668"/>
      <c r="D58" s="668"/>
      <c r="E58" s="668"/>
      <c r="F58" s="1248"/>
      <c r="G58" s="2536"/>
      <c r="H58" s="2526"/>
      <c r="I58" s="1111"/>
      <c r="J58" s="1248"/>
      <c r="K58" s="668"/>
      <c r="L58" s="1248"/>
      <c r="M58" s="2536"/>
      <c r="N58" s="2536"/>
      <c r="O58" s="1118"/>
      <c r="P58" s="417"/>
      <c r="Q58" s="1248"/>
      <c r="R58" s="1248"/>
      <c r="S58" s="1248"/>
      <c r="T58" s="1248"/>
      <c r="U58" s="1248"/>
      <c r="V58" s="1118"/>
      <c r="W58" s="1111"/>
      <c r="X58" s="1248"/>
      <c r="Y58" s="668"/>
      <c r="Z58" s="668"/>
      <c r="AA58" s="668"/>
      <c r="AB58" s="1248"/>
      <c r="AC58" s="2536"/>
      <c r="AD58" s="2526"/>
      <c r="AF58" s="1159"/>
    </row>
    <row r="59" spans="1:32">
      <c r="A59" s="1111"/>
      <c r="B59" s="1248"/>
      <c r="C59" s="668"/>
      <c r="D59" s="668"/>
      <c r="E59" s="668"/>
      <c r="F59" s="1248"/>
      <c r="G59" s="2536"/>
      <c r="H59" s="2526"/>
      <c r="I59" s="1111"/>
      <c r="J59" s="1248"/>
      <c r="K59" s="668"/>
      <c r="L59" s="1248"/>
      <c r="M59" s="2536"/>
      <c r="N59" s="2536"/>
      <c r="O59" s="1118"/>
      <c r="P59" s="417"/>
      <c r="Q59" s="1248"/>
      <c r="R59" s="1248"/>
      <c r="S59" s="1248"/>
      <c r="T59" s="1248"/>
      <c r="U59" s="1248"/>
      <c r="V59" s="1118"/>
      <c r="W59" s="1111"/>
      <c r="X59" s="1248"/>
      <c r="Y59" s="668"/>
      <c r="Z59" s="668"/>
      <c r="AA59" s="668"/>
      <c r="AB59" s="1248"/>
      <c r="AC59" s="2646"/>
      <c r="AD59" s="2526"/>
      <c r="AF59" s="1159"/>
    </row>
    <row r="60" spans="1:32" ht="15.75" thickBot="1">
      <c r="A60" s="2532"/>
      <c r="B60" s="2184"/>
      <c r="C60" s="2533"/>
      <c r="D60" s="2533"/>
      <c r="E60" s="2533"/>
      <c r="F60" s="2184"/>
      <c r="G60" s="2534"/>
      <c r="H60" s="2535"/>
      <c r="I60" s="2532"/>
      <c r="J60" s="2184"/>
      <c r="K60" s="2533"/>
      <c r="L60" s="2184"/>
      <c r="M60" s="2534"/>
      <c r="N60" s="2534"/>
      <c r="O60" s="2647"/>
      <c r="P60" s="2183"/>
      <c r="Q60" s="2184"/>
      <c r="R60" s="2184"/>
      <c r="S60" s="2184"/>
      <c r="T60" s="2184"/>
      <c r="U60" s="2184"/>
      <c r="V60" s="2647"/>
      <c r="W60" s="2532"/>
      <c r="X60" s="2184"/>
      <c r="Y60" s="2533"/>
      <c r="Z60" s="2533"/>
      <c r="AA60" s="2533"/>
      <c r="AB60" s="2184"/>
      <c r="AC60" s="2534"/>
      <c r="AD60" s="2535"/>
    </row>
    <row r="61" spans="1:32">
      <c r="A61" s="1248"/>
      <c r="B61" s="1248"/>
      <c r="C61" s="668"/>
      <c r="D61" s="668"/>
      <c r="E61" s="668"/>
      <c r="F61" s="1248"/>
      <c r="G61" s="2536"/>
      <c r="H61" s="2536"/>
      <c r="I61" s="1248"/>
      <c r="J61" s="1248"/>
      <c r="K61" s="668"/>
      <c r="L61" s="1248"/>
      <c r="M61" s="2536"/>
      <c r="N61" s="2536"/>
      <c r="O61" s="1248"/>
      <c r="P61" s="332"/>
      <c r="Q61" s="1248"/>
      <c r="R61" s="1248"/>
      <c r="S61" s="1248"/>
      <c r="T61" s="1248"/>
      <c r="U61" s="1248"/>
      <c r="V61" s="1248"/>
      <c r="W61" s="1248"/>
      <c r="X61" s="1248"/>
      <c r="Y61" s="668"/>
      <c r="Z61" s="668"/>
      <c r="AA61" s="668"/>
      <c r="AB61" s="1248"/>
      <c r="AC61" s="2536"/>
      <c r="AD61" s="2536"/>
    </row>
    <row r="62" spans="1:32">
      <c r="A62" s="332" t="s">
        <v>36</v>
      </c>
      <c r="B62" s="1248"/>
      <c r="C62" s="668"/>
      <c r="D62" s="668"/>
      <c r="E62" s="668"/>
      <c r="F62" s="1248"/>
      <c r="G62" s="2536"/>
      <c r="H62" s="332"/>
      <c r="I62" s="332" t="s">
        <v>37</v>
      </c>
      <c r="J62" s="1248"/>
      <c r="K62" s="668"/>
      <c r="L62" s="1248"/>
      <c r="M62" s="2536"/>
      <c r="N62" s="2536"/>
      <c r="O62" s="1248"/>
      <c r="P62" s="332" t="s">
        <v>38</v>
      </c>
      <c r="Q62" s="1248"/>
      <c r="R62" s="1248"/>
      <c r="S62" s="1248"/>
      <c r="T62" s="1248"/>
      <c r="U62" s="1248"/>
      <c r="V62" s="1248"/>
      <c r="W62" s="667" t="s">
        <v>3612</v>
      </c>
      <c r="X62" s="1248"/>
      <c r="Y62" s="668"/>
      <c r="Z62" s="668"/>
      <c r="AA62" s="668"/>
      <c r="AB62" s="1248"/>
      <c r="AD62" s="2536"/>
    </row>
    <row r="63" spans="1:32">
      <c r="A63" s="668" t="s">
        <v>39</v>
      </c>
      <c r="B63" s="668"/>
      <c r="C63" s="1225"/>
      <c r="D63" s="1225"/>
      <c r="E63" s="668"/>
      <c r="F63" s="668"/>
      <c r="G63" s="2537"/>
      <c r="H63" s="1225"/>
      <c r="I63" s="2537" t="s">
        <v>40</v>
      </c>
      <c r="J63" s="668"/>
      <c r="K63" s="668"/>
      <c r="L63" s="668"/>
      <c r="M63" s="2537"/>
      <c r="N63" s="2537"/>
      <c r="O63" s="668"/>
      <c r="P63" s="668" t="s">
        <v>41</v>
      </c>
      <c r="Q63" s="668"/>
      <c r="R63" s="668"/>
      <c r="S63" s="668"/>
      <c r="T63" s="668"/>
      <c r="U63" s="668"/>
      <c r="V63" s="668"/>
      <c r="W63" s="668" t="s">
        <v>2474</v>
      </c>
      <c r="X63" s="668"/>
      <c r="Y63" s="668"/>
      <c r="Z63" s="1225"/>
      <c r="AA63" s="668"/>
      <c r="AB63" s="668"/>
      <c r="AC63" s="2537"/>
      <c r="AD63" s="2537"/>
    </row>
    <row r="64" spans="1:32">
      <c r="I64" s="1248"/>
      <c r="J64" s="1248"/>
      <c r="K64" s="668"/>
      <c r="L64" s="1248"/>
      <c r="M64" s="2536"/>
      <c r="N64" s="2536"/>
      <c r="O64" s="1248"/>
      <c r="P64" s="332"/>
      <c r="Q64" s="1248"/>
      <c r="R64" s="1248"/>
      <c r="S64" s="1248"/>
      <c r="T64" s="1248"/>
      <c r="U64" s="1248"/>
      <c r="V64" s="1248"/>
    </row>
    <row r="67" spans="28:30">
      <c r="AB67" s="2648" t="s">
        <v>5086</v>
      </c>
      <c r="AC67" s="2649">
        <v>0</v>
      </c>
      <c r="AD67" s="2650">
        <v>0</v>
      </c>
    </row>
    <row r="69" spans="28:30">
      <c r="AC69" s="2651"/>
    </row>
    <row r="71" spans="28:30">
      <c r="AC71" s="2652"/>
    </row>
  </sheetData>
  <mergeCells count="11">
    <mergeCell ref="B18:B19"/>
    <mergeCell ref="B5:B12"/>
    <mergeCell ref="D5:H16"/>
    <mergeCell ref="I5:K10"/>
    <mergeCell ref="L5:O6"/>
    <mergeCell ref="L9:O12"/>
    <mergeCell ref="I11:K13"/>
    <mergeCell ref="B13:B14"/>
    <mergeCell ref="I14:K19"/>
    <mergeCell ref="B15:B17"/>
    <mergeCell ref="D17:H18"/>
  </mergeCells>
  <printOptions horizontalCentered="1"/>
  <pageMargins left="0.5" right="0.5" top="0.75" bottom="0.75" header="0.5" footer="0.5"/>
  <pageSetup scale="65" orientation="portrait" r:id="rId1"/>
  <headerFooter alignWithMargins="0"/>
  <colBreaks count="2" manualBreakCount="2">
    <brk id="15" max="1048575" man="1"/>
    <brk id="22" max="1048575" man="1"/>
  </colBreaks>
</worksheet>
</file>

<file path=xl/worksheets/sheet16.xml><?xml version="1.0" encoding="utf-8"?>
<worksheet xmlns="http://schemas.openxmlformats.org/spreadsheetml/2006/main" xmlns:r="http://schemas.openxmlformats.org/officeDocument/2006/relationships">
  <sheetPr>
    <tabColor rgb="FF00B050"/>
  </sheetPr>
  <dimension ref="A1:I141"/>
  <sheetViews>
    <sheetView view="pageBreakPreview" zoomScale="60" zoomScaleNormal="60" workbookViewId="0">
      <selection activeCell="B30" sqref="B30"/>
    </sheetView>
  </sheetViews>
  <sheetFormatPr defaultColWidth="9.6640625" defaultRowHeight="15"/>
  <cols>
    <col min="1" max="1" width="4.6640625" style="311" customWidth="1"/>
    <col min="2" max="2" width="50" style="311" customWidth="1"/>
    <col min="3" max="3" width="3.6640625" style="311" customWidth="1"/>
    <col min="4" max="4" width="2.6640625" style="311" customWidth="1"/>
    <col min="5" max="5" width="22.6640625" style="311" customWidth="1"/>
    <col min="6" max="6" width="18.44140625" style="311" bestFit="1" customWidth="1"/>
    <col min="7" max="7" width="18" style="311" customWidth="1"/>
    <col min="8" max="8" width="11.5546875" style="311" bestFit="1" customWidth="1"/>
    <col min="9" max="9" width="11.44140625" style="311" bestFit="1" customWidth="1"/>
    <col min="10" max="16384" width="9.6640625" style="311"/>
  </cols>
  <sheetData>
    <row r="1" spans="1:7">
      <c r="A1" s="2504"/>
      <c r="B1" s="2505" t="s">
        <v>446</v>
      </c>
      <c r="C1" s="2506" t="s">
        <v>429</v>
      </c>
      <c r="D1" s="2507"/>
      <c r="E1" s="2507"/>
      <c r="F1" s="2568" t="s">
        <v>448</v>
      </c>
      <c r="G1" s="2569" t="s">
        <v>449</v>
      </c>
    </row>
    <row r="2" spans="1:7">
      <c r="A2" s="1111"/>
      <c r="B2" s="1990" t="s">
        <v>3553</v>
      </c>
      <c r="C2" s="1147" t="s">
        <v>430</v>
      </c>
      <c r="D2" s="1248" t="s">
        <v>5074</v>
      </c>
      <c r="E2" s="2512" t="s">
        <v>432</v>
      </c>
      <c r="F2" s="2234" t="s">
        <v>450</v>
      </c>
      <c r="G2" s="1118"/>
    </row>
    <row r="3" spans="1:7" ht="15" customHeight="1">
      <c r="A3" s="2513"/>
      <c r="B3" s="2514"/>
      <c r="C3" s="1149" t="s">
        <v>433</v>
      </c>
      <c r="D3" s="2514" t="s">
        <v>431</v>
      </c>
      <c r="E3" s="2516" t="s">
        <v>434</v>
      </c>
      <c r="F3" s="2570">
        <v>41912</v>
      </c>
      <c r="G3" s="2571">
        <v>41639</v>
      </c>
    </row>
    <row r="4" spans="1:7" ht="15" customHeight="1">
      <c r="A4" s="2539"/>
      <c r="B4" s="2540" t="s">
        <v>2475</v>
      </c>
      <c r="C4" s="2540"/>
      <c r="D4" s="2540"/>
      <c r="E4" s="2540"/>
      <c r="F4" s="2540"/>
      <c r="G4" s="2541"/>
    </row>
    <row r="5" spans="1:7">
      <c r="A5" s="1111"/>
      <c r="B5" s="3152" t="s">
        <v>1282</v>
      </c>
      <c r="C5" s="3169"/>
      <c r="D5" s="668"/>
      <c r="E5" s="667" t="s">
        <v>2564</v>
      </c>
      <c r="F5" s="332"/>
      <c r="G5" s="1117"/>
    </row>
    <row r="6" spans="1:7">
      <c r="A6" s="1111"/>
      <c r="B6" s="3153"/>
      <c r="C6" s="3170"/>
      <c r="D6" s="668"/>
      <c r="E6" s="3150" t="s">
        <v>2565</v>
      </c>
      <c r="F6" s="3153"/>
      <c r="G6" s="3156"/>
    </row>
    <row r="7" spans="1:7">
      <c r="A7" s="1111"/>
      <c r="B7" s="3153"/>
      <c r="C7" s="3170"/>
      <c r="D7" s="668"/>
      <c r="E7" s="3153"/>
      <c r="F7" s="3153"/>
      <c r="G7" s="3156"/>
    </row>
    <row r="8" spans="1:7">
      <c r="A8" s="1111"/>
      <c r="B8" s="3150" t="s">
        <v>247</v>
      </c>
      <c r="C8" s="3153"/>
      <c r="D8" s="668"/>
      <c r="E8" s="3153"/>
      <c r="F8" s="3153"/>
      <c r="G8" s="3156"/>
    </row>
    <row r="9" spans="1:7">
      <c r="A9" s="1111"/>
      <c r="B9" s="3153"/>
      <c r="C9" s="3153"/>
      <c r="D9" s="668"/>
      <c r="E9" s="3150" t="s">
        <v>248</v>
      </c>
      <c r="F9" s="3153"/>
      <c r="G9" s="3156"/>
    </row>
    <row r="10" spans="1:7">
      <c r="A10" s="1111"/>
      <c r="B10" s="3153"/>
      <c r="C10" s="3153"/>
      <c r="D10" s="668"/>
      <c r="E10" s="3153"/>
      <c r="F10" s="3153"/>
      <c r="G10" s="3156"/>
    </row>
    <row r="11" spans="1:7">
      <c r="A11" s="1111"/>
      <c r="B11" s="3153"/>
      <c r="C11" s="3153"/>
      <c r="D11" s="668"/>
      <c r="E11" s="3153"/>
      <c r="F11" s="3153"/>
      <c r="G11" s="3156"/>
    </row>
    <row r="12" spans="1:7">
      <c r="A12" s="1111"/>
      <c r="B12" s="3150" t="s">
        <v>249</v>
      </c>
      <c r="C12" s="3153"/>
      <c r="D12" s="668"/>
      <c r="E12" s="3153"/>
      <c r="F12" s="3153"/>
      <c r="G12" s="3156"/>
    </row>
    <row r="13" spans="1:7">
      <c r="A13" s="1111"/>
      <c r="B13" s="3153"/>
      <c r="C13" s="3153"/>
      <c r="D13" s="668"/>
      <c r="E13" s="3153"/>
      <c r="F13" s="3153"/>
      <c r="G13" s="3156"/>
    </row>
    <row r="14" spans="1:7">
      <c r="A14" s="1111"/>
      <c r="B14" s="3150" t="s">
        <v>250</v>
      </c>
      <c r="C14" s="3153"/>
      <c r="D14" s="668"/>
      <c r="E14" s="3150" t="s">
        <v>251</v>
      </c>
      <c r="F14" s="3153"/>
      <c r="G14" s="3156"/>
    </row>
    <row r="15" spans="1:7">
      <c r="A15" s="1111"/>
      <c r="B15" s="3153"/>
      <c r="C15" s="3153"/>
      <c r="D15" s="668"/>
      <c r="E15" s="3153"/>
      <c r="F15" s="3153"/>
      <c r="G15" s="3156"/>
    </row>
    <row r="16" spans="1:7">
      <c r="A16" s="2513"/>
      <c r="B16" s="3151"/>
      <c r="C16" s="3151"/>
      <c r="D16" s="2540"/>
      <c r="E16" s="584"/>
      <c r="F16" s="584"/>
      <c r="G16" s="585"/>
    </row>
    <row r="17" spans="1:7">
      <c r="A17" s="1111"/>
      <c r="B17" s="2572"/>
      <c r="C17" s="668"/>
      <c r="D17" s="668"/>
      <c r="E17" s="668"/>
      <c r="F17" s="2510" t="s">
        <v>3818</v>
      </c>
      <c r="G17" s="1109"/>
    </row>
    <row r="18" spans="1:7">
      <c r="A18" s="2573"/>
      <c r="B18" s="2572"/>
      <c r="C18" s="668"/>
      <c r="D18" s="668"/>
      <c r="E18" s="668"/>
      <c r="F18" s="2574" t="s">
        <v>3819</v>
      </c>
      <c r="G18" s="1144"/>
    </row>
    <row r="19" spans="1:7">
      <c r="A19" s="1142" t="s">
        <v>339</v>
      </c>
      <c r="B19" s="2510" t="s">
        <v>2168</v>
      </c>
      <c r="C19" s="668"/>
      <c r="D19" s="668"/>
      <c r="E19" s="668"/>
      <c r="F19" s="2574" t="s">
        <v>3029</v>
      </c>
      <c r="G19" s="2575" t="s">
        <v>3820</v>
      </c>
    </row>
    <row r="20" spans="1:7">
      <c r="A20" s="1142" t="s">
        <v>342</v>
      </c>
      <c r="B20" s="2572"/>
      <c r="C20" s="668"/>
      <c r="D20" s="668"/>
      <c r="E20" s="668"/>
      <c r="F20" s="2574" t="s">
        <v>3821</v>
      </c>
      <c r="G20" s="1144"/>
    </row>
    <row r="21" spans="1:7">
      <c r="A21" s="2559"/>
      <c r="B21" s="2515" t="s">
        <v>2004</v>
      </c>
      <c r="C21" s="2540"/>
      <c r="D21" s="2540"/>
      <c r="E21" s="2540"/>
      <c r="F21" s="2576" t="s">
        <v>2005</v>
      </c>
      <c r="G21" s="2577" t="s">
        <v>2006</v>
      </c>
    </row>
    <row r="22" spans="1:7" ht="15.75">
      <c r="A22" s="2559"/>
      <c r="B22" s="2578" t="s">
        <v>3822</v>
      </c>
      <c r="C22" s="2540"/>
      <c r="D22" s="2540"/>
      <c r="E22" s="2540"/>
      <c r="F22" s="1149"/>
      <c r="G22" s="288"/>
    </row>
    <row r="23" spans="1:7">
      <c r="A23" s="2559">
        <v>1</v>
      </c>
      <c r="B23" s="2560" t="s">
        <v>3823</v>
      </c>
      <c r="C23" s="2540"/>
      <c r="D23" s="2540"/>
      <c r="E23" s="2540"/>
      <c r="F23" s="1149"/>
      <c r="G23" s="288">
        <f>'110113'!G144</f>
        <v>366105903</v>
      </c>
    </row>
    <row r="24" spans="1:7">
      <c r="A24" s="2559">
        <v>2</v>
      </c>
      <c r="B24" s="2560" t="s">
        <v>3824</v>
      </c>
      <c r="C24" s="2540"/>
      <c r="D24" s="2540"/>
      <c r="E24" s="2540"/>
      <c r="F24" s="1149"/>
      <c r="G24" s="288"/>
    </row>
    <row r="25" spans="1:7">
      <c r="A25" s="2559">
        <v>3</v>
      </c>
      <c r="B25" s="2560" t="s">
        <v>2618</v>
      </c>
      <c r="C25" s="2540"/>
      <c r="D25" s="2540"/>
      <c r="E25" s="2540"/>
      <c r="F25" s="1217"/>
      <c r="G25" s="353"/>
    </row>
    <row r="26" spans="1:7">
      <c r="A26" s="2559">
        <v>4</v>
      </c>
      <c r="B26" s="2560" t="s">
        <v>2619</v>
      </c>
      <c r="C26" s="2540"/>
      <c r="D26" s="2540"/>
      <c r="E26" s="2540"/>
      <c r="F26" s="1149"/>
      <c r="G26" s="288"/>
    </row>
    <row r="27" spans="1:7">
      <c r="A27" s="2559">
        <v>5</v>
      </c>
      <c r="B27" s="2560" t="s">
        <v>2619</v>
      </c>
      <c r="C27" s="2540"/>
      <c r="D27" s="2540"/>
      <c r="E27" s="2540"/>
      <c r="F27" s="1149"/>
      <c r="G27" s="288"/>
    </row>
    <row r="28" spans="1:7">
      <c r="A28" s="2559">
        <v>6</v>
      </c>
      <c r="B28" s="2560" t="s">
        <v>2619</v>
      </c>
      <c r="C28" s="2540"/>
      <c r="D28" s="2540"/>
      <c r="E28" s="2540"/>
      <c r="F28" s="1149"/>
      <c r="G28" s="288"/>
    </row>
    <row r="29" spans="1:7">
      <c r="A29" s="2559">
        <v>7</v>
      </c>
      <c r="B29" s="2560" t="s">
        <v>2619</v>
      </c>
      <c r="C29" s="2540"/>
      <c r="D29" s="2540"/>
      <c r="E29" s="2540"/>
      <c r="F29" s="1149"/>
      <c r="G29" s="288"/>
    </row>
    <row r="30" spans="1:7">
      <c r="A30" s="2559">
        <v>8</v>
      </c>
      <c r="B30" s="2560" t="s">
        <v>2619</v>
      </c>
      <c r="C30" s="2540"/>
      <c r="D30" s="2540"/>
      <c r="E30" s="2540"/>
      <c r="F30" s="1149"/>
      <c r="G30" s="288"/>
    </row>
    <row r="31" spans="1:7">
      <c r="A31" s="2559">
        <v>9</v>
      </c>
      <c r="B31" s="2560" t="s">
        <v>2620</v>
      </c>
      <c r="C31" s="2540"/>
      <c r="D31" s="2540"/>
      <c r="E31" s="2540"/>
      <c r="F31" s="1149"/>
      <c r="G31" s="2579">
        <f>SUM(G26:G30)</f>
        <v>0</v>
      </c>
    </row>
    <row r="32" spans="1:7">
      <c r="A32" s="2559">
        <v>10</v>
      </c>
      <c r="B32" s="2560" t="s">
        <v>2621</v>
      </c>
      <c r="C32" s="2540"/>
      <c r="D32" s="2540"/>
      <c r="E32" s="2540"/>
      <c r="F32" s="1149"/>
      <c r="G32" s="288"/>
    </row>
    <row r="33" spans="1:8">
      <c r="A33" s="2559">
        <v>11</v>
      </c>
      <c r="B33" s="2560" t="s">
        <v>2621</v>
      </c>
      <c r="C33" s="2540"/>
      <c r="D33" s="2540"/>
      <c r="E33" s="2540"/>
      <c r="F33" s="1149"/>
      <c r="G33" s="288"/>
    </row>
    <row r="34" spans="1:8">
      <c r="A34" s="2559">
        <v>12</v>
      </c>
      <c r="B34" s="2560" t="s">
        <v>2621</v>
      </c>
      <c r="C34" s="2540"/>
      <c r="D34" s="2540"/>
      <c r="E34" s="2540"/>
      <c r="F34" s="1149"/>
      <c r="G34" s="288"/>
    </row>
    <row r="35" spans="1:8">
      <c r="A35" s="2559">
        <v>13</v>
      </c>
      <c r="B35" s="2560" t="s">
        <v>2621</v>
      </c>
      <c r="C35" s="2540"/>
      <c r="D35" s="2540"/>
      <c r="E35" s="2540"/>
      <c r="F35" s="1149"/>
      <c r="G35" s="288"/>
    </row>
    <row r="36" spans="1:8">
      <c r="A36" s="2559">
        <v>14</v>
      </c>
      <c r="B36" s="2560" t="s">
        <v>2621</v>
      </c>
      <c r="C36" s="2540"/>
      <c r="D36" s="2540"/>
      <c r="E36" s="2540"/>
      <c r="F36" s="1149"/>
      <c r="G36" s="288"/>
    </row>
    <row r="37" spans="1:8">
      <c r="A37" s="2559">
        <v>15</v>
      </c>
      <c r="B37" s="2560" t="s">
        <v>2622</v>
      </c>
      <c r="C37" s="2540"/>
      <c r="D37" s="2540"/>
      <c r="E37" s="2540"/>
      <c r="F37" s="1149"/>
      <c r="G37" s="2579">
        <f>SUM(G32:G36)</f>
        <v>0</v>
      </c>
    </row>
    <row r="38" spans="1:8">
      <c r="A38" s="2559">
        <v>16</v>
      </c>
      <c r="B38" s="2560" t="s">
        <v>2623</v>
      </c>
      <c r="C38" s="2540"/>
      <c r="D38" s="2540"/>
      <c r="E38" s="2540"/>
      <c r="F38" s="1149"/>
      <c r="G38" s="288">
        <f>'114117'!AC57-'114117'!AC19</f>
        <v>72589760</v>
      </c>
      <c r="H38" s="2562"/>
    </row>
    <row r="39" spans="1:8">
      <c r="A39" s="2559">
        <v>17</v>
      </c>
      <c r="B39" s="2560" t="s">
        <v>2624</v>
      </c>
      <c r="C39" s="2540"/>
      <c r="D39" s="2540"/>
      <c r="E39" s="2540"/>
      <c r="F39" s="1149"/>
      <c r="G39" s="288"/>
      <c r="H39" s="2000"/>
    </row>
    <row r="40" spans="1:8" ht="15.75">
      <c r="A40" s="2559">
        <v>18</v>
      </c>
      <c r="B40" s="2560"/>
      <c r="C40" s="2540"/>
      <c r="D40" s="2540"/>
      <c r="E40" s="2540"/>
      <c r="F40" s="1149"/>
      <c r="G40" s="2566"/>
    </row>
    <row r="41" spans="1:8">
      <c r="A41" s="2559">
        <v>19</v>
      </c>
      <c r="B41" s="2560"/>
      <c r="C41" s="2540"/>
      <c r="D41" s="2540"/>
      <c r="E41" s="2540"/>
      <c r="F41" s="1149"/>
      <c r="G41" s="288"/>
    </row>
    <row r="42" spans="1:8">
      <c r="A42" s="2559">
        <v>20</v>
      </c>
      <c r="B42" s="2560" t="s">
        <v>5087</v>
      </c>
      <c r="C42" s="2540"/>
      <c r="D42" s="2540"/>
      <c r="E42" s="2540"/>
      <c r="F42" s="1149"/>
      <c r="G42" s="288"/>
    </row>
    <row r="43" spans="1:8">
      <c r="A43" s="2559">
        <v>21</v>
      </c>
      <c r="B43" s="2560" t="s">
        <v>5088</v>
      </c>
      <c r="C43" s="2540"/>
      <c r="D43" s="2540"/>
      <c r="E43" s="2540"/>
      <c r="F43" s="1149"/>
      <c r="G43" s="288"/>
    </row>
    <row r="44" spans="1:8">
      <c r="A44" s="2559">
        <v>22</v>
      </c>
      <c r="B44" s="2560"/>
      <c r="C44" s="2540"/>
      <c r="D44" s="2540"/>
      <c r="E44" s="2540"/>
      <c r="F44" s="1149"/>
      <c r="G44" s="288"/>
    </row>
    <row r="45" spans="1:8">
      <c r="A45" s="2559">
        <v>23</v>
      </c>
      <c r="B45" s="2560" t="s">
        <v>2625</v>
      </c>
      <c r="C45" s="2540"/>
      <c r="D45" s="2540"/>
      <c r="E45" s="2540"/>
      <c r="F45" s="1149"/>
      <c r="G45" s="288"/>
    </row>
    <row r="46" spans="1:8">
      <c r="A46" s="2559">
        <v>24</v>
      </c>
      <c r="B46" s="2560"/>
      <c r="C46" s="2540"/>
      <c r="D46" s="2540"/>
      <c r="E46" s="2540"/>
      <c r="F46" s="1149"/>
      <c r="G46" s="288"/>
    </row>
    <row r="47" spans="1:8">
      <c r="A47" s="2559">
        <v>25</v>
      </c>
      <c r="B47" s="2560"/>
      <c r="C47" s="2540"/>
      <c r="D47" s="2540"/>
      <c r="E47" s="2540"/>
      <c r="F47" s="1149"/>
      <c r="G47" s="288"/>
    </row>
    <row r="48" spans="1:8">
      <c r="A48" s="2559">
        <v>26</v>
      </c>
      <c r="B48" s="2560"/>
      <c r="C48" s="2540"/>
      <c r="D48" s="2540"/>
      <c r="E48" s="2540"/>
      <c r="F48" s="1149"/>
      <c r="G48" s="288" t="s">
        <v>2174</v>
      </c>
    </row>
    <row r="49" spans="1:9">
      <c r="A49" s="2559">
        <v>27</v>
      </c>
      <c r="B49" s="2560"/>
      <c r="C49" s="2540"/>
      <c r="D49" s="2540"/>
      <c r="E49" s="2540"/>
      <c r="F49" s="1149"/>
      <c r="G49" s="288"/>
    </row>
    <row r="50" spans="1:9">
      <c r="A50" s="2559">
        <v>28</v>
      </c>
      <c r="B50" s="2560"/>
      <c r="C50" s="2540"/>
      <c r="D50" s="2540"/>
      <c r="E50" s="2540"/>
      <c r="F50" s="1149"/>
      <c r="G50" s="288"/>
    </row>
    <row r="51" spans="1:9">
      <c r="A51" s="2559">
        <v>29</v>
      </c>
      <c r="B51" s="2560" t="s">
        <v>2626</v>
      </c>
      <c r="C51" s="2540"/>
      <c r="D51" s="2540"/>
      <c r="E51" s="2540"/>
      <c r="F51" s="1149"/>
      <c r="G51" s="2579">
        <f>SUM(G46:G50)</f>
        <v>0</v>
      </c>
    </row>
    <row r="52" spans="1:9">
      <c r="A52" s="2559">
        <v>30</v>
      </c>
      <c r="B52" s="2560" t="s">
        <v>2627</v>
      </c>
      <c r="C52" s="2540"/>
      <c r="D52" s="2540"/>
      <c r="E52" s="2540"/>
      <c r="F52" s="1149"/>
      <c r="G52" s="288"/>
    </row>
    <row r="53" spans="1:9">
      <c r="A53" s="2559">
        <v>31</v>
      </c>
      <c r="B53" s="2560" t="s">
        <v>5089</v>
      </c>
      <c r="C53" s="2540"/>
      <c r="D53" s="2540"/>
      <c r="E53" s="2540"/>
      <c r="F53" s="1149"/>
      <c r="G53" s="288"/>
      <c r="I53" s="2562"/>
    </row>
    <row r="54" spans="1:9">
      <c r="A54" s="2559">
        <v>32</v>
      </c>
      <c r="B54" s="2560" t="s">
        <v>5090</v>
      </c>
      <c r="C54" s="2540"/>
      <c r="D54" s="2540"/>
      <c r="E54" s="2540"/>
      <c r="F54" s="1149"/>
      <c r="G54" s="288"/>
    </row>
    <row r="55" spans="1:9">
      <c r="A55" s="2559">
        <v>33</v>
      </c>
      <c r="B55" s="2560"/>
      <c r="C55" s="2540"/>
      <c r="D55" s="2540"/>
      <c r="E55" s="2540"/>
      <c r="F55" s="1149"/>
      <c r="G55" s="288"/>
    </row>
    <row r="56" spans="1:9">
      <c r="A56" s="2559">
        <v>34</v>
      </c>
      <c r="B56" s="2560"/>
      <c r="C56" s="2540"/>
      <c r="D56" s="2540"/>
      <c r="E56" s="2540"/>
      <c r="F56" s="1149"/>
      <c r="G56" s="288"/>
    </row>
    <row r="57" spans="1:9">
      <c r="A57" s="2559">
        <v>35</v>
      </c>
      <c r="B57" s="2560"/>
      <c r="C57" s="2540"/>
      <c r="D57" s="2540"/>
      <c r="E57" s="2540"/>
      <c r="F57" s="1149"/>
      <c r="G57" s="288"/>
    </row>
    <row r="58" spans="1:9">
      <c r="A58" s="2559">
        <v>36</v>
      </c>
      <c r="B58" s="2560" t="s">
        <v>2628</v>
      </c>
      <c r="C58" s="2540"/>
      <c r="D58" s="2540"/>
      <c r="E58" s="2540"/>
      <c r="F58" s="1149"/>
      <c r="G58" s="2579">
        <f>SUM(G53:G57)</f>
        <v>0</v>
      </c>
    </row>
    <row r="59" spans="1:9">
      <c r="A59" s="2559">
        <v>37</v>
      </c>
      <c r="B59" s="2560" t="s">
        <v>2106</v>
      </c>
      <c r="C59" s="2540"/>
      <c r="D59" s="2540"/>
      <c r="E59" s="2540"/>
      <c r="F59" s="1149"/>
      <c r="G59" s="288"/>
    </row>
    <row r="60" spans="1:9" ht="15.75" thickBot="1">
      <c r="A60" s="2563">
        <v>38</v>
      </c>
      <c r="B60" s="2564" t="s">
        <v>2107</v>
      </c>
      <c r="C60" s="2533"/>
      <c r="D60" s="2533"/>
      <c r="E60" s="2533"/>
      <c r="F60" s="2580"/>
      <c r="G60" s="2581">
        <f>G23+G31+G37+G38+G43+G51-G58</f>
        <v>438695663</v>
      </c>
      <c r="H60" s="2562"/>
      <c r="I60" s="2562"/>
    </row>
    <row r="61" spans="1:9" ht="15.75">
      <c r="A61" s="2511"/>
      <c r="B61" s="355"/>
      <c r="C61" s="357"/>
      <c r="D61" s="357"/>
      <c r="E61" s="357"/>
      <c r="F61" s="2511"/>
      <c r="G61" s="2582">
        <f>'110113'!H144-G60</f>
        <v>0</v>
      </c>
      <c r="H61" s="2583" t="s">
        <v>4690</v>
      </c>
    </row>
    <row r="62" spans="1:9">
      <c r="A62" s="332" t="s">
        <v>330</v>
      </c>
      <c r="B62" s="668"/>
      <c r="C62" s="332"/>
      <c r="D62" s="332"/>
      <c r="E62" s="668"/>
      <c r="F62" s="2567"/>
      <c r="G62" s="2536"/>
    </row>
    <row r="63" spans="1:9">
      <c r="A63" s="3164" t="s">
        <v>2108</v>
      </c>
      <c r="B63" s="3164"/>
      <c r="C63" s="3164"/>
      <c r="D63" s="3164"/>
      <c r="E63" s="3164"/>
      <c r="F63" s="3164"/>
      <c r="G63" s="3164"/>
    </row>
    <row r="64" spans="1:9" ht="15.75" thickBot="1">
      <c r="A64" s="668"/>
      <c r="B64" s="1225"/>
      <c r="C64" s="1225"/>
      <c r="D64" s="1225"/>
      <c r="E64" s="668"/>
      <c r="F64" s="668"/>
      <c r="G64" s="2537"/>
    </row>
    <row r="65" spans="1:7">
      <c r="A65" s="2504"/>
      <c r="B65" s="2505" t="s">
        <v>446</v>
      </c>
      <c r="C65" s="2506" t="s">
        <v>429</v>
      </c>
      <c r="D65" s="2507"/>
      <c r="E65" s="2507"/>
      <c r="F65" s="2568" t="s">
        <v>448</v>
      </c>
      <c r="G65" s="2569" t="s">
        <v>449</v>
      </c>
    </row>
    <row r="66" spans="1:7">
      <c r="A66" s="1111"/>
      <c r="B66" s="2584" t="s">
        <v>3553</v>
      </c>
      <c r="C66" s="1147" t="s">
        <v>430</v>
      </c>
      <c r="D66" s="1248" t="s">
        <v>5074</v>
      </c>
      <c r="E66" s="2512" t="s">
        <v>432</v>
      </c>
      <c r="F66" s="2234" t="s">
        <v>450</v>
      </c>
      <c r="G66" s="1118"/>
    </row>
    <row r="67" spans="1:7">
      <c r="A67" s="2513"/>
      <c r="B67" s="2514"/>
      <c r="C67" s="1149" t="s">
        <v>433</v>
      </c>
      <c r="D67" s="2514" t="s">
        <v>431</v>
      </c>
      <c r="E67" s="2516" t="s">
        <v>434</v>
      </c>
      <c r="F67" s="2570">
        <v>41912</v>
      </c>
      <c r="G67" s="2585" t="s">
        <v>4660</v>
      </c>
    </row>
    <row r="68" spans="1:7">
      <c r="A68" s="2539" t="s">
        <v>2109</v>
      </c>
      <c r="B68" s="2540"/>
      <c r="C68" s="2540"/>
      <c r="D68" s="2540"/>
      <c r="E68" s="2540"/>
      <c r="F68" s="2540"/>
      <c r="G68" s="2541"/>
    </row>
    <row r="69" spans="1:7">
      <c r="A69" s="2573" t="s">
        <v>339</v>
      </c>
      <c r="B69" s="2586" t="s">
        <v>2168</v>
      </c>
      <c r="C69" s="1248"/>
      <c r="D69" s="1248"/>
      <c r="E69" s="1248"/>
      <c r="F69" s="1248"/>
      <c r="G69" s="2557" t="s">
        <v>3820</v>
      </c>
    </row>
    <row r="70" spans="1:7">
      <c r="A70" s="2559" t="s">
        <v>342</v>
      </c>
      <c r="B70" s="2587" t="s">
        <v>2110</v>
      </c>
      <c r="C70" s="2514"/>
      <c r="D70" s="2540"/>
      <c r="E70" s="2540"/>
      <c r="F70" s="2540"/>
      <c r="G70" s="2588" t="s">
        <v>2005</v>
      </c>
    </row>
    <row r="71" spans="1:7">
      <c r="A71" s="2573"/>
      <c r="B71" s="1248"/>
      <c r="C71" s="1248"/>
      <c r="D71" s="668"/>
      <c r="E71" s="668"/>
      <c r="F71" s="668"/>
      <c r="G71" s="288"/>
    </row>
    <row r="72" spans="1:7" ht="15.75">
      <c r="A72" s="2573"/>
      <c r="B72" s="2589" t="s">
        <v>479</v>
      </c>
      <c r="C72" s="1838"/>
      <c r="D72" s="455"/>
      <c r="E72" s="2589"/>
      <c r="F72" s="668"/>
      <c r="G72" s="288"/>
    </row>
    <row r="73" spans="1:7">
      <c r="A73" s="2573"/>
      <c r="B73" s="3165" t="s">
        <v>252</v>
      </c>
      <c r="C73" s="3153"/>
      <c r="D73" s="3153"/>
      <c r="E73" s="3153"/>
      <c r="F73" s="3166"/>
      <c r="G73" s="288"/>
    </row>
    <row r="74" spans="1:7">
      <c r="A74" s="2573"/>
      <c r="B74" s="3167"/>
      <c r="C74" s="3153"/>
      <c r="D74" s="3153"/>
      <c r="E74" s="3153"/>
      <c r="F74" s="3166"/>
      <c r="G74" s="288"/>
    </row>
    <row r="75" spans="1:7">
      <c r="A75" s="2559"/>
      <c r="B75" s="2540"/>
      <c r="C75" s="2540"/>
      <c r="D75" s="2540"/>
      <c r="E75" s="2540"/>
      <c r="F75" s="2514"/>
      <c r="G75" s="288"/>
    </row>
    <row r="76" spans="1:7">
      <c r="A76" s="2573" t="s">
        <v>160</v>
      </c>
      <c r="B76" s="668"/>
      <c r="C76" s="668"/>
      <c r="D76" s="668"/>
      <c r="E76" s="668"/>
      <c r="F76" s="1248"/>
      <c r="G76" s="1144"/>
    </row>
    <row r="77" spans="1:7">
      <c r="A77" s="2573" t="s">
        <v>162</v>
      </c>
      <c r="B77" s="668"/>
      <c r="C77" s="668"/>
      <c r="D77" s="668"/>
      <c r="E77" s="668"/>
      <c r="F77" s="1248"/>
      <c r="G77" s="1144"/>
    </row>
    <row r="78" spans="1:7">
      <c r="A78" s="2573" t="s">
        <v>2021</v>
      </c>
      <c r="B78" s="668"/>
      <c r="C78" s="668"/>
      <c r="D78" s="668"/>
      <c r="E78" s="668"/>
      <c r="F78" s="1248"/>
      <c r="G78" s="1144"/>
    </row>
    <row r="79" spans="1:7">
      <c r="A79" s="2573" t="s">
        <v>2023</v>
      </c>
      <c r="B79" s="668"/>
      <c r="C79" s="668"/>
      <c r="D79" s="668"/>
      <c r="E79" s="668"/>
      <c r="F79" s="1248"/>
      <c r="G79" s="1144"/>
    </row>
    <row r="80" spans="1:7">
      <c r="A80" s="2573" t="s">
        <v>2025</v>
      </c>
      <c r="B80" s="668"/>
      <c r="C80" s="668"/>
      <c r="D80" s="668"/>
      <c r="E80" s="668"/>
      <c r="F80" s="1248"/>
      <c r="G80" s="1144"/>
    </row>
    <row r="81" spans="1:7">
      <c r="A81" s="2559" t="s">
        <v>2027</v>
      </c>
      <c r="B81" s="2540"/>
      <c r="C81" s="2540"/>
      <c r="D81" s="2540"/>
      <c r="E81" s="2540"/>
      <c r="F81" s="2514"/>
      <c r="G81" s="288"/>
    </row>
    <row r="82" spans="1:7">
      <c r="A82" s="2559" t="s">
        <v>2029</v>
      </c>
      <c r="B82" s="2540" t="s">
        <v>114</v>
      </c>
      <c r="C82" s="2540"/>
      <c r="D82" s="2540"/>
      <c r="E82" s="2540"/>
      <c r="F82" s="2514"/>
      <c r="G82" s="2579">
        <f>SUM(G76:G81)</f>
        <v>0</v>
      </c>
    </row>
    <row r="83" spans="1:7">
      <c r="A83" s="2573"/>
      <c r="B83" s="668"/>
      <c r="C83" s="668"/>
      <c r="D83" s="668"/>
      <c r="E83" s="668"/>
      <c r="F83" s="1248"/>
      <c r="G83" s="288"/>
    </row>
    <row r="84" spans="1:7">
      <c r="A84" s="2573"/>
      <c r="B84" s="3164" t="s">
        <v>115</v>
      </c>
      <c r="C84" s="3164"/>
      <c r="D84" s="3164"/>
      <c r="E84" s="3164"/>
      <c r="F84" s="3164"/>
      <c r="G84" s="288"/>
    </row>
    <row r="85" spans="1:7">
      <c r="A85" s="2573"/>
      <c r="B85" s="3164" t="s">
        <v>116</v>
      </c>
      <c r="C85" s="3164"/>
      <c r="D85" s="3164"/>
      <c r="E85" s="3164"/>
      <c r="F85" s="3164"/>
      <c r="G85" s="288"/>
    </row>
    <row r="86" spans="1:7">
      <c r="A86" s="2573"/>
      <c r="B86" s="668"/>
      <c r="C86" s="668"/>
      <c r="D86" s="668"/>
      <c r="E86" s="668"/>
      <c r="F86" s="1248"/>
      <c r="G86" s="288"/>
    </row>
    <row r="87" spans="1:7">
      <c r="A87" s="2573"/>
      <c r="B87" s="3165" t="s">
        <v>831</v>
      </c>
      <c r="C87" s="3153"/>
      <c r="D87" s="3153"/>
      <c r="E87" s="3153"/>
      <c r="F87" s="1248"/>
      <c r="G87" s="288"/>
    </row>
    <row r="88" spans="1:7">
      <c r="A88" s="2573"/>
      <c r="B88" s="3167"/>
      <c r="C88" s="3153"/>
      <c r="D88" s="3153"/>
      <c r="E88" s="3153"/>
      <c r="F88" s="1248"/>
      <c r="G88" s="288"/>
    </row>
    <row r="89" spans="1:7">
      <c r="A89" s="2573"/>
      <c r="B89" s="3167"/>
      <c r="C89" s="3153"/>
      <c r="D89" s="3153"/>
      <c r="E89" s="3153"/>
      <c r="F89" s="1248"/>
      <c r="G89" s="288"/>
    </row>
    <row r="90" spans="1:7">
      <c r="A90" s="2559"/>
      <c r="B90" s="3168"/>
      <c r="C90" s="3151"/>
      <c r="D90" s="3151"/>
      <c r="E90" s="3151"/>
      <c r="F90" s="2514"/>
      <c r="G90" s="288"/>
    </row>
    <row r="91" spans="1:7">
      <c r="A91" s="2559" t="s">
        <v>2030</v>
      </c>
      <c r="B91" s="2590" t="s">
        <v>117</v>
      </c>
      <c r="C91" s="2540"/>
      <c r="D91" s="2540"/>
      <c r="E91" s="2540"/>
      <c r="F91" s="2514"/>
      <c r="G91" s="288"/>
    </row>
    <row r="92" spans="1:7">
      <c r="A92" s="2559" t="s">
        <v>2032</v>
      </c>
      <c r="B92" s="2590" t="s">
        <v>118</v>
      </c>
      <c r="C92" s="2540"/>
      <c r="D92" s="2540"/>
      <c r="E92" s="2540"/>
      <c r="F92" s="2514"/>
      <c r="G92" s="2579">
        <f>G82+G91</f>
        <v>0</v>
      </c>
    </row>
    <row r="93" spans="1:7">
      <c r="A93" s="2559" t="s">
        <v>2034</v>
      </c>
      <c r="B93" s="2590" t="s">
        <v>119</v>
      </c>
      <c r="C93" s="2540"/>
      <c r="D93" s="2540"/>
      <c r="E93" s="2540"/>
      <c r="F93" s="2514"/>
      <c r="G93" s="288">
        <f>G60+G92</f>
        <v>438695663</v>
      </c>
    </row>
    <row r="94" spans="1:7">
      <c r="A94" s="2573"/>
      <c r="B94" s="668"/>
      <c r="C94" s="668"/>
      <c r="D94" s="668"/>
      <c r="E94" s="668"/>
      <c r="F94" s="1248"/>
      <c r="G94" s="288"/>
    </row>
    <row r="95" spans="1:7" ht="15.75">
      <c r="A95" s="2573"/>
      <c r="B95" s="2589" t="s">
        <v>120</v>
      </c>
      <c r="C95" s="668"/>
      <c r="D95" s="668"/>
      <c r="E95" s="668"/>
      <c r="F95" s="1248"/>
      <c r="G95" s="288"/>
    </row>
    <row r="96" spans="1:7">
      <c r="A96" s="2559"/>
      <c r="B96" s="2540"/>
      <c r="C96" s="2540"/>
      <c r="D96" s="2540"/>
      <c r="E96" s="2540"/>
      <c r="F96" s="2514"/>
      <c r="G96" s="288"/>
    </row>
    <row r="97" spans="1:9">
      <c r="A97" s="2559" t="s">
        <v>2036</v>
      </c>
      <c r="B97" s="2560" t="s">
        <v>121</v>
      </c>
      <c r="C97" s="2540"/>
      <c r="D97" s="2540"/>
      <c r="E97" s="2540"/>
      <c r="F97" s="2514"/>
      <c r="G97" s="2579">
        <f>'110113'!G145</f>
        <v>0</v>
      </c>
    </row>
    <row r="98" spans="1:9">
      <c r="A98" s="2559" t="s">
        <v>2038</v>
      </c>
      <c r="B98" s="2560" t="s">
        <v>122</v>
      </c>
      <c r="C98" s="2540"/>
      <c r="D98" s="2540"/>
      <c r="E98" s="2540"/>
      <c r="F98" s="2514"/>
      <c r="G98" s="2579">
        <f>'114117'!AC19</f>
        <v>0</v>
      </c>
    </row>
    <row r="99" spans="1:9">
      <c r="A99" s="2559" t="s">
        <v>2040</v>
      </c>
      <c r="B99" s="2560" t="s">
        <v>123</v>
      </c>
      <c r="C99" s="2540"/>
      <c r="D99" s="2540"/>
      <c r="E99" s="2540"/>
      <c r="F99" s="2514"/>
      <c r="G99" s="2579"/>
    </row>
    <row r="100" spans="1:9">
      <c r="A100" s="2559" t="s">
        <v>2042</v>
      </c>
      <c r="B100" s="2560" t="s">
        <v>375</v>
      </c>
      <c r="C100" s="2514"/>
      <c r="D100" s="2514"/>
      <c r="E100" s="2514"/>
      <c r="F100" s="2514"/>
      <c r="G100" s="2579">
        <f>-G26</f>
        <v>0</v>
      </c>
    </row>
    <row r="101" spans="1:9">
      <c r="A101" s="2559" t="s">
        <v>2046</v>
      </c>
      <c r="B101" s="2560" t="s">
        <v>124</v>
      </c>
      <c r="C101" s="2540"/>
      <c r="D101" s="2540"/>
      <c r="E101" s="2540"/>
      <c r="F101" s="2514"/>
      <c r="G101" s="2579">
        <f>G97+G98-G99+G100</f>
        <v>0</v>
      </c>
      <c r="I101" s="2562"/>
    </row>
    <row r="102" spans="1:9" ht="15.75">
      <c r="A102" s="1111"/>
      <c r="B102" s="668"/>
      <c r="C102" s="668"/>
      <c r="D102" s="668"/>
      <c r="E102" s="668"/>
      <c r="F102" s="1248"/>
      <c r="G102" s="2591">
        <f>'110113'!H145-G101</f>
        <v>0</v>
      </c>
      <c r="H102" s="1158" t="s">
        <v>4690</v>
      </c>
    </row>
    <row r="103" spans="1:9">
      <c r="A103" s="1111"/>
      <c r="B103" s="668"/>
      <c r="C103" s="668"/>
      <c r="D103" s="668"/>
      <c r="E103" s="668"/>
      <c r="F103" s="1248"/>
      <c r="G103" s="2526"/>
    </row>
    <row r="104" spans="1:9">
      <c r="A104" s="1111"/>
      <c r="B104" s="668"/>
      <c r="C104" s="668"/>
      <c r="D104" s="668"/>
      <c r="E104" s="668"/>
      <c r="F104" s="1248"/>
      <c r="G104" s="2526"/>
    </row>
    <row r="105" spans="1:9">
      <c r="A105" s="1111"/>
      <c r="B105" s="668"/>
      <c r="C105" s="668"/>
      <c r="D105" s="668"/>
      <c r="E105" s="668"/>
      <c r="F105" s="1248"/>
      <c r="G105" s="2526"/>
    </row>
    <row r="106" spans="1:9">
      <c r="A106" s="1111"/>
      <c r="B106" s="668"/>
      <c r="C106" s="668"/>
      <c r="D106" s="668"/>
      <c r="E106" s="668"/>
      <c r="F106" s="1248"/>
      <c r="G106" s="2526"/>
    </row>
    <row r="107" spans="1:9">
      <c r="A107" s="1111"/>
      <c r="B107" s="668"/>
      <c r="C107" s="668"/>
      <c r="D107" s="668"/>
      <c r="E107" s="668"/>
      <c r="F107" s="1248"/>
      <c r="G107" s="2526"/>
    </row>
    <row r="108" spans="1:9">
      <c r="A108" s="1111"/>
      <c r="B108" s="668"/>
      <c r="C108" s="668"/>
      <c r="D108" s="668"/>
      <c r="E108" s="668"/>
      <c r="F108" s="1248"/>
      <c r="G108" s="2526"/>
    </row>
    <row r="109" spans="1:9">
      <c r="A109" s="1111"/>
      <c r="B109" s="668"/>
      <c r="C109" s="668"/>
      <c r="D109" s="668"/>
      <c r="E109" s="668"/>
      <c r="F109" s="1248"/>
      <c r="G109" s="2526"/>
    </row>
    <row r="110" spans="1:9">
      <c r="A110" s="1111"/>
      <c r="B110" s="668"/>
      <c r="C110" s="668"/>
      <c r="D110" s="668"/>
      <c r="E110" s="668"/>
      <c r="F110" s="1248"/>
      <c r="G110" s="2526"/>
    </row>
    <row r="111" spans="1:9">
      <c r="A111" s="1111"/>
      <c r="B111" s="668"/>
      <c r="C111" s="668"/>
      <c r="D111" s="668"/>
      <c r="E111" s="668"/>
      <c r="F111" s="1248"/>
      <c r="G111" s="2526"/>
    </row>
    <row r="112" spans="1:9">
      <c r="A112" s="1111"/>
      <c r="B112" s="1248"/>
      <c r="C112" s="668"/>
      <c r="D112" s="668"/>
      <c r="E112" s="668"/>
      <c r="F112" s="1248"/>
      <c r="G112" s="2526"/>
    </row>
    <row r="113" spans="1:7">
      <c r="A113" s="1111"/>
      <c r="B113" s="1248"/>
      <c r="C113" s="668"/>
      <c r="D113" s="668"/>
      <c r="E113" s="668"/>
      <c r="F113" s="1248"/>
      <c r="G113" s="2526"/>
    </row>
    <row r="114" spans="1:7">
      <c r="A114" s="1111"/>
      <c r="B114" s="668"/>
      <c r="C114" s="668"/>
      <c r="D114" s="668"/>
      <c r="E114" s="668"/>
      <c r="F114" s="1248"/>
      <c r="G114" s="2526"/>
    </row>
    <row r="115" spans="1:7">
      <c r="A115" s="1111"/>
      <c r="B115" s="1248"/>
      <c r="C115" s="668"/>
      <c r="D115" s="668"/>
      <c r="E115" s="668"/>
      <c r="F115" s="1248"/>
      <c r="G115" s="2526"/>
    </row>
    <row r="116" spans="1:7">
      <c r="A116" s="1111"/>
      <c r="B116" s="1248"/>
      <c r="C116" s="1248"/>
      <c r="D116" s="1248"/>
      <c r="E116" s="1248"/>
      <c r="F116" s="1248"/>
      <c r="G116" s="2526"/>
    </row>
    <row r="117" spans="1:7">
      <c r="A117" s="1111"/>
      <c r="B117" s="1248"/>
      <c r="C117" s="668"/>
      <c r="D117" s="668"/>
      <c r="E117" s="668"/>
      <c r="F117" s="1248"/>
      <c r="G117" s="2526"/>
    </row>
    <row r="118" spans="1:7">
      <c r="A118" s="1111"/>
      <c r="B118" s="1248"/>
      <c r="C118" s="668"/>
      <c r="D118" s="668"/>
      <c r="E118" s="668"/>
      <c r="F118" s="1248"/>
      <c r="G118" s="2526"/>
    </row>
    <row r="119" spans="1:7">
      <c r="A119" s="1111"/>
      <c r="B119" s="1248"/>
      <c r="C119" s="668"/>
      <c r="D119" s="668"/>
      <c r="E119" s="668"/>
      <c r="F119" s="1248"/>
      <c r="G119" s="2526"/>
    </row>
    <row r="120" spans="1:7">
      <c r="A120" s="1111"/>
      <c r="B120" s="668"/>
      <c r="C120" s="668"/>
      <c r="D120" s="668"/>
      <c r="E120" s="668"/>
      <c r="F120" s="1248"/>
      <c r="G120" s="2526"/>
    </row>
    <row r="121" spans="1:7">
      <c r="A121" s="1111"/>
      <c r="B121" s="1248"/>
      <c r="C121" s="668"/>
      <c r="D121" s="668"/>
      <c r="E121" s="668"/>
      <c r="F121" s="1248"/>
      <c r="G121" s="2526"/>
    </row>
    <row r="122" spans="1:7">
      <c r="A122" s="1111"/>
      <c r="B122" s="1248"/>
      <c r="C122" s="668"/>
      <c r="D122" s="668"/>
      <c r="E122" s="668"/>
      <c r="F122" s="1248"/>
      <c r="G122" s="2526"/>
    </row>
    <row r="123" spans="1:7" ht="15.75" thickBot="1">
      <c r="A123" s="2532"/>
      <c r="B123" s="2184"/>
      <c r="C123" s="2533"/>
      <c r="D123" s="2533"/>
      <c r="E123" s="2533"/>
      <c r="F123" s="2184"/>
      <c r="G123" s="2535"/>
    </row>
    <row r="124" spans="1:7">
      <c r="A124" s="2592" t="s">
        <v>330</v>
      </c>
      <c r="B124" s="2592"/>
      <c r="C124" s="668"/>
      <c r="D124" s="332"/>
      <c r="E124" s="668"/>
      <c r="F124" s="1248"/>
      <c r="G124" s="2536"/>
    </row>
    <row r="125" spans="1:7">
      <c r="A125" s="668" t="s">
        <v>125</v>
      </c>
      <c r="B125" s="668"/>
      <c r="C125" s="668"/>
      <c r="D125" s="668"/>
      <c r="E125" s="668"/>
      <c r="F125" s="668"/>
      <c r="G125" s="2537"/>
    </row>
    <row r="126" spans="1:7">
      <c r="A126" s="332"/>
      <c r="B126" s="332"/>
      <c r="C126" s="332"/>
      <c r="D126" s="332"/>
      <c r="E126" s="332"/>
      <c r="F126" s="332"/>
      <c r="G126" s="332"/>
    </row>
    <row r="127" spans="1:7">
      <c r="A127" s="332"/>
      <c r="B127" s="332"/>
      <c r="C127" s="332"/>
      <c r="D127" s="332"/>
      <c r="E127" s="332"/>
      <c r="F127" s="332"/>
      <c r="G127" s="332"/>
    </row>
    <row r="128" spans="1:7">
      <c r="A128" s="332"/>
      <c r="B128" s="332"/>
      <c r="C128" s="332"/>
      <c r="D128" s="332"/>
      <c r="E128" s="332"/>
      <c r="F128" s="332"/>
      <c r="G128" s="332"/>
    </row>
    <row r="129" spans="1:7">
      <c r="A129" s="1248"/>
      <c r="B129" s="1248"/>
      <c r="C129" s="1248"/>
      <c r="D129" s="1248"/>
      <c r="E129" s="1248"/>
      <c r="F129" s="1248"/>
      <c r="G129" s="2536"/>
    </row>
    <row r="130" spans="1:7">
      <c r="A130" s="1248"/>
      <c r="B130" s="1248"/>
      <c r="C130" s="1248"/>
      <c r="D130" s="1248"/>
      <c r="E130" s="1248"/>
      <c r="F130" s="1248"/>
      <c r="G130" s="2536"/>
    </row>
    <row r="131" spans="1:7">
      <c r="A131" s="1248"/>
      <c r="B131" s="1248"/>
      <c r="C131" s="1248"/>
      <c r="D131" s="1248"/>
      <c r="E131" s="1248"/>
      <c r="F131" s="1248"/>
      <c r="G131" s="2536"/>
    </row>
    <row r="132" spans="1:7">
      <c r="A132" s="1248"/>
      <c r="B132" s="1248"/>
      <c r="C132" s="1248"/>
      <c r="D132" s="1248"/>
      <c r="E132" s="1248"/>
      <c r="F132" s="1248"/>
      <c r="G132" s="2536"/>
    </row>
    <row r="133" spans="1:7">
      <c r="A133" s="1248"/>
      <c r="B133" s="1248"/>
      <c r="C133" s="1248"/>
      <c r="D133" s="1248"/>
      <c r="E133" s="1248"/>
      <c r="F133" s="1248"/>
      <c r="G133" s="2536"/>
    </row>
    <row r="134" spans="1:7">
      <c r="A134" s="1248"/>
      <c r="B134" s="1248"/>
      <c r="C134" s="1248"/>
      <c r="D134" s="1248"/>
      <c r="E134" s="1248"/>
      <c r="F134" s="1248"/>
      <c r="G134" s="2536"/>
    </row>
    <row r="135" spans="1:7">
      <c r="A135" s="1248"/>
      <c r="B135" s="1248"/>
      <c r="C135" s="1248"/>
      <c r="D135" s="1248"/>
      <c r="E135" s="1248"/>
      <c r="F135" s="1248"/>
      <c r="G135" s="2536"/>
    </row>
    <row r="136" spans="1:7">
      <c r="A136" s="1248"/>
      <c r="B136" s="1248"/>
      <c r="C136" s="1248"/>
      <c r="D136" s="1248"/>
      <c r="E136" s="1248"/>
      <c r="F136" s="1248"/>
      <c r="G136" s="2536"/>
    </row>
    <row r="137" spans="1:7">
      <c r="A137" s="1248"/>
      <c r="B137" s="1248"/>
      <c r="C137" s="1248"/>
      <c r="D137" s="1248"/>
      <c r="E137" s="1248"/>
      <c r="F137" s="1248"/>
      <c r="G137" s="2536"/>
    </row>
    <row r="138" spans="1:7">
      <c r="A138" s="1248"/>
      <c r="B138" s="1248"/>
      <c r="C138" s="1248"/>
      <c r="D138" s="1248"/>
      <c r="E138" s="1248"/>
      <c r="F138" s="1248"/>
      <c r="G138" s="2536"/>
    </row>
    <row r="139" spans="1:7">
      <c r="A139" s="1248"/>
      <c r="B139" s="1248"/>
      <c r="C139" s="1248"/>
      <c r="D139" s="1248"/>
      <c r="E139" s="1248"/>
      <c r="F139" s="1248"/>
      <c r="G139" s="2536"/>
    </row>
    <row r="140" spans="1:7">
      <c r="A140" s="1248"/>
      <c r="B140" s="1248"/>
      <c r="C140" s="1248"/>
      <c r="D140" s="1248"/>
      <c r="E140" s="1248"/>
      <c r="F140" s="1248"/>
      <c r="G140" s="1248"/>
    </row>
    <row r="141" spans="1:7">
      <c r="A141" s="1248"/>
      <c r="B141" s="1248"/>
      <c r="C141" s="1248"/>
      <c r="D141" s="1248"/>
      <c r="E141" s="1248"/>
      <c r="F141" s="1248"/>
      <c r="G141" s="1248"/>
    </row>
  </sheetData>
  <mergeCells count="12">
    <mergeCell ref="B14:C16"/>
    <mergeCell ref="E14:G15"/>
    <mergeCell ref="B5:C7"/>
    <mergeCell ref="E6:G8"/>
    <mergeCell ref="B8:C11"/>
    <mergeCell ref="E9:G13"/>
    <mergeCell ref="B12:C13"/>
    <mergeCell ref="A63:G63"/>
    <mergeCell ref="B73:F74"/>
    <mergeCell ref="B84:F84"/>
    <mergeCell ref="B85:F85"/>
    <mergeCell ref="B87:E90"/>
  </mergeCells>
  <pageMargins left="0.75" right="0.75" top="1" bottom="1" header="0.5" footer="0.5"/>
  <pageSetup scale="62" orientation="portrait" r:id="rId1"/>
  <headerFooter alignWithMargins="0"/>
  <rowBreaks count="1" manualBreakCount="1">
    <brk id="63" max="6" man="1"/>
  </rowBreaks>
  <colBreaks count="1" manualBreakCount="1">
    <brk id="7" max="1048575" man="1"/>
  </colBreaks>
</worksheet>
</file>

<file path=xl/worksheets/sheet17.xml><?xml version="1.0" encoding="utf-8"?>
<worksheet xmlns="http://schemas.openxmlformats.org/spreadsheetml/2006/main" xmlns:r="http://schemas.openxmlformats.org/officeDocument/2006/relationships">
  <sheetPr>
    <tabColor rgb="FF00B050"/>
  </sheetPr>
  <dimension ref="A1:G149"/>
  <sheetViews>
    <sheetView view="pageBreakPreview" zoomScale="60" zoomScaleNormal="70" workbookViewId="0">
      <selection activeCell="G29" sqref="G29"/>
    </sheetView>
  </sheetViews>
  <sheetFormatPr defaultColWidth="9.6640625" defaultRowHeight="15"/>
  <cols>
    <col min="1" max="1" width="4.6640625" style="3012" customWidth="1"/>
    <col min="2" max="2" width="47" style="3012" customWidth="1"/>
    <col min="3" max="3" width="21.6640625" style="3012" customWidth="1"/>
    <col min="4" max="4" width="15.88671875" style="3012" customWidth="1"/>
    <col min="5" max="5" width="18.6640625" style="3012" customWidth="1"/>
    <col min="6" max="6" width="13.5546875" style="3012" bestFit="1" customWidth="1"/>
    <col min="7" max="7" width="14.109375" style="3012" bestFit="1" customWidth="1"/>
    <col min="8" max="16384" width="9.6640625" style="3012"/>
  </cols>
  <sheetData>
    <row r="1" spans="1:5">
      <c r="A1" s="3007"/>
      <c r="B1" s="3008" t="s">
        <v>446</v>
      </c>
      <c r="C1" s="3009" t="s">
        <v>429</v>
      </c>
      <c r="D1" s="3010" t="s">
        <v>448</v>
      </c>
      <c r="E1" s="3011" t="s">
        <v>449</v>
      </c>
    </row>
    <row r="2" spans="1:5">
      <c r="A2" s="3013"/>
      <c r="B2" s="3014" t="s">
        <v>3553</v>
      </c>
      <c r="C2" s="3015" t="s">
        <v>507</v>
      </c>
      <c r="D2" s="3016" t="s">
        <v>450</v>
      </c>
      <c r="E2" s="3017"/>
    </row>
    <row r="3" spans="1:5" ht="15" customHeight="1">
      <c r="A3" s="3018"/>
      <c r="B3" s="3019"/>
      <c r="C3" s="3020" t="s">
        <v>336</v>
      </c>
      <c r="D3" s="3021">
        <f>'[136]Item List'!F2</f>
        <v>41912</v>
      </c>
      <c r="E3" s="3022" t="s">
        <v>4660</v>
      </c>
    </row>
    <row r="4" spans="1:5" ht="15" customHeight="1">
      <c r="A4" s="3023"/>
      <c r="B4" s="3024" t="s">
        <v>126</v>
      </c>
      <c r="C4" s="3024"/>
      <c r="D4" s="3024"/>
      <c r="E4" s="3025"/>
    </row>
    <row r="5" spans="1:5">
      <c r="A5" s="3013"/>
      <c r="B5" s="3171" t="s">
        <v>3539</v>
      </c>
      <c r="C5" s="3171" t="s">
        <v>3540</v>
      </c>
      <c r="D5" s="3171"/>
      <c r="E5" s="3171"/>
    </row>
    <row r="6" spans="1:5">
      <c r="A6" s="3013"/>
      <c r="B6" s="3171"/>
      <c r="C6" s="3171"/>
      <c r="D6" s="3171"/>
      <c r="E6" s="3171"/>
    </row>
    <row r="7" spans="1:5">
      <c r="A7" s="3013"/>
      <c r="B7" s="3171"/>
      <c r="C7" s="3171"/>
      <c r="D7" s="3171"/>
      <c r="E7" s="3171"/>
    </row>
    <row r="8" spans="1:5">
      <c r="A8" s="3013"/>
      <c r="B8" s="3171"/>
      <c r="C8" s="3171"/>
      <c r="D8" s="3171"/>
      <c r="E8" s="3171"/>
    </row>
    <row r="9" spans="1:5">
      <c r="A9" s="3013"/>
      <c r="B9" s="3171"/>
      <c r="C9" s="3171"/>
      <c r="D9" s="3171"/>
      <c r="E9" s="3171"/>
    </row>
    <row r="10" spans="1:5">
      <c r="A10" s="3013"/>
      <c r="B10" s="3171"/>
      <c r="C10" s="3171"/>
      <c r="D10" s="3171"/>
      <c r="E10" s="3171"/>
    </row>
    <row r="11" spans="1:5">
      <c r="A11" s="3013"/>
      <c r="B11" s="3171"/>
      <c r="C11" s="3073"/>
      <c r="D11" s="3073"/>
      <c r="E11" s="3074"/>
    </row>
    <row r="12" spans="1:5">
      <c r="A12" s="3013"/>
      <c r="B12" s="3171"/>
      <c r="C12" s="3073"/>
      <c r="D12" s="3073"/>
      <c r="E12" s="3075"/>
    </row>
    <row r="13" spans="1:5">
      <c r="A13" s="3013"/>
      <c r="B13" s="3171" t="s">
        <v>3541</v>
      </c>
      <c r="C13" s="3076"/>
      <c r="D13" s="3077"/>
      <c r="E13" s="3075"/>
    </row>
    <row r="14" spans="1:5">
      <c r="A14" s="3013"/>
      <c r="B14" s="3171"/>
      <c r="C14" s="3076"/>
      <c r="D14" s="3077"/>
      <c r="E14" s="3075"/>
    </row>
    <row r="15" spans="1:5">
      <c r="A15" s="3018"/>
      <c r="B15" s="3024"/>
      <c r="C15" s="3024"/>
      <c r="D15" s="3029"/>
      <c r="E15" s="3030"/>
    </row>
    <row r="16" spans="1:5">
      <c r="A16" s="3031" t="s">
        <v>339</v>
      </c>
      <c r="B16" s="3027" t="s">
        <v>127</v>
      </c>
      <c r="C16" s="3027"/>
      <c r="D16" s="3032"/>
      <c r="E16" s="3033" t="s">
        <v>128</v>
      </c>
    </row>
    <row r="17" spans="1:7">
      <c r="A17" s="3034" t="s">
        <v>342</v>
      </c>
      <c r="B17" s="3024" t="s">
        <v>2004</v>
      </c>
      <c r="C17" s="3024"/>
      <c r="D17" s="3024"/>
      <c r="E17" s="3035" t="s">
        <v>2005</v>
      </c>
      <c r="G17" s="3036" t="s">
        <v>5086</v>
      </c>
    </row>
    <row r="18" spans="1:7">
      <c r="A18" s="3037">
        <v>1</v>
      </c>
      <c r="B18" s="3038" t="s">
        <v>129</v>
      </c>
      <c r="C18" s="3024"/>
      <c r="D18" s="3039"/>
      <c r="E18" s="3040"/>
    </row>
    <row r="19" spans="1:7">
      <c r="A19" s="3037">
        <v>2</v>
      </c>
      <c r="B19" s="3038" t="s">
        <v>130</v>
      </c>
      <c r="C19" s="3024"/>
      <c r="D19" s="3039"/>
      <c r="E19" s="3041">
        <f>+'[136]P114-117'!AC57</f>
        <v>72589760</v>
      </c>
      <c r="G19" s="3042">
        <f>E19-'[136]CF work sheet YTD'!K138</f>
        <v>0</v>
      </c>
    </row>
    <row r="20" spans="1:7">
      <c r="A20" s="3037">
        <v>3</v>
      </c>
      <c r="B20" s="3038" t="s">
        <v>909</v>
      </c>
      <c r="C20" s="3024"/>
      <c r="D20" s="3039"/>
      <c r="E20" s="3040"/>
      <c r="G20" s="3042"/>
    </row>
    <row r="21" spans="1:7">
      <c r="A21" s="3037">
        <v>4</v>
      </c>
      <c r="B21" s="3038" t="s">
        <v>910</v>
      </c>
      <c r="C21" s="3024"/>
      <c r="D21" s="3039"/>
      <c r="E21" s="3043">
        <f>+'[136]P114-117'!G29+'[136]P114-117'!G30</f>
        <v>58389406</v>
      </c>
      <c r="G21" s="3042">
        <f>E21-'[136]CF work sheet YTD'!L138</f>
        <v>0</v>
      </c>
    </row>
    <row r="22" spans="1:7">
      <c r="A22" s="3037">
        <v>5</v>
      </c>
      <c r="B22" s="3038" t="s">
        <v>377</v>
      </c>
      <c r="C22" s="3024"/>
      <c r="D22" s="3019"/>
      <c r="E22" s="3043">
        <f>'[136]P114-117'!AC42</f>
        <v>154108</v>
      </c>
      <c r="G22" s="3042">
        <f>E22-'[136]CF work sheet YTD'!M138</f>
        <v>0</v>
      </c>
    </row>
    <row r="23" spans="1:7">
      <c r="A23" s="3037">
        <v>6</v>
      </c>
      <c r="B23" s="3038" t="s">
        <v>378</v>
      </c>
      <c r="C23" s="3024"/>
      <c r="D23" s="3019"/>
      <c r="E23" s="3043">
        <f>'[136]P114-117'!G35</f>
        <v>33621441</v>
      </c>
      <c r="G23" s="3042">
        <f>E23-'[136]CF work sheet YTD'!N138</f>
        <v>0</v>
      </c>
    </row>
    <row r="24" spans="1:7">
      <c r="A24" s="3037">
        <v>7</v>
      </c>
      <c r="B24" s="3038" t="s">
        <v>911</v>
      </c>
      <c r="C24" s="3024"/>
      <c r="D24" s="3019"/>
      <c r="E24" s="288">
        <f>'[136]P114-117'!G40-'[136]P114-117'!G41</f>
        <v>33049168</v>
      </c>
      <c r="G24" s="3042">
        <f>'[136]CF work sheet YTD'!O138-E24</f>
        <v>0</v>
      </c>
    </row>
    <row r="25" spans="1:7">
      <c r="A25" s="3037">
        <v>8</v>
      </c>
      <c r="B25" s="3038" t="s">
        <v>912</v>
      </c>
      <c r="C25" s="3024"/>
      <c r="D25" s="3019"/>
      <c r="E25" s="3043"/>
      <c r="G25" s="3042"/>
    </row>
    <row r="26" spans="1:7">
      <c r="A26" s="3037">
        <v>9</v>
      </c>
      <c r="B26" s="3038" t="s">
        <v>913</v>
      </c>
      <c r="C26" s="3024"/>
      <c r="D26" s="3019"/>
      <c r="E26" s="3043">
        <f>'[136]CF work sheet YTD'!Q138</f>
        <v>-34573782</v>
      </c>
      <c r="G26" s="3042">
        <f>E26-'[136]CF work sheet YTD'!Q138</f>
        <v>0</v>
      </c>
    </row>
    <row r="27" spans="1:7">
      <c r="A27" s="3037">
        <v>10</v>
      </c>
      <c r="B27" s="3038" t="s">
        <v>914</v>
      </c>
      <c r="C27" s="3024"/>
      <c r="D27" s="3019"/>
      <c r="E27" s="3043">
        <f>'[136]CF work sheet YTD'!R138</f>
        <v>-17541432</v>
      </c>
      <c r="G27" s="3042">
        <f>E27-'[136]CF work sheet YTD'!R138</f>
        <v>0</v>
      </c>
    </row>
    <row r="28" spans="1:7">
      <c r="A28" s="3037">
        <v>11</v>
      </c>
      <c r="B28" s="3038" t="s">
        <v>915</v>
      </c>
      <c r="C28" s="3024"/>
      <c r="D28" s="3019"/>
      <c r="E28" s="3043"/>
      <c r="G28" s="3042"/>
    </row>
    <row r="29" spans="1:7">
      <c r="A29" s="3037">
        <v>12</v>
      </c>
      <c r="B29" s="3038" t="s">
        <v>916</v>
      </c>
      <c r="C29" s="3024"/>
      <c r="D29" s="3019"/>
      <c r="E29" s="3043">
        <f>'[136]CF work sheet YTD'!S138</f>
        <v>-45192539</v>
      </c>
      <c r="G29" s="3042">
        <f>E29-'[136]CF work sheet YTD'!S138</f>
        <v>0</v>
      </c>
    </row>
    <row r="30" spans="1:7">
      <c r="A30" s="3037">
        <v>13</v>
      </c>
      <c r="B30" s="3038" t="s">
        <v>917</v>
      </c>
      <c r="C30" s="3024"/>
      <c r="D30" s="3019"/>
      <c r="E30" s="3043">
        <f>'[136]CF work sheet YTD'!W138</f>
        <v>35274725</v>
      </c>
      <c r="G30" s="3042">
        <f>E30-'[136]CF work sheet YTD'!W138</f>
        <v>0</v>
      </c>
    </row>
    <row r="31" spans="1:7">
      <c r="A31" s="3037">
        <v>14</v>
      </c>
      <c r="B31" s="3038" t="s">
        <v>918</v>
      </c>
      <c r="C31" s="3024"/>
      <c r="D31" s="3019"/>
      <c r="E31" s="3043">
        <f>'[136]CF work sheet YTD'!X138</f>
        <v>80183482</v>
      </c>
      <c r="G31" s="3042">
        <f>E31-'[136]CF work sheet YTD'!X138</f>
        <v>0</v>
      </c>
    </row>
    <row r="32" spans="1:7">
      <c r="A32" s="3037">
        <v>15</v>
      </c>
      <c r="B32" s="3038" t="s">
        <v>379</v>
      </c>
      <c r="C32" s="3024"/>
      <c r="D32" s="3019"/>
      <c r="E32" s="3043">
        <f>'[136]CF work sheet YTD'!U138</f>
        <v>-14270531</v>
      </c>
      <c r="G32" s="3042">
        <f>E32-'[136]CF work sheet YTD'!U138</f>
        <v>0</v>
      </c>
    </row>
    <row r="33" spans="1:7">
      <c r="A33" s="3037">
        <v>16</v>
      </c>
      <c r="B33" s="3038" t="s">
        <v>380</v>
      </c>
      <c r="C33" s="3024"/>
      <c r="D33" s="3019"/>
      <c r="E33" s="3043">
        <f>'[136]CF work sheet YTD'!V138</f>
        <v>-10021467</v>
      </c>
      <c r="G33" s="3042">
        <f>E33-'[136]CF work sheet YTD'!V138</f>
        <v>0</v>
      </c>
    </row>
    <row r="34" spans="1:7">
      <c r="A34" s="3037">
        <v>17</v>
      </c>
      <c r="B34" s="3038" t="s">
        <v>381</v>
      </c>
      <c r="C34" s="3024"/>
      <c r="D34" s="3019"/>
      <c r="E34" s="3043">
        <f>'[136]CF work sheet YTD'!T138</f>
        <v>5895342</v>
      </c>
      <c r="G34" s="3042">
        <f>E34-'[136]CF work sheet YTD'!T138</f>
        <v>0</v>
      </c>
    </row>
    <row r="35" spans="1:7">
      <c r="A35" s="3037">
        <v>18</v>
      </c>
      <c r="B35" s="3038" t="s">
        <v>919</v>
      </c>
      <c r="C35" s="3024"/>
      <c r="D35" s="3019"/>
      <c r="E35" s="3043">
        <f>-'[136]CF work sheet YTD'!P138</f>
        <v>-1144</v>
      </c>
      <c r="G35" s="3042">
        <f>E35+'[136]CF work sheet YTD'!P138</f>
        <v>0</v>
      </c>
    </row>
    <row r="36" spans="1:7">
      <c r="A36" s="3037">
        <v>19</v>
      </c>
      <c r="B36" s="3038" t="s">
        <v>920</v>
      </c>
      <c r="C36" s="3024"/>
      <c r="D36" s="3019"/>
      <c r="E36" s="288">
        <v>0</v>
      </c>
      <c r="G36" s="3042"/>
    </row>
    <row r="37" spans="1:7">
      <c r="A37" s="3037">
        <v>20</v>
      </c>
      <c r="B37" s="3038" t="s">
        <v>5091</v>
      </c>
      <c r="C37" s="3024"/>
      <c r="D37" s="3019"/>
      <c r="E37" s="3043">
        <f>'[136]CF work sheet YTD'!AC138+'[136]CF work sheet YTD'!Z131</f>
        <v>-29837889</v>
      </c>
      <c r="G37" s="3042">
        <f>E37-'[136]CF work sheet YTD'!Z138-'[136]CF work sheet YTD'!AC138</f>
        <v>0</v>
      </c>
    </row>
    <row r="38" spans="1:7">
      <c r="A38" s="3037">
        <v>21</v>
      </c>
      <c r="B38" s="3038"/>
      <c r="C38" s="3024"/>
      <c r="D38" s="3019"/>
      <c r="E38" s="3043"/>
    </row>
    <row r="39" spans="1:7">
      <c r="A39" s="3037">
        <v>22</v>
      </c>
      <c r="B39" s="3038"/>
      <c r="C39" s="3024"/>
      <c r="D39" s="3019"/>
      <c r="E39" s="3043"/>
    </row>
    <row r="40" spans="1:7">
      <c r="A40" s="3037">
        <v>23</v>
      </c>
      <c r="B40" s="3038"/>
      <c r="C40" s="3024"/>
      <c r="D40" s="3019"/>
      <c r="E40" s="3043"/>
    </row>
    <row r="41" spans="1:7">
      <c r="A41" s="3037">
        <v>24</v>
      </c>
      <c r="B41" s="3038"/>
      <c r="C41" s="3024"/>
      <c r="D41" s="3019"/>
      <c r="E41" s="3043"/>
    </row>
    <row r="42" spans="1:7">
      <c r="A42" s="3037">
        <v>25</v>
      </c>
      <c r="B42" s="3038"/>
      <c r="C42" s="3024"/>
      <c r="D42" s="3019"/>
      <c r="E42" s="3043"/>
    </row>
    <row r="43" spans="1:7">
      <c r="A43" s="3037">
        <v>26</v>
      </c>
      <c r="B43" s="3038" t="s">
        <v>727</v>
      </c>
      <c r="C43" s="3024"/>
      <c r="D43" s="3019"/>
      <c r="E43" s="3043">
        <f>SUM(E19:E34)-E35-E36+SUM(E37:E41)</f>
        <v>167720936</v>
      </c>
    </row>
    <row r="44" spans="1:7">
      <c r="A44" s="3037">
        <v>27</v>
      </c>
      <c r="B44" s="3038"/>
      <c r="C44" s="3024"/>
      <c r="D44" s="3019"/>
      <c r="E44" s="3043"/>
    </row>
    <row r="45" spans="1:7">
      <c r="A45" s="3037">
        <v>28</v>
      </c>
      <c r="B45" s="3038" t="s">
        <v>728</v>
      </c>
      <c r="C45" s="3024"/>
      <c r="D45" s="3019"/>
      <c r="E45" s="3043"/>
    </row>
    <row r="46" spans="1:7">
      <c r="A46" s="3037">
        <v>29</v>
      </c>
      <c r="B46" s="3038" t="s">
        <v>729</v>
      </c>
      <c r="C46" s="3024"/>
      <c r="D46" s="3019"/>
      <c r="E46" s="3043"/>
    </row>
    <row r="47" spans="1:7">
      <c r="A47" s="3037">
        <v>30</v>
      </c>
      <c r="B47" s="3038" t="s">
        <v>730</v>
      </c>
      <c r="C47" s="3024"/>
      <c r="D47" s="3019"/>
      <c r="E47" s="3043">
        <f>'[136]CF work sheet YTD'!AF138</f>
        <v>-192045176</v>
      </c>
    </row>
    <row r="48" spans="1:7">
      <c r="A48" s="3037">
        <v>31</v>
      </c>
      <c r="B48" s="3038" t="s">
        <v>1450</v>
      </c>
      <c r="C48" s="3024"/>
      <c r="D48" s="3019"/>
      <c r="E48" s="3043"/>
    </row>
    <row r="49" spans="1:7">
      <c r="A49" s="3037">
        <v>32</v>
      </c>
      <c r="B49" s="3038" t="s">
        <v>1451</v>
      </c>
      <c r="C49" s="3024"/>
      <c r="D49" s="3019"/>
      <c r="E49" s="3043"/>
    </row>
    <row r="50" spans="1:7">
      <c r="A50" s="3037">
        <v>33</v>
      </c>
      <c r="B50" s="3038" t="s">
        <v>1452</v>
      </c>
      <c r="C50" s="3024"/>
      <c r="D50" s="3019"/>
      <c r="E50" s="3043"/>
    </row>
    <row r="51" spans="1:7">
      <c r="A51" s="3037">
        <v>34</v>
      </c>
      <c r="B51" s="3038" t="s">
        <v>919</v>
      </c>
      <c r="C51" s="3024"/>
      <c r="D51" s="3019"/>
      <c r="E51" s="288">
        <f>E35</f>
        <v>-1144</v>
      </c>
    </row>
    <row r="52" spans="1:7">
      <c r="A52" s="3037">
        <v>35</v>
      </c>
      <c r="B52" s="3038" t="s">
        <v>382</v>
      </c>
      <c r="C52" s="3024"/>
      <c r="D52" s="3019"/>
      <c r="E52" s="3043">
        <f>'[136]CF work sheet YTD'!AI138</f>
        <v>-13696249</v>
      </c>
    </row>
    <row r="53" spans="1:7">
      <c r="A53" s="3037">
        <v>36</v>
      </c>
      <c r="B53" s="3038" t="s">
        <v>5049</v>
      </c>
      <c r="C53" s="3024"/>
      <c r="D53" s="3019"/>
      <c r="E53" s="3043">
        <f>'[136]CF work sheet YTD'!AG138</f>
        <v>28969501</v>
      </c>
    </row>
    <row r="54" spans="1:7">
      <c r="A54" s="3037">
        <v>37</v>
      </c>
      <c r="B54" s="3038"/>
      <c r="C54" s="3024"/>
      <c r="D54" s="3019"/>
      <c r="E54" s="3043"/>
    </row>
    <row r="55" spans="1:7">
      <c r="A55" s="3037">
        <v>38</v>
      </c>
      <c r="B55" s="3038" t="s">
        <v>260</v>
      </c>
      <c r="C55" s="3024"/>
      <c r="D55" s="3019"/>
      <c r="E55" s="3043">
        <f>SUM(E46:E54)</f>
        <v>-176773068</v>
      </c>
      <c r="G55" s="3044"/>
    </row>
    <row r="56" spans="1:7">
      <c r="A56" s="3037">
        <v>39</v>
      </c>
      <c r="B56" s="3038"/>
      <c r="C56" s="3024"/>
      <c r="D56" s="3019"/>
      <c r="E56" s="3040"/>
    </row>
    <row r="57" spans="1:7">
      <c r="A57" s="3037">
        <v>40</v>
      </c>
      <c r="B57" s="3038" t="s">
        <v>261</v>
      </c>
      <c r="C57" s="3024"/>
      <c r="D57" s="3019"/>
      <c r="E57" s="3043"/>
    </row>
    <row r="58" spans="1:7">
      <c r="A58" s="3037">
        <v>41</v>
      </c>
      <c r="B58" s="3038" t="s">
        <v>1568</v>
      </c>
      <c r="C58" s="3024"/>
      <c r="D58" s="3019"/>
      <c r="E58" s="3043"/>
    </row>
    <row r="59" spans="1:7">
      <c r="A59" s="3037">
        <v>42</v>
      </c>
      <c r="B59" s="3038"/>
      <c r="C59" s="3024"/>
      <c r="D59" s="3019"/>
      <c r="E59" s="3043"/>
    </row>
    <row r="60" spans="1:7">
      <c r="A60" s="3037">
        <v>43</v>
      </c>
      <c r="B60" s="3038" t="s">
        <v>531</v>
      </c>
      <c r="C60" s="3024"/>
      <c r="D60" s="3019"/>
      <c r="E60" s="3043"/>
    </row>
    <row r="61" spans="1:7">
      <c r="A61" s="3037">
        <v>44</v>
      </c>
      <c r="B61" s="3038" t="s">
        <v>532</v>
      </c>
      <c r="C61" s="3024"/>
      <c r="D61" s="3019"/>
      <c r="E61" s="3043"/>
    </row>
    <row r="62" spans="1:7">
      <c r="A62" s="3037">
        <v>45</v>
      </c>
      <c r="B62" s="3038" t="s">
        <v>533</v>
      </c>
      <c r="C62" s="3024"/>
      <c r="D62" s="3019"/>
      <c r="E62" s="3040"/>
    </row>
    <row r="63" spans="1:7">
      <c r="A63" s="3037">
        <v>46</v>
      </c>
      <c r="B63" s="3038" t="s">
        <v>534</v>
      </c>
      <c r="C63" s="3024"/>
      <c r="D63" s="3019"/>
      <c r="E63" s="3043"/>
    </row>
    <row r="64" spans="1:7">
      <c r="A64" s="3037">
        <v>47</v>
      </c>
      <c r="B64" s="3038"/>
      <c r="C64" s="3024"/>
      <c r="D64" s="3019"/>
      <c r="E64" s="3043"/>
    </row>
    <row r="65" spans="1:5">
      <c r="A65" s="3037">
        <v>48</v>
      </c>
      <c r="B65" s="3038" t="s">
        <v>535</v>
      </c>
      <c r="C65" s="3024"/>
      <c r="D65" s="3019"/>
      <c r="E65" s="3043"/>
    </row>
    <row r="66" spans="1:5" ht="15.75" thickBot="1">
      <c r="A66" s="3045">
        <v>49</v>
      </c>
      <c r="B66" s="3046" t="s">
        <v>536</v>
      </c>
      <c r="C66" s="3047"/>
      <c r="D66" s="3048"/>
      <c r="E66" s="3049"/>
    </row>
    <row r="67" spans="1:5">
      <c r="A67" s="3050"/>
      <c r="B67" s="3051"/>
      <c r="C67" s="3052"/>
      <c r="D67" s="3050"/>
      <c r="E67" s="3053"/>
    </row>
    <row r="68" spans="1:5">
      <c r="A68" s="3028" t="s">
        <v>330</v>
      </c>
      <c r="B68" s="3054"/>
      <c r="C68" s="3027"/>
      <c r="D68" s="3054"/>
      <c r="E68" s="3055"/>
    </row>
    <row r="69" spans="1:5">
      <c r="A69" s="3028"/>
      <c r="B69" s="3054"/>
      <c r="C69" s="3027"/>
      <c r="D69" s="3054"/>
      <c r="E69" s="3055"/>
    </row>
    <row r="70" spans="1:5" ht="15.75" thickBot="1">
      <c r="A70" s="3027" t="s">
        <v>537</v>
      </c>
      <c r="B70" s="3032"/>
      <c r="C70" s="3027"/>
      <c r="D70" s="3027"/>
      <c r="E70" s="3056"/>
    </row>
    <row r="71" spans="1:5">
      <c r="A71" s="3007"/>
      <c r="B71" s="3008" t="s">
        <v>446</v>
      </c>
      <c r="C71" s="3009" t="s">
        <v>429</v>
      </c>
      <c r="D71" s="3010" t="s">
        <v>448</v>
      </c>
      <c r="E71" s="3011" t="s">
        <v>449</v>
      </c>
    </row>
    <row r="72" spans="1:5">
      <c r="A72" s="3013"/>
      <c r="B72" s="3014" t="s">
        <v>3553</v>
      </c>
      <c r="C72" s="3015" t="s">
        <v>507</v>
      </c>
      <c r="D72" s="3016" t="s">
        <v>450</v>
      </c>
      <c r="E72" s="3017"/>
    </row>
    <row r="73" spans="1:5">
      <c r="A73" s="3018"/>
      <c r="B73" s="3019"/>
      <c r="C73" s="3020" t="s">
        <v>336</v>
      </c>
      <c r="D73" s="3021">
        <f>D3</f>
        <v>41912</v>
      </c>
      <c r="E73" s="3022" t="s">
        <v>4660</v>
      </c>
    </row>
    <row r="74" spans="1:5">
      <c r="A74" s="3023"/>
      <c r="B74" s="3024" t="s">
        <v>538</v>
      </c>
      <c r="C74" s="3024"/>
      <c r="D74" s="3024"/>
      <c r="E74" s="3025"/>
    </row>
    <row r="75" spans="1:5">
      <c r="A75" s="3057" t="s">
        <v>3542</v>
      </c>
      <c r="B75" s="3058" t="s">
        <v>3543</v>
      </c>
      <c r="C75" s="3058" t="s">
        <v>539</v>
      </c>
      <c r="D75" s="3028"/>
      <c r="E75" s="3059"/>
    </row>
    <row r="76" spans="1:5">
      <c r="A76" s="3060"/>
      <c r="B76" s="3172" t="s">
        <v>2251</v>
      </c>
      <c r="C76" s="3058" t="s">
        <v>540</v>
      </c>
      <c r="D76" s="3028"/>
      <c r="E76" s="3059"/>
    </row>
    <row r="77" spans="1:5">
      <c r="A77" s="3013"/>
      <c r="B77" s="3172"/>
      <c r="C77" s="3058" t="s">
        <v>541</v>
      </c>
      <c r="D77" s="3028"/>
      <c r="E77" s="3059"/>
    </row>
    <row r="78" spans="1:5">
      <c r="A78" s="3013"/>
      <c r="B78" s="3172"/>
      <c r="C78" s="3058" t="s">
        <v>542</v>
      </c>
      <c r="D78" s="3028"/>
      <c r="E78" s="3061"/>
    </row>
    <row r="79" spans="1:5">
      <c r="A79" s="3013"/>
      <c r="B79" s="3027"/>
      <c r="C79" s="3058" t="s">
        <v>543</v>
      </c>
      <c r="D79" s="3028"/>
      <c r="E79" s="3059"/>
    </row>
    <row r="80" spans="1:5">
      <c r="A80" s="3013"/>
      <c r="B80" s="3172" t="s">
        <v>2702</v>
      </c>
      <c r="C80" s="3058" t="s">
        <v>54</v>
      </c>
      <c r="D80" s="3028"/>
      <c r="E80" s="3059"/>
    </row>
    <row r="81" spans="1:5">
      <c r="A81" s="3013"/>
      <c r="B81" s="3172"/>
      <c r="C81" s="3172" t="s">
        <v>55</v>
      </c>
      <c r="D81" s="3172"/>
      <c r="E81" s="3172"/>
    </row>
    <row r="82" spans="1:5">
      <c r="A82" s="3013"/>
      <c r="B82" s="3172"/>
      <c r="C82" s="3172"/>
      <c r="D82" s="3172"/>
      <c r="E82" s="3172"/>
    </row>
    <row r="83" spans="1:5">
      <c r="A83" s="3013"/>
      <c r="B83" s="3172"/>
      <c r="C83" s="3027"/>
      <c r="D83" s="3028"/>
      <c r="E83" s="3026"/>
    </row>
    <row r="84" spans="1:5">
      <c r="A84" s="3013"/>
      <c r="B84" s="3172"/>
      <c r="C84" s="3027"/>
      <c r="D84" s="3028"/>
      <c r="E84" s="3026"/>
    </row>
    <row r="85" spans="1:5">
      <c r="A85" s="3018"/>
      <c r="B85" s="3024"/>
      <c r="C85" s="3024"/>
      <c r="D85" s="3029"/>
      <c r="E85" s="3030"/>
    </row>
    <row r="86" spans="1:5">
      <c r="A86" s="3031" t="s">
        <v>339</v>
      </c>
      <c r="B86" s="3027" t="s">
        <v>56</v>
      </c>
      <c r="C86" s="3027"/>
      <c r="D86" s="3032"/>
      <c r="E86" s="3033" t="s">
        <v>128</v>
      </c>
    </row>
    <row r="87" spans="1:5">
      <c r="A87" s="3034" t="s">
        <v>342</v>
      </c>
      <c r="B87" s="3024" t="s">
        <v>2004</v>
      </c>
      <c r="C87" s="3024"/>
      <c r="D87" s="3024"/>
      <c r="E87" s="3035" t="s">
        <v>2005</v>
      </c>
    </row>
    <row r="88" spans="1:5">
      <c r="A88" s="3037">
        <v>50</v>
      </c>
      <c r="B88" s="3038" t="s">
        <v>57</v>
      </c>
      <c r="C88" s="3024"/>
      <c r="D88" s="3039"/>
      <c r="E88" s="3041"/>
    </row>
    <row r="89" spans="1:5">
      <c r="A89" s="3037">
        <v>51</v>
      </c>
      <c r="B89" s="3038" t="s">
        <v>58</v>
      </c>
      <c r="C89" s="3024"/>
      <c r="D89" s="3039"/>
      <c r="E89" s="3043"/>
    </row>
    <row r="90" spans="1:5">
      <c r="A90" s="3037">
        <v>52</v>
      </c>
      <c r="B90" s="3038"/>
      <c r="C90" s="3024"/>
      <c r="D90" s="3039"/>
      <c r="E90" s="3043"/>
    </row>
    <row r="91" spans="1:5">
      <c r="A91" s="3037">
        <v>53</v>
      </c>
      <c r="B91" s="3038" t="s">
        <v>2252</v>
      </c>
      <c r="C91" s="3024"/>
      <c r="D91" s="3039"/>
      <c r="E91" s="3043"/>
    </row>
    <row r="92" spans="1:5">
      <c r="A92" s="3037">
        <v>54</v>
      </c>
      <c r="B92" s="3038" t="s">
        <v>2253</v>
      </c>
      <c r="C92" s="3024"/>
      <c r="D92" s="3019"/>
      <c r="E92" s="3043"/>
    </row>
    <row r="93" spans="1:5">
      <c r="A93" s="3037">
        <v>55</v>
      </c>
      <c r="B93" s="3038" t="s">
        <v>2254</v>
      </c>
      <c r="C93" s="3024"/>
      <c r="D93" s="3019"/>
      <c r="E93" s="3043"/>
    </row>
    <row r="94" spans="1:5">
      <c r="A94" s="3037">
        <v>56</v>
      </c>
      <c r="B94" s="3038" t="s">
        <v>2255</v>
      </c>
      <c r="C94" s="3024"/>
      <c r="D94" s="3019"/>
      <c r="E94" s="3043"/>
    </row>
    <row r="95" spans="1:5" ht="15.75">
      <c r="A95" s="3037">
        <v>57</v>
      </c>
      <c r="B95" s="3038" t="s">
        <v>2256</v>
      </c>
      <c r="C95" s="3024"/>
      <c r="D95" s="3019"/>
      <c r="E95" s="3062"/>
    </row>
    <row r="96" spans="1:5">
      <c r="A96" s="3037">
        <v>58</v>
      </c>
      <c r="B96" s="3038"/>
      <c r="C96" s="3024"/>
      <c r="D96" s="3019"/>
      <c r="E96" s="3043"/>
    </row>
    <row r="97" spans="1:5">
      <c r="A97" s="3037">
        <v>59</v>
      </c>
      <c r="B97" s="3038"/>
      <c r="C97" s="3024"/>
      <c r="D97" s="3019"/>
      <c r="E97" s="3043"/>
    </row>
    <row r="98" spans="1:5">
      <c r="A98" s="3037">
        <v>60</v>
      </c>
      <c r="B98" s="3038" t="s">
        <v>2257</v>
      </c>
      <c r="C98" s="3024"/>
      <c r="D98" s="3019"/>
      <c r="E98" s="3040"/>
    </row>
    <row r="99" spans="1:5">
      <c r="A99" s="3037">
        <v>61</v>
      </c>
      <c r="B99" s="3038" t="s">
        <v>2258</v>
      </c>
      <c r="C99" s="3024"/>
      <c r="D99" s="3019"/>
      <c r="E99" s="3043">
        <f>E55+SUM(E56:E66)+SUM(E88:E97)</f>
        <v>-176773068</v>
      </c>
    </row>
    <row r="100" spans="1:5">
      <c r="A100" s="3037">
        <v>62</v>
      </c>
      <c r="B100" s="3038"/>
      <c r="C100" s="3024"/>
      <c r="D100" s="3019"/>
      <c r="E100" s="3040"/>
    </row>
    <row r="101" spans="1:5">
      <c r="A101" s="3037">
        <v>63</v>
      </c>
      <c r="B101" s="3038" t="s">
        <v>889</v>
      </c>
      <c r="C101" s="3024"/>
      <c r="D101" s="3019"/>
      <c r="E101" s="3040"/>
    </row>
    <row r="102" spans="1:5">
      <c r="A102" s="3037">
        <v>64</v>
      </c>
      <c r="B102" s="3038" t="s">
        <v>890</v>
      </c>
      <c r="C102" s="3024"/>
      <c r="D102" s="3019"/>
      <c r="E102" s="3040"/>
    </row>
    <row r="103" spans="1:5">
      <c r="A103" s="3037">
        <v>65</v>
      </c>
      <c r="B103" s="3038" t="s">
        <v>891</v>
      </c>
      <c r="C103" s="3024"/>
      <c r="D103" s="3019"/>
      <c r="E103" s="3043"/>
    </row>
    <row r="104" spans="1:5">
      <c r="A104" s="3037">
        <v>66</v>
      </c>
      <c r="B104" s="3038" t="s">
        <v>892</v>
      </c>
      <c r="C104" s="3024"/>
      <c r="D104" s="3019"/>
      <c r="E104" s="3043"/>
    </row>
    <row r="105" spans="1:5">
      <c r="A105" s="3037">
        <v>67</v>
      </c>
      <c r="B105" s="3038" t="s">
        <v>893</v>
      </c>
      <c r="C105" s="3024"/>
      <c r="D105" s="3019"/>
      <c r="E105" s="3043"/>
    </row>
    <row r="106" spans="1:5">
      <c r="A106" s="3037">
        <v>68</v>
      </c>
      <c r="B106" s="3038" t="s">
        <v>5092</v>
      </c>
      <c r="C106" s="3024"/>
      <c r="D106" s="3019"/>
      <c r="E106" s="3043">
        <f>'[136]CF work sheet YTD'!AM138</f>
        <v>12441680</v>
      </c>
    </row>
    <row r="107" spans="1:5">
      <c r="A107" s="3037">
        <v>69</v>
      </c>
      <c r="B107" s="3038"/>
      <c r="C107" s="3024"/>
      <c r="D107" s="3019"/>
      <c r="E107" s="3043"/>
    </row>
    <row r="108" spans="1:5">
      <c r="A108" s="3037">
        <v>70</v>
      </c>
      <c r="B108" s="3038" t="s">
        <v>894</v>
      </c>
      <c r="C108" s="3024"/>
      <c r="D108" s="3019"/>
      <c r="E108" s="3043"/>
    </row>
    <row r="109" spans="1:5">
      <c r="A109" s="3037">
        <v>71</v>
      </c>
      <c r="B109" s="3038"/>
      <c r="C109" s="3024"/>
      <c r="D109" s="3019"/>
      <c r="E109" s="3043"/>
    </row>
    <row r="110" spans="1:5">
      <c r="A110" s="3037">
        <v>72</v>
      </c>
      <c r="B110" s="3038"/>
      <c r="C110" s="3024"/>
      <c r="D110" s="3019"/>
      <c r="E110" s="3043"/>
    </row>
    <row r="111" spans="1:5">
      <c r="A111" s="3037">
        <v>73</v>
      </c>
      <c r="B111" s="3038"/>
      <c r="C111" s="3024"/>
      <c r="D111" s="3019"/>
      <c r="E111" s="3043"/>
    </row>
    <row r="112" spans="1:5">
      <c r="A112" s="3037">
        <v>74</v>
      </c>
      <c r="B112" s="3038" t="s">
        <v>895</v>
      </c>
      <c r="C112" s="3024"/>
      <c r="D112" s="3019"/>
      <c r="E112" s="3043">
        <f>SUM(E103:E111)</f>
        <v>12441680</v>
      </c>
    </row>
    <row r="113" spans="1:5">
      <c r="A113" s="3037">
        <v>75</v>
      </c>
      <c r="B113" s="3038"/>
      <c r="C113" s="3024"/>
      <c r="D113" s="3019"/>
      <c r="E113" s="3043"/>
    </row>
    <row r="114" spans="1:5">
      <c r="A114" s="3037">
        <v>76</v>
      </c>
      <c r="B114" s="3038" t="s">
        <v>896</v>
      </c>
      <c r="C114" s="3024"/>
      <c r="D114" s="3019"/>
      <c r="E114" s="3040"/>
    </row>
    <row r="115" spans="1:5">
      <c r="A115" s="3037">
        <v>77</v>
      </c>
      <c r="B115" s="3038" t="s">
        <v>897</v>
      </c>
      <c r="C115" s="3024"/>
      <c r="D115" s="3019"/>
      <c r="E115" s="3043"/>
    </row>
    <row r="116" spans="1:5">
      <c r="A116" s="3037">
        <v>78</v>
      </c>
      <c r="B116" s="3038" t="s">
        <v>892</v>
      </c>
      <c r="C116" s="3024"/>
      <c r="D116" s="3019"/>
      <c r="E116" s="3043"/>
    </row>
    <row r="117" spans="1:5">
      <c r="A117" s="3037">
        <v>79</v>
      </c>
      <c r="B117" s="3038" t="s">
        <v>893</v>
      </c>
      <c r="C117" s="3024"/>
      <c r="D117" s="3019"/>
      <c r="E117" s="3043"/>
    </row>
    <row r="118" spans="1:5">
      <c r="A118" s="3037">
        <v>80</v>
      </c>
      <c r="B118" s="3038" t="s">
        <v>921</v>
      </c>
      <c r="C118" s="3024"/>
      <c r="D118" s="3019"/>
      <c r="E118" s="3043"/>
    </row>
    <row r="119" spans="1:5">
      <c r="A119" s="3037">
        <v>81</v>
      </c>
      <c r="B119" s="3038"/>
      <c r="C119" s="3024"/>
      <c r="D119" s="3019"/>
      <c r="E119" s="3043"/>
    </row>
    <row r="120" spans="1:5">
      <c r="A120" s="3037">
        <v>82</v>
      </c>
      <c r="B120" s="3038" t="s">
        <v>898</v>
      </c>
      <c r="C120" s="3024"/>
      <c r="D120" s="3019"/>
      <c r="E120" s="3043"/>
    </row>
    <row r="121" spans="1:5">
      <c r="A121" s="3037">
        <v>83</v>
      </c>
      <c r="B121" s="3038"/>
      <c r="C121" s="3024"/>
      <c r="D121" s="3019"/>
      <c r="E121" s="3043"/>
    </row>
    <row r="122" spans="1:5">
      <c r="A122" s="3037">
        <v>84</v>
      </c>
      <c r="B122" s="3038" t="s">
        <v>899</v>
      </c>
      <c r="C122" s="3024"/>
      <c r="D122" s="3019"/>
      <c r="E122" s="3043">
        <v>0</v>
      </c>
    </row>
    <row r="123" spans="1:5">
      <c r="A123" s="3037">
        <v>85</v>
      </c>
      <c r="B123" s="3038" t="s">
        <v>900</v>
      </c>
      <c r="C123" s="3024"/>
      <c r="D123" s="3019"/>
      <c r="E123" s="3043">
        <f>'[136]CF work sheet YTD'!AL138</f>
        <v>0</v>
      </c>
    </row>
    <row r="124" spans="1:5">
      <c r="A124" s="3037">
        <v>86</v>
      </c>
      <c r="B124" s="3038" t="s">
        <v>901</v>
      </c>
      <c r="C124" s="3024"/>
      <c r="D124" s="3019"/>
      <c r="E124" s="3040"/>
    </row>
    <row r="125" spans="1:5">
      <c r="A125" s="3037">
        <v>87</v>
      </c>
      <c r="B125" s="3038" t="s">
        <v>902</v>
      </c>
      <c r="C125" s="3024"/>
      <c r="D125" s="3019"/>
      <c r="E125" s="3043">
        <f>SUM(E112:E123)</f>
        <v>12441680</v>
      </c>
    </row>
    <row r="126" spans="1:5">
      <c r="A126" s="3037">
        <v>88</v>
      </c>
      <c r="B126" s="3038"/>
      <c r="C126" s="3024"/>
      <c r="D126" s="3019"/>
      <c r="E126" s="3043"/>
    </row>
    <row r="127" spans="1:5">
      <c r="A127" s="3037">
        <v>89</v>
      </c>
      <c r="B127" s="3038" t="s">
        <v>903</v>
      </c>
      <c r="C127" s="3024"/>
      <c r="D127" s="3019"/>
      <c r="E127" s="3040"/>
    </row>
    <row r="128" spans="1:5">
      <c r="A128" s="3037">
        <v>90</v>
      </c>
      <c r="B128" s="3038" t="s">
        <v>904</v>
      </c>
      <c r="C128" s="3024"/>
      <c r="D128" s="3019"/>
      <c r="E128" s="3043">
        <f>E43+E99+E125</f>
        <v>3389548</v>
      </c>
    </row>
    <row r="129" spans="1:5">
      <c r="A129" s="3037">
        <v>91</v>
      </c>
      <c r="B129" s="3038"/>
      <c r="C129" s="3024"/>
      <c r="D129" s="3019"/>
      <c r="E129" s="3040"/>
    </row>
    <row r="130" spans="1:5">
      <c r="A130" s="3037">
        <v>92</v>
      </c>
      <c r="B130" s="3038" t="s">
        <v>905</v>
      </c>
      <c r="C130" s="3024"/>
      <c r="D130" s="3019"/>
      <c r="E130" s="3043">
        <f>'[136]P110 -113'!G31+'[136]P110 -113'!G34</f>
        <v>1258622</v>
      </c>
    </row>
    <row r="131" spans="1:5">
      <c r="A131" s="3037">
        <v>93</v>
      </c>
      <c r="B131" s="3038"/>
      <c r="C131" s="3024"/>
      <c r="D131" s="3019"/>
      <c r="E131" s="3040"/>
    </row>
    <row r="132" spans="1:5" ht="15.75" thickBot="1">
      <c r="A132" s="3045">
        <v>94</v>
      </c>
      <c r="B132" s="3046" t="s">
        <v>906</v>
      </c>
      <c r="C132" s="3047"/>
      <c r="D132" s="3048"/>
      <c r="E132" s="3049">
        <f>E128+E130</f>
        <v>4648170</v>
      </c>
    </row>
    <row r="133" spans="1:5">
      <c r="A133" s="3028" t="s">
        <v>3612</v>
      </c>
      <c r="B133" s="3027"/>
      <c r="C133" s="3054"/>
      <c r="D133" s="3054"/>
      <c r="E133" s="3055"/>
    </row>
    <row r="134" spans="1:5">
      <c r="A134" s="3027" t="s">
        <v>907</v>
      </c>
      <c r="B134" s="3027"/>
      <c r="C134" s="3027"/>
      <c r="D134" s="3027"/>
    </row>
    <row r="135" spans="1:5">
      <c r="A135" s="3028"/>
      <c r="B135" s="3028"/>
      <c r="C135" s="3028"/>
      <c r="D135" s="3028"/>
      <c r="E135" s="3063"/>
    </row>
    <row r="136" spans="1:5">
      <c r="A136" s="3064"/>
      <c r="B136" s="3064"/>
      <c r="C136" s="3064"/>
      <c r="D136" s="3064"/>
      <c r="E136" s="3065" t="s">
        <v>5086</v>
      </c>
    </row>
    <row r="137" spans="1:5">
      <c r="A137" s="3028"/>
      <c r="B137" s="3027"/>
      <c r="C137" s="3054"/>
      <c r="D137" s="3066" t="s">
        <v>1524</v>
      </c>
      <c r="E137" s="3067">
        <f>E132-'[136]P110 -113'!H31</f>
        <v>0</v>
      </c>
    </row>
    <row r="138" spans="1:5">
      <c r="A138" s="3028"/>
      <c r="B138" s="3027"/>
      <c r="C138" s="3054"/>
      <c r="D138" s="3054"/>
      <c r="E138" s="3068"/>
    </row>
    <row r="139" spans="1:5">
      <c r="A139" s="3028"/>
      <c r="B139" s="3027"/>
      <c r="C139" s="3054"/>
      <c r="D139" s="3066" t="s">
        <v>4548</v>
      </c>
      <c r="E139" s="3069">
        <f>E43-'[136]CF work sheet YTD'!AD138</f>
        <v>0</v>
      </c>
    </row>
    <row r="140" spans="1:5">
      <c r="A140" s="3028"/>
      <c r="B140" s="3027"/>
      <c r="C140" s="3054"/>
      <c r="D140" s="3066" t="s">
        <v>5093</v>
      </c>
      <c r="E140" s="3070">
        <f>E99-'[136]CF work sheet YTD'!AJ138</f>
        <v>0</v>
      </c>
    </row>
    <row r="141" spans="1:5">
      <c r="A141" s="3028"/>
      <c r="B141" s="3027"/>
      <c r="C141" s="3054"/>
      <c r="D141" s="3066" t="s">
        <v>5094</v>
      </c>
      <c r="E141" s="3071">
        <f>E125-'[136]CF work sheet YTD'!AN138</f>
        <v>0</v>
      </c>
    </row>
    <row r="142" spans="1:5">
      <c r="A142" s="3054"/>
      <c r="B142" s="3054"/>
      <c r="C142" s="3054"/>
      <c r="D142" s="3066" t="s">
        <v>5095</v>
      </c>
      <c r="E142" s="3072">
        <f>E137-SUM(E139:E141)</f>
        <v>0</v>
      </c>
    </row>
    <row r="143" spans="1:5">
      <c r="A143" s="3054"/>
      <c r="B143" s="3054"/>
      <c r="C143" s="3054"/>
      <c r="D143" s="3054"/>
      <c r="E143" s="3055"/>
    </row>
    <row r="144" spans="1:5">
      <c r="A144" s="3054"/>
      <c r="B144" s="3054"/>
      <c r="C144" s="3054"/>
      <c r="D144" s="3054"/>
      <c r="E144" s="3055"/>
    </row>
    <row r="145" spans="1:5">
      <c r="A145" s="3054"/>
      <c r="B145" s="3054"/>
      <c r="C145" s="3054"/>
      <c r="D145" s="3054"/>
      <c r="E145" s="3055"/>
    </row>
    <row r="146" spans="1:5">
      <c r="A146" s="3054"/>
      <c r="B146" s="3054"/>
      <c r="C146" s="3054"/>
      <c r="D146" s="3054"/>
      <c r="E146" s="3055"/>
    </row>
    <row r="147" spans="1:5">
      <c r="A147" s="3054"/>
      <c r="B147" s="3054"/>
      <c r="C147" s="3054"/>
      <c r="D147" s="3054"/>
      <c r="E147" s="3055"/>
    </row>
    <row r="148" spans="1:5">
      <c r="A148" s="3054"/>
      <c r="B148" s="3054"/>
      <c r="C148" s="3054"/>
      <c r="D148" s="3054"/>
      <c r="E148" s="3055"/>
    </row>
    <row r="149" spans="1:5">
      <c r="A149" s="3054"/>
      <c r="B149" s="3054"/>
      <c r="C149" s="3054"/>
      <c r="D149" s="3054"/>
      <c r="E149" s="3055"/>
    </row>
  </sheetData>
  <mergeCells count="6">
    <mergeCell ref="B5:B12"/>
    <mergeCell ref="C5:E10"/>
    <mergeCell ref="B13:B14"/>
    <mergeCell ref="B76:B78"/>
    <mergeCell ref="B80:B84"/>
    <mergeCell ref="C81:E82"/>
  </mergeCells>
  <pageMargins left="0.75" right="0.75" top="1" bottom="1" header="0.5" footer="0.5"/>
  <pageSetup scale="62" orientation="portrait" r:id="rId1"/>
  <headerFooter alignWithMargins="0"/>
  <rowBreaks count="1" manualBreakCount="1">
    <brk id="70" max="4" man="1"/>
  </rowBreaks>
</worksheet>
</file>

<file path=xl/worksheets/sheet18.xml><?xml version="1.0" encoding="utf-8"?>
<worksheet xmlns="http://schemas.openxmlformats.org/spreadsheetml/2006/main" xmlns:r="http://schemas.openxmlformats.org/officeDocument/2006/relationships">
  <sheetPr>
    <tabColor rgb="FF00B050"/>
  </sheetPr>
  <dimension ref="A1:I230"/>
  <sheetViews>
    <sheetView view="pageBreakPreview" topLeftCell="A14" zoomScale="60" zoomScaleNormal="70" workbookViewId="0">
      <selection activeCell="H39" sqref="H39"/>
    </sheetView>
  </sheetViews>
  <sheetFormatPr defaultColWidth="9.6640625" defaultRowHeight="15"/>
  <cols>
    <col min="1" max="1" width="6.6640625" style="311" customWidth="1"/>
    <col min="2" max="2" width="45.77734375" style="311" customWidth="1"/>
    <col min="3" max="3" width="4.6640625" style="311" customWidth="1"/>
    <col min="4" max="4" width="3.6640625" style="311" customWidth="1"/>
    <col min="5" max="5" width="5.88671875" style="311" customWidth="1"/>
    <col min="6" max="6" width="19.88671875" style="311" customWidth="1"/>
    <col min="7" max="7" width="18.44140625" style="311" bestFit="1" customWidth="1"/>
    <col min="8" max="8" width="20.21875" style="311" customWidth="1"/>
    <col min="9" max="9" width="10.5546875" style="311" bestFit="1" customWidth="1"/>
    <col min="10" max="16384" width="9.6640625" style="311"/>
  </cols>
  <sheetData>
    <row r="1" spans="1:8">
      <c r="A1" s="2504"/>
      <c r="B1" s="2505" t="s">
        <v>446</v>
      </c>
      <c r="C1" s="2506" t="s">
        <v>429</v>
      </c>
      <c r="D1" s="2507"/>
      <c r="E1" s="2507"/>
      <c r="F1" s="2505"/>
      <c r="G1" s="2505" t="s">
        <v>448</v>
      </c>
      <c r="H1" s="2508" t="s">
        <v>333</v>
      </c>
    </row>
    <row r="2" spans="1:8">
      <c r="A2" s="1111"/>
      <c r="B2" s="2509" t="s">
        <v>3553</v>
      </c>
      <c r="C2" s="2510" t="s">
        <v>430</v>
      </c>
      <c r="D2" s="2511" t="s">
        <v>5074</v>
      </c>
      <c r="E2" s="2511" t="s">
        <v>432</v>
      </c>
      <c r="F2" s="1990"/>
      <c r="G2" s="2512" t="s">
        <v>450</v>
      </c>
      <c r="H2" s="1118"/>
    </row>
    <row r="3" spans="1:8" ht="15" customHeight="1">
      <c r="A3" s="2513"/>
      <c r="B3" s="2514"/>
      <c r="C3" s="2515" t="s">
        <v>433</v>
      </c>
      <c r="D3" s="2514" t="s">
        <v>431</v>
      </c>
      <c r="E3" s="2514" t="s">
        <v>434</v>
      </c>
      <c r="F3" s="2516"/>
      <c r="G3" s="2517">
        <v>41912</v>
      </c>
      <c r="H3" s="2518" t="s">
        <v>4660</v>
      </c>
    </row>
    <row r="4" spans="1:8" ht="15" customHeight="1">
      <c r="A4" s="2519" t="s">
        <v>908</v>
      </c>
      <c r="B4" s="357"/>
      <c r="C4" s="357"/>
      <c r="D4" s="357"/>
      <c r="E4" s="357"/>
      <c r="F4" s="357"/>
      <c r="G4" s="357"/>
      <c r="H4" s="1117"/>
    </row>
    <row r="5" spans="1:8">
      <c r="A5" s="2520"/>
      <c r="B5" s="3173" t="s">
        <v>2703</v>
      </c>
      <c r="C5" s="3173"/>
      <c r="D5" s="2521"/>
      <c r="E5" s="3173" t="s">
        <v>2704</v>
      </c>
      <c r="F5" s="3173"/>
      <c r="G5" s="3173"/>
      <c r="H5" s="3175"/>
    </row>
    <row r="6" spans="1:8">
      <c r="A6" s="2522"/>
      <c r="B6" s="3174"/>
      <c r="C6" s="3174"/>
      <c r="D6" s="2523"/>
      <c r="E6" s="3174"/>
      <c r="F6" s="3174"/>
      <c r="G6" s="3174"/>
      <c r="H6" s="3176"/>
    </row>
    <row r="7" spans="1:8">
      <c r="A7" s="2522"/>
      <c r="B7" s="3174"/>
      <c r="C7" s="3174"/>
      <c r="D7" s="2523"/>
      <c r="E7" s="3174"/>
      <c r="F7" s="3174"/>
      <c r="G7" s="3174"/>
      <c r="H7" s="3176"/>
    </row>
    <row r="8" spans="1:8">
      <c r="A8" s="2522"/>
      <c r="B8" s="3174"/>
      <c r="C8" s="3174"/>
      <c r="D8" s="2523"/>
      <c r="E8" s="3174"/>
      <c r="F8" s="3174"/>
      <c r="G8" s="3174"/>
      <c r="H8" s="3176"/>
    </row>
    <row r="9" spans="1:8">
      <c r="A9" s="2522"/>
      <c r="B9" s="3174"/>
      <c r="C9" s="3174"/>
      <c r="D9" s="2523"/>
      <c r="E9" s="3174" t="s">
        <v>1795</v>
      </c>
      <c r="F9" s="3174"/>
      <c r="G9" s="3174"/>
      <c r="H9" s="3176"/>
    </row>
    <row r="10" spans="1:8">
      <c r="A10" s="2522"/>
      <c r="B10" s="3174"/>
      <c r="C10" s="3174"/>
      <c r="D10" s="2523"/>
      <c r="E10" s="3174"/>
      <c r="F10" s="3174"/>
      <c r="G10" s="3174"/>
      <c r="H10" s="3176"/>
    </row>
    <row r="11" spans="1:8">
      <c r="A11" s="2522"/>
      <c r="B11" s="3174"/>
      <c r="C11" s="3174"/>
      <c r="D11" s="2523"/>
      <c r="E11" s="3174"/>
      <c r="F11" s="3174"/>
      <c r="G11" s="3174"/>
      <c r="H11" s="3176"/>
    </row>
    <row r="12" spans="1:8">
      <c r="A12" s="2522"/>
      <c r="B12" s="3174" t="s">
        <v>1796</v>
      </c>
      <c r="C12" s="3174"/>
      <c r="D12" s="2523"/>
      <c r="E12" s="3174"/>
      <c r="F12" s="3174"/>
      <c r="G12" s="3174"/>
      <c r="H12" s="3176"/>
    </row>
    <row r="13" spans="1:8">
      <c r="A13" s="2522"/>
      <c r="B13" s="3174"/>
      <c r="C13" s="3174"/>
      <c r="D13" s="2523"/>
      <c r="E13" s="3174"/>
      <c r="F13" s="3174"/>
      <c r="G13" s="3174"/>
      <c r="H13" s="3176"/>
    </row>
    <row r="14" spans="1:8">
      <c r="A14" s="2522"/>
      <c r="B14" s="3174"/>
      <c r="C14" s="3174"/>
      <c r="D14" s="2523"/>
      <c r="E14" s="3174" t="s">
        <v>1797</v>
      </c>
      <c r="F14" s="3174"/>
      <c r="G14" s="3174"/>
      <c r="H14" s="3176"/>
    </row>
    <row r="15" spans="1:8">
      <c r="A15" s="2522"/>
      <c r="B15" s="3174"/>
      <c r="C15" s="3174"/>
      <c r="D15" s="2523"/>
      <c r="E15" s="3174"/>
      <c r="F15" s="3174"/>
      <c r="G15" s="3174"/>
      <c r="H15" s="3176"/>
    </row>
    <row r="16" spans="1:8">
      <c r="A16" s="2522"/>
      <c r="B16" s="3174"/>
      <c r="C16" s="3174"/>
      <c r="D16" s="2523"/>
      <c r="E16" s="3174"/>
      <c r="F16" s="3174"/>
      <c r="G16" s="3174"/>
      <c r="H16" s="3176"/>
    </row>
    <row r="17" spans="1:8">
      <c r="A17" s="2522"/>
      <c r="B17" s="3174"/>
      <c r="C17" s="3174"/>
      <c r="D17" s="2523"/>
      <c r="E17" s="3174" t="s">
        <v>237</v>
      </c>
      <c r="F17" s="3174"/>
      <c r="G17" s="3174"/>
      <c r="H17" s="3176"/>
    </row>
    <row r="18" spans="1:8">
      <c r="A18" s="2522"/>
      <c r="B18" s="3174"/>
      <c r="C18" s="3174"/>
      <c r="D18" s="2523"/>
      <c r="E18" s="3174"/>
      <c r="F18" s="3174"/>
      <c r="G18" s="3174"/>
      <c r="H18" s="3176"/>
    </row>
    <row r="19" spans="1:8">
      <c r="A19" s="2522"/>
      <c r="B19" s="3174"/>
      <c r="C19" s="3174"/>
      <c r="D19" s="2523"/>
      <c r="E19" s="3174"/>
      <c r="F19" s="3174"/>
      <c r="G19" s="3174"/>
      <c r="H19" s="3176"/>
    </row>
    <row r="20" spans="1:8">
      <c r="A20" s="2522"/>
      <c r="B20" s="3174" t="s">
        <v>238</v>
      </c>
      <c r="C20" s="3174"/>
      <c r="D20" s="2523"/>
      <c r="E20" s="3174"/>
      <c r="F20" s="3174"/>
      <c r="G20" s="3174"/>
      <c r="H20" s="3176"/>
    </row>
    <row r="21" spans="1:8">
      <c r="A21" s="2524"/>
      <c r="B21" s="3177"/>
      <c r="C21" s="3177"/>
      <c r="D21" s="2525"/>
      <c r="E21" s="3177"/>
      <c r="F21" s="3177"/>
      <c r="G21" s="3177"/>
      <c r="H21" s="3178"/>
    </row>
    <row r="22" spans="1:8">
      <c r="A22" s="1111"/>
      <c r="B22" s="357"/>
      <c r="C22" s="357"/>
      <c r="D22" s="357"/>
      <c r="E22" s="357"/>
      <c r="F22" s="2511"/>
      <c r="G22" s="354"/>
      <c r="H22" s="2526"/>
    </row>
    <row r="23" spans="1:8">
      <c r="A23" s="1111" t="s">
        <v>383</v>
      </c>
      <c r="B23" s="357"/>
      <c r="C23" s="357"/>
      <c r="D23" s="357"/>
      <c r="E23" s="357"/>
      <c r="F23" s="2511"/>
      <c r="G23" s="354"/>
      <c r="H23" s="2526"/>
    </row>
    <row r="24" spans="1:8">
      <c r="A24" s="1111"/>
      <c r="B24" s="2511"/>
      <c r="C24" s="357"/>
      <c r="D24" s="357"/>
      <c r="E24" s="357"/>
      <c r="F24" s="2511"/>
      <c r="G24" s="354"/>
      <c r="H24" s="2526"/>
    </row>
    <row r="25" spans="1:8">
      <c r="A25" s="1111"/>
      <c r="B25" s="2527" t="s">
        <v>5096</v>
      </c>
      <c r="C25" s="356"/>
      <c r="D25" s="357"/>
      <c r="E25" s="357"/>
      <c r="F25" s="289"/>
      <c r="G25" s="354"/>
      <c r="H25" s="2526"/>
    </row>
    <row r="26" spans="1:8">
      <c r="A26" s="1111"/>
      <c r="B26" s="2527" t="s">
        <v>4630</v>
      </c>
      <c r="C26" s="356"/>
      <c r="D26" s="357"/>
      <c r="E26" s="357"/>
      <c r="F26" s="289">
        <v>161943</v>
      </c>
      <c r="G26" s="354"/>
      <c r="H26" s="2526"/>
    </row>
    <row r="27" spans="1:8">
      <c r="A27" s="1111"/>
      <c r="B27" s="311" t="s">
        <v>4631</v>
      </c>
      <c r="F27" s="1826">
        <v>1108</v>
      </c>
      <c r="H27" s="2526"/>
    </row>
    <row r="28" spans="1:8">
      <c r="A28" s="1111"/>
      <c r="B28" s="311" t="s">
        <v>5050</v>
      </c>
      <c r="F28" s="1826">
        <v>17868098</v>
      </c>
      <c r="G28" s="354"/>
      <c r="H28" s="2526"/>
    </row>
    <row r="29" spans="1:8">
      <c r="A29" s="1111"/>
      <c r="B29" s="2527" t="s">
        <v>659</v>
      </c>
      <c r="C29" s="356"/>
      <c r="D29" s="357"/>
      <c r="E29" s="357"/>
      <c r="F29" s="290">
        <v>-2305045</v>
      </c>
      <c r="G29" s="354"/>
      <c r="H29" s="2526"/>
    </row>
    <row r="30" spans="1:8">
      <c r="A30" s="1111"/>
      <c r="B30" s="355" t="s">
        <v>4632</v>
      </c>
      <c r="C30" s="356"/>
      <c r="D30" s="357"/>
      <c r="E30" s="357"/>
      <c r="F30" s="290">
        <v>-20018034</v>
      </c>
      <c r="G30" s="354"/>
      <c r="H30" s="2526"/>
    </row>
    <row r="31" spans="1:8">
      <c r="A31" s="1111"/>
      <c r="B31" s="311" t="s">
        <v>4633</v>
      </c>
      <c r="F31" s="290">
        <v>12563</v>
      </c>
      <c r="H31" s="2526"/>
    </row>
    <row r="32" spans="1:8">
      <c r="A32" s="1111"/>
      <c r="B32" s="355" t="s">
        <v>4204</v>
      </c>
      <c r="C32" s="356"/>
      <c r="D32" s="357"/>
      <c r="E32" s="357"/>
      <c r="F32" s="290">
        <v>-36502473</v>
      </c>
      <c r="G32" s="354"/>
      <c r="H32" s="2526"/>
    </row>
    <row r="33" spans="1:8">
      <c r="A33" s="1111"/>
      <c r="B33" s="311" t="s">
        <v>4634</v>
      </c>
      <c r="F33" s="1826">
        <v>1760092</v>
      </c>
      <c r="H33" s="2526"/>
    </row>
    <row r="34" spans="1:8">
      <c r="A34" s="1111"/>
      <c r="B34" s="355" t="s">
        <v>4635</v>
      </c>
      <c r="C34" s="532"/>
      <c r="D34" s="532"/>
      <c r="E34" s="532"/>
      <c r="F34" s="289">
        <v>-50284978</v>
      </c>
      <c r="G34" s="354"/>
      <c r="H34" s="2526"/>
    </row>
    <row r="35" spans="1:8">
      <c r="A35" s="1111"/>
      <c r="B35" s="355" t="s">
        <v>4270</v>
      </c>
      <c r="C35" s="356"/>
      <c r="D35" s="357"/>
      <c r="E35" s="357"/>
      <c r="F35" s="354">
        <v>339736</v>
      </c>
      <c r="G35" s="354"/>
      <c r="H35" s="2526"/>
    </row>
    <row r="36" spans="1:8">
      <c r="A36" s="537"/>
      <c r="B36" s="355" t="s">
        <v>4286</v>
      </c>
      <c r="F36" s="1826">
        <v>348089</v>
      </c>
      <c r="G36" s="354"/>
      <c r="H36" s="2526"/>
    </row>
    <row r="37" spans="1:8">
      <c r="A37" s="1111"/>
      <c r="B37" s="311" t="s">
        <v>2207</v>
      </c>
      <c r="F37" s="1826">
        <v>58837015</v>
      </c>
      <c r="H37" s="2526"/>
    </row>
    <row r="38" spans="1:8">
      <c r="A38" s="1111"/>
      <c r="B38" s="355" t="s">
        <v>1000</v>
      </c>
      <c r="C38" s="356"/>
      <c r="D38" s="357"/>
      <c r="E38" s="357"/>
      <c r="F38" s="290">
        <v>-56003</v>
      </c>
      <c r="H38" s="2526"/>
    </row>
    <row r="39" spans="1:8" ht="15.75" thickBot="1">
      <c r="A39" s="1111"/>
      <c r="B39" s="2528" t="s">
        <v>5201</v>
      </c>
      <c r="C39" s="356"/>
      <c r="D39" s="357"/>
      <c r="E39" s="357"/>
      <c r="F39" s="2529">
        <f>SUM(F26:F38)</f>
        <v>-29837889</v>
      </c>
      <c r="G39" s="354"/>
      <c r="H39" s="2526"/>
    </row>
    <row r="40" spans="1:8" ht="16.5" thickTop="1">
      <c r="A40" s="1111"/>
      <c r="B40" s="357"/>
      <c r="C40" s="357"/>
      <c r="D40" s="357"/>
      <c r="E40" s="357"/>
      <c r="F40" s="2530"/>
      <c r="G40" s="354"/>
      <c r="H40" s="2526"/>
    </row>
    <row r="41" spans="1:8">
      <c r="H41" s="2526"/>
    </row>
    <row r="42" spans="1:8">
      <c r="A42" s="1111" t="s">
        <v>5097</v>
      </c>
      <c r="B42" s="2531" t="s">
        <v>5098</v>
      </c>
      <c r="C42" s="357"/>
      <c r="D42" s="357"/>
      <c r="E42" s="357"/>
      <c r="F42" s="354"/>
      <c r="G42" s="354"/>
      <c r="H42" s="2526"/>
    </row>
    <row r="43" spans="1:8">
      <c r="A43" s="1111"/>
      <c r="B43" s="355" t="s">
        <v>5099</v>
      </c>
      <c r="C43" s="357"/>
      <c r="D43" s="357"/>
      <c r="E43" s="357"/>
      <c r="F43" s="354"/>
      <c r="G43" s="354"/>
      <c r="H43" s="2526"/>
    </row>
    <row r="44" spans="1:8">
      <c r="A44" s="1111"/>
      <c r="B44" s="355"/>
      <c r="C44" s="357"/>
      <c r="D44" s="357"/>
      <c r="E44" s="357"/>
      <c r="F44" s="354"/>
      <c r="G44" s="354"/>
      <c r="H44" s="2526"/>
    </row>
    <row r="45" spans="1:8">
      <c r="A45" s="1111"/>
      <c r="B45" s="2528"/>
      <c r="C45" s="357"/>
      <c r="D45" s="357"/>
      <c r="E45" s="357"/>
      <c r="F45" s="354"/>
      <c r="G45" s="354"/>
      <c r="H45" s="2526"/>
    </row>
    <row r="46" spans="1:8">
      <c r="A46" s="1111"/>
      <c r="B46" s="355"/>
      <c r="C46" s="2528"/>
      <c r="D46" s="2528"/>
      <c r="E46" s="2528"/>
      <c r="F46" s="354"/>
      <c r="G46" s="354"/>
      <c r="H46" s="2526"/>
    </row>
    <row r="47" spans="1:8">
      <c r="A47" s="1111"/>
      <c r="B47" s="2528"/>
      <c r="C47" s="356"/>
      <c r="D47" s="2528"/>
      <c r="E47" s="2528"/>
      <c r="F47" s="354"/>
      <c r="G47" s="354"/>
      <c r="H47" s="2526"/>
    </row>
    <row r="48" spans="1:8">
      <c r="A48" s="1111"/>
      <c r="C48" s="2531"/>
      <c r="D48" s="2531"/>
      <c r="E48" s="2531"/>
      <c r="F48" s="2531"/>
      <c r="G48" s="2531"/>
      <c r="H48" s="2526"/>
    </row>
    <row r="49" spans="1:8">
      <c r="A49" s="1111"/>
      <c r="C49" s="2528"/>
      <c r="D49" s="2528"/>
      <c r="E49" s="2528"/>
      <c r="F49" s="2511"/>
      <c r="G49" s="354"/>
      <c r="H49" s="2526"/>
    </row>
    <row r="50" spans="1:8">
      <c r="H50" s="2526"/>
    </row>
    <row r="51" spans="1:8">
      <c r="H51" s="2526"/>
    </row>
    <row r="52" spans="1:8">
      <c r="H52" s="2526"/>
    </row>
    <row r="53" spans="1:8">
      <c r="H53" s="2526"/>
    </row>
    <row r="54" spans="1:8">
      <c r="A54" s="1111"/>
      <c r="B54" s="2511"/>
      <c r="C54" s="357"/>
      <c r="D54" s="357"/>
      <c r="E54" s="357"/>
      <c r="F54" s="2511"/>
      <c r="G54" s="354"/>
      <c r="H54" s="2526"/>
    </row>
    <row r="55" spans="1:8">
      <c r="A55" s="1111"/>
      <c r="B55" s="2511"/>
      <c r="C55" s="357"/>
      <c r="D55" s="357"/>
      <c r="E55" s="357"/>
      <c r="F55" s="2511"/>
      <c r="G55" s="354"/>
      <c r="H55" s="2526"/>
    </row>
    <row r="56" spans="1:8">
      <c r="A56" s="1111"/>
      <c r="B56" s="2511"/>
      <c r="C56" s="357"/>
      <c r="D56" s="357"/>
      <c r="E56" s="357"/>
      <c r="F56" s="2511"/>
      <c r="G56" s="354"/>
      <c r="H56" s="2526"/>
    </row>
    <row r="57" spans="1:8">
      <c r="A57" s="1111"/>
      <c r="B57" s="2511"/>
      <c r="C57" s="357"/>
      <c r="D57" s="357"/>
      <c r="E57" s="357"/>
      <c r="F57" s="2511"/>
      <c r="G57" s="354"/>
      <c r="H57" s="2526"/>
    </row>
    <row r="58" spans="1:8" ht="15.75" thickBot="1">
      <c r="A58" s="2532"/>
      <c r="B58" s="2184"/>
      <c r="C58" s="2533"/>
      <c r="D58" s="2533"/>
      <c r="E58" s="2533"/>
      <c r="F58" s="2184"/>
      <c r="G58" s="2534"/>
      <c r="H58" s="2535"/>
    </row>
    <row r="59" spans="1:8">
      <c r="A59" s="332" t="s">
        <v>2081</v>
      </c>
      <c r="B59" s="668"/>
      <c r="C59" s="332"/>
      <c r="D59" s="332"/>
      <c r="E59" s="1248"/>
      <c r="F59" s="1248"/>
      <c r="G59" s="2536"/>
      <c r="H59" s="2536"/>
    </row>
    <row r="60" spans="1:8" ht="15.75" thickBot="1">
      <c r="A60" s="668" t="s">
        <v>2082</v>
      </c>
      <c r="B60" s="668"/>
      <c r="C60" s="1225"/>
      <c r="D60" s="1225"/>
      <c r="E60" s="668"/>
      <c r="F60" s="668"/>
      <c r="G60" s="2537"/>
      <c r="H60" s="2537"/>
    </row>
    <row r="61" spans="1:8">
      <c r="A61" s="2504"/>
      <c r="B61" s="2505" t="s">
        <v>446</v>
      </c>
      <c r="C61" s="2506" t="s">
        <v>429</v>
      </c>
      <c r="D61" s="2507"/>
      <c r="E61" s="2507"/>
      <c r="F61" s="2505"/>
      <c r="G61" s="2505" t="s">
        <v>332</v>
      </c>
      <c r="H61" s="2508" t="s">
        <v>333</v>
      </c>
    </row>
    <row r="62" spans="1:8">
      <c r="A62" s="1111"/>
      <c r="B62" s="1990" t="s">
        <v>621</v>
      </c>
      <c r="C62" s="2510" t="s">
        <v>430</v>
      </c>
      <c r="D62" s="1248" t="s">
        <v>5074</v>
      </c>
      <c r="E62" s="1248"/>
      <c r="F62" s="2512" t="s">
        <v>432</v>
      </c>
      <c r="G62" s="2512" t="s">
        <v>335</v>
      </c>
      <c r="H62" s="1118"/>
    </row>
    <row r="63" spans="1:8">
      <c r="A63" s="2513"/>
      <c r="B63" s="2538" t="s">
        <v>3553</v>
      </c>
      <c r="C63" s="2515" t="s">
        <v>433</v>
      </c>
      <c r="D63" s="2514" t="s">
        <v>431</v>
      </c>
      <c r="E63" s="2514"/>
      <c r="F63" s="2516" t="s">
        <v>434</v>
      </c>
      <c r="G63" s="2517">
        <f>G3</f>
        <v>41912</v>
      </c>
      <c r="H63" s="2518" t="str">
        <f>H3</f>
        <v>December 31, 2013</v>
      </c>
    </row>
    <row r="64" spans="1:8">
      <c r="A64" s="2539" t="s">
        <v>2083</v>
      </c>
      <c r="B64" s="2540"/>
      <c r="C64" s="2540"/>
      <c r="D64" s="2540"/>
      <c r="E64" s="2540"/>
      <c r="F64" s="2540"/>
      <c r="G64" s="2540"/>
      <c r="H64" s="2541"/>
    </row>
    <row r="65" spans="1:8">
      <c r="A65" s="1111"/>
      <c r="B65" s="668"/>
      <c r="C65" s="668"/>
      <c r="D65" s="668"/>
      <c r="E65" s="668"/>
      <c r="F65" s="332"/>
      <c r="G65" s="668"/>
      <c r="H65" s="1117"/>
    </row>
    <row r="66" spans="1:8">
      <c r="A66" s="1111" t="s">
        <v>5100</v>
      </c>
      <c r="B66" s="1248"/>
      <c r="C66" s="668"/>
      <c r="D66" s="668"/>
      <c r="E66" s="668"/>
      <c r="F66" s="332"/>
      <c r="G66" s="668"/>
      <c r="H66" s="1117"/>
    </row>
    <row r="67" spans="1:8">
      <c r="A67" s="1111"/>
      <c r="B67" s="668"/>
      <c r="C67" s="668"/>
      <c r="D67" s="668"/>
      <c r="E67" s="668"/>
      <c r="F67" s="332"/>
      <c r="G67" s="668"/>
      <c r="H67" s="1117"/>
    </row>
    <row r="68" spans="1:8">
      <c r="A68" s="1111"/>
      <c r="B68" s="667" t="s">
        <v>5101</v>
      </c>
      <c r="C68" s="668"/>
      <c r="D68" s="668"/>
      <c r="E68" s="668"/>
      <c r="F68" s="332"/>
      <c r="G68" s="668"/>
      <c r="H68" s="2542"/>
    </row>
    <row r="69" spans="1:8">
      <c r="A69" s="1111"/>
      <c r="B69" s="668"/>
      <c r="C69" s="668"/>
      <c r="D69" s="668"/>
      <c r="E69" s="668"/>
      <c r="F69" s="1999" t="s">
        <v>5102</v>
      </c>
      <c r="G69" s="1999" t="s">
        <v>2003</v>
      </c>
      <c r="H69" s="1117" t="s">
        <v>5103</v>
      </c>
    </row>
    <row r="70" spans="1:8">
      <c r="A70" s="1111"/>
      <c r="B70" s="668"/>
      <c r="C70" s="668"/>
      <c r="D70" s="668"/>
      <c r="E70" s="668"/>
      <c r="F70" s="2543" t="s">
        <v>5202</v>
      </c>
      <c r="G70" s="2543" t="s">
        <v>3820</v>
      </c>
      <c r="H70" s="2544" t="s">
        <v>5104</v>
      </c>
    </row>
    <row r="71" spans="1:8" ht="15.75">
      <c r="A71" s="1111"/>
      <c r="B71" s="667" t="s">
        <v>2767</v>
      </c>
      <c r="C71" s="668"/>
      <c r="D71" s="668"/>
      <c r="E71" s="668"/>
      <c r="F71" s="669">
        <v>64793100</v>
      </c>
      <c r="G71" s="669">
        <v>64793221</v>
      </c>
      <c r="H71" s="670">
        <f>G71-F71</f>
        <v>121</v>
      </c>
    </row>
    <row r="72" spans="1:8" ht="15.75">
      <c r="A72" s="1111"/>
      <c r="B72" s="667" t="s">
        <v>5105</v>
      </c>
      <c r="C72" s="668"/>
      <c r="D72" s="668"/>
      <c r="E72" s="668"/>
      <c r="F72" s="2545">
        <v>2948168715</v>
      </c>
      <c r="G72" s="2545">
        <v>2948168836</v>
      </c>
      <c r="H72" s="2546">
        <f t="shared" ref="H72:H101" si="0">G72-F72</f>
        <v>121</v>
      </c>
    </row>
    <row r="73" spans="1:8" ht="15.75">
      <c r="A73" s="1111"/>
      <c r="B73" s="667" t="s">
        <v>5106</v>
      </c>
      <c r="C73" s="668"/>
      <c r="D73" s="668"/>
      <c r="E73" s="668"/>
      <c r="F73" s="669">
        <v>658018622</v>
      </c>
      <c r="G73" s="669">
        <v>658018606</v>
      </c>
      <c r="H73" s="670">
        <f t="shared" si="0"/>
        <v>-16</v>
      </c>
    </row>
    <row r="74" spans="1:8" ht="15.75">
      <c r="A74" s="1111"/>
      <c r="B74" s="667" t="s">
        <v>5107</v>
      </c>
      <c r="C74" s="668"/>
      <c r="D74" s="668"/>
      <c r="E74" s="668"/>
      <c r="F74" s="2545">
        <v>2290150093</v>
      </c>
      <c r="G74" s="2545">
        <v>2290150230</v>
      </c>
      <c r="H74" s="2546">
        <f t="shared" si="0"/>
        <v>137</v>
      </c>
    </row>
    <row r="75" spans="1:8" ht="15.75">
      <c r="A75" s="1111"/>
      <c r="B75" s="667" t="s">
        <v>4063</v>
      </c>
      <c r="C75" s="668"/>
      <c r="D75" s="668"/>
      <c r="E75" s="668"/>
      <c r="F75" s="669">
        <v>139612332</v>
      </c>
      <c r="G75" s="669">
        <v>140425792</v>
      </c>
      <c r="H75" s="670">
        <f t="shared" si="0"/>
        <v>813460</v>
      </c>
    </row>
    <row r="76" spans="1:8" ht="15.75">
      <c r="A76" s="1111"/>
      <c r="B76" s="667" t="s">
        <v>1707</v>
      </c>
      <c r="C76" s="668"/>
      <c r="D76" s="668"/>
      <c r="E76" s="668"/>
      <c r="F76" s="669">
        <v>266459263</v>
      </c>
      <c r="G76" s="669">
        <v>265527414</v>
      </c>
      <c r="H76" s="670">
        <f t="shared" si="0"/>
        <v>-931849</v>
      </c>
    </row>
    <row r="77" spans="1:8" ht="15.75">
      <c r="A77" s="1111"/>
      <c r="B77" s="667" t="s">
        <v>157</v>
      </c>
      <c r="C77" s="668"/>
      <c r="D77" s="668"/>
      <c r="E77" s="668"/>
      <c r="F77" s="669">
        <v>5595442</v>
      </c>
      <c r="G77" s="669">
        <v>4972360</v>
      </c>
      <c r="H77" s="670">
        <f t="shared" si="0"/>
        <v>-623082</v>
      </c>
    </row>
    <row r="78" spans="1:8" ht="15.75">
      <c r="A78" s="1111"/>
      <c r="B78" s="667" t="s">
        <v>2026</v>
      </c>
      <c r="C78" s="668"/>
      <c r="D78" s="668"/>
      <c r="E78" s="668"/>
      <c r="F78" s="669">
        <v>-585082</v>
      </c>
      <c r="G78" s="669">
        <v>0</v>
      </c>
      <c r="H78" s="670">
        <f t="shared" si="0"/>
        <v>585082</v>
      </c>
    </row>
    <row r="79" spans="1:8" ht="15.75">
      <c r="A79" s="1111"/>
      <c r="B79" s="667" t="s">
        <v>5108</v>
      </c>
      <c r="C79" s="668"/>
      <c r="D79" s="668"/>
      <c r="E79" s="668"/>
      <c r="F79" s="669">
        <v>74870686</v>
      </c>
      <c r="G79" s="669">
        <v>74870686</v>
      </c>
      <c r="H79" s="670">
        <f t="shared" si="0"/>
        <v>0</v>
      </c>
    </row>
    <row r="80" spans="1:8" ht="15.75">
      <c r="A80" s="1111"/>
      <c r="B80" s="667" t="s">
        <v>2041</v>
      </c>
      <c r="C80" s="668"/>
      <c r="D80" s="668"/>
      <c r="E80" s="668"/>
      <c r="F80" s="669">
        <v>18619717</v>
      </c>
      <c r="G80" s="669">
        <v>16383086</v>
      </c>
      <c r="H80" s="670">
        <f t="shared" si="0"/>
        <v>-2236631</v>
      </c>
    </row>
    <row r="81" spans="1:8" ht="15.75">
      <c r="A81" s="1111"/>
      <c r="B81" s="667" t="s">
        <v>5109</v>
      </c>
      <c r="C81" s="668"/>
      <c r="D81" s="668"/>
      <c r="E81" s="668"/>
      <c r="F81" s="2545">
        <v>693268992</v>
      </c>
      <c r="G81" s="2545">
        <v>690875972</v>
      </c>
      <c r="H81" s="2546">
        <f t="shared" si="0"/>
        <v>-2393020</v>
      </c>
    </row>
    <row r="82" spans="1:8" ht="15.75">
      <c r="A82" s="1111"/>
      <c r="B82" s="667" t="s">
        <v>2056</v>
      </c>
      <c r="C82" s="668"/>
      <c r="D82" s="668"/>
      <c r="E82" s="668"/>
      <c r="F82" s="669">
        <v>651206140</v>
      </c>
      <c r="G82" s="669">
        <v>640186543</v>
      </c>
      <c r="H82" s="670">
        <f t="shared" si="0"/>
        <v>-11019597</v>
      </c>
    </row>
    <row r="83" spans="1:8" ht="15.75">
      <c r="A83" s="1111"/>
      <c r="B83" s="667" t="s">
        <v>2062</v>
      </c>
      <c r="C83" s="668"/>
      <c r="D83" s="668"/>
      <c r="E83" s="668"/>
      <c r="F83" s="669">
        <v>-7464</v>
      </c>
      <c r="G83" s="669">
        <v>0</v>
      </c>
      <c r="H83" s="670">
        <f t="shared" si="0"/>
        <v>7464</v>
      </c>
    </row>
    <row r="84" spans="1:8" ht="15.75">
      <c r="A84" s="1111"/>
      <c r="B84" s="667" t="s">
        <v>2066</v>
      </c>
      <c r="C84" s="668"/>
      <c r="D84" s="668"/>
      <c r="E84" s="668"/>
      <c r="F84" s="669">
        <v>49675245</v>
      </c>
      <c r="G84" s="669">
        <v>12480480</v>
      </c>
      <c r="H84" s="670">
        <f t="shared" si="0"/>
        <v>-37194765</v>
      </c>
    </row>
    <row r="85" spans="1:8" ht="15.75">
      <c r="A85" s="1111"/>
      <c r="B85" s="667" t="s">
        <v>2074</v>
      </c>
      <c r="C85" s="668"/>
      <c r="D85" s="668"/>
      <c r="E85" s="668"/>
      <c r="F85" s="669">
        <v>327158598</v>
      </c>
      <c r="G85" s="669">
        <v>301741507</v>
      </c>
      <c r="H85" s="670">
        <f t="shared" si="0"/>
        <v>-25417091</v>
      </c>
    </row>
    <row r="86" spans="1:8" ht="15.75">
      <c r="A86" s="1111"/>
      <c r="B86" s="667" t="s">
        <v>5110</v>
      </c>
      <c r="C86" s="668"/>
      <c r="D86" s="668"/>
      <c r="E86" s="668"/>
      <c r="F86" s="2545">
        <v>1031447937</v>
      </c>
      <c r="G86" s="2545">
        <v>957823948</v>
      </c>
      <c r="H86" s="2546">
        <f t="shared" si="0"/>
        <v>-73623989</v>
      </c>
    </row>
    <row r="87" spans="1:8" ht="16.5" thickBot="1">
      <c r="A87" s="1111"/>
      <c r="B87" s="667" t="s">
        <v>5111</v>
      </c>
      <c r="C87" s="668"/>
      <c r="D87" s="668"/>
      <c r="E87" s="668"/>
      <c r="F87" s="2547">
        <v>4016103541</v>
      </c>
      <c r="G87" s="2547">
        <v>3940086669</v>
      </c>
      <c r="H87" s="2548">
        <f t="shared" si="0"/>
        <v>-76016872</v>
      </c>
    </row>
    <row r="88" spans="1:8" ht="16.5" thickTop="1">
      <c r="A88" s="1111"/>
      <c r="B88" s="667" t="s">
        <v>606</v>
      </c>
      <c r="C88" s="668"/>
      <c r="D88" s="668"/>
      <c r="E88" s="668"/>
      <c r="F88" s="669">
        <v>373285674</v>
      </c>
      <c r="G88" s="669">
        <v>366105903</v>
      </c>
      <c r="H88" s="670">
        <f t="shared" si="0"/>
        <v>-7179771</v>
      </c>
    </row>
    <row r="89" spans="1:8" ht="15.75">
      <c r="A89" s="1111"/>
      <c r="B89" s="667" t="s">
        <v>5112</v>
      </c>
      <c r="C89" s="668"/>
      <c r="D89" s="668"/>
      <c r="E89" s="668"/>
      <c r="F89" s="2545">
        <v>891134950</v>
      </c>
      <c r="G89" s="2545">
        <v>883955179</v>
      </c>
      <c r="H89" s="2546">
        <f t="shared" si="0"/>
        <v>-7179771</v>
      </c>
    </row>
    <row r="90" spans="1:8" ht="15.75">
      <c r="A90" s="1111"/>
      <c r="B90" s="667" t="s">
        <v>3192</v>
      </c>
      <c r="C90" s="668"/>
      <c r="D90" s="668"/>
      <c r="E90" s="668"/>
      <c r="F90" s="669">
        <v>17238085</v>
      </c>
      <c r="G90" s="669">
        <v>25546950</v>
      </c>
      <c r="H90" s="670">
        <f t="shared" si="0"/>
        <v>8308865</v>
      </c>
    </row>
    <row r="91" spans="1:8" ht="15.75">
      <c r="A91" s="1111"/>
      <c r="B91" s="667" t="s">
        <v>5113</v>
      </c>
      <c r="C91" s="668"/>
      <c r="D91" s="668"/>
      <c r="E91" s="668"/>
      <c r="F91" s="2545">
        <v>140898937</v>
      </c>
      <c r="G91" s="2545">
        <v>149207802</v>
      </c>
      <c r="H91" s="2546">
        <f t="shared" si="0"/>
        <v>8308865</v>
      </c>
    </row>
    <row r="92" spans="1:8" ht="15.75">
      <c r="A92" s="1111"/>
      <c r="B92" s="667" t="s">
        <v>3199</v>
      </c>
      <c r="C92" s="668"/>
      <c r="D92" s="668"/>
      <c r="E92" s="668"/>
      <c r="F92" s="669">
        <v>45328974</v>
      </c>
      <c r="G92" s="669">
        <v>36329644</v>
      </c>
      <c r="H92" s="670">
        <f t="shared" si="0"/>
        <v>-8999330</v>
      </c>
    </row>
    <row r="93" spans="1:8" ht="15.75">
      <c r="A93" s="1111"/>
      <c r="B93" s="667" t="s">
        <v>3201</v>
      </c>
      <c r="C93" s="668"/>
      <c r="D93" s="668"/>
      <c r="E93" s="668"/>
      <c r="F93" s="669">
        <v>780153193</v>
      </c>
      <c r="G93" s="669">
        <v>780130463</v>
      </c>
      <c r="H93" s="670">
        <f t="shared" si="0"/>
        <v>-22730</v>
      </c>
    </row>
    <row r="94" spans="1:8" ht="15.75">
      <c r="A94" s="1111"/>
      <c r="B94" s="667" t="s">
        <v>3230</v>
      </c>
      <c r="C94" s="668"/>
      <c r="D94" s="668"/>
      <c r="E94" s="668"/>
      <c r="F94" s="669">
        <v>-5361341</v>
      </c>
      <c r="G94" s="669">
        <v>-54447058</v>
      </c>
      <c r="H94" s="670">
        <f t="shared" si="0"/>
        <v>-49085717</v>
      </c>
    </row>
    <row r="95" spans="1:8" ht="15.75">
      <c r="A95" s="1111"/>
      <c r="B95" s="667" t="s">
        <v>3236</v>
      </c>
      <c r="C95" s="668"/>
      <c r="D95" s="668"/>
      <c r="E95" s="668"/>
      <c r="F95" s="669">
        <v>45487270</v>
      </c>
      <c r="G95" s="669">
        <v>52820478</v>
      </c>
      <c r="H95" s="670">
        <f t="shared" si="0"/>
        <v>7333208</v>
      </c>
    </row>
    <row r="96" spans="1:8" ht="15.75">
      <c r="A96" s="1111"/>
      <c r="B96" s="667" t="s">
        <v>5114</v>
      </c>
      <c r="C96" s="668"/>
      <c r="D96" s="668"/>
      <c r="E96" s="668"/>
      <c r="F96" s="2545">
        <v>1163826104</v>
      </c>
      <c r="G96" s="2545">
        <v>1113051535</v>
      </c>
      <c r="H96" s="2546">
        <f t="shared" si="0"/>
        <v>-50774569</v>
      </c>
    </row>
    <row r="97" spans="1:9" ht="15.75">
      <c r="A97" s="1111"/>
      <c r="B97" s="667" t="s">
        <v>3245</v>
      </c>
      <c r="C97" s="668"/>
      <c r="D97" s="668"/>
      <c r="E97" s="668"/>
      <c r="F97" s="669">
        <v>19259982</v>
      </c>
      <c r="G97" s="669">
        <v>60003281</v>
      </c>
      <c r="H97" s="670">
        <f t="shared" si="0"/>
        <v>40743299</v>
      </c>
    </row>
    <row r="98" spans="1:9" ht="15.75">
      <c r="A98" s="1111"/>
      <c r="B98" s="667" t="s">
        <v>3246</v>
      </c>
      <c r="C98" s="668"/>
      <c r="D98" s="668"/>
      <c r="E98" s="668"/>
      <c r="F98" s="669">
        <v>248365042</v>
      </c>
      <c r="G98" s="669">
        <v>211413099</v>
      </c>
      <c r="H98" s="670">
        <f t="shared" si="0"/>
        <v>-36951943</v>
      </c>
    </row>
    <row r="99" spans="1:9" ht="15.75">
      <c r="A99" s="1111"/>
      <c r="B99" s="667" t="s">
        <v>3248</v>
      </c>
      <c r="C99" s="668"/>
      <c r="D99" s="668"/>
      <c r="E99" s="668"/>
      <c r="F99" s="669">
        <v>952292362</v>
      </c>
      <c r="G99" s="669">
        <v>922129609</v>
      </c>
      <c r="H99" s="670">
        <f t="shared" si="0"/>
        <v>-30162753</v>
      </c>
    </row>
    <row r="100" spans="1:9" ht="15.75">
      <c r="A100" s="1111"/>
      <c r="B100" s="667" t="s">
        <v>5115</v>
      </c>
      <c r="C100" s="668"/>
      <c r="D100" s="668"/>
      <c r="E100" s="668"/>
      <c r="F100" s="2549">
        <v>1220243550</v>
      </c>
      <c r="G100" s="2549">
        <v>1193872153</v>
      </c>
      <c r="H100" s="2550">
        <f t="shared" si="0"/>
        <v>-26371397</v>
      </c>
    </row>
    <row r="101" spans="1:9" ht="16.5" thickBot="1">
      <c r="A101" s="1111"/>
      <c r="B101" s="667" t="s">
        <v>5116</v>
      </c>
      <c r="C101" s="668"/>
      <c r="D101" s="668"/>
      <c r="E101" s="668"/>
      <c r="F101" s="2547">
        <v>4016103541</v>
      </c>
      <c r="G101" s="2547">
        <v>3940086669</v>
      </c>
      <c r="H101" s="2548">
        <f t="shared" si="0"/>
        <v>-76016872</v>
      </c>
    </row>
    <row r="102" spans="1:9" ht="15.75" thickTop="1">
      <c r="A102" s="1111"/>
      <c r="B102" s="668"/>
      <c r="C102" s="668"/>
      <c r="D102" s="668"/>
      <c r="E102" s="668"/>
      <c r="F102" s="1248"/>
      <c r="G102" s="2536"/>
      <c r="H102" s="2526"/>
    </row>
    <row r="103" spans="1:9">
      <c r="A103" s="1111"/>
      <c r="B103" s="667" t="s">
        <v>5117</v>
      </c>
      <c r="C103" s="668"/>
      <c r="D103" s="668"/>
      <c r="E103" s="668"/>
      <c r="F103" s="1248"/>
      <c r="G103" s="2536"/>
      <c r="H103" s="2526"/>
    </row>
    <row r="104" spans="1:9">
      <c r="A104" s="1111"/>
      <c r="B104" s="668"/>
      <c r="C104" s="668"/>
      <c r="D104" s="668"/>
      <c r="E104" s="668"/>
      <c r="F104" s="1999" t="s">
        <v>5102</v>
      </c>
      <c r="G104" s="1999" t="s">
        <v>2003</v>
      </c>
      <c r="H104" s="1117" t="s">
        <v>5103</v>
      </c>
    </row>
    <row r="105" spans="1:9">
      <c r="A105" s="1111"/>
      <c r="B105" s="667"/>
      <c r="C105" s="668"/>
      <c r="D105" s="668"/>
      <c r="E105" s="668"/>
      <c r="F105" s="2543" t="s">
        <v>5202</v>
      </c>
      <c r="G105" s="2543" t="s">
        <v>3820</v>
      </c>
      <c r="H105" s="2544" t="s">
        <v>5104</v>
      </c>
    </row>
    <row r="106" spans="1:9" ht="15.75">
      <c r="A106" s="1111"/>
      <c r="B106" s="667" t="s">
        <v>3039</v>
      </c>
      <c r="C106" s="668"/>
      <c r="D106" s="668"/>
      <c r="E106" s="668"/>
      <c r="F106" s="358">
        <v>905225102</v>
      </c>
      <c r="G106" s="358">
        <v>905157520</v>
      </c>
      <c r="H106" s="359">
        <f>G106-F106</f>
        <v>-67582</v>
      </c>
    </row>
    <row r="107" spans="1:9" ht="15.75">
      <c r="A107" s="1111"/>
      <c r="B107" s="667" t="s">
        <v>5118</v>
      </c>
      <c r="C107" s="668"/>
      <c r="D107" s="668"/>
      <c r="E107" s="668"/>
      <c r="F107" s="358">
        <v>508739603</v>
      </c>
      <c r="G107" s="358">
        <v>511268583</v>
      </c>
      <c r="H107" s="359">
        <f t="shared" ref="H107:H120" si="1">G107-F107</f>
        <v>2528980</v>
      </c>
    </row>
    <row r="108" spans="1:9" ht="15.75">
      <c r="A108" s="1111"/>
      <c r="B108" s="667" t="s">
        <v>5119</v>
      </c>
      <c r="C108" s="668"/>
      <c r="D108" s="668"/>
      <c r="E108" s="668"/>
      <c r="F108" s="358">
        <v>30458206</v>
      </c>
      <c r="G108" s="358">
        <v>31698203</v>
      </c>
      <c r="H108" s="359">
        <f t="shared" si="1"/>
        <v>1239997</v>
      </c>
    </row>
    <row r="109" spans="1:9" ht="15.75">
      <c r="A109" s="1111"/>
      <c r="B109" s="667" t="s">
        <v>5120</v>
      </c>
      <c r="C109" s="668"/>
      <c r="D109" s="668"/>
      <c r="E109" s="668"/>
      <c r="F109" s="358">
        <v>-66317432</v>
      </c>
      <c r="G109" s="358">
        <v>-66355292</v>
      </c>
      <c r="H109" s="359">
        <f t="shared" si="1"/>
        <v>-37860</v>
      </c>
    </row>
    <row r="110" spans="1:9" ht="15.75">
      <c r="A110" s="1111"/>
      <c r="B110" s="667" t="s">
        <v>5121</v>
      </c>
      <c r="C110" s="668"/>
      <c r="D110" s="668"/>
      <c r="E110" s="668"/>
      <c r="F110" s="358">
        <v>15676832</v>
      </c>
      <c r="G110" s="358">
        <v>15666615</v>
      </c>
      <c r="H110" s="359">
        <f t="shared" si="1"/>
        <v>-10217</v>
      </c>
    </row>
    <row r="111" spans="1:9" ht="15.75">
      <c r="A111" s="1111"/>
      <c r="B111" s="667" t="s">
        <v>5122</v>
      </c>
      <c r="C111" s="668"/>
      <c r="D111" s="668"/>
      <c r="E111" s="668"/>
      <c r="F111" s="358">
        <v>90561856</v>
      </c>
      <c r="G111" s="358">
        <v>89072504.959999993</v>
      </c>
      <c r="H111" s="359">
        <f t="shared" si="1"/>
        <v>-1489351.0400000066</v>
      </c>
    </row>
    <row r="112" spans="1:9" ht="15.75">
      <c r="A112" s="1111"/>
      <c r="B112" s="667" t="s">
        <v>5123</v>
      </c>
      <c r="C112" s="668"/>
      <c r="D112" s="668"/>
      <c r="E112" s="668"/>
      <c r="F112" s="360">
        <v>791796227</v>
      </c>
      <c r="G112" s="360">
        <v>794027775.96000004</v>
      </c>
      <c r="H112" s="361">
        <f t="shared" si="1"/>
        <v>2231548.9600000381</v>
      </c>
      <c r="I112" s="2551"/>
    </row>
    <row r="113" spans="1:9" ht="15.75">
      <c r="A113" s="1111"/>
      <c r="B113" s="667" t="s">
        <v>5124</v>
      </c>
      <c r="C113" s="668"/>
      <c r="D113" s="668"/>
      <c r="E113" s="668"/>
      <c r="F113" s="360">
        <v>113428875</v>
      </c>
      <c r="G113" s="360">
        <v>111129744.03999996</v>
      </c>
      <c r="H113" s="361">
        <f t="shared" si="1"/>
        <v>-2299130.9600000381</v>
      </c>
    </row>
    <row r="114" spans="1:9" ht="15.75">
      <c r="A114" s="1111"/>
      <c r="B114" s="667" t="s">
        <v>5125</v>
      </c>
      <c r="C114" s="668"/>
      <c r="D114" s="668"/>
      <c r="E114" s="668"/>
      <c r="F114" s="358">
        <v>57023</v>
      </c>
      <c r="G114" s="358">
        <v>76656.959999999992</v>
      </c>
      <c r="H114" s="359">
        <f t="shared" si="1"/>
        <v>19633.959999999992</v>
      </c>
    </row>
    <row r="115" spans="1:9" ht="15.75">
      <c r="A115" s="1111"/>
      <c r="B115" s="667" t="s">
        <v>5126</v>
      </c>
      <c r="C115" s="668"/>
      <c r="D115" s="668"/>
      <c r="E115" s="668"/>
      <c r="F115" s="360">
        <v>-8244223</v>
      </c>
      <c r="G115" s="360">
        <v>-8224589.04</v>
      </c>
      <c r="H115" s="361">
        <f t="shared" si="1"/>
        <v>19633.959999999963</v>
      </c>
    </row>
    <row r="116" spans="1:9" ht="15.75">
      <c r="A116" s="1111"/>
      <c r="B116" s="667" t="s">
        <v>5127</v>
      </c>
      <c r="C116" s="668"/>
      <c r="D116" s="668"/>
      <c r="E116" s="668"/>
      <c r="F116" s="362">
        <v>1813884</v>
      </c>
      <c r="G116" s="362">
        <v>1825917.14</v>
      </c>
      <c r="H116" s="363">
        <f t="shared" si="1"/>
        <v>12033.139999999898</v>
      </c>
    </row>
    <row r="117" spans="1:9" ht="15.75">
      <c r="A117" s="1111"/>
      <c r="B117" s="667" t="s">
        <v>5128</v>
      </c>
      <c r="C117" s="668"/>
      <c r="D117" s="668"/>
      <c r="E117" s="668"/>
      <c r="F117" s="360">
        <v>1813884</v>
      </c>
      <c r="G117" s="360">
        <v>1825917.14</v>
      </c>
      <c r="H117" s="361">
        <f t="shared" si="1"/>
        <v>12033.139999999898</v>
      </c>
    </row>
    <row r="118" spans="1:9" ht="15.75">
      <c r="A118" s="1111"/>
      <c r="B118" s="667" t="s">
        <v>5129</v>
      </c>
      <c r="C118" s="668"/>
      <c r="D118" s="668"/>
      <c r="E118" s="668"/>
      <c r="F118" s="360">
        <v>-10367733</v>
      </c>
      <c r="G118" s="360">
        <v>-10360132.18</v>
      </c>
      <c r="H118" s="361">
        <f t="shared" si="1"/>
        <v>7600.820000000298</v>
      </c>
      <c r="I118" s="2551"/>
    </row>
    <row r="119" spans="1:9" ht="15.75">
      <c r="A119" s="1111"/>
      <c r="B119" s="667" t="s">
        <v>5130</v>
      </c>
      <c r="C119" s="668"/>
      <c r="D119" s="668"/>
      <c r="E119" s="668"/>
      <c r="F119" s="360">
        <v>57742734</v>
      </c>
      <c r="G119" s="360">
        <v>55451203.859999955</v>
      </c>
      <c r="H119" s="361">
        <f t="shared" si="1"/>
        <v>-2291530.1400000453</v>
      </c>
    </row>
    <row r="120" spans="1:9" ht="16.5" thickBot="1">
      <c r="A120" s="1111"/>
      <c r="B120" s="667" t="s">
        <v>3072</v>
      </c>
      <c r="D120" s="668"/>
      <c r="E120" s="668"/>
      <c r="F120" s="364">
        <v>57742734</v>
      </c>
      <c r="G120" s="364">
        <v>55451203.859999955</v>
      </c>
      <c r="H120" s="365">
        <f t="shared" si="1"/>
        <v>-2291530.1400000453</v>
      </c>
    </row>
    <row r="121" spans="1:9" ht="15.75" thickTop="1">
      <c r="A121" s="1111"/>
      <c r="B121" s="1248"/>
      <c r="C121" s="668"/>
      <c r="D121" s="668"/>
      <c r="E121" s="668"/>
      <c r="F121" s="1248"/>
      <c r="G121" s="2536"/>
      <c r="H121" s="2526"/>
    </row>
    <row r="122" spans="1:9">
      <c r="A122" s="1111"/>
      <c r="B122" s="1248"/>
      <c r="C122" s="668"/>
      <c r="D122" s="668"/>
      <c r="E122" s="668"/>
      <c r="F122" s="1248"/>
      <c r="G122" s="2536"/>
      <c r="H122" s="2526"/>
    </row>
    <row r="123" spans="1:9" ht="15.75" thickBot="1">
      <c r="A123" s="2532"/>
      <c r="B123" s="2184"/>
      <c r="C123" s="2533"/>
      <c r="D123" s="2533"/>
      <c r="E123" s="2533"/>
      <c r="F123" s="2184"/>
      <c r="G123" s="2534"/>
      <c r="H123" s="2535"/>
    </row>
    <row r="124" spans="1:9">
      <c r="A124" s="332" t="s">
        <v>2081</v>
      </c>
      <c r="B124" s="668"/>
      <c r="C124" s="332"/>
      <c r="D124" s="332"/>
      <c r="E124" s="1248"/>
      <c r="F124" s="1248"/>
      <c r="G124" s="2536"/>
      <c r="H124" s="2552" t="s">
        <v>2084</v>
      </c>
    </row>
    <row r="125" spans="1:9">
      <c r="A125" s="668" t="s">
        <v>2085</v>
      </c>
      <c r="B125" s="668"/>
      <c r="C125" s="668"/>
      <c r="D125" s="668"/>
      <c r="E125" s="668"/>
      <c r="F125" s="668"/>
      <c r="G125" s="2537"/>
      <c r="H125" s="2537"/>
    </row>
    <row r="126" spans="1:9">
      <c r="A126" s="332"/>
      <c r="B126" s="332"/>
      <c r="C126" s="332"/>
      <c r="D126" s="332"/>
      <c r="E126" s="332"/>
      <c r="F126" s="332"/>
      <c r="G126" s="332"/>
      <c r="H126" s="332"/>
    </row>
    <row r="127" spans="1:9">
      <c r="A127" s="193"/>
      <c r="B127" s="193"/>
      <c r="C127" s="193"/>
      <c r="D127" s="193"/>
      <c r="E127" s="193"/>
      <c r="F127" s="193"/>
      <c r="G127" s="193"/>
      <c r="H127" s="193"/>
    </row>
    <row r="128" spans="1:9">
      <c r="A128" s="193"/>
      <c r="B128" s="193"/>
      <c r="C128" s="193"/>
      <c r="D128" s="193"/>
      <c r="E128" s="2553" t="s">
        <v>5086</v>
      </c>
      <c r="F128" s="2554">
        <f>F87-F101</f>
        <v>0</v>
      </c>
      <c r="G128" s="2554">
        <f>G87-G101</f>
        <v>0</v>
      </c>
      <c r="H128" s="2554">
        <f>H87-H101</f>
        <v>0</v>
      </c>
    </row>
    <row r="129" spans="1:8">
      <c r="A129" s="193"/>
      <c r="B129" s="193"/>
      <c r="C129" s="193"/>
      <c r="D129" s="193"/>
      <c r="E129" s="2553"/>
      <c r="F129" s="2554">
        <v>0</v>
      </c>
      <c r="G129" s="2554">
        <v>0</v>
      </c>
      <c r="H129" s="2554">
        <v>0</v>
      </c>
    </row>
    <row r="130" spans="1:8">
      <c r="A130" s="193"/>
      <c r="B130" s="193"/>
      <c r="C130" s="193"/>
      <c r="D130" s="193"/>
      <c r="E130" s="2553"/>
      <c r="F130" s="2555">
        <v>0</v>
      </c>
      <c r="G130" s="2555">
        <v>0</v>
      </c>
      <c r="H130" s="2554">
        <v>0</v>
      </c>
    </row>
    <row r="131" spans="1:8">
      <c r="A131" s="193"/>
      <c r="B131" s="193"/>
      <c r="C131" s="193"/>
      <c r="D131" s="193"/>
      <c r="E131" s="2553"/>
      <c r="F131" s="2555">
        <v>0</v>
      </c>
      <c r="G131" s="2555">
        <v>0</v>
      </c>
      <c r="H131" s="2555">
        <v>0</v>
      </c>
    </row>
    <row r="132" spans="1:8">
      <c r="A132" s="193"/>
      <c r="B132" s="193"/>
      <c r="C132" s="193"/>
      <c r="D132" s="193"/>
      <c r="E132" s="2553"/>
      <c r="F132" s="2554">
        <v>0</v>
      </c>
      <c r="G132" s="2554">
        <v>0</v>
      </c>
      <c r="H132" s="2554">
        <v>0</v>
      </c>
    </row>
    <row r="133" spans="1:8">
      <c r="A133" s="193"/>
      <c r="B133" s="193"/>
      <c r="C133" s="193"/>
      <c r="D133" s="193"/>
      <c r="E133" s="193"/>
      <c r="F133" s="193"/>
      <c r="G133" s="193"/>
      <c r="H133" s="193"/>
    </row>
    <row r="134" spans="1:8">
      <c r="A134" s="1248"/>
      <c r="B134" s="1248"/>
      <c r="C134" s="1248"/>
      <c r="D134" s="1248"/>
      <c r="E134" s="1248"/>
      <c r="F134" s="1248"/>
      <c r="G134" s="2536"/>
      <c r="H134" s="2536"/>
    </row>
    <row r="135" spans="1:8">
      <c r="A135" s="1248"/>
      <c r="B135" s="1248"/>
      <c r="C135" s="1248"/>
      <c r="D135" s="1248"/>
      <c r="E135" s="1248"/>
      <c r="F135" s="1248"/>
      <c r="G135" s="2536"/>
      <c r="H135" s="2536"/>
    </row>
    <row r="136" spans="1:8">
      <c r="A136" s="1248"/>
      <c r="B136" s="1248"/>
      <c r="C136" s="1248"/>
      <c r="D136" s="1248"/>
      <c r="E136" s="1248"/>
      <c r="F136" s="1248"/>
      <c r="G136" s="2536"/>
      <c r="H136" s="2536"/>
    </row>
    <row r="137" spans="1:8">
      <c r="A137" s="1248"/>
      <c r="B137" s="1248"/>
      <c r="C137" s="1248"/>
      <c r="D137" s="1248"/>
      <c r="E137" s="1248"/>
      <c r="F137" s="1248"/>
      <c r="G137" s="2536"/>
      <c r="H137" s="2536"/>
    </row>
    <row r="138" spans="1:8">
      <c r="A138" s="1248"/>
      <c r="B138" s="1248"/>
      <c r="C138" s="1248"/>
      <c r="D138" s="1248"/>
      <c r="E138" s="1248"/>
      <c r="F138" s="1248"/>
      <c r="G138" s="2536"/>
      <c r="H138" s="2536"/>
    </row>
    <row r="139" spans="1:8">
      <c r="A139" s="1248"/>
      <c r="B139" s="193"/>
      <c r="C139" s="1248"/>
      <c r="D139" s="1248"/>
      <c r="E139" s="1248"/>
      <c r="F139" s="1248"/>
      <c r="G139" s="2536"/>
      <c r="H139" s="2536"/>
    </row>
    <row r="140" spans="1:8">
      <c r="A140" s="1248"/>
      <c r="B140" s="193"/>
      <c r="C140" s="1248"/>
      <c r="D140" s="1248"/>
      <c r="E140" s="1248"/>
      <c r="F140" s="1248"/>
      <c r="G140" s="2536"/>
      <c r="H140" s="2536"/>
    </row>
    <row r="141" spans="1:8">
      <c r="A141" s="1248"/>
      <c r="B141" s="193"/>
      <c r="C141" s="1248"/>
      <c r="D141" s="1248"/>
      <c r="E141" s="1248"/>
      <c r="F141" s="1248"/>
      <c r="G141" s="2536"/>
      <c r="H141" s="2536"/>
    </row>
    <row r="142" spans="1:8">
      <c r="A142" s="1248"/>
      <c r="B142" s="193"/>
      <c r="C142" s="1248"/>
      <c r="D142" s="1248"/>
      <c r="E142" s="1248"/>
      <c r="F142" s="1248"/>
      <c r="G142" s="2536"/>
      <c r="H142" s="2536"/>
    </row>
    <row r="143" spans="1:8">
      <c r="A143" s="1248"/>
      <c r="B143" s="193"/>
      <c r="C143" s="1248"/>
      <c r="D143" s="1248"/>
      <c r="E143" s="1248"/>
      <c r="F143" s="1248"/>
      <c r="G143" s="2536"/>
      <c r="H143" s="2536"/>
    </row>
    <row r="144" spans="1:8">
      <c r="A144" s="1248"/>
      <c r="B144" s="193"/>
      <c r="C144" s="1248"/>
      <c r="D144" s="1248"/>
      <c r="E144" s="1248"/>
      <c r="F144" s="1248"/>
      <c r="G144" s="2536"/>
      <c r="H144" s="2536"/>
    </row>
    <row r="145" spans="1:8">
      <c r="A145" s="1248"/>
      <c r="B145" s="193"/>
      <c r="C145" s="1248"/>
      <c r="D145" s="1248"/>
      <c r="E145" s="1248"/>
      <c r="F145" s="1248"/>
      <c r="G145" s="2536"/>
      <c r="H145" s="2536"/>
    </row>
    <row r="146" spans="1:8">
      <c r="A146" s="1248"/>
      <c r="B146" s="193"/>
      <c r="C146" s="1248"/>
      <c r="D146" s="1248"/>
      <c r="E146" s="1248"/>
      <c r="F146" s="1248"/>
      <c r="G146" s="2536"/>
      <c r="H146" s="2536"/>
    </row>
    <row r="147" spans="1:8">
      <c r="A147" s="1248"/>
      <c r="B147" s="193"/>
      <c r="C147" s="1248"/>
      <c r="D147" s="1248"/>
      <c r="E147" s="1248"/>
      <c r="F147" s="1248"/>
      <c r="G147" s="2536"/>
      <c r="H147" s="2536"/>
    </row>
    <row r="148" spans="1:8">
      <c r="A148" s="1248"/>
      <c r="B148" s="193"/>
      <c r="C148" s="1248"/>
      <c r="D148" s="1248"/>
      <c r="E148" s="1248"/>
      <c r="F148" s="1248"/>
      <c r="G148" s="1248"/>
      <c r="H148" s="1248"/>
    </row>
    <row r="149" spans="1:8">
      <c r="A149" s="1248"/>
      <c r="B149" s="1248"/>
      <c r="C149" s="1248"/>
      <c r="D149" s="1248"/>
      <c r="E149" s="1248"/>
      <c r="F149" s="1248"/>
      <c r="G149" s="1248"/>
      <c r="H149" s="1248"/>
    </row>
    <row r="150" spans="1:8">
      <c r="A150" s="1248"/>
      <c r="B150" s="1248"/>
      <c r="C150" s="1248"/>
      <c r="D150" s="1248"/>
      <c r="E150" s="1248"/>
      <c r="F150" s="1248"/>
      <c r="G150" s="1248"/>
      <c r="H150" s="1248"/>
    </row>
    <row r="151" spans="1:8">
      <c r="A151" s="1248"/>
      <c r="B151" s="1248"/>
      <c r="C151" s="1248"/>
      <c r="D151" s="1248"/>
      <c r="E151" s="1248"/>
      <c r="F151" s="1248"/>
      <c r="G151" s="1248"/>
      <c r="H151" s="1248"/>
    </row>
    <row r="152" spans="1:8">
      <c r="A152" s="1248"/>
      <c r="B152" s="1248"/>
      <c r="C152" s="1248"/>
      <c r="D152" s="1248"/>
      <c r="E152" s="1248"/>
      <c r="F152" s="1248"/>
      <c r="G152" s="1248"/>
      <c r="H152" s="1248"/>
    </row>
    <row r="230" spans="1:4">
      <c r="A230" s="332"/>
      <c r="B230" s="1997"/>
      <c r="C230" s="332"/>
      <c r="D230" s="1997"/>
    </row>
  </sheetData>
  <mergeCells count="7">
    <mergeCell ref="B5:C11"/>
    <mergeCell ref="E5:H8"/>
    <mergeCell ref="E9:H13"/>
    <mergeCell ref="B12:C19"/>
    <mergeCell ref="E14:H16"/>
    <mergeCell ref="E17:H21"/>
    <mergeCell ref="B20:C21"/>
  </mergeCells>
  <pageMargins left="0.75" right="0.75" top="1" bottom="1" header="0.5" footer="0.5"/>
  <pageSetup scale="59" orientation="portrait" r:id="rId1"/>
  <headerFooter alignWithMargins="0"/>
  <rowBreaks count="2" manualBreakCount="2">
    <brk id="60" max="16383" man="1"/>
    <brk id="125" max="16383" man="1"/>
  </rowBreaks>
</worksheet>
</file>

<file path=xl/worksheets/sheet19.xml><?xml version="1.0" encoding="utf-8"?>
<worksheet xmlns="http://schemas.openxmlformats.org/spreadsheetml/2006/main" xmlns:r="http://schemas.openxmlformats.org/officeDocument/2006/relationships">
  <sheetPr codeName="Sheet19">
    <tabColor rgb="FF00B050"/>
    <pageSetUpPr fitToPage="1"/>
  </sheetPr>
  <dimension ref="A1:K58"/>
  <sheetViews>
    <sheetView view="pageBreakPreview" zoomScaleNormal="90" zoomScaleSheetLayoutView="100" workbookViewId="0">
      <selection activeCell="A3" sqref="A3"/>
    </sheetView>
  </sheetViews>
  <sheetFormatPr defaultColWidth="3.88671875" defaultRowHeight="12.75"/>
  <cols>
    <col min="1" max="1" width="3.77734375" style="1034" bestFit="1" customWidth="1"/>
    <col min="2" max="2" width="48.44140625" style="1034" bestFit="1" customWidth="1"/>
    <col min="3" max="3" width="16.88671875" style="1034" hidden="1" customWidth="1"/>
    <col min="4" max="4" width="13.88671875" style="1034" bestFit="1" customWidth="1"/>
    <col min="5" max="5" width="14.109375" style="1034" customWidth="1"/>
    <col min="6" max="6" width="17.5546875" style="1034" customWidth="1"/>
    <col min="7" max="7" width="23.33203125" style="1034" customWidth="1"/>
    <col min="8" max="8" width="16.33203125" style="1034" customWidth="1"/>
    <col min="9" max="9" width="15" style="1034" bestFit="1" customWidth="1"/>
    <col min="10" max="10" width="14.77734375" style="1034" bestFit="1" customWidth="1"/>
    <col min="11" max="11" width="3.77734375" style="1034" bestFit="1" customWidth="1"/>
    <col min="12" max="256" width="3.88671875" style="1034"/>
    <col min="257" max="257" width="3.77734375" style="1034" bestFit="1" customWidth="1"/>
    <col min="258" max="258" width="48.44140625" style="1034" bestFit="1" customWidth="1"/>
    <col min="259" max="259" width="0" style="1034" hidden="1" customWidth="1"/>
    <col min="260" max="260" width="13.88671875" style="1034" bestFit="1" customWidth="1"/>
    <col min="261" max="261" width="14.77734375" style="1034" bestFit="1" customWidth="1"/>
    <col min="262" max="262" width="17.5546875" style="1034" customWidth="1"/>
    <col min="263" max="263" width="23.33203125" style="1034" customWidth="1"/>
    <col min="264" max="264" width="16.33203125" style="1034" customWidth="1"/>
    <col min="265" max="265" width="15" style="1034" bestFit="1" customWidth="1"/>
    <col min="266" max="266" width="14.77734375" style="1034" bestFit="1" customWidth="1"/>
    <col min="267" max="267" width="3.77734375" style="1034" bestFit="1" customWidth="1"/>
    <col min="268" max="512" width="3.88671875" style="1034"/>
    <col min="513" max="513" width="3.77734375" style="1034" bestFit="1" customWidth="1"/>
    <col min="514" max="514" width="48.44140625" style="1034" bestFit="1" customWidth="1"/>
    <col min="515" max="515" width="0" style="1034" hidden="1" customWidth="1"/>
    <col min="516" max="516" width="13.88671875" style="1034" bestFit="1" customWidth="1"/>
    <col min="517" max="517" width="14.77734375" style="1034" bestFit="1" customWidth="1"/>
    <col min="518" max="518" width="17.5546875" style="1034" customWidth="1"/>
    <col min="519" max="519" width="23.33203125" style="1034" customWidth="1"/>
    <col min="520" max="520" width="16.33203125" style="1034" customWidth="1"/>
    <col min="521" max="521" width="15" style="1034" bestFit="1" customWidth="1"/>
    <col min="522" max="522" width="14.77734375" style="1034" bestFit="1" customWidth="1"/>
    <col min="523" max="523" width="3.77734375" style="1034" bestFit="1" customWidth="1"/>
    <col min="524" max="768" width="3.88671875" style="1034"/>
    <col min="769" max="769" width="3.77734375" style="1034" bestFit="1" customWidth="1"/>
    <col min="770" max="770" width="48.44140625" style="1034" bestFit="1" customWidth="1"/>
    <col min="771" max="771" width="0" style="1034" hidden="1" customWidth="1"/>
    <col min="772" max="772" width="13.88671875" style="1034" bestFit="1" customWidth="1"/>
    <col min="773" max="773" width="14.77734375" style="1034" bestFit="1" customWidth="1"/>
    <col min="774" max="774" width="17.5546875" style="1034" customWidth="1"/>
    <col min="775" max="775" width="23.33203125" style="1034" customWidth="1"/>
    <col min="776" max="776" width="16.33203125" style="1034" customWidth="1"/>
    <col min="777" max="777" width="15" style="1034" bestFit="1" customWidth="1"/>
    <col min="778" max="778" width="14.77734375" style="1034" bestFit="1" customWidth="1"/>
    <col min="779" max="779" width="3.77734375" style="1034" bestFit="1" customWidth="1"/>
    <col min="780" max="1024" width="3.88671875" style="1034"/>
    <col min="1025" max="1025" width="3.77734375" style="1034" bestFit="1" customWidth="1"/>
    <col min="1026" max="1026" width="48.44140625" style="1034" bestFit="1" customWidth="1"/>
    <col min="1027" max="1027" width="0" style="1034" hidden="1" customWidth="1"/>
    <col min="1028" max="1028" width="13.88671875" style="1034" bestFit="1" customWidth="1"/>
    <col min="1029" max="1029" width="14.77734375" style="1034" bestFit="1" customWidth="1"/>
    <col min="1030" max="1030" width="17.5546875" style="1034" customWidth="1"/>
    <col min="1031" max="1031" width="23.33203125" style="1034" customWidth="1"/>
    <col min="1032" max="1032" width="16.33203125" style="1034" customWidth="1"/>
    <col min="1033" max="1033" width="15" style="1034" bestFit="1" customWidth="1"/>
    <col min="1034" max="1034" width="14.77734375" style="1034" bestFit="1" customWidth="1"/>
    <col min="1035" max="1035" width="3.77734375" style="1034" bestFit="1" customWidth="1"/>
    <col min="1036" max="1280" width="3.88671875" style="1034"/>
    <col min="1281" max="1281" width="3.77734375" style="1034" bestFit="1" customWidth="1"/>
    <col min="1282" max="1282" width="48.44140625" style="1034" bestFit="1" customWidth="1"/>
    <col min="1283" max="1283" width="0" style="1034" hidden="1" customWidth="1"/>
    <col min="1284" max="1284" width="13.88671875" style="1034" bestFit="1" customWidth="1"/>
    <col min="1285" max="1285" width="14.77734375" style="1034" bestFit="1" customWidth="1"/>
    <col min="1286" max="1286" width="17.5546875" style="1034" customWidth="1"/>
    <col min="1287" max="1287" width="23.33203125" style="1034" customWidth="1"/>
    <col min="1288" max="1288" width="16.33203125" style="1034" customWidth="1"/>
    <col min="1289" max="1289" width="15" style="1034" bestFit="1" customWidth="1"/>
    <col min="1290" max="1290" width="14.77734375" style="1034" bestFit="1" customWidth="1"/>
    <col min="1291" max="1291" width="3.77734375" style="1034" bestFit="1" customWidth="1"/>
    <col min="1292" max="1536" width="3.88671875" style="1034"/>
    <col min="1537" max="1537" width="3.77734375" style="1034" bestFit="1" customWidth="1"/>
    <col min="1538" max="1538" width="48.44140625" style="1034" bestFit="1" customWidth="1"/>
    <col min="1539" max="1539" width="0" style="1034" hidden="1" customWidth="1"/>
    <col min="1540" max="1540" width="13.88671875" style="1034" bestFit="1" customWidth="1"/>
    <col min="1541" max="1541" width="14.77734375" style="1034" bestFit="1" customWidth="1"/>
    <col min="1542" max="1542" width="17.5546875" style="1034" customWidth="1"/>
    <col min="1543" max="1543" width="23.33203125" style="1034" customWidth="1"/>
    <col min="1544" max="1544" width="16.33203125" style="1034" customWidth="1"/>
    <col min="1545" max="1545" width="15" style="1034" bestFit="1" customWidth="1"/>
    <col min="1546" max="1546" width="14.77734375" style="1034" bestFit="1" customWidth="1"/>
    <col min="1547" max="1547" width="3.77734375" style="1034" bestFit="1" customWidth="1"/>
    <col min="1548" max="1792" width="3.88671875" style="1034"/>
    <col min="1793" max="1793" width="3.77734375" style="1034" bestFit="1" customWidth="1"/>
    <col min="1794" max="1794" width="48.44140625" style="1034" bestFit="1" customWidth="1"/>
    <col min="1795" max="1795" width="0" style="1034" hidden="1" customWidth="1"/>
    <col min="1796" max="1796" width="13.88671875" style="1034" bestFit="1" customWidth="1"/>
    <col min="1797" max="1797" width="14.77734375" style="1034" bestFit="1" customWidth="1"/>
    <col min="1798" max="1798" width="17.5546875" style="1034" customWidth="1"/>
    <col min="1799" max="1799" width="23.33203125" style="1034" customWidth="1"/>
    <col min="1800" max="1800" width="16.33203125" style="1034" customWidth="1"/>
    <col min="1801" max="1801" width="15" style="1034" bestFit="1" customWidth="1"/>
    <col min="1802" max="1802" width="14.77734375" style="1034" bestFit="1" customWidth="1"/>
    <col min="1803" max="1803" width="3.77734375" style="1034" bestFit="1" customWidth="1"/>
    <col min="1804" max="2048" width="3.88671875" style="1034"/>
    <col min="2049" max="2049" width="3.77734375" style="1034" bestFit="1" customWidth="1"/>
    <col min="2050" max="2050" width="48.44140625" style="1034" bestFit="1" customWidth="1"/>
    <col min="2051" max="2051" width="0" style="1034" hidden="1" customWidth="1"/>
    <col min="2052" max="2052" width="13.88671875" style="1034" bestFit="1" customWidth="1"/>
    <col min="2053" max="2053" width="14.77734375" style="1034" bestFit="1" customWidth="1"/>
    <col min="2054" max="2054" width="17.5546875" style="1034" customWidth="1"/>
    <col min="2055" max="2055" width="23.33203125" style="1034" customWidth="1"/>
    <col min="2056" max="2056" width="16.33203125" style="1034" customWidth="1"/>
    <col min="2057" max="2057" width="15" style="1034" bestFit="1" customWidth="1"/>
    <col min="2058" max="2058" width="14.77734375" style="1034" bestFit="1" customWidth="1"/>
    <col min="2059" max="2059" width="3.77734375" style="1034" bestFit="1" customWidth="1"/>
    <col min="2060" max="2304" width="3.88671875" style="1034"/>
    <col min="2305" max="2305" width="3.77734375" style="1034" bestFit="1" customWidth="1"/>
    <col min="2306" max="2306" width="48.44140625" style="1034" bestFit="1" customWidth="1"/>
    <col min="2307" max="2307" width="0" style="1034" hidden="1" customWidth="1"/>
    <col min="2308" max="2308" width="13.88671875" style="1034" bestFit="1" customWidth="1"/>
    <col min="2309" max="2309" width="14.77734375" style="1034" bestFit="1" customWidth="1"/>
    <col min="2310" max="2310" width="17.5546875" style="1034" customWidth="1"/>
    <col min="2311" max="2311" width="23.33203125" style="1034" customWidth="1"/>
    <col min="2312" max="2312" width="16.33203125" style="1034" customWidth="1"/>
    <col min="2313" max="2313" width="15" style="1034" bestFit="1" customWidth="1"/>
    <col min="2314" max="2314" width="14.77734375" style="1034" bestFit="1" customWidth="1"/>
    <col min="2315" max="2315" width="3.77734375" style="1034" bestFit="1" customWidth="1"/>
    <col min="2316" max="2560" width="3.88671875" style="1034"/>
    <col min="2561" max="2561" width="3.77734375" style="1034" bestFit="1" customWidth="1"/>
    <col min="2562" max="2562" width="48.44140625" style="1034" bestFit="1" customWidth="1"/>
    <col min="2563" max="2563" width="0" style="1034" hidden="1" customWidth="1"/>
    <col min="2564" max="2564" width="13.88671875" style="1034" bestFit="1" customWidth="1"/>
    <col min="2565" max="2565" width="14.77734375" style="1034" bestFit="1" customWidth="1"/>
    <col min="2566" max="2566" width="17.5546875" style="1034" customWidth="1"/>
    <col min="2567" max="2567" width="23.33203125" style="1034" customWidth="1"/>
    <col min="2568" max="2568" width="16.33203125" style="1034" customWidth="1"/>
    <col min="2569" max="2569" width="15" style="1034" bestFit="1" customWidth="1"/>
    <col min="2570" max="2570" width="14.77734375" style="1034" bestFit="1" customWidth="1"/>
    <col min="2571" max="2571" width="3.77734375" style="1034" bestFit="1" customWidth="1"/>
    <col min="2572" max="2816" width="3.88671875" style="1034"/>
    <col min="2817" max="2817" width="3.77734375" style="1034" bestFit="1" customWidth="1"/>
    <col min="2818" max="2818" width="48.44140625" style="1034" bestFit="1" customWidth="1"/>
    <col min="2819" max="2819" width="0" style="1034" hidden="1" customWidth="1"/>
    <col min="2820" max="2820" width="13.88671875" style="1034" bestFit="1" customWidth="1"/>
    <col min="2821" max="2821" width="14.77734375" style="1034" bestFit="1" customWidth="1"/>
    <col min="2822" max="2822" width="17.5546875" style="1034" customWidth="1"/>
    <col min="2823" max="2823" width="23.33203125" style="1034" customWidth="1"/>
    <col min="2824" max="2824" width="16.33203125" style="1034" customWidth="1"/>
    <col min="2825" max="2825" width="15" style="1034" bestFit="1" customWidth="1"/>
    <col min="2826" max="2826" width="14.77734375" style="1034" bestFit="1" customWidth="1"/>
    <col min="2827" max="2827" width="3.77734375" style="1034" bestFit="1" customWidth="1"/>
    <col min="2828" max="3072" width="3.88671875" style="1034"/>
    <col min="3073" max="3073" width="3.77734375" style="1034" bestFit="1" customWidth="1"/>
    <col min="3074" max="3074" width="48.44140625" style="1034" bestFit="1" customWidth="1"/>
    <col min="3075" max="3075" width="0" style="1034" hidden="1" customWidth="1"/>
    <col min="3076" max="3076" width="13.88671875" style="1034" bestFit="1" customWidth="1"/>
    <col min="3077" max="3077" width="14.77734375" style="1034" bestFit="1" customWidth="1"/>
    <col min="3078" max="3078" width="17.5546875" style="1034" customWidth="1"/>
    <col min="3079" max="3079" width="23.33203125" style="1034" customWidth="1"/>
    <col min="3080" max="3080" width="16.33203125" style="1034" customWidth="1"/>
    <col min="3081" max="3081" width="15" style="1034" bestFit="1" customWidth="1"/>
    <col min="3082" max="3082" width="14.77734375" style="1034" bestFit="1" customWidth="1"/>
    <col min="3083" max="3083" width="3.77734375" style="1034" bestFit="1" customWidth="1"/>
    <col min="3084" max="3328" width="3.88671875" style="1034"/>
    <col min="3329" max="3329" width="3.77734375" style="1034" bestFit="1" customWidth="1"/>
    <col min="3330" max="3330" width="48.44140625" style="1034" bestFit="1" customWidth="1"/>
    <col min="3331" max="3331" width="0" style="1034" hidden="1" customWidth="1"/>
    <col min="3332" max="3332" width="13.88671875" style="1034" bestFit="1" customWidth="1"/>
    <col min="3333" max="3333" width="14.77734375" style="1034" bestFit="1" customWidth="1"/>
    <col min="3334" max="3334" width="17.5546875" style="1034" customWidth="1"/>
    <col min="3335" max="3335" width="23.33203125" style="1034" customWidth="1"/>
    <col min="3336" max="3336" width="16.33203125" style="1034" customWidth="1"/>
    <col min="3337" max="3337" width="15" style="1034" bestFit="1" customWidth="1"/>
    <col min="3338" max="3338" width="14.77734375" style="1034" bestFit="1" customWidth="1"/>
    <col min="3339" max="3339" width="3.77734375" style="1034" bestFit="1" customWidth="1"/>
    <col min="3340" max="3584" width="3.88671875" style="1034"/>
    <col min="3585" max="3585" width="3.77734375" style="1034" bestFit="1" customWidth="1"/>
    <col min="3586" max="3586" width="48.44140625" style="1034" bestFit="1" customWidth="1"/>
    <col min="3587" max="3587" width="0" style="1034" hidden="1" customWidth="1"/>
    <col min="3588" max="3588" width="13.88671875" style="1034" bestFit="1" customWidth="1"/>
    <col min="3589" max="3589" width="14.77734375" style="1034" bestFit="1" customWidth="1"/>
    <col min="3590" max="3590" width="17.5546875" style="1034" customWidth="1"/>
    <col min="3591" max="3591" width="23.33203125" style="1034" customWidth="1"/>
    <col min="3592" max="3592" width="16.33203125" style="1034" customWidth="1"/>
    <col min="3593" max="3593" width="15" style="1034" bestFit="1" customWidth="1"/>
    <col min="3594" max="3594" width="14.77734375" style="1034" bestFit="1" customWidth="1"/>
    <col min="3595" max="3595" width="3.77734375" style="1034" bestFit="1" customWidth="1"/>
    <col min="3596" max="3840" width="3.88671875" style="1034"/>
    <col min="3841" max="3841" width="3.77734375" style="1034" bestFit="1" customWidth="1"/>
    <col min="3842" max="3842" width="48.44140625" style="1034" bestFit="1" customWidth="1"/>
    <col min="3843" max="3843" width="0" style="1034" hidden="1" customWidth="1"/>
    <col min="3844" max="3844" width="13.88671875" style="1034" bestFit="1" customWidth="1"/>
    <col min="3845" max="3845" width="14.77734375" style="1034" bestFit="1" customWidth="1"/>
    <col min="3846" max="3846" width="17.5546875" style="1034" customWidth="1"/>
    <col min="3847" max="3847" width="23.33203125" style="1034" customWidth="1"/>
    <col min="3848" max="3848" width="16.33203125" style="1034" customWidth="1"/>
    <col min="3849" max="3849" width="15" style="1034" bestFit="1" customWidth="1"/>
    <col min="3850" max="3850" width="14.77734375" style="1034" bestFit="1" customWidth="1"/>
    <col min="3851" max="3851" width="3.77734375" style="1034" bestFit="1" customWidth="1"/>
    <col min="3852" max="4096" width="3.88671875" style="1034"/>
    <col min="4097" max="4097" width="3.77734375" style="1034" bestFit="1" customWidth="1"/>
    <col min="4098" max="4098" width="48.44140625" style="1034" bestFit="1" customWidth="1"/>
    <col min="4099" max="4099" width="0" style="1034" hidden="1" customWidth="1"/>
    <col min="4100" max="4100" width="13.88671875" style="1034" bestFit="1" customWidth="1"/>
    <col min="4101" max="4101" width="14.77734375" style="1034" bestFit="1" customWidth="1"/>
    <col min="4102" max="4102" width="17.5546875" style="1034" customWidth="1"/>
    <col min="4103" max="4103" width="23.33203125" style="1034" customWidth="1"/>
    <col min="4104" max="4104" width="16.33203125" style="1034" customWidth="1"/>
    <col min="4105" max="4105" width="15" style="1034" bestFit="1" customWidth="1"/>
    <col min="4106" max="4106" width="14.77734375" style="1034" bestFit="1" customWidth="1"/>
    <col min="4107" max="4107" width="3.77734375" style="1034" bestFit="1" customWidth="1"/>
    <col min="4108" max="4352" width="3.88671875" style="1034"/>
    <col min="4353" max="4353" width="3.77734375" style="1034" bestFit="1" customWidth="1"/>
    <col min="4354" max="4354" width="48.44140625" style="1034" bestFit="1" customWidth="1"/>
    <col min="4355" max="4355" width="0" style="1034" hidden="1" customWidth="1"/>
    <col min="4356" max="4356" width="13.88671875" style="1034" bestFit="1" customWidth="1"/>
    <col min="4357" max="4357" width="14.77734375" style="1034" bestFit="1" customWidth="1"/>
    <col min="4358" max="4358" width="17.5546875" style="1034" customWidth="1"/>
    <col min="4359" max="4359" width="23.33203125" style="1034" customWidth="1"/>
    <col min="4360" max="4360" width="16.33203125" style="1034" customWidth="1"/>
    <col min="4361" max="4361" width="15" style="1034" bestFit="1" customWidth="1"/>
    <col min="4362" max="4362" width="14.77734375" style="1034" bestFit="1" customWidth="1"/>
    <col min="4363" max="4363" width="3.77734375" style="1034" bestFit="1" customWidth="1"/>
    <col min="4364" max="4608" width="3.88671875" style="1034"/>
    <col min="4609" max="4609" width="3.77734375" style="1034" bestFit="1" customWidth="1"/>
    <col min="4610" max="4610" width="48.44140625" style="1034" bestFit="1" customWidth="1"/>
    <col min="4611" max="4611" width="0" style="1034" hidden="1" customWidth="1"/>
    <col min="4612" max="4612" width="13.88671875" style="1034" bestFit="1" customWidth="1"/>
    <col min="4613" max="4613" width="14.77734375" style="1034" bestFit="1" customWidth="1"/>
    <col min="4614" max="4614" width="17.5546875" style="1034" customWidth="1"/>
    <col min="4615" max="4615" width="23.33203125" style="1034" customWidth="1"/>
    <col min="4616" max="4616" width="16.33203125" style="1034" customWidth="1"/>
    <col min="4617" max="4617" width="15" style="1034" bestFit="1" customWidth="1"/>
    <col min="4618" max="4618" width="14.77734375" style="1034" bestFit="1" customWidth="1"/>
    <col min="4619" max="4619" width="3.77734375" style="1034" bestFit="1" customWidth="1"/>
    <col min="4620" max="4864" width="3.88671875" style="1034"/>
    <col min="4865" max="4865" width="3.77734375" style="1034" bestFit="1" customWidth="1"/>
    <col min="4866" max="4866" width="48.44140625" style="1034" bestFit="1" customWidth="1"/>
    <col min="4867" max="4867" width="0" style="1034" hidden="1" customWidth="1"/>
    <col min="4868" max="4868" width="13.88671875" style="1034" bestFit="1" customWidth="1"/>
    <col min="4869" max="4869" width="14.77734375" style="1034" bestFit="1" customWidth="1"/>
    <col min="4870" max="4870" width="17.5546875" style="1034" customWidth="1"/>
    <col min="4871" max="4871" width="23.33203125" style="1034" customWidth="1"/>
    <col min="4872" max="4872" width="16.33203125" style="1034" customWidth="1"/>
    <col min="4873" max="4873" width="15" style="1034" bestFit="1" customWidth="1"/>
    <col min="4874" max="4874" width="14.77734375" style="1034" bestFit="1" customWidth="1"/>
    <col min="4875" max="4875" width="3.77734375" style="1034" bestFit="1" customWidth="1"/>
    <col min="4876" max="5120" width="3.88671875" style="1034"/>
    <col min="5121" max="5121" width="3.77734375" style="1034" bestFit="1" customWidth="1"/>
    <col min="5122" max="5122" width="48.44140625" style="1034" bestFit="1" customWidth="1"/>
    <col min="5123" max="5123" width="0" style="1034" hidden="1" customWidth="1"/>
    <col min="5124" max="5124" width="13.88671875" style="1034" bestFit="1" customWidth="1"/>
    <col min="5125" max="5125" width="14.77734375" style="1034" bestFit="1" customWidth="1"/>
    <col min="5126" max="5126" width="17.5546875" style="1034" customWidth="1"/>
    <col min="5127" max="5127" width="23.33203125" style="1034" customWidth="1"/>
    <col min="5128" max="5128" width="16.33203125" style="1034" customWidth="1"/>
    <col min="5129" max="5129" width="15" style="1034" bestFit="1" customWidth="1"/>
    <col min="5130" max="5130" width="14.77734375" style="1034" bestFit="1" customWidth="1"/>
    <col min="5131" max="5131" width="3.77734375" style="1034" bestFit="1" customWidth="1"/>
    <col min="5132" max="5376" width="3.88671875" style="1034"/>
    <col min="5377" max="5377" width="3.77734375" style="1034" bestFit="1" customWidth="1"/>
    <col min="5378" max="5378" width="48.44140625" style="1034" bestFit="1" customWidth="1"/>
    <col min="5379" max="5379" width="0" style="1034" hidden="1" customWidth="1"/>
    <col min="5380" max="5380" width="13.88671875" style="1034" bestFit="1" customWidth="1"/>
    <col min="5381" max="5381" width="14.77734375" style="1034" bestFit="1" customWidth="1"/>
    <col min="5382" max="5382" width="17.5546875" style="1034" customWidth="1"/>
    <col min="5383" max="5383" width="23.33203125" style="1034" customWidth="1"/>
    <col min="5384" max="5384" width="16.33203125" style="1034" customWidth="1"/>
    <col min="5385" max="5385" width="15" style="1034" bestFit="1" customWidth="1"/>
    <col min="5386" max="5386" width="14.77734375" style="1034" bestFit="1" customWidth="1"/>
    <col min="5387" max="5387" width="3.77734375" style="1034" bestFit="1" customWidth="1"/>
    <col min="5388" max="5632" width="3.88671875" style="1034"/>
    <col min="5633" max="5633" width="3.77734375" style="1034" bestFit="1" customWidth="1"/>
    <col min="5634" max="5634" width="48.44140625" style="1034" bestFit="1" customWidth="1"/>
    <col min="5635" max="5635" width="0" style="1034" hidden="1" customWidth="1"/>
    <col min="5636" max="5636" width="13.88671875" style="1034" bestFit="1" customWidth="1"/>
    <col min="5637" max="5637" width="14.77734375" style="1034" bestFit="1" customWidth="1"/>
    <col min="5638" max="5638" width="17.5546875" style="1034" customWidth="1"/>
    <col min="5639" max="5639" width="23.33203125" style="1034" customWidth="1"/>
    <col min="5640" max="5640" width="16.33203125" style="1034" customWidth="1"/>
    <col min="5641" max="5641" width="15" style="1034" bestFit="1" customWidth="1"/>
    <col min="5642" max="5642" width="14.77734375" style="1034" bestFit="1" customWidth="1"/>
    <col min="5643" max="5643" width="3.77734375" style="1034" bestFit="1" customWidth="1"/>
    <col min="5644" max="5888" width="3.88671875" style="1034"/>
    <col min="5889" max="5889" width="3.77734375" style="1034" bestFit="1" customWidth="1"/>
    <col min="5890" max="5890" width="48.44140625" style="1034" bestFit="1" customWidth="1"/>
    <col min="5891" max="5891" width="0" style="1034" hidden="1" customWidth="1"/>
    <col min="5892" max="5892" width="13.88671875" style="1034" bestFit="1" customWidth="1"/>
    <col min="5893" max="5893" width="14.77734375" style="1034" bestFit="1" customWidth="1"/>
    <col min="5894" max="5894" width="17.5546875" style="1034" customWidth="1"/>
    <col min="5895" max="5895" width="23.33203125" style="1034" customWidth="1"/>
    <col min="5896" max="5896" width="16.33203125" style="1034" customWidth="1"/>
    <col min="5897" max="5897" width="15" style="1034" bestFit="1" customWidth="1"/>
    <col min="5898" max="5898" width="14.77734375" style="1034" bestFit="1" customWidth="1"/>
    <col min="5899" max="5899" width="3.77734375" style="1034" bestFit="1" customWidth="1"/>
    <col min="5900" max="6144" width="3.88671875" style="1034"/>
    <col min="6145" max="6145" width="3.77734375" style="1034" bestFit="1" customWidth="1"/>
    <col min="6146" max="6146" width="48.44140625" style="1034" bestFit="1" customWidth="1"/>
    <col min="6147" max="6147" width="0" style="1034" hidden="1" customWidth="1"/>
    <col min="6148" max="6148" width="13.88671875" style="1034" bestFit="1" customWidth="1"/>
    <col min="6149" max="6149" width="14.77734375" style="1034" bestFit="1" customWidth="1"/>
    <col min="6150" max="6150" width="17.5546875" style="1034" customWidth="1"/>
    <col min="6151" max="6151" width="23.33203125" style="1034" customWidth="1"/>
    <col min="6152" max="6152" width="16.33203125" style="1034" customWidth="1"/>
    <col min="6153" max="6153" width="15" style="1034" bestFit="1" customWidth="1"/>
    <col min="6154" max="6154" width="14.77734375" style="1034" bestFit="1" customWidth="1"/>
    <col min="6155" max="6155" width="3.77734375" style="1034" bestFit="1" customWidth="1"/>
    <col min="6156" max="6400" width="3.88671875" style="1034"/>
    <col min="6401" max="6401" width="3.77734375" style="1034" bestFit="1" customWidth="1"/>
    <col min="6402" max="6402" width="48.44140625" style="1034" bestFit="1" customWidth="1"/>
    <col min="6403" max="6403" width="0" style="1034" hidden="1" customWidth="1"/>
    <col min="6404" max="6404" width="13.88671875" style="1034" bestFit="1" customWidth="1"/>
    <col min="6405" max="6405" width="14.77734375" style="1034" bestFit="1" customWidth="1"/>
    <col min="6406" max="6406" width="17.5546875" style="1034" customWidth="1"/>
    <col min="6407" max="6407" width="23.33203125" style="1034" customWidth="1"/>
    <col min="6408" max="6408" width="16.33203125" style="1034" customWidth="1"/>
    <col min="6409" max="6409" width="15" style="1034" bestFit="1" customWidth="1"/>
    <col min="6410" max="6410" width="14.77734375" style="1034" bestFit="1" customWidth="1"/>
    <col min="6411" max="6411" width="3.77734375" style="1034" bestFit="1" customWidth="1"/>
    <col min="6412" max="6656" width="3.88671875" style="1034"/>
    <col min="6657" max="6657" width="3.77734375" style="1034" bestFit="1" customWidth="1"/>
    <col min="6658" max="6658" width="48.44140625" style="1034" bestFit="1" customWidth="1"/>
    <col min="6659" max="6659" width="0" style="1034" hidden="1" customWidth="1"/>
    <col min="6660" max="6660" width="13.88671875" style="1034" bestFit="1" customWidth="1"/>
    <col min="6661" max="6661" width="14.77734375" style="1034" bestFit="1" customWidth="1"/>
    <col min="6662" max="6662" width="17.5546875" style="1034" customWidth="1"/>
    <col min="6663" max="6663" width="23.33203125" style="1034" customWidth="1"/>
    <col min="6664" max="6664" width="16.33203125" style="1034" customWidth="1"/>
    <col min="6665" max="6665" width="15" style="1034" bestFit="1" customWidth="1"/>
    <col min="6666" max="6666" width="14.77734375" style="1034" bestFit="1" customWidth="1"/>
    <col min="6667" max="6667" width="3.77734375" style="1034" bestFit="1" customWidth="1"/>
    <col min="6668" max="6912" width="3.88671875" style="1034"/>
    <col min="6913" max="6913" width="3.77734375" style="1034" bestFit="1" customWidth="1"/>
    <col min="6914" max="6914" width="48.44140625" style="1034" bestFit="1" customWidth="1"/>
    <col min="6915" max="6915" width="0" style="1034" hidden="1" customWidth="1"/>
    <col min="6916" max="6916" width="13.88671875" style="1034" bestFit="1" customWidth="1"/>
    <col min="6917" max="6917" width="14.77734375" style="1034" bestFit="1" customWidth="1"/>
    <col min="6918" max="6918" width="17.5546875" style="1034" customWidth="1"/>
    <col min="6919" max="6919" width="23.33203125" style="1034" customWidth="1"/>
    <col min="6920" max="6920" width="16.33203125" style="1034" customWidth="1"/>
    <col min="6921" max="6921" width="15" style="1034" bestFit="1" customWidth="1"/>
    <col min="6922" max="6922" width="14.77734375" style="1034" bestFit="1" customWidth="1"/>
    <col min="6923" max="6923" width="3.77734375" style="1034" bestFit="1" customWidth="1"/>
    <col min="6924" max="7168" width="3.88671875" style="1034"/>
    <col min="7169" max="7169" width="3.77734375" style="1034" bestFit="1" customWidth="1"/>
    <col min="7170" max="7170" width="48.44140625" style="1034" bestFit="1" customWidth="1"/>
    <col min="7171" max="7171" width="0" style="1034" hidden="1" customWidth="1"/>
    <col min="7172" max="7172" width="13.88671875" style="1034" bestFit="1" customWidth="1"/>
    <col min="7173" max="7173" width="14.77734375" style="1034" bestFit="1" customWidth="1"/>
    <col min="7174" max="7174" width="17.5546875" style="1034" customWidth="1"/>
    <col min="7175" max="7175" width="23.33203125" style="1034" customWidth="1"/>
    <col min="7176" max="7176" width="16.33203125" style="1034" customWidth="1"/>
    <col min="7177" max="7177" width="15" style="1034" bestFit="1" customWidth="1"/>
    <col min="7178" max="7178" width="14.77734375" style="1034" bestFit="1" customWidth="1"/>
    <col min="7179" max="7179" width="3.77734375" style="1034" bestFit="1" customWidth="1"/>
    <col min="7180" max="7424" width="3.88671875" style="1034"/>
    <col min="7425" max="7425" width="3.77734375" style="1034" bestFit="1" customWidth="1"/>
    <col min="7426" max="7426" width="48.44140625" style="1034" bestFit="1" customWidth="1"/>
    <col min="7427" max="7427" width="0" style="1034" hidden="1" customWidth="1"/>
    <col min="7428" max="7428" width="13.88671875" style="1034" bestFit="1" customWidth="1"/>
    <col min="7429" max="7429" width="14.77734375" style="1034" bestFit="1" customWidth="1"/>
    <col min="7430" max="7430" width="17.5546875" style="1034" customWidth="1"/>
    <col min="7431" max="7431" width="23.33203125" style="1034" customWidth="1"/>
    <col min="7432" max="7432" width="16.33203125" style="1034" customWidth="1"/>
    <col min="7433" max="7433" width="15" style="1034" bestFit="1" customWidth="1"/>
    <col min="7434" max="7434" width="14.77734375" style="1034" bestFit="1" customWidth="1"/>
    <col min="7435" max="7435" width="3.77734375" style="1034" bestFit="1" customWidth="1"/>
    <col min="7436" max="7680" width="3.88671875" style="1034"/>
    <col min="7681" max="7681" width="3.77734375" style="1034" bestFit="1" customWidth="1"/>
    <col min="7682" max="7682" width="48.44140625" style="1034" bestFit="1" customWidth="1"/>
    <col min="7683" max="7683" width="0" style="1034" hidden="1" customWidth="1"/>
    <col min="7684" max="7684" width="13.88671875" style="1034" bestFit="1" customWidth="1"/>
    <col min="7685" max="7685" width="14.77734375" style="1034" bestFit="1" customWidth="1"/>
    <col min="7686" max="7686" width="17.5546875" style="1034" customWidth="1"/>
    <col min="7687" max="7687" width="23.33203125" style="1034" customWidth="1"/>
    <col min="7688" max="7688" width="16.33203125" style="1034" customWidth="1"/>
    <col min="7689" max="7689" width="15" style="1034" bestFit="1" customWidth="1"/>
    <col min="7690" max="7690" width="14.77734375" style="1034" bestFit="1" customWidth="1"/>
    <col min="7691" max="7691" width="3.77734375" style="1034" bestFit="1" customWidth="1"/>
    <col min="7692" max="7936" width="3.88671875" style="1034"/>
    <col min="7937" max="7937" width="3.77734375" style="1034" bestFit="1" customWidth="1"/>
    <col min="7938" max="7938" width="48.44140625" style="1034" bestFit="1" customWidth="1"/>
    <col min="7939" max="7939" width="0" style="1034" hidden="1" customWidth="1"/>
    <col min="7940" max="7940" width="13.88671875" style="1034" bestFit="1" customWidth="1"/>
    <col min="7941" max="7941" width="14.77734375" style="1034" bestFit="1" customWidth="1"/>
    <col min="7942" max="7942" width="17.5546875" style="1034" customWidth="1"/>
    <col min="7943" max="7943" width="23.33203125" style="1034" customWidth="1"/>
    <col min="7944" max="7944" width="16.33203125" style="1034" customWidth="1"/>
    <col min="7945" max="7945" width="15" style="1034" bestFit="1" customWidth="1"/>
    <col min="7946" max="7946" width="14.77734375" style="1034" bestFit="1" customWidth="1"/>
    <col min="7947" max="7947" width="3.77734375" style="1034" bestFit="1" customWidth="1"/>
    <col min="7948" max="8192" width="3.88671875" style="1034"/>
    <col min="8193" max="8193" width="3.77734375" style="1034" bestFit="1" customWidth="1"/>
    <col min="8194" max="8194" width="48.44140625" style="1034" bestFit="1" customWidth="1"/>
    <col min="8195" max="8195" width="0" style="1034" hidden="1" customWidth="1"/>
    <col min="8196" max="8196" width="13.88671875" style="1034" bestFit="1" customWidth="1"/>
    <col min="8197" max="8197" width="14.77734375" style="1034" bestFit="1" customWidth="1"/>
    <col min="8198" max="8198" width="17.5546875" style="1034" customWidth="1"/>
    <col min="8199" max="8199" width="23.33203125" style="1034" customWidth="1"/>
    <col min="8200" max="8200" width="16.33203125" style="1034" customWidth="1"/>
    <col min="8201" max="8201" width="15" style="1034" bestFit="1" customWidth="1"/>
    <col min="8202" max="8202" width="14.77734375" style="1034" bestFit="1" customWidth="1"/>
    <col min="8203" max="8203" width="3.77734375" style="1034" bestFit="1" customWidth="1"/>
    <col min="8204" max="8448" width="3.88671875" style="1034"/>
    <col min="8449" max="8449" width="3.77734375" style="1034" bestFit="1" customWidth="1"/>
    <col min="8450" max="8450" width="48.44140625" style="1034" bestFit="1" customWidth="1"/>
    <col min="8451" max="8451" width="0" style="1034" hidden="1" customWidth="1"/>
    <col min="8452" max="8452" width="13.88671875" style="1034" bestFit="1" customWidth="1"/>
    <col min="8453" max="8453" width="14.77734375" style="1034" bestFit="1" customWidth="1"/>
    <col min="8454" max="8454" width="17.5546875" style="1034" customWidth="1"/>
    <col min="8455" max="8455" width="23.33203125" style="1034" customWidth="1"/>
    <col min="8456" max="8456" width="16.33203125" style="1034" customWidth="1"/>
    <col min="8457" max="8457" width="15" style="1034" bestFit="1" customWidth="1"/>
    <col min="8458" max="8458" width="14.77734375" style="1034" bestFit="1" customWidth="1"/>
    <col min="8459" max="8459" width="3.77734375" style="1034" bestFit="1" customWidth="1"/>
    <col min="8460" max="8704" width="3.88671875" style="1034"/>
    <col min="8705" max="8705" width="3.77734375" style="1034" bestFit="1" customWidth="1"/>
    <col min="8706" max="8706" width="48.44140625" style="1034" bestFit="1" customWidth="1"/>
    <col min="8707" max="8707" width="0" style="1034" hidden="1" customWidth="1"/>
    <col min="8708" max="8708" width="13.88671875" style="1034" bestFit="1" customWidth="1"/>
    <col min="8709" max="8709" width="14.77734375" style="1034" bestFit="1" customWidth="1"/>
    <col min="8710" max="8710" width="17.5546875" style="1034" customWidth="1"/>
    <col min="8711" max="8711" width="23.33203125" style="1034" customWidth="1"/>
    <col min="8712" max="8712" width="16.33203125" style="1034" customWidth="1"/>
    <col min="8713" max="8713" width="15" style="1034" bestFit="1" customWidth="1"/>
    <col min="8714" max="8714" width="14.77734375" style="1034" bestFit="1" customWidth="1"/>
    <col min="8715" max="8715" width="3.77734375" style="1034" bestFit="1" customWidth="1"/>
    <col min="8716" max="8960" width="3.88671875" style="1034"/>
    <col min="8961" max="8961" width="3.77734375" style="1034" bestFit="1" customWidth="1"/>
    <col min="8962" max="8962" width="48.44140625" style="1034" bestFit="1" customWidth="1"/>
    <col min="8963" max="8963" width="0" style="1034" hidden="1" customWidth="1"/>
    <col min="8964" max="8964" width="13.88671875" style="1034" bestFit="1" customWidth="1"/>
    <col min="8965" max="8965" width="14.77734375" style="1034" bestFit="1" customWidth="1"/>
    <col min="8966" max="8966" width="17.5546875" style="1034" customWidth="1"/>
    <col min="8967" max="8967" width="23.33203125" style="1034" customWidth="1"/>
    <col min="8968" max="8968" width="16.33203125" style="1034" customWidth="1"/>
    <col min="8969" max="8969" width="15" style="1034" bestFit="1" customWidth="1"/>
    <col min="8970" max="8970" width="14.77734375" style="1034" bestFit="1" customWidth="1"/>
    <col min="8971" max="8971" width="3.77734375" style="1034" bestFit="1" customWidth="1"/>
    <col min="8972" max="9216" width="3.88671875" style="1034"/>
    <col min="9217" max="9217" width="3.77734375" style="1034" bestFit="1" customWidth="1"/>
    <col min="9218" max="9218" width="48.44140625" style="1034" bestFit="1" customWidth="1"/>
    <col min="9219" max="9219" width="0" style="1034" hidden="1" customWidth="1"/>
    <col min="9220" max="9220" width="13.88671875" style="1034" bestFit="1" customWidth="1"/>
    <col min="9221" max="9221" width="14.77734375" style="1034" bestFit="1" customWidth="1"/>
    <col min="9222" max="9222" width="17.5546875" style="1034" customWidth="1"/>
    <col min="9223" max="9223" width="23.33203125" style="1034" customWidth="1"/>
    <col min="9224" max="9224" width="16.33203125" style="1034" customWidth="1"/>
    <col min="9225" max="9225" width="15" style="1034" bestFit="1" customWidth="1"/>
    <col min="9226" max="9226" width="14.77734375" style="1034" bestFit="1" customWidth="1"/>
    <col min="9227" max="9227" width="3.77734375" style="1034" bestFit="1" customWidth="1"/>
    <col min="9228" max="9472" width="3.88671875" style="1034"/>
    <col min="9473" max="9473" width="3.77734375" style="1034" bestFit="1" customWidth="1"/>
    <col min="9474" max="9474" width="48.44140625" style="1034" bestFit="1" customWidth="1"/>
    <col min="9475" max="9475" width="0" style="1034" hidden="1" customWidth="1"/>
    <col min="9476" max="9476" width="13.88671875" style="1034" bestFit="1" customWidth="1"/>
    <col min="9477" max="9477" width="14.77734375" style="1034" bestFit="1" customWidth="1"/>
    <col min="9478" max="9478" width="17.5546875" style="1034" customWidth="1"/>
    <col min="9479" max="9479" width="23.33203125" style="1034" customWidth="1"/>
    <col min="9480" max="9480" width="16.33203125" style="1034" customWidth="1"/>
    <col min="9481" max="9481" width="15" style="1034" bestFit="1" customWidth="1"/>
    <col min="9482" max="9482" width="14.77734375" style="1034" bestFit="1" customWidth="1"/>
    <col min="9483" max="9483" width="3.77734375" style="1034" bestFit="1" customWidth="1"/>
    <col min="9484" max="9728" width="3.88671875" style="1034"/>
    <col min="9729" max="9729" width="3.77734375" style="1034" bestFit="1" customWidth="1"/>
    <col min="9730" max="9730" width="48.44140625" style="1034" bestFit="1" customWidth="1"/>
    <col min="9731" max="9731" width="0" style="1034" hidden="1" customWidth="1"/>
    <col min="9732" max="9732" width="13.88671875" style="1034" bestFit="1" customWidth="1"/>
    <col min="9733" max="9733" width="14.77734375" style="1034" bestFit="1" customWidth="1"/>
    <col min="9734" max="9734" width="17.5546875" style="1034" customWidth="1"/>
    <col min="9735" max="9735" width="23.33203125" style="1034" customWidth="1"/>
    <col min="9736" max="9736" width="16.33203125" style="1034" customWidth="1"/>
    <col min="9737" max="9737" width="15" style="1034" bestFit="1" customWidth="1"/>
    <col min="9738" max="9738" width="14.77734375" style="1034" bestFit="1" customWidth="1"/>
    <col min="9739" max="9739" width="3.77734375" style="1034" bestFit="1" customWidth="1"/>
    <col min="9740" max="9984" width="3.88671875" style="1034"/>
    <col min="9985" max="9985" width="3.77734375" style="1034" bestFit="1" customWidth="1"/>
    <col min="9986" max="9986" width="48.44140625" style="1034" bestFit="1" customWidth="1"/>
    <col min="9987" max="9987" width="0" style="1034" hidden="1" customWidth="1"/>
    <col min="9988" max="9988" width="13.88671875" style="1034" bestFit="1" customWidth="1"/>
    <col min="9989" max="9989" width="14.77734375" style="1034" bestFit="1" customWidth="1"/>
    <col min="9990" max="9990" width="17.5546875" style="1034" customWidth="1"/>
    <col min="9991" max="9991" width="23.33203125" style="1034" customWidth="1"/>
    <col min="9992" max="9992" width="16.33203125" style="1034" customWidth="1"/>
    <col min="9993" max="9993" width="15" style="1034" bestFit="1" customWidth="1"/>
    <col min="9994" max="9994" width="14.77734375" style="1034" bestFit="1" customWidth="1"/>
    <col min="9995" max="9995" width="3.77734375" style="1034" bestFit="1" customWidth="1"/>
    <col min="9996" max="10240" width="3.88671875" style="1034"/>
    <col min="10241" max="10241" width="3.77734375" style="1034" bestFit="1" customWidth="1"/>
    <col min="10242" max="10242" width="48.44140625" style="1034" bestFit="1" customWidth="1"/>
    <col min="10243" max="10243" width="0" style="1034" hidden="1" customWidth="1"/>
    <col min="10244" max="10244" width="13.88671875" style="1034" bestFit="1" customWidth="1"/>
    <col min="10245" max="10245" width="14.77734375" style="1034" bestFit="1" customWidth="1"/>
    <col min="10246" max="10246" width="17.5546875" style="1034" customWidth="1"/>
    <col min="10247" max="10247" width="23.33203125" style="1034" customWidth="1"/>
    <col min="10248" max="10248" width="16.33203125" style="1034" customWidth="1"/>
    <col min="10249" max="10249" width="15" style="1034" bestFit="1" customWidth="1"/>
    <col min="10250" max="10250" width="14.77734375" style="1034" bestFit="1" customWidth="1"/>
    <col min="10251" max="10251" width="3.77734375" style="1034" bestFit="1" customWidth="1"/>
    <col min="10252" max="10496" width="3.88671875" style="1034"/>
    <col min="10497" max="10497" width="3.77734375" style="1034" bestFit="1" customWidth="1"/>
    <col min="10498" max="10498" width="48.44140625" style="1034" bestFit="1" customWidth="1"/>
    <col min="10499" max="10499" width="0" style="1034" hidden="1" customWidth="1"/>
    <col min="10500" max="10500" width="13.88671875" style="1034" bestFit="1" customWidth="1"/>
    <col min="10501" max="10501" width="14.77734375" style="1034" bestFit="1" customWidth="1"/>
    <col min="10502" max="10502" width="17.5546875" style="1034" customWidth="1"/>
    <col min="10503" max="10503" width="23.33203125" style="1034" customWidth="1"/>
    <col min="10504" max="10504" width="16.33203125" style="1034" customWidth="1"/>
    <col min="10505" max="10505" width="15" style="1034" bestFit="1" customWidth="1"/>
    <col min="10506" max="10506" width="14.77734375" style="1034" bestFit="1" customWidth="1"/>
    <col min="10507" max="10507" width="3.77734375" style="1034" bestFit="1" customWidth="1"/>
    <col min="10508" max="10752" width="3.88671875" style="1034"/>
    <col min="10753" max="10753" width="3.77734375" style="1034" bestFit="1" customWidth="1"/>
    <col min="10754" max="10754" width="48.44140625" style="1034" bestFit="1" customWidth="1"/>
    <col min="10755" max="10755" width="0" style="1034" hidden="1" customWidth="1"/>
    <col min="10756" max="10756" width="13.88671875" style="1034" bestFit="1" customWidth="1"/>
    <col min="10757" max="10757" width="14.77734375" style="1034" bestFit="1" customWidth="1"/>
    <col min="10758" max="10758" width="17.5546875" style="1034" customWidth="1"/>
    <col min="10759" max="10759" width="23.33203125" style="1034" customWidth="1"/>
    <col min="10760" max="10760" width="16.33203125" style="1034" customWidth="1"/>
    <col min="10761" max="10761" width="15" style="1034" bestFit="1" customWidth="1"/>
    <col min="10762" max="10762" width="14.77734375" style="1034" bestFit="1" customWidth="1"/>
    <col min="10763" max="10763" width="3.77734375" style="1034" bestFit="1" customWidth="1"/>
    <col min="10764" max="11008" width="3.88671875" style="1034"/>
    <col min="11009" max="11009" width="3.77734375" style="1034" bestFit="1" customWidth="1"/>
    <col min="11010" max="11010" width="48.44140625" style="1034" bestFit="1" customWidth="1"/>
    <col min="11011" max="11011" width="0" style="1034" hidden="1" customWidth="1"/>
    <col min="11012" max="11012" width="13.88671875" style="1034" bestFit="1" customWidth="1"/>
    <col min="11013" max="11013" width="14.77734375" style="1034" bestFit="1" customWidth="1"/>
    <col min="11014" max="11014" width="17.5546875" style="1034" customWidth="1"/>
    <col min="11015" max="11015" width="23.33203125" style="1034" customWidth="1"/>
    <col min="11016" max="11016" width="16.33203125" style="1034" customWidth="1"/>
    <col min="11017" max="11017" width="15" style="1034" bestFit="1" customWidth="1"/>
    <col min="11018" max="11018" width="14.77734375" style="1034" bestFit="1" customWidth="1"/>
    <col min="11019" max="11019" width="3.77734375" style="1034" bestFit="1" customWidth="1"/>
    <col min="11020" max="11264" width="3.88671875" style="1034"/>
    <col min="11265" max="11265" width="3.77734375" style="1034" bestFit="1" customWidth="1"/>
    <col min="11266" max="11266" width="48.44140625" style="1034" bestFit="1" customWidth="1"/>
    <col min="11267" max="11267" width="0" style="1034" hidden="1" customWidth="1"/>
    <col min="11268" max="11268" width="13.88671875" style="1034" bestFit="1" customWidth="1"/>
    <col min="11269" max="11269" width="14.77734375" style="1034" bestFit="1" customWidth="1"/>
    <col min="11270" max="11270" width="17.5546875" style="1034" customWidth="1"/>
    <col min="11271" max="11271" width="23.33203125" style="1034" customWidth="1"/>
    <col min="11272" max="11272" width="16.33203125" style="1034" customWidth="1"/>
    <col min="11273" max="11273" width="15" style="1034" bestFit="1" customWidth="1"/>
    <col min="11274" max="11274" width="14.77734375" style="1034" bestFit="1" customWidth="1"/>
    <col min="11275" max="11275" width="3.77734375" style="1034" bestFit="1" customWidth="1"/>
    <col min="11276" max="11520" width="3.88671875" style="1034"/>
    <col min="11521" max="11521" width="3.77734375" style="1034" bestFit="1" customWidth="1"/>
    <col min="11522" max="11522" width="48.44140625" style="1034" bestFit="1" customWidth="1"/>
    <col min="11523" max="11523" width="0" style="1034" hidden="1" customWidth="1"/>
    <col min="11524" max="11524" width="13.88671875" style="1034" bestFit="1" customWidth="1"/>
    <col min="11525" max="11525" width="14.77734375" style="1034" bestFit="1" customWidth="1"/>
    <col min="11526" max="11526" width="17.5546875" style="1034" customWidth="1"/>
    <col min="11527" max="11527" width="23.33203125" style="1034" customWidth="1"/>
    <col min="11528" max="11528" width="16.33203125" style="1034" customWidth="1"/>
    <col min="11529" max="11529" width="15" style="1034" bestFit="1" customWidth="1"/>
    <col min="11530" max="11530" width="14.77734375" style="1034" bestFit="1" customWidth="1"/>
    <col min="11531" max="11531" width="3.77734375" style="1034" bestFit="1" customWidth="1"/>
    <col min="11532" max="11776" width="3.88671875" style="1034"/>
    <col min="11777" max="11777" width="3.77734375" style="1034" bestFit="1" customWidth="1"/>
    <col min="11778" max="11778" width="48.44140625" style="1034" bestFit="1" customWidth="1"/>
    <col min="11779" max="11779" width="0" style="1034" hidden="1" customWidth="1"/>
    <col min="11780" max="11780" width="13.88671875" style="1034" bestFit="1" customWidth="1"/>
    <col min="11781" max="11781" width="14.77734375" style="1034" bestFit="1" customWidth="1"/>
    <col min="11782" max="11782" width="17.5546875" style="1034" customWidth="1"/>
    <col min="11783" max="11783" width="23.33203125" style="1034" customWidth="1"/>
    <col min="11784" max="11784" width="16.33203125" style="1034" customWidth="1"/>
    <col min="11785" max="11785" width="15" style="1034" bestFit="1" customWidth="1"/>
    <col min="11786" max="11786" width="14.77734375" style="1034" bestFit="1" customWidth="1"/>
    <col min="11787" max="11787" width="3.77734375" style="1034" bestFit="1" customWidth="1"/>
    <col min="11788" max="12032" width="3.88671875" style="1034"/>
    <col min="12033" max="12033" width="3.77734375" style="1034" bestFit="1" customWidth="1"/>
    <col min="12034" max="12034" width="48.44140625" style="1034" bestFit="1" customWidth="1"/>
    <col min="12035" max="12035" width="0" style="1034" hidden="1" customWidth="1"/>
    <col min="12036" max="12036" width="13.88671875" style="1034" bestFit="1" customWidth="1"/>
    <col min="12037" max="12037" width="14.77734375" style="1034" bestFit="1" customWidth="1"/>
    <col min="12038" max="12038" width="17.5546875" style="1034" customWidth="1"/>
    <col min="12039" max="12039" width="23.33203125" style="1034" customWidth="1"/>
    <col min="12040" max="12040" width="16.33203125" style="1034" customWidth="1"/>
    <col min="12041" max="12041" width="15" style="1034" bestFit="1" customWidth="1"/>
    <col min="12042" max="12042" width="14.77734375" style="1034" bestFit="1" customWidth="1"/>
    <col min="12043" max="12043" width="3.77734375" style="1034" bestFit="1" customWidth="1"/>
    <col min="12044" max="12288" width="3.88671875" style="1034"/>
    <col min="12289" max="12289" width="3.77734375" style="1034" bestFit="1" customWidth="1"/>
    <col min="12290" max="12290" width="48.44140625" style="1034" bestFit="1" customWidth="1"/>
    <col min="12291" max="12291" width="0" style="1034" hidden="1" customWidth="1"/>
    <col min="12292" max="12292" width="13.88671875" style="1034" bestFit="1" customWidth="1"/>
    <col min="12293" max="12293" width="14.77734375" style="1034" bestFit="1" customWidth="1"/>
    <col min="12294" max="12294" width="17.5546875" style="1034" customWidth="1"/>
    <col min="12295" max="12295" width="23.33203125" style="1034" customWidth="1"/>
    <col min="12296" max="12296" width="16.33203125" style="1034" customWidth="1"/>
    <col min="12297" max="12297" width="15" style="1034" bestFit="1" customWidth="1"/>
    <col min="12298" max="12298" width="14.77734375" style="1034" bestFit="1" customWidth="1"/>
    <col min="12299" max="12299" width="3.77734375" style="1034" bestFit="1" customWidth="1"/>
    <col min="12300" max="12544" width="3.88671875" style="1034"/>
    <col min="12545" max="12545" width="3.77734375" style="1034" bestFit="1" customWidth="1"/>
    <col min="12546" max="12546" width="48.44140625" style="1034" bestFit="1" customWidth="1"/>
    <col min="12547" max="12547" width="0" style="1034" hidden="1" customWidth="1"/>
    <col min="12548" max="12548" width="13.88671875" style="1034" bestFit="1" customWidth="1"/>
    <col min="12549" max="12549" width="14.77734375" style="1034" bestFit="1" customWidth="1"/>
    <col min="12550" max="12550" width="17.5546875" style="1034" customWidth="1"/>
    <col min="12551" max="12551" width="23.33203125" style="1034" customWidth="1"/>
    <col min="12552" max="12552" width="16.33203125" style="1034" customWidth="1"/>
    <col min="12553" max="12553" width="15" style="1034" bestFit="1" customWidth="1"/>
    <col min="12554" max="12554" width="14.77734375" style="1034" bestFit="1" customWidth="1"/>
    <col min="12555" max="12555" width="3.77734375" style="1034" bestFit="1" customWidth="1"/>
    <col min="12556" max="12800" width="3.88671875" style="1034"/>
    <col min="12801" max="12801" width="3.77734375" style="1034" bestFit="1" customWidth="1"/>
    <col min="12802" max="12802" width="48.44140625" style="1034" bestFit="1" customWidth="1"/>
    <col min="12803" max="12803" width="0" style="1034" hidden="1" customWidth="1"/>
    <col min="12804" max="12804" width="13.88671875" style="1034" bestFit="1" customWidth="1"/>
    <col min="12805" max="12805" width="14.77734375" style="1034" bestFit="1" customWidth="1"/>
    <col min="12806" max="12806" width="17.5546875" style="1034" customWidth="1"/>
    <col min="12807" max="12807" width="23.33203125" style="1034" customWidth="1"/>
    <col min="12808" max="12808" width="16.33203125" style="1034" customWidth="1"/>
    <col min="12809" max="12809" width="15" style="1034" bestFit="1" customWidth="1"/>
    <col min="12810" max="12810" width="14.77734375" style="1034" bestFit="1" customWidth="1"/>
    <col min="12811" max="12811" width="3.77734375" style="1034" bestFit="1" customWidth="1"/>
    <col min="12812" max="13056" width="3.88671875" style="1034"/>
    <col min="13057" max="13057" width="3.77734375" style="1034" bestFit="1" customWidth="1"/>
    <col min="13058" max="13058" width="48.44140625" style="1034" bestFit="1" customWidth="1"/>
    <col min="13059" max="13059" width="0" style="1034" hidden="1" customWidth="1"/>
    <col min="13060" max="13060" width="13.88671875" style="1034" bestFit="1" customWidth="1"/>
    <col min="13061" max="13061" width="14.77734375" style="1034" bestFit="1" customWidth="1"/>
    <col min="13062" max="13062" width="17.5546875" style="1034" customWidth="1"/>
    <col min="13063" max="13063" width="23.33203125" style="1034" customWidth="1"/>
    <col min="13064" max="13064" width="16.33203125" style="1034" customWidth="1"/>
    <col min="13065" max="13065" width="15" style="1034" bestFit="1" customWidth="1"/>
    <col min="13066" max="13066" width="14.77734375" style="1034" bestFit="1" customWidth="1"/>
    <col min="13067" max="13067" width="3.77734375" style="1034" bestFit="1" customWidth="1"/>
    <col min="13068" max="13312" width="3.88671875" style="1034"/>
    <col min="13313" max="13313" width="3.77734375" style="1034" bestFit="1" customWidth="1"/>
    <col min="13314" max="13314" width="48.44140625" style="1034" bestFit="1" customWidth="1"/>
    <col min="13315" max="13315" width="0" style="1034" hidden="1" customWidth="1"/>
    <col min="13316" max="13316" width="13.88671875" style="1034" bestFit="1" customWidth="1"/>
    <col min="13317" max="13317" width="14.77734375" style="1034" bestFit="1" customWidth="1"/>
    <col min="13318" max="13318" width="17.5546875" style="1034" customWidth="1"/>
    <col min="13319" max="13319" width="23.33203125" style="1034" customWidth="1"/>
    <col min="13320" max="13320" width="16.33203125" style="1034" customWidth="1"/>
    <col min="13321" max="13321" width="15" style="1034" bestFit="1" customWidth="1"/>
    <col min="13322" max="13322" width="14.77734375" style="1034" bestFit="1" customWidth="1"/>
    <col min="13323" max="13323" width="3.77734375" style="1034" bestFit="1" customWidth="1"/>
    <col min="13324" max="13568" width="3.88671875" style="1034"/>
    <col min="13569" max="13569" width="3.77734375" style="1034" bestFit="1" customWidth="1"/>
    <col min="13570" max="13570" width="48.44140625" style="1034" bestFit="1" customWidth="1"/>
    <col min="13571" max="13571" width="0" style="1034" hidden="1" customWidth="1"/>
    <col min="13572" max="13572" width="13.88671875" style="1034" bestFit="1" customWidth="1"/>
    <col min="13573" max="13573" width="14.77734375" style="1034" bestFit="1" customWidth="1"/>
    <col min="13574" max="13574" width="17.5546875" style="1034" customWidth="1"/>
    <col min="13575" max="13575" width="23.33203125" style="1034" customWidth="1"/>
    <col min="13576" max="13576" width="16.33203125" style="1034" customWidth="1"/>
    <col min="13577" max="13577" width="15" style="1034" bestFit="1" customWidth="1"/>
    <col min="13578" max="13578" width="14.77734375" style="1034" bestFit="1" customWidth="1"/>
    <col min="13579" max="13579" width="3.77734375" style="1034" bestFit="1" customWidth="1"/>
    <col min="13580" max="13824" width="3.88671875" style="1034"/>
    <col min="13825" max="13825" width="3.77734375" style="1034" bestFit="1" customWidth="1"/>
    <col min="13826" max="13826" width="48.44140625" style="1034" bestFit="1" customWidth="1"/>
    <col min="13827" max="13827" width="0" style="1034" hidden="1" customWidth="1"/>
    <col min="13828" max="13828" width="13.88671875" style="1034" bestFit="1" customWidth="1"/>
    <col min="13829" max="13829" width="14.77734375" style="1034" bestFit="1" customWidth="1"/>
    <col min="13830" max="13830" width="17.5546875" style="1034" customWidth="1"/>
    <col min="13831" max="13831" width="23.33203125" style="1034" customWidth="1"/>
    <col min="13832" max="13832" width="16.33203125" style="1034" customWidth="1"/>
    <col min="13833" max="13833" width="15" style="1034" bestFit="1" customWidth="1"/>
    <col min="13834" max="13834" width="14.77734375" style="1034" bestFit="1" customWidth="1"/>
    <col min="13835" max="13835" width="3.77734375" style="1034" bestFit="1" customWidth="1"/>
    <col min="13836" max="14080" width="3.88671875" style="1034"/>
    <col min="14081" max="14081" width="3.77734375" style="1034" bestFit="1" customWidth="1"/>
    <col min="14082" max="14082" width="48.44140625" style="1034" bestFit="1" customWidth="1"/>
    <col min="14083" max="14083" width="0" style="1034" hidden="1" customWidth="1"/>
    <col min="14084" max="14084" width="13.88671875" style="1034" bestFit="1" customWidth="1"/>
    <col min="14085" max="14085" width="14.77734375" style="1034" bestFit="1" customWidth="1"/>
    <col min="14086" max="14086" width="17.5546875" style="1034" customWidth="1"/>
    <col min="14087" max="14087" width="23.33203125" style="1034" customWidth="1"/>
    <col min="14088" max="14088" width="16.33203125" style="1034" customWidth="1"/>
    <col min="14089" max="14089" width="15" style="1034" bestFit="1" customWidth="1"/>
    <col min="14090" max="14090" width="14.77734375" style="1034" bestFit="1" customWidth="1"/>
    <col min="14091" max="14091" width="3.77734375" style="1034" bestFit="1" customWidth="1"/>
    <col min="14092" max="14336" width="3.88671875" style="1034"/>
    <col min="14337" max="14337" width="3.77734375" style="1034" bestFit="1" customWidth="1"/>
    <col min="14338" max="14338" width="48.44140625" style="1034" bestFit="1" customWidth="1"/>
    <col min="14339" max="14339" width="0" style="1034" hidden="1" customWidth="1"/>
    <col min="14340" max="14340" width="13.88671875" style="1034" bestFit="1" customWidth="1"/>
    <col min="14341" max="14341" width="14.77734375" style="1034" bestFit="1" customWidth="1"/>
    <col min="14342" max="14342" width="17.5546875" style="1034" customWidth="1"/>
    <col min="14343" max="14343" width="23.33203125" style="1034" customWidth="1"/>
    <col min="14344" max="14344" width="16.33203125" style="1034" customWidth="1"/>
    <col min="14345" max="14345" width="15" style="1034" bestFit="1" customWidth="1"/>
    <col min="14346" max="14346" width="14.77734375" style="1034" bestFit="1" customWidth="1"/>
    <col min="14347" max="14347" width="3.77734375" style="1034" bestFit="1" customWidth="1"/>
    <col min="14348" max="14592" width="3.88671875" style="1034"/>
    <col min="14593" max="14593" width="3.77734375" style="1034" bestFit="1" customWidth="1"/>
    <col min="14594" max="14594" width="48.44140625" style="1034" bestFit="1" customWidth="1"/>
    <col min="14595" max="14595" width="0" style="1034" hidden="1" customWidth="1"/>
    <col min="14596" max="14596" width="13.88671875" style="1034" bestFit="1" customWidth="1"/>
    <col min="14597" max="14597" width="14.77734375" style="1034" bestFit="1" customWidth="1"/>
    <col min="14598" max="14598" width="17.5546875" style="1034" customWidth="1"/>
    <col min="14599" max="14599" width="23.33203125" style="1034" customWidth="1"/>
    <col min="14600" max="14600" width="16.33203125" style="1034" customWidth="1"/>
    <col min="14601" max="14601" width="15" style="1034" bestFit="1" customWidth="1"/>
    <col min="14602" max="14602" width="14.77734375" style="1034" bestFit="1" customWidth="1"/>
    <col min="14603" max="14603" width="3.77734375" style="1034" bestFit="1" customWidth="1"/>
    <col min="14604" max="14848" width="3.88671875" style="1034"/>
    <col min="14849" max="14849" width="3.77734375" style="1034" bestFit="1" customWidth="1"/>
    <col min="14850" max="14850" width="48.44140625" style="1034" bestFit="1" customWidth="1"/>
    <col min="14851" max="14851" width="0" style="1034" hidden="1" customWidth="1"/>
    <col min="14852" max="14852" width="13.88671875" style="1034" bestFit="1" customWidth="1"/>
    <col min="14853" max="14853" width="14.77734375" style="1034" bestFit="1" customWidth="1"/>
    <col min="14854" max="14854" width="17.5546875" style="1034" customWidth="1"/>
    <col min="14855" max="14855" width="23.33203125" style="1034" customWidth="1"/>
    <col min="14856" max="14856" width="16.33203125" style="1034" customWidth="1"/>
    <col min="14857" max="14857" width="15" style="1034" bestFit="1" customWidth="1"/>
    <col min="14858" max="14858" width="14.77734375" style="1034" bestFit="1" customWidth="1"/>
    <col min="14859" max="14859" width="3.77734375" style="1034" bestFit="1" customWidth="1"/>
    <col min="14860" max="15104" width="3.88671875" style="1034"/>
    <col min="15105" max="15105" width="3.77734375" style="1034" bestFit="1" customWidth="1"/>
    <col min="15106" max="15106" width="48.44140625" style="1034" bestFit="1" customWidth="1"/>
    <col min="15107" max="15107" width="0" style="1034" hidden="1" customWidth="1"/>
    <col min="15108" max="15108" width="13.88671875" style="1034" bestFit="1" customWidth="1"/>
    <col min="15109" max="15109" width="14.77734375" style="1034" bestFit="1" customWidth="1"/>
    <col min="15110" max="15110" width="17.5546875" style="1034" customWidth="1"/>
    <col min="15111" max="15111" width="23.33203125" style="1034" customWidth="1"/>
    <col min="15112" max="15112" width="16.33203125" style="1034" customWidth="1"/>
    <col min="15113" max="15113" width="15" style="1034" bestFit="1" customWidth="1"/>
    <col min="15114" max="15114" width="14.77734375" style="1034" bestFit="1" customWidth="1"/>
    <col min="15115" max="15115" width="3.77734375" style="1034" bestFit="1" customWidth="1"/>
    <col min="15116" max="15360" width="3.88671875" style="1034"/>
    <col min="15361" max="15361" width="3.77734375" style="1034" bestFit="1" customWidth="1"/>
    <col min="15362" max="15362" width="48.44140625" style="1034" bestFit="1" customWidth="1"/>
    <col min="15363" max="15363" width="0" style="1034" hidden="1" customWidth="1"/>
    <col min="15364" max="15364" width="13.88671875" style="1034" bestFit="1" customWidth="1"/>
    <col min="15365" max="15365" width="14.77734375" style="1034" bestFit="1" customWidth="1"/>
    <col min="15366" max="15366" width="17.5546875" style="1034" customWidth="1"/>
    <col min="15367" max="15367" width="23.33203125" style="1034" customWidth="1"/>
    <col min="15368" max="15368" width="16.33203125" style="1034" customWidth="1"/>
    <col min="15369" max="15369" width="15" style="1034" bestFit="1" customWidth="1"/>
    <col min="15370" max="15370" width="14.77734375" style="1034" bestFit="1" customWidth="1"/>
    <col min="15371" max="15371" width="3.77734375" style="1034" bestFit="1" customWidth="1"/>
    <col min="15372" max="15616" width="3.88671875" style="1034"/>
    <col min="15617" max="15617" width="3.77734375" style="1034" bestFit="1" customWidth="1"/>
    <col min="15618" max="15618" width="48.44140625" style="1034" bestFit="1" customWidth="1"/>
    <col min="15619" max="15619" width="0" style="1034" hidden="1" customWidth="1"/>
    <col min="15620" max="15620" width="13.88671875" style="1034" bestFit="1" customWidth="1"/>
    <col min="15621" max="15621" width="14.77734375" style="1034" bestFit="1" customWidth="1"/>
    <col min="15622" max="15622" width="17.5546875" style="1034" customWidth="1"/>
    <col min="15623" max="15623" width="23.33203125" style="1034" customWidth="1"/>
    <col min="15624" max="15624" width="16.33203125" style="1034" customWidth="1"/>
    <col min="15625" max="15625" width="15" style="1034" bestFit="1" customWidth="1"/>
    <col min="15626" max="15626" width="14.77734375" style="1034" bestFit="1" customWidth="1"/>
    <col min="15627" max="15627" width="3.77734375" style="1034" bestFit="1" customWidth="1"/>
    <col min="15628" max="15872" width="3.88671875" style="1034"/>
    <col min="15873" max="15873" width="3.77734375" style="1034" bestFit="1" customWidth="1"/>
    <col min="15874" max="15874" width="48.44140625" style="1034" bestFit="1" customWidth="1"/>
    <col min="15875" max="15875" width="0" style="1034" hidden="1" customWidth="1"/>
    <col min="15876" max="15876" width="13.88671875" style="1034" bestFit="1" customWidth="1"/>
    <col min="15877" max="15877" width="14.77734375" style="1034" bestFit="1" customWidth="1"/>
    <col min="15878" max="15878" width="17.5546875" style="1034" customWidth="1"/>
    <col min="15879" max="15879" width="23.33203125" style="1034" customWidth="1"/>
    <col min="15880" max="15880" width="16.33203125" style="1034" customWidth="1"/>
    <col min="15881" max="15881" width="15" style="1034" bestFit="1" customWidth="1"/>
    <col min="15882" max="15882" width="14.77734375" style="1034" bestFit="1" customWidth="1"/>
    <col min="15883" max="15883" width="3.77734375" style="1034" bestFit="1" customWidth="1"/>
    <col min="15884" max="16128" width="3.88671875" style="1034"/>
    <col min="16129" max="16129" width="3.77734375" style="1034" bestFit="1" customWidth="1"/>
    <col min="16130" max="16130" width="48.44140625" style="1034" bestFit="1" customWidth="1"/>
    <col min="16131" max="16131" width="0" style="1034" hidden="1" customWidth="1"/>
    <col min="16132" max="16132" width="13.88671875" style="1034" bestFit="1" customWidth="1"/>
    <col min="16133" max="16133" width="14.77734375" style="1034" bestFit="1" customWidth="1"/>
    <col min="16134" max="16134" width="17.5546875" style="1034" customWidth="1"/>
    <col min="16135" max="16135" width="23.33203125" style="1034" customWidth="1"/>
    <col min="16136" max="16136" width="16.33203125" style="1034" customWidth="1"/>
    <col min="16137" max="16137" width="15" style="1034" bestFit="1" customWidth="1"/>
    <col min="16138" max="16138" width="14.77734375" style="1034" bestFit="1" customWidth="1"/>
    <col min="16139" max="16139" width="3.77734375" style="1034" bestFit="1" customWidth="1"/>
    <col min="16140" max="16384" width="3.88671875" style="1034"/>
  </cols>
  <sheetData>
    <row r="1" spans="1:11">
      <c r="A1" s="2409"/>
      <c r="B1" s="2410" t="s">
        <v>446</v>
      </c>
      <c r="C1" s="2411" t="s">
        <v>429</v>
      </c>
      <c r="D1" s="2412" t="s">
        <v>332</v>
      </c>
      <c r="E1" s="2413" t="s">
        <v>333</v>
      </c>
      <c r="F1" s="2409" t="s">
        <v>446</v>
      </c>
      <c r="G1" s="2414"/>
      <c r="H1" s="2411" t="s">
        <v>429</v>
      </c>
      <c r="I1" s="2412" t="s">
        <v>448</v>
      </c>
      <c r="J1" s="2414" t="s">
        <v>449</v>
      </c>
      <c r="K1" s="2413"/>
    </row>
    <row r="2" spans="1:11">
      <c r="A2" s="2415"/>
      <c r="B2" s="2416" t="s">
        <v>3553</v>
      </c>
      <c r="C2" s="2417" t="s">
        <v>4692</v>
      </c>
      <c r="D2" s="2418" t="s">
        <v>2087</v>
      </c>
      <c r="E2" s="2419"/>
      <c r="F2" s="2416" t="s">
        <v>3553</v>
      </c>
      <c r="G2" s="2420"/>
      <c r="H2" s="2417" t="s">
        <v>4692</v>
      </c>
      <c r="I2" s="2421" t="s">
        <v>2088</v>
      </c>
      <c r="J2" s="2420"/>
      <c r="K2" s="2419"/>
    </row>
    <row r="3" spans="1:11">
      <c r="A3" s="2422"/>
      <c r="B3" s="2423"/>
      <c r="C3" s="2424" t="s">
        <v>1983</v>
      </c>
      <c r="D3" s="2425" t="s">
        <v>5203</v>
      </c>
      <c r="E3" s="2425" t="s">
        <v>4660</v>
      </c>
      <c r="F3" s="2422"/>
      <c r="G3" s="2423"/>
      <c r="H3" s="2424" t="s">
        <v>1983</v>
      </c>
      <c r="I3" s="2425" t="s">
        <v>5203</v>
      </c>
      <c r="J3" s="2425" t="s">
        <v>4660</v>
      </c>
      <c r="K3" s="2426"/>
    </row>
    <row r="4" spans="1:11">
      <c r="A4" s="2427"/>
      <c r="B4" s="2428" t="s">
        <v>1984</v>
      </c>
      <c r="C4" s="2428"/>
      <c r="D4" s="2428"/>
      <c r="E4" s="2429"/>
      <c r="F4" s="2427" t="s">
        <v>1985</v>
      </c>
      <c r="G4" s="2428"/>
      <c r="H4" s="2428"/>
      <c r="I4" s="2428"/>
      <c r="J4" s="2428"/>
      <c r="K4" s="2429"/>
    </row>
    <row r="5" spans="1:11">
      <c r="A5" s="2430"/>
      <c r="B5" s="2431" t="s">
        <v>1986</v>
      </c>
      <c r="C5" s="2431"/>
      <c r="D5" s="2431"/>
      <c r="E5" s="2432"/>
      <c r="F5" s="2430" t="s">
        <v>1986</v>
      </c>
      <c r="G5" s="2431"/>
      <c r="H5" s="2431"/>
      <c r="I5" s="2431"/>
      <c r="J5" s="2431"/>
      <c r="K5" s="2432"/>
    </row>
    <row r="6" spans="1:11">
      <c r="A6" s="2433"/>
      <c r="B6" s="2420"/>
      <c r="C6" s="2420"/>
      <c r="D6" s="2434"/>
      <c r="E6" s="2435"/>
      <c r="F6" s="2436"/>
      <c r="G6" s="2421" t="s">
        <v>1987</v>
      </c>
      <c r="H6" s="2421" t="s">
        <v>1987</v>
      </c>
      <c r="I6" s="2421" t="s">
        <v>1987</v>
      </c>
      <c r="J6" s="2418"/>
      <c r="K6" s="2437"/>
    </row>
    <row r="7" spans="1:11">
      <c r="A7" s="2433" t="s">
        <v>339</v>
      </c>
      <c r="B7" s="2428" t="s">
        <v>2168</v>
      </c>
      <c r="C7" s="2428"/>
      <c r="D7" s="2438" t="s">
        <v>2312</v>
      </c>
      <c r="E7" s="2437" t="s">
        <v>1988</v>
      </c>
      <c r="F7" s="2433" t="s">
        <v>1989</v>
      </c>
      <c r="G7" s="2421" t="s">
        <v>1990</v>
      </c>
      <c r="H7" s="2421" t="s">
        <v>1990</v>
      </c>
      <c r="I7" s="2421" t="s">
        <v>1990</v>
      </c>
      <c r="J7" s="2421" t="s">
        <v>1849</v>
      </c>
      <c r="K7" s="2437" t="s">
        <v>339</v>
      </c>
    </row>
    <row r="8" spans="1:11">
      <c r="A8" s="2439" t="s">
        <v>342</v>
      </c>
      <c r="B8" s="2431" t="s">
        <v>2004</v>
      </c>
      <c r="C8" s="2431"/>
      <c r="D8" s="2440" t="s">
        <v>2005</v>
      </c>
      <c r="E8" s="2441" t="s">
        <v>2006</v>
      </c>
      <c r="F8" s="2439" t="s">
        <v>2007</v>
      </c>
      <c r="G8" s="2442" t="s">
        <v>959</v>
      </c>
      <c r="H8" s="2442" t="s">
        <v>960</v>
      </c>
      <c r="I8" s="2442" t="s">
        <v>961</v>
      </c>
      <c r="J8" s="2442" t="s">
        <v>962</v>
      </c>
      <c r="K8" s="2441" t="s">
        <v>342</v>
      </c>
    </row>
    <row r="9" spans="1:11">
      <c r="A9" s="2439" t="s">
        <v>2762</v>
      </c>
      <c r="B9" s="2431" t="s">
        <v>2763</v>
      </c>
      <c r="C9" s="2431"/>
      <c r="D9" s="2434"/>
      <c r="E9" s="2443"/>
      <c r="F9" s="2415"/>
      <c r="G9" s="2444"/>
      <c r="H9" s="2444"/>
      <c r="I9" s="2444"/>
      <c r="J9" s="2445"/>
      <c r="K9" s="2441" t="s">
        <v>2762</v>
      </c>
    </row>
    <row r="10" spans="1:11">
      <c r="A10" s="2439" t="s">
        <v>2764</v>
      </c>
      <c r="B10" s="2446" t="s">
        <v>1991</v>
      </c>
      <c r="C10" s="2431"/>
      <c r="D10" s="2447"/>
      <c r="E10" s="2432"/>
      <c r="F10" s="2430"/>
      <c r="G10" s="2431"/>
      <c r="H10" s="2431"/>
      <c r="I10" s="2431"/>
      <c r="J10" s="2448"/>
      <c r="K10" s="2441" t="s">
        <v>2764</v>
      </c>
    </row>
    <row r="11" spans="1:11">
      <c r="A11" s="2439" t="s">
        <v>2766</v>
      </c>
      <c r="B11" s="2446" t="s">
        <v>1992</v>
      </c>
      <c r="C11" s="2431"/>
      <c r="D11" s="2449">
        <f>E11+F11+G11+H11+I11+J11</f>
        <v>2883755206.7599998</v>
      </c>
      <c r="E11" s="2450"/>
      <c r="F11" s="167">
        <v>2883755206.7599998</v>
      </c>
      <c r="G11" s="2451"/>
      <c r="H11" s="2451"/>
      <c r="I11" s="2451"/>
      <c r="J11" s="2451"/>
      <c r="K11" s="2441" t="s">
        <v>2766</v>
      </c>
    </row>
    <row r="12" spans="1:11">
      <c r="A12" s="2439" t="s">
        <v>2768</v>
      </c>
      <c r="B12" s="2446" t="s">
        <v>1993</v>
      </c>
      <c r="C12" s="2431"/>
      <c r="D12" s="2452">
        <f>+F12</f>
        <v>0</v>
      </c>
      <c r="E12" s="2453"/>
      <c r="F12" s="167"/>
      <c r="G12" s="2454" t="s">
        <v>2174</v>
      </c>
      <c r="H12" s="2454"/>
      <c r="I12" s="2454"/>
      <c r="J12" s="2454"/>
      <c r="K12" s="2441" t="s">
        <v>2768</v>
      </c>
    </row>
    <row r="13" spans="1:11">
      <c r="A13" s="2439" t="s">
        <v>4194</v>
      </c>
      <c r="B13" s="2446" t="s">
        <v>2975</v>
      </c>
      <c r="C13" s="2431"/>
      <c r="D13" s="2452">
        <f>E13+F13+G13+H13+I13+J13</f>
        <v>0</v>
      </c>
      <c r="E13" s="2453"/>
      <c r="F13" s="167">
        <v>0</v>
      </c>
      <c r="G13" s="2454"/>
      <c r="H13" s="2454"/>
      <c r="I13" s="2454"/>
      <c r="J13" s="2454"/>
      <c r="K13" s="2441" t="s">
        <v>4194</v>
      </c>
    </row>
    <row r="14" spans="1:11">
      <c r="A14" s="2439" t="s">
        <v>3969</v>
      </c>
      <c r="B14" s="2446" t="s">
        <v>2976</v>
      </c>
      <c r="C14" s="2431"/>
      <c r="D14" s="2452">
        <f>E14+F14+G14+H14+I14+J14</f>
        <v>107884053.58</v>
      </c>
      <c r="E14" s="2453"/>
      <c r="F14" s="167">
        <v>107884053.58</v>
      </c>
      <c r="G14" s="2454"/>
      <c r="H14" s="2454"/>
      <c r="I14" s="2454"/>
      <c r="J14" s="2454"/>
      <c r="K14" s="2441" t="s">
        <v>3969</v>
      </c>
    </row>
    <row r="15" spans="1:11">
      <c r="A15" s="2439" t="s">
        <v>3518</v>
      </c>
      <c r="B15" s="2446" t="s">
        <v>2977</v>
      </c>
      <c r="C15" s="2431"/>
      <c r="D15" s="2452">
        <f>E15+F15+G15+H15+I15+J15</f>
        <v>0</v>
      </c>
      <c r="E15" s="2453"/>
      <c r="F15" s="167">
        <v>0</v>
      </c>
      <c r="G15" s="2454"/>
      <c r="H15" s="2454"/>
      <c r="I15" s="2454"/>
      <c r="J15" s="2454"/>
      <c r="K15" s="2441" t="s">
        <v>3518</v>
      </c>
    </row>
    <row r="16" spans="1:11">
      <c r="A16" s="2439" t="s">
        <v>3520</v>
      </c>
      <c r="B16" s="2446" t="s">
        <v>2978</v>
      </c>
      <c r="C16" s="2431"/>
      <c r="D16" s="2452">
        <f>SUM(D11:D15)</f>
        <v>2991639260.3399997</v>
      </c>
      <c r="E16" s="2455">
        <v>0</v>
      </c>
      <c r="F16" s="168">
        <f>SUM(F11:F15)</f>
        <v>2991639260.3399997</v>
      </c>
      <c r="G16" s="2456">
        <v>0</v>
      </c>
      <c r="H16" s="2456">
        <v>0</v>
      </c>
      <c r="I16" s="2456">
        <v>0</v>
      </c>
      <c r="J16" s="2456">
        <v>0</v>
      </c>
      <c r="K16" s="2441" t="s">
        <v>3520</v>
      </c>
    </row>
    <row r="17" spans="1:11">
      <c r="A17" s="2439" t="s">
        <v>3522</v>
      </c>
      <c r="B17" s="2446" t="s">
        <v>2979</v>
      </c>
      <c r="C17" s="2431"/>
      <c r="D17" s="2452">
        <f>E17+F17+G17+H17+I17+J17</f>
        <v>0</v>
      </c>
      <c r="E17" s="2453"/>
      <c r="F17" s="167">
        <v>0</v>
      </c>
      <c r="G17" s="2454"/>
      <c r="H17" s="2454"/>
      <c r="I17" s="2454"/>
      <c r="J17" s="2454"/>
      <c r="K17" s="2441" t="s">
        <v>3522</v>
      </c>
    </row>
    <row r="18" spans="1:11">
      <c r="A18" s="2439" t="s">
        <v>3524</v>
      </c>
      <c r="B18" s="2446" t="s">
        <v>2980</v>
      </c>
      <c r="C18" s="2431"/>
      <c r="D18" s="2452">
        <f>E18+F18+G18+H18+I18+J18</f>
        <v>93518.64</v>
      </c>
      <c r="E18" s="2453"/>
      <c r="F18" s="167">
        <v>93518.64</v>
      </c>
      <c r="G18" s="2454"/>
      <c r="H18" s="2454"/>
      <c r="I18" s="2454"/>
      <c r="J18" s="2454"/>
      <c r="K18" s="2441" t="s">
        <v>3524</v>
      </c>
    </row>
    <row r="19" spans="1:11">
      <c r="A19" s="2439" t="s">
        <v>3526</v>
      </c>
      <c r="B19" s="2446" t="s">
        <v>3721</v>
      </c>
      <c r="C19" s="2431"/>
      <c r="D19" s="2452">
        <f>E19+F19+G19+H19+I19+J19</f>
        <v>131997182.27000001</v>
      </c>
      <c r="E19" s="2453"/>
      <c r="F19" s="167">
        <v>131997182.27000001</v>
      </c>
      <c r="G19" s="2454"/>
      <c r="H19" s="2454"/>
      <c r="I19" s="2454"/>
      <c r="J19" s="2454"/>
      <c r="K19" s="2441" t="s">
        <v>3526</v>
      </c>
    </row>
    <row r="20" spans="1:11">
      <c r="A20" s="2439" t="s">
        <v>3528</v>
      </c>
      <c r="B20" s="2446" t="s">
        <v>2981</v>
      </c>
      <c r="C20" s="2431"/>
      <c r="D20" s="2452">
        <f>E20+F20+G20+H20+I20+J20</f>
        <v>0</v>
      </c>
      <c r="E20" s="2453"/>
      <c r="F20" s="167">
        <v>0</v>
      </c>
      <c r="G20" s="2454"/>
      <c r="H20" s="2454"/>
      <c r="I20" s="2454"/>
      <c r="J20" s="2454"/>
      <c r="K20" s="2441" t="s">
        <v>3528</v>
      </c>
    </row>
    <row r="21" spans="1:11">
      <c r="A21" s="2439" t="s">
        <v>3530</v>
      </c>
      <c r="B21" s="2446" t="s">
        <v>3556</v>
      </c>
      <c r="C21" s="2431"/>
      <c r="D21" s="2457">
        <f>SUM(D16:D20)</f>
        <v>3123729961.2499995</v>
      </c>
      <c r="E21" s="2455">
        <v>0</v>
      </c>
      <c r="F21" s="168">
        <f>SUM(F16:F20)</f>
        <v>3123729961.2499995</v>
      </c>
      <c r="G21" s="2456">
        <v>0</v>
      </c>
      <c r="H21" s="2456">
        <v>0</v>
      </c>
      <c r="I21" s="2456">
        <v>0</v>
      </c>
      <c r="J21" s="2456">
        <v>0</v>
      </c>
      <c r="K21" s="2441" t="s">
        <v>3530</v>
      </c>
    </row>
    <row r="22" spans="1:11">
      <c r="A22" s="2439" t="s">
        <v>3532</v>
      </c>
      <c r="B22" s="2446" t="s">
        <v>3557</v>
      </c>
      <c r="C22" s="2431"/>
      <c r="D22" s="2452">
        <f>E22+F22+G22+H22+I22+J22</f>
        <v>715359156.51999998</v>
      </c>
      <c r="E22" s="2455">
        <v>0</v>
      </c>
      <c r="F22" s="168">
        <v>715359156.51999998</v>
      </c>
      <c r="G22" s="2456">
        <v>0</v>
      </c>
      <c r="H22" s="2456">
        <v>0</v>
      </c>
      <c r="I22" s="2456">
        <v>0</v>
      </c>
      <c r="J22" s="2456">
        <v>0</v>
      </c>
      <c r="K22" s="2441" t="s">
        <v>3532</v>
      </c>
    </row>
    <row r="23" spans="1:11">
      <c r="A23" s="2439" t="s">
        <v>4034</v>
      </c>
      <c r="B23" s="2446" t="s">
        <v>3558</v>
      </c>
      <c r="C23" s="2431"/>
      <c r="D23" s="168">
        <v>2408370804</v>
      </c>
      <c r="E23" s="2458">
        <v>0</v>
      </c>
      <c r="F23" s="168">
        <v>2408370804</v>
      </c>
      <c r="G23" s="2459">
        <v>0</v>
      </c>
      <c r="H23" s="2459">
        <v>0</v>
      </c>
      <c r="I23" s="2459">
        <v>0</v>
      </c>
      <c r="J23" s="2459">
        <v>0</v>
      </c>
      <c r="K23" s="2441" t="s">
        <v>4034</v>
      </c>
    </row>
    <row r="24" spans="1:11">
      <c r="A24" s="2433" t="s">
        <v>4036</v>
      </c>
      <c r="B24" s="2460" t="s">
        <v>3559</v>
      </c>
      <c r="C24" s="2420"/>
      <c r="D24" s="3006"/>
      <c r="E24" s="2462"/>
      <c r="F24" s="2463"/>
      <c r="G24" s="2464"/>
      <c r="H24" s="2464"/>
      <c r="I24" s="2464"/>
      <c r="J24" s="2465"/>
      <c r="K24" s="2437" t="s">
        <v>4036</v>
      </c>
    </row>
    <row r="25" spans="1:11">
      <c r="A25" s="2466"/>
      <c r="B25" s="2467" t="s">
        <v>3560</v>
      </c>
      <c r="C25" s="2423"/>
      <c r="D25" s="2461"/>
      <c r="E25" s="2462"/>
      <c r="F25" s="2463"/>
      <c r="G25" s="2464"/>
      <c r="H25" s="2464"/>
      <c r="I25" s="2464"/>
      <c r="J25" s="2465"/>
      <c r="K25" s="2441"/>
    </row>
    <row r="26" spans="1:11">
      <c r="A26" s="2439" t="s">
        <v>4038</v>
      </c>
      <c r="B26" s="2446" t="s">
        <v>3561</v>
      </c>
      <c r="C26" s="2431"/>
      <c r="D26" s="2468"/>
      <c r="E26" s="2469"/>
      <c r="F26" s="2470"/>
      <c r="G26" s="2471"/>
      <c r="H26" s="2471"/>
      <c r="I26" s="2471"/>
      <c r="J26" s="2472"/>
      <c r="K26" s="2441" t="s">
        <v>4038</v>
      </c>
    </row>
    <row r="27" spans="1:11">
      <c r="A27" s="2439" t="s">
        <v>4040</v>
      </c>
      <c r="B27" s="2446" t="s">
        <v>3562</v>
      </c>
      <c r="C27" s="2431"/>
      <c r="D27" s="2452">
        <f>E27+F27+G27+H27+I27+J27</f>
        <v>688936177.37</v>
      </c>
      <c r="E27" s="2473"/>
      <c r="F27" s="2474">
        <v>688936177.37</v>
      </c>
      <c r="G27" s="2475"/>
      <c r="H27" s="2475"/>
      <c r="I27" s="2475"/>
      <c r="J27" s="2475"/>
      <c r="K27" s="2441" t="s">
        <v>4040</v>
      </c>
    </row>
    <row r="28" spans="1:11">
      <c r="A28" s="2439" t="s">
        <v>4042</v>
      </c>
      <c r="B28" s="2446" t="s">
        <v>3563</v>
      </c>
      <c r="C28" s="2476"/>
      <c r="D28" s="2452">
        <f>E28+F28+G28+H28+I28+J28</f>
        <v>0</v>
      </c>
      <c r="E28" s="2477"/>
      <c r="F28" s="2478">
        <v>0</v>
      </c>
      <c r="G28" s="2479"/>
      <c r="H28" s="2479"/>
      <c r="I28" s="2479"/>
      <c r="J28" s="2480"/>
      <c r="K28" s="2441" t="s">
        <v>4042</v>
      </c>
    </row>
    <row r="29" spans="1:11">
      <c r="A29" s="2439" t="s">
        <v>4044</v>
      </c>
      <c r="B29" s="2446" t="s">
        <v>3564</v>
      </c>
      <c r="C29" s="2481"/>
      <c r="D29" s="2452">
        <f>E29+F29+G29+H29+I29+J29</f>
        <v>0</v>
      </c>
      <c r="E29" s="2482"/>
      <c r="F29" s="2478">
        <v>0</v>
      </c>
      <c r="G29" s="2483"/>
      <c r="H29" s="2483"/>
      <c r="I29" s="2483"/>
      <c r="J29" s="2484"/>
      <c r="K29" s="2441" t="s">
        <v>4044</v>
      </c>
    </row>
    <row r="30" spans="1:11">
      <c r="A30" s="2439" t="s">
        <v>4046</v>
      </c>
      <c r="B30" s="2446" t="s">
        <v>3565</v>
      </c>
      <c r="C30" s="2481"/>
      <c r="D30" s="2452">
        <f>E30+F30+G30+H30+I30+J30</f>
        <v>26418896.16</v>
      </c>
      <c r="E30" s="2485"/>
      <c r="F30" s="2478">
        <v>26418896.16</v>
      </c>
      <c r="G30" s="2486"/>
      <c r="H30" s="2487"/>
      <c r="I30" s="2487"/>
      <c r="J30" s="2487"/>
      <c r="K30" s="2441" t="s">
        <v>4046</v>
      </c>
    </row>
    <row r="31" spans="1:11">
      <c r="A31" s="2439" t="s">
        <v>4048</v>
      </c>
      <c r="B31" s="2446" t="s">
        <v>3566</v>
      </c>
      <c r="C31" s="2481"/>
      <c r="D31" s="2452">
        <f>SUM(D27:D30)</f>
        <v>715355073.52999997</v>
      </c>
      <c r="E31" s="2455">
        <v>0</v>
      </c>
      <c r="F31" s="2488">
        <f>SUM(F27:F30)</f>
        <v>715355073.52999997</v>
      </c>
      <c r="G31" s="2457">
        <v>0</v>
      </c>
      <c r="H31" s="2456">
        <v>0</v>
      </c>
      <c r="I31" s="2456">
        <v>0</v>
      </c>
      <c r="J31" s="2456">
        <v>0</v>
      </c>
      <c r="K31" s="2441" t="s">
        <v>4048</v>
      </c>
    </row>
    <row r="32" spans="1:11">
      <c r="A32" s="2439" t="s">
        <v>4050</v>
      </c>
      <c r="B32" s="2446" t="s">
        <v>2979</v>
      </c>
      <c r="C32" s="2481"/>
      <c r="D32" s="2468"/>
      <c r="E32" s="2469"/>
      <c r="F32" s="2470"/>
      <c r="G32" s="2471"/>
      <c r="H32" s="2471"/>
      <c r="I32" s="2471"/>
      <c r="J32" s="2472"/>
      <c r="K32" s="2441" t="s">
        <v>4050</v>
      </c>
    </row>
    <row r="33" spans="1:11">
      <c r="A33" s="2439" t="s">
        <v>4052</v>
      </c>
      <c r="B33" s="2446" t="s">
        <v>3562</v>
      </c>
      <c r="C33" s="2476"/>
      <c r="D33" s="2452">
        <v>0</v>
      </c>
      <c r="E33" s="2485" t="s">
        <v>2174</v>
      </c>
      <c r="F33" s="2478">
        <v>0</v>
      </c>
      <c r="G33" s="2487"/>
      <c r="H33" s="2487"/>
      <c r="I33" s="2487"/>
      <c r="J33" s="2487"/>
      <c r="K33" s="2441" t="s">
        <v>4052</v>
      </c>
    </row>
    <row r="34" spans="1:11">
      <c r="A34" s="2439" t="s">
        <v>4054</v>
      </c>
      <c r="B34" s="2446" t="s">
        <v>3567</v>
      </c>
      <c r="C34" s="2431"/>
      <c r="D34" s="2452">
        <f>E34+F34+G34+H34+I34+J34</f>
        <v>0</v>
      </c>
      <c r="E34" s="2485"/>
      <c r="F34" s="2478">
        <v>0</v>
      </c>
      <c r="G34" s="2487"/>
      <c r="H34" s="2487"/>
      <c r="I34" s="2487"/>
      <c r="J34" s="2487"/>
      <c r="K34" s="2441" t="s">
        <v>4054</v>
      </c>
    </row>
    <row r="35" spans="1:11">
      <c r="A35" s="2439" t="s">
        <v>4056</v>
      </c>
      <c r="B35" s="2446" t="s">
        <v>3568</v>
      </c>
      <c r="C35" s="2431"/>
      <c r="D35" s="2452">
        <f>E35+F35+G35+H35+I35+J35</f>
        <v>0</v>
      </c>
      <c r="E35" s="2455">
        <v>0</v>
      </c>
      <c r="F35" s="2488">
        <v>0</v>
      </c>
      <c r="G35" s="2456">
        <v>0</v>
      </c>
      <c r="H35" s="2456">
        <v>0</v>
      </c>
      <c r="I35" s="2456">
        <v>0</v>
      </c>
      <c r="J35" s="2456">
        <v>0</v>
      </c>
      <c r="K35" s="2441" t="s">
        <v>4056</v>
      </c>
    </row>
    <row r="36" spans="1:11">
      <c r="A36" s="2439" t="s">
        <v>4058</v>
      </c>
      <c r="B36" s="2446" t="s">
        <v>2980</v>
      </c>
      <c r="C36" s="2431"/>
      <c r="D36" s="2468"/>
      <c r="E36" s="2469"/>
      <c r="F36" s="2470"/>
      <c r="G36" s="2471"/>
      <c r="H36" s="2471"/>
      <c r="I36" s="2471"/>
      <c r="J36" s="2472"/>
      <c r="K36" s="2441" t="s">
        <v>4058</v>
      </c>
    </row>
    <row r="37" spans="1:11">
      <c r="A37" s="2439" t="s">
        <v>4060</v>
      </c>
      <c r="B37" s="2446" t="s">
        <v>3562</v>
      </c>
      <c r="C37" s="2431"/>
      <c r="D37" s="2452">
        <f>E37+F37+G37+H37+I37+J37</f>
        <v>4082.9900000000002</v>
      </c>
      <c r="E37" s="2485"/>
      <c r="F37" s="2478">
        <v>4082.9900000000002</v>
      </c>
      <c r="G37" s="2487"/>
      <c r="H37" s="2487"/>
      <c r="I37" s="2487"/>
      <c r="J37" s="2487"/>
      <c r="K37" s="2441" t="s">
        <v>4060</v>
      </c>
    </row>
    <row r="38" spans="1:11">
      <c r="A38" s="2439" t="s">
        <v>4062</v>
      </c>
      <c r="B38" s="2446" t="s">
        <v>3569</v>
      </c>
      <c r="C38" s="2431"/>
      <c r="D38" s="2452">
        <f>E38+F38+G38+H38+I38+J38</f>
        <v>0</v>
      </c>
      <c r="E38" s="2485"/>
      <c r="F38" s="2478">
        <v>0</v>
      </c>
      <c r="G38" s="2487"/>
      <c r="H38" s="2487"/>
      <c r="I38" s="2487"/>
      <c r="J38" s="2487"/>
      <c r="K38" s="2441" t="s">
        <v>4062</v>
      </c>
    </row>
    <row r="39" spans="1:11">
      <c r="A39" s="2439" t="s">
        <v>4064</v>
      </c>
      <c r="B39" s="2446" t="s">
        <v>3570</v>
      </c>
      <c r="C39" s="2489"/>
      <c r="D39" s="2452">
        <f>E39+F39+G39+H39+I39+J39</f>
        <v>4082.9900000000002</v>
      </c>
      <c r="E39" s="2455">
        <v>0</v>
      </c>
      <c r="F39" s="2488">
        <f>SUM(F37:F38)</f>
        <v>4082.9900000000002</v>
      </c>
      <c r="G39" s="2456">
        <v>0</v>
      </c>
      <c r="H39" s="2456">
        <v>0</v>
      </c>
      <c r="I39" s="2456">
        <v>0</v>
      </c>
      <c r="J39" s="2456">
        <v>0</v>
      </c>
      <c r="K39" s="2441" t="s">
        <v>4064</v>
      </c>
    </row>
    <row r="40" spans="1:11">
      <c r="A40" s="2439" t="s">
        <v>1702</v>
      </c>
      <c r="B40" s="2446" t="s">
        <v>3571</v>
      </c>
      <c r="C40" s="2431"/>
      <c r="D40" s="2452">
        <f>E40+F40+G40+H40+I40+J40</f>
        <v>0</v>
      </c>
      <c r="E40" s="2482"/>
      <c r="F40" s="2478">
        <v>0</v>
      </c>
      <c r="G40" s="2483"/>
      <c r="H40" s="2483"/>
      <c r="I40" s="2483"/>
      <c r="J40" s="2484"/>
      <c r="K40" s="2441" t="s">
        <v>1702</v>
      </c>
    </row>
    <row r="41" spans="1:11">
      <c r="A41" s="2439" t="s">
        <v>1704</v>
      </c>
      <c r="B41" s="2446" t="s">
        <v>3572</v>
      </c>
      <c r="C41" s="2431"/>
      <c r="D41" s="2452">
        <f>E41+F41+G41+H41+I41+J41</f>
        <v>0</v>
      </c>
      <c r="E41" s="2485"/>
      <c r="F41" s="2478">
        <v>0</v>
      </c>
      <c r="G41" s="2487"/>
      <c r="H41" s="2487"/>
      <c r="I41" s="2487"/>
      <c r="J41" s="2487"/>
      <c r="K41" s="2441" t="s">
        <v>1704</v>
      </c>
    </row>
    <row r="42" spans="1:11">
      <c r="A42" s="2433" t="s">
        <v>1706</v>
      </c>
      <c r="B42" s="2460" t="s">
        <v>3573</v>
      </c>
      <c r="C42" s="2428"/>
      <c r="D42" s="2449">
        <f>D31+D39</f>
        <v>715359156.51999998</v>
      </c>
      <c r="E42" s="2458">
        <v>0</v>
      </c>
      <c r="F42" s="2449">
        <f>F31+F39</f>
        <v>715359156.51999998</v>
      </c>
      <c r="G42" s="2459">
        <v>0</v>
      </c>
      <c r="H42" s="2459">
        <v>0</v>
      </c>
      <c r="I42" s="2459">
        <v>0</v>
      </c>
      <c r="J42" s="2459">
        <v>0</v>
      </c>
      <c r="K42" s="2437" t="s">
        <v>1706</v>
      </c>
    </row>
    <row r="43" spans="1:11">
      <c r="A43" s="2439"/>
      <c r="B43" s="2446" t="s">
        <v>997</v>
      </c>
      <c r="C43" s="2490"/>
      <c r="D43" s="2468"/>
      <c r="E43" s="2469"/>
      <c r="F43" s="2470"/>
      <c r="G43" s="2471"/>
      <c r="H43" s="2471"/>
      <c r="I43" s="2471"/>
      <c r="J43" s="2472"/>
      <c r="K43" s="2491"/>
    </row>
    <row r="44" spans="1:11">
      <c r="A44" s="2415"/>
      <c r="B44" s="2428"/>
      <c r="C44" s="2428"/>
      <c r="D44" s="2464"/>
      <c r="E44" s="2462"/>
      <c r="F44" s="2463"/>
      <c r="G44" s="2428"/>
      <c r="H44" s="2428"/>
      <c r="I44" s="2428"/>
      <c r="J44" s="2464"/>
      <c r="K44" s="2462"/>
    </row>
    <row r="45" spans="1:11">
      <c r="A45" s="2415"/>
      <c r="B45" s="2428"/>
      <c r="C45" s="2428"/>
      <c r="D45" s="2492"/>
      <c r="E45" s="2462"/>
      <c r="F45" s="2493"/>
      <c r="G45" s="2428"/>
      <c r="H45" s="2428"/>
      <c r="I45" s="2428"/>
      <c r="J45" s="2464"/>
      <c r="K45" s="2462"/>
    </row>
    <row r="46" spans="1:11">
      <c r="A46" s="2415"/>
      <c r="B46" s="2428"/>
      <c r="C46" s="2428"/>
      <c r="D46" s="2464"/>
      <c r="E46" s="2462"/>
      <c r="F46" s="2415"/>
      <c r="G46" s="2420"/>
      <c r="H46" s="2428"/>
      <c r="I46" s="2428"/>
      <c r="J46" s="2464"/>
      <c r="K46" s="2462"/>
    </row>
    <row r="47" spans="1:11">
      <c r="A47" s="2415"/>
      <c r="B47" s="2494"/>
      <c r="C47" s="2428"/>
      <c r="D47" s="2495"/>
      <c r="E47" s="2462"/>
      <c r="F47" s="2415"/>
      <c r="G47" s="2420"/>
      <c r="H47" s="2428"/>
      <c r="I47" s="2428"/>
      <c r="J47" s="2464"/>
      <c r="K47" s="2462"/>
    </row>
    <row r="48" spans="1:11">
      <c r="A48" s="2415"/>
      <c r="B48" s="2420"/>
      <c r="C48" s="2428"/>
      <c r="D48" s="2464"/>
      <c r="E48" s="2462"/>
      <c r="F48" s="2415"/>
      <c r="G48" s="2496"/>
      <c r="H48" s="2428"/>
      <c r="I48" s="2428"/>
      <c r="J48" s="2464"/>
      <c r="K48" s="2462"/>
    </row>
    <row r="49" spans="1:11">
      <c r="A49" s="2415"/>
      <c r="B49" s="2494"/>
      <c r="C49" s="2428"/>
      <c r="D49" s="2492"/>
      <c r="E49" s="2462"/>
      <c r="F49" s="2415"/>
      <c r="G49" s="2496"/>
      <c r="H49" s="2428"/>
      <c r="I49" s="2428"/>
      <c r="J49" s="2464"/>
      <c r="K49" s="2462"/>
    </row>
    <row r="50" spans="1:11">
      <c r="A50" s="2415"/>
      <c r="B50" s="2420"/>
      <c r="C50" s="2428"/>
      <c r="D50" s="2464"/>
      <c r="E50" s="2462"/>
      <c r="F50" s="2415"/>
      <c r="G50" s="2420"/>
      <c r="H50" s="2428"/>
      <c r="I50" s="2428"/>
      <c r="J50" s="2464"/>
      <c r="K50" s="2462"/>
    </row>
    <row r="51" spans="1:11">
      <c r="A51" s="2415"/>
      <c r="B51" s="2494"/>
      <c r="C51" s="2428"/>
      <c r="D51" s="2497"/>
      <c r="E51" s="2462"/>
      <c r="F51" s="2415"/>
      <c r="G51" s="2420"/>
      <c r="H51" s="2428"/>
      <c r="I51" s="2428"/>
      <c r="J51" s="2464"/>
      <c r="K51" s="2462"/>
    </row>
    <row r="52" spans="1:11">
      <c r="A52" s="2415"/>
      <c r="B52" s="2420"/>
      <c r="C52" s="2428"/>
      <c r="D52" s="2464"/>
      <c r="E52" s="2462"/>
      <c r="F52" s="2415"/>
      <c r="G52" s="2420"/>
      <c r="H52" s="2428"/>
      <c r="I52" s="2428"/>
      <c r="J52" s="2464"/>
      <c r="K52" s="2462"/>
    </row>
    <row r="53" spans="1:11">
      <c r="A53" s="2415"/>
      <c r="B53" s="2420"/>
      <c r="C53" s="2428"/>
      <c r="D53" s="2464"/>
      <c r="E53" s="2462"/>
      <c r="F53" s="2415"/>
      <c r="G53" s="2420"/>
      <c r="H53" s="2428"/>
      <c r="I53" s="2428"/>
      <c r="J53" s="2464"/>
      <c r="K53" s="2462"/>
    </row>
    <row r="54" spans="1:11">
      <c r="A54" s="2415"/>
      <c r="B54" s="2420"/>
      <c r="C54" s="2428"/>
      <c r="D54" s="2464"/>
      <c r="E54" s="2462"/>
      <c r="F54" s="2415"/>
      <c r="G54" s="2420"/>
      <c r="H54" s="2428"/>
      <c r="I54" s="2428"/>
      <c r="J54" s="2464"/>
      <c r="K54" s="2462"/>
    </row>
    <row r="55" spans="1:11">
      <c r="A55" s="2415"/>
      <c r="B55" s="2420"/>
      <c r="C55" s="2428"/>
      <c r="D55" s="2464"/>
      <c r="E55" s="2462"/>
      <c r="F55" s="2415"/>
      <c r="G55" s="2420"/>
      <c r="H55" s="2428"/>
      <c r="I55" s="2428"/>
      <c r="J55" s="2464"/>
      <c r="K55" s="2462"/>
    </row>
    <row r="56" spans="1:11" ht="13.5" thickBot="1">
      <c r="A56" s="2498"/>
      <c r="B56" s="2499"/>
      <c r="C56" s="2500"/>
      <c r="D56" s="2501"/>
      <c r="E56" s="2502"/>
      <c r="F56" s="2498"/>
      <c r="G56" s="2499"/>
      <c r="H56" s="2500"/>
      <c r="I56" s="2500"/>
      <c r="J56" s="2501"/>
      <c r="K56" s="2502"/>
    </row>
    <row r="57" spans="1:11">
      <c r="A57" s="3179" t="s">
        <v>3238</v>
      </c>
      <c r="B57" s="3179"/>
      <c r="C57" s="2428"/>
      <c r="D57" s="2464"/>
      <c r="E57" s="2464"/>
      <c r="F57" s="3179" t="s">
        <v>3238</v>
      </c>
      <c r="G57" s="3179"/>
      <c r="H57" s="2428"/>
      <c r="I57" s="2428"/>
      <c r="J57" s="2464"/>
      <c r="K57" s="2464"/>
    </row>
    <row r="58" spans="1:11">
      <c r="A58" s="2428" t="s">
        <v>3574</v>
      </c>
      <c r="B58" s="2428"/>
      <c r="C58" s="2503"/>
      <c r="D58" s="2464"/>
      <c r="E58" s="2464"/>
      <c r="F58" s="2428" t="s">
        <v>3575</v>
      </c>
      <c r="G58" s="2428"/>
      <c r="H58" s="2503"/>
      <c r="I58" s="2428" t="s">
        <v>1570</v>
      </c>
      <c r="J58" s="2464"/>
      <c r="K58" s="2464"/>
    </row>
  </sheetData>
  <mergeCells count="2">
    <mergeCell ref="A57:B57"/>
    <mergeCell ref="F57:G57"/>
  </mergeCells>
  <printOptions horizontalCentered="1" verticalCentered="1"/>
  <pageMargins left="0.7" right="0.7" top="0.75" bottom="0.75" header="0.3" footer="0.3"/>
  <pageSetup scale="83" fitToWidth="2" orientation="portrait" r:id="rId1"/>
  <colBreaks count="1" manualBreakCount="1">
    <brk id="5" max="57" man="1"/>
  </colBreaks>
</worksheet>
</file>

<file path=xl/worksheets/sheet2.xml><?xml version="1.0" encoding="utf-8"?>
<worksheet xmlns="http://schemas.openxmlformats.org/spreadsheetml/2006/main" xmlns:r="http://schemas.openxmlformats.org/officeDocument/2006/relationships">
  <sheetPr transitionEvaluation="1" codeName="Sheet2">
    <pageSetUpPr fitToPage="1"/>
  </sheetPr>
  <dimension ref="A1:IO70"/>
  <sheetViews>
    <sheetView defaultGridColor="0" topLeftCell="A36" colorId="8" zoomScale="75" zoomScaleNormal="100" workbookViewId="0">
      <selection activeCell="C28" sqref="C28"/>
    </sheetView>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56" t="s">
        <v>274</v>
      </c>
      <c r="B1" s="56"/>
      <c r="C1" s="56"/>
      <c r="D1" s="30"/>
      <c r="F1" s="5"/>
      <c r="G1" s="30"/>
      <c r="H1" s="5"/>
      <c r="I1" s="5"/>
    </row>
    <row r="2" spans="1:9" ht="43.15" customHeight="1">
      <c r="A2" s="56" t="s">
        <v>275</v>
      </c>
      <c r="B2" s="56"/>
      <c r="C2" s="56"/>
      <c r="D2" s="30"/>
      <c r="F2" s="5"/>
      <c r="G2" s="30"/>
      <c r="H2" s="5"/>
      <c r="I2" s="5"/>
    </row>
    <row r="3" spans="1:9" ht="19.899999999999999" customHeight="1">
      <c r="A3" s="1"/>
      <c r="B3" s="1"/>
      <c r="C3" s="30"/>
      <c r="D3" s="30"/>
      <c r="F3" s="5"/>
      <c r="G3" s="5"/>
      <c r="H3" s="5"/>
      <c r="I3" s="5"/>
    </row>
    <row r="4" spans="1:9" ht="19.899999999999999" customHeight="1">
      <c r="A4" s="31" t="s">
        <v>276</v>
      </c>
      <c r="B4" s="31"/>
      <c r="C4" s="30"/>
      <c r="D4" s="30"/>
      <c r="F4" s="5"/>
      <c r="G4" s="5"/>
      <c r="H4" s="5"/>
      <c r="I4" s="5"/>
    </row>
    <row r="5" spans="1:9" ht="28.9" customHeight="1">
      <c r="A5" s="31" t="s">
        <v>277</v>
      </c>
      <c r="B5" s="31"/>
      <c r="C5" s="30"/>
      <c r="D5" s="30"/>
      <c r="F5" s="5"/>
      <c r="G5" s="5"/>
      <c r="H5" s="5"/>
      <c r="I5" s="5"/>
    </row>
    <row r="6" spans="1:9" ht="29.45" customHeight="1">
      <c r="A6" s="32" t="str">
        <f>A46</f>
        <v>Year ended December 31, 2013</v>
      </c>
      <c r="B6" s="32"/>
      <c r="C6" s="30"/>
      <c r="D6" s="30"/>
      <c r="F6" s="5"/>
      <c r="G6" s="5"/>
      <c r="H6" s="5"/>
      <c r="I6" s="5"/>
    </row>
    <row r="7" spans="1:9" ht="14.45" customHeight="1">
      <c r="A7" s="5"/>
      <c r="B7" s="5"/>
      <c r="C7" s="5"/>
      <c r="D7" s="5"/>
      <c r="F7" s="5"/>
      <c r="G7" s="5"/>
      <c r="H7" s="5"/>
      <c r="I7" s="5"/>
    </row>
    <row r="8" spans="1:9" ht="22.9" customHeight="1">
      <c r="A8" s="54" t="s">
        <v>278</v>
      </c>
      <c r="B8" s="57"/>
      <c r="C8" s="5"/>
      <c r="F8" s="5"/>
      <c r="G8" s="2"/>
      <c r="H8" s="5"/>
      <c r="I8" s="5"/>
    </row>
    <row r="9" spans="1:9" ht="18" customHeight="1">
      <c r="B9" s="73">
        <v>1</v>
      </c>
      <c r="C9" s="74" t="s">
        <v>279</v>
      </c>
      <c r="D9" s="52"/>
      <c r="F9" s="5"/>
      <c r="G9" s="5"/>
      <c r="H9" s="5"/>
      <c r="I9" s="5"/>
    </row>
    <row r="10" spans="1:9" ht="18" customHeight="1">
      <c r="B10" s="73"/>
      <c r="C10" s="75" t="s">
        <v>280</v>
      </c>
      <c r="D10" s="52"/>
      <c r="F10" s="30"/>
      <c r="G10" s="5"/>
      <c r="H10" s="5"/>
      <c r="I10" s="5"/>
    </row>
    <row r="11" spans="1:9" ht="18" customHeight="1">
      <c r="B11" s="73"/>
      <c r="C11" s="4"/>
      <c r="D11" s="5"/>
      <c r="F11" s="5"/>
      <c r="G11" s="5"/>
      <c r="H11" s="5"/>
      <c r="I11" s="5"/>
    </row>
    <row r="12" spans="1:9" ht="21.6" customHeight="1">
      <c r="B12" s="73">
        <v>2</v>
      </c>
      <c r="C12" s="82" t="s">
        <v>775</v>
      </c>
      <c r="D12" s="30"/>
      <c r="F12" s="30"/>
      <c r="G12" s="30"/>
      <c r="H12" s="31"/>
      <c r="I12" s="5"/>
    </row>
    <row r="13" spans="1:9" ht="18" customHeight="1">
      <c r="B13" s="35"/>
      <c r="C13" s="74" t="s">
        <v>618</v>
      </c>
      <c r="D13" s="5"/>
      <c r="F13" s="5"/>
      <c r="G13" s="5"/>
      <c r="H13" s="31"/>
      <c r="I13" s="5"/>
    </row>
    <row r="14" spans="1:9" ht="18" customHeight="1">
      <c r="B14" s="35"/>
      <c r="C14" s="74" t="s">
        <v>619</v>
      </c>
      <c r="D14" s="5"/>
      <c r="F14" s="5"/>
      <c r="G14" s="30"/>
      <c r="H14" s="32"/>
      <c r="I14" s="5"/>
    </row>
    <row r="15" spans="1:9" ht="13.15" customHeight="1">
      <c r="A15" s="5"/>
      <c r="B15" s="5"/>
      <c r="C15" s="51"/>
      <c r="D15" s="5"/>
      <c r="F15" s="5"/>
      <c r="G15" s="5"/>
      <c r="H15" s="5"/>
      <c r="I15" s="5"/>
    </row>
    <row r="16" spans="1:9" ht="23.45" customHeight="1">
      <c r="A16" s="5"/>
      <c r="B16" s="5"/>
      <c r="C16" s="55" t="s">
        <v>620</v>
      </c>
      <c r="D16" s="33"/>
      <c r="F16" s="5"/>
      <c r="G16" s="5"/>
      <c r="H16" s="5"/>
      <c r="I16" s="5"/>
    </row>
    <row r="17" spans="1:249" ht="13.15" customHeight="1">
      <c r="A17" s="3"/>
      <c r="B17" s="3"/>
      <c r="C17" s="53"/>
      <c r="F17" s="5"/>
      <c r="G17" s="5"/>
      <c r="H17" s="5"/>
    </row>
    <row r="18" spans="1:249" ht="13.5" customHeight="1">
      <c r="A18" s="5"/>
      <c r="B18" s="5"/>
      <c r="C18" s="51"/>
      <c r="D18" s="5"/>
      <c r="F18" s="5"/>
      <c r="G18" s="5"/>
      <c r="H18" s="5"/>
      <c r="I18" s="5"/>
    </row>
    <row r="19" spans="1:249" ht="13.5" customHeight="1">
      <c r="A19" s="5"/>
      <c r="B19" s="5"/>
      <c r="C19" s="51"/>
      <c r="D19" s="5"/>
      <c r="F19" s="5"/>
      <c r="G19" s="5"/>
      <c r="H19" s="5"/>
      <c r="I19" s="5"/>
    </row>
    <row r="20" spans="1:249" ht="13.5" customHeight="1">
      <c r="A20" s="5"/>
      <c r="B20" s="5"/>
      <c r="C20" s="51"/>
      <c r="D20" s="5"/>
      <c r="F20" s="5"/>
      <c r="G20" s="5"/>
      <c r="H20" s="5"/>
      <c r="I20" s="5"/>
    </row>
    <row r="21" spans="1:249" ht="13.15" customHeight="1">
      <c r="A21" s="5"/>
      <c r="B21" s="5"/>
      <c r="C21" s="51"/>
      <c r="D21" s="5"/>
      <c r="F21" s="5"/>
      <c r="G21" s="5"/>
      <c r="H21" s="5"/>
      <c r="I21" s="5"/>
    </row>
    <row r="22" spans="1:249" ht="15" customHeight="1">
      <c r="A22" s="72"/>
      <c r="B22" s="72"/>
      <c r="C22" s="34" t="s">
        <v>621</v>
      </c>
      <c r="D22" s="62"/>
      <c r="F22" s="4"/>
      <c r="G22" s="5"/>
      <c r="H22" s="5"/>
      <c r="I22" s="5"/>
    </row>
    <row r="23" spans="1:249" ht="15" customHeight="1">
      <c r="A23" s="59"/>
      <c r="B23" s="59"/>
      <c r="C23" s="59"/>
      <c r="D23" s="59"/>
      <c r="E23" s="4"/>
      <c r="F23" s="4"/>
      <c r="G23" s="5"/>
      <c r="H23" s="5"/>
      <c r="I23" s="5"/>
    </row>
    <row r="24" spans="1:249" ht="15" customHeight="1">
      <c r="A24" s="59"/>
      <c r="B24" s="59"/>
      <c r="C24" s="59"/>
      <c r="D24" s="59"/>
      <c r="E24" s="4"/>
      <c r="F24" s="4"/>
      <c r="G24" s="4"/>
      <c r="H24" s="4"/>
      <c r="I24" s="4"/>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row>
    <row r="25" spans="1:249" ht="18" customHeight="1">
      <c r="A25" s="60" t="s">
        <v>622</v>
      </c>
      <c r="B25" s="61"/>
      <c r="C25" s="62" t="s">
        <v>3553</v>
      </c>
      <c r="D25" s="63"/>
      <c r="E25" s="4"/>
      <c r="F25" s="4"/>
      <c r="G25" s="4"/>
      <c r="H25" s="4"/>
      <c r="I25" s="4"/>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c r="HY25" s="35"/>
      <c r="HZ25" s="35"/>
      <c r="IA25" s="35"/>
      <c r="IB25" s="35"/>
      <c r="IC25" s="35"/>
      <c r="ID25" s="35"/>
      <c r="IE25" s="35"/>
      <c r="IF25" s="35"/>
      <c r="IG25" s="35"/>
      <c r="IH25" s="35"/>
      <c r="II25" s="35"/>
      <c r="IJ25" s="35"/>
      <c r="IK25" s="35"/>
      <c r="IL25" s="35"/>
      <c r="IM25" s="35"/>
      <c r="IN25" s="35"/>
      <c r="IO25" s="35"/>
    </row>
    <row r="26" spans="1:249" ht="18" customHeight="1">
      <c r="A26" s="60"/>
      <c r="B26" s="61"/>
      <c r="C26" s="61"/>
      <c r="D26" s="63"/>
      <c r="E26" s="4"/>
      <c r="F26" s="4"/>
      <c r="G26" s="4"/>
      <c r="H26" s="4"/>
      <c r="I26" s="4"/>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row>
    <row r="27" spans="1:249" ht="18" customHeight="1">
      <c r="A27" s="60" t="s">
        <v>624</v>
      </c>
      <c r="B27" s="61"/>
      <c r="C27" s="62" t="s">
        <v>372</v>
      </c>
      <c r="D27" s="63"/>
      <c r="E27" s="4"/>
      <c r="F27" s="4"/>
      <c r="G27" s="4"/>
      <c r="H27" s="4"/>
      <c r="I27" s="4"/>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row>
    <row r="28" spans="1:249" ht="18" customHeight="1">
      <c r="A28" s="60"/>
      <c r="B28" s="61"/>
      <c r="C28" s="61"/>
      <c r="D28" s="63"/>
      <c r="E28" s="4"/>
      <c r="F28" s="4"/>
      <c r="G28" s="4"/>
      <c r="H28" s="4"/>
      <c r="I28" s="4"/>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c r="HX28" s="35"/>
      <c r="HY28" s="35"/>
      <c r="HZ28" s="35"/>
      <c r="IA28" s="35"/>
      <c r="IB28" s="35"/>
      <c r="IC28" s="35"/>
      <c r="ID28" s="35"/>
      <c r="IE28" s="35"/>
      <c r="IF28" s="35"/>
      <c r="IG28" s="35"/>
      <c r="IH28" s="35"/>
      <c r="II28" s="35"/>
      <c r="IJ28" s="35"/>
      <c r="IK28" s="35"/>
      <c r="IL28" s="35"/>
      <c r="IM28" s="35"/>
      <c r="IN28" s="35"/>
      <c r="IO28" s="35"/>
    </row>
    <row r="29" spans="1:249" ht="18" customHeight="1">
      <c r="A29" s="60" t="s">
        <v>625</v>
      </c>
      <c r="B29" s="61"/>
      <c r="C29" s="62" t="s">
        <v>373</v>
      </c>
      <c r="D29" s="63"/>
      <c r="E29" s="4"/>
      <c r="F29" s="4"/>
      <c r="G29" s="4"/>
      <c r="H29" s="4"/>
      <c r="I29" s="4"/>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row>
    <row r="30" spans="1:249" ht="18" customHeight="1">
      <c r="A30" s="64"/>
      <c r="B30" s="59"/>
      <c r="C30" s="59"/>
      <c r="D30" s="59"/>
      <c r="E30" s="4"/>
      <c r="F30" s="4"/>
      <c r="G30" s="4"/>
      <c r="H30" s="4"/>
      <c r="I30" s="4"/>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row>
    <row r="31" spans="1:249" ht="18" customHeight="1">
      <c r="A31" s="65"/>
      <c r="B31" s="66"/>
      <c r="C31" s="66"/>
      <c r="D31" s="67"/>
      <c r="E31" s="36"/>
      <c r="F31" s="36"/>
      <c r="G31" s="4"/>
      <c r="H31" s="4"/>
      <c r="I31" s="4"/>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row>
    <row r="32" spans="1:249" ht="18" customHeight="1">
      <c r="A32" s="65"/>
      <c r="B32" s="66"/>
      <c r="C32" s="66"/>
      <c r="D32" s="67"/>
      <c r="E32" s="36"/>
      <c r="F32" s="36"/>
      <c r="G32" s="4"/>
      <c r="H32" s="4"/>
      <c r="I32" s="4"/>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row>
    <row r="33" spans="1:249" ht="18" customHeight="1">
      <c r="A33" s="65"/>
      <c r="B33" s="66"/>
      <c r="C33" s="66"/>
      <c r="D33" s="68"/>
      <c r="E33" s="5"/>
      <c r="F33" s="5"/>
      <c r="G33" s="36"/>
      <c r="H33" s="36"/>
      <c r="I33" s="36"/>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row>
    <row r="34" spans="1:249" ht="18" customHeight="1">
      <c r="A34" s="65"/>
      <c r="B34" s="66"/>
      <c r="C34" s="66"/>
      <c r="D34" s="68"/>
      <c r="E34" s="5"/>
      <c r="F34" s="5"/>
      <c r="G34" s="36"/>
      <c r="H34" s="36"/>
      <c r="I34" s="36"/>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row>
    <row r="35" spans="1:249" ht="18" customHeight="1">
      <c r="A35" s="69"/>
      <c r="B35" s="68"/>
      <c r="C35" s="68"/>
      <c r="D35" s="68"/>
      <c r="E35" s="4" t="s">
        <v>4155</v>
      </c>
      <c r="F35" s="5"/>
      <c r="G35" s="5"/>
      <c r="H35" s="5"/>
      <c r="I35" s="5"/>
    </row>
    <row r="36" spans="1:249" ht="18" customHeight="1">
      <c r="A36" s="60" t="s">
        <v>626</v>
      </c>
      <c r="B36" s="61"/>
      <c r="C36" s="84" t="s">
        <v>4661</v>
      </c>
      <c r="D36" s="63"/>
      <c r="E36" s="85" t="s">
        <v>4156</v>
      </c>
      <c r="F36" s="5"/>
      <c r="G36" s="5"/>
      <c r="H36" s="5"/>
      <c r="I36" s="5"/>
    </row>
    <row r="37" spans="1:249" ht="18" customHeight="1">
      <c r="A37" s="70"/>
      <c r="B37" s="71"/>
      <c r="C37" s="71"/>
      <c r="D37" s="63"/>
      <c r="E37" s="85"/>
      <c r="F37" s="5"/>
      <c r="G37" s="5"/>
      <c r="H37" s="5"/>
      <c r="I37" s="5"/>
    </row>
    <row r="38" spans="1:249" ht="18" customHeight="1">
      <c r="A38" s="60" t="s">
        <v>627</v>
      </c>
      <c r="B38" s="61"/>
      <c r="C38" s="84" t="s">
        <v>4660</v>
      </c>
      <c r="D38" s="63"/>
      <c r="E38" s="85" t="s">
        <v>4157</v>
      </c>
      <c r="F38" s="5"/>
      <c r="G38" s="5"/>
      <c r="H38" s="5"/>
      <c r="I38" s="5"/>
    </row>
    <row r="39" spans="1:249" ht="18" customHeight="1">
      <c r="A39" s="70"/>
      <c r="B39" s="71"/>
      <c r="C39" s="71" t="s">
        <v>2174</v>
      </c>
      <c r="D39" s="63"/>
      <c r="E39" s="85"/>
      <c r="F39" s="5"/>
      <c r="G39" s="5"/>
      <c r="H39" s="5"/>
      <c r="I39" s="5"/>
    </row>
    <row r="40" spans="1:249" ht="18" customHeight="1">
      <c r="A40" s="60" t="s">
        <v>628</v>
      </c>
      <c r="B40" s="61"/>
      <c r="C40" s="84" t="s">
        <v>4662</v>
      </c>
      <c r="D40" s="63"/>
      <c r="E40" s="85" t="s">
        <v>4158</v>
      </c>
      <c r="F40" s="5"/>
      <c r="G40" s="5"/>
      <c r="H40" s="5"/>
      <c r="I40" s="5"/>
    </row>
    <row r="41" spans="1:249" ht="18" customHeight="1">
      <c r="A41" s="64"/>
      <c r="B41" s="59"/>
      <c r="C41" s="68"/>
      <c r="D41" s="68"/>
      <c r="E41" s="5"/>
      <c r="F41" s="5"/>
      <c r="G41" s="5"/>
      <c r="H41" s="5"/>
      <c r="I41" s="5"/>
    </row>
    <row r="42" spans="1:249" ht="18" customHeight="1">
      <c r="A42" s="64"/>
      <c r="B42" s="59"/>
      <c r="C42" s="68"/>
      <c r="D42" s="68"/>
      <c r="E42" s="5"/>
      <c r="F42" s="5"/>
      <c r="G42" s="5"/>
      <c r="H42" s="5"/>
      <c r="I42" s="5"/>
    </row>
    <row r="43" spans="1:249" ht="18" customHeight="1">
      <c r="A43" s="64"/>
      <c r="B43" s="59"/>
      <c r="C43" s="68"/>
      <c r="D43" s="68"/>
      <c r="E43" s="5"/>
      <c r="F43" s="5"/>
      <c r="G43" s="5"/>
      <c r="H43" s="5"/>
      <c r="I43" s="5"/>
    </row>
    <row r="44" spans="1:249" ht="18" customHeight="1">
      <c r="A44" s="64"/>
      <c r="B44" s="59"/>
      <c r="C44" s="68"/>
      <c r="D44" s="68"/>
      <c r="E44" s="5"/>
      <c r="F44" s="5"/>
      <c r="G44" s="5"/>
      <c r="H44" s="5"/>
      <c r="I44" s="5"/>
    </row>
    <row r="45" spans="1:249" ht="18" customHeight="1">
      <c r="A45" s="64"/>
      <c r="B45" s="59"/>
      <c r="C45" s="68"/>
      <c r="D45" s="68"/>
      <c r="E45" s="5"/>
      <c r="F45" s="5"/>
      <c r="G45" s="5"/>
      <c r="H45" s="5"/>
      <c r="I45" s="5"/>
    </row>
    <row r="46" spans="1:249" ht="18" customHeight="1">
      <c r="A46" s="64" t="str">
        <f>"Year ended "&amp;C38</f>
        <v>Year ended December 31, 2013</v>
      </c>
      <c r="B46" s="59"/>
      <c r="C46" s="68"/>
      <c r="D46" s="68"/>
      <c r="E46" s="5"/>
      <c r="F46" s="5"/>
      <c r="G46" s="5"/>
      <c r="H46" s="5"/>
      <c r="I46" s="5"/>
    </row>
    <row r="47" spans="1:249" ht="18" customHeight="1">
      <c r="A47" s="64"/>
      <c r="B47" s="59"/>
      <c r="C47" s="68"/>
      <c r="D47" s="68"/>
      <c r="E47" s="5"/>
      <c r="F47" s="5"/>
      <c r="G47" s="5"/>
      <c r="H47" s="5"/>
      <c r="I47" s="5"/>
    </row>
    <row r="48" spans="1:249" ht="18" customHeight="1">
      <c r="A48" s="64"/>
      <c r="B48" s="59"/>
      <c r="C48" s="68"/>
      <c r="D48" s="68"/>
      <c r="E48" s="5"/>
      <c r="F48" s="5"/>
      <c r="G48" s="5"/>
      <c r="H48" s="5"/>
      <c r="I48" s="5"/>
    </row>
    <row r="49" spans="1:9" ht="13.5" customHeight="1">
      <c r="A49" s="58"/>
      <c r="B49" s="4"/>
      <c r="C49" s="5"/>
      <c r="D49" s="5"/>
      <c r="E49" s="5"/>
      <c r="F49" s="5"/>
      <c r="G49" s="5"/>
      <c r="H49" s="5"/>
      <c r="I49" s="5"/>
    </row>
    <row r="50" spans="1:9" ht="15" customHeight="1">
      <c r="A50" s="58" t="str">
        <f>"Annual Report of "&amp;C25</f>
        <v xml:space="preserve">Annual Report of KeySpan Gas East Corp./D/B/A National Grid </v>
      </c>
      <c r="B50" s="4"/>
      <c r="C50" s="5"/>
      <c r="D50" s="5"/>
      <c r="E50" s="5"/>
      <c r="F50" s="5"/>
      <c r="G50" s="5"/>
      <c r="H50" s="5"/>
      <c r="I50" s="5"/>
    </row>
    <row r="51" spans="1:9" ht="13.5" customHeight="1">
      <c r="A51" s="58"/>
      <c r="B51" s="4"/>
      <c r="C51" s="5"/>
      <c r="D51" s="5"/>
      <c r="E51" s="5"/>
      <c r="F51" s="5"/>
      <c r="G51" s="5"/>
      <c r="H51" s="5"/>
      <c r="I51" s="5"/>
    </row>
    <row r="52" spans="1:9" ht="15.6" customHeight="1">
      <c r="A52" s="58" t="str">
        <f>"Annual Report of "&amp;C25&amp;"                                                       "&amp;A6</f>
        <v>Annual Report of KeySpan Gas East Corp./D/B/A National Grid                                                        Year ended December 31, 2013</v>
      </c>
      <c r="B52" s="4"/>
      <c r="C52" s="5"/>
      <c r="D52" s="5"/>
      <c r="E52" s="5"/>
      <c r="F52" s="5"/>
      <c r="G52" s="5"/>
      <c r="H52" s="5"/>
      <c r="I52" s="5"/>
    </row>
    <row r="53" spans="1:9" ht="13.5" customHeight="1">
      <c r="A53" s="58"/>
      <c r="B53" s="4"/>
      <c r="C53" s="5"/>
      <c r="D53" s="5"/>
      <c r="E53" s="5"/>
      <c r="F53" s="5"/>
      <c r="G53" s="5"/>
      <c r="H53" s="5"/>
      <c r="I53" s="5"/>
    </row>
    <row r="54" spans="1:9" ht="15" customHeight="1">
      <c r="A54" s="58" t="str">
        <f>"Annual Report of "&amp;C25&amp;"                                                                           "&amp;A6</f>
        <v>Annual Report of KeySpan Gas East Corp./D/B/A National Grid                                                                            Year ended December 31, 2013</v>
      </c>
      <c r="B54" s="4"/>
      <c r="C54" s="5"/>
      <c r="D54" s="5"/>
      <c r="E54" s="5"/>
      <c r="F54" s="5"/>
      <c r="G54" s="5"/>
      <c r="H54" s="5"/>
      <c r="I54" s="5"/>
    </row>
    <row r="55" spans="1:9" ht="13.5" customHeight="1">
      <c r="A55" s="58"/>
      <c r="B55" s="4"/>
      <c r="C55" s="5"/>
      <c r="D55" s="5"/>
      <c r="E55" s="5"/>
      <c r="F55" s="5"/>
      <c r="G55" s="5"/>
      <c r="H55" s="5"/>
      <c r="I55" s="5"/>
    </row>
    <row r="56" spans="1:9" ht="15" customHeight="1">
      <c r="A56" s="58" t="str">
        <f>"Annual Report of "&amp;C25&amp;"                                        "&amp;A6</f>
        <v>Annual Report of KeySpan Gas East Corp./D/B/A National Grid                                         Year ended December 31, 2013</v>
      </c>
      <c r="B56" s="4"/>
      <c r="C56" s="5"/>
      <c r="D56" s="5"/>
      <c r="E56" s="5"/>
      <c r="F56" s="5"/>
      <c r="G56" s="5"/>
      <c r="H56" s="5"/>
      <c r="I56" s="5"/>
    </row>
    <row r="57" spans="1:9" ht="13.5" customHeight="1">
      <c r="A57" s="58"/>
      <c r="B57" s="4"/>
      <c r="C57" s="5"/>
      <c r="D57" s="5"/>
      <c r="E57" s="5"/>
      <c r="F57" s="5"/>
      <c r="G57" s="5"/>
      <c r="H57" s="5"/>
      <c r="I57" s="5"/>
    </row>
    <row r="58" spans="1:9" ht="15" customHeight="1">
      <c r="A58" s="58" t="str">
        <f>"Annual Report of "&amp;C25&amp;"                                                                                                 "&amp;A6</f>
        <v>Annual Report of KeySpan Gas East Corp./D/B/A National Grid                                                                                                  Year ended December 31, 2013</v>
      </c>
      <c r="B58" s="4"/>
      <c r="C58" s="5"/>
      <c r="D58" s="5"/>
      <c r="E58" s="5"/>
      <c r="F58" s="5"/>
      <c r="G58" s="5"/>
      <c r="H58" s="5"/>
      <c r="I58" s="5"/>
    </row>
    <row r="59" spans="1:9" ht="13.5" customHeight="1">
      <c r="A59" s="58"/>
      <c r="B59" s="4"/>
      <c r="C59" s="5"/>
      <c r="D59" s="5"/>
      <c r="E59" s="5"/>
      <c r="F59" s="5"/>
      <c r="G59" s="5"/>
      <c r="H59" s="5"/>
      <c r="I59" s="5"/>
    </row>
    <row r="60" spans="1:9" ht="15" customHeight="1">
      <c r="A60" s="58" t="str">
        <f>"Annual Report of "&amp;C25&amp;"                                                                                                              "&amp;A6</f>
        <v>Annual Report of KeySpan Gas East Corp./D/B/A National Grid                                                                                                               Year ended December 31, 2013</v>
      </c>
      <c r="B60" s="4"/>
      <c r="C60" s="5"/>
      <c r="D60" s="5"/>
      <c r="E60" s="5"/>
      <c r="F60" s="5"/>
      <c r="G60" s="5"/>
      <c r="H60" s="5"/>
      <c r="I60" s="5"/>
    </row>
    <row r="61" spans="1:9" ht="13.5" customHeight="1">
      <c r="A61" s="58"/>
      <c r="B61" s="4"/>
      <c r="C61" s="5"/>
      <c r="D61" s="5"/>
      <c r="E61" s="5"/>
      <c r="F61" s="5"/>
      <c r="G61" s="5"/>
      <c r="H61" s="5"/>
      <c r="I61" s="5"/>
    </row>
    <row r="62" spans="1:9" ht="15" customHeight="1">
      <c r="A62" s="58" t="str">
        <f>"Annual Report of "&amp;C25&amp;"                                                                                                                            "&amp;A6</f>
        <v>Annual Report of KeySpan Gas East Corp./D/B/A National Grid                                                                                                                             Year ended December 31, 2013</v>
      </c>
      <c r="B62" s="4"/>
      <c r="C62" s="5"/>
      <c r="D62" s="5"/>
      <c r="E62" s="5"/>
      <c r="F62" s="5"/>
      <c r="G62" s="5"/>
      <c r="H62" s="5"/>
      <c r="I62" s="5"/>
    </row>
    <row r="63" spans="1:9" ht="13.5" customHeight="1">
      <c r="A63" s="58"/>
      <c r="B63" s="4"/>
      <c r="C63" s="5"/>
      <c r="D63" s="5"/>
      <c r="E63" s="5"/>
      <c r="F63" s="5"/>
      <c r="G63" s="5"/>
      <c r="H63" s="5"/>
      <c r="I63" s="5"/>
    </row>
    <row r="64" spans="1:9" ht="15.6" customHeight="1">
      <c r="A64" s="58" t="str">
        <f>"Annual Report of "&amp;C25&amp;"                                                 "&amp;A6</f>
        <v>Annual Report of KeySpan Gas East Corp./D/B/A National Grid                                                  Year ended December 31, 2013</v>
      </c>
      <c r="B64" s="4"/>
      <c r="C64" s="5"/>
      <c r="D64" s="5"/>
      <c r="E64" s="5"/>
      <c r="F64" s="5"/>
      <c r="G64" s="5"/>
      <c r="H64" s="5"/>
      <c r="I64" s="5"/>
    </row>
    <row r="65" spans="1:9" ht="13.5" customHeight="1">
      <c r="A65" s="58"/>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38"/>
      <c r="B70" s="38"/>
      <c r="C70" s="38"/>
      <c r="D70" s="38"/>
      <c r="E70" s="38"/>
    </row>
  </sheetData>
  <phoneticPr fontId="0" type="noConversion"/>
  <pageMargins left="0.5" right="0.5" top="0.5" bottom="0.5" header="0.5" footer="0.5"/>
  <pageSetup scale="58"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sheetPr transitionEvaluation="1" codeName="Sheet20">
    <tabColor rgb="FF00B050"/>
    <pageSetUpPr fitToPage="1"/>
  </sheetPr>
  <dimension ref="A1:I152"/>
  <sheetViews>
    <sheetView defaultGridColor="0" view="pageBreakPreview" colorId="22" zoomScale="60" zoomScaleNormal="60" workbookViewId="0">
      <selection activeCell="M9" sqref="M9"/>
    </sheetView>
  </sheetViews>
  <sheetFormatPr defaultColWidth="9.6640625" defaultRowHeight="15"/>
  <cols>
    <col min="1" max="1" width="4.6640625" style="96" customWidth="1"/>
    <col min="2" max="2" width="41.109375" style="96" customWidth="1"/>
    <col min="3" max="3" width="23.88671875" style="96" customWidth="1"/>
    <col min="4" max="5" width="18.6640625" style="96" customWidth="1"/>
    <col min="6" max="6" width="41.77734375" style="96" customWidth="1"/>
    <col min="7" max="8" width="25.6640625" style="96" customWidth="1"/>
    <col min="9" max="9" width="17.33203125" style="96" bestFit="1" customWidth="1"/>
    <col min="10" max="16384" width="9.6640625" style="96"/>
  </cols>
  <sheetData>
    <row r="1" spans="1:9" ht="17.649999999999999" customHeight="1">
      <c r="A1" s="1462"/>
      <c r="B1" s="1463" t="s">
        <v>446</v>
      </c>
      <c r="C1" s="2339" t="s">
        <v>429</v>
      </c>
      <c r="D1" s="2340" t="s">
        <v>332</v>
      </c>
      <c r="E1" s="1468" t="s">
        <v>333</v>
      </c>
      <c r="F1" s="2341" t="s">
        <v>446</v>
      </c>
      <c r="G1" s="1465" t="s">
        <v>429</v>
      </c>
      <c r="H1" s="2342" t="s">
        <v>449</v>
      </c>
      <c r="I1" s="2004" t="s">
        <v>448</v>
      </c>
    </row>
    <row r="2" spans="1:9" ht="17.649999999999999" customHeight="1">
      <c r="A2" s="1483"/>
      <c r="B2" s="1167" t="str">
        <f>'Data Sheet'!$C$25</f>
        <v xml:space="preserve">KeySpan Gas East Corp./D/B/A National Grid </v>
      </c>
      <c r="C2" s="2343" t="s">
        <v>2086</v>
      </c>
      <c r="D2" s="2344" t="s">
        <v>2087</v>
      </c>
      <c r="E2" s="2345"/>
      <c r="F2" s="1289" t="str">
        <f>'Data Sheet'!$C$25</f>
        <v xml:space="preserve">KeySpan Gas East Corp./D/B/A National Grid </v>
      </c>
      <c r="G2" s="1471" t="s">
        <v>2086</v>
      </c>
      <c r="H2" s="2346" t="s">
        <v>3576</v>
      </c>
      <c r="I2" s="1496"/>
    </row>
    <row r="3" spans="1:9" ht="17.649999999999999" customHeight="1">
      <c r="A3" s="1474"/>
      <c r="B3" s="2347"/>
      <c r="C3" s="2348" t="s">
        <v>1983</v>
      </c>
      <c r="D3" s="1764" t="str">
        <f>'Data Sheet'!$C$40</f>
        <v>September 30, 2014</v>
      </c>
      <c r="E3" s="1397" t="str">
        <f>'Data Sheet'!$C$38</f>
        <v>December 31, 2013</v>
      </c>
      <c r="F3" s="1474"/>
      <c r="G3" s="1478" t="s">
        <v>1983</v>
      </c>
      <c r="H3" s="935" t="str">
        <f>'Data Sheet'!$C$40</f>
        <v>September 30, 2014</v>
      </c>
      <c r="I3" s="936" t="str">
        <f>'Data Sheet'!$C$38</f>
        <v>December 31, 2013</v>
      </c>
    </row>
    <row r="4" spans="1:9" ht="21" customHeight="1">
      <c r="A4" s="2349" t="s">
        <v>3577</v>
      </c>
      <c r="B4" s="1489"/>
      <c r="C4" s="1489"/>
      <c r="D4" s="1489"/>
      <c r="E4" s="1490"/>
      <c r="F4" s="2349" t="s">
        <v>3578</v>
      </c>
      <c r="G4" s="1489"/>
      <c r="H4" s="1489"/>
      <c r="I4" s="1002"/>
    </row>
    <row r="5" spans="1:9" ht="19.899999999999999" customHeight="1">
      <c r="A5" s="2350"/>
      <c r="B5" s="2351" t="s">
        <v>3579</v>
      </c>
      <c r="C5" s="2352" t="s">
        <v>3580</v>
      </c>
      <c r="D5" s="2353"/>
      <c r="E5" s="2354"/>
      <c r="F5" s="2355"/>
      <c r="G5" s="2356"/>
      <c r="H5" s="1470"/>
      <c r="I5" s="791"/>
    </row>
    <row r="6" spans="1:9" ht="17.649999999999999" customHeight="1">
      <c r="A6" s="2350"/>
      <c r="B6" s="2351" t="s">
        <v>3581</v>
      </c>
      <c r="C6" s="2352" t="s">
        <v>3582</v>
      </c>
      <c r="D6" s="2353"/>
      <c r="E6" s="2354"/>
      <c r="F6" s="2355"/>
      <c r="G6" s="2356"/>
      <c r="H6" s="1470"/>
      <c r="I6" s="791"/>
    </row>
    <row r="7" spans="1:9" ht="17.649999999999999" customHeight="1">
      <c r="A7" s="2350"/>
      <c r="B7" s="2351" t="s">
        <v>3837</v>
      </c>
      <c r="C7" s="2352" t="s">
        <v>3838</v>
      </c>
      <c r="D7" s="2353"/>
      <c r="E7" s="2354"/>
      <c r="F7" s="2355"/>
      <c r="G7" s="2356"/>
      <c r="H7" s="1470"/>
      <c r="I7" s="791"/>
    </row>
    <row r="8" spans="1:9" ht="17.649999999999999" customHeight="1">
      <c r="A8" s="2357"/>
      <c r="B8" s="2358" t="s">
        <v>3839</v>
      </c>
      <c r="C8" s="2358" t="s">
        <v>3860</v>
      </c>
      <c r="D8" s="2359"/>
      <c r="E8" s="2360"/>
      <c r="F8" s="2349"/>
      <c r="G8" s="2361"/>
      <c r="H8" s="1476"/>
      <c r="I8" s="791"/>
    </row>
    <row r="9" spans="1:9" ht="17.649999999999999" customHeight="1">
      <c r="A9" s="1483"/>
      <c r="B9" s="2362"/>
      <c r="C9" s="2356"/>
      <c r="D9" s="2363"/>
      <c r="E9" s="2364" t="s">
        <v>3861</v>
      </c>
      <c r="F9" s="2349" t="s">
        <v>3861</v>
      </c>
      <c r="G9" s="2365"/>
      <c r="H9" s="2366"/>
      <c r="I9" s="1492"/>
    </row>
    <row r="10" spans="1:9" ht="17.649999999999999" customHeight="1">
      <c r="A10" s="2367"/>
      <c r="B10" s="2356"/>
      <c r="C10" s="2356"/>
      <c r="D10" s="2363"/>
      <c r="E10" s="1473"/>
      <c r="F10" s="2355"/>
      <c r="G10" s="2363" t="s">
        <v>3862</v>
      </c>
      <c r="H10" s="2344" t="s">
        <v>3863</v>
      </c>
      <c r="I10" s="1496" t="s">
        <v>339</v>
      </c>
    </row>
    <row r="11" spans="1:9" ht="17.649999999999999" customHeight="1">
      <c r="A11" s="2368" t="s">
        <v>339</v>
      </c>
      <c r="B11" s="2356" t="s">
        <v>3864</v>
      </c>
      <c r="C11" s="2356"/>
      <c r="D11" s="2369" t="s">
        <v>3865</v>
      </c>
      <c r="E11" s="1473"/>
      <c r="F11" s="1493" t="s">
        <v>3866</v>
      </c>
      <c r="G11" s="2369" t="s">
        <v>3867</v>
      </c>
      <c r="H11" s="2344" t="s">
        <v>2761</v>
      </c>
      <c r="I11" s="1496" t="s">
        <v>342</v>
      </c>
    </row>
    <row r="12" spans="1:9" ht="17.649999999999999" customHeight="1">
      <c r="A12" s="2368" t="s">
        <v>342</v>
      </c>
      <c r="B12" s="2362"/>
      <c r="C12" s="2356"/>
      <c r="D12" s="2369" t="s">
        <v>3868</v>
      </c>
      <c r="E12" s="2370" t="s">
        <v>3869</v>
      </c>
      <c r="F12" s="2355"/>
      <c r="G12" s="2369" t="s">
        <v>3870</v>
      </c>
      <c r="H12" s="1469"/>
      <c r="I12" s="1472"/>
    </row>
    <row r="13" spans="1:9" ht="17.649999999999999" customHeight="1">
      <c r="A13" s="1483"/>
      <c r="B13" s="1471"/>
      <c r="C13" s="1470"/>
      <c r="D13" s="2369"/>
      <c r="E13" s="1473"/>
      <c r="F13" s="1493" t="s">
        <v>2007</v>
      </c>
      <c r="G13" s="2369"/>
      <c r="H13" s="1469"/>
      <c r="I13" s="1472"/>
    </row>
    <row r="14" spans="1:9" ht="17.649999999999999" customHeight="1">
      <c r="A14" s="1474"/>
      <c r="B14" s="2371" t="s">
        <v>2004</v>
      </c>
      <c r="C14" s="1489"/>
      <c r="D14" s="2372" t="s">
        <v>2005</v>
      </c>
      <c r="E14" s="2364" t="s">
        <v>2006</v>
      </c>
      <c r="F14" s="2349"/>
      <c r="G14" s="2372" t="s">
        <v>959</v>
      </c>
      <c r="H14" s="2373" t="s">
        <v>960</v>
      </c>
      <c r="I14" s="1501"/>
    </row>
    <row r="15" spans="1:9" ht="17.649999999999999" customHeight="1">
      <c r="A15" s="2367"/>
      <c r="B15" s="2374" t="s">
        <v>3871</v>
      </c>
      <c r="C15" s="1470"/>
      <c r="D15" s="2369"/>
      <c r="E15" s="1473"/>
      <c r="F15" s="1483"/>
      <c r="G15" s="2375"/>
      <c r="H15" s="2369"/>
      <c r="I15" s="1472"/>
    </row>
    <row r="16" spans="1:9" ht="17.649999999999999" customHeight="1">
      <c r="A16" s="1474">
        <v>1</v>
      </c>
      <c r="B16" s="2376" t="s">
        <v>2017</v>
      </c>
      <c r="C16" s="1476"/>
      <c r="D16" s="2377"/>
      <c r="E16" s="2378"/>
      <c r="F16" s="2379"/>
      <c r="G16" s="2380"/>
      <c r="H16" s="2381">
        <f>D16+E16-G16</f>
        <v>0</v>
      </c>
      <c r="I16" s="1501">
        <v>1</v>
      </c>
    </row>
    <row r="17" spans="1:9" ht="17.649999999999999" customHeight="1">
      <c r="A17" s="2382">
        <v>2</v>
      </c>
      <c r="B17" s="2376" t="s">
        <v>2018</v>
      </c>
      <c r="C17" s="1476"/>
      <c r="D17" s="2383"/>
      <c r="E17" s="2384"/>
      <c r="F17" s="1483"/>
      <c r="G17" s="2380"/>
      <c r="H17" s="2385">
        <f>D17+E17-G17</f>
        <v>0</v>
      </c>
      <c r="I17" s="1501">
        <v>2</v>
      </c>
    </row>
    <row r="18" spans="1:9" ht="17.649999999999999" customHeight="1">
      <c r="A18" s="2382">
        <v>3</v>
      </c>
      <c r="B18" s="2386" t="s">
        <v>2019</v>
      </c>
      <c r="C18" s="1489"/>
      <c r="D18" s="2387"/>
      <c r="E18" s="2388"/>
      <c r="F18" s="2355"/>
      <c r="G18" s="2380"/>
      <c r="H18" s="2385">
        <f>D18+E18-G18</f>
        <v>0</v>
      </c>
      <c r="I18" s="1501">
        <v>3</v>
      </c>
    </row>
    <row r="19" spans="1:9" ht="17.649999999999999" customHeight="1">
      <c r="A19" s="2382">
        <v>4</v>
      </c>
      <c r="B19" s="2386" t="s">
        <v>2020</v>
      </c>
      <c r="C19" s="1489"/>
      <c r="D19" s="2387"/>
      <c r="E19" s="2388"/>
      <c r="F19" s="1483"/>
      <c r="G19" s="2380"/>
      <c r="H19" s="2385">
        <f>D19+E19-G19</f>
        <v>0</v>
      </c>
      <c r="I19" s="1501">
        <v>4</v>
      </c>
    </row>
    <row r="20" spans="1:9" ht="17.649999999999999" customHeight="1">
      <c r="A20" s="2382">
        <v>5</v>
      </c>
      <c r="B20" s="2386" t="s">
        <v>1975</v>
      </c>
      <c r="C20" s="1489"/>
      <c r="D20" s="2387"/>
      <c r="E20" s="2388"/>
      <c r="F20" s="2355"/>
      <c r="G20" s="2380"/>
      <c r="H20" s="2385">
        <f>D20+E20-G20</f>
        <v>0</v>
      </c>
      <c r="I20" s="1501">
        <v>5</v>
      </c>
    </row>
    <row r="21" spans="1:9" ht="17.649999999999999" customHeight="1">
      <c r="A21" s="2382">
        <v>6</v>
      </c>
      <c r="B21" s="2386" t="s">
        <v>1976</v>
      </c>
      <c r="C21" s="1489"/>
      <c r="D21" s="2389">
        <f>SUM(D16:D20)</f>
        <v>0</v>
      </c>
      <c r="E21" s="1472"/>
      <c r="F21" s="1483"/>
      <c r="G21" s="2390"/>
      <c r="H21" s="2385">
        <f>SUM(H16:H20)</f>
        <v>0</v>
      </c>
      <c r="I21" s="1501">
        <v>6</v>
      </c>
    </row>
    <row r="22" spans="1:9" ht="17.649999999999999" customHeight="1">
      <c r="A22" s="2382">
        <v>7</v>
      </c>
      <c r="B22" s="2386" t="s">
        <v>1977</v>
      </c>
      <c r="C22" s="1489"/>
      <c r="D22" s="2391"/>
      <c r="E22" s="1397"/>
      <c r="F22" s="2349"/>
      <c r="G22" s="2392"/>
      <c r="H22" s="2365"/>
      <c r="I22" s="1501">
        <v>7</v>
      </c>
    </row>
    <row r="23" spans="1:9" ht="17.649999999999999" customHeight="1">
      <c r="A23" s="2382">
        <v>8</v>
      </c>
      <c r="B23" s="2386" t="s">
        <v>1978</v>
      </c>
      <c r="C23" s="1489"/>
      <c r="D23" s="2387"/>
      <c r="E23" s="2393"/>
      <c r="F23" s="2394"/>
      <c r="G23" s="2387"/>
      <c r="H23" s="2385">
        <f>D23+E23-F23-G23</f>
        <v>0</v>
      </c>
      <c r="I23" s="1501">
        <v>8</v>
      </c>
    </row>
    <row r="24" spans="1:9" ht="17.649999999999999" customHeight="1">
      <c r="A24" s="2382">
        <v>9</v>
      </c>
      <c r="B24" s="2386" t="s">
        <v>1979</v>
      </c>
      <c r="C24" s="1489"/>
      <c r="D24" s="2387"/>
      <c r="E24" s="2393"/>
      <c r="F24" s="2394"/>
      <c r="G24" s="2387"/>
      <c r="H24" s="2385">
        <f>D24+E24-F24-G24</f>
        <v>0</v>
      </c>
      <c r="I24" s="1501">
        <v>9</v>
      </c>
    </row>
    <row r="25" spans="1:9" ht="17.649999999999999" customHeight="1">
      <c r="A25" s="2382">
        <v>10</v>
      </c>
      <c r="B25" s="2386" t="s">
        <v>1980</v>
      </c>
      <c r="C25" s="1489"/>
      <c r="D25" s="2389">
        <f>D23+D24</f>
        <v>0</v>
      </c>
      <c r="E25" s="2395"/>
      <c r="F25" s="1474"/>
      <c r="G25" s="2396"/>
      <c r="H25" s="2385">
        <f>H23+H24</f>
        <v>0</v>
      </c>
      <c r="I25" s="1501">
        <v>10</v>
      </c>
    </row>
    <row r="26" spans="1:9" ht="17.649999999999999" customHeight="1">
      <c r="A26" s="2382">
        <v>11</v>
      </c>
      <c r="B26" s="2386" t="s">
        <v>3758</v>
      </c>
      <c r="C26" s="1489"/>
      <c r="D26" s="2387"/>
      <c r="E26" s="2393"/>
      <c r="F26" s="2394"/>
      <c r="G26" s="2387"/>
      <c r="H26" s="2385">
        <f>D26+E26-F26-G26</f>
        <v>0</v>
      </c>
      <c r="I26" s="1501">
        <v>11</v>
      </c>
    </row>
    <row r="27" spans="1:9" ht="17.649999999999999" customHeight="1">
      <c r="A27" s="2382">
        <v>12</v>
      </c>
      <c r="B27" s="2386" t="s">
        <v>3759</v>
      </c>
      <c r="C27" s="1489"/>
      <c r="D27" s="2387"/>
      <c r="E27" s="2393"/>
      <c r="F27" s="2394"/>
      <c r="G27" s="2387"/>
      <c r="H27" s="2385">
        <f>D27+E27-F27-G27</f>
        <v>0</v>
      </c>
      <c r="I27" s="1501">
        <v>12</v>
      </c>
    </row>
    <row r="28" spans="1:9" ht="17.649999999999999" customHeight="1">
      <c r="A28" s="2382">
        <v>13</v>
      </c>
      <c r="B28" s="2386" t="s">
        <v>3760</v>
      </c>
      <c r="C28" s="1489"/>
      <c r="D28" s="2387"/>
      <c r="E28" s="2388"/>
      <c r="F28" s="2397"/>
      <c r="G28" s="2387"/>
      <c r="H28" s="2385">
        <f>D28+E28-F28-G28</f>
        <v>0</v>
      </c>
      <c r="I28" s="1501">
        <v>13</v>
      </c>
    </row>
    <row r="29" spans="1:9" ht="17.649999999999999" customHeight="1">
      <c r="A29" s="2367">
        <v>14</v>
      </c>
      <c r="B29" s="2398" t="s">
        <v>3761</v>
      </c>
      <c r="C29" s="2356"/>
      <c r="D29" s="2399">
        <f>D21+D25+D26+D27-D28</f>
        <v>0</v>
      </c>
      <c r="E29" s="1514"/>
      <c r="F29" s="2400"/>
      <c r="G29" s="2401"/>
      <c r="H29" s="2402">
        <f>H21+H25+H26+H27-H28</f>
        <v>0</v>
      </c>
      <c r="I29" s="1472">
        <v>14</v>
      </c>
    </row>
    <row r="30" spans="1:9" ht="17.649999999999999" customHeight="1">
      <c r="A30" s="1358"/>
      <c r="B30" s="2386" t="s">
        <v>3762</v>
      </c>
      <c r="C30" s="1489"/>
      <c r="D30" s="2389"/>
      <c r="E30" s="1514"/>
      <c r="F30" s="2355"/>
      <c r="G30" s="2390"/>
      <c r="H30" s="2385"/>
      <c r="I30" s="1401"/>
    </row>
    <row r="31" spans="1:9" ht="17.649999999999999" customHeight="1">
      <c r="A31" s="2382">
        <v>15</v>
      </c>
      <c r="B31" s="2386" t="s">
        <v>3763</v>
      </c>
      <c r="C31" s="1489"/>
      <c r="D31" s="2387"/>
      <c r="E31" s="1514"/>
      <c r="F31" s="2355"/>
      <c r="G31" s="2390"/>
      <c r="H31" s="2380"/>
      <c r="I31" s="1501">
        <v>15</v>
      </c>
    </row>
    <row r="32" spans="1:9" ht="17.649999999999999" customHeight="1">
      <c r="A32" s="2382">
        <v>16</v>
      </c>
      <c r="B32" s="2386" t="s">
        <v>3764</v>
      </c>
      <c r="C32" s="1489"/>
      <c r="D32" s="2387"/>
      <c r="E32" s="1514"/>
      <c r="F32" s="2355"/>
      <c r="G32" s="2390"/>
      <c r="H32" s="2380"/>
      <c r="I32" s="1501">
        <v>16</v>
      </c>
    </row>
    <row r="33" spans="1:9" ht="17.649999999999999" customHeight="1">
      <c r="A33" s="2382">
        <v>17</v>
      </c>
      <c r="B33" s="2386" t="s">
        <v>3765</v>
      </c>
      <c r="C33" s="1489"/>
      <c r="D33" s="2387"/>
      <c r="E33" s="2403"/>
      <c r="F33" s="2349"/>
      <c r="G33" s="2396"/>
      <c r="H33" s="2404"/>
      <c r="I33" s="1501">
        <v>17</v>
      </c>
    </row>
    <row r="34" spans="1:9" ht="17.649999999999999" customHeight="1">
      <c r="A34" s="2382">
        <v>18</v>
      </c>
      <c r="B34" s="2386" t="s">
        <v>3766</v>
      </c>
      <c r="C34" s="1489"/>
      <c r="D34" s="2387"/>
      <c r="E34" s="2393"/>
      <c r="F34" s="2394"/>
      <c r="G34" s="2387"/>
      <c r="H34" s="2404">
        <f>D34+E34-F34-G34</f>
        <v>0</v>
      </c>
      <c r="I34" s="1501">
        <v>18</v>
      </c>
    </row>
    <row r="35" spans="1:9" ht="17.649999999999999" customHeight="1">
      <c r="A35" s="2382">
        <v>19</v>
      </c>
      <c r="B35" s="2386" t="s">
        <v>3767</v>
      </c>
      <c r="C35" s="1489"/>
      <c r="D35" s="2387"/>
      <c r="E35" s="2393"/>
      <c r="F35" s="2394"/>
      <c r="G35" s="2387"/>
      <c r="H35" s="2404">
        <f>D35+E35-F35-G35</f>
        <v>0</v>
      </c>
      <c r="I35" s="1501">
        <v>19</v>
      </c>
    </row>
    <row r="36" spans="1:9" ht="17.649999999999999" customHeight="1">
      <c r="A36" s="2382">
        <v>20</v>
      </c>
      <c r="B36" s="2386" t="s">
        <v>3768</v>
      </c>
      <c r="C36" s="1489"/>
      <c r="D36" s="2387"/>
      <c r="E36" s="2393"/>
      <c r="F36" s="2394"/>
      <c r="G36" s="2387"/>
      <c r="H36" s="2404">
        <f>D36+E36-F36-G36</f>
        <v>0</v>
      </c>
      <c r="I36" s="1501">
        <v>20</v>
      </c>
    </row>
    <row r="37" spans="1:9" ht="17.649999999999999" customHeight="1">
      <c r="A37" s="2382">
        <v>21</v>
      </c>
      <c r="B37" s="2386" t="s">
        <v>2311</v>
      </c>
      <c r="C37" s="1489"/>
      <c r="D37" s="2387"/>
      <c r="E37" s="2393"/>
      <c r="F37" s="2394"/>
      <c r="G37" s="2387"/>
      <c r="H37" s="2404">
        <f>D37+E37-F37-G37</f>
        <v>0</v>
      </c>
      <c r="I37" s="1501">
        <v>21</v>
      </c>
    </row>
    <row r="38" spans="1:9" ht="17.649999999999999" customHeight="1">
      <c r="A38" s="2367">
        <v>22</v>
      </c>
      <c r="B38" s="2398" t="s">
        <v>3769</v>
      </c>
      <c r="C38" s="2356"/>
      <c r="D38" s="2399">
        <f>SUM(D35:D37)</f>
        <v>0</v>
      </c>
      <c r="E38" s="1514"/>
      <c r="F38" s="2400"/>
      <c r="G38" s="2401"/>
      <c r="H38" s="2405">
        <f>SUM(H35:H37)</f>
        <v>0</v>
      </c>
      <c r="I38" s="1472">
        <v>22</v>
      </c>
    </row>
    <row r="39" spans="1:9" ht="17.649999999999999" customHeight="1">
      <c r="A39" s="1358"/>
      <c r="B39" s="2386" t="s">
        <v>3770</v>
      </c>
      <c r="C39" s="1489"/>
      <c r="D39" s="2389"/>
      <c r="E39" s="2403"/>
      <c r="F39" s="2349"/>
      <c r="G39" s="2396"/>
      <c r="H39" s="2404"/>
      <c r="I39" s="1401"/>
    </row>
    <row r="40" spans="1:9">
      <c r="A40" s="695"/>
      <c r="B40" s="2356"/>
      <c r="C40" s="2356"/>
      <c r="D40" s="1513"/>
      <c r="E40" s="1473"/>
      <c r="F40" s="2355"/>
      <c r="G40" s="1513"/>
      <c r="H40" s="1470"/>
      <c r="I40" s="791"/>
    </row>
    <row r="41" spans="1:9">
      <c r="A41" s="695"/>
      <c r="B41" s="2356"/>
      <c r="C41" s="2356"/>
      <c r="D41" s="1513"/>
      <c r="E41" s="1473"/>
      <c r="F41" s="2355"/>
      <c r="G41" s="1513"/>
      <c r="H41" s="1470"/>
      <c r="I41" s="791"/>
    </row>
    <row r="42" spans="1:9">
      <c r="A42" s="1483"/>
      <c r="B42" s="2356"/>
      <c r="C42" s="2356"/>
      <c r="D42" s="1513"/>
      <c r="E42" s="1473"/>
      <c r="F42" s="2355"/>
      <c r="G42" s="1513"/>
      <c r="H42" s="1470"/>
      <c r="I42" s="791"/>
    </row>
    <row r="43" spans="1:9">
      <c r="A43" s="1483"/>
      <c r="B43" s="1470"/>
      <c r="C43" s="2356"/>
      <c r="D43" s="1513"/>
      <c r="E43" s="1473"/>
      <c r="F43" s="1483"/>
      <c r="G43" s="1513"/>
      <c r="H43" s="1470"/>
      <c r="I43" s="791"/>
    </row>
    <row r="44" spans="1:9">
      <c r="A44" s="1483"/>
      <c r="B44" s="2356"/>
      <c r="C44" s="2356"/>
      <c r="D44" s="1513"/>
      <c r="E44" s="1473"/>
      <c r="F44" s="1483"/>
      <c r="G44" s="1513"/>
      <c r="H44" s="1470"/>
      <c r="I44" s="791"/>
    </row>
    <row r="45" spans="1:9">
      <c r="A45" s="1483"/>
      <c r="B45" s="1470"/>
      <c r="C45" s="2356"/>
      <c r="D45" s="1513"/>
      <c r="E45" s="1473"/>
      <c r="F45" s="2355"/>
      <c r="G45" s="1513"/>
      <c r="H45" s="1470"/>
      <c r="I45" s="791"/>
    </row>
    <row r="46" spans="1:9">
      <c r="A46" s="1483"/>
      <c r="B46" s="1470"/>
      <c r="C46" s="2356"/>
      <c r="D46" s="1513"/>
      <c r="E46" s="1473"/>
      <c r="F46" s="1483"/>
      <c r="G46" s="1513"/>
      <c r="H46" s="1470"/>
      <c r="I46" s="791"/>
    </row>
    <row r="47" spans="1:9">
      <c r="A47" s="1483"/>
      <c r="B47" s="1470"/>
      <c r="C47" s="2356"/>
      <c r="D47" s="1513"/>
      <c r="E47" s="1473"/>
      <c r="F47" s="1483"/>
      <c r="G47" s="1513"/>
      <c r="H47" s="1470"/>
      <c r="I47" s="791"/>
    </row>
    <row r="48" spans="1:9">
      <c r="A48" s="1483"/>
      <c r="B48" s="1470"/>
      <c r="C48" s="2356"/>
      <c r="D48" s="1513"/>
      <c r="E48" s="1473"/>
      <c r="F48" s="1483"/>
      <c r="G48" s="1513"/>
      <c r="H48" s="1470"/>
      <c r="I48" s="791"/>
    </row>
    <row r="49" spans="1:9">
      <c r="A49" s="1483"/>
      <c r="B49" s="1470"/>
      <c r="C49" s="2356"/>
      <c r="D49" s="1513"/>
      <c r="E49" s="1473"/>
      <c r="F49" s="1483"/>
      <c r="G49" s="1513"/>
      <c r="H49" s="1470"/>
      <c r="I49" s="791"/>
    </row>
    <row r="50" spans="1:9">
      <c r="A50" s="1483"/>
      <c r="B50" s="1470"/>
      <c r="C50" s="2356"/>
      <c r="D50" s="1513"/>
      <c r="E50" s="1473"/>
      <c r="F50" s="1483"/>
      <c r="G50" s="1513"/>
      <c r="H50" s="1470"/>
      <c r="I50" s="791"/>
    </row>
    <row r="51" spans="1:9">
      <c r="A51" s="1483"/>
      <c r="B51" s="1470"/>
      <c r="C51" s="2356"/>
      <c r="D51" s="1513"/>
      <c r="E51" s="1473"/>
      <c r="F51" s="1483"/>
      <c r="G51" s="1513"/>
      <c r="H51" s="1470"/>
      <c r="I51" s="791"/>
    </row>
    <row r="52" spans="1:9">
      <c r="A52" s="1483"/>
      <c r="B52" s="1470"/>
      <c r="C52" s="2356"/>
      <c r="D52" s="1513"/>
      <c r="E52" s="1473"/>
      <c r="F52" s="1483"/>
      <c r="G52" s="1513"/>
      <c r="H52" s="1470"/>
      <c r="I52" s="791"/>
    </row>
    <row r="53" spans="1:9">
      <c r="A53" s="1483"/>
      <c r="B53" s="1470"/>
      <c r="C53" s="2356"/>
      <c r="D53" s="1513"/>
      <c r="E53" s="1473"/>
      <c r="F53" s="1483"/>
      <c r="G53" s="1513"/>
      <c r="H53" s="1470"/>
      <c r="I53" s="791"/>
    </row>
    <row r="54" spans="1:9" ht="15.75" thickBot="1">
      <c r="A54" s="1515"/>
      <c r="B54" s="1516"/>
      <c r="C54" s="2406"/>
      <c r="D54" s="2407"/>
      <c r="E54" s="1517"/>
      <c r="F54" s="1515"/>
      <c r="G54" s="2407"/>
      <c r="H54" s="1516"/>
      <c r="I54" s="794"/>
    </row>
    <row r="55" spans="1:9">
      <c r="A55" s="1470"/>
      <c r="B55" s="1470"/>
      <c r="C55" s="2356"/>
      <c r="D55" s="1513"/>
      <c r="E55" s="1470"/>
      <c r="F55" s="1470"/>
      <c r="G55" s="1513"/>
      <c r="H55" s="1470"/>
    </row>
    <row r="56" spans="1:9">
      <c r="A56" s="95" t="s">
        <v>3238</v>
      </c>
      <c r="B56" s="1470"/>
      <c r="C56" s="2356"/>
      <c r="D56" s="1513"/>
      <c r="E56" s="1470"/>
      <c r="F56" s="95" t="s">
        <v>3238</v>
      </c>
      <c r="G56" s="1513"/>
      <c r="H56" s="1470"/>
    </row>
    <row r="57" spans="1:9">
      <c r="A57" s="2356" t="s">
        <v>3771</v>
      </c>
      <c r="B57" s="789"/>
      <c r="C57" s="789"/>
      <c r="D57" s="2408"/>
      <c r="E57" s="2356"/>
      <c r="F57" s="2408" t="s">
        <v>3772</v>
      </c>
      <c r="G57" s="789"/>
      <c r="H57" s="2356"/>
      <c r="I57" s="789"/>
    </row>
    <row r="58" spans="1:9">
      <c r="A58" s="1470"/>
      <c r="B58" s="1470"/>
      <c r="C58" s="1470"/>
      <c r="D58" s="1513"/>
      <c r="E58" s="1470"/>
      <c r="F58" s="1470"/>
      <c r="G58" s="1513"/>
      <c r="H58" s="1470"/>
    </row>
    <row r="59" spans="1:9">
      <c r="A59" s="1470"/>
      <c r="B59" s="1470"/>
      <c r="C59" s="1470"/>
      <c r="D59" s="1513"/>
      <c r="E59" s="1470"/>
      <c r="F59" s="1470"/>
      <c r="G59" s="1513"/>
      <c r="H59" s="1470"/>
    </row>
    <row r="60" spans="1:9">
      <c r="A60" s="1470"/>
      <c r="B60" s="1470"/>
      <c r="C60" s="1470"/>
      <c r="D60" s="1513"/>
      <c r="E60" s="1470"/>
      <c r="F60" s="1470"/>
      <c r="G60" s="1513"/>
      <c r="H60" s="1470"/>
    </row>
    <row r="61" spans="1:9">
      <c r="A61" s="1470"/>
      <c r="B61" s="1470"/>
      <c r="C61" s="1470"/>
      <c r="D61" s="1513"/>
      <c r="E61" s="1470"/>
      <c r="F61" s="1470"/>
      <c r="G61" s="1513"/>
      <c r="H61" s="1470"/>
    </row>
    <row r="62" spans="1:9">
      <c r="A62" s="1470"/>
      <c r="B62" s="1470"/>
      <c r="C62" s="1470"/>
      <c r="D62" s="1513"/>
      <c r="E62" s="1470"/>
      <c r="F62" s="1470"/>
      <c r="G62" s="1513"/>
      <c r="H62" s="1470"/>
    </row>
    <row r="63" spans="1:9">
      <c r="A63" s="1470"/>
      <c r="B63" s="1470"/>
      <c r="C63" s="1470"/>
      <c r="D63" s="1513"/>
      <c r="E63" s="1470"/>
      <c r="F63" s="1470"/>
      <c r="G63" s="1513"/>
      <c r="H63" s="1470"/>
    </row>
    <row r="64" spans="1:9">
      <c r="A64" s="1470"/>
      <c r="B64" s="1470"/>
      <c r="C64" s="1470"/>
      <c r="D64" s="1513"/>
      <c r="E64" s="1470"/>
      <c r="F64" s="1470"/>
      <c r="G64" s="1513"/>
      <c r="H64" s="1470"/>
    </row>
    <row r="65" spans="1:8">
      <c r="A65" s="1470"/>
      <c r="B65" s="694"/>
      <c r="C65" s="1470"/>
      <c r="D65" s="1513"/>
      <c r="E65" s="1470"/>
      <c r="F65" s="1470"/>
      <c r="G65" s="1513"/>
      <c r="H65" s="1470"/>
    </row>
    <row r="66" spans="1:8">
      <c r="A66" s="1470"/>
      <c r="B66" s="694"/>
      <c r="C66" s="1470"/>
      <c r="D66" s="1513"/>
      <c r="E66" s="1470"/>
      <c r="F66" s="1470"/>
      <c r="G66" s="1513"/>
      <c r="H66" s="1470"/>
    </row>
    <row r="67" spans="1:8">
      <c r="A67" s="1470"/>
      <c r="B67" s="694"/>
      <c r="C67" s="1470"/>
      <c r="D67" s="1513"/>
      <c r="E67" s="1470"/>
      <c r="F67" s="1470"/>
      <c r="G67" s="1513"/>
      <c r="H67" s="1470"/>
    </row>
    <row r="68" spans="1:8">
      <c r="A68" s="1470"/>
      <c r="B68" s="694"/>
      <c r="C68" s="1470"/>
      <c r="D68" s="1513"/>
      <c r="E68" s="1470"/>
      <c r="F68" s="1470"/>
      <c r="G68" s="1513"/>
      <c r="H68" s="1470"/>
    </row>
    <row r="69" spans="1:8">
      <c r="A69" s="1470"/>
      <c r="B69" s="694"/>
      <c r="C69" s="1470"/>
      <c r="D69" s="1513"/>
      <c r="E69" s="1470"/>
      <c r="F69" s="1470"/>
      <c r="G69" s="1513"/>
      <c r="H69" s="1470"/>
    </row>
    <row r="70" spans="1:8">
      <c r="A70" s="1470"/>
      <c r="B70" s="694"/>
      <c r="C70" s="1470"/>
      <c r="D70" s="1470"/>
      <c r="E70" s="1470"/>
      <c r="F70" s="1470"/>
      <c r="G70" s="1470"/>
      <c r="H70" s="1470"/>
    </row>
    <row r="71" spans="1:8">
      <c r="A71" s="1470"/>
      <c r="B71" s="694"/>
      <c r="C71" s="1470"/>
      <c r="D71" s="1470"/>
      <c r="E71" s="1470"/>
      <c r="F71" s="1470"/>
      <c r="G71" s="1470"/>
      <c r="H71" s="1470"/>
    </row>
    <row r="72" spans="1:8">
      <c r="A72" s="1470"/>
      <c r="B72" s="694"/>
      <c r="C72" s="1470"/>
      <c r="D72" s="1470"/>
      <c r="E72" s="1470"/>
      <c r="F72" s="1470"/>
      <c r="G72" s="1470"/>
      <c r="H72" s="1470"/>
    </row>
    <row r="73" spans="1:8">
      <c r="A73" s="1470"/>
      <c r="B73" s="694"/>
      <c r="C73" s="1470"/>
      <c r="D73" s="1470"/>
      <c r="E73" s="1470"/>
      <c r="F73" s="1470"/>
      <c r="G73" s="1470"/>
      <c r="H73" s="1470"/>
    </row>
    <row r="74" spans="1:8">
      <c r="A74" s="1470"/>
      <c r="B74" s="694"/>
      <c r="C74" s="1470"/>
      <c r="D74" s="1470"/>
      <c r="E74" s="1470"/>
      <c r="F74" s="1470"/>
      <c r="G74" s="1470"/>
      <c r="H74" s="1470"/>
    </row>
    <row r="75" spans="1:8">
      <c r="B75" s="694"/>
    </row>
    <row r="152" spans="1:6">
      <c r="A152" s="95"/>
      <c r="B152" s="2161"/>
      <c r="C152" s="95"/>
      <c r="D152" s="95"/>
      <c r="E152" s="95"/>
      <c r="F152" s="2161"/>
    </row>
  </sheetData>
  <phoneticPr fontId="0" type="noConversion"/>
  <printOptions horizontalCentered="1" verticalCentered="1"/>
  <pageMargins left="0.5" right="0.5" top="0.5" bottom="0.5" header="0.5" footer="0.5"/>
  <pageSetup scale="72" fitToWidth="2" orientation="portrait" horizontalDpi="300" verticalDpi="300"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sheetPr transitionEvaluation="1" codeName="Sheet21">
    <tabColor rgb="FF00B050"/>
  </sheetPr>
  <dimension ref="A1:K150"/>
  <sheetViews>
    <sheetView defaultGridColor="0" view="pageBreakPreview" colorId="22" zoomScale="60" zoomScaleNormal="50" workbookViewId="0">
      <selection activeCell="M9" sqref="M9"/>
    </sheetView>
  </sheetViews>
  <sheetFormatPr defaultColWidth="9.6640625" defaultRowHeight="15"/>
  <cols>
    <col min="1" max="1" width="4.6640625" style="96" customWidth="1"/>
    <col min="2" max="2" width="35.6640625" style="96" customWidth="1"/>
    <col min="3" max="3" width="25.6640625" style="96" customWidth="1"/>
    <col min="4" max="5" width="20.6640625" style="96" customWidth="1"/>
    <col min="6" max="6" width="39" style="96" customWidth="1"/>
    <col min="7" max="9" width="23.6640625" style="96" customWidth="1"/>
    <col min="10" max="10" width="5.6640625" style="96" customWidth="1"/>
    <col min="11" max="11" width="4.6640625" style="96" customWidth="1"/>
    <col min="12" max="16384" width="9.6640625" style="96"/>
  </cols>
  <sheetData>
    <row r="1" spans="1:11" ht="15.2" customHeight="1">
      <c r="A1" s="922" t="s">
        <v>1363</v>
      </c>
      <c r="B1" s="1188"/>
      <c r="C1" s="923" t="s">
        <v>1364</v>
      </c>
      <c r="D1" s="1935" t="s">
        <v>448</v>
      </c>
      <c r="E1" s="2004" t="s">
        <v>449</v>
      </c>
      <c r="F1" s="922" t="s">
        <v>446</v>
      </c>
      <c r="G1" s="1189" t="s">
        <v>1364</v>
      </c>
      <c r="H1" s="927" t="s">
        <v>448</v>
      </c>
      <c r="I1" s="927" t="s">
        <v>449</v>
      </c>
      <c r="J1" s="923"/>
      <c r="K1" s="1252"/>
    </row>
    <row r="2" spans="1:11" ht="15.2" customHeight="1">
      <c r="A2" s="695" t="str">
        <f>'Data Sheet'!$C$25</f>
        <v xml:space="preserve">KeySpan Gas East Corp./D/B/A National Grid </v>
      </c>
      <c r="B2" s="1167"/>
      <c r="C2" s="95" t="s">
        <v>1365</v>
      </c>
      <c r="D2" s="1936" t="s">
        <v>2604</v>
      </c>
      <c r="E2" s="1326"/>
      <c r="F2" s="695" t="str">
        <f>'Data Sheet'!$C$25</f>
        <v xml:space="preserve">KeySpan Gas East Corp./D/B/A National Grid </v>
      </c>
      <c r="G2" s="1173" t="s">
        <v>1365</v>
      </c>
      <c r="H2" s="932" t="s">
        <v>2604</v>
      </c>
      <c r="I2" s="932"/>
      <c r="J2" s="95"/>
      <c r="K2" s="791"/>
    </row>
    <row r="3" spans="1:11" ht="15.2" customHeight="1">
      <c r="A3" s="1192" t="s">
        <v>1366</v>
      </c>
      <c r="B3" s="1167"/>
      <c r="C3" s="95" t="s">
        <v>1367</v>
      </c>
      <c r="D3" s="2005" t="str">
        <f>'Data Sheet'!$C$40</f>
        <v>September 30, 2014</v>
      </c>
      <c r="E3" s="936" t="str">
        <f>'Data Sheet'!$C$38</f>
        <v>December 31, 2013</v>
      </c>
      <c r="F3" s="1192"/>
      <c r="G3" s="1194" t="s">
        <v>1367</v>
      </c>
      <c r="H3" s="1764" t="str">
        <f>'Data Sheet'!$C$40</f>
        <v>September 30, 2014</v>
      </c>
      <c r="I3" s="2331" t="str">
        <f>'Data Sheet'!$C$38</f>
        <v>December 31, 2013</v>
      </c>
      <c r="J3" s="1020"/>
      <c r="K3" s="875"/>
    </row>
    <row r="4" spans="1:11" ht="15.2" customHeight="1">
      <c r="A4" s="1172" t="s">
        <v>1368</v>
      </c>
      <c r="B4" s="939"/>
      <c r="C4" s="939"/>
      <c r="D4" s="939"/>
      <c r="E4" s="940"/>
      <c r="F4" s="1172" t="s">
        <v>1369</v>
      </c>
      <c r="G4" s="939"/>
      <c r="H4" s="939"/>
      <c r="I4" s="939"/>
      <c r="J4" s="939"/>
      <c r="K4" s="940"/>
    </row>
    <row r="5" spans="1:11" ht="15.2" customHeight="1">
      <c r="A5" s="695"/>
      <c r="B5" s="95"/>
      <c r="C5" s="95"/>
      <c r="D5" s="95"/>
      <c r="E5" s="791"/>
      <c r="F5" s="695"/>
      <c r="G5" s="95"/>
      <c r="H5" s="95"/>
      <c r="I5" s="95"/>
      <c r="J5" s="95"/>
      <c r="K5" s="791"/>
    </row>
    <row r="6" spans="1:11" ht="15.2" customHeight="1">
      <c r="A6" s="843" t="s">
        <v>4080</v>
      </c>
      <c r="B6" s="844"/>
      <c r="C6" s="844"/>
      <c r="D6" s="844"/>
      <c r="E6" s="845"/>
      <c r="F6" s="843" t="s">
        <v>1124</v>
      </c>
      <c r="G6" s="844"/>
      <c r="H6" s="844"/>
      <c r="I6" s="844"/>
      <c r="J6" s="844"/>
      <c r="K6" s="791"/>
    </row>
    <row r="7" spans="1:11" ht="15.2" customHeight="1">
      <c r="A7" s="843"/>
      <c r="B7" s="844"/>
      <c r="C7" s="844"/>
      <c r="D7" s="844"/>
      <c r="E7" s="845"/>
      <c r="F7" s="843" t="s">
        <v>2415</v>
      </c>
      <c r="G7" s="844"/>
      <c r="H7" s="844"/>
      <c r="I7" s="844"/>
      <c r="J7" s="844"/>
      <c r="K7" s="791"/>
    </row>
    <row r="8" spans="1:11" ht="15.2" customHeight="1">
      <c r="A8" s="843" t="s">
        <v>2416</v>
      </c>
      <c r="B8" s="844"/>
      <c r="C8" s="844"/>
      <c r="D8" s="844"/>
      <c r="E8" s="845"/>
      <c r="F8" s="843" t="s">
        <v>2417</v>
      </c>
      <c r="G8" s="844"/>
      <c r="H8" s="844"/>
      <c r="I8" s="844"/>
      <c r="J8" s="844"/>
      <c r="K8" s="791"/>
    </row>
    <row r="9" spans="1:11" ht="15.2" customHeight="1">
      <c r="A9" s="843" t="s">
        <v>785</v>
      </c>
      <c r="B9" s="844"/>
      <c r="C9" s="844"/>
      <c r="D9" s="844"/>
      <c r="E9" s="845"/>
      <c r="F9" s="843"/>
      <c r="G9" s="844"/>
      <c r="H9" s="844"/>
      <c r="I9" s="844"/>
      <c r="J9" s="844"/>
      <c r="K9" s="791"/>
    </row>
    <row r="10" spans="1:11" ht="15.2" customHeight="1">
      <c r="A10" s="843" t="s">
        <v>786</v>
      </c>
      <c r="B10" s="844"/>
      <c r="C10" s="844"/>
      <c r="D10" s="844"/>
      <c r="E10" s="845"/>
      <c r="F10" s="843" t="s">
        <v>787</v>
      </c>
      <c r="G10" s="844"/>
      <c r="H10" s="844"/>
      <c r="I10" s="844"/>
      <c r="J10" s="844"/>
      <c r="K10" s="791"/>
    </row>
    <row r="11" spans="1:11" ht="15.2" customHeight="1">
      <c r="A11" s="843"/>
      <c r="B11" s="844"/>
      <c r="C11" s="844"/>
      <c r="D11" s="844"/>
      <c r="E11" s="845"/>
      <c r="F11" s="843" t="s">
        <v>788</v>
      </c>
      <c r="G11" s="844"/>
      <c r="H11" s="844"/>
      <c r="I11" s="844"/>
      <c r="J11" s="844"/>
      <c r="K11" s="791"/>
    </row>
    <row r="12" spans="1:11" ht="15.2" customHeight="1">
      <c r="A12" s="843" t="s">
        <v>789</v>
      </c>
      <c r="B12" s="844"/>
      <c r="C12" s="844"/>
      <c r="D12" s="844"/>
      <c r="E12" s="845"/>
      <c r="F12" s="843" t="s">
        <v>4120</v>
      </c>
      <c r="G12" s="844"/>
      <c r="H12" s="844"/>
      <c r="I12" s="844"/>
      <c r="J12" s="844"/>
      <c r="K12" s="791"/>
    </row>
    <row r="13" spans="1:11" ht="15.2" customHeight="1">
      <c r="A13" s="843"/>
      <c r="B13" s="844"/>
      <c r="C13" s="844"/>
      <c r="D13" s="844"/>
      <c r="E13" s="845"/>
      <c r="F13" s="843" t="s">
        <v>4121</v>
      </c>
      <c r="G13" s="844"/>
      <c r="H13" s="844"/>
      <c r="I13" s="844"/>
      <c r="J13" s="844"/>
      <c r="K13" s="791"/>
    </row>
    <row r="14" spans="1:11" ht="15.2" customHeight="1">
      <c r="A14" s="843" t="s">
        <v>2418</v>
      </c>
      <c r="B14" s="844"/>
      <c r="C14" s="844"/>
      <c r="D14" s="844"/>
      <c r="E14" s="845"/>
      <c r="F14" s="843"/>
      <c r="G14" s="844"/>
      <c r="H14" s="844"/>
      <c r="I14" s="844"/>
      <c r="J14" s="844"/>
      <c r="K14" s="791"/>
    </row>
    <row r="15" spans="1:11" ht="15.2" customHeight="1">
      <c r="A15" s="843"/>
      <c r="B15" s="844"/>
      <c r="C15" s="844"/>
      <c r="D15" s="844"/>
      <c r="E15" s="845"/>
      <c r="F15" s="843" t="s">
        <v>2419</v>
      </c>
      <c r="G15" s="844"/>
      <c r="H15" s="844"/>
      <c r="I15" s="844"/>
      <c r="J15" s="844"/>
      <c r="K15" s="791"/>
    </row>
    <row r="16" spans="1:11" ht="15.2" customHeight="1">
      <c r="A16" s="843" t="s">
        <v>3964</v>
      </c>
      <c r="B16" s="844"/>
      <c r="C16" s="844"/>
      <c r="D16" s="844"/>
      <c r="E16" s="845"/>
      <c r="F16" s="843" t="s">
        <v>3965</v>
      </c>
      <c r="G16" s="844"/>
      <c r="H16" s="844"/>
      <c r="I16" s="844"/>
      <c r="J16" s="844"/>
      <c r="K16" s="791"/>
    </row>
    <row r="17" spans="1:11" ht="15.2" customHeight="1">
      <c r="A17" s="843" t="s">
        <v>3966</v>
      </c>
      <c r="B17" s="844"/>
      <c r="C17" s="844"/>
      <c r="D17" s="844"/>
      <c r="E17" s="845"/>
      <c r="F17" s="843"/>
      <c r="G17" s="844"/>
      <c r="H17" s="844"/>
      <c r="I17" s="844"/>
      <c r="J17" s="844"/>
      <c r="K17" s="791"/>
    </row>
    <row r="18" spans="1:11" ht="15.2" customHeight="1">
      <c r="A18" s="843" t="s">
        <v>3967</v>
      </c>
      <c r="B18" s="844"/>
      <c r="C18" s="844"/>
      <c r="D18" s="844"/>
      <c r="E18" s="845"/>
      <c r="F18" s="843" t="s">
        <v>131</v>
      </c>
      <c r="G18" s="844"/>
      <c r="H18" s="844"/>
      <c r="I18" s="844"/>
      <c r="J18" s="844"/>
      <c r="K18" s="791"/>
    </row>
    <row r="19" spans="1:11" ht="15.2" customHeight="1">
      <c r="A19" s="843" t="s">
        <v>132</v>
      </c>
      <c r="B19" s="844"/>
      <c r="C19" s="844"/>
      <c r="D19" s="844"/>
      <c r="E19" s="845"/>
      <c r="F19" s="843" t="s">
        <v>934</v>
      </c>
      <c r="G19" s="844"/>
      <c r="H19" s="844"/>
      <c r="I19" s="844"/>
      <c r="J19" s="844"/>
      <c r="K19" s="791"/>
    </row>
    <row r="20" spans="1:11" ht="15.2" customHeight="1">
      <c r="A20" s="843" t="s">
        <v>935</v>
      </c>
      <c r="B20" s="844"/>
      <c r="C20" s="844"/>
      <c r="D20" s="844"/>
      <c r="E20" s="845"/>
      <c r="F20" s="843" t="s">
        <v>936</v>
      </c>
      <c r="G20" s="844"/>
      <c r="H20" s="844"/>
      <c r="I20" s="844"/>
      <c r="J20" s="844"/>
      <c r="K20" s="791"/>
    </row>
    <row r="21" spans="1:11" ht="15.2" customHeight="1">
      <c r="A21" s="843" t="s">
        <v>937</v>
      </c>
      <c r="B21" s="844"/>
      <c r="C21" s="844"/>
      <c r="D21" s="844"/>
      <c r="E21" s="845"/>
      <c r="F21" s="843"/>
      <c r="G21" s="844"/>
      <c r="H21" s="844"/>
      <c r="I21" s="844"/>
      <c r="J21" s="844"/>
      <c r="K21" s="791"/>
    </row>
    <row r="22" spans="1:11" ht="15.2" customHeight="1">
      <c r="A22" s="695"/>
      <c r="B22" s="95"/>
      <c r="C22" s="95"/>
      <c r="D22" s="95"/>
      <c r="E22" s="791"/>
      <c r="F22" s="1192"/>
      <c r="G22" s="1020"/>
      <c r="H22" s="1020"/>
      <c r="I22" s="1020"/>
      <c r="J22" s="1020"/>
      <c r="K22" s="875"/>
    </row>
    <row r="23" spans="1:11" ht="15.2" customHeight="1">
      <c r="A23" s="2332"/>
      <c r="B23" s="1357"/>
      <c r="C23" s="1288"/>
      <c r="D23" s="2007" t="s">
        <v>3816</v>
      </c>
      <c r="E23" s="1257"/>
      <c r="F23" s="695"/>
      <c r="G23" s="1180"/>
      <c r="H23" s="95"/>
      <c r="I23" s="1936" t="s">
        <v>3816</v>
      </c>
      <c r="J23" s="1167"/>
      <c r="K23" s="1174"/>
    </row>
    <row r="24" spans="1:11" ht="15.2" customHeight="1">
      <c r="A24" s="90" t="s">
        <v>339</v>
      </c>
      <c r="B24" s="932" t="s">
        <v>3029</v>
      </c>
      <c r="C24" s="1167"/>
      <c r="D24" s="1936" t="s">
        <v>3868</v>
      </c>
      <c r="E24" s="1326" t="s">
        <v>938</v>
      </c>
      <c r="F24" s="90" t="s">
        <v>939</v>
      </c>
      <c r="G24" s="1936" t="s">
        <v>940</v>
      </c>
      <c r="H24" s="931" t="s">
        <v>941</v>
      </c>
      <c r="I24" s="1936" t="s">
        <v>2761</v>
      </c>
      <c r="J24" s="1167"/>
      <c r="K24" s="1174" t="s">
        <v>339</v>
      </c>
    </row>
    <row r="25" spans="1:11" ht="15.2" customHeight="1">
      <c r="A25" s="1175" t="s">
        <v>342</v>
      </c>
      <c r="B25" s="1176" t="s">
        <v>2004</v>
      </c>
      <c r="C25" s="1193"/>
      <c r="D25" s="2009" t="s">
        <v>2005</v>
      </c>
      <c r="E25" s="1313" t="s">
        <v>2006</v>
      </c>
      <c r="F25" s="1175" t="s">
        <v>2007</v>
      </c>
      <c r="G25" s="2009" t="s">
        <v>959</v>
      </c>
      <c r="H25" s="1201" t="s">
        <v>960</v>
      </c>
      <c r="I25" s="2009" t="s">
        <v>961</v>
      </c>
      <c r="J25" s="1193"/>
      <c r="K25" s="936" t="s">
        <v>342</v>
      </c>
    </row>
    <row r="26" spans="1:11" ht="15.2" customHeight="1">
      <c r="A26" s="2333">
        <v>1</v>
      </c>
      <c r="B26" s="1203" t="s">
        <v>942</v>
      </c>
      <c r="C26" s="2334"/>
      <c r="D26" s="1203"/>
      <c r="E26" s="1200"/>
      <c r="F26" s="1198"/>
      <c r="G26" s="1199"/>
      <c r="H26" s="1199"/>
      <c r="I26" s="2334"/>
      <c r="J26" s="1193"/>
      <c r="K26" s="936">
        <v>1</v>
      </c>
    </row>
    <row r="27" spans="1:11" ht="15.2" customHeight="1">
      <c r="A27" s="2333">
        <v>2</v>
      </c>
      <c r="B27" s="1203" t="s">
        <v>943</v>
      </c>
      <c r="C27" s="2334"/>
      <c r="D27" s="1793"/>
      <c r="E27" s="1945"/>
      <c r="F27" s="1795"/>
      <c r="G27" s="1794"/>
      <c r="H27" s="1794"/>
      <c r="I27" s="1794">
        <f>D27+E27-F27+G27+H27</f>
        <v>0</v>
      </c>
      <c r="J27" s="1282" t="s">
        <v>944</v>
      </c>
      <c r="K27" s="936">
        <v>2</v>
      </c>
    </row>
    <row r="28" spans="1:11" ht="15.2" customHeight="1">
      <c r="A28" s="2333">
        <v>3</v>
      </c>
      <c r="B28" s="1203" t="s">
        <v>1137</v>
      </c>
      <c r="C28" s="2334"/>
      <c r="D28" s="1793"/>
      <c r="E28" s="1377"/>
      <c r="F28" s="1799"/>
      <c r="G28" s="1798"/>
      <c r="H28" s="1798"/>
      <c r="I28" s="1798">
        <f>D28+E28-F28+G28+H28</f>
        <v>0</v>
      </c>
      <c r="J28" s="1282" t="s">
        <v>1138</v>
      </c>
      <c r="K28" s="936">
        <v>3</v>
      </c>
    </row>
    <row r="29" spans="1:11" ht="15.2" customHeight="1">
      <c r="A29" s="2333">
        <v>4</v>
      </c>
      <c r="B29" s="1203" t="s">
        <v>1139</v>
      </c>
      <c r="C29" s="2334"/>
      <c r="D29" s="1797"/>
      <c r="E29" s="1377"/>
      <c r="F29" s="1799"/>
      <c r="G29" s="1798"/>
      <c r="H29" s="1798"/>
      <c r="I29" s="1798">
        <f>D29+E29-F29+G29+H29</f>
        <v>0</v>
      </c>
      <c r="J29" s="1282" t="s">
        <v>1140</v>
      </c>
      <c r="K29" s="936">
        <v>4</v>
      </c>
    </row>
    <row r="30" spans="1:11" ht="15.2" customHeight="1">
      <c r="A30" s="2333">
        <v>5</v>
      </c>
      <c r="B30" s="1203" t="s">
        <v>1141</v>
      </c>
      <c r="C30" s="2334"/>
      <c r="D30" s="1797">
        <f t="shared" ref="D30:I30" si="0">SUM(D27:D29)</f>
        <v>0</v>
      </c>
      <c r="E30" s="1377">
        <f t="shared" si="0"/>
        <v>0</v>
      </c>
      <c r="F30" s="1799">
        <f t="shared" si="0"/>
        <v>0</v>
      </c>
      <c r="G30" s="1798">
        <f t="shared" si="0"/>
        <v>0</v>
      </c>
      <c r="H30" s="1798">
        <f t="shared" si="0"/>
        <v>0</v>
      </c>
      <c r="I30" s="1798">
        <f t="shared" si="0"/>
        <v>0</v>
      </c>
      <c r="J30" s="1193"/>
      <c r="K30" s="936">
        <v>5</v>
      </c>
    </row>
    <row r="31" spans="1:11" ht="15.2" customHeight="1">
      <c r="A31" s="2333">
        <v>6</v>
      </c>
      <c r="B31" s="1203" t="s">
        <v>1142</v>
      </c>
      <c r="C31" s="2334"/>
      <c r="D31" s="1373"/>
      <c r="E31" s="1374"/>
      <c r="F31" s="1804"/>
      <c r="G31" s="1803"/>
      <c r="H31" s="1803"/>
      <c r="I31" s="1805" t="s">
        <v>2174</v>
      </c>
      <c r="J31" s="1193"/>
      <c r="K31" s="936">
        <v>6</v>
      </c>
    </row>
    <row r="32" spans="1:11" ht="15.2" customHeight="1">
      <c r="A32" s="2333">
        <v>7</v>
      </c>
      <c r="B32" s="1203" t="s">
        <v>1143</v>
      </c>
      <c r="C32" s="2334"/>
      <c r="D32" s="1375"/>
      <c r="E32" s="1371"/>
      <c r="F32" s="1340"/>
      <c r="G32" s="1019"/>
      <c r="H32" s="1019"/>
      <c r="I32" s="1277" t="s">
        <v>2174</v>
      </c>
      <c r="J32" s="1193"/>
      <c r="K32" s="936">
        <v>7</v>
      </c>
    </row>
    <row r="33" spans="1:11" ht="15.2" customHeight="1">
      <c r="A33" s="2333">
        <v>8</v>
      </c>
      <c r="B33" s="1203" t="s">
        <v>1144</v>
      </c>
      <c r="C33" s="2334"/>
      <c r="D33" s="1797"/>
      <c r="E33" s="1945"/>
      <c r="F33" s="1799"/>
      <c r="G33" s="1798"/>
      <c r="H33" s="1798"/>
      <c r="I33" s="1798">
        <f t="shared" ref="I33:I39" si="1">D33+E33-F33+G33+H33</f>
        <v>0</v>
      </c>
      <c r="J33" s="1282" t="s">
        <v>1145</v>
      </c>
      <c r="K33" s="936">
        <v>8</v>
      </c>
    </row>
    <row r="34" spans="1:11" ht="15.2" customHeight="1">
      <c r="A34" s="2333">
        <v>9</v>
      </c>
      <c r="B34" s="1203" t="s">
        <v>1146</v>
      </c>
      <c r="C34" s="2334"/>
      <c r="D34" s="1797"/>
      <c r="E34" s="1377"/>
      <c r="F34" s="1795"/>
      <c r="G34" s="1798"/>
      <c r="H34" s="1798"/>
      <c r="I34" s="1798">
        <f t="shared" si="1"/>
        <v>0</v>
      </c>
      <c r="J34" s="1282" t="s">
        <v>1147</v>
      </c>
      <c r="K34" s="936">
        <v>9</v>
      </c>
    </row>
    <row r="35" spans="1:11" ht="15.2" customHeight="1">
      <c r="A35" s="2333">
        <v>10</v>
      </c>
      <c r="B35" s="1203" t="s">
        <v>1148</v>
      </c>
      <c r="C35" s="2334"/>
      <c r="D35" s="1797"/>
      <c r="E35" s="1377"/>
      <c r="F35" s="1799"/>
      <c r="G35" s="1798"/>
      <c r="H35" s="1798"/>
      <c r="I35" s="1798">
        <f t="shared" si="1"/>
        <v>0</v>
      </c>
      <c r="J35" s="1282" t="s">
        <v>1149</v>
      </c>
      <c r="K35" s="936">
        <v>10</v>
      </c>
    </row>
    <row r="36" spans="1:11" ht="15.2" customHeight="1">
      <c r="A36" s="2333">
        <v>11</v>
      </c>
      <c r="B36" s="1203" t="s">
        <v>1150</v>
      </c>
      <c r="C36" s="2334"/>
      <c r="D36" s="1797"/>
      <c r="E36" s="1377"/>
      <c r="F36" s="1799"/>
      <c r="G36" s="1798"/>
      <c r="H36" s="1798"/>
      <c r="I36" s="1798">
        <f t="shared" si="1"/>
        <v>0</v>
      </c>
      <c r="J36" s="1282" t="s">
        <v>1151</v>
      </c>
      <c r="K36" s="936">
        <v>11</v>
      </c>
    </row>
    <row r="37" spans="1:11" ht="15.2" customHeight="1">
      <c r="A37" s="2333">
        <v>12</v>
      </c>
      <c r="B37" s="1203" t="s">
        <v>1152</v>
      </c>
      <c r="C37" s="2334"/>
      <c r="D37" s="1797"/>
      <c r="E37" s="1377"/>
      <c r="F37" s="1799"/>
      <c r="G37" s="1798"/>
      <c r="H37" s="1798"/>
      <c r="I37" s="1798">
        <f t="shared" si="1"/>
        <v>0</v>
      </c>
      <c r="J37" s="1282" t="s">
        <v>1153</v>
      </c>
      <c r="K37" s="936">
        <v>12</v>
      </c>
    </row>
    <row r="38" spans="1:11" ht="15.2" customHeight="1">
      <c r="A38" s="2333">
        <v>13</v>
      </c>
      <c r="B38" s="1203" t="s">
        <v>1154</v>
      </c>
      <c r="C38" s="2334"/>
      <c r="D38" s="1797"/>
      <c r="E38" s="1377"/>
      <c r="F38" s="1799"/>
      <c r="G38" s="1798"/>
      <c r="H38" s="1798"/>
      <c r="I38" s="1798">
        <f t="shared" si="1"/>
        <v>0</v>
      </c>
      <c r="J38" s="1282" t="s">
        <v>1155</v>
      </c>
      <c r="K38" s="936">
        <v>13</v>
      </c>
    </row>
    <row r="39" spans="1:11" ht="15.2" customHeight="1">
      <c r="A39" s="2333">
        <v>14</v>
      </c>
      <c r="B39" s="1203" t="s">
        <v>1156</v>
      </c>
      <c r="C39" s="2334"/>
      <c r="D39" s="1797"/>
      <c r="E39" s="1377"/>
      <c r="F39" s="1799"/>
      <c r="G39" s="1798"/>
      <c r="H39" s="1798"/>
      <c r="I39" s="1798">
        <f t="shared" si="1"/>
        <v>0</v>
      </c>
      <c r="J39" s="1282" t="s">
        <v>1157</v>
      </c>
      <c r="K39" s="936">
        <v>14</v>
      </c>
    </row>
    <row r="40" spans="1:11" ht="15.2" customHeight="1">
      <c r="A40" s="2333">
        <v>15</v>
      </c>
      <c r="B40" s="1203" t="s">
        <v>1158</v>
      </c>
      <c r="C40" s="2334"/>
      <c r="D40" s="1797">
        <f t="shared" ref="D40:I40" si="2">SUM(D33:D39)</f>
        <v>0</v>
      </c>
      <c r="E40" s="1377">
        <f t="shared" si="2"/>
        <v>0</v>
      </c>
      <c r="F40" s="1799">
        <f t="shared" si="2"/>
        <v>0</v>
      </c>
      <c r="G40" s="1798">
        <f t="shared" si="2"/>
        <v>0</v>
      </c>
      <c r="H40" s="1798">
        <f t="shared" si="2"/>
        <v>0</v>
      </c>
      <c r="I40" s="1798">
        <f t="shared" si="2"/>
        <v>0</v>
      </c>
      <c r="J40" s="1193"/>
      <c r="K40" s="936">
        <v>15</v>
      </c>
    </row>
    <row r="41" spans="1:11" ht="15.2" customHeight="1">
      <c r="A41" s="2333">
        <v>16</v>
      </c>
      <c r="B41" s="1203" t="s">
        <v>1159</v>
      </c>
      <c r="C41" s="2334"/>
      <c r="D41" s="1376"/>
      <c r="E41" s="1377"/>
      <c r="F41" s="1802"/>
      <c r="G41" s="1801"/>
      <c r="H41" s="1801"/>
      <c r="I41" s="1798" t="s">
        <v>2174</v>
      </c>
      <c r="J41" s="1193"/>
      <c r="K41" s="936">
        <v>16</v>
      </c>
    </row>
    <row r="42" spans="1:11" ht="15.2" customHeight="1">
      <c r="A42" s="2333">
        <v>17</v>
      </c>
      <c r="B42" s="1203" t="s">
        <v>1160</v>
      </c>
      <c r="C42" s="2334"/>
      <c r="D42" s="1797"/>
      <c r="E42" s="1377"/>
      <c r="F42" s="1799"/>
      <c r="G42" s="1798"/>
      <c r="H42" s="1798"/>
      <c r="I42" s="1798">
        <f t="shared" ref="I42:I47" si="3">D42+E42-F42+G42+H42</f>
        <v>0</v>
      </c>
      <c r="J42" s="1282" t="s">
        <v>165</v>
      </c>
      <c r="K42" s="936">
        <v>17</v>
      </c>
    </row>
    <row r="43" spans="1:11" ht="15.2" customHeight="1">
      <c r="A43" s="2333">
        <v>18</v>
      </c>
      <c r="B43" s="1203" t="s">
        <v>166</v>
      </c>
      <c r="C43" s="2334"/>
      <c r="D43" s="1797"/>
      <c r="E43" s="1377"/>
      <c r="F43" s="1799"/>
      <c r="G43" s="1798"/>
      <c r="H43" s="1798" t="s">
        <v>2174</v>
      </c>
      <c r="I43" s="1798">
        <f t="shared" si="3"/>
        <v>0</v>
      </c>
      <c r="J43" s="1282" t="s">
        <v>167</v>
      </c>
      <c r="K43" s="936">
        <v>18</v>
      </c>
    </row>
    <row r="44" spans="1:11" ht="15.2" customHeight="1">
      <c r="A44" s="2333">
        <v>19</v>
      </c>
      <c r="B44" s="1203" t="s">
        <v>168</v>
      </c>
      <c r="C44" s="2334"/>
      <c r="D44" s="1797"/>
      <c r="E44" s="1377"/>
      <c r="F44" s="1799"/>
      <c r="G44" s="1798"/>
      <c r="H44" s="1798" t="s">
        <v>2174</v>
      </c>
      <c r="I44" s="1798">
        <f t="shared" si="3"/>
        <v>0</v>
      </c>
      <c r="J44" s="1282" t="s">
        <v>169</v>
      </c>
      <c r="K44" s="936">
        <v>19</v>
      </c>
    </row>
    <row r="45" spans="1:11" ht="15.2" customHeight="1">
      <c r="A45" s="2333">
        <v>20</v>
      </c>
      <c r="B45" s="1203" t="s">
        <v>170</v>
      </c>
      <c r="C45" s="2334"/>
      <c r="D45" s="1797"/>
      <c r="E45" s="1377"/>
      <c r="F45" s="1799"/>
      <c r="G45" s="1798"/>
      <c r="H45" s="1798" t="s">
        <v>2174</v>
      </c>
      <c r="I45" s="1798">
        <f t="shared" si="3"/>
        <v>0</v>
      </c>
      <c r="J45" s="1282" t="s">
        <v>171</v>
      </c>
      <c r="K45" s="936">
        <v>20</v>
      </c>
    </row>
    <row r="46" spans="1:11" ht="15.2" customHeight="1">
      <c r="A46" s="2333">
        <v>21</v>
      </c>
      <c r="B46" s="1203" t="s">
        <v>172</v>
      </c>
      <c r="C46" s="2334"/>
      <c r="D46" s="1797"/>
      <c r="E46" s="1377"/>
      <c r="F46" s="1799"/>
      <c r="G46" s="1798"/>
      <c r="H46" s="1798" t="s">
        <v>2174</v>
      </c>
      <c r="I46" s="1798">
        <f t="shared" si="3"/>
        <v>0</v>
      </c>
      <c r="J46" s="1282" t="s">
        <v>173</v>
      </c>
      <c r="K46" s="936">
        <v>21</v>
      </c>
    </row>
    <row r="47" spans="1:11" ht="15.2" customHeight="1">
      <c r="A47" s="2333">
        <v>22</v>
      </c>
      <c r="B47" s="1203" t="s">
        <v>174</v>
      </c>
      <c r="C47" s="2334"/>
      <c r="D47" s="1797"/>
      <c r="E47" s="1377"/>
      <c r="F47" s="1799"/>
      <c r="G47" s="1798"/>
      <c r="H47" s="1798" t="s">
        <v>2174</v>
      </c>
      <c r="I47" s="1798">
        <f t="shared" si="3"/>
        <v>0</v>
      </c>
      <c r="J47" s="1282" t="s">
        <v>175</v>
      </c>
      <c r="K47" s="936">
        <v>22</v>
      </c>
    </row>
    <row r="48" spans="1:11" ht="15.2" customHeight="1">
      <c r="A48" s="2333">
        <v>23</v>
      </c>
      <c r="B48" s="1203" t="s">
        <v>176</v>
      </c>
      <c r="C48" s="2334"/>
      <c r="D48" s="1797">
        <f t="shared" ref="D48:I48" si="4">SUM(D42:D47)</f>
        <v>0</v>
      </c>
      <c r="E48" s="1377">
        <f t="shared" si="4"/>
        <v>0</v>
      </c>
      <c r="F48" s="1799">
        <f t="shared" si="4"/>
        <v>0</v>
      </c>
      <c r="G48" s="1798">
        <f t="shared" si="4"/>
        <v>0</v>
      </c>
      <c r="H48" s="1798">
        <f t="shared" si="4"/>
        <v>0</v>
      </c>
      <c r="I48" s="1798">
        <f t="shared" si="4"/>
        <v>0</v>
      </c>
      <c r="J48" s="1193"/>
      <c r="K48" s="936">
        <v>23</v>
      </c>
    </row>
    <row r="49" spans="1:11" ht="15.2" customHeight="1">
      <c r="A49" s="2333">
        <v>24</v>
      </c>
      <c r="B49" s="1203" t="s">
        <v>177</v>
      </c>
      <c r="C49" s="2334"/>
      <c r="D49" s="1376"/>
      <c r="E49" s="1377"/>
      <c r="F49" s="1802"/>
      <c r="G49" s="1801"/>
      <c r="H49" s="1801"/>
      <c r="I49" s="1798" t="s">
        <v>2174</v>
      </c>
      <c r="J49" s="1193"/>
      <c r="K49" s="936">
        <v>24</v>
      </c>
    </row>
    <row r="50" spans="1:11" ht="15.2" customHeight="1">
      <c r="A50" s="2333">
        <v>25</v>
      </c>
      <c r="B50" s="1203" t="s">
        <v>178</v>
      </c>
      <c r="C50" s="2334"/>
      <c r="D50" s="1797"/>
      <c r="E50" s="1377"/>
      <c r="F50" s="1799"/>
      <c r="G50" s="1798" t="s">
        <v>2174</v>
      </c>
      <c r="H50" s="1798"/>
      <c r="I50" s="1798">
        <f t="shared" ref="I50:I56" si="5">D50+E50-F50+G50+H50</f>
        <v>0</v>
      </c>
      <c r="J50" s="1282" t="s">
        <v>179</v>
      </c>
      <c r="K50" s="936">
        <v>25</v>
      </c>
    </row>
    <row r="51" spans="1:11" ht="15.2" customHeight="1">
      <c r="A51" s="2333">
        <v>26</v>
      </c>
      <c r="B51" s="1203" t="s">
        <v>262</v>
      </c>
      <c r="C51" s="2334"/>
      <c r="D51" s="1797"/>
      <c r="E51" s="1377"/>
      <c r="F51" s="1799"/>
      <c r="G51" s="1798"/>
      <c r="H51" s="1798" t="s">
        <v>2174</v>
      </c>
      <c r="I51" s="1798">
        <f t="shared" si="5"/>
        <v>0</v>
      </c>
      <c r="J51" s="1282" t="s">
        <v>263</v>
      </c>
      <c r="K51" s="936">
        <v>26</v>
      </c>
    </row>
    <row r="52" spans="1:11" ht="15.2" customHeight="1">
      <c r="A52" s="2333">
        <v>27</v>
      </c>
      <c r="B52" s="1203" t="s">
        <v>264</v>
      </c>
      <c r="C52" s="2334"/>
      <c r="D52" s="1797"/>
      <c r="E52" s="1377"/>
      <c r="F52" s="1799"/>
      <c r="G52" s="1798"/>
      <c r="H52" s="1798" t="s">
        <v>2174</v>
      </c>
      <c r="I52" s="1798">
        <f t="shared" si="5"/>
        <v>0</v>
      </c>
      <c r="J52" s="1282" t="s">
        <v>265</v>
      </c>
      <c r="K52" s="936">
        <v>27</v>
      </c>
    </row>
    <row r="53" spans="1:11" ht="15.2" customHeight="1">
      <c r="A53" s="2333">
        <v>28</v>
      </c>
      <c r="B53" s="1203" t="s">
        <v>266</v>
      </c>
      <c r="C53" s="2334"/>
      <c r="D53" s="1797"/>
      <c r="E53" s="1377"/>
      <c r="F53" s="1799"/>
      <c r="G53" s="1798" t="s">
        <v>2174</v>
      </c>
      <c r="H53" s="1798" t="s">
        <v>2174</v>
      </c>
      <c r="I53" s="1798">
        <f t="shared" si="5"/>
        <v>0</v>
      </c>
      <c r="J53" s="1282" t="s">
        <v>267</v>
      </c>
      <c r="K53" s="936">
        <v>28</v>
      </c>
    </row>
    <row r="54" spans="1:11" ht="15.2" customHeight="1">
      <c r="A54" s="2333">
        <v>29</v>
      </c>
      <c r="B54" s="1203" t="s">
        <v>268</v>
      </c>
      <c r="C54" s="2334"/>
      <c r="D54" s="1797"/>
      <c r="E54" s="1377"/>
      <c r="F54" s="1799"/>
      <c r="G54" s="1798" t="s">
        <v>2174</v>
      </c>
      <c r="H54" s="1798"/>
      <c r="I54" s="1798">
        <f t="shared" si="5"/>
        <v>0</v>
      </c>
      <c r="J54" s="1282" t="s">
        <v>269</v>
      </c>
      <c r="K54" s="936">
        <v>29</v>
      </c>
    </row>
    <row r="55" spans="1:11" ht="15.2" customHeight="1">
      <c r="A55" s="2333">
        <v>30</v>
      </c>
      <c r="B55" s="1203" t="s">
        <v>270</v>
      </c>
      <c r="C55" s="2334"/>
      <c r="D55" s="1797"/>
      <c r="E55" s="1377"/>
      <c r="F55" s="1799"/>
      <c r="G55" s="1798"/>
      <c r="H55" s="1798"/>
      <c r="I55" s="1798">
        <f t="shared" si="5"/>
        <v>0</v>
      </c>
      <c r="J55" s="1282" t="s">
        <v>271</v>
      </c>
      <c r="K55" s="936">
        <v>30</v>
      </c>
    </row>
    <row r="56" spans="1:11" ht="15.2" customHeight="1">
      <c r="A56" s="2333">
        <v>31</v>
      </c>
      <c r="B56" s="1203" t="s">
        <v>272</v>
      </c>
      <c r="C56" s="2334"/>
      <c r="D56" s="1797"/>
      <c r="E56" s="1377"/>
      <c r="F56" s="1799"/>
      <c r="G56" s="1798"/>
      <c r="H56" s="1798"/>
      <c r="I56" s="1798">
        <f t="shared" si="5"/>
        <v>0</v>
      </c>
      <c r="J56" s="1282" t="s">
        <v>273</v>
      </c>
      <c r="K56" s="936">
        <v>31</v>
      </c>
    </row>
    <row r="57" spans="1:11" ht="15.2" customHeight="1">
      <c r="A57" s="2333">
        <v>32</v>
      </c>
      <c r="B57" s="1203" t="s">
        <v>3011</v>
      </c>
      <c r="C57" s="2334"/>
      <c r="D57" s="1797">
        <f t="shared" ref="D57:I57" si="6">SUM(D50:D56)</f>
        <v>0</v>
      </c>
      <c r="E57" s="1377">
        <f t="shared" si="6"/>
        <v>0</v>
      </c>
      <c r="F57" s="1799">
        <f t="shared" si="6"/>
        <v>0</v>
      </c>
      <c r="G57" s="1798">
        <f t="shared" si="6"/>
        <v>0</v>
      </c>
      <c r="H57" s="1798">
        <f t="shared" si="6"/>
        <v>0</v>
      </c>
      <c r="I57" s="1798">
        <f t="shared" si="6"/>
        <v>0</v>
      </c>
      <c r="J57" s="1193"/>
      <c r="K57" s="936">
        <v>32</v>
      </c>
    </row>
    <row r="58" spans="1:11" ht="15.2" customHeight="1">
      <c r="A58" s="2333">
        <v>33</v>
      </c>
      <c r="B58" s="1203" t="s">
        <v>2677</v>
      </c>
      <c r="C58" s="2334"/>
      <c r="D58" s="1376"/>
      <c r="E58" s="1377"/>
      <c r="F58" s="1802"/>
      <c r="G58" s="1801"/>
      <c r="H58" s="1801"/>
      <c r="I58" s="1798" t="s">
        <v>2174</v>
      </c>
      <c r="J58" s="1193"/>
      <c r="K58" s="936">
        <v>33</v>
      </c>
    </row>
    <row r="59" spans="1:11" ht="15.2" customHeight="1">
      <c r="A59" s="2333">
        <v>34</v>
      </c>
      <c r="B59" s="1203" t="s">
        <v>2678</v>
      </c>
      <c r="C59" s="2334"/>
      <c r="D59" s="1797"/>
      <c r="E59" s="1377"/>
      <c r="F59" s="1799"/>
      <c r="G59" s="1798"/>
      <c r="H59" s="1798"/>
      <c r="I59" s="1798">
        <f t="shared" ref="I59:I64" si="7">D59+E59-F59+G59+H59</f>
        <v>0</v>
      </c>
      <c r="J59" s="1282" t="s">
        <v>2679</v>
      </c>
      <c r="K59" s="936">
        <v>34</v>
      </c>
    </row>
    <row r="60" spans="1:11" ht="15.2" customHeight="1">
      <c r="A60" s="2333">
        <v>35</v>
      </c>
      <c r="B60" s="1203" t="s">
        <v>2680</v>
      </c>
      <c r="C60" s="2334"/>
      <c r="D60" s="1797"/>
      <c r="E60" s="1377"/>
      <c r="F60" s="1799"/>
      <c r="G60" s="1798"/>
      <c r="H60" s="1798"/>
      <c r="I60" s="1798">
        <f t="shared" si="7"/>
        <v>0</v>
      </c>
      <c r="J60" s="1282" t="s">
        <v>2681</v>
      </c>
      <c r="K60" s="936">
        <v>35</v>
      </c>
    </row>
    <row r="61" spans="1:11" ht="15.2" customHeight="1">
      <c r="A61" s="2333">
        <v>36</v>
      </c>
      <c r="B61" s="1203" t="s">
        <v>2682</v>
      </c>
      <c r="C61" s="2334"/>
      <c r="D61" s="1797"/>
      <c r="E61" s="1377"/>
      <c r="F61" s="1799"/>
      <c r="G61" s="1798"/>
      <c r="H61" s="1798"/>
      <c r="I61" s="1798">
        <f t="shared" si="7"/>
        <v>0</v>
      </c>
      <c r="J61" s="1282" t="s">
        <v>2683</v>
      </c>
      <c r="K61" s="936">
        <v>36</v>
      </c>
    </row>
    <row r="62" spans="1:11" ht="15.2" customHeight="1">
      <c r="A62" s="2333">
        <v>37</v>
      </c>
      <c r="B62" s="1203" t="s">
        <v>2684</v>
      </c>
      <c r="C62" s="2334"/>
      <c r="D62" s="1797"/>
      <c r="E62" s="1377"/>
      <c r="F62" s="1799"/>
      <c r="G62" s="1798"/>
      <c r="H62" s="1798"/>
      <c r="I62" s="1798">
        <f t="shared" si="7"/>
        <v>0</v>
      </c>
      <c r="J62" s="1282" t="s">
        <v>2909</v>
      </c>
      <c r="K62" s="936">
        <v>37</v>
      </c>
    </row>
    <row r="63" spans="1:11" ht="15.2" customHeight="1">
      <c r="A63" s="2333">
        <v>38</v>
      </c>
      <c r="B63" s="1203" t="s">
        <v>2910</v>
      </c>
      <c r="C63" s="2334"/>
      <c r="D63" s="1797"/>
      <c r="E63" s="1377"/>
      <c r="F63" s="1799"/>
      <c r="G63" s="1798"/>
      <c r="H63" s="1798"/>
      <c r="I63" s="1798">
        <f t="shared" si="7"/>
        <v>0</v>
      </c>
      <c r="J63" s="1282" t="s">
        <v>2911</v>
      </c>
      <c r="K63" s="936">
        <v>38</v>
      </c>
    </row>
    <row r="64" spans="1:11" ht="15.2" customHeight="1" thickBot="1">
      <c r="A64" s="2010">
        <v>39</v>
      </c>
      <c r="B64" s="2196" t="s">
        <v>2912</v>
      </c>
      <c r="C64" s="2335"/>
      <c r="D64" s="2011"/>
      <c r="E64" s="2336"/>
      <c r="F64" s="2119"/>
      <c r="G64" s="2117"/>
      <c r="H64" s="2117"/>
      <c r="I64" s="2117">
        <f t="shared" si="7"/>
        <v>0</v>
      </c>
      <c r="J64" s="1294" t="s">
        <v>2913</v>
      </c>
      <c r="K64" s="1330">
        <v>39</v>
      </c>
    </row>
    <row r="65" spans="1:11" ht="15.2" customHeight="1">
      <c r="A65" s="1256"/>
      <c r="B65" s="1256"/>
      <c r="C65" s="1256"/>
      <c r="D65" s="1803"/>
      <c r="E65" s="1803"/>
      <c r="F65" s="1803"/>
      <c r="G65" s="1803"/>
      <c r="H65" s="1803"/>
      <c r="I65" s="1803"/>
      <c r="J65" s="95"/>
      <c r="K65" s="95"/>
    </row>
    <row r="66" spans="1:11" ht="15.2" customHeight="1">
      <c r="A66" s="95" t="s">
        <v>2914</v>
      </c>
      <c r="B66" s="95"/>
      <c r="C66" s="95"/>
      <c r="D66" s="95"/>
      <c r="E66" s="95"/>
      <c r="F66" s="95" t="s">
        <v>2915</v>
      </c>
      <c r="G66" s="95"/>
      <c r="H66" s="95"/>
      <c r="I66" s="95"/>
      <c r="J66" s="95"/>
      <c r="K66" s="95"/>
    </row>
    <row r="67" spans="1:11" ht="15.2" customHeight="1">
      <c r="A67" s="789" t="s">
        <v>2916</v>
      </c>
      <c r="B67" s="789"/>
      <c r="C67" s="789"/>
      <c r="D67" s="789"/>
      <c r="E67" s="789"/>
      <c r="F67" s="789" t="s">
        <v>2917</v>
      </c>
      <c r="G67" s="789"/>
      <c r="H67" s="789"/>
      <c r="I67" s="789"/>
      <c r="J67" s="789"/>
      <c r="K67" s="789"/>
    </row>
    <row r="68" spans="1:11" ht="15.6" customHeight="1" thickBot="1">
      <c r="A68" s="95"/>
      <c r="B68" s="95"/>
      <c r="C68" s="95"/>
      <c r="D68" s="95"/>
      <c r="E68" s="95"/>
      <c r="F68" s="95"/>
      <c r="G68" s="95"/>
      <c r="H68" s="95"/>
      <c r="I68" s="95"/>
      <c r="J68" s="95"/>
      <c r="K68" s="95"/>
    </row>
    <row r="69" spans="1:11" ht="15.6" customHeight="1">
      <c r="A69" s="922" t="s">
        <v>1363</v>
      </c>
      <c r="B69" s="1188"/>
      <c r="C69" s="1343" t="s">
        <v>1364</v>
      </c>
      <c r="D69" s="1935" t="s">
        <v>448</v>
      </c>
      <c r="E69" s="928" t="s">
        <v>449</v>
      </c>
      <c r="F69" s="922" t="s">
        <v>1363</v>
      </c>
      <c r="G69" s="1189" t="s">
        <v>1364</v>
      </c>
      <c r="H69" s="1189" t="s">
        <v>448</v>
      </c>
      <c r="I69" s="1189" t="s">
        <v>449</v>
      </c>
      <c r="J69" s="923"/>
      <c r="K69" s="1252"/>
    </row>
    <row r="70" spans="1:11" ht="15.6" customHeight="1">
      <c r="A70" s="695" t="str">
        <f>'Data Sheet'!$C$25</f>
        <v xml:space="preserve">KeySpan Gas East Corp./D/B/A National Grid </v>
      </c>
      <c r="B70" s="95"/>
      <c r="C70" s="1180" t="s">
        <v>1365</v>
      </c>
      <c r="D70" s="1936" t="s">
        <v>2604</v>
      </c>
      <c r="E70" s="1174"/>
      <c r="F70" s="695" t="str">
        <f>'Data Sheet'!$C$25</f>
        <v xml:space="preserve">KeySpan Gas East Corp./D/B/A National Grid </v>
      </c>
      <c r="G70" s="1173" t="s">
        <v>1365</v>
      </c>
      <c r="H70" s="1173" t="s">
        <v>2604</v>
      </c>
      <c r="I70" s="1173"/>
      <c r="J70" s="95"/>
      <c r="K70" s="791"/>
    </row>
    <row r="71" spans="1:11" ht="15.6" customHeight="1">
      <c r="A71" s="1192"/>
      <c r="B71" s="1193"/>
      <c r="C71" s="1800" t="s">
        <v>1367</v>
      </c>
      <c r="D71" s="1764" t="str">
        <f>'Data Sheet'!$C$40</f>
        <v>September 30, 2014</v>
      </c>
      <c r="E71" s="936" t="str">
        <f>'Data Sheet'!$C$38</f>
        <v>December 31, 2013</v>
      </c>
      <c r="F71" s="1192"/>
      <c r="G71" s="1194" t="s">
        <v>1367</v>
      </c>
      <c r="H71" s="2005" t="str">
        <f>'Data Sheet'!$C$40</f>
        <v>September 30, 2014</v>
      </c>
      <c r="I71" s="1194" t="str">
        <f>'Data Sheet'!$C$38</f>
        <v>December 31, 2013</v>
      </c>
      <c r="J71" s="1020"/>
      <c r="K71" s="875"/>
    </row>
    <row r="72" spans="1:11" ht="15.6" customHeight="1">
      <c r="A72" s="1198"/>
      <c r="B72" s="1199" t="s">
        <v>2918</v>
      </c>
      <c r="C72" s="1199"/>
      <c r="D72" s="1199"/>
      <c r="E72" s="1200"/>
      <c r="F72" s="1198" t="s">
        <v>2665</v>
      </c>
      <c r="G72" s="1199"/>
      <c r="H72" s="1199"/>
      <c r="I72" s="1199"/>
      <c r="J72" s="1199"/>
      <c r="K72" s="1200"/>
    </row>
    <row r="73" spans="1:11" ht="15.6" customHeight="1">
      <c r="A73" s="2332"/>
      <c r="B73" s="1357"/>
      <c r="C73" s="1288"/>
      <c r="D73" s="2016" t="s">
        <v>3816</v>
      </c>
      <c r="E73" s="1938"/>
      <c r="F73" s="695"/>
      <c r="G73" s="1173"/>
      <c r="H73" s="1173"/>
      <c r="I73" s="1936" t="s">
        <v>3816</v>
      </c>
      <c r="J73" s="95"/>
      <c r="K73" s="1174"/>
    </row>
    <row r="74" spans="1:11" ht="15.6" customHeight="1">
      <c r="A74" s="90" t="s">
        <v>339</v>
      </c>
      <c r="B74" s="932" t="s">
        <v>3029</v>
      </c>
      <c r="C74" s="1167"/>
      <c r="D74" s="931" t="s">
        <v>3868</v>
      </c>
      <c r="E74" s="1174" t="s">
        <v>3869</v>
      </c>
      <c r="F74" s="90" t="s">
        <v>939</v>
      </c>
      <c r="G74" s="932" t="s">
        <v>940</v>
      </c>
      <c r="H74" s="932" t="s">
        <v>941</v>
      </c>
      <c r="I74" s="1936" t="s">
        <v>2761</v>
      </c>
      <c r="J74" s="95"/>
      <c r="K74" s="1174" t="s">
        <v>339</v>
      </c>
    </row>
    <row r="75" spans="1:11" ht="15.6" customHeight="1">
      <c r="A75" s="1175" t="s">
        <v>342</v>
      </c>
      <c r="B75" s="1176" t="s">
        <v>2004</v>
      </c>
      <c r="C75" s="1193"/>
      <c r="D75" s="1201" t="s">
        <v>2005</v>
      </c>
      <c r="E75" s="936" t="s">
        <v>2006</v>
      </c>
      <c r="F75" s="1175" t="s">
        <v>2007</v>
      </c>
      <c r="G75" s="1176" t="s">
        <v>959</v>
      </c>
      <c r="H75" s="1176" t="s">
        <v>960</v>
      </c>
      <c r="I75" s="2009" t="s">
        <v>961</v>
      </c>
      <c r="J75" s="1020"/>
      <c r="K75" s="936" t="s">
        <v>342</v>
      </c>
    </row>
    <row r="76" spans="1:11" ht="15.6" customHeight="1">
      <c r="A76" s="2333">
        <v>40</v>
      </c>
      <c r="B76" s="1199" t="s">
        <v>2666</v>
      </c>
      <c r="C76" s="2334"/>
      <c r="D76" s="1793"/>
      <c r="E76" s="1205"/>
      <c r="F76" s="1795"/>
      <c r="G76" s="2021"/>
      <c r="H76" s="2021"/>
      <c r="I76" s="1793">
        <f>D76+E76-F76+G76+H76</f>
        <v>0</v>
      </c>
      <c r="J76" s="1208" t="s">
        <v>2667</v>
      </c>
      <c r="K76" s="1341">
        <v>40</v>
      </c>
    </row>
    <row r="77" spans="1:11" ht="15.6" customHeight="1">
      <c r="A77" s="2333">
        <v>41</v>
      </c>
      <c r="B77" s="1020" t="s">
        <v>2668</v>
      </c>
      <c r="C77" s="1193"/>
      <c r="D77" s="1797">
        <f t="shared" ref="D77:I77" si="8">SUM(D59:D64)+D76</f>
        <v>0</v>
      </c>
      <c r="E77" s="1207">
        <f t="shared" si="8"/>
        <v>0</v>
      </c>
      <c r="F77" s="1799">
        <f t="shared" si="8"/>
        <v>0</v>
      </c>
      <c r="G77" s="1797">
        <f t="shared" si="8"/>
        <v>0</v>
      </c>
      <c r="H77" s="1797">
        <f t="shared" si="8"/>
        <v>0</v>
      </c>
      <c r="I77" s="1797">
        <f t="shared" si="8"/>
        <v>0</v>
      </c>
      <c r="J77" s="1199"/>
      <c r="K77" s="1341">
        <v>41</v>
      </c>
    </row>
    <row r="78" spans="1:11" ht="15.6" customHeight="1">
      <c r="A78" s="2333">
        <v>42</v>
      </c>
      <c r="B78" s="1020" t="s">
        <v>2669</v>
      </c>
      <c r="C78" s="1193"/>
      <c r="D78" s="1797">
        <f t="shared" ref="D78:I78" si="9">D40+D48+D57+D77</f>
        <v>0</v>
      </c>
      <c r="E78" s="1207">
        <f t="shared" si="9"/>
        <v>0</v>
      </c>
      <c r="F78" s="1799">
        <f t="shared" si="9"/>
        <v>0</v>
      </c>
      <c r="G78" s="1376">
        <f t="shared" si="9"/>
        <v>0</v>
      </c>
      <c r="H78" s="1376">
        <f t="shared" si="9"/>
        <v>0</v>
      </c>
      <c r="I78" s="1797">
        <f t="shared" si="9"/>
        <v>0</v>
      </c>
      <c r="J78" s="1199"/>
      <c r="K78" s="1341">
        <v>42</v>
      </c>
    </row>
    <row r="79" spans="1:11" ht="15.6" customHeight="1">
      <c r="A79" s="2333">
        <v>43</v>
      </c>
      <c r="B79" s="1020" t="s">
        <v>2670</v>
      </c>
      <c r="C79" s="1193"/>
      <c r="D79" s="1376"/>
      <c r="E79" s="1377"/>
      <c r="F79" s="1802"/>
      <c r="G79" s="1801"/>
      <c r="H79" s="1801"/>
      <c r="I79" s="1798"/>
      <c r="J79" s="1199"/>
      <c r="K79" s="1341">
        <v>43</v>
      </c>
    </row>
    <row r="80" spans="1:11" ht="15.6" customHeight="1">
      <c r="A80" s="2333">
        <v>44</v>
      </c>
      <c r="B80" s="1020" t="s">
        <v>2671</v>
      </c>
      <c r="C80" s="1193"/>
      <c r="D80" s="1797"/>
      <c r="E80" s="1207"/>
      <c r="F80" s="1799"/>
      <c r="G80" s="1801"/>
      <c r="H80" s="1376"/>
      <c r="I80" s="1797">
        <f t="shared" ref="I80:I88" si="10">D80+E80-F80+G80+H80</f>
        <v>0</v>
      </c>
      <c r="J80" s="1208" t="s">
        <v>2672</v>
      </c>
      <c r="K80" s="1341">
        <v>44</v>
      </c>
    </row>
    <row r="81" spans="1:11" ht="15.6" customHeight="1">
      <c r="A81" s="2333">
        <v>45</v>
      </c>
      <c r="B81" s="1020" t="s">
        <v>2673</v>
      </c>
      <c r="C81" s="1193"/>
      <c r="D81" s="1797"/>
      <c r="E81" s="1207"/>
      <c r="F81" s="1799"/>
      <c r="G81" s="1801"/>
      <c r="H81" s="1376"/>
      <c r="I81" s="1797">
        <f t="shared" si="10"/>
        <v>0</v>
      </c>
      <c r="J81" s="1208" t="s">
        <v>2674</v>
      </c>
      <c r="K81" s="1341">
        <v>45</v>
      </c>
    </row>
    <row r="82" spans="1:11" ht="15.6" customHeight="1">
      <c r="A82" s="2333">
        <v>46</v>
      </c>
      <c r="B82" s="1020" t="s">
        <v>2675</v>
      </c>
      <c r="C82" s="1193"/>
      <c r="D82" s="1797"/>
      <c r="E82" s="1207"/>
      <c r="F82" s="1799"/>
      <c r="G82" s="1801"/>
      <c r="H82" s="2021"/>
      <c r="I82" s="1797">
        <f t="shared" si="10"/>
        <v>0</v>
      </c>
      <c r="J82" s="1208" t="s">
        <v>2676</v>
      </c>
      <c r="K82" s="1341">
        <v>46</v>
      </c>
    </row>
    <row r="83" spans="1:11" ht="15.6" customHeight="1">
      <c r="A83" s="2333">
        <v>47</v>
      </c>
      <c r="B83" s="1020" t="s">
        <v>2629</v>
      </c>
      <c r="C83" s="1193"/>
      <c r="D83" s="1797"/>
      <c r="E83" s="1207"/>
      <c r="F83" s="1799"/>
      <c r="G83" s="1801"/>
      <c r="H83" s="1376"/>
      <c r="I83" s="1797">
        <f t="shared" si="10"/>
        <v>0</v>
      </c>
      <c r="J83" s="1208" t="s">
        <v>2630</v>
      </c>
      <c r="K83" s="1341">
        <v>47</v>
      </c>
    </row>
    <row r="84" spans="1:11" ht="15.6" customHeight="1">
      <c r="A84" s="2333">
        <v>48</v>
      </c>
      <c r="B84" s="1020" t="s">
        <v>2631</v>
      </c>
      <c r="C84" s="1193"/>
      <c r="D84" s="1797"/>
      <c r="E84" s="1207"/>
      <c r="F84" s="1799"/>
      <c r="G84" s="1801"/>
      <c r="H84" s="1376"/>
      <c r="I84" s="1797">
        <f t="shared" si="10"/>
        <v>0</v>
      </c>
      <c r="J84" s="1208" t="s">
        <v>2270</v>
      </c>
      <c r="K84" s="1341">
        <v>48</v>
      </c>
    </row>
    <row r="85" spans="1:11" ht="15.6" customHeight="1">
      <c r="A85" s="2333">
        <v>49</v>
      </c>
      <c r="B85" s="1020" t="s">
        <v>2271</v>
      </c>
      <c r="C85" s="1193"/>
      <c r="D85" s="1797"/>
      <c r="E85" s="1207"/>
      <c r="F85" s="1799"/>
      <c r="G85" s="1801"/>
      <c r="H85" s="1376"/>
      <c r="I85" s="1797">
        <f t="shared" si="10"/>
        <v>0</v>
      </c>
      <c r="J85" s="1208" t="s">
        <v>2272</v>
      </c>
      <c r="K85" s="1341">
        <v>49</v>
      </c>
    </row>
    <row r="86" spans="1:11" ht="15.6" customHeight="1">
      <c r="A86" s="2333">
        <v>50</v>
      </c>
      <c r="B86" s="1020" t="s">
        <v>2710</v>
      </c>
      <c r="C86" s="1193"/>
      <c r="D86" s="1797"/>
      <c r="E86" s="1207"/>
      <c r="F86" s="1799"/>
      <c r="G86" s="1801"/>
      <c r="H86" s="1376"/>
      <c r="I86" s="1797">
        <f t="shared" si="10"/>
        <v>0</v>
      </c>
      <c r="J86" s="1208" t="s">
        <v>2711</v>
      </c>
      <c r="K86" s="1341">
        <v>50</v>
      </c>
    </row>
    <row r="87" spans="1:11" ht="15.6" customHeight="1">
      <c r="A87" s="2333">
        <v>51</v>
      </c>
      <c r="B87" s="1020" t="s">
        <v>2712</v>
      </c>
      <c r="C87" s="1193"/>
      <c r="D87" s="1797"/>
      <c r="E87" s="1207"/>
      <c r="F87" s="1799"/>
      <c r="G87" s="1801"/>
      <c r="H87" s="1376"/>
      <c r="I87" s="1797">
        <f t="shared" si="10"/>
        <v>0</v>
      </c>
      <c r="J87" s="1208" t="s">
        <v>2713</v>
      </c>
      <c r="K87" s="1341">
        <v>51</v>
      </c>
    </row>
    <row r="88" spans="1:11" ht="15.6" customHeight="1">
      <c r="A88" s="2333">
        <v>52</v>
      </c>
      <c r="B88" s="1020" t="s">
        <v>2714</v>
      </c>
      <c r="C88" s="1193"/>
      <c r="D88" s="1797"/>
      <c r="E88" s="1207"/>
      <c r="F88" s="1799"/>
      <c r="G88" s="1801"/>
      <c r="H88" s="1376"/>
      <c r="I88" s="1797">
        <f t="shared" si="10"/>
        <v>0</v>
      </c>
      <c r="J88" s="1208" t="s">
        <v>2715</v>
      </c>
      <c r="K88" s="1341">
        <v>52</v>
      </c>
    </row>
    <row r="89" spans="1:11" ht="15.6" customHeight="1">
      <c r="A89" s="2333">
        <v>53</v>
      </c>
      <c r="B89" s="1020" t="s">
        <v>2716</v>
      </c>
      <c r="C89" s="1193"/>
      <c r="D89" s="1797">
        <f t="shared" ref="D89:I89" si="11">SUM(D80:D88)</f>
        <v>0</v>
      </c>
      <c r="E89" s="1207">
        <f t="shared" si="11"/>
        <v>0</v>
      </c>
      <c r="F89" s="1799">
        <f t="shared" si="11"/>
        <v>0</v>
      </c>
      <c r="G89" s="1801">
        <f t="shared" si="11"/>
        <v>0</v>
      </c>
      <c r="H89" s="1376">
        <f t="shared" si="11"/>
        <v>0</v>
      </c>
      <c r="I89" s="1797">
        <f t="shared" si="11"/>
        <v>0</v>
      </c>
      <c r="J89" s="1199"/>
      <c r="K89" s="1341">
        <v>53</v>
      </c>
    </row>
    <row r="90" spans="1:11" ht="15.6" customHeight="1">
      <c r="A90" s="2333">
        <v>54</v>
      </c>
      <c r="B90" s="1020" t="s">
        <v>2717</v>
      </c>
      <c r="C90" s="1193"/>
      <c r="D90" s="1376"/>
      <c r="E90" s="1377"/>
      <c r="F90" s="1802"/>
      <c r="G90" s="1801"/>
      <c r="H90" s="1801"/>
      <c r="I90" s="1798"/>
      <c r="J90" s="1199"/>
      <c r="K90" s="1341">
        <v>54</v>
      </c>
    </row>
    <row r="91" spans="1:11" ht="15.6" customHeight="1">
      <c r="A91" s="2333">
        <v>55</v>
      </c>
      <c r="B91" s="1020" t="s">
        <v>2718</v>
      </c>
      <c r="C91" s="1193"/>
      <c r="D91" s="1797"/>
      <c r="E91" s="1207"/>
      <c r="F91" s="1799"/>
      <c r="G91" s="1801" t="s">
        <v>2174</v>
      </c>
      <c r="H91" s="1376"/>
      <c r="I91" s="1797">
        <f t="shared" ref="I91:I104" si="12">D91+E91-F91+G91+H91</f>
        <v>0</v>
      </c>
      <c r="J91" s="1208" t="s">
        <v>2719</v>
      </c>
      <c r="K91" s="1341">
        <v>55</v>
      </c>
    </row>
    <row r="92" spans="1:11" ht="15.6" customHeight="1">
      <c r="A92" s="2333">
        <v>56</v>
      </c>
      <c r="B92" s="1020" t="s">
        <v>2720</v>
      </c>
      <c r="C92" s="1193"/>
      <c r="D92" s="1797"/>
      <c r="E92" s="1207"/>
      <c r="F92" s="1799"/>
      <c r="G92" s="1801"/>
      <c r="H92" s="1376"/>
      <c r="I92" s="1797">
        <f t="shared" si="12"/>
        <v>0</v>
      </c>
      <c r="J92" s="1208" t="s">
        <v>2721</v>
      </c>
      <c r="K92" s="1341">
        <v>56</v>
      </c>
    </row>
    <row r="93" spans="1:11" ht="15.6" customHeight="1">
      <c r="A93" s="2333">
        <v>57</v>
      </c>
      <c r="B93" s="1020" t="s">
        <v>2722</v>
      </c>
      <c r="C93" s="1193"/>
      <c r="D93" s="1797"/>
      <c r="E93" s="1207"/>
      <c r="F93" s="1799"/>
      <c r="G93" s="1801"/>
      <c r="H93" s="1376"/>
      <c r="I93" s="1797">
        <f t="shared" si="12"/>
        <v>0</v>
      </c>
      <c r="J93" s="1208" t="s">
        <v>2723</v>
      </c>
      <c r="K93" s="1341">
        <v>57</v>
      </c>
    </row>
    <row r="94" spans="1:11" ht="15.6" customHeight="1">
      <c r="A94" s="2333">
        <v>58</v>
      </c>
      <c r="B94" s="1020" t="s">
        <v>4531</v>
      </c>
      <c r="C94" s="1193"/>
      <c r="D94" s="1797"/>
      <c r="E94" s="1207"/>
      <c r="F94" s="1799"/>
      <c r="G94" s="1801"/>
      <c r="H94" s="1376"/>
      <c r="I94" s="1797">
        <f t="shared" si="12"/>
        <v>0</v>
      </c>
      <c r="J94" s="1208" t="s">
        <v>4532</v>
      </c>
      <c r="K94" s="1341">
        <v>58</v>
      </c>
    </row>
    <row r="95" spans="1:11" ht="15.6" customHeight="1">
      <c r="A95" s="2333">
        <v>59</v>
      </c>
      <c r="B95" s="1020" t="s">
        <v>2273</v>
      </c>
      <c r="C95" s="1193"/>
      <c r="D95" s="1797"/>
      <c r="E95" s="1207"/>
      <c r="F95" s="1799"/>
      <c r="G95" s="1801"/>
      <c r="H95" s="1376"/>
      <c r="I95" s="1797">
        <f t="shared" si="12"/>
        <v>0</v>
      </c>
      <c r="J95" s="1208" t="s">
        <v>2274</v>
      </c>
      <c r="K95" s="1341">
        <v>59</v>
      </c>
    </row>
    <row r="96" spans="1:11" ht="15.6" customHeight="1">
      <c r="A96" s="2333">
        <v>60</v>
      </c>
      <c r="B96" s="1020" t="s">
        <v>2275</v>
      </c>
      <c r="C96" s="1193"/>
      <c r="D96" s="1797"/>
      <c r="E96" s="1207"/>
      <c r="F96" s="1799"/>
      <c r="G96" s="1801"/>
      <c r="H96" s="1376"/>
      <c r="I96" s="1797">
        <f t="shared" si="12"/>
        <v>0</v>
      </c>
      <c r="J96" s="1208" t="s">
        <v>2276</v>
      </c>
      <c r="K96" s="1341">
        <v>60</v>
      </c>
    </row>
    <row r="97" spans="1:11" ht="15.6" customHeight="1">
      <c r="A97" s="2333">
        <v>61</v>
      </c>
      <c r="B97" s="1020" t="s">
        <v>2277</v>
      </c>
      <c r="C97" s="1193"/>
      <c r="D97" s="1797"/>
      <c r="E97" s="1207"/>
      <c r="F97" s="1799"/>
      <c r="G97" s="1801"/>
      <c r="H97" s="1376"/>
      <c r="I97" s="1797">
        <f t="shared" si="12"/>
        <v>0</v>
      </c>
      <c r="J97" s="1208" t="s">
        <v>2278</v>
      </c>
      <c r="K97" s="1341">
        <v>61</v>
      </c>
    </row>
    <row r="98" spans="1:11" ht="15.6" customHeight="1">
      <c r="A98" s="2333">
        <v>62</v>
      </c>
      <c r="B98" s="1020" t="s">
        <v>2279</v>
      </c>
      <c r="C98" s="1193"/>
      <c r="D98" s="1797"/>
      <c r="E98" s="1207"/>
      <c r="F98" s="1799"/>
      <c r="G98" s="1801"/>
      <c r="H98" s="1376"/>
      <c r="I98" s="1797">
        <f t="shared" si="12"/>
        <v>0</v>
      </c>
      <c r="J98" s="1208" t="s">
        <v>2280</v>
      </c>
      <c r="K98" s="1341">
        <v>62</v>
      </c>
    </row>
    <row r="99" spans="1:11" ht="15.6" customHeight="1">
      <c r="A99" s="2333">
        <v>63</v>
      </c>
      <c r="B99" s="1020" t="s">
        <v>2281</v>
      </c>
      <c r="C99" s="1193"/>
      <c r="D99" s="1797"/>
      <c r="E99" s="1207"/>
      <c r="F99" s="1799"/>
      <c r="G99" s="1801"/>
      <c r="H99" s="1376"/>
      <c r="I99" s="1797">
        <f t="shared" si="12"/>
        <v>0</v>
      </c>
      <c r="J99" s="1208" t="s">
        <v>2282</v>
      </c>
      <c r="K99" s="1341">
        <v>63</v>
      </c>
    </row>
    <row r="100" spans="1:11" ht="15.6" customHeight="1">
      <c r="A100" s="2333">
        <v>64</v>
      </c>
      <c r="B100" s="1020" t="s">
        <v>2283</v>
      </c>
      <c r="C100" s="1193"/>
      <c r="D100" s="1797"/>
      <c r="E100" s="1207"/>
      <c r="F100" s="1799"/>
      <c r="G100" s="1801"/>
      <c r="H100" s="1376"/>
      <c r="I100" s="1797">
        <f t="shared" si="12"/>
        <v>0</v>
      </c>
      <c r="J100" s="1208" t="s">
        <v>2284</v>
      </c>
      <c r="K100" s="1341">
        <v>64</v>
      </c>
    </row>
    <row r="101" spans="1:11" ht="15.6" customHeight="1">
      <c r="A101" s="2333">
        <v>65</v>
      </c>
      <c r="B101" s="1020" t="s">
        <v>2285</v>
      </c>
      <c r="C101" s="1193"/>
      <c r="D101" s="1797"/>
      <c r="E101" s="1207"/>
      <c r="F101" s="1799"/>
      <c r="G101" s="1801"/>
      <c r="H101" s="1376"/>
      <c r="I101" s="1797">
        <f t="shared" si="12"/>
        <v>0</v>
      </c>
      <c r="J101" s="1208" t="s">
        <v>2286</v>
      </c>
      <c r="K101" s="1341">
        <v>65</v>
      </c>
    </row>
    <row r="102" spans="1:11" ht="15.6" customHeight="1">
      <c r="A102" s="2333">
        <v>66</v>
      </c>
      <c r="B102" s="1020" t="s">
        <v>2287</v>
      </c>
      <c r="C102" s="1193"/>
      <c r="D102" s="1797"/>
      <c r="E102" s="1207"/>
      <c r="F102" s="1799"/>
      <c r="G102" s="1801"/>
      <c r="H102" s="1376"/>
      <c r="I102" s="1797">
        <f t="shared" si="12"/>
        <v>0</v>
      </c>
      <c r="J102" s="1208" t="s">
        <v>2288</v>
      </c>
      <c r="K102" s="1341">
        <v>66</v>
      </c>
    </row>
    <row r="103" spans="1:11" ht="15.6" customHeight="1">
      <c r="A103" s="2333">
        <v>67</v>
      </c>
      <c r="B103" s="1020" t="s">
        <v>2289</v>
      </c>
      <c r="C103" s="1193"/>
      <c r="D103" s="1796"/>
      <c r="E103" s="1207"/>
      <c r="F103" s="1799"/>
      <c r="G103" s="1801"/>
      <c r="H103" s="1376"/>
      <c r="I103" s="1797">
        <f t="shared" si="12"/>
        <v>0</v>
      </c>
      <c r="J103" s="1208" t="s">
        <v>2290</v>
      </c>
      <c r="K103" s="1341">
        <v>67</v>
      </c>
    </row>
    <row r="104" spans="1:11" ht="15.6" customHeight="1">
      <c r="A104" s="2333">
        <v>68</v>
      </c>
      <c r="B104" s="1020" t="s">
        <v>977</v>
      </c>
      <c r="C104" s="1193"/>
      <c r="D104" s="1797"/>
      <c r="E104" s="1207"/>
      <c r="F104" s="1799"/>
      <c r="G104" s="1801"/>
      <c r="H104" s="1376"/>
      <c r="I104" s="1797">
        <f t="shared" si="12"/>
        <v>0</v>
      </c>
      <c r="J104" s="1208" t="s">
        <v>978</v>
      </c>
      <c r="K104" s="1341">
        <v>68</v>
      </c>
    </row>
    <row r="105" spans="1:11" ht="15.6" customHeight="1">
      <c r="A105" s="2333">
        <v>69</v>
      </c>
      <c r="B105" s="1020" t="s">
        <v>979</v>
      </c>
      <c r="C105" s="1193"/>
      <c r="D105" s="1797">
        <f t="shared" ref="D105:I105" si="13">SUM(D91:D104)</f>
        <v>0</v>
      </c>
      <c r="E105" s="1207">
        <f t="shared" si="13"/>
        <v>0</v>
      </c>
      <c r="F105" s="1799">
        <f t="shared" si="13"/>
        <v>0</v>
      </c>
      <c r="G105" s="1801">
        <f t="shared" si="13"/>
        <v>0</v>
      </c>
      <c r="H105" s="1376">
        <f t="shared" si="13"/>
        <v>0</v>
      </c>
      <c r="I105" s="1797">
        <f t="shared" si="13"/>
        <v>0</v>
      </c>
      <c r="J105" s="1199"/>
      <c r="K105" s="1341">
        <v>69</v>
      </c>
    </row>
    <row r="106" spans="1:11" ht="15.6" customHeight="1">
      <c r="A106" s="2333">
        <v>70</v>
      </c>
      <c r="B106" s="1020" t="s">
        <v>980</v>
      </c>
      <c r="C106" s="1193"/>
      <c r="D106" s="1376"/>
      <c r="E106" s="1377"/>
      <c r="F106" s="1802"/>
      <c r="G106" s="1801"/>
      <c r="H106" s="1801"/>
      <c r="I106" s="1798"/>
      <c r="J106" s="1199"/>
      <c r="K106" s="1341">
        <v>70</v>
      </c>
    </row>
    <row r="107" spans="1:11" ht="15.6" customHeight="1">
      <c r="A107" s="2333">
        <v>71</v>
      </c>
      <c r="B107" s="1020" t="s">
        <v>981</v>
      </c>
      <c r="C107" s="1193"/>
      <c r="D107" s="1797"/>
      <c r="E107" s="1207"/>
      <c r="F107" s="1799"/>
      <c r="G107" s="1801" t="s">
        <v>2174</v>
      </c>
      <c r="H107" s="1376"/>
      <c r="I107" s="1797">
        <f t="shared" ref="I107:I118" si="14">D107+E107-F107+G107+H107</f>
        <v>0</v>
      </c>
      <c r="J107" s="1208" t="s">
        <v>982</v>
      </c>
      <c r="K107" s="1341">
        <v>71</v>
      </c>
    </row>
    <row r="108" spans="1:11" ht="15.6" customHeight="1">
      <c r="A108" s="2333">
        <v>72</v>
      </c>
      <c r="B108" s="1020" t="s">
        <v>983</v>
      </c>
      <c r="C108" s="1193"/>
      <c r="D108" s="1797"/>
      <c r="E108" s="1207"/>
      <c r="F108" s="1799"/>
      <c r="G108" s="1801" t="s">
        <v>2174</v>
      </c>
      <c r="H108" s="1376" t="s">
        <v>2174</v>
      </c>
      <c r="I108" s="1797">
        <f t="shared" si="14"/>
        <v>0</v>
      </c>
      <c r="J108" s="1208" t="s">
        <v>984</v>
      </c>
      <c r="K108" s="1341">
        <v>72</v>
      </c>
    </row>
    <row r="109" spans="1:11" ht="15.6" customHeight="1">
      <c r="A109" s="2333">
        <v>73</v>
      </c>
      <c r="B109" s="1020" t="s">
        <v>985</v>
      </c>
      <c r="C109" s="1193"/>
      <c r="D109" s="1797"/>
      <c r="E109" s="1207"/>
      <c r="F109" s="1799"/>
      <c r="G109" s="1801"/>
      <c r="H109" s="1376"/>
      <c r="I109" s="1797">
        <f t="shared" si="14"/>
        <v>0</v>
      </c>
      <c r="J109" s="1208" t="s">
        <v>986</v>
      </c>
      <c r="K109" s="1341">
        <v>73</v>
      </c>
    </row>
    <row r="110" spans="1:11" ht="15.6" customHeight="1">
      <c r="A110" s="2333">
        <v>74</v>
      </c>
      <c r="B110" s="1020" t="s">
        <v>987</v>
      </c>
      <c r="C110" s="1193"/>
      <c r="D110" s="1797"/>
      <c r="E110" s="1207"/>
      <c r="F110" s="1799"/>
      <c r="G110" s="1801"/>
      <c r="H110" s="1376"/>
      <c r="I110" s="1797">
        <f t="shared" si="14"/>
        <v>0</v>
      </c>
      <c r="J110" s="1208" t="s">
        <v>988</v>
      </c>
      <c r="K110" s="1341">
        <v>74</v>
      </c>
    </row>
    <row r="111" spans="1:11" ht="15.6" customHeight="1">
      <c r="A111" s="2333">
        <v>75</v>
      </c>
      <c r="B111" s="1020" t="s">
        <v>989</v>
      </c>
      <c r="C111" s="1193"/>
      <c r="D111" s="1797"/>
      <c r="E111" s="1207"/>
      <c r="F111" s="1799"/>
      <c r="G111" s="1801"/>
      <c r="H111" s="1376"/>
      <c r="I111" s="1797">
        <f t="shared" si="14"/>
        <v>0</v>
      </c>
      <c r="J111" s="1208" t="s">
        <v>990</v>
      </c>
      <c r="K111" s="1341">
        <v>75</v>
      </c>
    </row>
    <row r="112" spans="1:11" ht="15.6" customHeight="1">
      <c r="A112" s="2333">
        <v>76</v>
      </c>
      <c r="B112" s="1020" t="s">
        <v>991</v>
      </c>
      <c r="C112" s="1193"/>
      <c r="D112" s="1797"/>
      <c r="E112" s="1207"/>
      <c r="F112" s="1799"/>
      <c r="G112" s="1801"/>
      <c r="H112" s="1376"/>
      <c r="I112" s="1797">
        <f t="shared" si="14"/>
        <v>0</v>
      </c>
      <c r="J112" s="1208" t="s">
        <v>992</v>
      </c>
      <c r="K112" s="1341">
        <v>76</v>
      </c>
    </row>
    <row r="113" spans="1:11" ht="15.6" customHeight="1">
      <c r="A113" s="2333">
        <v>77</v>
      </c>
      <c r="B113" s="1020" t="s">
        <v>993</v>
      </c>
      <c r="C113" s="1193"/>
      <c r="D113" s="1797"/>
      <c r="E113" s="1207"/>
      <c r="F113" s="1799"/>
      <c r="G113" s="1801"/>
      <c r="H113" s="1376"/>
      <c r="I113" s="1797">
        <f t="shared" si="14"/>
        <v>0</v>
      </c>
      <c r="J113" s="1208" t="s">
        <v>994</v>
      </c>
      <c r="K113" s="1341">
        <v>77</v>
      </c>
    </row>
    <row r="114" spans="1:11" ht="15.6" customHeight="1">
      <c r="A114" s="2333">
        <v>78</v>
      </c>
      <c r="B114" s="1020" t="s">
        <v>995</v>
      </c>
      <c r="C114" s="1193"/>
      <c r="D114" s="1797"/>
      <c r="E114" s="1207"/>
      <c r="F114" s="1799"/>
      <c r="G114" s="1801"/>
      <c r="H114" s="1376"/>
      <c r="I114" s="1797">
        <f t="shared" si="14"/>
        <v>0</v>
      </c>
      <c r="J114" s="1208" t="s">
        <v>996</v>
      </c>
      <c r="K114" s="1341">
        <v>78</v>
      </c>
    </row>
    <row r="115" spans="1:11" ht="15.6" customHeight="1">
      <c r="A115" s="2333">
        <v>79</v>
      </c>
      <c r="B115" s="1020" t="s">
        <v>180</v>
      </c>
      <c r="C115" s="1193"/>
      <c r="D115" s="1797"/>
      <c r="E115" s="1207"/>
      <c r="F115" s="1799"/>
      <c r="G115" s="1801" t="s">
        <v>2174</v>
      </c>
      <c r="H115" s="1376"/>
      <c r="I115" s="1797">
        <f t="shared" si="14"/>
        <v>0</v>
      </c>
      <c r="J115" s="1208" t="s">
        <v>181</v>
      </c>
      <c r="K115" s="1341">
        <v>79</v>
      </c>
    </row>
    <row r="116" spans="1:11" ht="15.6" customHeight="1">
      <c r="A116" s="2333">
        <v>80</v>
      </c>
      <c r="B116" s="1020" t="s">
        <v>182</v>
      </c>
      <c r="C116" s="1193"/>
      <c r="D116" s="1797"/>
      <c r="E116" s="1207"/>
      <c r="F116" s="1799" t="s">
        <v>2174</v>
      </c>
      <c r="G116" s="1801"/>
      <c r="H116" s="1376"/>
      <c r="I116" s="1797">
        <f t="shared" si="14"/>
        <v>0</v>
      </c>
      <c r="J116" s="1208" t="s">
        <v>183</v>
      </c>
      <c r="K116" s="1341">
        <v>80</v>
      </c>
    </row>
    <row r="117" spans="1:11" ht="15.6" customHeight="1">
      <c r="A117" s="2333">
        <v>81</v>
      </c>
      <c r="B117" s="1020" t="s">
        <v>184</v>
      </c>
      <c r="C117" s="1193"/>
      <c r="D117" s="1797">
        <f t="shared" ref="D117:I117" si="15">SUM(D107:D116)</f>
        <v>0</v>
      </c>
      <c r="E117" s="1207">
        <f t="shared" si="15"/>
        <v>0</v>
      </c>
      <c r="F117" s="1799">
        <f t="shared" si="15"/>
        <v>0</v>
      </c>
      <c r="G117" s="1801">
        <f t="shared" si="15"/>
        <v>0</v>
      </c>
      <c r="H117" s="1376">
        <f t="shared" si="15"/>
        <v>0</v>
      </c>
      <c r="I117" s="1797">
        <f t="shared" si="15"/>
        <v>0</v>
      </c>
      <c r="J117" s="1199"/>
      <c r="K117" s="1341">
        <v>81</v>
      </c>
    </row>
    <row r="118" spans="1:11" ht="15.6" customHeight="1">
      <c r="A118" s="2333">
        <v>82</v>
      </c>
      <c r="B118" s="1020" t="s">
        <v>47</v>
      </c>
      <c r="C118" s="1193"/>
      <c r="D118" s="1797"/>
      <c r="E118" s="1207"/>
      <c r="F118" s="1799"/>
      <c r="G118" s="1801"/>
      <c r="H118" s="1376" t="s">
        <v>2174</v>
      </c>
      <c r="I118" s="1797">
        <f t="shared" si="14"/>
        <v>0</v>
      </c>
      <c r="J118" s="1208" t="s">
        <v>48</v>
      </c>
      <c r="K118" s="1341">
        <v>82</v>
      </c>
    </row>
    <row r="119" spans="1:11" ht="15.6" customHeight="1">
      <c r="A119" s="2333">
        <v>83</v>
      </c>
      <c r="B119" s="1020" t="s">
        <v>49</v>
      </c>
      <c r="C119" s="1193"/>
      <c r="D119" s="1797">
        <f>D117+D118</f>
        <v>0</v>
      </c>
      <c r="E119" s="1207">
        <f>E117+E118</f>
        <v>0</v>
      </c>
      <c r="F119" s="1799">
        <f>F117+F118</f>
        <v>0</v>
      </c>
      <c r="G119" s="1801">
        <f>G117+G118</f>
        <v>0</v>
      </c>
      <c r="H119" s="1376">
        <f>H117+H118</f>
        <v>0</v>
      </c>
      <c r="I119" s="1797">
        <f>SUM(I117:I118)</f>
        <v>0</v>
      </c>
      <c r="J119" s="1199"/>
      <c r="K119" s="1341">
        <v>83</v>
      </c>
    </row>
    <row r="120" spans="1:11" ht="15.6" customHeight="1">
      <c r="A120" s="2333">
        <v>84</v>
      </c>
      <c r="B120" s="1020" t="s">
        <v>50</v>
      </c>
      <c r="C120" s="1193"/>
      <c r="D120" s="1797">
        <f t="shared" ref="D120:I120" si="16">D78+D89+D105+D119+D30</f>
        <v>0</v>
      </c>
      <c r="E120" s="1207">
        <f t="shared" si="16"/>
        <v>0</v>
      </c>
      <c r="F120" s="1799">
        <f t="shared" si="16"/>
        <v>0</v>
      </c>
      <c r="G120" s="1801">
        <f t="shared" si="16"/>
        <v>0</v>
      </c>
      <c r="H120" s="1376">
        <f t="shared" si="16"/>
        <v>0</v>
      </c>
      <c r="I120" s="1797">
        <f t="shared" si="16"/>
        <v>0</v>
      </c>
      <c r="J120" s="1199"/>
      <c r="K120" s="1341">
        <v>84</v>
      </c>
    </row>
    <row r="121" spans="1:11" ht="15.6" customHeight="1">
      <c r="A121" s="2333">
        <v>85</v>
      </c>
      <c r="B121" s="1020" t="s">
        <v>51</v>
      </c>
      <c r="C121" s="1193"/>
      <c r="D121" s="1797"/>
      <c r="E121" s="1207"/>
      <c r="F121" s="1799"/>
      <c r="G121" s="1801"/>
      <c r="H121" s="1376"/>
      <c r="I121" s="1797"/>
      <c r="J121" s="1208" t="s">
        <v>52</v>
      </c>
      <c r="K121" s="1341">
        <v>85</v>
      </c>
    </row>
    <row r="122" spans="1:11" ht="15.6" customHeight="1">
      <c r="A122" s="2333">
        <v>86</v>
      </c>
      <c r="B122" s="1020" t="s">
        <v>53</v>
      </c>
      <c r="C122" s="1193"/>
      <c r="D122" s="1797"/>
      <c r="E122" s="1207"/>
      <c r="F122" s="1799"/>
      <c r="G122" s="1801"/>
      <c r="H122" s="1376"/>
      <c r="I122" s="1797"/>
      <c r="J122" s="1199"/>
      <c r="K122" s="1341">
        <v>86</v>
      </c>
    </row>
    <row r="123" spans="1:11" ht="15.6" customHeight="1">
      <c r="A123" s="2333">
        <v>87</v>
      </c>
      <c r="B123" s="1020" t="s">
        <v>2799</v>
      </c>
      <c r="C123" s="1193"/>
      <c r="D123" s="1797"/>
      <c r="E123" s="1207"/>
      <c r="F123" s="1799"/>
      <c r="G123" s="1801"/>
      <c r="H123" s="1376"/>
      <c r="I123" s="1797">
        <f>D123+E123-F123+G123+H123</f>
        <v>0</v>
      </c>
      <c r="J123" s="1208" t="s">
        <v>2800</v>
      </c>
      <c r="K123" s="1341">
        <v>87</v>
      </c>
    </row>
    <row r="124" spans="1:11" ht="15.6" customHeight="1" thickBot="1">
      <c r="A124" s="2010">
        <v>88</v>
      </c>
      <c r="B124" s="793" t="s">
        <v>2801</v>
      </c>
      <c r="C124" s="1329"/>
      <c r="D124" s="1956">
        <f t="shared" ref="D124:I124" si="17">D120+D123</f>
        <v>0</v>
      </c>
      <c r="E124" s="1953">
        <f t="shared" si="17"/>
        <v>0</v>
      </c>
      <c r="F124" s="2337">
        <f t="shared" si="17"/>
        <v>0</v>
      </c>
      <c r="G124" s="1955">
        <f t="shared" si="17"/>
        <v>0</v>
      </c>
      <c r="H124" s="1952">
        <f t="shared" si="17"/>
        <v>0</v>
      </c>
      <c r="I124" s="1956">
        <f t="shared" si="17"/>
        <v>0</v>
      </c>
      <c r="J124" s="1951"/>
      <c r="K124" s="2338">
        <v>88</v>
      </c>
    </row>
    <row r="125" spans="1:11" ht="15.6" customHeight="1">
      <c r="A125" s="95"/>
      <c r="B125" s="95"/>
      <c r="C125" s="95"/>
      <c r="D125" s="95"/>
      <c r="E125" s="95"/>
      <c r="F125" s="95"/>
      <c r="G125" s="95"/>
      <c r="H125" s="95"/>
      <c r="I125" s="95"/>
      <c r="J125" s="95"/>
      <c r="K125" s="95"/>
    </row>
    <row r="126" spans="1:11" ht="15.6" customHeight="1">
      <c r="A126" s="95" t="s">
        <v>3353</v>
      </c>
      <c r="B126" s="95"/>
      <c r="C126" s="95"/>
      <c r="D126" s="95"/>
      <c r="E126" s="95"/>
      <c r="F126" s="95" t="s">
        <v>3354</v>
      </c>
      <c r="G126" s="95"/>
      <c r="H126" s="95"/>
      <c r="I126" s="95"/>
      <c r="J126" s="95"/>
      <c r="K126" s="1026" t="s">
        <v>3355</v>
      </c>
    </row>
    <row r="127" spans="1:11" ht="15.6" customHeight="1">
      <c r="A127" s="789" t="s">
        <v>3356</v>
      </c>
      <c r="B127" s="789"/>
      <c r="C127" s="789"/>
      <c r="D127" s="789"/>
      <c r="E127" s="789"/>
      <c r="F127" s="789" t="s">
        <v>3357</v>
      </c>
      <c r="G127" s="789"/>
      <c r="H127" s="789"/>
      <c r="I127" s="789"/>
      <c r="J127" s="789"/>
      <c r="K127" s="789"/>
    </row>
    <row r="128" spans="1:11">
      <c r="A128" s="95"/>
      <c r="B128" s="95"/>
      <c r="C128" s="95"/>
      <c r="D128" s="95"/>
      <c r="E128" s="95"/>
      <c r="F128" s="95"/>
      <c r="G128" s="95"/>
      <c r="H128" s="95"/>
      <c r="I128" s="95"/>
      <c r="J128" s="95"/>
      <c r="K128" s="95"/>
    </row>
    <row r="129" spans="1:11">
      <c r="A129" s="95"/>
      <c r="B129" s="95"/>
      <c r="C129" s="95"/>
      <c r="D129" s="95"/>
      <c r="E129" s="95"/>
      <c r="F129" s="95"/>
      <c r="G129" s="95"/>
      <c r="H129" s="95"/>
      <c r="I129" s="95"/>
      <c r="J129" s="95"/>
      <c r="K129" s="95"/>
    </row>
    <row r="130" spans="1:11">
      <c r="A130" s="95"/>
      <c r="B130" s="95"/>
      <c r="C130" s="95"/>
      <c r="D130" s="95"/>
      <c r="E130" s="95"/>
      <c r="F130" s="95"/>
      <c r="G130" s="95"/>
      <c r="H130" s="95"/>
      <c r="I130" s="95"/>
      <c r="J130" s="95"/>
      <c r="K130" s="95"/>
    </row>
    <row r="131" spans="1:11">
      <c r="A131" s="95"/>
      <c r="B131" s="95"/>
      <c r="C131" s="95"/>
      <c r="D131" s="95"/>
      <c r="E131" s="95"/>
      <c r="F131" s="95"/>
      <c r="G131" s="95"/>
      <c r="H131" s="95"/>
      <c r="I131" s="95"/>
      <c r="J131" s="95"/>
      <c r="K131" s="95"/>
    </row>
    <row r="132" spans="1:11">
      <c r="A132" s="95"/>
      <c r="B132" s="95"/>
      <c r="C132" s="95"/>
      <c r="D132" s="95"/>
      <c r="E132" s="95"/>
      <c r="F132" s="95"/>
      <c r="G132" s="95"/>
      <c r="H132" s="95"/>
      <c r="I132" s="95"/>
      <c r="J132" s="95"/>
      <c r="K132" s="95"/>
    </row>
    <row r="133" spans="1:11">
      <c r="A133" s="95"/>
      <c r="B133" s="95"/>
      <c r="C133" s="95"/>
      <c r="D133" s="95"/>
      <c r="E133" s="95"/>
      <c r="F133" s="95"/>
      <c r="G133" s="95"/>
      <c r="H133" s="95"/>
      <c r="I133" s="95"/>
      <c r="J133" s="95"/>
      <c r="K133" s="95"/>
    </row>
    <row r="134" spans="1:11">
      <c r="A134" s="95"/>
      <c r="B134" s="694"/>
      <c r="C134" s="95"/>
      <c r="D134" s="95"/>
      <c r="E134" s="95"/>
      <c r="F134" s="95"/>
      <c r="G134" s="95"/>
      <c r="H134" s="95"/>
      <c r="I134" s="95"/>
      <c r="J134" s="95"/>
      <c r="K134" s="95"/>
    </row>
    <row r="135" spans="1:11">
      <c r="A135" s="95"/>
      <c r="B135" s="694"/>
      <c r="C135" s="95"/>
      <c r="D135" s="95"/>
      <c r="E135" s="95"/>
      <c r="F135" s="95"/>
      <c r="G135" s="95"/>
      <c r="H135" s="95"/>
      <c r="I135" s="95"/>
      <c r="J135" s="95"/>
      <c r="K135" s="95"/>
    </row>
    <row r="136" spans="1:11">
      <c r="A136" s="95"/>
      <c r="B136" s="694"/>
      <c r="C136" s="95"/>
      <c r="D136" s="95"/>
      <c r="E136" s="95"/>
      <c r="F136" s="95"/>
      <c r="G136" s="95"/>
      <c r="H136" s="95"/>
      <c r="I136" s="95"/>
      <c r="J136" s="95"/>
      <c r="K136" s="95"/>
    </row>
    <row r="137" spans="1:11">
      <c r="A137" s="95"/>
      <c r="B137" s="694"/>
      <c r="C137" s="95"/>
      <c r="D137" s="95"/>
      <c r="E137" s="95"/>
      <c r="F137" s="95"/>
      <c r="G137" s="95"/>
      <c r="H137" s="95"/>
      <c r="I137" s="95"/>
      <c r="J137" s="95"/>
      <c r="K137" s="95"/>
    </row>
    <row r="138" spans="1:11">
      <c r="A138" s="95"/>
      <c r="B138" s="694"/>
      <c r="C138" s="95"/>
      <c r="D138" s="95"/>
      <c r="E138" s="95"/>
      <c r="F138" s="95"/>
      <c r="G138" s="95"/>
      <c r="H138" s="95"/>
      <c r="I138" s="95"/>
      <c r="J138" s="95"/>
      <c r="K138" s="95"/>
    </row>
    <row r="139" spans="1:11">
      <c r="A139" s="95"/>
      <c r="B139" s="694"/>
      <c r="C139" s="95"/>
      <c r="D139" s="95"/>
      <c r="E139" s="95"/>
      <c r="F139" s="95"/>
      <c r="G139" s="95"/>
      <c r="H139" s="95"/>
      <c r="I139" s="95"/>
      <c r="J139" s="95"/>
      <c r="K139" s="95"/>
    </row>
    <row r="140" spans="1:11">
      <c r="A140" s="95"/>
      <c r="B140" s="694"/>
      <c r="C140" s="95"/>
      <c r="D140" s="95"/>
      <c r="E140" s="95"/>
      <c r="F140" s="95"/>
      <c r="G140" s="95"/>
      <c r="H140" s="95"/>
      <c r="I140" s="95"/>
      <c r="J140" s="95"/>
      <c r="K140" s="95"/>
    </row>
    <row r="141" spans="1:11">
      <c r="A141" s="95"/>
      <c r="B141" s="694"/>
      <c r="C141" s="95"/>
      <c r="D141" s="95"/>
      <c r="E141" s="95"/>
      <c r="F141" s="95"/>
      <c r="G141" s="95"/>
      <c r="H141" s="95"/>
      <c r="I141" s="95"/>
      <c r="J141" s="95"/>
      <c r="K141" s="95"/>
    </row>
    <row r="142" spans="1:11">
      <c r="A142" s="95"/>
      <c r="B142" s="694"/>
    </row>
    <row r="143" spans="1:11">
      <c r="A143" s="95"/>
      <c r="B143" s="694"/>
    </row>
    <row r="144" spans="1:11">
      <c r="A144" s="95"/>
      <c r="B144" s="694"/>
    </row>
    <row r="145" spans="1:2">
      <c r="A145" s="95"/>
      <c r="B145" s="694"/>
    </row>
    <row r="146" spans="1:2">
      <c r="A146" s="95"/>
      <c r="B146" s="694"/>
    </row>
    <row r="147" spans="1:2">
      <c r="A147" s="95"/>
      <c r="B147" s="694"/>
    </row>
    <row r="148" spans="1:2">
      <c r="A148" s="95"/>
      <c r="B148" s="694"/>
    </row>
    <row r="149" spans="1:2">
      <c r="A149" s="95"/>
      <c r="B149" s="95"/>
    </row>
    <row r="150" spans="1:2">
      <c r="A150" s="95"/>
      <c r="B150" s="95"/>
    </row>
  </sheetData>
  <phoneticPr fontId="0" type="noConversion"/>
  <printOptions horizontalCentered="1" verticalCentered="1"/>
  <pageMargins left="0.5" right="0.5" top="0.5" bottom="0.5" header="0.5" footer="0.5"/>
  <pageSetup scale="66" fitToWidth="2" fitToHeight="2" pageOrder="overThenDown" orientation="portrait" horizontalDpi="300" verticalDpi="300" r:id="rId1"/>
  <headerFooter alignWithMargins="0"/>
  <rowBreaks count="1" manualBreakCount="1">
    <brk id="67" max="16383" man="1"/>
  </rowBreaks>
  <colBreaks count="1" manualBreakCount="1">
    <brk id="5" max="126" man="1"/>
  </colBreaks>
</worksheet>
</file>

<file path=xl/worksheets/sheet22.xml><?xml version="1.0" encoding="utf-8"?>
<worksheet xmlns="http://schemas.openxmlformats.org/spreadsheetml/2006/main" xmlns:r="http://schemas.openxmlformats.org/officeDocument/2006/relationships">
  <sheetPr transitionEvaluation="1" codeName="Sheet22">
    <tabColor rgb="FF00B050"/>
    <pageSetUpPr fitToPage="1"/>
  </sheetPr>
  <dimension ref="A1:F77"/>
  <sheetViews>
    <sheetView defaultGridColor="0" view="pageBreakPreview" colorId="22" zoomScale="60" zoomScaleNormal="85" workbookViewId="0">
      <selection activeCell="M9" sqref="M9"/>
    </sheetView>
  </sheetViews>
  <sheetFormatPr defaultColWidth="9.6640625" defaultRowHeight="15"/>
  <cols>
    <col min="1" max="1" width="4.6640625" style="96" customWidth="1"/>
    <col min="2" max="2" width="35.44140625" style="96" customWidth="1"/>
    <col min="3" max="3" width="25.6640625" style="96" customWidth="1"/>
    <col min="4" max="4" width="10.6640625" style="96" customWidth="1"/>
    <col min="5" max="5" width="9.6640625" style="96"/>
    <col min="6" max="6" width="18.6640625" style="96" customWidth="1"/>
    <col min="7" max="16384" width="9.6640625" style="96"/>
  </cols>
  <sheetData>
    <row r="1" spans="1:6">
      <c r="A1" s="922" t="s">
        <v>446</v>
      </c>
      <c r="B1" s="1188"/>
      <c r="C1" s="1343" t="s">
        <v>1364</v>
      </c>
      <c r="D1" s="1163" t="s">
        <v>448</v>
      </c>
      <c r="E1" s="2012"/>
      <c r="F1" s="928" t="s">
        <v>449</v>
      </c>
    </row>
    <row r="2" spans="1:6">
      <c r="A2" s="695" t="str">
        <f>'Data Sheet'!$C$25</f>
        <v xml:space="preserve">KeySpan Gas East Corp./D/B/A National Grid </v>
      </c>
      <c r="B2" s="1167"/>
      <c r="C2" s="1180" t="s">
        <v>3358</v>
      </c>
      <c r="D2" s="1165" t="s">
        <v>2604</v>
      </c>
      <c r="E2" s="1327"/>
      <c r="F2" s="1174"/>
    </row>
    <row r="3" spans="1:6" ht="14.45" customHeight="1">
      <c r="A3" s="1192"/>
      <c r="B3" s="1193"/>
      <c r="C3" s="1800" t="s">
        <v>3359</v>
      </c>
      <c r="D3" s="1767" t="str">
        <f>'Data Sheet'!$C$40</f>
        <v>September 30, 2014</v>
      </c>
      <c r="E3" s="1328"/>
      <c r="F3" s="936" t="str">
        <f>'Data Sheet'!$C$38</f>
        <v>December 31, 2013</v>
      </c>
    </row>
    <row r="4" spans="1:6" ht="15" customHeight="1">
      <c r="A4" s="1172" t="s">
        <v>3360</v>
      </c>
      <c r="B4" s="939"/>
      <c r="C4" s="939"/>
      <c r="D4" s="939"/>
      <c r="E4" s="939"/>
      <c r="F4" s="940"/>
    </row>
    <row r="5" spans="1:6">
      <c r="A5" s="1255"/>
      <c r="B5" s="1256" t="s">
        <v>3361</v>
      </c>
      <c r="C5" s="1256"/>
      <c r="D5" s="1256"/>
      <c r="E5" s="1256"/>
      <c r="F5" s="1257"/>
    </row>
    <row r="6" spans="1:6">
      <c r="A6" s="695"/>
      <c r="B6" s="95"/>
      <c r="C6" s="95"/>
      <c r="D6" s="95"/>
      <c r="E6" s="95"/>
      <c r="F6" s="791"/>
    </row>
    <row r="7" spans="1:6">
      <c r="A7" s="1192"/>
      <c r="B7" s="1020" t="s">
        <v>3362</v>
      </c>
      <c r="C7" s="1020"/>
      <c r="D7" s="1020"/>
      <c r="E7" s="1020"/>
      <c r="F7" s="875"/>
    </row>
    <row r="8" spans="1:6">
      <c r="A8" s="1255"/>
      <c r="B8" s="2007" t="s">
        <v>3363</v>
      </c>
      <c r="C8" s="1338"/>
      <c r="D8" s="1338"/>
      <c r="E8" s="1338"/>
      <c r="F8" s="1938"/>
    </row>
    <row r="9" spans="1:6">
      <c r="A9" s="695"/>
      <c r="B9" s="1180" t="s">
        <v>3364</v>
      </c>
      <c r="C9" s="1180"/>
      <c r="D9" s="1180"/>
      <c r="E9" s="1936" t="s">
        <v>3365</v>
      </c>
      <c r="F9" s="1191"/>
    </row>
    <row r="10" spans="1:6">
      <c r="A10" s="695"/>
      <c r="B10" s="1180" t="s">
        <v>3366</v>
      </c>
      <c r="C10" s="1936" t="s">
        <v>3367</v>
      </c>
      <c r="D10" s="1180" t="s">
        <v>3368</v>
      </c>
      <c r="E10" s="1936" t="s">
        <v>3369</v>
      </c>
      <c r="F10" s="1174" t="s">
        <v>3370</v>
      </c>
    </row>
    <row r="11" spans="1:6">
      <c r="A11" s="695" t="s">
        <v>339</v>
      </c>
      <c r="B11" s="1180" t="s">
        <v>3371</v>
      </c>
      <c r="C11" s="1936" t="s">
        <v>3372</v>
      </c>
      <c r="D11" s="1180" t="s">
        <v>3373</v>
      </c>
      <c r="E11" s="1936" t="s">
        <v>3374</v>
      </c>
      <c r="F11" s="1174" t="s">
        <v>2761</v>
      </c>
    </row>
    <row r="12" spans="1:6">
      <c r="A12" s="1192" t="s">
        <v>342</v>
      </c>
      <c r="B12" s="2009" t="s">
        <v>2004</v>
      </c>
      <c r="C12" s="2009" t="s">
        <v>2005</v>
      </c>
      <c r="D12" s="2009" t="s">
        <v>2006</v>
      </c>
      <c r="E12" s="2009" t="s">
        <v>2007</v>
      </c>
      <c r="F12" s="1401"/>
    </row>
    <row r="13" spans="1:6">
      <c r="A13" s="1337" t="s">
        <v>794</v>
      </c>
      <c r="B13" s="1338" t="s">
        <v>3420</v>
      </c>
      <c r="C13" s="95"/>
      <c r="D13" s="1338"/>
      <c r="E13" s="95"/>
      <c r="F13" s="2195"/>
    </row>
    <row r="14" spans="1:6">
      <c r="A14" s="1291" t="s">
        <v>795</v>
      </c>
      <c r="B14" s="1180"/>
      <c r="C14" s="95"/>
      <c r="D14" s="1180"/>
      <c r="E14" s="95"/>
      <c r="F14" s="1378"/>
    </row>
    <row r="15" spans="1:6">
      <c r="A15" s="1291" t="s">
        <v>796</v>
      </c>
      <c r="B15" s="1180"/>
      <c r="C15" s="95"/>
      <c r="D15" s="1180"/>
      <c r="E15" s="95"/>
      <c r="F15" s="1378"/>
    </row>
    <row r="16" spans="1:6">
      <c r="A16" s="1291" t="s">
        <v>797</v>
      </c>
      <c r="B16" s="1180"/>
      <c r="C16" s="95"/>
      <c r="D16" s="1180"/>
      <c r="E16" s="95"/>
      <c r="F16" s="1378"/>
    </row>
    <row r="17" spans="1:6">
      <c r="A17" s="1291" t="s">
        <v>798</v>
      </c>
      <c r="B17" s="1180"/>
      <c r="C17" s="95"/>
      <c r="D17" s="1180"/>
      <c r="E17" s="95"/>
      <c r="F17" s="1378"/>
    </row>
    <row r="18" spans="1:6">
      <c r="A18" s="1291" t="s">
        <v>799</v>
      </c>
      <c r="B18" s="1180"/>
      <c r="C18" s="95"/>
      <c r="D18" s="1180"/>
      <c r="E18" s="95"/>
      <c r="F18" s="1378"/>
    </row>
    <row r="19" spans="1:6">
      <c r="A19" s="1291" t="s">
        <v>800</v>
      </c>
      <c r="B19" s="1180"/>
      <c r="C19" s="95"/>
      <c r="D19" s="1180"/>
      <c r="E19" s="95"/>
      <c r="F19" s="1378"/>
    </row>
    <row r="20" spans="1:6">
      <c r="A20" s="1291" t="s">
        <v>801</v>
      </c>
      <c r="B20" s="1180"/>
      <c r="C20" s="95"/>
      <c r="D20" s="1180"/>
      <c r="E20" s="95"/>
      <c r="F20" s="1378"/>
    </row>
    <row r="21" spans="1:6">
      <c r="A21" s="1291" t="s">
        <v>802</v>
      </c>
      <c r="B21" s="1180"/>
      <c r="C21" s="95"/>
      <c r="D21" s="1180"/>
      <c r="E21" s="95"/>
      <c r="F21" s="1378"/>
    </row>
    <row r="22" spans="1:6">
      <c r="A22" s="1291" t="s">
        <v>803</v>
      </c>
      <c r="B22" s="1180"/>
      <c r="C22" s="95"/>
      <c r="D22" s="1180"/>
      <c r="E22" s="95"/>
      <c r="F22" s="1378"/>
    </row>
    <row r="23" spans="1:6">
      <c r="A23" s="1291" t="s">
        <v>804</v>
      </c>
      <c r="B23" s="1180"/>
      <c r="C23" s="95"/>
      <c r="D23" s="1180"/>
      <c r="E23" s="95"/>
      <c r="F23" s="1378"/>
    </row>
    <row r="24" spans="1:6">
      <c r="A24" s="1291" t="s">
        <v>805</v>
      </c>
      <c r="B24" s="1180"/>
      <c r="C24" s="95"/>
      <c r="D24" s="1180"/>
      <c r="E24" s="95"/>
      <c r="F24" s="1378"/>
    </row>
    <row r="25" spans="1:6">
      <c r="A25" s="1291" t="s">
        <v>806</v>
      </c>
      <c r="B25" s="1180"/>
      <c r="C25" s="95"/>
      <c r="D25" s="1180"/>
      <c r="E25" s="95"/>
      <c r="F25" s="1378"/>
    </row>
    <row r="26" spans="1:6">
      <c r="A26" s="1291" t="s">
        <v>807</v>
      </c>
      <c r="B26" s="1180"/>
      <c r="C26" s="95"/>
      <c r="D26" s="1180"/>
      <c r="E26" s="95"/>
      <c r="F26" s="1378"/>
    </row>
    <row r="27" spans="1:6">
      <c r="A27" s="1291" t="s">
        <v>808</v>
      </c>
      <c r="B27" s="1180"/>
      <c r="C27" s="95"/>
      <c r="D27" s="1180"/>
      <c r="E27" s="95"/>
      <c r="F27" s="1378"/>
    </row>
    <row r="28" spans="1:6">
      <c r="A28" s="1291" t="s">
        <v>809</v>
      </c>
      <c r="B28" s="1180"/>
      <c r="C28" s="95"/>
      <c r="D28" s="1180"/>
      <c r="E28" s="95"/>
      <c r="F28" s="1378"/>
    </row>
    <row r="29" spans="1:6">
      <c r="A29" s="1291" t="s">
        <v>810</v>
      </c>
      <c r="B29" s="1180"/>
      <c r="C29" s="95"/>
      <c r="D29" s="1180"/>
      <c r="E29" s="95"/>
      <c r="F29" s="1378"/>
    </row>
    <row r="30" spans="1:6">
      <c r="A30" s="1291" t="s">
        <v>811</v>
      </c>
      <c r="B30" s="1180"/>
      <c r="C30" s="95"/>
      <c r="D30" s="1180"/>
      <c r="E30" s="95"/>
      <c r="F30" s="1378"/>
    </row>
    <row r="31" spans="1:6">
      <c r="A31" s="1291" t="s">
        <v>812</v>
      </c>
      <c r="B31" s="1180"/>
      <c r="C31" s="95"/>
      <c r="D31" s="1180"/>
      <c r="E31" s="95"/>
      <c r="F31" s="1378"/>
    </row>
    <row r="32" spans="1:6">
      <c r="A32" s="1291" t="s">
        <v>813</v>
      </c>
      <c r="B32" s="1180"/>
      <c r="C32" s="95"/>
      <c r="D32" s="1180"/>
      <c r="E32" s="95"/>
      <c r="F32" s="1378"/>
    </row>
    <row r="33" spans="1:6">
      <c r="A33" s="1291" t="s">
        <v>2098</v>
      </c>
      <c r="B33" s="1180"/>
      <c r="C33" s="95"/>
      <c r="D33" s="1180"/>
      <c r="E33" s="95"/>
      <c r="F33" s="1378"/>
    </row>
    <row r="34" spans="1:6">
      <c r="A34" s="1291" t="s">
        <v>2099</v>
      </c>
      <c r="B34" s="1180"/>
      <c r="C34" s="95"/>
      <c r="D34" s="1180"/>
      <c r="E34" s="95"/>
      <c r="F34" s="1378"/>
    </row>
    <row r="35" spans="1:6">
      <c r="A35" s="1291" t="s">
        <v>2100</v>
      </c>
      <c r="B35" s="1180"/>
      <c r="C35" s="95"/>
      <c r="D35" s="1180"/>
      <c r="E35" s="95"/>
      <c r="F35" s="1378"/>
    </row>
    <row r="36" spans="1:6">
      <c r="A36" s="1291" t="s">
        <v>2101</v>
      </c>
      <c r="B36" s="1180"/>
      <c r="C36" s="95"/>
      <c r="D36" s="1180"/>
      <c r="E36" s="95"/>
      <c r="F36" s="1378"/>
    </row>
    <row r="37" spans="1:6">
      <c r="A37" s="1291" t="s">
        <v>2102</v>
      </c>
      <c r="B37" s="1180"/>
      <c r="C37" s="95"/>
      <c r="D37" s="1180"/>
      <c r="E37" s="95"/>
      <c r="F37" s="1378"/>
    </row>
    <row r="38" spans="1:6">
      <c r="A38" s="1291" t="s">
        <v>2103</v>
      </c>
      <c r="B38" s="1180"/>
      <c r="C38" s="95"/>
      <c r="D38" s="1180"/>
      <c r="E38" s="95"/>
      <c r="F38" s="1378"/>
    </row>
    <row r="39" spans="1:6">
      <c r="A39" s="1291" t="s">
        <v>2104</v>
      </c>
      <c r="B39" s="1180"/>
      <c r="C39" s="95"/>
      <c r="D39" s="1180"/>
      <c r="E39" s="95"/>
      <c r="F39" s="1378"/>
    </row>
    <row r="40" spans="1:6">
      <c r="A40" s="1291" t="s">
        <v>575</v>
      </c>
      <c r="B40" s="1180"/>
      <c r="C40" s="95"/>
      <c r="D40" s="1180"/>
      <c r="E40" s="95"/>
      <c r="F40" s="1378"/>
    </row>
    <row r="41" spans="1:6">
      <c r="A41" s="1291" t="s">
        <v>576</v>
      </c>
      <c r="B41" s="1180"/>
      <c r="C41" s="95"/>
      <c r="D41" s="1180"/>
      <c r="E41" s="95"/>
      <c r="F41" s="1378"/>
    </row>
    <row r="42" spans="1:6">
      <c r="A42" s="1291" t="s">
        <v>577</v>
      </c>
      <c r="B42" s="1180"/>
      <c r="C42" s="95"/>
      <c r="D42" s="1180"/>
      <c r="E42" s="95"/>
      <c r="F42" s="1378"/>
    </row>
    <row r="43" spans="1:6">
      <c r="A43" s="1291" t="s">
        <v>578</v>
      </c>
      <c r="B43" s="1180"/>
      <c r="C43" s="95"/>
      <c r="D43" s="1180"/>
      <c r="E43" s="95"/>
      <c r="F43" s="1378"/>
    </row>
    <row r="44" spans="1:6">
      <c r="A44" s="1291" t="s">
        <v>579</v>
      </c>
      <c r="B44" s="1180"/>
      <c r="C44" s="95"/>
      <c r="D44" s="1180"/>
      <c r="E44" s="95"/>
      <c r="F44" s="1378"/>
    </row>
    <row r="45" spans="1:6">
      <c r="A45" s="1291" t="s">
        <v>580</v>
      </c>
      <c r="B45" s="1180"/>
      <c r="C45" s="95"/>
      <c r="D45" s="1180"/>
      <c r="E45" s="95"/>
      <c r="F45" s="1378"/>
    </row>
    <row r="46" spans="1:6">
      <c r="A46" s="1291" t="s">
        <v>581</v>
      </c>
      <c r="B46" s="1180"/>
      <c r="C46" s="95"/>
      <c r="D46" s="1180"/>
      <c r="E46" s="95"/>
      <c r="F46" s="1378"/>
    </row>
    <row r="47" spans="1:6">
      <c r="A47" s="1291" t="s">
        <v>582</v>
      </c>
      <c r="B47" s="1180"/>
      <c r="C47" s="95"/>
      <c r="D47" s="1180"/>
      <c r="E47" s="95"/>
      <c r="F47" s="1378"/>
    </row>
    <row r="48" spans="1:6">
      <c r="A48" s="1291" t="s">
        <v>583</v>
      </c>
      <c r="B48" s="1180"/>
      <c r="C48" s="95"/>
      <c r="D48" s="1180"/>
      <c r="E48" s="95"/>
      <c r="F48" s="1378"/>
    </row>
    <row r="49" spans="1:6">
      <c r="A49" s="1291" t="s">
        <v>584</v>
      </c>
      <c r="B49" s="1180"/>
      <c r="C49" s="95"/>
      <c r="D49" s="1180"/>
      <c r="E49" s="95"/>
      <c r="F49" s="1378"/>
    </row>
    <row r="50" spans="1:6">
      <c r="A50" s="1291" t="s">
        <v>585</v>
      </c>
      <c r="B50" s="1180"/>
      <c r="C50" s="95"/>
      <c r="D50" s="1180"/>
      <c r="E50" s="95"/>
      <c r="F50" s="1378"/>
    </row>
    <row r="51" spans="1:6">
      <c r="A51" s="1291" t="s">
        <v>586</v>
      </c>
      <c r="B51" s="1180"/>
      <c r="C51" s="95"/>
      <c r="D51" s="1180"/>
      <c r="E51" s="95"/>
      <c r="F51" s="1378"/>
    </row>
    <row r="52" spans="1:6">
      <c r="A52" s="1291" t="s">
        <v>587</v>
      </c>
      <c r="B52" s="1180"/>
      <c r="C52" s="95"/>
      <c r="D52" s="1180"/>
      <c r="E52" s="95"/>
      <c r="F52" s="1378"/>
    </row>
    <row r="53" spans="1:6">
      <c r="A53" s="1291" t="s">
        <v>588</v>
      </c>
      <c r="B53" s="1180"/>
      <c r="C53" s="95"/>
      <c r="D53" s="1180"/>
      <c r="E53" s="95"/>
      <c r="F53" s="1378"/>
    </row>
    <row r="54" spans="1:6">
      <c r="A54" s="1291" t="s">
        <v>589</v>
      </c>
      <c r="B54" s="1167"/>
      <c r="C54" s="95"/>
      <c r="D54" s="1180"/>
      <c r="E54" s="95"/>
      <c r="F54" s="1378"/>
    </row>
    <row r="55" spans="1:6">
      <c r="A55" s="1291" t="s">
        <v>590</v>
      </c>
      <c r="B55" s="1180"/>
      <c r="C55" s="95"/>
      <c r="D55" s="1180"/>
      <c r="E55" s="95"/>
      <c r="F55" s="1378"/>
    </row>
    <row r="56" spans="1:6">
      <c r="A56" s="1291" t="s">
        <v>591</v>
      </c>
      <c r="B56" s="1180"/>
      <c r="C56" s="95"/>
      <c r="D56" s="1180"/>
      <c r="E56" s="95"/>
      <c r="F56" s="1378"/>
    </row>
    <row r="57" spans="1:6">
      <c r="A57" s="1291" t="s">
        <v>592</v>
      </c>
      <c r="B57" s="1180"/>
      <c r="C57" s="95"/>
      <c r="D57" s="1180"/>
      <c r="E57" s="95"/>
      <c r="F57" s="1378"/>
    </row>
    <row r="58" spans="1:6">
      <c r="A58" s="1276" t="s">
        <v>593</v>
      </c>
      <c r="B58" s="1800"/>
      <c r="C58" s="95"/>
      <c r="D58" s="1180"/>
      <c r="E58" s="95"/>
      <c r="F58" s="1372"/>
    </row>
    <row r="59" spans="1:6" ht="15.75" thickBot="1">
      <c r="A59" s="1293" t="s">
        <v>594</v>
      </c>
      <c r="B59" s="1183" t="s">
        <v>3025</v>
      </c>
      <c r="C59" s="1951"/>
      <c r="D59" s="1951"/>
      <c r="E59" s="1951"/>
      <c r="F59" s="1392">
        <f>SUM(F13:F58)</f>
        <v>0</v>
      </c>
    </row>
    <row r="61" spans="1:6">
      <c r="A61" s="96" t="s">
        <v>3375</v>
      </c>
    </row>
    <row r="62" spans="1:6">
      <c r="A62" s="789" t="s">
        <v>3376</v>
      </c>
      <c r="B62" s="789"/>
      <c r="C62" s="789"/>
      <c r="D62" s="789"/>
      <c r="E62" s="789"/>
      <c r="F62" s="789"/>
    </row>
    <row r="69" spans="2:2">
      <c r="B69" s="694"/>
    </row>
    <row r="70" spans="2:2">
      <c r="B70" s="694"/>
    </row>
    <row r="71" spans="2:2">
      <c r="B71" s="694"/>
    </row>
    <row r="72" spans="2:2">
      <c r="B72" s="694"/>
    </row>
    <row r="73" spans="2:2">
      <c r="B73" s="694"/>
    </row>
    <row r="74" spans="2:2">
      <c r="B74" s="694"/>
    </row>
    <row r="75" spans="2:2">
      <c r="B75" s="694"/>
    </row>
    <row r="76" spans="2:2">
      <c r="B76" s="694"/>
    </row>
    <row r="77" spans="2:2">
      <c r="B77" s="694"/>
    </row>
  </sheetData>
  <phoneticPr fontId="0" type="noConversion"/>
  <printOptions horizontalCentered="1" verticalCentered="1"/>
  <pageMargins left="0.5" right="0.5" top="0.5" bottom="0.5" header="0.5" footer="0.5"/>
  <pageSetup scale="76"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sheetPr transitionEvaluation="1" codeName="Sheet23">
    <tabColor rgb="FF00B050"/>
    <pageSetUpPr fitToPage="1"/>
  </sheetPr>
  <dimension ref="A1:P143"/>
  <sheetViews>
    <sheetView defaultGridColor="0" view="pageBreakPreview" colorId="22" zoomScale="60" zoomScaleNormal="85" workbookViewId="0">
      <selection activeCell="M9" sqref="M9"/>
    </sheetView>
  </sheetViews>
  <sheetFormatPr defaultColWidth="9.6640625" defaultRowHeight="15"/>
  <cols>
    <col min="1" max="1" width="4.6640625" style="96" customWidth="1"/>
    <col min="2" max="2" width="45.6640625" style="96" customWidth="1"/>
    <col min="3" max="3" width="20.44140625" style="96" customWidth="1"/>
    <col min="4" max="5" width="18.6640625" style="96" customWidth="1"/>
    <col min="6" max="16384" width="9.6640625" style="96"/>
  </cols>
  <sheetData>
    <row r="1" spans="1:13" ht="15.6" customHeight="1">
      <c r="A1" s="922" t="s">
        <v>446</v>
      </c>
      <c r="B1" s="1188"/>
      <c r="C1" s="923" t="s">
        <v>1364</v>
      </c>
      <c r="D1" s="1935" t="s">
        <v>448</v>
      </c>
      <c r="E1" s="2004" t="s">
        <v>3377</v>
      </c>
      <c r="F1" s="95"/>
      <c r="G1" s="95"/>
      <c r="H1" s="95"/>
      <c r="I1" s="95"/>
      <c r="J1" s="95"/>
      <c r="K1" s="95"/>
      <c r="L1" s="95"/>
    </row>
    <row r="2" spans="1:13" ht="15.6" customHeight="1">
      <c r="A2" s="695" t="str">
        <f>'Data Sheet'!$C$25</f>
        <v xml:space="preserve">KeySpan Gas East Corp./D/B/A National Grid </v>
      </c>
      <c r="B2" s="1167"/>
      <c r="C2" s="95" t="s">
        <v>3378</v>
      </c>
      <c r="D2" s="1936" t="s">
        <v>2604</v>
      </c>
      <c r="E2" s="1326"/>
      <c r="F2" s="95"/>
      <c r="G2" s="95"/>
      <c r="H2" s="95"/>
      <c r="I2" s="95"/>
      <c r="J2" s="95"/>
      <c r="K2" s="95"/>
      <c r="L2" s="95"/>
    </row>
    <row r="3" spans="1:13" ht="15.6" customHeight="1">
      <c r="A3" s="1192"/>
      <c r="B3" s="1193"/>
      <c r="C3" s="1020" t="s">
        <v>3379</v>
      </c>
      <c r="D3" s="2005" t="str">
        <f>'Data Sheet'!$C$40</f>
        <v>September 30, 2014</v>
      </c>
      <c r="E3" s="936" t="str">
        <f>'Data Sheet'!$C$38</f>
        <v>December 31, 2013</v>
      </c>
      <c r="F3" s="95"/>
      <c r="G3" s="95"/>
      <c r="H3" s="95"/>
      <c r="I3" s="95"/>
      <c r="J3" s="95"/>
      <c r="K3" s="95"/>
      <c r="L3" s="95"/>
    </row>
    <row r="4" spans="1:13" ht="18" customHeight="1">
      <c r="A4" s="1198"/>
      <c r="B4" s="1199" t="s">
        <v>2863</v>
      </c>
      <c r="C4" s="1199"/>
      <c r="D4" s="1199"/>
      <c r="E4" s="1200"/>
      <c r="F4" s="95"/>
      <c r="G4" s="95"/>
      <c r="H4" s="95"/>
      <c r="I4" s="95"/>
      <c r="J4" s="95"/>
      <c r="K4" s="95"/>
      <c r="L4" s="95"/>
    </row>
    <row r="5" spans="1:13" ht="15.6" customHeight="1">
      <c r="A5" s="695"/>
      <c r="B5" s="95" t="s">
        <v>2864</v>
      </c>
      <c r="C5" s="95"/>
      <c r="D5" s="95"/>
      <c r="E5" s="791"/>
      <c r="F5" s="95"/>
      <c r="G5" s="95"/>
      <c r="H5" s="95"/>
      <c r="I5" s="95"/>
      <c r="J5" s="95"/>
      <c r="K5" s="95"/>
      <c r="L5" s="95"/>
    </row>
    <row r="6" spans="1:13" ht="15.6" customHeight="1">
      <c r="A6" s="695"/>
      <c r="B6" s="95" t="s">
        <v>2865</v>
      </c>
      <c r="C6" s="95"/>
      <c r="D6" s="95"/>
      <c r="E6" s="791"/>
      <c r="F6" s="95"/>
      <c r="G6" s="95"/>
      <c r="H6" s="95"/>
      <c r="I6" s="95"/>
      <c r="J6" s="95"/>
      <c r="K6" s="95"/>
      <c r="L6" s="95"/>
    </row>
    <row r="7" spans="1:13" ht="15.6" customHeight="1">
      <c r="A7" s="695"/>
      <c r="B7" s="95" t="s">
        <v>2866</v>
      </c>
      <c r="C7" s="95"/>
      <c r="D7" s="95"/>
      <c r="E7" s="791"/>
      <c r="F7" s="95"/>
      <c r="G7" s="95"/>
      <c r="H7" s="95"/>
      <c r="I7" s="95"/>
      <c r="J7" s="95"/>
      <c r="K7" s="95"/>
      <c r="L7" s="95"/>
    </row>
    <row r="8" spans="1:13" ht="15.6" customHeight="1">
      <c r="A8" s="695"/>
      <c r="B8" s="95" t="s">
        <v>2878</v>
      </c>
      <c r="C8" s="95"/>
      <c r="D8" s="95"/>
      <c r="E8" s="791"/>
      <c r="F8" s="95"/>
      <c r="G8" s="95"/>
      <c r="H8" s="95"/>
      <c r="I8" s="95"/>
      <c r="J8" s="95"/>
      <c r="K8" s="95"/>
      <c r="L8" s="95"/>
    </row>
    <row r="9" spans="1:13" ht="15.6" customHeight="1">
      <c r="A9" s="695"/>
      <c r="B9" s="95" t="s">
        <v>2879</v>
      </c>
      <c r="C9" s="95"/>
      <c r="D9" s="95"/>
      <c r="E9" s="791"/>
      <c r="F9" s="95"/>
      <c r="G9" s="95"/>
      <c r="H9" s="95"/>
      <c r="I9" s="95"/>
      <c r="J9" s="95"/>
      <c r="K9" s="95"/>
      <c r="L9" s="95"/>
    </row>
    <row r="10" spans="1:13">
      <c r="A10" s="695"/>
      <c r="B10" s="95"/>
      <c r="C10" s="95"/>
      <c r="D10" s="95"/>
      <c r="E10" s="791"/>
      <c r="F10" s="95"/>
      <c r="G10" s="95"/>
      <c r="H10" s="95"/>
      <c r="I10" s="95"/>
      <c r="J10" s="95"/>
      <c r="K10" s="95"/>
      <c r="L10" s="95"/>
    </row>
    <row r="11" spans="1:13">
      <c r="A11" s="1192"/>
      <c r="B11" s="1020"/>
      <c r="C11" s="1020"/>
      <c r="D11" s="1020"/>
      <c r="E11" s="875"/>
      <c r="F11" s="95"/>
      <c r="G11" s="95"/>
      <c r="H11" s="95"/>
      <c r="I11" s="95"/>
      <c r="J11" s="95"/>
      <c r="K11" s="95"/>
      <c r="L11" s="95"/>
    </row>
    <row r="12" spans="1:13">
      <c r="A12" s="1289"/>
      <c r="B12" s="95"/>
      <c r="C12" s="932" t="s">
        <v>2880</v>
      </c>
      <c r="D12" s="932" t="s">
        <v>2881</v>
      </c>
      <c r="E12" s="1174" t="s">
        <v>3816</v>
      </c>
      <c r="F12" s="95"/>
      <c r="G12" s="95"/>
      <c r="H12" s="95"/>
      <c r="I12" s="95"/>
      <c r="J12" s="95"/>
      <c r="K12" s="95"/>
      <c r="L12" s="95"/>
    </row>
    <row r="13" spans="1:13">
      <c r="A13" s="1289"/>
      <c r="B13" s="931" t="s">
        <v>2882</v>
      </c>
      <c r="C13" s="932" t="s">
        <v>2883</v>
      </c>
      <c r="D13" s="932" t="s">
        <v>2884</v>
      </c>
      <c r="E13" s="1174" t="s">
        <v>2885</v>
      </c>
      <c r="F13" s="95"/>
      <c r="G13" s="95"/>
      <c r="H13" s="95"/>
      <c r="I13" s="95"/>
      <c r="J13" s="95"/>
      <c r="K13" s="95"/>
      <c r="L13" s="95"/>
    </row>
    <row r="14" spans="1:13">
      <c r="A14" s="1291" t="s">
        <v>339</v>
      </c>
      <c r="B14" s="931" t="s">
        <v>2886</v>
      </c>
      <c r="C14" s="932" t="s">
        <v>2887</v>
      </c>
      <c r="D14" s="932" t="s">
        <v>2888</v>
      </c>
      <c r="E14" s="1174" t="s">
        <v>949</v>
      </c>
      <c r="F14" s="95"/>
      <c r="G14" s="95"/>
      <c r="H14" s="95"/>
      <c r="I14" s="95"/>
      <c r="J14" s="95"/>
      <c r="K14" s="95"/>
      <c r="L14" s="95"/>
    </row>
    <row r="15" spans="1:13">
      <c r="A15" s="1276" t="s">
        <v>342</v>
      </c>
      <c r="B15" s="1201" t="s">
        <v>2004</v>
      </c>
      <c r="C15" s="1176" t="s">
        <v>2005</v>
      </c>
      <c r="D15" s="1176" t="s">
        <v>2006</v>
      </c>
      <c r="E15" s="936" t="s">
        <v>2007</v>
      </c>
      <c r="F15" s="95"/>
      <c r="G15" s="95"/>
      <c r="H15" s="95"/>
      <c r="I15" s="95"/>
      <c r="J15" s="95"/>
      <c r="K15" s="95"/>
      <c r="L15" s="95"/>
    </row>
    <row r="16" spans="1:13">
      <c r="A16" s="1291">
        <v>1</v>
      </c>
      <c r="B16" s="95" t="s">
        <v>2889</v>
      </c>
      <c r="C16" s="1194"/>
      <c r="D16" s="1020"/>
      <c r="E16" s="875"/>
      <c r="F16" s="95"/>
      <c r="G16" s="95"/>
      <c r="H16" s="95"/>
      <c r="I16" s="95"/>
      <c r="J16" s="95"/>
      <c r="K16" s="95"/>
      <c r="L16" s="95"/>
      <c r="M16" s="95"/>
    </row>
    <row r="17" spans="1:16">
      <c r="A17" s="1291">
        <v>2</v>
      </c>
      <c r="B17" s="151" t="s">
        <v>3420</v>
      </c>
      <c r="C17" s="1173"/>
      <c r="D17" s="1173"/>
      <c r="E17" s="1380"/>
      <c r="F17" s="95"/>
      <c r="G17" s="95"/>
      <c r="H17" s="95"/>
      <c r="I17" s="95"/>
      <c r="J17" s="95"/>
      <c r="K17" s="95"/>
      <c r="L17" s="95"/>
      <c r="M17" s="95"/>
    </row>
    <row r="18" spans="1:16">
      <c r="A18" s="1291">
        <v>3</v>
      </c>
      <c r="B18" s="95"/>
      <c r="C18" s="1173"/>
      <c r="D18" s="1173"/>
      <c r="E18" s="1378"/>
      <c r="F18" s="95"/>
      <c r="G18" s="95"/>
      <c r="H18" s="95"/>
      <c r="I18" s="95"/>
      <c r="J18" s="95"/>
      <c r="K18" s="95"/>
      <c r="L18" s="95"/>
      <c r="M18" s="95"/>
    </row>
    <row r="19" spans="1:16">
      <c r="A19" s="1291">
        <v>4</v>
      </c>
      <c r="B19" s="95"/>
      <c r="C19" s="1173"/>
      <c r="D19" s="1173"/>
      <c r="E19" s="1378"/>
      <c r="F19" s="95"/>
      <c r="G19" s="95"/>
      <c r="H19" s="95"/>
      <c r="I19" s="95"/>
      <c r="J19" s="95"/>
      <c r="K19" s="95"/>
      <c r="L19" s="95"/>
      <c r="M19" s="95"/>
    </row>
    <row r="20" spans="1:16">
      <c r="A20" s="1291">
        <v>5</v>
      </c>
      <c r="B20" s="95"/>
      <c r="C20" s="1173"/>
      <c r="D20" s="1173"/>
      <c r="E20" s="1378"/>
      <c r="F20" s="95"/>
      <c r="G20" s="95"/>
      <c r="H20" s="95"/>
      <c r="I20" s="95"/>
      <c r="J20" s="95"/>
      <c r="K20" s="95"/>
      <c r="L20" s="95"/>
      <c r="M20" s="95"/>
    </row>
    <row r="21" spans="1:16">
      <c r="A21" s="1291">
        <v>6</v>
      </c>
      <c r="B21" s="95"/>
      <c r="C21" s="1173"/>
      <c r="D21" s="1173"/>
      <c r="E21" s="1378"/>
      <c r="F21" s="95"/>
      <c r="G21" s="95"/>
      <c r="H21" s="95"/>
      <c r="I21" s="95"/>
      <c r="J21" s="95"/>
      <c r="K21" s="95"/>
      <c r="L21" s="95"/>
      <c r="M21" s="95"/>
    </row>
    <row r="22" spans="1:16">
      <c r="A22" s="1291">
        <v>8</v>
      </c>
      <c r="B22" s="95"/>
      <c r="C22" s="1173"/>
      <c r="D22" s="1173"/>
      <c r="E22" s="1378"/>
      <c r="F22" s="95"/>
      <c r="G22" s="95"/>
      <c r="H22" s="95"/>
      <c r="I22" s="95"/>
      <c r="J22" s="95"/>
      <c r="K22" s="95"/>
      <c r="L22" s="95"/>
      <c r="M22" s="95"/>
    </row>
    <row r="23" spans="1:16">
      <c r="A23" s="1291">
        <v>9</v>
      </c>
      <c r="B23" s="95"/>
      <c r="C23" s="1173"/>
      <c r="D23" s="1173"/>
      <c r="E23" s="1378"/>
      <c r="F23" s="95"/>
      <c r="G23" s="95"/>
      <c r="H23" s="95"/>
      <c r="I23" s="95"/>
      <c r="J23" s="95"/>
      <c r="K23" s="95"/>
      <c r="L23" s="95"/>
      <c r="M23" s="95"/>
    </row>
    <row r="24" spans="1:16">
      <c r="A24" s="1291">
        <v>10</v>
      </c>
      <c r="B24" s="95"/>
      <c r="C24" s="1173"/>
      <c r="D24" s="1173"/>
      <c r="E24" s="1378"/>
      <c r="F24" s="95"/>
      <c r="G24" s="95"/>
      <c r="H24" s="95"/>
      <c r="I24" s="95"/>
      <c r="J24" s="95"/>
      <c r="K24" s="95"/>
      <c r="L24" s="95"/>
      <c r="M24" s="95"/>
    </row>
    <row r="25" spans="1:16">
      <c r="A25" s="1291">
        <v>11</v>
      </c>
      <c r="B25" s="95"/>
      <c r="C25" s="1173"/>
      <c r="D25" s="1173"/>
      <c r="E25" s="1378"/>
      <c r="F25" s="95"/>
      <c r="G25" s="95"/>
      <c r="H25" s="95"/>
      <c r="I25" s="95"/>
      <c r="J25" s="95"/>
      <c r="K25" s="95"/>
      <c r="L25" s="95"/>
      <c r="M25" s="95"/>
    </row>
    <row r="26" spans="1:16">
      <c r="A26" s="1291">
        <v>12</v>
      </c>
      <c r="B26" s="95"/>
      <c r="C26" s="1173"/>
      <c r="D26" s="1173"/>
      <c r="E26" s="1378"/>
      <c r="F26" s="95"/>
      <c r="G26" s="95"/>
      <c r="H26" s="95"/>
      <c r="I26" s="95"/>
      <c r="J26" s="95"/>
      <c r="K26" s="95"/>
      <c r="L26" s="95"/>
      <c r="M26" s="95"/>
    </row>
    <row r="27" spans="1:16">
      <c r="A27" s="1291">
        <v>13</v>
      </c>
      <c r="B27" s="95"/>
      <c r="C27" s="1173"/>
      <c r="D27" s="1173"/>
      <c r="E27" s="1378"/>
      <c r="F27" s="95"/>
      <c r="G27" s="95"/>
      <c r="H27" s="95"/>
      <c r="I27" s="95"/>
      <c r="J27" s="95"/>
      <c r="K27" s="95"/>
      <c r="L27" s="95"/>
      <c r="M27" s="95"/>
    </row>
    <row r="28" spans="1:16">
      <c r="A28" s="1291">
        <v>14</v>
      </c>
      <c r="B28" s="95"/>
      <c r="C28" s="1173"/>
      <c r="D28" s="1173"/>
      <c r="E28" s="1378"/>
      <c r="F28" s="95"/>
      <c r="G28" s="95"/>
      <c r="H28" s="95"/>
      <c r="I28" s="95"/>
      <c r="J28" s="95"/>
      <c r="K28" s="95"/>
      <c r="L28" s="95"/>
      <c r="M28" s="95"/>
    </row>
    <row r="29" spans="1:16">
      <c r="A29" s="1291">
        <v>15</v>
      </c>
      <c r="B29" s="95"/>
      <c r="C29" s="1173"/>
      <c r="D29" s="1173"/>
      <c r="E29" s="1378"/>
      <c r="F29" s="789"/>
      <c r="G29" s="789"/>
      <c r="H29" s="789"/>
      <c r="I29" s="789"/>
      <c r="J29" s="789"/>
      <c r="K29" s="789"/>
      <c r="L29" s="789"/>
      <c r="M29" s="789"/>
      <c r="N29" s="789"/>
      <c r="O29" s="789"/>
      <c r="P29" s="789"/>
    </row>
    <row r="30" spans="1:16">
      <c r="A30" s="1291">
        <v>16</v>
      </c>
      <c r="B30" s="95"/>
      <c r="C30" s="1173"/>
      <c r="D30" s="1173"/>
      <c r="E30" s="1378"/>
      <c r="F30" s="789"/>
      <c r="G30" s="789"/>
      <c r="H30" s="789"/>
      <c r="I30" s="789"/>
      <c r="J30" s="789"/>
      <c r="K30" s="789"/>
      <c r="L30" s="789"/>
      <c r="M30" s="789"/>
      <c r="N30" s="789"/>
      <c r="O30" s="789"/>
      <c r="P30" s="789"/>
    </row>
    <row r="31" spans="1:16">
      <c r="A31" s="1291">
        <v>17</v>
      </c>
      <c r="B31" s="95"/>
      <c r="C31" s="1173"/>
      <c r="D31" s="1173"/>
      <c r="E31" s="1378"/>
      <c r="F31" s="789"/>
      <c r="G31" s="789"/>
      <c r="H31" s="789"/>
      <c r="I31" s="789"/>
      <c r="J31" s="789"/>
      <c r="K31" s="789"/>
      <c r="L31" s="789"/>
      <c r="M31" s="789"/>
      <c r="N31" s="789"/>
      <c r="O31" s="789"/>
      <c r="P31" s="789"/>
    </row>
    <row r="32" spans="1:16">
      <c r="A32" s="1291">
        <v>18</v>
      </c>
      <c r="B32" s="95"/>
      <c r="C32" s="1173"/>
      <c r="D32" s="1173"/>
      <c r="E32" s="1378"/>
      <c r="F32" s="95"/>
      <c r="G32" s="95"/>
      <c r="H32" s="95"/>
      <c r="I32" s="95"/>
      <c r="J32" s="95"/>
      <c r="K32" s="95"/>
      <c r="L32" s="95"/>
      <c r="M32" s="95"/>
    </row>
    <row r="33" spans="1:13">
      <c r="A33" s="1291">
        <v>19</v>
      </c>
      <c r="B33" s="95"/>
      <c r="C33" s="1173"/>
      <c r="D33" s="1173"/>
      <c r="E33" s="1378"/>
      <c r="F33" s="95"/>
      <c r="G33" s="95"/>
      <c r="H33" s="95"/>
      <c r="I33" s="95"/>
      <c r="J33" s="95"/>
      <c r="K33" s="95"/>
      <c r="L33" s="95"/>
      <c r="M33" s="95"/>
    </row>
    <row r="34" spans="1:13">
      <c r="A34" s="1291">
        <v>20</v>
      </c>
      <c r="B34" s="95"/>
      <c r="C34" s="1173"/>
      <c r="D34" s="1173"/>
      <c r="E34" s="1378"/>
      <c r="F34" s="95"/>
      <c r="G34" s="95"/>
      <c r="H34" s="95"/>
      <c r="I34" s="95"/>
      <c r="J34" s="95"/>
      <c r="K34" s="95"/>
      <c r="L34" s="95"/>
      <c r="M34" s="95"/>
    </row>
    <row r="35" spans="1:13">
      <c r="A35" s="1291">
        <v>21</v>
      </c>
      <c r="B35" s="95" t="s">
        <v>2890</v>
      </c>
      <c r="C35" s="1203"/>
      <c r="D35" s="1199"/>
      <c r="E35" s="1377"/>
      <c r="F35" s="95"/>
      <c r="G35" s="95"/>
      <c r="H35" s="95"/>
      <c r="I35" s="95"/>
      <c r="J35" s="95"/>
      <c r="K35" s="95"/>
      <c r="L35" s="95"/>
      <c r="M35" s="95"/>
    </row>
    <row r="36" spans="1:13">
      <c r="A36" s="1291">
        <v>22</v>
      </c>
      <c r="B36" s="95"/>
      <c r="C36" s="1173"/>
      <c r="D36" s="1173"/>
      <c r="E36" s="1378"/>
      <c r="F36" s="95"/>
      <c r="G36" s="95"/>
      <c r="H36" s="95"/>
      <c r="I36" s="95"/>
      <c r="J36" s="95"/>
      <c r="K36" s="95"/>
      <c r="L36" s="95"/>
      <c r="M36" s="95"/>
    </row>
    <row r="37" spans="1:13">
      <c r="A37" s="1291">
        <v>23</v>
      </c>
      <c r="B37" s="95" t="s">
        <v>2174</v>
      </c>
      <c r="C37" s="1173"/>
      <c r="D37" s="1173"/>
      <c r="E37" s="1378"/>
      <c r="F37" s="95"/>
      <c r="G37" s="95"/>
      <c r="H37" s="95"/>
      <c r="I37" s="95"/>
      <c r="J37" s="95"/>
      <c r="K37" s="95"/>
      <c r="L37" s="95"/>
      <c r="M37" s="95"/>
    </row>
    <row r="38" spans="1:13">
      <c r="A38" s="1291">
        <v>24</v>
      </c>
      <c r="B38" s="95" t="s">
        <v>2174</v>
      </c>
      <c r="C38" s="1173"/>
      <c r="D38" s="1173"/>
      <c r="E38" s="1378"/>
      <c r="F38" s="95"/>
      <c r="G38" s="95"/>
      <c r="H38" s="95"/>
      <c r="I38" s="95"/>
      <c r="J38" s="95"/>
      <c r="K38" s="95"/>
      <c r="L38" s="95"/>
      <c r="M38" s="95"/>
    </row>
    <row r="39" spans="1:13">
      <c r="A39" s="1291">
        <v>25</v>
      </c>
      <c r="B39" s="95" t="s">
        <v>2174</v>
      </c>
      <c r="C39" s="1173" t="s">
        <v>2174</v>
      </c>
      <c r="D39" s="1173" t="s">
        <v>2174</v>
      </c>
      <c r="E39" s="1378" t="s">
        <v>2174</v>
      </c>
      <c r="F39" s="95"/>
      <c r="G39" s="95"/>
      <c r="H39" s="95"/>
      <c r="I39" s="95"/>
      <c r="J39" s="95"/>
      <c r="K39" s="95"/>
      <c r="L39" s="95"/>
      <c r="M39" s="95"/>
    </row>
    <row r="40" spans="1:13">
      <c r="A40" s="1291">
        <v>26</v>
      </c>
      <c r="B40" s="95"/>
      <c r="C40" s="1173"/>
      <c r="D40" s="1173"/>
      <c r="E40" s="1378"/>
      <c r="F40" s="95"/>
      <c r="G40" s="95"/>
      <c r="H40" s="95"/>
      <c r="I40" s="95"/>
      <c r="J40" s="95"/>
      <c r="K40" s="95"/>
      <c r="L40" s="95"/>
      <c r="M40" s="95"/>
    </row>
    <row r="41" spans="1:13">
      <c r="A41" s="1291">
        <v>27</v>
      </c>
      <c r="B41" s="95"/>
      <c r="C41" s="1173"/>
      <c r="D41" s="1173"/>
      <c r="E41" s="1378"/>
      <c r="F41" s="95"/>
      <c r="G41" s="95"/>
      <c r="H41" s="95"/>
      <c r="I41" s="95"/>
      <c r="J41" s="95"/>
      <c r="K41" s="95"/>
      <c r="L41" s="95"/>
      <c r="M41" s="95"/>
    </row>
    <row r="42" spans="1:13">
      <c r="A42" s="1291">
        <v>28</v>
      </c>
      <c r="B42" s="95"/>
      <c r="C42" s="1173"/>
      <c r="D42" s="1173"/>
      <c r="E42" s="1378"/>
      <c r="F42" s="95"/>
      <c r="G42" s="95"/>
      <c r="H42" s="95"/>
      <c r="I42" s="95"/>
      <c r="J42" s="95"/>
      <c r="K42" s="95"/>
      <c r="L42" s="95"/>
      <c r="M42" s="95"/>
    </row>
    <row r="43" spans="1:13">
      <c r="A43" s="1291">
        <v>29</v>
      </c>
      <c r="B43" s="95"/>
      <c r="C43" s="1173"/>
      <c r="D43" s="1173"/>
      <c r="E43" s="1378"/>
      <c r="F43" s="95"/>
      <c r="G43" s="95"/>
      <c r="H43" s="95"/>
      <c r="I43" s="95"/>
      <c r="J43" s="95"/>
      <c r="K43" s="95"/>
      <c r="L43" s="95"/>
      <c r="M43" s="95"/>
    </row>
    <row r="44" spans="1:13">
      <c r="A44" s="1291">
        <v>30</v>
      </c>
      <c r="B44" s="95"/>
      <c r="C44" s="1173"/>
      <c r="D44" s="1173"/>
      <c r="E44" s="1378"/>
      <c r="F44" s="95"/>
      <c r="G44" s="95"/>
      <c r="H44" s="95"/>
      <c r="I44" s="95"/>
      <c r="J44" s="95"/>
      <c r="K44" s="95"/>
      <c r="L44" s="95"/>
      <c r="M44" s="95"/>
    </row>
    <row r="45" spans="1:13">
      <c r="A45" s="1291">
        <v>31</v>
      </c>
      <c r="B45" s="95"/>
      <c r="C45" s="1173"/>
      <c r="D45" s="1173"/>
      <c r="E45" s="1378"/>
      <c r="F45" s="95"/>
      <c r="G45" s="95"/>
      <c r="H45" s="95"/>
      <c r="I45" s="95"/>
      <c r="J45" s="95"/>
      <c r="K45" s="95"/>
      <c r="L45" s="95"/>
      <c r="M45" s="95"/>
    </row>
    <row r="46" spans="1:13">
      <c r="A46" s="1291">
        <v>32</v>
      </c>
      <c r="B46" s="95"/>
      <c r="C46" s="1173"/>
      <c r="D46" s="1173"/>
      <c r="E46" s="1378"/>
      <c r="F46" s="95"/>
      <c r="G46" s="95"/>
      <c r="H46" s="95"/>
      <c r="I46" s="95"/>
      <c r="J46" s="95"/>
      <c r="K46" s="95"/>
      <c r="L46" s="95"/>
      <c r="M46" s="95"/>
    </row>
    <row r="47" spans="1:13">
      <c r="A47" s="1291">
        <v>33</v>
      </c>
      <c r="B47" s="95"/>
      <c r="C47" s="1173"/>
      <c r="D47" s="1173"/>
      <c r="E47" s="1378"/>
      <c r="F47" s="95"/>
      <c r="G47" s="95"/>
      <c r="H47" s="95"/>
      <c r="I47" s="95"/>
      <c r="J47" s="95"/>
      <c r="K47" s="95"/>
      <c r="L47" s="95"/>
      <c r="M47" s="95"/>
    </row>
    <row r="48" spans="1:13">
      <c r="A48" s="1291">
        <v>34</v>
      </c>
      <c r="B48" s="95"/>
      <c r="C48" s="1173"/>
      <c r="D48" s="1173"/>
      <c r="E48" s="1378"/>
      <c r="F48" s="95"/>
      <c r="G48" s="95"/>
      <c r="H48" s="95"/>
      <c r="I48" s="95"/>
      <c r="J48" s="95"/>
      <c r="K48" s="95"/>
      <c r="L48" s="95"/>
      <c r="M48" s="95"/>
    </row>
    <row r="49" spans="1:13">
      <c r="A49" s="1291">
        <v>35</v>
      </c>
      <c r="B49" s="95"/>
      <c r="C49" s="1173"/>
      <c r="D49" s="1173"/>
      <c r="E49" s="1378"/>
      <c r="F49" s="95"/>
      <c r="G49" s="95"/>
      <c r="H49" s="95"/>
      <c r="I49" s="95"/>
      <c r="J49" s="95"/>
      <c r="K49" s="95"/>
      <c r="L49" s="95"/>
      <c r="M49" s="95"/>
    </row>
    <row r="50" spans="1:13">
      <c r="A50" s="1291">
        <v>36</v>
      </c>
      <c r="B50" s="95"/>
      <c r="C50" s="1173"/>
      <c r="D50" s="1173"/>
      <c r="E50" s="1378"/>
      <c r="F50" s="95"/>
      <c r="G50" s="95"/>
      <c r="H50" s="95"/>
      <c r="I50" s="95"/>
      <c r="J50" s="95"/>
      <c r="K50" s="95"/>
      <c r="L50" s="95"/>
      <c r="M50" s="95"/>
    </row>
    <row r="51" spans="1:13">
      <c r="A51" s="1291">
        <v>37</v>
      </c>
      <c r="B51" s="95"/>
      <c r="C51" s="1173"/>
      <c r="D51" s="1173"/>
      <c r="E51" s="1378"/>
      <c r="F51" s="95"/>
      <c r="G51" s="95"/>
      <c r="H51" s="95"/>
      <c r="I51" s="95"/>
      <c r="J51" s="95"/>
      <c r="K51" s="95"/>
      <c r="L51" s="95"/>
      <c r="M51" s="95"/>
    </row>
    <row r="52" spans="1:13">
      <c r="A52" s="1291">
        <v>38</v>
      </c>
      <c r="B52" s="95"/>
      <c r="C52" s="1173"/>
      <c r="D52" s="1173"/>
      <c r="E52" s="1378"/>
      <c r="F52" s="95"/>
      <c r="G52" s="95"/>
      <c r="H52" s="95"/>
      <c r="I52" s="95"/>
      <c r="J52" s="95"/>
      <c r="K52" s="95"/>
      <c r="L52" s="95"/>
      <c r="M52" s="95"/>
    </row>
    <row r="53" spans="1:13">
      <c r="A53" s="1291">
        <v>39</v>
      </c>
      <c r="B53" s="95"/>
      <c r="C53" s="1173"/>
      <c r="D53" s="1173"/>
      <c r="E53" s="1378"/>
      <c r="F53" s="95"/>
      <c r="G53" s="95"/>
      <c r="H53" s="95"/>
      <c r="I53" s="95"/>
      <c r="J53" s="95"/>
      <c r="K53" s="95"/>
      <c r="L53" s="95"/>
      <c r="M53" s="95"/>
    </row>
    <row r="54" spans="1:13">
      <c r="A54" s="1291">
        <v>40</v>
      </c>
      <c r="B54" s="95"/>
      <c r="C54" s="1173"/>
      <c r="D54" s="1173"/>
      <c r="E54" s="1378"/>
      <c r="F54" s="95"/>
      <c r="G54" s="95"/>
      <c r="H54" s="95"/>
      <c r="I54" s="95"/>
      <c r="J54" s="95"/>
      <c r="K54" s="95"/>
      <c r="L54" s="95"/>
      <c r="M54" s="95"/>
    </row>
    <row r="55" spans="1:13">
      <c r="A55" s="1291">
        <v>41</v>
      </c>
      <c r="B55" s="95"/>
      <c r="C55" s="1173"/>
      <c r="D55" s="1173"/>
      <c r="E55" s="1378"/>
      <c r="F55" s="95"/>
      <c r="G55" s="95"/>
      <c r="H55" s="95"/>
      <c r="I55" s="95"/>
      <c r="J55" s="95"/>
      <c r="K55" s="95"/>
      <c r="L55" s="95"/>
      <c r="M55" s="95"/>
    </row>
    <row r="56" spans="1:13">
      <c r="A56" s="1291">
        <v>42</v>
      </c>
      <c r="B56" s="95"/>
      <c r="C56" s="1173"/>
      <c r="D56" s="1173"/>
      <c r="E56" s="1378"/>
      <c r="F56" s="95"/>
      <c r="G56" s="95"/>
      <c r="H56" s="95"/>
      <c r="I56" s="95"/>
      <c r="J56" s="95"/>
      <c r="K56" s="95"/>
      <c r="L56" s="95"/>
      <c r="M56" s="95"/>
    </row>
    <row r="57" spans="1:13">
      <c r="A57" s="1291">
        <v>43</v>
      </c>
      <c r="B57" s="95"/>
      <c r="C57" s="1173"/>
      <c r="D57" s="1173"/>
      <c r="E57" s="1378"/>
      <c r="F57" s="95"/>
      <c r="G57" s="95"/>
      <c r="H57" s="95"/>
      <c r="I57" s="95"/>
      <c r="J57" s="95"/>
      <c r="K57" s="95"/>
      <c r="L57" s="95"/>
      <c r="M57" s="95"/>
    </row>
    <row r="58" spans="1:13">
      <c r="A58" s="1291">
        <v>44</v>
      </c>
      <c r="B58" s="95"/>
      <c r="C58" s="1173"/>
      <c r="D58" s="1173"/>
      <c r="E58" s="1378"/>
      <c r="F58" s="95"/>
      <c r="G58" s="95"/>
      <c r="H58" s="95"/>
      <c r="I58" s="95"/>
      <c r="J58" s="95"/>
      <c r="K58" s="95"/>
      <c r="L58" s="95"/>
      <c r="M58" s="95"/>
    </row>
    <row r="59" spans="1:13">
      <c r="A59" s="1291">
        <v>45</v>
      </c>
      <c r="B59" s="95"/>
      <c r="C59" s="1173"/>
      <c r="D59" s="1173"/>
      <c r="E59" s="1378"/>
      <c r="F59" s="95"/>
      <c r="G59" s="95"/>
      <c r="H59" s="95"/>
      <c r="I59" s="95"/>
      <c r="J59" s="95"/>
      <c r="K59" s="95"/>
      <c r="L59" s="95"/>
      <c r="M59" s="95"/>
    </row>
    <row r="60" spans="1:13">
      <c r="A60" s="1291">
        <v>46</v>
      </c>
      <c r="B60" s="1020"/>
      <c r="C60" s="1194"/>
      <c r="D60" s="1194"/>
      <c r="E60" s="1372"/>
      <c r="F60" s="95"/>
      <c r="G60" s="95"/>
      <c r="H60" s="95"/>
      <c r="I60" s="95"/>
      <c r="J60" s="95"/>
      <c r="K60" s="95"/>
      <c r="L60" s="95"/>
      <c r="M60" s="95"/>
    </row>
    <row r="61" spans="1:13" ht="15.75" thickBot="1">
      <c r="A61" s="1293">
        <v>47</v>
      </c>
      <c r="B61" s="2330" t="s">
        <v>3025</v>
      </c>
      <c r="C61" s="1405"/>
      <c r="D61" s="793"/>
      <c r="E61" s="1392">
        <f>SUM(E17:E60)</f>
        <v>0</v>
      </c>
      <c r="F61" s="95"/>
      <c r="G61" s="95"/>
      <c r="H61" s="95"/>
      <c r="I61" s="95"/>
      <c r="J61" s="95"/>
      <c r="K61" s="95"/>
      <c r="L61" s="95"/>
      <c r="M61" s="95"/>
    </row>
    <row r="62" spans="1:13">
      <c r="A62" s="95"/>
      <c r="B62" s="95"/>
      <c r="C62" s="95"/>
      <c r="D62" s="95"/>
      <c r="E62" s="95"/>
      <c r="F62" s="95"/>
      <c r="G62" s="95"/>
      <c r="H62" s="95"/>
      <c r="I62" s="95"/>
      <c r="J62" s="95"/>
      <c r="K62" s="95"/>
      <c r="L62" s="95"/>
      <c r="M62" s="95"/>
    </row>
    <row r="63" spans="1:13">
      <c r="A63" s="95" t="s">
        <v>1569</v>
      </c>
      <c r="B63" s="95"/>
      <c r="C63" s="95"/>
      <c r="D63" s="95"/>
      <c r="E63" s="1026" t="s">
        <v>1570</v>
      </c>
      <c r="F63" s="95"/>
      <c r="G63" s="95"/>
      <c r="H63" s="95"/>
      <c r="I63" s="95"/>
      <c r="J63" s="95"/>
      <c r="K63" s="95"/>
      <c r="L63" s="95"/>
      <c r="M63" s="95"/>
    </row>
    <row r="64" spans="1:13">
      <c r="A64" s="789" t="s">
        <v>1571</v>
      </c>
      <c r="B64" s="789"/>
      <c r="C64" s="789"/>
      <c r="D64" s="789"/>
      <c r="E64" s="789"/>
      <c r="F64" s="95"/>
      <c r="G64" s="95"/>
      <c r="H64" s="95"/>
      <c r="I64" s="95"/>
      <c r="J64" s="95"/>
      <c r="K64" s="95"/>
      <c r="L64" s="95"/>
      <c r="M64" s="95"/>
    </row>
    <row r="65" spans="1:13">
      <c r="A65" s="95"/>
      <c r="B65" s="95"/>
      <c r="C65" s="95"/>
      <c r="D65" s="95"/>
      <c r="E65" s="95"/>
      <c r="F65" s="95"/>
      <c r="G65" s="95"/>
      <c r="H65" s="95"/>
      <c r="I65" s="95"/>
      <c r="J65" s="95"/>
      <c r="K65" s="95"/>
      <c r="L65" s="95"/>
      <c r="M65" s="95"/>
    </row>
    <row r="66" spans="1:13">
      <c r="A66" s="95"/>
      <c r="B66" s="95"/>
      <c r="C66" s="95"/>
      <c r="D66" s="95"/>
      <c r="E66" s="95"/>
      <c r="F66" s="95"/>
      <c r="G66" s="95"/>
      <c r="H66" s="95"/>
      <c r="I66" s="95"/>
      <c r="J66" s="95"/>
      <c r="K66" s="95"/>
      <c r="L66" s="95"/>
      <c r="M66" s="95"/>
    </row>
    <row r="67" spans="1:13">
      <c r="A67" s="95"/>
      <c r="B67" s="95"/>
      <c r="C67" s="95"/>
      <c r="D67" s="95"/>
      <c r="E67" s="95"/>
      <c r="F67" s="95"/>
      <c r="G67" s="95"/>
      <c r="H67" s="95"/>
      <c r="I67" s="95"/>
      <c r="J67" s="95"/>
      <c r="K67" s="95"/>
      <c r="L67" s="95"/>
      <c r="M67" s="95"/>
    </row>
    <row r="68" spans="1:13">
      <c r="A68" s="95"/>
      <c r="B68" s="95"/>
      <c r="C68" s="95"/>
      <c r="D68" s="95"/>
      <c r="E68" s="95"/>
      <c r="F68" s="95"/>
      <c r="G68" s="95"/>
      <c r="H68" s="95"/>
      <c r="I68" s="95"/>
      <c r="J68" s="95"/>
      <c r="K68" s="95"/>
      <c r="L68" s="95"/>
      <c r="M68" s="95"/>
    </row>
    <row r="69" spans="1:13">
      <c r="A69" s="95"/>
      <c r="B69" s="95"/>
      <c r="C69" s="95"/>
      <c r="D69" s="95"/>
      <c r="E69" s="95"/>
      <c r="F69" s="95"/>
      <c r="G69" s="95"/>
      <c r="H69" s="95"/>
      <c r="I69" s="95"/>
      <c r="J69" s="95"/>
      <c r="K69" s="95"/>
      <c r="L69" s="95"/>
      <c r="M69" s="95"/>
    </row>
    <row r="70" spans="1:13">
      <c r="A70" s="95"/>
      <c r="B70" s="95"/>
      <c r="C70" s="95"/>
      <c r="D70" s="95"/>
      <c r="E70" s="95"/>
      <c r="F70" s="95"/>
      <c r="G70" s="95"/>
      <c r="H70" s="95"/>
      <c r="I70" s="95"/>
      <c r="J70" s="95"/>
      <c r="K70" s="95"/>
      <c r="L70" s="95"/>
      <c r="M70" s="95"/>
    </row>
    <row r="71" spans="1:13">
      <c r="A71" s="95"/>
      <c r="B71" s="694"/>
      <c r="C71" s="95"/>
      <c r="D71" s="95"/>
      <c r="E71" s="95"/>
      <c r="F71" s="95"/>
      <c r="G71" s="95"/>
      <c r="H71" s="95"/>
      <c r="I71" s="95"/>
      <c r="J71" s="95"/>
      <c r="K71" s="95"/>
      <c r="L71" s="95"/>
      <c r="M71" s="95"/>
    </row>
    <row r="72" spans="1:13">
      <c r="A72" s="95"/>
      <c r="B72" s="694"/>
      <c r="C72" s="95"/>
      <c r="D72" s="95"/>
      <c r="E72" s="95"/>
      <c r="F72" s="95"/>
      <c r="G72" s="95"/>
      <c r="H72" s="95"/>
      <c r="I72" s="95"/>
      <c r="J72" s="95"/>
      <c r="K72" s="95"/>
      <c r="L72" s="95"/>
      <c r="M72" s="95"/>
    </row>
    <row r="73" spans="1:13">
      <c r="A73" s="95"/>
      <c r="B73" s="694"/>
      <c r="C73" s="95"/>
      <c r="D73" s="95"/>
      <c r="E73" s="95"/>
      <c r="F73" s="95"/>
      <c r="G73" s="95"/>
      <c r="H73" s="95"/>
      <c r="I73" s="95"/>
      <c r="J73" s="95"/>
      <c r="K73" s="95"/>
      <c r="L73" s="95"/>
      <c r="M73" s="95"/>
    </row>
    <row r="74" spans="1:13">
      <c r="A74" s="95"/>
      <c r="B74" s="694"/>
      <c r="C74" s="95"/>
      <c r="D74" s="95"/>
      <c r="E74" s="95"/>
      <c r="F74" s="95"/>
      <c r="G74" s="95"/>
      <c r="H74" s="95"/>
      <c r="I74" s="95"/>
      <c r="J74" s="95"/>
      <c r="K74" s="95"/>
      <c r="L74" s="95"/>
      <c r="M74" s="95"/>
    </row>
    <row r="75" spans="1:13">
      <c r="A75" s="95"/>
      <c r="B75" s="694"/>
      <c r="C75" s="95"/>
      <c r="D75" s="95"/>
      <c r="E75" s="95"/>
      <c r="F75" s="95"/>
      <c r="G75" s="95"/>
      <c r="H75" s="95"/>
      <c r="I75" s="95"/>
      <c r="J75" s="95"/>
      <c r="K75" s="95"/>
      <c r="L75" s="95"/>
      <c r="M75" s="95"/>
    </row>
    <row r="76" spans="1:13">
      <c r="A76" s="95"/>
      <c r="B76" s="694"/>
      <c r="C76" s="95"/>
      <c r="D76" s="95"/>
      <c r="E76" s="95"/>
      <c r="F76" s="95"/>
      <c r="G76" s="95"/>
      <c r="H76" s="95"/>
      <c r="I76" s="95"/>
      <c r="J76" s="95"/>
      <c r="K76" s="95"/>
      <c r="L76" s="95"/>
      <c r="M76" s="95"/>
    </row>
    <row r="77" spans="1:13">
      <c r="A77" s="95"/>
      <c r="B77" s="694"/>
      <c r="C77" s="95"/>
      <c r="D77" s="95"/>
      <c r="E77" s="95"/>
      <c r="F77" s="95"/>
      <c r="G77" s="95"/>
      <c r="H77" s="95"/>
      <c r="I77" s="95"/>
      <c r="J77" s="95"/>
      <c r="K77" s="95"/>
      <c r="L77" s="95"/>
      <c r="M77" s="95"/>
    </row>
    <row r="78" spans="1:13">
      <c r="A78" s="95"/>
      <c r="B78" s="694"/>
      <c r="C78" s="95"/>
      <c r="D78" s="95"/>
      <c r="E78" s="95"/>
      <c r="F78" s="95"/>
      <c r="G78" s="95"/>
      <c r="H78" s="95"/>
      <c r="I78" s="95"/>
      <c r="J78" s="95"/>
      <c r="K78" s="95"/>
      <c r="L78" s="95"/>
      <c r="M78" s="95"/>
    </row>
    <row r="79" spans="1:13">
      <c r="A79" s="95"/>
      <c r="B79" s="694"/>
      <c r="C79" s="95"/>
      <c r="D79" s="95"/>
      <c r="E79" s="95"/>
      <c r="F79" s="95"/>
      <c r="G79" s="95"/>
      <c r="H79" s="95"/>
      <c r="I79" s="95"/>
      <c r="J79" s="95"/>
      <c r="K79" s="95"/>
      <c r="L79" s="95"/>
      <c r="M79" s="95"/>
    </row>
    <row r="80" spans="1:13">
      <c r="A80" s="95"/>
      <c r="B80" s="95"/>
      <c r="C80" s="95"/>
      <c r="D80" s="95"/>
      <c r="E80" s="95"/>
      <c r="F80" s="95"/>
      <c r="G80" s="95"/>
      <c r="H80" s="95"/>
      <c r="I80" s="95"/>
      <c r="J80" s="95"/>
      <c r="K80" s="95"/>
      <c r="L80" s="95"/>
      <c r="M80" s="95"/>
    </row>
    <row r="81" spans="1:13">
      <c r="A81" s="95"/>
      <c r="B81" s="95"/>
      <c r="C81" s="95"/>
      <c r="D81" s="95"/>
      <c r="E81" s="95"/>
      <c r="F81" s="95"/>
      <c r="G81" s="95"/>
      <c r="H81" s="95"/>
      <c r="I81" s="95"/>
      <c r="J81" s="95"/>
      <c r="K81" s="95"/>
      <c r="L81" s="95"/>
      <c r="M81" s="95"/>
    </row>
    <row r="82" spans="1:13">
      <c r="A82" s="95"/>
      <c r="B82" s="95"/>
      <c r="C82" s="95"/>
      <c r="D82" s="95"/>
      <c r="E82" s="95"/>
      <c r="F82" s="95"/>
      <c r="G82" s="95"/>
      <c r="H82" s="95"/>
      <c r="I82" s="95"/>
      <c r="J82" s="95"/>
      <c r="K82" s="95"/>
      <c r="L82" s="95"/>
      <c r="M82" s="95"/>
    </row>
    <row r="83" spans="1:13">
      <c r="A83" s="95"/>
      <c r="B83" s="95"/>
      <c r="C83" s="95"/>
      <c r="D83" s="95"/>
      <c r="E83" s="95"/>
      <c r="F83" s="95"/>
      <c r="G83" s="95"/>
      <c r="H83" s="95"/>
      <c r="I83" s="95"/>
      <c r="J83" s="95"/>
      <c r="K83" s="95"/>
      <c r="L83" s="95"/>
      <c r="M83" s="95"/>
    </row>
    <row r="84" spans="1:13">
      <c r="A84" s="95"/>
      <c r="B84" s="95"/>
      <c r="C84" s="95"/>
      <c r="D84" s="95"/>
      <c r="E84" s="95"/>
      <c r="F84" s="95"/>
      <c r="G84" s="95"/>
      <c r="H84" s="95"/>
      <c r="I84" s="95"/>
      <c r="J84" s="95"/>
      <c r="K84" s="95"/>
      <c r="L84" s="95"/>
      <c r="M84" s="95"/>
    </row>
    <row r="85" spans="1:13">
      <c r="A85" s="95"/>
      <c r="B85" s="95"/>
      <c r="C85" s="95"/>
      <c r="D85" s="95"/>
      <c r="E85" s="95"/>
      <c r="F85" s="95"/>
      <c r="G85" s="95"/>
      <c r="H85" s="95"/>
      <c r="I85" s="95"/>
      <c r="J85" s="95"/>
      <c r="K85" s="95"/>
      <c r="L85" s="95"/>
      <c r="M85" s="95"/>
    </row>
    <row r="86" spans="1:13">
      <c r="A86" s="95"/>
      <c r="B86" s="95"/>
      <c r="C86" s="95"/>
      <c r="D86" s="95"/>
      <c r="E86" s="95"/>
      <c r="F86" s="95"/>
      <c r="G86" s="95"/>
      <c r="H86" s="95"/>
      <c r="I86" s="95"/>
      <c r="J86" s="95"/>
      <c r="K86" s="95"/>
      <c r="L86" s="95"/>
      <c r="M86" s="95"/>
    </row>
    <row r="87" spans="1:13">
      <c r="A87" s="95"/>
      <c r="B87" s="95"/>
      <c r="C87" s="95"/>
      <c r="D87" s="95"/>
      <c r="E87" s="95"/>
      <c r="F87" s="95"/>
      <c r="G87" s="95"/>
      <c r="H87" s="95"/>
      <c r="I87" s="95"/>
      <c r="J87" s="95"/>
      <c r="K87" s="95"/>
      <c r="L87" s="95"/>
      <c r="M87" s="95"/>
    </row>
    <row r="88" spans="1:13">
      <c r="A88" s="95"/>
      <c r="B88" s="95"/>
      <c r="C88" s="95"/>
      <c r="D88" s="95"/>
      <c r="E88" s="95"/>
      <c r="F88" s="95"/>
      <c r="G88" s="95"/>
      <c r="H88" s="95"/>
      <c r="I88" s="95"/>
      <c r="J88" s="95"/>
      <c r="K88" s="95"/>
      <c r="L88" s="95"/>
      <c r="M88" s="95"/>
    </row>
    <row r="89" spans="1:13">
      <c r="A89" s="95"/>
      <c r="B89" s="95"/>
      <c r="C89" s="95"/>
      <c r="D89" s="95"/>
      <c r="E89" s="95"/>
      <c r="F89" s="95"/>
      <c r="G89" s="95"/>
      <c r="H89" s="95"/>
      <c r="I89" s="95"/>
      <c r="J89" s="95"/>
      <c r="K89" s="95"/>
      <c r="L89" s="95"/>
      <c r="M89" s="95"/>
    </row>
    <row r="90" spans="1:13">
      <c r="A90" s="95"/>
      <c r="B90" s="95"/>
      <c r="C90" s="95"/>
      <c r="D90" s="95"/>
      <c r="E90" s="95"/>
      <c r="F90" s="95"/>
      <c r="G90" s="95"/>
      <c r="H90" s="95"/>
      <c r="I90" s="95"/>
      <c r="J90" s="95"/>
      <c r="K90" s="95"/>
      <c r="L90" s="95"/>
    </row>
    <row r="91" spans="1:13">
      <c r="A91" s="95"/>
      <c r="B91" s="95"/>
      <c r="C91" s="95"/>
      <c r="D91" s="95"/>
      <c r="E91" s="95"/>
      <c r="F91" s="95"/>
      <c r="G91" s="95"/>
      <c r="H91" s="95"/>
      <c r="I91" s="95"/>
      <c r="J91" s="95"/>
      <c r="K91" s="95"/>
      <c r="L91" s="95"/>
    </row>
    <row r="92" spans="1:13">
      <c r="A92" s="95"/>
      <c r="B92" s="95"/>
      <c r="C92" s="95"/>
      <c r="D92" s="95"/>
      <c r="E92" s="95"/>
      <c r="F92" s="95"/>
      <c r="G92" s="95"/>
      <c r="H92" s="95"/>
      <c r="I92" s="95"/>
      <c r="J92" s="95"/>
      <c r="K92" s="95"/>
      <c r="L92" s="95"/>
    </row>
    <row r="93" spans="1:13">
      <c r="A93" s="95"/>
      <c r="B93" s="95"/>
      <c r="C93" s="95"/>
      <c r="D93" s="95"/>
      <c r="E93" s="95"/>
      <c r="F93" s="95"/>
      <c r="G93" s="95"/>
      <c r="H93" s="95"/>
      <c r="I93" s="95"/>
      <c r="J93" s="95"/>
      <c r="K93" s="95"/>
      <c r="L93" s="95"/>
    </row>
    <row r="94" spans="1:13">
      <c r="A94" s="95"/>
      <c r="B94" s="95"/>
      <c r="C94" s="95"/>
      <c r="D94" s="95"/>
      <c r="E94" s="95"/>
      <c r="F94" s="95"/>
      <c r="G94" s="95"/>
      <c r="H94" s="95"/>
      <c r="I94" s="95"/>
      <c r="J94" s="95"/>
      <c r="K94" s="95"/>
      <c r="L94" s="95"/>
    </row>
    <row r="95" spans="1:13">
      <c r="A95" s="95"/>
      <c r="B95" s="95"/>
      <c r="C95" s="95"/>
      <c r="D95" s="95"/>
      <c r="E95" s="95"/>
      <c r="F95" s="95"/>
      <c r="G95" s="95"/>
      <c r="H95" s="95"/>
      <c r="I95" s="95"/>
      <c r="J95" s="95"/>
      <c r="K95" s="95"/>
      <c r="L95" s="95"/>
    </row>
    <row r="96" spans="1:13">
      <c r="A96" s="95"/>
      <c r="B96" s="95"/>
      <c r="C96" s="95"/>
      <c r="D96" s="95"/>
      <c r="E96" s="95"/>
      <c r="F96" s="95"/>
      <c r="G96" s="95"/>
      <c r="H96" s="95"/>
      <c r="I96" s="95"/>
      <c r="J96" s="95"/>
      <c r="K96" s="95"/>
      <c r="L96" s="95"/>
    </row>
    <row r="97" spans="1:12">
      <c r="A97" s="95"/>
      <c r="B97" s="95"/>
      <c r="C97" s="95"/>
      <c r="D97" s="95"/>
      <c r="E97" s="95"/>
      <c r="F97" s="95"/>
      <c r="G97" s="95"/>
      <c r="H97" s="95"/>
      <c r="I97" s="95"/>
      <c r="J97" s="95"/>
      <c r="K97" s="95"/>
      <c r="L97" s="95"/>
    </row>
    <row r="98" spans="1:12">
      <c r="A98" s="95"/>
      <c r="B98" s="95"/>
      <c r="C98" s="95"/>
      <c r="D98" s="95"/>
      <c r="E98" s="95"/>
      <c r="F98" s="95"/>
      <c r="G98" s="95"/>
      <c r="H98" s="95"/>
      <c r="I98" s="95"/>
      <c r="J98" s="95"/>
      <c r="K98" s="95"/>
      <c r="L98" s="95"/>
    </row>
    <row r="99" spans="1:12">
      <c r="A99" s="95"/>
      <c r="B99" s="95"/>
      <c r="C99" s="95"/>
      <c r="D99" s="95"/>
      <c r="E99" s="95"/>
      <c r="F99" s="95"/>
      <c r="G99" s="95"/>
      <c r="H99" s="95"/>
      <c r="I99" s="95"/>
      <c r="J99" s="95"/>
      <c r="K99" s="95"/>
      <c r="L99" s="95"/>
    </row>
    <row r="100" spans="1:12">
      <c r="A100" s="95"/>
      <c r="B100" s="95"/>
      <c r="C100" s="95"/>
      <c r="D100" s="95"/>
      <c r="E100" s="95"/>
      <c r="F100" s="95"/>
      <c r="G100" s="95"/>
      <c r="H100" s="95"/>
      <c r="I100" s="95"/>
      <c r="J100" s="95"/>
      <c r="K100" s="95"/>
      <c r="L100" s="95"/>
    </row>
    <row r="101" spans="1:12">
      <c r="A101" s="95"/>
      <c r="B101" s="95"/>
      <c r="C101" s="95"/>
      <c r="D101" s="95"/>
      <c r="E101" s="95"/>
      <c r="F101" s="95"/>
      <c r="G101" s="95"/>
      <c r="H101" s="95"/>
      <c r="I101" s="95"/>
      <c r="J101" s="95"/>
      <c r="K101" s="95"/>
      <c r="L101" s="95"/>
    </row>
    <row r="102" spans="1:12">
      <c r="A102" s="95"/>
      <c r="B102" s="95"/>
      <c r="C102" s="95"/>
      <c r="D102" s="95"/>
      <c r="E102" s="95"/>
      <c r="F102" s="95"/>
      <c r="G102" s="95"/>
      <c r="H102" s="95"/>
      <c r="I102" s="95"/>
      <c r="J102" s="95"/>
      <c r="K102" s="95"/>
      <c r="L102" s="95"/>
    </row>
    <row r="103" spans="1:12">
      <c r="A103" s="95"/>
      <c r="B103" s="95"/>
      <c r="C103" s="95"/>
      <c r="D103" s="95"/>
      <c r="E103" s="95"/>
      <c r="F103" s="95"/>
      <c r="G103" s="95"/>
      <c r="H103" s="95"/>
      <c r="I103" s="95"/>
      <c r="J103" s="95"/>
      <c r="K103" s="95"/>
      <c r="L103" s="95"/>
    </row>
    <row r="104" spans="1:12">
      <c r="A104" s="95"/>
      <c r="B104" s="95"/>
      <c r="C104" s="95"/>
      <c r="D104" s="95"/>
      <c r="E104" s="95"/>
      <c r="F104" s="95"/>
      <c r="G104" s="95"/>
      <c r="H104" s="95"/>
      <c r="I104" s="95"/>
      <c r="J104" s="95"/>
      <c r="K104" s="95"/>
      <c r="L104" s="95"/>
    </row>
    <row r="105" spans="1:12">
      <c r="A105" s="95"/>
      <c r="B105" s="95"/>
      <c r="C105" s="95"/>
      <c r="D105" s="95"/>
      <c r="E105" s="95"/>
      <c r="F105" s="95"/>
      <c r="G105" s="95"/>
      <c r="H105" s="95"/>
      <c r="I105" s="95"/>
      <c r="J105" s="95"/>
      <c r="K105" s="95"/>
      <c r="L105" s="95"/>
    </row>
    <row r="106" spans="1:12">
      <c r="A106" s="95"/>
      <c r="B106" s="95"/>
      <c r="C106" s="95"/>
      <c r="D106" s="95"/>
      <c r="E106" s="95"/>
      <c r="F106" s="95"/>
      <c r="G106" s="95"/>
      <c r="H106" s="95"/>
      <c r="I106" s="95"/>
      <c r="J106" s="95"/>
      <c r="K106" s="95"/>
      <c r="L106" s="95"/>
    </row>
    <row r="107" spans="1:12">
      <c r="A107" s="95"/>
      <c r="B107" s="95"/>
      <c r="C107" s="95"/>
      <c r="D107" s="95"/>
      <c r="E107" s="95"/>
      <c r="F107" s="95"/>
      <c r="G107" s="95"/>
      <c r="H107" s="95"/>
      <c r="I107" s="95"/>
      <c r="J107" s="95"/>
      <c r="K107" s="95"/>
      <c r="L107" s="95"/>
    </row>
    <row r="108" spans="1:12">
      <c r="A108" s="95"/>
      <c r="B108" s="95"/>
      <c r="C108" s="95"/>
      <c r="D108" s="95"/>
      <c r="E108" s="95"/>
      <c r="F108" s="95"/>
      <c r="G108" s="95"/>
      <c r="H108" s="95"/>
      <c r="I108" s="95"/>
      <c r="J108" s="95"/>
      <c r="K108" s="95"/>
      <c r="L108" s="95"/>
    </row>
    <row r="109" spans="1:12">
      <c r="A109" s="95"/>
      <c r="B109" s="95"/>
      <c r="C109" s="95"/>
      <c r="D109" s="95"/>
      <c r="E109" s="95"/>
      <c r="F109" s="95"/>
      <c r="G109" s="95"/>
      <c r="H109" s="95"/>
      <c r="I109" s="95"/>
      <c r="J109" s="95"/>
      <c r="K109" s="95"/>
      <c r="L109" s="95"/>
    </row>
    <row r="110" spans="1:12">
      <c r="A110" s="95"/>
      <c r="B110" s="95"/>
      <c r="C110" s="95"/>
      <c r="D110" s="95"/>
      <c r="E110" s="95"/>
      <c r="F110" s="95"/>
      <c r="G110" s="95"/>
      <c r="H110" s="95"/>
      <c r="I110" s="95"/>
      <c r="J110" s="95"/>
      <c r="K110" s="95"/>
      <c r="L110" s="95"/>
    </row>
    <row r="111" spans="1:12">
      <c r="A111" s="95"/>
      <c r="B111" s="95"/>
      <c r="C111" s="95"/>
      <c r="D111" s="95"/>
      <c r="E111" s="95"/>
      <c r="F111" s="95"/>
      <c r="G111" s="95"/>
      <c r="H111" s="95"/>
      <c r="I111" s="95"/>
      <c r="J111" s="95"/>
      <c r="K111" s="95"/>
      <c r="L111" s="95"/>
    </row>
    <row r="112" spans="1:12">
      <c r="A112" s="95"/>
      <c r="B112" s="95"/>
      <c r="C112" s="95"/>
      <c r="D112" s="95"/>
      <c r="E112" s="95"/>
      <c r="F112" s="95"/>
      <c r="G112" s="95"/>
      <c r="H112" s="95"/>
      <c r="I112" s="95"/>
      <c r="J112" s="95"/>
      <c r="K112" s="95"/>
      <c r="L112" s="95"/>
    </row>
    <row r="113" spans="1:12">
      <c r="A113" s="95"/>
      <c r="B113" s="95"/>
      <c r="C113" s="95"/>
      <c r="D113" s="95"/>
      <c r="E113" s="95"/>
      <c r="F113" s="95"/>
      <c r="G113" s="95"/>
      <c r="H113" s="95"/>
      <c r="I113" s="95"/>
      <c r="J113" s="95"/>
      <c r="K113" s="95"/>
      <c r="L113" s="95"/>
    </row>
    <row r="114" spans="1:12">
      <c r="A114" s="95"/>
      <c r="B114" s="95"/>
      <c r="C114" s="95"/>
      <c r="D114" s="95"/>
      <c r="E114" s="95"/>
      <c r="F114" s="95"/>
      <c r="G114" s="95"/>
      <c r="H114" s="95"/>
      <c r="I114" s="95"/>
      <c r="J114" s="95"/>
      <c r="K114" s="95"/>
      <c r="L114" s="95"/>
    </row>
    <row r="115" spans="1:12">
      <c r="A115" s="95"/>
      <c r="B115" s="95"/>
      <c r="C115" s="95"/>
      <c r="D115" s="95"/>
      <c r="E115" s="95"/>
      <c r="F115" s="95"/>
      <c r="G115" s="95"/>
      <c r="H115" s="95"/>
      <c r="I115" s="95"/>
      <c r="J115" s="95"/>
      <c r="K115" s="95"/>
      <c r="L115" s="95"/>
    </row>
    <row r="116" spans="1:12">
      <c r="A116" s="95"/>
      <c r="B116" s="95"/>
      <c r="C116" s="95"/>
      <c r="D116" s="95"/>
      <c r="E116" s="95"/>
      <c r="F116" s="95"/>
      <c r="G116" s="95"/>
      <c r="H116" s="95"/>
      <c r="I116" s="95"/>
      <c r="J116" s="95"/>
      <c r="K116" s="95"/>
      <c r="L116" s="95"/>
    </row>
    <row r="117" spans="1:12">
      <c r="A117" s="95"/>
      <c r="B117" s="95"/>
      <c r="C117" s="95"/>
      <c r="D117" s="95"/>
      <c r="E117" s="95"/>
      <c r="F117" s="95"/>
      <c r="G117" s="95"/>
      <c r="H117" s="95"/>
      <c r="I117" s="95"/>
      <c r="J117" s="95"/>
      <c r="K117" s="95"/>
      <c r="L117" s="95"/>
    </row>
    <row r="118" spans="1:12">
      <c r="A118" s="95"/>
      <c r="B118" s="95"/>
      <c r="C118" s="95"/>
      <c r="D118" s="95"/>
      <c r="E118" s="95"/>
      <c r="F118" s="95"/>
      <c r="G118" s="95"/>
      <c r="H118" s="95"/>
      <c r="I118" s="95"/>
      <c r="J118" s="95"/>
      <c r="K118" s="95"/>
      <c r="L118" s="95"/>
    </row>
    <row r="119" spans="1:12">
      <c r="A119" s="95"/>
      <c r="B119" s="95"/>
      <c r="C119" s="95"/>
      <c r="D119" s="95"/>
      <c r="E119" s="95"/>
      <c r="F119" s="95"/>
      <c r="G119" s="95"/>
      <c r="H119" s="95"/>
      <c r="I119" s="95"/>
      <c r="J119" s="95"/>
      <c r="K119" s="95"/>
      <c r="L119" s="95"/>
    </row>
    <row r="120" spans="1:12">
      <c r="A120" s="95"/>
      <c r="B120" s="95"/>
      <c r="C120" s="95"/>
      <c r="D120" s="95"/>
      <c r="E120" s="95"/>
      <c r="F120" s="95"/>
      <c r="G120" s="95"/>
      <c r="H120" s="95"/>
      <c r="I120" s="95"/>
      <c r="J120" s="95"/>
      <c r="K120" s="95"/>
      <c r="L120" s="95"/>
    </row>
    <row r="121" spans="1:12">
      <c r="A121" s="95"/>
      <c r="B121" s="95"/>
      <c r="C121" s="95"/>
      <c r="D121" s="95"/>
      <c r="E121" s="95"/>
      <c r="F121" s="95"/>
      <c r="G121" s="95"/>
      <c r="H121" s="95"/>
      <c r="I121" s="95"/>
      <c r="J121" s="95"/>
      <c r="K121" s="95"/>
      <c r="L121" s="95"/>
    </row>
    <row r="122" spans="1:12">
      <c r="A122" s="95"/>
      <c r="B122" s="95"/>
      <c r="C122" s="95"/>
      <c r="D122" s="95"/>
      <c r="E122" s="95"/>
      <c r="F122" s="95"/>
      <c r="G122" s="95"/>
      <c r="H122" s="95"/>
      <c r="I122" s="95"/>
      <c r="J122" s="95"/>
      <c r="K122" s="95"/>
      <c r="L122" s="95"/>
    </row>
    <row r="123" spans="1:12">
      <c r="A123" s="95"/>
      <c r="B123" s="95"/>
      <c r="C123" s="95"/>
      <c r="D123" s="95"/>
      <c r="E123" s="95"/>
      <c r="F123" s="95"/>
      <c r="G123" s="95"/>
      <c r="H123" s="95"/>
      <c r="I123" s="95"/>
      <c r="J123" s="95"/>
      <c r="K123" s="95"/>
      <c r="L123" s="95"/>
    </row>
    <row r="124" spans="1:12">
      <c r="A124" s="95"/>
      <c r="B124" s="95"/>
      <c r="C124" s="95"/>
      <c r="D124" s="95"/>
      <c r="E124" s="95"/>
      <c r="F124" s="95"/>
      <c r="G124" s="95"/>
      <c r="H124" s="95"/>
      <c r="I124" s="95"/>
      <c r="J124" s="95"/>
      <c r="K124" s="95"/>
      <c r="L124" s="95"/>
    </row>
    <row r="125" spans="1:12">
      <c r="A125" s="95"/>
      <c r="B125" s="95"/>
      <c r="C125" s="95"/>
      <c r="D125" s="95"/>
      <c r="E125" s="95"/>
      <c r="F125" s="95"/>
      <c r="G125" s="95"/>
      <c r="H125" s="95"/>
      <c r="I125" s="95"/>
      <c r="J125" s="95"/>
      <c r="K125" s="95"/>
      <c r="L125" s="95"/>
    </row>
    <row r="126" spans="1:12">
      <c r="A126" s="95"/>
      <c r="B126" s="95"/>
      <c r="C126" s="95"/>
      <c r="D126" s="95"/>
      <c r="E126" s="95"/>
      <c r="F126" s="95"/>
      <c r="G126" s="95"/>
      <c r="H126" s="95"/>
      <c r="I126" s="95"/>
      <c r="J126" s="95"/>
      <c r="K126" s="95"/>
      <c r="L126" s="95"/>
    </row>
    <row r="127" spans="1:12">
      <c r="A127" s="95"/>
      <c r="B127" s="95"/>
      <c r="C127" s="95"/>
      <c r="D127" s="95"/>
      <c r="E127" s="95"/>
      <c r="F127" s="95"/>
      <c r="G127" s="95"/>
      <c r="H127" s="95"/>
      <c r="I127" s="95"/>
      <c r="J127" s="95"/>
      <c r="K127" s="95"/>
      <c r="L127" s="95"/>
    </row>
    <row r="128" spans="1:12">
      <c r="A128" s="95"/>
      <c r="B128" s="95"/>
      <c r="C128" s="95"/>
      <c r="D128" s="95"/>
      <c r="E128" s="95"/>
      <c r="F128" s="95"/>
      <c r="G128" s="95"/>
      <c r="H128" s="95"/>
      <c r="I128" s="95"/>
      <c r="J128" s="95"/>
      <c r="K128" s="95"/>
      <c r="L128" s="95"/>
    </row>
    <row r="129" spans="1:12">
      <c r="A129" s="95"/>
      <c r="B129" s="95"/>
      <c r="C129" s="95"/>
      <c r="D129" s="95"/>
      <c r="E129" s="95"/>
      <c r="F129" s="95"/>
      <c r="G129" s="95"/>
      <c r="H129" s="95"/>
      <c r="I129" s="95"/>
      <c r="J129" s="95"/>
      <c r="K129" s="95"/>
      <c r="L129" s="95"/>
    </row>
    <row r="130" spans="1:12">
      <c r="A130" s="95"/>
      <c r="B130" s="95"/>
      <c r="C130" s="95"/>
      <c r="D130" s="95"/>
      <c r="E130" s="95"/>
      <c r="F130" s="95"/>
      <c r="G130" s="95"/>
      <c r="H130" s="95"/>
      <c r="I130" s="95"/>
      <c r="J130" s="95"/>
      <c r="K130" s="95"/>
      <c r="L130" s="95"/>
    </row>
    <row r="131" spans="1:12">
      <c r="A131" s="95"/>
      <c r="B131" s="95"/>
      <c r="C131" s="95"/>
      <c r="D131" s="95"/>
      <c r="E131" s="95"/>
      <c r="F131" s="95"/>
      <c r="G131" s="95"/>
      <c r="H131" s="95"/>
      <c r="I131" s="95"/>
      <c r="J131" s="95"/>
      <c r="K131" s="95"/>
      <c r="L131" s="95"/>
    </row>
    <row r="132" spans="1:12">
      <c r="A132" s="95"/>
      <c r="B132" s="95"/>
      <c r="C132" s="95"/>
      <c r="D132" s="95"/>
      <c r="E132" s="95"/>
      <c r="F132" s="95"/>
      <c r="G132" s="95"/>
      <c r="H132" s="95"/>
      <c r="I132" s="95"/>
      <c r="J132" s="95"/>
      <c r="K132" s="95"/>
      <c r="L132" s="95"/>
    </row>
    <row r="133" spans="1:12">
      <c r="A133" s="95"/>
      <c r="B133" s="95"/>
      <c r="C133" s="95"/>
      <c r="D133" s="95"/>
      <c r="E133" s="95"/>
      <c r="F133" s="95"/>
      <c r="G133" s="95"/>
      <c r="H133" s="95"/>
      <c r="I133" s="95"/>
      <c r="J133" s="95"/>
      <c r="K133" s="95"/>
      <c r="L133" s="95"/>
    </row>
    <row r="134" spans="1:12">
      <c r="A134" s="95"/>
      <c r="B134" s="95"/>
      <c r="C134" s="95"/>
      <c r="D134" s="95"/>
      <c r="E134" s="95"/>
      <c r="F134" s="95"/>
      <c r="G134" s="95"/>
      <c r="H134" s="95"/>
      <c r="I134" s="95"/>
      <c r="J134" s="95"/>
      <c r="K134" s="95"/>
      <c r="L134" s="95"/>
    </row>
    <row r="135" spans="1:12">
      <c r="A135" s="95"/>
      <c r="B135" s="95"/>
      <c r="C135" s="95"/>
      <c r="D135" s="95"/>
      <c r="E135" s="95"/>
      <c r="F135" s="95"/>
      <c r="G135" s="95"/>
      <c r="H135" s="95"/>
      <c r="I135" s="95"/>
      <c r="J135" s="95"/>
      <c r="K135" s="95"/>
      <c r="L135" s="95"/>
    </row>
    <row r="136" spans="1:12">
      <c r="A136" s="95"/>
      <c r="B136" s="95"/>
      <c r="C136" s="95"/>
      <c r="D136" s="95"/>
      <c r="E136" s="95"/>
      <c r="F136" s="95"/>
      <c r="G136" s="95"/>
      <c r="H136" s="95"/>
      <c r="I136" s="95"/>
      <c r="J136" s="95"/>
      <c r="K136" s="95"/>
      <c r="L136" s="95"/>
    </row>
    <row r="137" spans="1:12">
      <c r="A137" s="95"/>
      <c r="B137" s="95"/>
      <c r="C137" s="95"/>
      <c r="D137" s="95"/>
      <c r="E137" s="95"/>
      <c r="F137" s="95"/>
      <c r="G137" s="95"/>
      <c r="H137" s="95"/>
      <c r="I137" s="95"/>
      <c r="J137" s="95"/>
      <c r="K137" s="95"/>
      <c r="L137" s="95"/>
    </row>
    <row r="138" spans="1:12">
      <c r="A138" s="95"/>
      <c r="B138" s="95"/>
      <c r="C138" s="95"/>
      <c r="D138" s="95"/>
      <c r="E138" s="95"/>
      <c r="F138" s="95"/>
      <c r="G138" s="95"/>
      <c r="H138" s="95"/>
      <c r="I138" s="95"/>
      <c r="J138" s="95"/>
      <c r="K138" s="95"/>
      <c r="L138" s="95"/>
    </row>
    <row r="139" spans="1:12">
      <c r="A139" s="95"/>
      <c r="B139" s="95"/>
      <c r="C139" s="95"/>
      <c r="D139" s="95"/>
      <c r="E139" s="95"/>
      <c r="F139" s="95"/>
      <c r="G139" s="95"/>
      <c r="H139" s="95"/>
      <c r="I139" s="95"/>
      <c r="J139" s="95"/>
      <c r="K139" s="95"/>
      <c r="L139" s="95"/>
    </row>
    <row r="140" spans="1:12">
      <c r="A140" s="95"/>
      <c r="B140" s="95"/>
      <c r="C140" s="95"/>
      <c r="D140" s="95"/>
      <c r="E140" s="95"/>
      <c r="F140" s="95"/>
      <c r="G140" s="95"/>
      <c r="H140" s="95"/>
      <c r="I140" s="95"/>
      <c r="J140" s="95"/>
      <c r="K140" s="95"/>
      <c r="L140" s="95"/>
    </row>
    <row r="141" spans="1:12">
      <c r="A141" s="95"/>
      <c r="B141" s="95"/>
      <c r="C141" s="95"/>
      <c r="D141" s="95"/>
      <c r="E141" s="95"/>
      <c r="F141" s="95"/>
      <c r="G141" s="95"/>
      <c r="H141" s="95"/>
      <c r="I141" s="95"/>
      <c r="J141" s="95"/>
      <c r="K141" s="95"/>
      <c r="L141" s="95"/>
    </row>
    <row r="142" spans="1:12">
      <c r="A142" s="95"/>
      <c r="B142" s="95"/>
      <c r="C142" s="95"/>
      <c r="D142" s="95"/>
      <c r="E142" s="95"/>
      <c r="F142" s="95"/>
      <c r="G142" s="95"/>
      <c r="H142" s="95"/>
      <c r="I142" s="95"/>
      <c r="J142" s="95"/>
      <c r="K142" s="95"/>
      <c r="L142" s="95"/>
    </row>
    <row r="143" spans="1:12">
      <c r="A143" s="95"/>
      <c r="B143" s="95"/>
      <c r="C143" s="95"/>
      <c r="D143" s="95"/>
      <c r="E143" s="95"/>
      <c r="F143" s="95"/>
      <c r="G143" s="95"/>
      <c r="H143" s="95"/>
      <c r="I143" s="95"/>
      <c r="J143" s="95"/>
      <c r="K143" s="95"/>
      <c r="L143" s="95"/>
    </row>
  </sheetData>
  <phoneticPr fontId="0" type="noConversion"/>
  <printOptions horizontalCentered="1" verticalCentered="1"/>
  <pageMargins left="0.5" right="0.5" top="0.5" bottom="0.5" header="0.5" footer="0.5"/>
  <pageSetup scale="73"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sheetPr codeName="Sheet24">
    <tabColor rgb="FF00B050"/>
  </sheetPr>
  <dimension ref="A1:AA524"/>
  <sheetViews>
    <sheetView view="pageBreakPreview" zoomScale="60" zoomScaleNormal="100" workbookViewId="0">
      <selection activeCell="B2" sqref="B2"/>
    </sheetView>
  </sheetViews>
  <sheetFormatPr defaultColWidth="9.6640625" defaultRowHeight="15"/>
  <cols>
    <col min="1" max="1" width="2.6640625" style="311" customWidth="1"/>
    <col min="2" max="2" width="4.6640625" style="311" customWidth="1"/>
    <col min="3" max="3" width="1.6640625" style="311" customWidth="1"/>
    <col min="4" max="4" width="39.6640625" style="311" bestFit="1" customWidth="1"/>
    <col min="5" max="5" width="28.6640625" style="311" customWidth="1"/>
    <col min="6" max="6" width="18.21875" style="311" customWidth="1"/>
    <col min="7" max="7" width="31.77734375" style="311" bestFit="1" customWidth="1"/>
    <col min="8" max="8" width="8.5546875" style="311" customWidth="1"/>
    <col min="9" max="9" width="15.77734375" style="311" bestFit="1" customWidth="1"/>
    <col min="10" max="16384" width="9.6640625" style="311"/>
  </cols>
  <sheetData>
    <row r="1" spans="1:27" ht="15.6" customHeight="1">
      <c r="A1" s="1238"/>
      <c r="B1" s="1239" t="s">
        <v>1572</v>
      </c>
      <c r="C1" s="1239"/>
      <c r="D1" s="2227"/>
      <c r="E1" s="1239" t="s">
        <v>1364</v>
      </c>
      <c r="F1" s="2228" t="s">
        <v>448</v>
      </c>
      <c r="G1" s="2229" t="s">
        <v>449</v>
      </c>
      <c r="H1" s="332"/>
      <c r="I1" s="332"/>
      <c r="J1" s="332"/>
      <c r="K1" s="332"/>
      <c r="L1" s="332"/>
      <c r="M1" s="332"/>
      <c r="N1" s="332"/>
      <c r="O1" s="332"/>
      <c r="P1" s="332"/>
      <c r="Q1" s="332"/>
      <c r="R1" s="332"/>
      <c r="S1" s="332"/>
      <c r="T1" s="332"/>
      <c r="U1" s="332"/>
      <c r="V1" s="332"/>
      <c r="W1" s="332"/>
      <c r="X1" s="332"/>
      <c r="Y1" s="332"/>
      <c r="Z1" s="332"/>
      <c r="AA1" s="332"/>
    </row>
    <row r="2" spans="1:27" ht="15.6" customHeight="1">
      <c r="A2" s="417"/>
      <c r="B2" s="2230" t="str">
        <f>'Data Sheet'!$C$25</f>
        <v xml:space="preserve">KeySpan Gas East Corp./D/B/A National Grid </v>
      </c>
      <c r="C2" s="332"/>
      <c r="D2" s="1990"/>
      <c r="E2" s="332" t="s">
        <v>3417</v>
      </c>
      <c r="F2" s="308" t="s">
        <v>2604</v>
      </c>
      <c r="G2" s="1226"/>
      <c r="H2" s="332"/>
      <c r="I2" s="332"/>
      <c r="J2" s="332"/>
      <c r="K2" s="332"/>
      <c r="L2" s="332"/>
      <c r="M2" s="332"/>
      <c r="N2" s="332"/>
      <c r="O2" s="332"/>
      <c r="P2" s="332"/>
      <c r="Q2" s="332"/>
      <c r="R2" s="332"/>
      <c r="S2" s="332"/>
      <c r="T2" s="332"/>
      <c r="U2" s="332"/>
      <c r="V2" s="332"/>
      <c r="W2" s="332"/>
      <c r="X2" s="332"/>
      <c r="Y2" s="332"/>
      <c r="Z2" s="332"/>
      <c r="AA2" s="332"/>
    </row>
    <row r="3" spans="1:27" ht="15.6" customHeight="1">
      <c r="A3" s="417"/>
      <c r="B3" s="332"/>
      <c r="C3" s="332"/>
      <c r="D3" s="1990"/>
      <c r="E3" s="332" t="s">
        <v>1573</v>
      </c>
      <c r="F3" s="2231" t="str">
        <f>'Data Sheet'!$C$40</f>
        <v>September 30, 2014</v>
      </c>
      <c r="G3" s="1228" t="str">
        <f>'Data Sheet'!$C$38</f>
        <v>December 31, 2013</v>
      </c>
      <c r="H3" s="332"/>
      <c r="I3" s="332"/>
      <c r="J3" s="332"/>
      <c r="K3" s="332"/>
      <c r="L3" s="332"/>
      <c r="M3" s="332"/>
      <c r="N3" s="332"/>
      <c r="O3" s="332"/>
      <c r="P3" s="332"/>
      <c r="Q3" s="332"/>
      <c r="R3" s="332"/>
      <c r="S3" s="332"/>
      <c r="T3" s="332"/>
      <c r="U3" s="332"/>
      <c r="V3" s="332"/>
      <c r="W3" s="332"/>
      <c r="X3" s="332"/>
      <c r="Y3" s="332"/>
      <c r="Z3" s="332"/>
      <c r="AA3" s="332"/>
    </row>
    <row r="4" spans="1:27" ht="15.6" customHeight="1">
      <c r="A4" s="1995"/>
      <c r="B4" s="1969" t="s">
        <v>1574</v>
      </c>
      <c r="C4" s="1969"/>
      <c r="D4" s="1969"/>
      <c r="E4" s="1969"/>
      <c r="F4" s="1969"/>
      <c r="G4" s="1970"/>
      <c r="H4" s="332"/>
      <c r="I4" s="332"/>
      <c r="J4" s="332"/>
      <c r="K4" s="332"/>
      <c r="L4" s="332"/>
      <c r="M4" s="332"/>
      <c r="N4" s="332"/>
      <c r="O4" s="332"/>
      <c r="P4" s="332"/>
      <c r="Q4" s="332"/>
      <c r="R4" s="332"/>
      <c r="S4" s="332"/>
      <c r="T4" s="332"/>
      <c r="U4" s="332"/>
      <c r="V4" s="332"/>
      <c r="W4" s="332"/>
      <c r="X4" s="332"/>
      <c r="Y4" s="332"/>
      <c r="Z4" s="332"/>
      <c r="AA4" s="332"/>
    </row>
    <row r="5" spans="1:27" ht="15.6" customHeight="1">
      <c r="A5" s="417"/>
      <c r="B5" s="332"/>
      <c r="C5" s="332"/>
      <c r="D5" s="332"/>
      <c r="E5" s="332"/>
      <c r="F5" s="332"/>
      <c r="G5" s="1243"/>
      <c r="H5" s="332"/>
      <c r="I5" s="332"/>
      <c r="J5" s="332"/>
      <c r="K5" s="332"/>
      <c r="L5" s="332"/>
      <c r="M5" s="332"/>
      <c r="N5" s="332"/>
      <c r="O5" s="332"/>
      <c r="P5" s="332"/>
      <c r="Q5" s="332"/>
      <c r="R5" s="332"/>
      <c r="S5" s="332"/>
      <c r="T5" s="332"/>
      <c r="U5" s="332"/>
      <c r="V5" s="332"/>
      <c r="W5" s="332"/>
      <c r="X5" s="332"/>
      <c r="Y5" s="332"/>
      <c r="Z5" s="332"/>
      <c r="AA5" s="332"/>
    </row>
    <row r="6" spans="1:27" ht="15.6" customHeight="1">
      <c r="A6" s="417"/>
      <c r="B6" s="332" t="s">
        <v>1575</v>
      </c>
      <c r="C6" s="332"/>
      <c r="D6" s="332"/>
      <c r="E6" s="332"/>
      <c r="F6" s="332"/>
      <c r="G6" s="1243"/>
      <c r="H6" s="332"/>
      <c r="I6" s="332"/>
      <c r="J6" s="332"/>
      <c r="K6" s="332"/>
      <c r="L6" s="332"/>
      <c r="M6" s="332"/>
      <c r="N6" s="332"/>
      <c r="O6" s="332"/>
      <c r="P6" s="332"/>
      <c r="Q6" s="332"/>
      <c r="R6" s="332"/>
      <c r="S6" s="332"/>
      <c r="T6" s="332"/>
      <c r="U6" s="332"/>
      <c r="V6" s="332"/>
      <c r="W6" s="332"/>
      <c r="X6" s="332"/>
      <c r="Y6" s="332"/>
      <c r="Z6" s="332"/>
      <c r="AA6" s="332"/>
    </row>
    <row r="7" spans="1:27" ht="15.6" customHeight="1">
      <c r="A7" s="417"/>
      <c r="B7" s="332" t="s">
        <v>1576</v>
      </c>
      <c r="C7" s="332"/>
      <c r="D7" s="332"/>
      <c r="E7" s="332"/>
      <c r="F7" s="332"/>
      <c r="G7" s="1243"/>
      <c r="H7" s="332"/>
      <c r="I7" s="332"/>
      <c r="J7" s="332"/>
      <c r="K7" s="332"/>
      <c r="L7" s="332"/>
      <c r="M7" s="332"/>
      <c r="N7" s="332"/>
      <c r="O7" s="332"/>
      <c r="P7" s="332"/>
      <c r="Q7" s="332"/>
      <c r="R7" s="332"/>
      <c r="S7" s="332"/>
      <c r="T7" s="332"/>
      <c r="U7" s="332"/>
      <c r="V7" s="332"/>
      <c r="W7" s="332"/>
      <c r="X7" s="332"/>
      <c r="Y7" s="332"/>
      <c r="Z7" s="332"/>
      <c r="AA7" s="332"/>
    </row>
    <row r="8" spans="1:27" ht="15.6" customHeight="1">
      <c r="A8" s="417"/>
      <c r="B8" s="332" t="s">
        <v>1577</v>
      </c>
      <c r="C8" s="332"/>
      <c r="D8" s="332"/>
      <c r="E8" s="332"/>
      <c r="F8" s="332"/>
      <c r="G8" s="1243"/>
      <c r="H8" s="332"/>
      <c r="I8" s="332"/>
      <c r="J8" s="332"/>
      <c r="K8" s="332"/>
      <c r="L8" s="332"/>
      <c r="M8" s="332"/>
      <c r="N8" s="332"/>
      <c r="O8" s="332"/>
      <c r="P8" s="332"/>
      <c r="Q8" s="332"/>
      <c r="R8" s="332"/>
      <c r="S8" s="332"/>
      <c r="T8" s="332"/>
      <c r="U8" s="332"/>
      <c r="V8" s="332"/>
      <c r="W8" s="332"/>
      <c r="X8" s="332"/>
      <c r="Y8" s="332"/>
      <c r="Z8" s="332"/>
      <c r="AA8" s="332"/>
    </row>
    <row r="9" spans="1:27" ht="15.6" customHeight="1">
      <c r="A9" s="417"/>
      <c r="B9" s="332" t="s">
        <v>1578</v>
      </c>
      <c r="C9" s="332"/>
      <c r="D9" s="332"/>
      <c r="E9" s="332"/>
      <c r="F9" s="332"/>
      <c r="G9" s="1243"/>
      <c r="H9" s="332"/>
      <c r="I9" s="332"/>
      <c r="J9" s="332"/>
      <c r="K9" s="332"/>
      <c r="L9" s="332"/>
      <c r="M9" s="332"/>
      <c r="N9" s="332"/>
      <c r="O9" s="332"/>
      <c r="P9" s="332"/>
      <c r="Q9" s="332"/>
      <c r="R9" s="332"/>
      <c r="S9" s="332"/>
      <c r="T9" s="332"/>
      <c r="U9" s="332"/>
      <c r="V9" s="332"/>
      <c r="W9" s="332"/>
      <c r="X9" s="332"/>
      <c r="Y9" s="332"/>
      <c r="Z9" s="332"/>
      <c r="AA9" s="332"/>
    </row>
    <row r="10" spans="1:27" ht="15.6" customHeight="1">
      <c r="A10" s="417"/>
      <c r="B10" s="332" t="s">
        <v>1579</v>
      </c>
      <c r="C10" s="332"/>
      <c r="D10" s="332"/>
      <c r="E10" s="332"/>
      <c r="F10" s="332"/>
      <c r="G10" s="1243"/>
      <c r="H10" s="332"/>
      <c r="I10" s="332"/>
      <c r="J10" s="332"/>
      <c r="K10" s="332"/>
      <c r="L10" s="332"/>
      <c r="M10" s="332"/>
      <c r="N10" s="332"/>
      <c r="O10" s="332"/>
      <c r="P10" s="332"/>
      <c r="Q10" s="332"/>
      <c r="R10" s="332"/>
      <c r="S10" s="332"/>
      <c r="T10" s="332"/>
      <c r="U10" s="332"/>
      <c r="V10" s="332"/>
      <c r="W10" s="332"/>
      <c r="X10" s="332"/>
      <c r="Y10" s="332"/>
      <c r="Z10" s="332"/>
      <c r="AA10" s="332"/>
    </row>
    <row r="11" spans="1:27" ht="15.6" customHeight="1">
      <c r="A11" s="1215"/>
      <c r="B11" s="1216"/>
      <c r="C11" s="1216"/>
      <c r="D11" s="1216"/>
      <c r="E11" s="1216"/>
      <c r="F11" s="1216"/>
      <c r="G11" s="2167"/>
      <c r="H11" s="332"/>
      <c r="I11" s="332"/>
      <c r="J11" s="332"/>
      <c r="K11" s="332"/>
      <c r="L11" s="332"/>
      <c r="M11" s="332"/>
      <c r="N11" s="332"/>
      <c r="O11" s="332"/>
      <c r="P11" s="332"/>
      <c r="Q11" s="332"/>
      <c r="R11" s="332"/>
      <c r="S11" s="332"/>
      <c r="T11" s="332"/>
      <c r="U11" s="332"/>
      <c r="V11" s="332"/>
      <c r="W11" s="332"/>
      <c r="X11" s="332"/>
      <c r="Y11" s="332"/>
      <c r="Z11" s="332"/>
      <c r="AA11" s="332"/>
    </row>
    <row r="12" spans="1:27">
      <c r="A12" s="417"/>
      <c r="B12" s="332"/>
      <c r="C12" s="1972"/>
      <c r="D12" s="1245"/>
      <c r="E12" s="1245"/>
      <c r="F12" s="2232"/>
      <c r="G12" s="2233" t="s">
        <v>1580</v>
      </c>
      <c r="H12" s="332"/>
      <c r="I12" s="332"/>
      <c r="J12" s="332"/>
      <c r="K12" s="332"/>
      <c r="L12" s="332"/>
      <c r="M12" s="332"/>
      <c r="N12" s="332"/>
      <c r="O12" s="332"/>
      <c r="P12" s="332"/>
      <c r="Q12" s="332"/>
      <c r="R12" s="332"/>
      <c r="S12" s="332"/>
      <c r="T12" s="332"/>
      <c r="U12" s="332"/>
      <c r="V12" s="332"/>
      <c r="W12" s="332"/>
      <c r="X12" s="332"/>
      <c r="Y12" s="332"/>
      <c r="Z12" s="332"/>
      <c r="AA12" s="332"/>
    </row>
    <row r="13" spans="1:27">
      <c r="A13" s="417"/>
      <c r="B13" s="1999" t="s">
        <v>339</v>
      </c>
      <c r="C13" s="308"/>
      <c r="D13" s="332"/>
      <c r="E13" s="1999" t="s">
        <v>1581</v>
      </c>
      <c r="F13" s="2234"/>
      <c r="G13" s="2233" t="s">
        <v>1582</v>
      </c>
      <c r="H13" s="332"/>
      <c r="I13" s="332"/>
      <c r="J13" s="332"/>
      <c r="K13" s="332"/>
      <c r="L13" s="332"/>
      <c r="M13" s="332"/>
      <c r="N13" s="332"/>
      <c r="O13" s="332"/>
      <c r="P13" s="332"/>
      <c r="Q13" s="332"/>
      <c r="R13" s="332"/>
      <c r="S13" s="332"/>
      <c r="T13" s="332"/>
      <c r="U13" s="332"/>
      <c r="V13" s="332"/>
      <c r="W13" s="332"/>
      <c r="X13" s="332"/>
      <c r="Y13" s="332"/>
      <c r="Z13" s="332"/>
      <c r="AA13" s="332"/>
    </row>
    <row r="14" spans="1:27">
      <c r="A14" s="1215"/>
      <c r="B14" s="2235" t="s">
        <v>342</v>
      </c>
      <c r="C14" s="1217"/>
      <c r="D14" s="1216" t="s">
        <v>1583</v>
      </c>
      <c r="E14" s="1216"/>
      <c r="F14" s="1992"/>
      <c r="G14" s="2236" t="s">
        <v>2005</v>
      </c>
      <c r="H14" s="332"/>
      <c r="I14" s="332"/>
      <c r="J14" s="332"/>
      <c r="K14" s="332"/>
      <c r="L14" s="332"/>
      <c r="M14" s="332"/>
      <c r="N14" s="332"/>
      <c r="O14" s="332"/>
      <c r="P14" s="332"/>
      <c r="Q14" s="332"/>
      <c r="R14" s="332"/>
      <c r="S14" s="332"/>
      <c r="T14" s="332"/>
      <c r="U14" s="332"/>
      <c r="V14" s="332"/>
      <c r="W14" s="332"/>
      <c r="X14" s="332"/>
      <c r="Y14" s="332"/>
      <c r="Z14" s="332"/>
      <c r="AA14" s="332"/>
    </row>
    <row r="15" spans="1:27">
      <c r="A15" s="417"/>
      <c r="B15" s="332">
        <v>1</v>
      </c>
      <c r="C15" s="462"/>
      <c r="D15" s="426" t="s">
        <v>1988</v>
      </c>
      <c r="E15" s="332"/>
      <c r="F15" s="332"/>
      <c r="G15" s="1231"/>
      <c r="H15" s="332"/>
      <c r="I15" s="332"/>
      <c r="J15" s="332"/>
      <c r="K15" s="332"/>
      <c r="L15" s="332"/>
      <c r="M15" s="332"/>
      <c r="N15" s="332"/>
      <c r="O15" s="332"/>
      <c r="P15" s="332"/>
      <c r="Q15" s="332"/>
      <c r="R15" s="332"/>
      <c r="S15" s="332"/>
      <c r="T15" s="332"/>
      <c r="U15" s="332"/>
      <c r="V15" s="332"/>
      <c r="W15" s="332"/>
      <c r="X15" s="332"/>
      <c r="Y15" s="332"/>
      <c r="Z15" s="332"/>
      <c r="AA15" s="332"/>
    </row>
    <row r="16" spans="1:27">
      <c r="A16" s="417"/>
      <c r="B16" s="332">
        <v>2</v>
      </c>
      <c r="C16" s="462"/>
      <c r="D16" s="332"/>
      <c r="E16" s="332"/>
      <c r="F16" s="332"/>
      <c r="G16" s="1231"/>
      <c r="H16" s="332"/>
      <c r="I16" s="332"/>
      <c r="J16" s="332"/>
      <c r="K16" s="332"/>
      <c r="L16" s="332"/>
      <c r="M16" s="332"/>
      <c r="N16" s="332"/>
      <c r="O16" s="332"/>
      <c r="P16" s="332"/>
      <c r="Q16" s="332"/>
      <c r="R16" s="332"/>
      <c r="S16" s="332"/>
      <c r="T16" s="332"/>
      <c r="U16" s="332"/>
      <c r="V16" s="332"/>
      <c r="W16" s="332"/>
      <c r="X16" s="332"/>
      <c r="Y16" s="332"/>
      <c r="Z16" s="332"/>
      <c r="AA16" s="332"/>
    </row>
    <row r="17" spans="1:27">
      <c r="A17" s="417"/>
      <c r="B17" s="332">
        <v>3</v>
      </c>
      <c r="C17" s="462"/>
      <c r="D17" s="332"/>
      <c r="E17" s="332"/>
      <c r="F17" s="332"/>
      <c r="G17" s="317"/>
      <c r="H17" s="332"/>
      <c r="I17" s="332"/>
      <c r="J17" s="332"/>
      <c r="K17" s="332"/>
      <c r="L17" s="332"/>
      <c r="M17" s="332"/>
      <c r="N17" s="332"/>
      <c r="O17" s="332"/>
      <c r="P17" s="332"/>
      <c r="Q17" s="332"/>
      <c r="R17" s="332"/>
      <c r="S17" s="332"/>
      <c r="T17" s="332"/>
      <c r="U17" s="332"/>
      <c r="V17" s="332"/>
      <c r="W17" s="332"/>
      <c r="X17" s="332"/>
      <c r="Y17" s="332"/>
      <c r="Z17" s="332"/>
      <c r="AA17" s="332"/>
    </row>
    <row r="18" spans="1:27">
      <c r="A18" s="417"/>
      <c r="B18" s="332">
        <v>4</v>
      </c>
      <c r="C18" s="462"/>
      <c r="D18" s="332"/>
      <c r="E18" s="332"/>
      <c r="F18" s="332"/>
      <c r="G18" s="317"/>
      <c r="H18" s="332"/>
      <c r="I18" s="332"/>
      <c r="J18" s="332"/>
      <c r="K18" s="332"/>
      <c r="L18" s="332"/>
      <c r="M18" s="332"/>
      <c r="N18" s="332"/>
      <c r="O18" s="332"/>
      <c r="P18" s="332"/>
      <c r="Q18" s="332"/>
      <c r="R18" s="332"/>
      <c r="S18" s="332"/>
      <c r="T18" s="332"/>
      <c r="U18" s="332"/>
      <c r="V18" s="332"/>
      <c r="W18" s="332"/>
      <c r="X18" s="332"/>
      <c r="Y18" s="332"/>
      <c r="Z18" s="332"/>
      <c r="AA18" s="332"/>
    </row>
    <row r="19" spans="1:27">
      <c r="A19" s="417"/>
      <c r="B19" s="332">
        <v>5</v>
      </c>
      <c r="C19" s="462"/>
      <c r="D19" s="332"/>
      <c r="E19" s="332"/>
      <c r="F19" s="332"/>
      <c r="G19" s="317"/>
      <c r="H19" s="332"/>
      <c r="I19" s="332"/>
      <c r="J19" s="332"/>
      <c r="K19" s="332"/>
      <c r="L19" s="332"/>
      <c r="M19" s="332"/>
      <c r="N19" s="332"/>
      <c r="O19" s="332"/>
      <c r="P19" s="332"/>
      <c r="Q19" s="332"/>
      <c r="R19" s="332"/>
      <c r="S19" s="332"/>
      <c r="T19" s="332"/>
      <c r="U19" s="332"/>
      <c r="V19" s="332"/>
      <c r="W19" s="332"/>
      <c r="X19" s="332"/>
      <c r="Y19" s="332"/>
      <c r="Z19" s="332"/>
      <c r="AA19" s="332"/>
    </row>
    <row r="20" spans="1:27">
      <c r="A20" s="417"/>
      <c r="B20" s="332">
        <v>6</v>
      </c>
      <c r="C20" s="462"/>
      <c r="D20" s="332"/>
      <c r="E20" s="332"/>
      <c r="F20" s="332"/>
      <c r="G20" s="317"/>
      <c r="H20" s="332"/>
      <c r="I20" s="332"/>
      <c r="J20" s="332"/>
      <c r="K20" s="332"/>
      <c r="L20" s="332"/>
      <c r="M20" s="332"/>
      <c r="N20" s="332"/>
      <c r="O20" s="332"/>
      <c r="P20" s="332"/>
      <c r="Q20" s="332"/>
      <c r="R20" s="332"/>
      <c r="S20" s="332"/>
      <c r="T20" s="332"/>
      <c r="U20" s="332"/>
      <c r="V20" s="332"/>
      <c r="W20" s="332"/>
      <c r="X20" s="332"/>
      <c r="Y20" s="332"/>
      <c r="Z20" s="332"/>
      <c r="AA20" s="332"/>
    </row>
    <row r="21" spans="1:27">
      <c r="A21" s="417"/>
      <c r="B21" s="332">
        <v>7</v>
      </c>
      <c r="C21" s="462"/>
      <c r="D21" s="332"/>
      <c r="E21" s="332"/>
      <c r="F21" s="332"/>
      <c r="G21" s="317"/>
      <c r="H21" s="332"/>
      <c r="I21" s="332"/>
      <c r="J21" s="332"/>
      <c r="K21" s="332"/>
      <c r="L21" s="332"/>
      <c r="M21" s="332"/>
      <c r="N21" s="332"/>
      <c r="O21" s="332"/>
      <c r="P21" s="332"/>
      <c r="Q21" s="332"/>
      <c r="R21" s="332"/>
      <c r="S21" s="332"/>
      <c r="T21" s="332"/>
      <c r="U21" s="332"/>
      <c r="V21" s="332"/>
      <c r="W21" s="332"/>
      <c r="X21" s="332"/>
      <c r="Y21" s="332"/>
      <c r="Z21" s="332"/>
      <c r="AA21" s="332"/>
    </row>
    <row r="22" spans="1:27">
      <c r="A22" s="417"/>
      <c r="B22" s="332">
        <v>8</v>
      </c>
      <c r="C22" s="462"/>
      <c r="D22" s="332"/>
      <c r="E22" s="332"/>
      <c r="F22" s="332"/>
      <c r="G22" s="317"/>
      <c r="H22" s="332"/>
      <c r="I22" s="332"/>
      <c r="J22" s="332"/>
      <c r="K22" s="332"/>
      <c r="L22" s="332"/>
      <c r="M22" s="332"/>
      <c r="N22" s="332"/>
      <c r="O22" s="332"/>
      <c r="P22" s="332"/>
      <c r="Q22" s="332"/>
      <c r="R22" s="332"/>
      <c r="S22" s="332"/>
      <c r="T22" s="332"/>
      <c r="U22" s="332"/>
      <c r="V22" s="332"/>
      <c r="W22" s="332"/>
      <c r="X22" s="332"/>
      <c r="Y22" s="332"/>
      <c r="Z22" s="332"/>
      <c r="AA22" s="332"/>
    </row>
    <row r="23" spans="1:27">
      <c r="A23" s="417"/>
      <c r="B23" s="332">
        <v>9</v>
      </c>
      <c r="C23" s="462"/>
      <c r="D23" s="332"/>
      <c r="E23" s="332"/>
      <c r="F23" s="332"/>
      <c r="G23" s="317"/>
      <c r="H23" s="332"/>
      <c r="I23" s="332"/>
      <c r="J23" s="332"/>
      <c r="K23" s="332"/>
      <c r="L23" s="332"/>
      <c r="M23" s="332"/>
      <c r="N23" s="332"/>
      <c r="O23" s="332"/>
      <c r="P23" s="332"/>
      <c r="Q23" s="332"/>
      <c r="R23" s="332"/>
      <c r="S23" s="332"/>
      <c r="T23" s="332"/>
      <c r="U23" s="332"/>
      <c r="V23" s="332"/>
      <c r="W23" s="332"/>
      <c r="X23" s="332"/>
      <c r="Y23" s="332"/>
      <c r="Z23" s="332"/>
      <c r="AA23" s="332"/>
    </row>
    <row r="24" spans="1:27">
      <c r="A24" s="417"/>
      <c r="B24" s="332">
        <v>10</v>
      </c>
      <c r="C24" s="462"/>
      <c r="D24" s="332"/>
      <c r="E24" s="332"/>
      <c r="F24" s="332"/>
      <c r="G24" s="317"/>
      <c r="H24" s="332"/>
      <c r="I24" s="332"/>
      <c r="J24" s="332"/>
      <c r="K24" s="332"/>
      <c r="L24" s="332"/>
      <c r="M24" s="332"/>
      <c r="N24" s="332"/>
      <c r="O24" s="332"/>
      <c r="P24" s="332"/>
      <c r="Q24" s="332"/>
      <c r="R24" s="332"/>
      <c r="S24" s="332"/>
      <c r="T24" s="332"/>
      <c r="U24" s="332"/>
      <c r="V24" s="332"/>
      <c r="W24" s="332"/>
      <c r="X24" s="332"/>
      <c r="Y24" s="332"/>
      <c r="Z24" s="332"/>
      <c r="AA24" s="332"/>
    </row>
    <row r="25" spans="1:27">
      <c r="A25" s="417"/>
      <c r="B25" s="332">
        <v>11</v>
      </c>
      <c r="C25" s="462"/>
      <c r="D25" s="332"/>
      <c r="E25" s="332"/>
      <c r="F25" s="332"/>
      <c r="G25" s="317"/>
      <c r="H25" s="332"/>
      <c r="I25" s="332"/>
      <c r="J25" s="332"/>
      <c r="K25" s="332"/>
      <c r="L25" s="332"/>
      <c r="M25" s="332"/>
      <c r="N25" s="332"/>
      <c r="O25" s="332"/>
      <c r="P25" s="332"/>
      <c r="Q25" s="332"/>
      <c r="R25" s="332"/>
      <c r="S25" s="332"/>
      <c r="T25" s="332"/>
      <c r="U25" s="332"/>
      <c r="V25" s="332"/>
      <c r="W25" s="332"/>
      <c r="X25" s="332"/>
      <c r="Y25" s="332"/>
      <c r="Z25" s="332"/>
      <c r="AA25" s="332"/>
    </row>
    <row r="26" spans="1:27">
      <c r="A26" s="417"/>
      <c r="B26" s="332">
        <v>12</v>
      </c>
      <c r="C26" s="462"/>
      <c r="D26" s="332"/>
      <c r="E26" s="332"/>
      <c r="F26" s="332"/>
      <c r="G26" s="317"/>
      <c r="H26" s="332"/>
      <c r="I26" s="332"/>
      <c r="J26" s="332"/>
      <c r="K26" s="332"/>
      <c r="L26" s="332"/>
      <c r="M26" s="332"/>
      <c r="N26" s="332"/>
      <c r="O26" s="332"/>
      <c r="P26" s="332"/>
      <c r="Q26" s="332"/>
      <c r="R26" s="332"/>
      <c r="S26" s="332"/>
      <c r="T26" s="332"/>
      <c r="U26" s="332"/>
      <c r="V26" s="332"/>
      <c r="W26" s="332"/>
      <c r="X26" s="332"/>
      <c r="Y26" s="332"/>
      <c r="Z26" s="332"/>
      <c r="AA26" s="332"/>
    </row>
    <row r="27" spans="1:27">
      <c r="A27" s="417"/>
      <c r="B27" s="332">
        <v>13</v>
      </c>
      <c r="C27" s="462"/>
      <c r="D27" s="332"/>
      <c r="E27" s="332"/>
      <c r="F27" s="332"/>
      <c r="G27" s="317"/>
      <c r="H27" s="332"/>
      <c r="I27" s="332"/>
      <c r="J27" s="332"/>
      <c r="K27" s="332"/>
      <c r="L27" s="332"/>
      <c r="M27" s="332"/>
      <c r="N27" s="332"/>
      <c r="O27" s="332"/>
      <c r="P27" s="332"/>
      <c r="Q27" s="332"/>
      <c r="R27" s="332"/>
      <c r="S27" s="332"/>
      <c r="T27" s="332"/>
      <c r="U27" s="332"/>
      <c r="V27" s="332"/>
      <c r="W27" s="332"/>
      <c r="X27" s="332"/>
      <c r="Y27" s="332"/>
      <c r="Z27" s="332"/>
      <c r="AA27" s="332"/>
    </row>
    <row r="28" spans="1:27">
      <c r="A28" s="417"/>
      <c r="B28" s="332">
        <v>14</v>
      </c>
      <c r="C28" s="462"/>
      <c r="D28" s="332"/>
      <c r="E28" s="332"/>
      <c r="F28" s="332"/>
      <c r="G28" s="317"/>
      <c r="H28" s="332"/>
      <c r="I28" s="332"/>
      <c r="J28" s="332"/>
      <c r="K28" s="332"/>
      <c r="L28" s="332"/>
      <c r="M28" s="332"/>
      <c r="N28" s="332"/>
      <c r="O28" s="332"/>
      <c r="P28" s="332"/>
      <c r="Q28" s="332"/>
      <c r="R28" s="332"/>
      <c r="S28" s="332"/>
      <c r="T28" s="332"/>
      <c r="U28" s="332"/>
      <c r="V28" s="332"/>
      <c r="W28" s="332"/>
      <c r="X28" s="332"/>
      <c r="Y28" s="332"/>
      <c r="Z28" s="332"/>
      <c r="AA28" s="332"/>
    </row>
    <row r="29" spans="1:27">
      <c r="A29" s="417"/>
      <c r="B29" s="332">
        <v>15</v>
      </c>
      <c r="C29" s="462"/>
      <c r="D29" s="332"/>
      <c r="E29" s="332"/>
      <c r="F29" s="332"/>
      <c r="G29" s="317"/>
      <c r="H29" s="332"/>
      <c r="I29" s="332"/>
      <c r="J29" s="332"/>
      <c r="K29" s="332"/>
      <c r="L29" s="332"/>
      <c r="M29" s="332"/>
      <c r="N29" s="332"/>
      <c r="O29" s="332"/>
      <c r="P29" s="332"/>
      <c r="Q29" s="332"/>
      <c r="R29" s="332"/>
      <c r="S29" s="332"/>
      <c r="T29" s="332"/>
      <c r="U29" s="332"/>
      <c r="V29" s="332"/>
      <c r="W29" s="332"/>
      <c r="X29" s="332"/>
      <c r="Y29" s="332"/>
      <c r="Z29" s="332"/>
      <c r="AA29" s="332"/>
    </row>
    <row r="30" spans="1:27">
      <c r="A30" s="417"/>
      <c r="B30" s="332">
        <v>16</v>
      </c>
      <c r="C30" s="462"/>
      <c r="D30" s="332"/>
      <c r="E30" s="332"/>
      <c r="F30" s="332"/>
      <c r="G30" s="317"/>
      <c r="H30" s="332"/>
      <c r="I30" s="332"/>
      <c r="J30" s="332"/>
      <c r="K30" s="332"/>
      <c r="L30" s="332"/>
      <c r="M30" s="332"/>
      <c r="N30" s="332"/>
      <c r="O30" s="332"/>
      <c r="P30" s="332"/>
      <c r="Q30" s="332"/>
      <c r="R30" s="332"/>
      <c r="S30" s="332"/>
      <c r="T30" s="332"/>
      <c r="U30" s="332"/>
      <c r="V30" s="332"/>
      <c r="W30" s="332"/>
      <c r="X30" s="332"/>
      <c r="Y30" s="332"/>
      <c r="Z30" s="332"/>
      <c r="AA30" s="332"/>
    </row>
    <row r="31" spans="1:27">
      <c r="A31" s="417"/>
      <c r="B31" s="332">
        <v>17</v>
      </c>
      <c r="C31" s="462"/>
      <c r="D31" s="332"/>
      <c r="E31" s="332"/>
      <c r="F31" s="332"/>
      <c r="G31" s="317"/>
      <c r="H31" s="332"/>
      <c r="I31" s="332"/>
      <c r="J31" s="332"/>
      <c r="K31" s="332"/>
      <c r="L31" s="332"/>
      <c r="M31" s="332"/>
      <c r="N31" s="332"/>
      <c r="O31" s="332"/>
      <c r="P31" s="332"/>
      <c r="Q31" s="332"/>
      <c r="R31" s="332"/>
      <c r="S31" s="332"/>
      <c r="T31" s="332"/>
      <c r="U31" s="332"/>
      <c r="V31" s="332"/>
      <c r="W31" s="332"/>
      <c r="X31" s="332"/>
      <c r="Y31" s="332"/>
      <c r="Z31" s="332"/>
      <c r="AA31" s="332"/>
    </row>
    <row r="32" spans="1:27">
      <c r="A32" s="417"/>
      <c r="B32" s="332">
        <v>18</v>
      </c>
      <c r="C32" s="462"/>
      <c r="D32" s="332" t="s">
        <v>1584</v>
      </c>
      <c r="E32" s="332"/>
      <c r="F32" s="332"/>
      <c r="G32" s="317"/>
      <c r="H32" s="332"/>
      <c r="I32" s="332"/>
      <c r="J32" s="332"/>
      <c r="K32" s="332"/>
      <c r="L32" s="332"/>
      <c r="M32" s="332"/>
      <c r="N32" s="332"/>
      <c r="O32" s="332"/>
      <c r="P32" s="332"/>
      <c r="Q32" s="332"/>
      <c r="R32" s="332"/>
      <c r="S32" s="332"/>
      <c r="T32" s="332"/>
      <c r="U32" s="332"/>
      <c r="V32" s="332"/>
      <c r="W32" s="332"/>
      <c r="X32" s="332"/>
      <c r="Y32" s="332"/>
      <c r="Z32" s="332"/>
      <c r="AA32" s="332"/>
    </row>
    <row r="33" spans="1:27">
      <c r="A33" s="417"/>
      <c r="B33" s="332">
        <v>19</v>
      </c>
      <c r="C33" s="462"/>
      <c r="D33" s="332"/>
      <c r="E33" s="332" t="s">
        <v>1585</v>
      </c>
      <c r="F33" s="332"/>
      <c r="G33" s="334">
        <f>SUM(G15:G32)</f>
        <v>0</v>
      </c>
      <c r="H33" s="332"/>
      <c r="I33" s="332"/>
      <c r="J33" s="332"/>
      <c r="K33" s="332"/>
      <c r="L33" s="332"/>
      <c r="M33" s="332"/>
      <c r="N33" s="332"/>
      <c r="O33" s="332"/>
      <c r="P33" s="332"/>
      <c r="Q33" s="332"/>
      <c r="R33" s="332"/>
      <c r="S33" s="332"/>
      <c r="T33" s="332"/>
      <c r="U33" s="332"/>
      <c r="V33" s="332"/>
      <c r="W33" s="332"/>
      <c r="X33" s="332"/>
      <c r="Y33" s="332"/>
      <c r="Z33" s="332"/>
      <c r="AA33" s="332"/>
    </row>
    <row r="34" spans="1:27">
      <c r="A34" s="417"/>
      <c r="B34" s="332">
        <v>20</v>
      </c>
      <c r="C34" s="462"/>
      <c r="D34" s="332"/>
      <c r="E34" s="332"/>
      <c r="F34" s="332"/>
      <c r="G34" s="1231"/>
      <c r="H34" s="332"/>
      <c r="I34" s="332"/>
      <c r="J34" s="332"/>
      <c r="K34" s="332"/>
      <c r="L34" s="332"/>
      <c r="M34" s="332"/>
      <c r="N34" s="332"/>
      <c r="O34" s="332"/>
      <c r="P34" s="332"/>
      <c r="Q34" s="332"/>
      <c r="R34" s="332"/>
      <c r="S34" s="332"/>
      <c r="T34" s="332"/>
      <c r="U34" s="332"/>
      <c r="V34" s="332"/>
      <c r="W34" s="332"/>
      <c r="X34" s="332"/>
      <c r="Y34" s="332"/>
      <c r="Z34" s="332"/>
      <c r="AA34" s="332"/>
    </row>
    <row r="35" spans="1:27">
      <c r="A35" s="417"/>
      <c r="B35" s="332">
        <v>21</v>
      </c>
      <c r="C35" s="462"/>
      <c r="D35" s="426" t="s">
        <v>1989</v>
      </c>
      <c r="E35" s="332"/>
      <c r="F35" s="332"/>
      <c r="G35" s="317"/>
      <c r="H35" s="332"/>
      <c r="I35" s="332"/>
      <c r="J35" s="332"/>
      <c r="K35" s="332"/>
      <c r="L35" s="332"/>
      <c r="M35" s="332"/>
      <c r="N35" s="332"/>
      <c r="O35" s="332"/>
      <c r="P35" s="332"/>
      <c r="Q35" s="332"/>
      <c r="R35" s="332"/>
      <c r="S35" s="332"/>
      <c r="T35" s="332"/>
      <c r="U35" s="332"/>
      <c r="V35" s="332"/>
      <c r="W35" s="332"/>
      <c r="X35" s="332"/>
      <c r="Y35" s="332"/>
      <c r="Z35" s="332"/>
      <c r="AA35" s="332"/>
    </row>
    <row r="36" spans="1:27">
      <c r="A36" s="417"/>
      <c r="B36" s="332">
        <v>22</v>
      </c>
      <c r="C36" s="462"/>
      <c r="D36" s="332"/>
      <c r="E36" s="332"/>
      <c r="F36" s="332"/>
      <c r="G36" s="1231"/>
      <c r="H36" s="332"/>
      <c r="I36" s="332"/>
      <c r="J36" s="332"/>
      <c r="K36" s="332"/>
      <c r="L36" s="332"/>
      <c r="M36" s="332"/>
      <c r="N36" s="332"/>
      <c r="O36" s="332"/>
      <c r="P36" s="332"/>
      <c r="Q36" s="332"/>
      <c r="R36" s="332"/>
      <c r="S36" s="332"/>
      <c r="T36" s="332"/>
      <c r="U36" s="332"/>
      <c r="V36" s="332"/>
      <c r="W36" s="332"/>
      <c r="X36" s="332"/>
      <c r="Y36" s="332"/>
      <c r="Z36" s="332"/>
      <c r="AA36" s="332"/>
    </row>
    <row r="37" spans="1:27">
      <c r="A37" s="417"/>
      <c r="B37" s="332">
        <v>23</v>
      </c>
      <c r="C37" s="462"/>
      <c r="D37" s="332" t="s">
        <v>1584</v>
      </c>
      <c r="E37" s="332"/>
      <c r="F37" s="332"/>
      <c r="G37" s="317">
        <f>+F520</f>
        <v>131997182.27000001</v>
      </c>
      <c r="H37" s="332"/>
      <c r="I37" s="332"/>
      <c r="J37" s="332"/>
      <c r="K37" s="332"/>
      <c r="L37" s="332"/>
      <c r="M37" s="332"/>
      <c r="N37" s="332"/>
      <c r="O37" s="332"/>
      <c r="P37" s="332"/>
      <c r="Q37" s="332"/>
      <c r="R37" s="332"/>
      <c r="S37" s="332"/>
      <c r="T37" s="332"/>
      <c r="U37" s="332"/>
      <c r="V37" s="332"/>
      <c r="W37" s="332"/>
      <c r="X37" s="332"/>
      <c r="Y37" s="332"/>
      <c r="Z37" s="332"/>
      <c r="AA37" s="332"/>
    </row>
    <row r="38" spans="1:27">
      <c r="A38" s="417"/>
      <c r="B38" s="332">
        <v>24</v>
      </c>
      <c r="C38" s="462"/>
      <c r="D38" s="332"/>
      <c r="E38" s="332"/>
      <c r="F38" s="332"/>
      <c r="G38" s="317"/>
      <c r="H38" s="332"/>
      <c r="I38" s="332"/>
      <c r="J38" s="332"/>
      <c r="K38" s="332"/>
      <c r="L38" s="332"/>
      <c r="M38" s="332"/>
      <c r="N38" s="332"/>
      <c r="O38" s="332"/>
      <c r="P38" s="332"/>
      <c r="Q38" s="332"/>
      <c r="R38" s="332"/>
      <c r="S38" s="332"/>
      <c r="T38" s="332"/>
      <c r="U38" s="332"/>
      <c r="V38" s="332"/>
      <c r="W38" s="332"/>
      <c r="X38" s="332"/>
      <c r="Y38" s="332"/>
      <c r="Z38" s="332"/>
      <c r="AA38" s="332"/>
    </row>
    <row r="39" spans="1:27">
      <c r="A39" s="417"/>
      <c r="B39" s="332">
        <v>25</v>
      </c>
      <c r="C39" s="462"/>
      <c r="D39" s="332"/>
      <c r="E39" s="332"/>
      <c r="F39" s="332"/>
      <c r="G39" s="317"/>
      <c r="H39" s="332"/>
      <c r="I39" s="332"/>
      <c r="J39" s="332"/>
      <c r="K39" s="332"/>
      <c r="L39" s="332"/>
      <c r="M39" s="332"/>
      <c r="N39" s="332"/>
      <c r="O39" s="332"/>
      <c r="P39" s="332"/>
      <c r="Q39" s="332"/>
      <c r="R39" s="332"/>
      <c r="S39" s="332"/>
      <c r="T39" s="332"/>
      <c r="U39" s="332"/>
      <c r="V39" s="332"/>
      <c r="W39" s="332"/>
      <c r="X39" s="332"/>
      <c r="Y39" s="332"/>
      <c r="Z39" s="332"/>
      <c r="AA39" s="332"/>
    </row>
    <row r="40" spans="1:27">
      <c r="A40" s="417"/>
      <c r="B40" s="332">
        <v>26</v>
      </c>
      <c r="C40" s="462"/>
      <c r="D40" s="332"/>
      <c r="E40" s="332"/>
      <c r="F40" s="332"/>
      <c r="G40" s="317"/>
      <c r="H40" s="332"/>
      <c r="I40" s="332"/>
      <c r="J40" s="332"/>
      <c r="K40" s="332"/>
      <c r="L40" s="332"/>
      <c r="M40" s="332"/>
      <c r="N40" s="332"/>
      <c r="O40" s="332"/>
      <c r="P40" s="332"/>
      <c r="Q40" s="332"/>
      <c r="R40" s="332"/>
      <c r="S40" s="332"/>
      <c r="T40" s="332"/>
      <c r="U40" s="332"/>
      <c r="V40" s="332"/>
      <c r="W40" s="332"/>
      <c r="X40" s="332"/>
      <c r="Y40" s="332"/>
      <c r="Z40" s="332"/>
      <c r="AA40" s="332"/>
    </row>
    <row r="41" spans="1:27">
      <c r="A41" s="417"/>
      <c r="B41" s="332">
        <v>27</v>
      </c>
      <c r="C41" s="462"/>
      <c r="D41" s="332"/>
      <c r="E41" s="332"/>
      <c r="F41" s="332"/>
      <c r="G41" s="317"/>
      <c r="H41" s="332"/>
      <c r="I41" s="332"/>
      <c r="J41" s="332"/>
      <c r="K41" s="332"/>
      <c r="L41" s="332"/>
      <c r="M41" s="332"/>
      <c r="N41" s="332"/>
      <c r="O41" s="332"/>
      <c r="P41" s="332"/>
      <c r="Q41" s="332"/>
      <c r="R41" s="332"/>
      <c r="S41" s="332"/>
      <c r="T41" s="332"/>
      <c r="U41" s="332"/>
      <c r="V41" s="332"/>
      <c r="W41" s="332"/>
      <c r="X41" s="332"/>
      <c r="Y41" s="332"/>
      <c r="Z41" s="332"/>
      <c r="AA41" s="332"/>
    </row>
    <row r="42" spans="1:27">
      <c r="A42" s="417"/>
      <c r="B42" s="332">
        <v>28</v>
      </c>
      <c r="C42" s="462"/>
      <c r="D42" s="332"/>
      <c r="E42" s="332"/>
      <c r="F42" s="332"/>
      <c r="G42" s="317"/>
      <c r="H42" s="332"/>
      <c r="I42" s="332"/>
      <c r="J42" s="332"/>
      <c r="K42" s="332"/>
      <c r="L42" s="332"/>
      <c r="M42" s="332"/>
      <c r="N42" s="332"/>
      <c r="O42" s="332"/>
      <c r="P42" s="332"/>
      <c r="Q42" s="332"/>
      <c r="R42" s="332"/>
      <c r="S42" s="332"/>
      <c r="T42" s="332"/>
      <c r="U42" s="332"/>
      <c r="V42" s="332"/>
      <c r="W42" s="332"/>
      <c r="X42" s="332"/>
      <c r="Y42" s="332"/>
      <c r="Z42" s="332"/>
      <c r="AA42" s="332"/>
    </row>
    <row r="43" spans="1:27">
      <c r="A43" s="417"/>
      <c r="B43" s="332">
        <v>29</v>
      </c>
      <c r="C43" s="462"/>
      <c r="D43" s="332"/>
      <c r="E43" s="332"/>
      <c r="F43" s="332"/>
      <c r="G43" s="317"/>
      <c r="H43" s="332"/>
      <c r="I43" s="332"/>
      <c r="J43" s="332"/>
      <c r="K43" s="332"/>
      <c r="L43" s="332"/>
      <c r="M43" s="332"/>
      <c r="N43" s="332"/>
      <c r="O43" s="332"/>
      <c r="P43" s="332"/>
      <c r="Q43" s="332"/>
      <c r="R43" s="332"/>
      <c r="S43" s="332"/>
      <c r="T43" s="332"/>
      <c r="U43" s="332"/>
      <c r="V43" s="332"/>
      <c r="W43" s="332"/>
      <c r="X43" s="332"/>
      <c r="Y43" s="332"/>
      <c r="Z43" s="332"/>
      <c r="AA43" s="332"/>
    </row>
    <row r="44" spans="1:27">
      <c r="A44" s="417"/>
      <c r="B44" s="332">
        <v>30</v>
      </c>
      <c r="C44" s="462"/>
      <c r="E44" s="332"/>
      <c r="F44" s="332"/>
      <c r="G44" s="317"/>
      <c r="H44" s="332"/>
      <c r="I44" s="332"/>
      <c r="J44" s="332"/>
      <c r="K44" s="332"/>
      <c r="L44" s="332"/>
      <c r="M44" s="332"/>
      <c r="N44" s="332"/>
      <c r="O44" s="332"/>
      <c r="P44" s="332"/>
      <c r="Q44" s="332"/>
      <c r="R44" s="332"/>
      <c r="S44" s="332"/>
      <c r="T44" s="332"/>
      <c r="U44" s="332"/>
      <c r="V44" s="332"/>
      <c r="W44" s="332"/>
      <c r="X44" s="332"/>
      <c r="Y44" s="332"/>
      <c r="Z44" s="332"/>
      <c r="AA44" s="332"/>
    </row>
    <row r="45" spans="1:27">
      <c r="A45" s="417"/>
      <c r="B45" s="332">
        <v>31</v>
      </c>
      <c r="C45" s="462"/>
      <c r="D45" s="332"/>
      <c r="E45" s="332" t="s">
        <v>1585</v>
      </c>
      <c r="F45" s="332"/>
      <c r="G45" s="334">
        <f>SUM(G35:G44)</f>
        <v>131997182.27000001</v>
      </c>
      <c r="H45" s="332"/>
      <c r="I45" s="332"/>
      <c r="J45" s="332"/>
      <c r="K45" s="332"/>
      <c r="L45" s="332"/>
      <c r="M45" s="332"/>
      <c r="N45" s="332"/>
      <c r="O45" s="332"/>
      <c r="P45" s="332"/>
      <c r="Q45" s="332"/>
      <c r="R45" s="332"/>
      <c r="S45" s="332"/>
      <c r="T45" s="332"/>
      <c r="U45" s="332"/>
      <c r="V45" s="332"/>
      <c r="W45" s="332"/>
      <c r="X45" s="332"/>
      <c r="Y45" s="332"/>
      <c r="Z45" s="332"/>
      <c r="AA45" s="332"/>
    </row>
    <row r="46" spans="1:27">
      <c r="A46" s="417"/>
      <c r="B46" s="332">
        <v>32</v>
      </c>
      <c r="C46" s="462"/>
      <c r="D46" s="332"/>
      <c r="E46" s="332"/>
      <c r="F46" s="332"/>
      <c r="G46" s="1231"/>
      <c r="H46" s="332"/>
      <c r="I46" s="332"/>
      <c r="J46" s="332"/>
      <c r="K46" s="332"/>
      <c r="L46" s="332"/>
      <c r="M46" s="332"/>
      <c r="N46" s="332"/>
      <c r="O46" s="332"/>
      <c r="P46" s="332"/>
      <c r="Q46" s="332"/>
      <c r="R46" s="332"/>
      <c r="S46" s="332"/>
      <c r="T46" s="332"/>
      <c r="U46" s="332"/>
      <c r="V46" s="332"/>
      <c r="W46" s="332"/>
      <c r="X46" s="332"/>
      <c r="Y46" s="332"/>
      <c r="Z46" s="332"/>
      <c r="AA46" s="332"/>
    </row>
    <row r="47" spans="1:27">
      <c r="A47" s="417"/>
      <c r="B47" s="332">
        <v>33</v>
      </c>
      <c r="C47" s="462"/>
      <c r="D47" s="426" t="s">
        <v>1849</v>
      </c>
      <c r="E47" s="332"/>
      <c r="F47" s="332"/>
      <c r="G47" s="317"/>
      <c r="H47" s="332"/>
      <c r="I47" s="332"/>
      <c r="J47" s="332"/>
      <c r="K47" s="332"/>
      <c r="L47" s="332"/>
      <c r="M47" s="332"/>
      <c r="N47" s="332"/>
      <c r="O47" s="332"/>
      <c r="P47" s="332"/>
      <c r="Q47" s="332"/>
      <c r="R47" s="332"/>
      <c r="S47" s="332"/>
      <c r="T47" s="332"/>
      <c r="U47" s="332"/>
      <c r="V47" s="332"/>
      <c r="W47" s="332"/>
      <c r="X47" s="332"/>
      <c r="Y47" s="332"/>
      <c r="Z47" s="332"/>
      <c r="AA47" s="332"/>
    </row>
    <row r="48" spans="1:27">
      <c r="A48" s="417"/>
      <c r="B48" s="332">
        <v>34</v>
      </c>
      <c r="C48" s="462"/>
      <c r="D48" s="332"/>
      <c r="E48" s="332"/>
      <c r="F48" s="332"/>
      <c r="G48" s="1231"/>
      <c r="H48" s="332"/>
      <c r="I48" s="332"/>
      <c r="J48" s="332"/>
      <c r="K48" s="332"/>
      <c r="L48" s="332"/>
      <c r="M48" s="332"/>
      <c r="N48" s="332"/>
      <c r="O48" s="332"/>
      <c r="P48" s="332"/>
      <c r="Q48" s="332"/>
      <c r="R48" s="332"/>
      <c r="S48" s="332"/>
      <c r="T48" s="332"/>
      <c r="U48" s="332"/>
      <c r="V48" s="332"/>
      <c r="W48" s="332"/>
      <c r="X48" s="332"/>
      <c r="Y48" s="332"/>
      <c r="Z48" s="332"/>
      <c r="AA48" s="332"/>
    </row>
    <row r="49" spans="1:27">
      <c r="A49" s="417"/>
      <c r="B49" s="332">
        <v>35</v>
      </c>
      <c r="C49" s="462"/>
      <c r="D49" s="332"/>
      <c r="E49" s="332"/>
      <c r="F49" s="332"/>
      <c r="G49" s="317"/>
      <c r="H49" s="332"/>
      <c r="I49" s="332"/>
      <c r="J49" s="332"/>
      <c r="K49" s="332"/>
      <c r="L49" s="332"/>
      <c r="M49" s="332"/>
      <c r="N49" s="332"/>
      <c r="O49" s="332"/>
      <c r="P49" s="332"/>
      <c r="Q49" s="332"/>
      <c r="R49" s="332"/>
      <c r="S49" s="332"/>
      <c r="T49" s="332"/>
      <c r="U49" s="332"/>
      <c r="V49" s="332"/>
      <c r="W49" s="332"/>
      <c r="X49" s="332"/>
      <c r="Y49" s="332"/>
      <c r="Z49" s="332"/>
      <c r="AA49" s="332"/>
    </row>
    <row r="50" spans="1:27">
      <c r="A50" s="417"/>
      <c r="B50" s="332">
        <v>36</v>
      </c>
      <c r="C50" s="462"/>
      <c r="D50" s="332"/>
      <c r="E50" s="332"/>
      <c r="F50" s="332"/>
      <c r="G50" s="317"/>
      <c r="H50" s="332"/>
      <c r="I50" s="332"/>
      <c r="J50" s="332"/>
      <c r="K50" s="332"/>
      <c r="L50" s="332"/>
      <c r="M50" s="332"/>
      <c r="N50" s="332"/>
      <c r="O50" s="332"/>
      <c r="P50" s="332"/>
      <c r="Q50" s="332"/>
      <c r="R50" s="332"/>
      <c r="S50" s="332"/>
      <c r="T50" s="332"/>
      <c r="U50" s="332"/>
      <c r="V50" s="332"/>
      <c r="W50" s="332"/>
      <c r="X50" s="332"/>
      <c r="Y50" s="332"/>
      <c r="Z50" s="332"/>
      <c r="AA50" s="332"/>
    </row>
    <row r="51" spans="1:27">
      <c r="A51" s="417"/>
      <c r="B51" s="332">
        <v>37</v>
      </c>
      <c r="C51" s="462"/>
      <c r="D51" s="332"/>
      <c r="E51" s="332"/>
      <c r="F51" s="332"/>
      <c r="G51" s="317"/>
      <c r="H51" s="332"/>
      <c r="I51" s="332"/>
      <c r="J51" s="332"/>
      <c r="K51" s="332"/>
      <c r="L51" s="332"/>
      <c r="M51" s="332"/>
      <c r="N51" s="332"/>
      <c r="O51" s="332"/>
      <c r="P51" s="332"/>
      <c r="Q51" s="332"/>
      <c r="R51" s="332"/>
      <c r="S51" s="332"/>
      <c r="T51" s="332"/>
      <c r="U51" s="332"/>
      <c r="V51" s="332"/>
      <c r="W51" s="332"/>
      <c r="X51" s="332"/>
      <c r="Y51" s="332"/>
      <c r="Z51" s="332"/>
      <c r="AA51" s="332"/>
    </row>
    <row r="52" spans="1:27">
      <c r="A52" s="417"/>
      <c r="B52" s="332">
        <v>38</v>
      </c>
      <c r="C52" s="462"/>
      <c r="D52" s="332"/>
      <c r="E52" s="332"/>
      <c r="F52" s="332"/>
      <c r="G52" s="317"/>
      <c r="H52" s="332"/>
      <c r="I52" s="332"/>
      <c r="J52" s="332"/>
      <c r="K52" s="332"/>
      <c r="L52" s="332"/>
      <c r="M52" s="332"/>
      <c r="N52" s="332"/>
      <c r="O52" s="332"/>
      <c r="P52" s="332"/>
      <c r="Q52" s="332"/>
      <c r="R52" s="332"/>
      <c r="S52" s="332"/>
      <c r="T52" s="332"/>
      <c r="U52" s="332"/>
      <c r="V52" s="332"/>
      <c r="W52" s="332"/>
      <c r="X52" s="332"/>
      <c r="Y52" s="332"/>
      <c r="Z52" s="332"/>
      <c r="AA52" s="332"/>
    </row>
    <row r="53" spans="1:27">
      <c r="A53" s="417"/>
      <c r="B53" s="332">
        <v>39</v>
      </c>
      <c r="C53" s="462"/>
      <c r="D53" s="332"/>
      <c r="E53" s="332"/>
      <c r="F53" s="332"/>
      <c r="G53" s="317"/>
      <c r="H53" s="332"/>
      <c r="I53" s="332"/>
      <c r="J53" s="332"/>
      <c r="K53" s="332"/>
      <c r="L53" s="332"/>
      <c r="M53" s="332"/>
      <c r="N53" s="332"/>
      <c r="O53" s="332"/>
      <c r="P53" s="332"/>
      <c r="Q53" s="332"/>
      <c r="R53" s="332"/>
      <c r="S53" s="332"/>
      <c r="T53" s="332"/>
      <c r="U53" s="332"/>
      <c r="V53" s="332"/>
      <c r="W53" s="332"/>
      <c r="X53" s="332"/>
      <c r="Y53" s="332"/>
      <c r="Z53" s="332"/>
      <c r="AA53" s="332"/>
    </row>
    <row r="54" spans="1:27">
      <c r="A54" s="417"/>
      <c r="B54" s="332">
        <v>40</v>
      </c>
      <c r="C54" s="462"/>
      <c r="D54" s="332"/>
      <c r="E54" s="332"/>
      <c r="F54" s="332"/>
      <c r="G54" s="317"/>
      <c r="H54" s="332"/>
      <c r="I54" s="332"/>
      <c r="J54" s="332"/>
      <c r="K54" s="332"/>
      <c r="L54" s="332"/>
      <c r="M54" s="332"/>
      <c r="N54" s="332"/>
      <c r="O54" s="332"/>
      <c r="P54" s="332"/>
      <c r="Q54" s="332"/>
      <c r="R54" s="332"/>
      <c r="S54" s="332"/>
      <c r="T54" s="332"/>
      <c r="U54" s="332"/>
      <c r="V54" s="332"/>
      <c r="W54" s="332"/>
      <c r="X54" s="332"/>
      <c r="Y54" s="332"/>
      <c r="Z54" s="332"/>
      <c r="AA54" s="332"/>
    </row>
    <row r="55" spans="1:27">
      <c r="A55" s="417"/>
      <c r="B55" s="332">
        <v>41</v>
      </c>
      <c r="C55" s="462"/>
      <c r="D55" s="332"/>
      <c r="E55" s="332"/>
      <c r="F55" s="332"/>
      <c r="G55" s="317"/>
      <c r="H55" s="332"/>
      <c r="I55" s="332"/>
      <c r="J55" s="332"/>
      <c r="K55" s="332"/>
      <c r="L55" s="332"/>
      <c r="M55" s="332"/>
      <c r="N55" s="332"/>
      <c r="O55" s="332"/>
      <c r="P55" s="332"/>
      <c r="Q55" s="332"/>
      <c r="R55" s="332"/>
      <c r="S55" s="332"/>
      <c r="T55" s="332"/>
      <c r="U55" s="332"/>
      <c r="V55" s="332"/>
      <c r="W55" s="332"/>
      <c r="X55" s="332"/>
      <c r="Y55" s="332"/>
      <c r="Z55" s="332"/>
      <c r="AA55" s="332"/>
    </row>
    <row r="56" spans="1:27">
      <c r="A56" s="417"/>
      <c r="B56" s="332">
        <v>42</v>
      </c>
      <c r="C56" s="462"/>
      <c r="D56" s="332"/>
      <c r="E56" s="332" t="s">
        <v>1585</v>
      </c>
      <c r="F56" s="332"/>
      <c r="G56" s="334">
        <f>SUM(G47:G55)</f>
        <v>0</v>
      </c>
      <c r="H56" s="332"/>
      <c r="I56" s="332"/>
      <c r="J56" s="332"/>
      <c r="K56" s="332"/>
      <c r="L56" s="332"/>
      <c r="M56" s="332"/>
      <c r="N56" s="332"/>
      <c r="O56" s="332"/>
      <c r="P56" s="332"/>
      <c r="Q56" s="332"/>
      <c r="R56" s="332"/>
      <c r="S56" s="332"/>
      <c r="T56" s="332"/>
      <c r="U56" s="332"/>
      <c r="V56" s="332"/>
      <c r="W56" s="332"/>
      <c r="X56" s="332"/>
      <c r="Y56" s="332"/>
      <c r="Z56" s="332"/>
      <c r="AA56" s="332"/>
    </row>
    <row r="57" spans="1:27" ht="15.75" thickBot="1">
      <c r="A57" s="2183"/>
      <c r="B57" s="1250">
        <v>43</v>
      </c>
      <c r="C57" s="2237"/>
      <c r="D57" s="1250" t="s">
        <v>3025</v>
      </c>
      <c r="E57" s="1250"/>
      <c r="F57" s="1250"/>
      <c r="G57" s="2238">
        <f>G33+G45+G56</f>
        <v>131997182.27000001</v>
      </c>
      <c r="H57" s="332"/>
      <c r="I57" s="332"/>
      <c r="J57" s="332"/>
      <c r="K57" s="332"/>
      <c r="L57" s="332"/>
      <c r="M57" s="332"/>
      <c r="N57" s="332"/>
      <c r="O57" s="332"/>
      <c r="P57" s="332"/>
      <c r="Q57" s="332"/>
      <c r="R57" s="332"/>
      <c r="S57" s="332"/>
      <c r="T57" s="332"/>
      <c r="U57" s="332"/>
      <c r="V57" s="332"/>
      <c r="W57" s="332"/>
      <c r="X57" s="332"/>
      <c r="Y57" s="332"/>
      <c r="Z57" s="332"/>
      <c r="AA57" s="332"/>
    </row>
    <row r="58" spans="1:27">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row>
    <row r="59" spans="1:27" ht="15.75">
      <c r="A59" s="1100" t="s">
        <v>1586</v>
      </c>
      <c r="B59" s="1100"/>
      <c r="C59" s="1100"/>
      <c r="D59" s="1100"/>
      <c r="E59" s="2239"/>
      <c r="F59" s="332"/>
      <c r="G59" s="332"/>
      <c r="H59" s="332"/>
      <c r="I59" s="332"/>
      <c r="J59" s="332"/>
      <c r="K59" s="332"/>
      <c r="L59" s="332"/>
      <c r="M59" s="332"/>
      <c r="N59" s="332"/>
      <c r="O59" s="332"/>
      <c r="P59" s="332"/>
      <c r="Q59" s="332"/>
      <c r="R59" s="332"/>
      <c r="S59" s="332"/>
      <c r="T59" s="332"/>
      <c r="U59" s="332"/>
      <c r="V59" s="332"/>
      <c r="W59" s="332"/>
      <c r="X59" s="332"/>
      <c r="Y59" s="332"/>
      <c r="Z59" s="332"/>
      <c r="AA59" s="332"/>
    </row>
    <row r="60" spans="1:27">
      <c r="A60" s="1225" t="s">
        <v>1587</v>
      </c>
      <c r="B60" s="1225"/>
      <c r="C60" s="1225"/>
      <c r="D60" s="1225"/>
      <c r="E60" s="1225"/>
      <c r="F60" s="1225"/>
      <c r="G60" s="1225"/>
      <c r="H60" s="332"/>
      <c r="I60" s="332"/>
      <c r="J60" s="332"/>
      <c r="K60" s="332"/>
      <c r="L60" s="332"/>
      <c r="M60" s="332"/>
      <c r="N60" s="332"/>
      <c r="O60" s="332"/>
      <c r="P60" s="332"/>
      <c r="Q60" s="332"/>
      <c r="R60" s="332"/>
      <c r="S60" s="332"/>
      <c r="T60" s="332"/>
      <c r="U60" s="332"/>
      <c r="V60" s="332"/>
      <c r="W60" s="332"/>
      <c r="X60" s="332"/>
      <c r="Y60" s="332"/>
      <c r="Z60" s="332"/>
      <c r="AA60" s="332"/>
    </row>
    <row r="61" spans="1:27" ht="15.75" hidden="1">
      <c r="A61" s="417"/>
      <c r="B61" s="332"/>
      <c r="C61" s="332"/>
      <c r="D61" s="332" t="s">
        <v>2312</v>
      </c>
      <c r="E61" s="332"/>
      <c r="F61" s="332"/>
      <c r="G61" s="2240" t="e">
        <f>#REF!+#REF!+#REF!</f>
        <v>#REF!</v>
      </c>
      <c r="H61" s="332"/>
      <c r="I61" s="2241"/>
      <c r="J61" s="1100"/>
      <c r="K61" s="332"/>
      <c r="L61" s="332"/>
      <c r="M61" s="332"/>
      <c r="N61" s="332"/>
      <c r="O61" s="332"/>
      <c r="P61" s="332"/>
      <c r="Q61" s="332"/>
      <c r="R61" s="332"/>
      <c r="S61" s="332"/>
      <c r="T61" s="332"/>
      <c r="U61" s="332"/>
      <c r="V61" s="332"/>
      <c r="W61" s="332"/>
      <c r="X61" s="332"/>
      <c r="Y61" s="332"/>
      <c r="Z61" s="332"/>
      <c r="AA61" s="332"/>
    </row>
    <row r="62" spans="1:27" hidden="1">
      <c r="A62" s="417"/>
      <c r="B62" s="332"/>
      <c r="C62" s="332"/>
      <c r="D62" s="332"/>
      <c r="E62" s="332"/>
      <c r="F62" s="332"/>
      <c r="G62" s="317"/>
      <c r="H62" s="332"/>
      <c r="I62" s="2242"/>
      <c r="J62" s="332"/>
      <c r="K62" s="332"/>
      <c r="L62" s="332"/>
      <c r="M62" s="332"/>
      <c r="N62" s="332"/>
      <c r="O62" s="332"/>
      <c r="P62" s="332"/>
      <c r="Q62" s="332"/>
      <c r="R62" s="332"/>
      <c r="S62" s="332"/>
      <c r="T62" s="332"/>
      <c r="U62" s="332"/>
      <c r="V62" s="332"/>
      <c r="W62" s="332"/>
      <c r="X62" s="332"/>
      <c r="Y62" s="332"/>
      <c r="Z62" s="332"/>
      <c r="AA62" s="332"/>
    </row>
    <row r="63" spans="1:27" hidden="1">
      <c r="A63" s="417"/>
      <c r="B63" s="332"/>
      <c r="C63" s="332"/>
      <c r="D63" s="332"/>
      <c r="E63" s="332"/>
      <c r="F63" s="332"/>
      <c r="G63" s="317"/>
      <c r="H63" s="332"/>
      <c r="I63" s="332"/>
      <c r="J63" s="332"/>
      <c r="K63" s="332"/>
      <c r="L63" s="332"/>
      <c r="M63" s="332"/>
      <c r="N63" s="332"/>
      <c r="O63" s="332"/>
      <c r="P63" s="332"/>
      <c r="Q63" s="332"/>
      <c r="R63" s="332"/>
      <c r="S63" s="332"/>
      <c r="T63" s="332"/>
      <c r="U63" s="332"/>
      <c r="V63" s="332"/>
      <c r="W63" s="332"/>
      <c r="X63" s="332"/>
      <c r="Y63" s="332"/>
      <c r="Z63" s="332"/>
      <c r="AA63" s="332"/>
    </row>
    <row r="64" spans="1:27" hidden="1">
      <c r="A64" s="417"/>
      <c r="B64" s="332"/>
      <c r="C64" s="332"/>
      <c r="D64" s="332"/>
      <c r="E64" s="332"/>
      <c r="F64" s="332"/>
      <c r="G64" s="317"/>
      <c r="H64" s="332"/>
      <c r="I64" s="332"/>
      <c r="J64" s="332"/>
      <c r="K64" s="332"/>
      <c r="L64" s="332"/>
      <c r="M64" s="332"/>
      <c r="N64" s="332"/>
      <c r="O64" s="332"/>
      <c r="P64" s="332"/>
      <c r="Q64" s="332"/>
      <c r="R64" s="332"/>
      <c r="S64" s="332"/>
      <c r="T64" s="332"/>
      <c r="U64" s="332"/>
      <c r="V64" s="332"/>
      <c r="W64" s="332"/>
      <c r="X64" s="332"/>
      <c r="Y64" s="332"/>
      <c r="Z64" s="332"/>
      <c r="AA64" s="332"/>
    </row>
    <row r="65" spans="1:27" ht="15.75" hidden="1" thickBot="1">
      <c r="A65" s="2183"/>
      <c r="B65" s="1250"/>
      <c r="C65" s="1250"/>
      <c r="D65" s="1250"/>
      <c r="E65" s="1250"/>
      <c r="F65" s="1250"/>
      <c r="G65" s="1251"/>
      <c r="H65" s="332"/>
      <c r="I65" s="332"/>
      <c r="J65" s="332"/>
      <c r="K65" s="332"/>
      <c r="L65" s="332"/>
      <c r="M65" s="332"/>
      <c r="N65" s="332"/>
      <c r="O65" s="332"/>
      <c r="P65" s="332"/>
      <c r="Q65" s="332"/>
      <c r="R65" s="332"/>
      <c r="S65" s="332"/>
      <c r="T65" s="332"/>
      <c r="U65" s="332"/>
      <c r="V65" s="332"/>
      <c r="W65" s="332"/>
      <c r="X65" s="332"/>
      <c r="Y65" s="332"/>
      <c r="Z65" s="332"/>
      <c r="AA65" s="332"/>
    </row>
    <row r="66" spans="1:27" hidden="1">
      <c r="A66" s="332"/>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row>
    <row r="67" spans="1:27" ht="15.75" hidden="1">
      <c r="A67" s="1100" t="s">
        <v>1586</v>
      </c>
      <c r="B67" s="332"/>
      <c r="C67" s="332"/>
      <c r="D67" s="332"/>
      <c r="E67" s="2239"/>
      <c r="F67" s="332"/>
      <c r="G67" s="332"/>
      <c r="H67" s="332"/>
      <c r="I67" s="332"/>
      <c r="J67" s="332"/>
      <c r="K67" s="332"/>
      <c r="L67" s="332"/>
      <c r="M67" s="332"/>
      <c r="N67" s="332"/>
      <c r="O67" s="332"/>
      <c r="P67" s="332"/>
      <c r="Q67" s="332"/>
      <c r="R67" s="332"/>
      <c r="S67" s="332"/>
      <c r="T67" s="332"/>
      <c r="U67" s="332"/>
      <c r="V67" s="332"/>
      <c r="W67" s="332"/>
      <c r="X67" s="332"/>
      <c r="Y67" s="332"/>
      <c r="Z67" s="332"/>
      <c r="AA67" s="332"/>
    </row>
    <row r="68" spans="1:27" hidden="1">
      <c r="A68" s="1225" t="s">
        <v>1590</v>
      </c>
      <c r="B68" s="1225"/>
      <c r="C68" s="1225"/>
      <c r="D68" s="1225"/>
      <c r="E68" s="1225"/>
      <c r="F68" s="1225"/>
      <c r="G68" s="1225"/>
      <c r="H68" s="332"/>
      <c r="I68" s="332"/>
      <c r="J68" s="332"/>
      <c r="K68" s="332"/>
      <c r="L68" s="332"/>
      <c r="M68" s="332"/>
      <c r="N68" s="332"/>
      <c r="O68" s="332"/>
      <c r="P68" s="332"/>
      <c r="Q68" s="332"/>
      <c r="R68" s="332"/>
      <c r="S68" s="332"/>
      <c r="T68" s="332"/>
      <c r="U68" s="332"/>
      <c r="V68" s="332"/>
      <c r="W68" s="332"/>
      <c r="X68" s="332"/>
      <c r="Y68" s="332"/>
      <c r="Z68" s="332"/>
      <c r="AA68" s="332"/>
    </row>
    <row r="69" spans="1:27" hidden="1">
      <c r="A69" s="332"/>
      <c r="B69" s="332" t="str">
        <f>'Data Sheet'!$C$25</f>
        <v xml:space="preserve">KeySpan Gas East Corp./D/B/A National Grid </v>
      </c>
      <c r="C69" s="332"/>
      <c r="D69" s="332"/>
      <c r="E69" s="332"/>
      <c r="F69" s="2176" t="str">
        <f>'Data Sheet'!$C$40</f>
        <v>September 30, 2014</v>
      </c>
      <c r="G69" s="1999" t="str">
        <f>'Data Sheet'!$C$38</f>
        <v>December 31, 2013</v>
      </c>
      <c r="H69" s="332"/>
      <c r="I69" s="332"/>
      <c r="J69" s="332"/>
      <c r="K69" s="332"/>
      <c r="L69" s="332"/>
      <c r="M69" s="332"/>
      <c r="N69" s="332"/>
      <c r="O69" s="332"/>
      <c r="P69" s="332"/>
      <c r="Q69" s="332"/>
      <c r="R69" s="332"/>
      <c r="S69" s="332"/>
      <c r="T69" s="332"/>
      <c r="U69" s="332"/>
      <c r="V69" s="332"/>
      <c r="W69" s="332"/>
      <c r="X69" s="332"/>
      <c r="Y69" s="332"/>
      <c r="Z69" s="332"/>
      <c r="AA69" s="332"/>
    </row>
    <row r="70" spans="1:27" hidden="1">
      <c r="A70" s="1238"/>
      <c r="B70" s="1239"/>
      <c r="C70" s="1239"/>
      <c r="D70" s="1239"/>
      <c r="E70" s="1239"/>
      <c r="F70" s="1239"/>
      <c r="G70" s="1240"/>
      <c r="H70" s="332"/>
      <c r="I70" s="332"/>
      <c r="J70" s="332"/>
      <c r="K70" s="332"/>
      <c r="L70" s="332"/>
      <c r="M70" s="332"/>
      <c r="N70" s="332"/>
      <c r="O70" s="332"/>
      <c r="P70" s="332"/>
      <c r="Q70" s="332"/>
      <c r="R70" s="332"/>
      <c r="S70" s="332"/>
      <c r="T70" s="332"/>
      <c r="U70" s="332"/>
      <c r="V70" s="332"/>
      <c r="W70" s="332"/>
      <c r="X70" s="332"/>
      <c r="Y70" s="332"/>
      <c r="Z70" s="332"/>
      <c r="AA70" s="332"/>
    </row>
    <row r="71" spans="1:27" ht="15.75" hidden="1">
      <c r="A71" s="2243"/>
      <c r="B71" s="1225" t="s">
        <v>1574</v>
      </c>
      <c r="C71" s="1225"/>
      <c r="D71" s="1225"/>
      <c r="E71" s="1225"/>
      <c r="F71" s="1225"/>
      <c r="G71" s="1242"/>
      <c r="H71" s="332"/>
      <c r="I71" s="332"/>
      <c r="J71" s="332"/>
      <c r="K71" s="332"/>
      <c r="L71" s="332"/>
      <c r="M71" s="332"/>
      <c r="N71" s="332"/>
      <c r="O71" s="332"/>
      <c r="P71" s="332"/>
      <c r="Q71" s="332"/>
      <c r="R71" s="332"/>
      <c r="S71" s="332"/>
      <c r="T71" s="332"/>
      <c r="U71" s="332"/>
      <c r="V71" s="332"/>
      <c r="W71" s="332"/>
      <c r="X71" s="332"/>
      <c r="Y71" s="332"/>
      <c r="Z71" s="332"/>
      <c r="AA71" s="332"/>
    </row>
    <row r="72" spans="1:27" hidden="1">
      <c r="A72" s="417"/>
      <c r="B72" s="332"/>
      <c r="C72" s="332"/>
      <c r="D72" s="332"/>
      <c r="E72" s="332"/>
      <c r="F72" s="332"/>
      <c r="G72" s="1243"/>
      <c r="H72" s="332"/>
      <c r="I72" s="332"/>
      <c r="J72" s="332"/>
      <c r="K72" s="332"/>
      <c r="L72" s="332"/>
      <c r="M72" s="332"/>
      <c r="N72" s="332"/>
      <c r="O72" s="332"/>
      <c r="P72" s="332"/>
      <c r="Q72" s="332"/>
      <c r="R72" s="332"/>
      <c r="S72" s="332"/>
      <c r="T72" s="332"/>
      <c r="U72" s="332"/>
      <c r="V72" s="332"/>
      <c r="W72" s="332"/>
      <c r="X72" s="332"/>
      <c r="Y72" s="332"/>
      <c r="Z72" s="332"/>
      <c r="AA72" s="332"/>
    </row>
    <row r="73" spans="1:27" hidden="1">
      <c r="A73" s="1971"/>
      <c r="B73" s="1245"/>
      <c r="C73" s="1245"/>
      <c r="D73" s="1245"/>
      <c r="E73" s="1245"/>
      <c r="F73" s="1245"/>
      <c r="G73" s="2244"/>
      <c r="H73" s="332"/>
      <c r="I73" s="332"/>
      <c r="J73" s="332"/>
      <c r="K73" s="332"/>
      <c r="L73" s="332"/>
      <c r="M73" s="332"/>
      <c r="N73" s="332"/>
      <c r="O73" s="332"/>
      <c r="P73" s="332"/>
      <c r="Q73" s="332"/>
      <c r="R73" s="332"/>
      <c r="S73" s="332"/>
      <c r="T73" s="332"/>
      <c r="U73" s="332"/>
      <c r="V73" s="332"/>
      <c r="W73" s="332"/>
      <c r="X73" s="332"/>
      <c r="Y73" s="332"/>
      <c r="Z73" s="332"/>
      <c r="AA73" s="332"/>
    </row>
    <row r="74" spans="1:27" hidden="1">
      <c r="A74" s="417"/>
      <c r="B74" s="332"/>
      <c r="C74" s="332"/>
      <c r="D74" s="332"/>
      <c r="E74" s="332"/>
      <c r="F74" s="332"/>
      <c r="G74" s="317"/>
      <c r="H74" s="332"/>
      <c r="I74" s="332"/>
      <c r="J74" s="332"/>
      <c r="K74" s="332"/>
      <c r="L74" s="332"/>
      <c r="M74" s="332"/>
      <c r="N74" s="332"/>
      <c r="O74" s="332"/>
      <c r="P74" s="332"/>
      <c r="Q74" s="332"/>
      <c r="R74" s="332"/>
      <c r="S74" s="332"/>
      <c r="T74" s="332"/>
      <c r="U74" s="332"/>
      <c r="V74" s="332"/>
      <c r="W74" s="332"/>
      <c r="X74" s="332"/>
      <c r="Y74" s="332"/>
      <c r="Z74" s="332"/>
      <c r="AA74" s="332"/>
    </row>
    <row r="75" spans="1:27" hidden="1">
      <c r="A75" s="417"/>
      <c r="B75" s="332"/>
      <c r="C75" s="332"/>
      <c r="D75" s="332"/>
      <c r="E75" s="332"/>
      <c r="F75" s="332"/>
      <c r="G75" s="317"/>
      <c r="H75" s="332"/>
      <c r="I75" s="332"/>
      <c r="J75" s="332"/>
      <c r="K75" s="332"/>
      <c r="L75" s="332"/>
      <c r="M75" s="332"/>
      <c r="N75" s="332"/>
      <c r="O75" s="332"/>
      <c r="P75" s="332"/>
      <c r="Q75" s="332"/>
      <c r="R75" s="332"/>
      <c r="S75" s="332"/>
      <c r="T75" s="332"/>
      <c r="U75" s="332"/>
      <c r="V75" s="332"/>
      <c r="W75" s="332"/>
      <c r="X75" s="332"/>
      <c r="Y75" s="332"/>
      <c r="Z75" s="332"/>
      <c r="AA75" s="332"/>
    </row>
    <row r="76" spans="1:27" hidden="1">
      <c r="A76" s="417"/>
      <c r="B76" s="332"/>
      <c r="C76" s="332"/>
      <c r="D76" s="332"/>
      <c r="E76" s="332"/>
      <c r="F76" s="332"/>
      <c r="G76" s="317"/>
      <c r="H76" s="332"/>
      <c r="I76" s="332"/>
      <c r="J76" s="332"/>
      <c r="K76" s="332"/>
      <c r="L76" s="332"/>
      <c r="M76" s="332"/>
      <c r="N76" s="332"/>
      <c r="O76" s="332"/>
      <c r="P76" s="332"/>
      <c r="Q76" s="332"/>
      <c r="R76" s="332"/>
      <c r="S76" s="332"/>
      <c r="T76" s="332"/>
      <c r="U76" s="332"/>
      <c r="V76" s="332"/>
      <c r="W76" s="332"/>
      <c r="X76" s="332"/>
      <c r="Y76" s="332"/>
      <c r="Z76" s="332"/>
      <c r="AA76" s="332"/>
    </row>
    <row r="77" spans="1:27" hidden="1">
      <c r="A77" s="417"/>
      <c r="B77" s="332"/>
      <c r="C77" s="332"/>
      <c r="D77" s="332"/>
      <c r="E77" s="332"/>
      <c r="F77" s="332"/>
      <c r="G77" s="317"/>
      <c r="H77" s="332"/>
      <c r="I77" s="332"/>
      <c r="J77" s="332"/>
      <c r="K77" s="332"/>
      <c r="L77" s="332"/>
      <c r="M77" s="332"/>
      <c r="N77" s="332"/>
      <c r="O77" s="332"/>
      <c r="P77" s="332"/>
      <c r="Q77" s="332"/>
      <c r="R77" s="332"/>
      <c r="S77" s="332"/>
      <c r="T77" s="332"/>
      <c r="U77" s="332"/>
      <c r="V77" s="332"/>
      <c r="W77" s="332"/>
      <c r="X77" s="332"/>
      <c r="Y77" s="332"/>
      <c r="Z77" s="332"/>
      <c r="AA77" s="332"/>
    </row>
    <row r="78" spans="1:27" hidden="1">
      <c r="A78" s="417"/>
      <c r="B78" s="332"/>
      <c r="C78" s="332"/>
      <c r="D78" s="332"/>
      <c r="E78" s="332"/>
      <c r="F78" s="332"/>
      <c r="G78" s="317"/>
      <c r="H78" s="332"/>
      <c r="I78" s="332"/>
      <c r="J78" s="332"/>
      <c r="K78" s="332"/>
      <c r="L78" s="332"/>
      <c r="M78" s="332"/>
      <c r="N78" s="332"/>
      <c r="O78" s="332"/>
      <c r="P78" s="332"/>
      <c r="Q78" s="332"/>
      <c r="R78" s="332"/>
      <c r="S78" s="332"/>
      <c r="T78" s="332"/>
      <c r="U78" s="332"/>
      <c r="V78" s="332"/>
      <c r="W78" s="332"/>
      <c r="X78" s="332"/>
      <c r="Y78" s="332"/>
    </row>
    <row r="79" spans="1:27" hidden="1">
      <c r="A79" s="417"/>
      <c r="B79" s="332"/>
      <c r="C79" s="332"/>
      <c r="D79" s="332"/>
      <c r="E79" s="332"/>
      <c r="F79" s="332"/>
      <c r="G79" s="317"/>
      <c r="H79" s="332"/>
      <c r="I79" s="332"/>
      <c r="J79" s="332"/>
      <c r="K79" s="332"/>
      <c r="L79" s="332"/>
      <c r="M79" s="332"/>
      <c r="N79" s="332"/>
      <c r="O79" s="332"/>
      <c r="P79" s="332"/>
      <c r="Q79" s="332"/>
      <c r="R79" s="332"/>
      <c r="S79" s="332"/>
      <c r="T79" s="332"/>
      <c r="U79" s="332"/>
      <c r="V79" s="332"/>
      <c r="W79" s="332"/>
      <c r="X79" s="332"/>
      <c r="Y79" s="332"/>
    </row>
    <row r="80" spans="1:27" hidden="1">
      <c r="A80" s="417"/>
      <c r="B80" s="332"/>
      <c r="C80" s="332"/>
      <c r="D80" s="332"/>
      <c r="E80" s="332"/>
      <c r="F80" s="332"/>
      <c r="G80" s="317"/>
      <c r="H80" s="332"/>
      <c r="I80" s="332"/>
      <c r="J80" s="332"/>
      <c r="K80" s="332"/>
      <c r="L80" s="332"/>
      <c r="M80" s="332"/>
      <c r="N80" s="332"/>
      <c r="O80" s="332"/>
      <c r="P80" s="332"/>
      <c r="Q80" s="332"/>
      <c r="R80" s="332"/>
      <c r="S80" s="332"/>
      <c r="T80" s="332"/>
      <c r="U80" s="332"/>
      <c r="V80" s="332"/>
      <c r="W80" s="332"/>
      <c r="X80" s="332"/>
      <c r="Y80" s="332"/>
    </row>
    <row r="81" spans="1:25" hidden="1">
      <c r="A81" s="417"/>
      <c r="B81" s="332"/>
      <c r="C81" s="332"/>
      <c r="D81" s="332"/>
      <c r="E81" s="332"/>
      <c r="F81" s="332"/>
      <c r="G81" s="317"/>
      <c r="H81" s="332"/>
      <c r="I81" s="332"/>
      <c r="J81" s="332"/>
      <c r="K81" s="332"/>
      <c r="L81" s="332"/>
      <c r="M81" s="332"/>
      <c r="N81" s="332"/>
      <c r="O81" s="332"/>
      <c r="P81" s="332"/>
      <c r="Q81" s="332"/>
      <c r="R81" s="332"/>
      <c r="S81" s="332"/>
      <c r="T81" s="332"/>
      <c r="U81" s="332"/>
      <c r="V81" s="332"/>
      <c r="W81" s="332"/>
      <c r="X81" s="332"/>
      <c r="Y81" s="332"/>
    </row>
    <row r="82" spans="1:25" hidden="1">
      <c r="A82" s="417"/>
      <c r="B82" s="332"/>
      <c r="C82" s="1999"/>
      <c r="D82" s="332"/>
      <c r="E82" s="1999"/>
      <c r="F82" s="1999"/>
      <c r="G82" s="317"/>
      <c r="H82" s="332"/>
      <c r="I82" s="332"/>
      <c r="J82" s="332"/>
      <c r="K82" s="332"/>
      <c r="L82" s="332"/>
      <c r="M82" s="332"/>
      <c r="N82" s="332"/>
      <c r="O82" s="332"/>
      <c r="P82" s="332"/>
      <c r="Q82" s="332"/>
      <c r="R82" s="332"/>
      <c r="S82" s="332"/>
      <c r="T82" s="332"/>
      <c r="U82" s="332"/>
      <c r="V82" s="332"/>
      <c r="W82" s="332"/>
      <c r="X82" s="332"/>
      <c r="Y82" s="332"/>
    </row>
    <row r="83" spans="1:25" hidden="1">
      <c r="A83" s="417"/>
      <c r="B83" s="332"/>
      <c r="C83" s="332"/>
      <c r="D83" s="332"/>
      <c r="E83" s="332"/>
      <c r="F83" s="332"/>
      <c r="G83" s="317"/>
      <c r="H83" s="332"/>
      <c r="I83" s="332"/>
      <c r="J83" s="332"/>
      <c r="K83" s="332"/>
      <c r="L83" s="332"/>
      <c r="M83" s="332"/>
      <c r="N83" s="332"/>
      <c r="O83" s="332"/>
      <c r="P83" s="332"/>
      <c r="Q83" s="332"/>
      <c r="R83" s="332"/>
      <c r="S83" s="332"/>
      <c r="T83" s="332"/>
      <c r="U83" s="332"/>
      <c r="V83" s="332"/>
      <c r="W83" s="332"/>
      <c r="X83" s="332"/>
      <c r="Y83" s="332"/>
    </row>
    <row r="84" spans="1:25" hidden="1">
      <c r="A84" s="417"/>
      <c r="B84" s="332"/>
      <c r="C84" s="332"/>
      <c r="D84" s="332"/>
      <c r="E84" s="332"/>
      <c r="F84" s="332"/>
      <c r="G84" s="317"/>
      <c r="H84" s="332"/>
      <c r="I84" s="332"/>
      <c r="J84" s="332"/>
      <c r="K84" s="332"/>
      <c r="L84" s="332"/>
      <c r="M84" s="332"/>
      <c r="N84" s="332"/>
      <c r="O84" s="332"/>
      <c r="P84" s="332"/>
      <c r="Q84" s="332"/>
      <c r="R84" s="332"/>
      <c r="S84" s="332"/>
      <c r="T84" s="332"/>
      <c r="U84" s="332"/>
      <c r="V84" s="332"/>
      <c r="W84" s="332"/>
      <c r="X84" s="332"/>
      <c r="Y84" s="332"/>
    </row>
    <row r="85" spans="1:25" hidden="1">
      <c r="A85" s="417"/>
      <c r="B85" s="332"/>
      <c r="C85" s="332"/>
      <c r="D85" s="332"/>
      <c r="E85" s="332"/>
      <c r="F85" s="332"/>
      <c r="G85" s="317"/>
      <c r="H85" s="332"/>
      <c r="I85" s="332"/>
      <c r="J85" s="332"/>
      <c r="K85" s="332"/>
      <c r="L85" s="332"/>
      <c r="M85" s="332"/>
      <c r="N85" s="332"/>
      <c r="O85" s="332"/>
      <c r="P85" s="332"/>
      <c r="Q85" s="332"/>
      <c r="R85" s="332"/>
      <c r="S85" s="332"/>
      <c r="T85" s="332"/>
      <c r="U85" s="332"/>
      <c r="V85" s="332"/>
      <c r="W85" s="332"/>
      <c r="X85" s="332"/>
      <c r="Y85" s="332"/>
    </row>
    <row r="86" spans="1:25" hidden="1">
      <c r="A86" s="417"/>
      <c r="B86" s="332"/>
      <c r="C86" s="332"/>
      <c r="D86" s="332"/>
      <c r="E86" s="332"/>
      <c r="F86" s="332"/>
      <c r="G86" s="317"/>
      <c r="H86" s="332"/>
      <c r="I86" s="332"/>
      <c r="J86" s="332"/>
      <c r="K86" s="332"/>
      <c r="L86" s="332"/>
      <c r="M86" s="332"/>
      <c r="N86" s="332"/>
      <c r="O86" s="332"/>
      <c r="P86" s="332"/>
      <c r="Q86" s="332"/>
      <c r="R86" s="332"/>
      <c r="S86" s="332"/>
      <c r="T86" s="332"/>
      <c r="U86" s="332"/>
      <c r="V86" s="332"/>
      <c r="W86" s="332"/>
      <c r="X86" s="332"/>
      <c r="Y86" s="332"/>
    </row>
    <row r="87" spans="1:25" hidden="1">
      <c r="A87" s="417"/>
      <c r="B87" s="332"/>
      <c r="C87" s="332"/>
      <c r="D87" s="332"/>
      <c r="E87" s="332"/>
      <c r="F87" s="332"/>
      <c r="G87" s="317"/>
      <c r="H87" s="332"/>
      <c r="I87" s="332"/>
      <c r="J87" s="332"/>
      <c r="K87" s="332"/>
      <c r="L87" s="332"/>
      <c r="M87" s="332"/>
      <c r="N87" s="332"/>
      <c r="O87" s="332"/>
      <c r="P87" s="332"/>
      <c r="Q87" s="332"/>
      <c r="R87" s="332"/>
      <c r="S87" s="332"/>
      <c r="T87" s="332"/>
      <c r="U87" s="332"/>
      <c r="V87" s="332"/>
      <c r="W87" s="332"/>
      <c r="X87" s="332"/>
      <c r="Y87" s="332"/>
    </row>
    <row r="88" spans="1:25" hidden="1">
      <c r="A88" s="417"/>
      <c r="B88" s="332"/>
      <c r="C88" s="332"/>
      <c r="D88" s="332"/>
      <c r="E88" s="332"/>
      <c r="F88" s="332"/>
      <c r="G88" s="317"/>
      <c r="H88" s="332"/>
      <c r="I88" s="332"/>
      <c r="J88" s="332"/>
      <c r="K88" s="332"/>
      <c r="L88" s="332"/>
      <c r="M88" s="332"/>
      <c r="N88" s="332"/>
      <c r="O88" s="332"/>
      <c r="P88" s="332"/>
      <c r="Q88" s="332"/>
      <c r="R88" s="332"/>
      <c r="S88" s="332"/>
      <c r="T88" s="332"/>
      <c r="U88" s="332"/>
      <c r="V88" s="332"/>
      <c r="W88" s="332"/>
      <c r="X88" s="332"/>
      <c r="Y88" s="332"/>
    </row>
    <row r="89" spans="1:25" hidden="1">
      <c r="A89" s="417"/>
      <c r="B89" s="332"/>
      <c r="C89" s="332"/>
      <c r="D89" s="332"/>
      <c r="E89" s="332"/>
      <c r="F89" s="332"/>
      <c r="G89" s="317"/>
      <c r="H89" s="332"/>
      <c r="I89" s="332"/>
      <c r="J89" s="332"/>
      <c r="K89" s="332"/>
      <c r="L89" s="332"/>
      <c r="M89" s="332"/>
      <c r="N89" s="332"/>
      <c r="O89" s="332"/>
      <c r="P89" s="332"/>
      <c r="Q89" s="332"/>
      <c r="R89" s="332"/>
      <c r="S89" s="332"/>
      <c r="T89" s="332"/>
      <c r="U89" s="332"/>
      <c r="V89" s="332"/>
      <c r="W89" s="332"/>
      <c r="X89" s="332"/>
      <c r="Y89" s="332"/>
    </row>
    <row r="90" spans="1:25" hidden="1">
      <c r="A90" s="417"/>
      <c r="B90" s="332"/>
      <c r="C90" s="332"/>
      <c r="D90" s="332"/>
      <c r="E90" s="332"/>
      <c r="F90" s="332"/>
      <c r="G90" s="317"/>
      <c r="H90" s="332"/>
      <c r="I90" s="332"/>
      <c r="J90" s="332"/>
      <c r="K90" s="332"/>
      <c r="L90" s="332"/>
      <c r="M90" s="332"/>
      <c r="N90" s="332"/>
      <c r="O90" s="332"/>
      <c r="P90" s="332"/>
      <c r="Q90" s="332"/>
      <c r="R90" s="332"/>
      <c r="S90" s="332"/>
      <c r="T90" s="332"/>
      <c r="U90" s="332"/>
      <c r="V90" s="332"/>
      <c r="W90" s="332"/>
      <c r="X90" s="332"/>
      <c r="Y90" s="332"/>
    </row>
    <row r="91" spans="1:25" hidden="1">
      <c r="A91" s="417"/>
      <c r="B91" s="332"/>
      <c r="C91" s="332"/>
      <c r="D91" s="332"/>
      <c r="E91" s="332"/>
      <c r="F91" s="332"/>
      <c r="G91" s="317"/>
      <c r="H91" s="332"/>
      <c r="I91" s="332"/>
      <c r="J91" s="332"/>
      <c r="K91" s="332"/>
      <c r="L91" s="332"/>
      <c r="M91" s="332"/>
      <c r="N91" s="332"/>
      <c r="O91" s="332"/>
      <c r="P91" s="332"/>
      <c r="Q91" s="332"/>
      <c r="R91" s="332"/>
      <c r="S91" s="332"/>
      <c r="T91" s="332"/>
      <c r="U91" s="332"/>
      <c r="V91" s="332"/>
      <c r="W91" s="332"/>
      <c r="X91" s="332"/>
      <c r="Y91" s="332"/>
    </row>
    <row r="92" spans="1:25" hidden="1">
      <c r="A92" s="417"/>
      <c r="B92" s="332"/>
      <c r="C92" s="332"/>
      <c r="D92" s="332"/>
      <c r="E92" s="332"/>
      <c r="F92" s="332"/>
      <c r="G92" s="317"/>
      <c r="H92" s="332"/>
      <c r="I92" s="332"/>
      <c r="J92" s="332"/>
      <c r="K92" s="332"/>
      <c r="L92" s="332"/>
      <c r="M92" s="332"/>
      <c r="N92" s="332"/>
      <c r="O92" s="332"/>
      <c r="P92" s="332"/>
      <c r="Q92" s="332"/>
      <c r="R92" s="332"/>
      <c r="S92" s="332"/>
      <c r="T92" s="332"/>
      <c r="U92" s="332"/>
      <c r="V92" s="332"/>
      <c r="W92" s="332"/>
      <c r="X92" s="332"/>
      <c r="Y92" s="332"/>
    </row>
    <row r="93" spans="1:25" hidden="1">
      <c r="A93" s="417"/>
      <c r="B93" s="332"/>
      <c r="C93" s="332"/>
      <c r="D93" s="332"/>
      <c r="E93" s="332"/>
      <c r="F93" s="332"/>
      <c r="G93" s="317"/>
      <c r="H93" s="332"/>
      <c r="I93" s="332"/>
      <c r="J93" s="332"/>
      <c r="K93" s="332"/>
      <c r="L93" s="332"/>
      <c r="M93" s="332"/>
      <c r="N93" s="332"/>
      <c r="O93" s="332"/>
      <c r="P93" s="332"/>
      <c r="Q93" s="332"/>
      <c r="R93" s="332"/>
      <c r="S93" s="332"/>
      <c r="T93" s="332"/>
      <c r="U93" s="332"/>
      <c r="V93" s="332"/>
      <c r="W93" s="332"/>
      <c r="X93" s="332"/>
      <c r="Y93" s="332"/>
    </row>
    <row r="94" spans="1:25" hidden="1">
      <c r="A94" s="417"/>
      <c r="B94" s="332"/>
      <c r="C94" s="332"/>
      <c r="D94" s="332"/>
      <c r="E94" s="332"/>
      <c r="F94" s="332"/>
      <c r="G94" s="317"/>
      <c r="H94" s="332"/>
      <c r="I94" s="332"/>
      <c r="J94" s="332"/>
      <c r="K94" s="332"/>
      <c r="L94" s="332"/>
      <c r="M94" s="332"/>
      <c r="N94" s="332"/>
      <c r="O94" s="332"/>
      <c r="P94" s="332"/>
      <c r="Q94" s="332"/>
      <c r="R94" s="332"/>
      <c r="S94" s="332"/>
      <c r="T94" s="332"/>
      <c r="U94" s="332"/>
      <c r="V94" s="332"/>
      <c r="W94" s="332"/>
      <c r="X94" s="332"/>
      <c r="Y94" s="332"/>
    </row>
    <row r="95" spans="1:25" hidden="1">
      <c r="A95" s="417"/>
      <c r="B95" s="332"/>
      <c r="C95" s="332"/>
      <c r="D95" s="332"/>
      <c r="E95" s="332"/>
      <c r="F95" s="332"/>
      <c r="G95" s="317"/>
      <c r="H95" s="332"/>
      <c r="I95" s="332"/>
      <c r="J95" s="332"/>
      <c r="K95" s="332"/>
      <c r="L95" s="332"/>
      <c r="M95" s="332"/>
      <c r="N95" s="332"/>
      <c r="O95" s="332"/>
      <c r="P95" s="332"/>
      <c r="Q95" s="332"/>
      <c r="R95" s="332"/>
      <c r="S95" s="332"/>
      <c r="T95" s="332"/>
      <c r="U95" s="332"/>
      <c r="V95" s="332"/>
      <c r="W95" s="332"/>
      <c r="X95" s="332"/>
      <c r="Y95" s="332"/>
    </row>
    <row r="96" spans="1:25" hidden="1">
      <c r="A96" s="417"/>
      <c r="B96" s="332"/>
      <c r="C96" s="332"/>
      <c r="D96" s="332"/>
      <c r="E96" s="332"/>
      <c r="F96" s="332"/>
      <c r="G96" s="317"/>
      <c r="H96" s="332"/>
      <c r="I96" s="332"/>
      <c r="J96" s="332"/>
      <c r="K96" s="332"/>
      <c r="L96" s="332"/>
      <c r="M96" s="332"/>
      <c r="N96" s="332"/>
      <c r="O96" s="332"/>
      <c r="P96" s="332"/>
      <c r="Q96" s="332"/>
      <c r="R96" s="332"/>
      <c r="S96" s="332"/>
      <c r="T96" s="332"/>
      <c r="U96" s="332"/>
      <c r="V96" s="332"/>
      <c r="W96" s="332"/>
      <c r="X96" s="332"/>
      <c r="Y96" s="332"/>
    </row>
    <row r="97" spans="1:25" hidden="1">
      <c r="A97" s="417"/>
      <c r="B97" s="332"/>
      <c r="C97" s="332"/>
      <c r="D97" s="332"/>
      <c r="E97" s="332"/>
      <c r="F97" s="332"/>
      <c r="G97" s="317"/>
      <c r="H97" s="332"/>
      <c r="I97" s="332"/>
      <c r="J97" s="332"/>
      <c r="K97" s="332"/>
      <c r="L97" s="332"/>
      <c r="M97" s="332"/>
      <c r="N97" s="332"/>
      <c r="O97" s="332"/>
      <c r="P97" s="332"/>
      <c r="Q97" s="332"/>
      <c r="R97" s="332"/>
      <c r="S97" s="332"/>
      <c r="T97" s="332"/>
      <c r="U97" s="332"/>
      <c r="V97" s="332"/>
      <c r="W97" s="332"/>
      <c r="X97" s="332"/>
      <c r="Y97" s="332"/>
    </row>
    <row r="98" spans="1:25" hidden="1">
      <c r="A98" s="417"/>
      <c r="B98" s="332"/>
      <c r="C98" s="332"/>
      <c r="D98" s="332"/>
      <c r="E98" s="332"/>
      <c r="F98" s="332"/>
      <c r="G98" s="317"/>
      <c r="H98" s="332"/>
      <c r="I98" s="332"/>
      <c r="J98" s="332"/>
      <c r="K98" s="332"/>
      <c r="L98" s="332"/>
      <c r="M98" s="332"/>
      <c r="N98" s="332"/>
      <c r="O98" s="332"/>
      <c r="P98" s="332"/>
      <c r="Q98" s="332"/>
      <c r="R98" s="332"/>
      <c r="S98" s="332"/>
      <c r="T98" s="332"/>
      <c r="U98" s="332"/>
      <c r="V98" s="332"/>
      <c r="W98" s="332"/>
      <c r="X98" s="332"/>
      <c r="Y98" s="332"/>
    </row>
    <row r="99" spans="1:25" hidden="1">
      <c r="A99" s="417"/>
      <c r="B99" s="332"/>
      <c r="C99" s="332"/>
      <c r="D99" s="332"/>
      <c r="E99" s="332"/>
      <c r="F99" s="332"/>
      <c r="G99" s="317"/>
      <c r="H99" s="332"/>
      <c r="I99" s="332"/>
      <c r="J99" s="332"/>
      <c r="K99" s="332"/>
      <c r="L99" s="332"/>
      <c r="M99" s="332"/>
      <c r="N99" s="332"/>
      <c r="O99" s="332"/>
      <c r="P99" s="332"/>
      <c r="Q99" s="332"/>
      <c r="R99" s="332"/>
      <c r="S99" s="332"/>
      <c r="T99" s="332"/>
      <c r="U99" s="332"/>
      <c r="V99" s="332"/>
      <c r="W99" s="332"/>
      <c r="X99" s="332"/>
      <c r="Y99" s="332"/>
    </row>
    <row r="100" spans="1:25" hidden="1">
      <c r="A100" s="417"/>
      <c r="B100" s="332"/>
      <c r="C100" s="332"/>
      <c r="D100" s="332"/>
      <c r="E100" s="332"/>
      <c r="F100" s="332"/>
      <c r="G100" s="317"/>
      <c r="H100" s="332"/>
      <c r="I100" s="332"/>
      <c r="J100" s="332"/>
      <c r="K100" s="332"/>
      <c r="L100" s="332"/>
      <c r="M100" s="332"/>
      <c r="N100" s="332"/>
      <c r="O100" s="332"/>
      <c r="P100" s="332"/>
      <c r="Q100" s="332"/>
      <c r="R100" s="332"/>
      <c r="S100" s="332"/>
      <c r="T100" s="332"/>
      <c r="U100" s="332"/>
      <c r="V100" s="332"/>
      <c r="W100" s="332"/>
      <c r="X100" s="332"/>
      <c r="Y100" s="332"/>
    </row>
    <row r="101" spans="1:25" hidden="1">
      <c r="A101" s="417"/>
      <c r="B101" s="332"/>
      <c r="C101" s="332"/>
      <c r="D101" s="332"/>
      <c r="E101" s="332"/>
      <c r="F101" s="332"/>
      <c r="G101" s="317"/>
      <c r="H101" s="332"/>
      <c r="I101" s="332"/>
      <c r="J101" s="332"/>
      <c r="K101" s="332"/>
      <c r="L101" s="332"/>
      <c r="M101" s="332"/>
      <c r="N101" s="332"/>
      <c r="O101" s="332"/>
      <c r="P101" s="332"/>
      <c r="Q101" s="332"/>
      <c r="R101" s="332"/>
      <c r="S101" s="332"/>
      <c r="T101" s="332"/>
      <c r="U101" s="332"/>
      <c r="V101" s="332"/>
      <c r="W101" s="332"/>
      <c r="X101" s="332"/>
      <c r="Y101" s="332"/>
    </row>
    <row r="102" spans="1:25" hidden="1">
      <c r="A102" s="417"/>
      <c r="B102" s="332"/>
      <c r="C102" s="332"/>
      <c r="D102" s="332"/>
      <c r="E102" s="332"/>
      <c r="F102" s="332"/>
      <c r="G102" s="317"/>
      <c r="H102" s="332"/>
      <c r="I102" s="332"/>
      <c r="J102" s="332"/>
      <c r="K102" s="332"/>
      <c r="L102" s="332"/>
      <c r="M102" s="332"/>
      <c r="N102" s="332"/>
      <c r="O102" s="332"/>
      <c r="P102" s="332"/>
      <c r="Q102" s="332"/>
      <c r="R102" s="332"/>
      <c r="S102" s="332"/>
      <c r="T102" s="332"/>
      <c r="U102" s="332"/>
      <c r="V102" s="332"/>
      <c r="W102" s="332"/>
      <c r="X102" s="332"/>
      <c r="Y102" s="332"/>
    </row>
    <row r="103" spans="1:25" hidden="1">
      <c r="A103" s="417"/>
      <c r="B103" s="332"/>
      <c r="C103" s="332"/>
      <c r="D103" s="332"/>
      <c r="E103" s="332"/>
      <c r="F103" s="332"/>
      <c r="G103" s="317"/>
      <c r="H103" s="332"/>
      <c r="I103" s="332"/>
      <c r="J103" s="332"/>
      <c r="K103" s="332"/>
      <c r="L103" s="332"/>
      <c r="M103" s="332"/>
      <c r="N103" s="332"/>
      <c r="O103" s="332"/>
      <c r="P103" s="332"/>
      <c r="Q103" s="332"/>
      <c r="R103" s="332"/>
      <c r="S103" s="332"/>
      <c r="T103" s="332"/>
      <c r="U103" s="332"/>
      <c r="V103" s="332"/>
      <c r="W103" s="332"/>
      <c r="X103" s="332"/>
      <c r="Y103" s="332"/>
    </row>
    <row r="104" spans="1:25" hidden="1">
      <c r="A104" s="417"/>
      <c r="B104" s="332"/>
      <c r="C104" s="332"/>
      <c r="D104" s="332"/>
      <c r="E104" s="332"/>
      <c r="F104" s="332"/>
      <c r="G104" s="317"/>
      <c r="H104" s="332"/>
      <c r="I104" s="332"/>
      <c r="J104" s="332"/>
      <c r="K104" s="332"/>
      <c r="L104" s="332"/>
      <c r="M104" s="332"/>
      <c r="N104" s="332"/>
      <c r="O104" s="332"/>
      <c r="P104" s="332"/>
      <c r="Q104" s="332"/>
      <c r="R104" s="332"/>
      <c r="S104" s="332"/>
      <c r="T104" s="332"/>
      <c r="U104" s="332"/>
      <c r="V104" s="332"/>
      <c r="W104" s="332"/>
      <c r="X104" s="332"/>
      <c r="Y104" s="332"/>
    </row>
    <row r="105" spans="1:25" hidden="1">
      <c r="A105" s="417"/>
      <c r="B105" s="332"/>
      <c r="C105" s="332"/>
      <c r="D105" s="332"/>
      <c r="E105" s="332"/>
      <c r="F105" s="332"/>
      <c r="G105" s="317"/>
      <c r="H105" s="332"/>
      <c r="I105" s="332"/>
      <c r="J105" s="332"/>
      <c r="K105" s="332"/>
      <c r="L105" s="332"/>
      <c r="M105" s="332"/>
      <c r="N105" s="332"/>
      <c r="O105" s="332"/>
      <c r="P105" s="332"/>
      <c r="Q105" s="332"/>
      <c r="R105" s="332"/>
      <c r="S105" s="332"/>
      <c r="T105" s="332"/>
      <c r="U105" s="332"/>
      <c r="V105" s="332"/>
      <c r="W105" s="332"/>
      <c r="X105" s="332"/>
      <c r="Y105" s="332"/>
    </row>
    <row r="106" spans="1:25" hidden="1">
      <c r="A106" s="417"/>
      <c r="B106" s="332"/>
      <c r="C106" s="332"/>
      <c r="D106" s="332"/>
      <c r="E106" s="332"/>
      <c r="F106" s="332"/>
      <c r="G106" s="317"/>
      <c r="H106" s="332"/>
      <c r="I106" s="332"/>
      <c r="J106" s="332"/>
      <c r="K106" s="332"/>
      <c r="L106" s="332"/>
      <c r="M106" s="332"/>
      <c r="N106" s="332"/>
      <c r="O106" s="332"/>
      <c r="P106" s="332"/>
      <c r="Q106" s="332"/>
      <c r="R106" s="332"/>
      <c r="S106" s="332"/>
      <c r="T106" s="332"/>
      <c r="U106" s="332"/>
      <c r="V106" s="332"/>
      <c r="W106" s="332"/>
      <c r="X106" s="332"/>
      <c r="Y106" s="332"/>
    </row>
    <row r="107" spans="1:25" hidden="1">
      <c r="A107" s="417"/>
      <c r="B107" s="332"/>
      <c r="C107" s="332"/>
      <c r="D107" s="332"/>
      <c r="E107" s="332"/>
      <c r="F107" s="332"/>
      <c r="G107" s="317"/>
      <c r="H107" s="332"/>
      <c r="I107" s="332"/>
      <c r="J107" s="332"/>
      <c r="K107" s="332"/>
      <c r="L107" s="332"/>
      <c r="M107" s="332"/>
      <c r="N107" s="332"/>
      <c r="O107" s="332"/>
      <c r="P107" s="332"/>
      <c r="Q107" s="332"/>
      <c r="R107" s="332"/>
      <c r="S107" s="332"/>
      <c r="T107" s="332"/>
      <c r="U107" s="332"/>
      <c r="V107" s="332"/>
      <c r="W107" s="332"/>
      <c r="X107" s="332"/>
      <c r="Y107" s="332"/>
    </row>
    <row r="108" spans="1:25" hidden="1">
      <c r="A108" s="417"/>
      <c r="B108" s="332"/>
      <c r="C108" s="332"/>
      <c r="D108" s="332"/>
      <c r="E108" s="332"/>
      <c r="F108" s="332"/>
      <c r="G108" s="317"/>
      <c r="H108" s="332"/>
      <c r="I108" s="332"/>
      <c r="J108" s="332"/>
      <c r="K108" s="332"/>
      <c r="L108" s="332"/>
      <c r="M108" s="332"/>
      <c r="N108" s="332"/>
      <c r="O108" s="332"/>
      <c r="P108" s="332"/>
      <c r="Q108" s="332"/>
      <c r="R108" s="332"/>
      <c r="S108" s="332"/>
      <c r="T108" s="332"/>
      <c r="U108" s="332"/>
      <c r="V108" s="332"/>
      <c r="W108" s="332"/>
      <c r="X108" s="332"/>
      <c r="Y108" s="332"/>
    </row>
    <row r="109" spans="1:25" hidden="1">
      <c r="A109" s="417"/>
      <c r="B109" s="332"/>
      <c r="C109" s="332"/>
      <c r="D109" s="332"/>
      <c r="E109" s="332"/>
      <c r="F109" s="332"/>
      <c r="G109" s="317"/>
      <c r="H109" s="332"/>
      <c r="I109" s="332"/>
      <c r="J109" s="332"/>
      <c r="K109" s="332"/>
      <c r="L109" s="332"/>
      <c r="M109" s="332"/>
      <c r="N109" s="332"/>
      <c r="O109" s="332"/>
      <c r="P109" s="332"/>
      <c r="Q109" s="332"/>
      <c r="R109" s="332"/>
      <c r="S109" s="332"/>
      <c r="T109" s="332"/>
      <c r="U109" s="332"/>
      <c r="V109" s="332"/>
      <c r="W109" s="332"/>
      <c r="X109" s="332"/>
      <c r="Y109" s="332"/>
    </row>
    <row r="110" spans="1:25" hidden="1">
      <c r="A110" s="417"/>
      <c r="B110" s="332"/>
      <c r="C110" s="332"/>
      <c r="D110" s="332"/>
      <c r="E110" s="332"/>
      <c r="F110" s="332"/>
      <c r="G110" s="317"/>
    </row>
    <row r="111" spans="1:25" hidden="1">
      <c r="A111" s="417"/>
      <c r="B111" s="332"/>
      <c r="C111" s="332"/>
      <c r="D111" s="332"/>
      <c r="E111" s="332"/>
      <c r="F111" s="332"/>
      <c r="G111" s="317"/>
    </row>
    <row r="112" spans="1:25" hidden="1">
      <c r="A112" s="417"/>
      <c r="B112" s="332"/>
      <c r="C112" s="332"/>
      <c r="D112" s="332"/>
      <c r="E112" s="332"/>
      <c r="F112" s="332"/>
      <c r="G112" s="317"/>
    </row>
    <row r="113" spans="1:7" hidden="1">
      <c r="A113" s="417"/>
      <c r="B113" s="332"/>
      <c r="C113" s="332"/>
      <c r="D113" s="332"/>
      <c r="E113" s="332"/>
      <c r="F113" s="332"/>
      <c r="G113" s="317"/>
    </row>
    <row r="114" spans="1:7" hidden="1">
      <c r="A114" s="417"/>
      <c r="B114" s="332"/>
      <c r="C114" s="332"/>
      <c r="D114" s="332"/>
      <c r="E114" s="332"/>
      <c r="F114" s="332"/>
      <c r="G114" s="317"/>
    </row>
    <row r="115" spans="1:7" hidden="1">
      <c r="A115" s="417"/>
      <c r="B115" s="332"/>
      <c r="C115" s="332"/>
      <c r="D115" s="332"/>
      <c r="E115" s="332"/>
      <c r="F115" s="332"/>
      <c r="G115" s="317"/>
    </row>
    <row r="116" spans="1:7" hidden="1">
      <c r="A116" s="417"/>
      <c r="B116" s="332"/>
      <c r="C116" s="332"/>
      <c r="D116" s="332"/>
      <c r="E116" s="332"/>
      <c r="F116" s="332"/>
      <c r="G116" s="317"/>
    </row>
    <row r="117" spans="1:7" hidden="1">
      <c r="A117" s="417"/>
      <c r="B117" s="332"/>
      <c r="C117" s="332"/>
      <c r="D117" s="332"/>
      <c r="E117" s="332"/>
      <c r="F117" s="332"/>
      <c r="G117" s="317"/>
    </row>
    <row r="118" spans="1:7" hidden="1">
      <c r="A118" s="417"/>
      <c r="B118" s="332"/>
      <c r="C118" s="332"/>
      <c r="D118" s="332"/>
      <c r="E118" s="332"/>
      <c r="F118" s="332"/>
      <c r="G118" s="317"/>
    </row>
    <row r="119" spans="1:7" hidden="1">
      <c r="A119" s="417"/>
      <c r="B119" s="332"/>
      <c r="C119" s="332"/>
      <c r="D119" s="332"/>
      <c r="E119" s="332"/>
      <c r="F119" s="332"/>
      <c r="G119" s="317"/>
    </row>
    <row r="120" spans="1:7" hidden="1">
      <c r="A120" s="417"/>
      <c r="B120" s="332"/>
      <c r="C120" s="332"/>
      <c r="D120" s="332"/>
      <c r="E120" s="332"/>
      <c r="F120" s="332"/>
      <c r="G120" s="317"/>
    </row>
    <row r="121" spans="1:7" hidden="1">
      <c r="A121" s="417"/>
      <c r="B121" s="332"/>
      <c r="C121" s="332"/>
      <c r="D121" s="332"/>
      <c r="E121" s="332"/>
      <c r="F121" s="332"/>
      <c r="G121" s="317"/>
    </row>
    <row r="122" spans="1:7" hidden="1">
      <c r="A122" s="417"/>
      <c r="B122" s="332"/>
      <c r="C122" s="332"/>
      <c r="D122" s="332"/>
      <c r="E122" s="332"/>
      <c r="F122" s="332"/>
      <c r="G122" s="317"/>
    </row>
    <row r="123" spans="1:7" hidden="1">
      <c r="A123" s="417"/>
      <c r="B123" s="332"/>
      <c r="C123" s="332"/>
      <c r="D123" s="332"/>
      <c r="E123" s="332"/>
      <c r="F123" s="332"/>
      <c r="G123" s="317"/>
    </row>
    <row r="124" spans="1:7" hidden="1">
      <c r="A124" s="417"/>
      <c r="B124" s="332"/>
      <c r="C124" s="332"/>
      <c r="D124" s="332"/>
      <c r="E124" s="332"/>
      <c r="F124" s="332"/>
      <c r="G124" s="317"/>
    </row>
    <row r="125" spans="1:7" hidden="1">
      <c r="A125" s="417"/>
      <c r="B125" s="332"/>
      <c r="C125" s="332"/>
      <c r="D125" s="332"/>
      <c r="E125" s="332"/>
      <c r="F125" s="332"/>
      <c r="G125" s="317"/>
    </row>
    <row r="126" spans="1:7" ht="15.75" hidden="1" thickBot="1">
      <c r="A126" s="2183"/>
      <c r="B126" s="1250"/>
      <c r="C126" s="1250"/>
      <c r="D126" s="1250"/>
      <c r="E126" s="1250"/>
      <c r="F126" s="1250"/>
      <c r="G126" s="1251"/>
    </row>
    <row r="127" spans="1:7" hidden="1"/>
    <row r="128" spans="1:7" ht="15.75" hidden="1">
      <c r="A128" s="1100" t="s">
        <v>1586</v>
      </c>
      <c r="B128" s="332"/>
      <c r="C128" s="332"/>
      <c r="D128" s="332"/>
      <c r="E128" s="2239"/>
      <c r="F128" s="332"/>
      <c r="G128" s="332"/>
    </row>
    <row r="129" spans="1:7" hidden="1">
      <c r="A129" s="1225" t="s">
        <v>1591</v>
      </c>
      <c r="B129" s="1225"/>
      <c r="C129" s="1225"/>
      <c r="D129" s="1225"/>
      <c r="E129" s="1225"/>
      <c r="F129" s="1225"/>
      <c r="G129" s="1225"/>
    </row>
    <row r="130" spans="1:7" hidden="1">
      <c r="A130" s="332"/>
      <c r="B130" s="332" t="str">
        <f>'Data Sheet'!$C$25</f>
        <v xml:space="preserve">KeySpan Gas East Corp./D/B/A National Grid </v>
      </c>
      <c r="C130" s="332"/>
      <c r="D130" s="332"/>
      <c r="E130" s="332"/>
      <c r="F130" s="2176" t="str">
        <f>'Data Sheet'!$C$40</f>
        <v>September 30, 2014</v>
      </c>
      <c r="G130" s="565" t="str">
        <f>'Data Sheet'!$C$38</f>
        <v>December 31, 2013</v>
      </c>
    </row>
    <row r="131" spans="1:7" hidden="1">
      <c r="A131" s="1238"/>
      <c r="B131" s="1239"/>
      <c r="C131" s="1239"/>
      <c r="D131" s="1239"/>
      <c r="E131" s="1239"/>
      <c r="F131" s="1239"/>
      <c r="G131" s="1240"/>
    </row>
    <row r="132" spans="1:7" ht="15.75" hidden="1">
      <c r="A132" s="2243"/>
      <c r="B132" s="1225" t="s">
        <v>1574</v>
      </c>
      <c r="C132" s="1225"/>
      <c r="D132" s="1225"/>
      <c r="E132" s="1225"/>
      <c r="F132" s="1225"/>
      <c r="G132" s="1242"/>
    </row>
    <row r="133" spans="1:7" hidden="1">
      <c r="A133" s="417"/>
      <c r="B133" s="332"/>
      <c r="C133" s="332"/>
      <c r="D133" s="332"/>
      <c r="E133" s="332"/>
      <c r="F133" s="332"/>
      <c r="G133" s="1243"/>
    </row>
    <row r="134" spans="1:7" hidden="1">
      <c r="A134" s="1971"/>
      <c r="B134" s="1245"/>
      <c r="C134" s="1245"/>
      <c r="D134" s="1245"/>
      <c r="E134" s="1245"/>
      <c r="F134" s="1245"/>
      <c r="G134" s="2244"/>
    </row>
    <row r="135" spans="1:7" hidden="1">
      <c r="A135" s="417"/>
      <c r="B135" s="332"/>
      <c r="C135" s="332"/>
      <c r="D135" s="332"/>
      <c r="E135" s="332"/>
      <c r="F135" s="332"/>
      <c r="G135" s="317"/>
    </row>
    <row r="136" spans="1:7" hidden="1">
      <c r="A136" s="417"/>
      <c r="B136" s="332"/>
      <c r="C136" s="332"/>
      <c r="D136" s="332"/>
      <c r="E136" s="332"/>
      <c r="F136" s="332"/>
      <c r="G136" s="317"/>
    </row>
    <row r="137" spans="1:7" hidden="1">
      <c r="A137" s="417"/>
      <c r="B137" s="332"/>
      <c r="C137" s="332"/>
      <c r="D137" s="332"/>
      <c r="E137" s="332"/>
      <c r="F137" s="332"/>
      <c r="G137" s="317"/>
    </row>
    <row r="138" spans="1:7" hidden="1">
      <c r="A138" s="417"/>
      <c r="B138" s="332"/>
      <c r="C138" s="332"/>
      <c r="D138" s="332"/>
      <c r="E138" s="332"/>
      <c r="F138" s="332"/>
      <c r="G138" s="317"/>
    </row>
    <row r="139" spans="1:7" hidden="1">
      <c r="A139" s="417"/>
      <c r="B139" s="332"/>
      <c r="C139" s="332"/>
      <c r="D139" s="332"/>
      <c r="E139" s="332"/>
      <c r="F139" s="332"/>
      <c r="G139" s="317"/>
    </row>
    <row r="140" spans="1:7" hidden="1">
      <c r="A140" s="417"/>
      <c r="B140" s="332"/>
      <c r="C140" s="332"/>
      <c r="D140" s="332"/>
      <c r="E140" s="332"/>
      <c r="F140" s="332"/>
      <c r="G140" s="317"/>
    </row>
    <row r="141" spans="1:7" hidden="1">
      <c r="A141" s="417"/>
      <c r="B141" s="332"/>
      <c r="C141" s="332"/>
      <c r="D141" s="332"/>
      <c r="E141" s="332"/>
      <c r="F141" s="332"/>
      <c r="G141" s="317"/>
    </row>
    <row r="142" spans="1:7" hidden="1">
      <c r="A142" s="417"/>
      <c r="B142" s="332"/>
      <c r="C142" s="332"/>
      <c r="D142" s="332"/>
      <c r="E142" s="332"/>
      <c r="F142" s="332"/>
      <c r="G142" s="317"/>
    </row>
    <row r="143" spans="1:7" hidden="1">
      <c r="A143" s="417"/>
      <c r="B143" s="332"/>
      <c r="C143" s="1999"/>
      <c r="D143" s="332"/>
      <c r="E143" s="1999"/>
      <c r="F143" s="1999"/>
      <c r="G143" s="317"/>
    </row>
    <row r="144" spans="1:7" hidden="1">
      <c r="A144" s="417"/>
      <c r="B144" s="332"/>
      <c r="C144" s="332"/>
      <c r="D144" s="332"/>
      <c r="E144" s="332"/>
      <c r="F144" s="332"/>
      <c r="G144" s="317"/>
    </row>
    <row r="145" spans="1:7" hidden="1">
      <c r="A145" s="417"/>
      <c r="B145" s="332"/>
      <c r="C145" s="332"/>
      <c r="D145" s="332"/>
      <c r="E145" s="332"/>
      <c r="F145" s="332"/>
      <c r="G145" s="317"/>
    </row>
    <row r="146" spans="1:7" hidden="1">
      <c r="A146" s="417"/>
      <c r="B146" s="332"/>
      <c r="C146" s="332"/>
      <c r="D146" s="332"/>
      <c r="E146" s="332"/>
      <c r="F146" s="332"/>
      <c r="G146" s="317"/>
    </row>
    <row r="147" spans="1:7" hidden="1">
      <c r="A147" s="417"/>
      <c r="B147" s="332"/>
      <c r="C147" s="332"/>
      <c r="D147" s="332"/>
      <c r="E147" s="332"/>
      <c r="F147" s="332"/>
      <c r="G147" s="317"/>
    </row>
    <row r="148" spans="1:7" hidden="1">
      <c r="A148" s="417"/>
      <c r="B148" s="332"/>
      <c r="C148" s="332"/>
      <c r="D148" s="332"/>
      <c r="E148" s="332"/>
      <c r="F148" s="332"/>
      <c r="G148" s="317"/>
    </row>
    <row r="149" spans="1:7" hidden="1">
      <c r="A149" s="417"/>
      <c r="B149" s="332"/>
      <c r="C149" s="332"/>
      <c r="D149" s="332"/>
      <c r="E149" s="332"/>
      <c r="F149" s="332"/>
      <c r="G149" s="317"/>
    </row>
    <row r="150" spans="1:7" hidden="1">
      <c r="A150" s="417"/>
      <c r="B150" s="332"/>
      <c r="C150" s="332"/>
      <c r="D150" s="332"/>
      <c r="E150" s="332"/>
      <c r="F150" s="332"/>
      <c r="G150" s="317"/>
    </row>
    <row r="151" spans="1:7" hidden="1">
      <c r="A151" s="417"/>
      <c r="B151" s="332"/>
      <c r="C151" s="332"/>
      <c r="D151" s="332"/>
      <c r="E151" s="332"/>
      <c r="F151" s="332"/>
      <c r="G151" s="317"/>
    </row>
    <row r="152" spans="1:7" hidden="1">
      <c r="A152" s="417"/>
      <c r="B152" s="332"/>
      <c r="C152" s="332"/>
      <c r="D152" s="332"/>
      <c r="E152" s="332"/>
      <c r="F152" s="332"/>
      <c r="G152" s="317"/>
    </row>
    <row r="153" spans="1:7" hidden="1">
      <c r="A153" s="417"/>
      <c r="B153" s="332"/>
      <c r="C153" s="332"/>
      <c r="D153" s="332"/>
      <c r="E153" s="332"/>
      <c r="F153" s="332"/>
      <c r="G153" s="317"/>
    </row>
    <row r="154" spans="1:7" hidden="1">
      <c r="A154" s="417"/>
      <c r="B154" s="332"/>
      <c r="C154" s="332"/>
      <c r="D154" s="332"/>
      <c r="E154" s="332"/>
      <c r="F154" s="332"/>
      <c r="G154" s="317"/>
    </row>
    <row r="155" spans="1:7" hidden="1">
      <c r="A155" s="417"/>
      <c r="B155" s="332"/>
      <c r="C155" s="332"/>
      <c r="D155" s="332"/>
      <c r="E155" s="332"/>
      <c r="F155" s="332"/>
      <c r="G155" s="317"/>
    </row>
    <row r="156" spans="1:7" hidden="1">
      <c r="A156" s="417"/>
      <c r="B156" s="332"/>
      <c r="C156" s="332"/>
      <c r="D156" s="332"/>
      <c r="E156" s="332"/>
      <c r="F156" s="332"/>
      <c r="G156" s="317"/>
    </row>
    <row r="157" spans="1:7" hidden="1">
      <c r="A157" s="417"/>
      <c r="B157" s="332"/>
      <c r="C157" s="332"/>
      <c r="D157" s="332"/>
      <c r="E157" s="332"/>
      <c r="F157" s="332"/>
      <c r="G157" s="317"/>
    </row>
    <row r="158" spans="1:7" hidden="1">
      <c r="A158" s="417"/>
      <c r="B158" s="332"/>
      <c r="C158" s="332"/>
      <c r="D158" s="332"/>
      <c r="E158" s="332"/>
      <c r="F158" s="332"/>
      <c r="G158" s="317"/>
    </row>
    <row r="159" spans="1:7" hidden="1">
      <c r="A159" s="417"/>
      <c r="B159" s="332"/>
      <c r="C159" s="332"/>
      <c r="D159" s="332"/>
      <c r="E159" s="332"/>
      <c r="F159" s="332"/>
      <c r="G159" s="317"/>
    </row>
    <row r="160" spans="1:7" hidden="1">
      <c r="A160" s="417"/>
      <c r="B160" s="332"/>
      <c r="C160" s="332"/>
      <c r="D160" s="332"/>
      <c r="E160" s="332"/>
      <c r="F160" s="332"/>
      <c r="G160" s="317"/>
    </row>
    <row r="161" spans="1:7" hidden="1">
      <c r="A161" s="417"/>
      <c r="B161" s="332"/>
      <c r="C161" s="332"/>
      <c r="D161" s="332"/>
      <c r="E161" s="332"/>
      <c r="F161" s="332"/>
      <c r="G161" s="317"/>
    </row>
    <row r="162" spans="1:7" hidden="1">
      <c r="A162" s="417"/>
      <c r="B162" s="332"/>
      <c r="C162" s="332"/>
      <c r="D162" s="332"/>
      <c r="E162" s="332"/>
      <c r="F162" s="332"/>
      <c r="G162" s="317"/>
    </row>
    <row r="163" spans="1:7" hidden="1">
      <c r="A163" s="417"/>
      <c r="B163" s="332"/>
      <c r="C163" s="332"/>
      <c r="D163" s="332"/>
      <c r="E163" s="332"/>
      <c r="F163" s="332"/>
      <c r="G163" s="317"/>
    </row>
    <row r="164" spans="1:7" hidden="1">
      <c r="A164" s="417"/>
      <c r="B164" s="332"/>
      <c r="C164" s="332"/>
      <c r="D164" s="332"/>
      <c r="E164" s="332"/>
      <c r="F164" s="332"/>
      <c r="G164" s="317"/>
    </row>
    <row r="165" spans="1:7" hidden="1">
      <c r="A165" s="417"/>
      <c r="B165" s="332"/>
      <c r="C165" s="332"/>
      <c r="D165" s="332"/>
      <c r="E165" s="332"/>
      <c r="F165" s="332"/>
      <c r="G165" s="317"/>
    </row>
    <row r="166" spans="1:7" hidden="1">
      <c r="A166" s="417"/>
      <c r="B166" s="332"/>
      <c r="C166" s="332"/>
      <c r="D166" s="332"/>
      <c r="E166" s="332"/>
      <c r="F166" s="332"/>
      <c r="G166" s="317"/>
    </row>
    <row r="167" spans="1:7" hidden="1">
      <c r="A167" s="417"/>
      <c r="B167" s="332"/>
      <c r="C167" s="332"/>
      <c r="D167" s="332"/>
      <c r="E167" s="332"/>
      <c r="F167" s="332"/>
      <c r="G167" s="317"/>
    </row>
    <row r="168" spans="1:7" hidden="1">
      <c r="A168" s="417"/>
      <c r="B168" s="332"/>
      <c r="C168" s="332"/>
      <c r="D168" s="332"/>
      <c r="E168" s="332"/>
      <c r="F168" s="332"/>
      <c r="G168" s="317"/>
    </row>
    <row r="169" spans="1:7" hidden="1">
      <c r="A169" s="417"/>
      <c r="B169" s="332"/>
      <c r="C169" s="332"/>
      <c r="D169" s="332"/>
      <c r="E169" s="332"/>
      <c r="F169" s="332"/>
      <c r="G169" s="317"/>
    </row>
    <row r="170" spans="1:7" hidden="1">
      <c r="A170" s="417"/>
      <c r="B170" s="332"/>
      <c r="C170" s="332"/>
      <c r="D170" s="332"/>
      <c r="E170" s="332"/>
      <c r="F170" s="332"/>
      <c r="G170" s="317"/>
    </row>
    <row r="171" spans="1:7" hidden="1">
      <c r="A171" s="417"/>
      <c r="B171" s="332"/>
      <c r="C171" s="332"/>
      <c r="D171" s="332"/>
      <c r="E171" s="332"/>
      <c r="F171" s="332"/>
      <c r="G171" s="317"/>
    </row>
    <row r="172" spans="1:7" hidden="1">
      <c r="A172" s="417"/>
      <c r="B172" s="332"/>
      <c r="C172" s="332"/>
      <c r="D172" s="332"/>
      <c r="E172" s="332"/>
      <c r="F172" s="332"/>
      <c r="G172" s="317"/>
    </row>
    <row r="173" spans="1:7" hidden="1">
      <c r="A173" s="417"/>
      <c r="B173" s="332"/>
      <c r="C173" s="332"/>
      <c r="D173" s="332"/>
      <c r="E173" s="332"/>
      <c r="F173" s="332"/>
      <c r="G173" s="317"/>
    </row>
    <row r="174" spans="1:7" hidden="1">
      <c r="A174" s="417"/>
      <c r="B174" s="332"/>
      <c r="C174" s="332"/>
      <c r="D174" s="332"/>
      <c r="E174" s="332"/>
      <c r="F174" s="332"/>
      <c r="G174" s="317"/>
    </row>
    <row r="175" spans="1:7" hidden="1">
      <c r="A175" s="417"/>
      <c r="B175" s="332"/>
      <c r="C175" s="332"/>
      <c r="D175" s="332"/>
      <c r="E175" s="332"/>
      <c r="F175" s="332"/>
      <c r="G175" s="317"/>
    </row>
    <row r="176" spans="1:7" hidden="1">
      <c r="A176" s="417"/>
      <c r="B176" s="332"/>
      <c r="C176" s="332"/>
      <c r="D176" s="332"/>
      <c r="E176" s="332"/>
      <c r="F176" s="332"/>
      <c r="G176" s="317"/>
    </row>
    <row r="177" spans="1:7" hidden="1">
      <c r="A177" s="417"/>
      <c r="B177" s="332"/>
      <c r="C177" s="332"/>
      <c r="D177" s="332"/>
      <c r="E177" s="332"/>
      <c r="F177" s="332"/>
      <c r="G177" s="317"/>
    </row>
    <row r="178" spans="1:7" hidden="1">
      <c r="A178" s="417"/>
      <c r="B178" s="332"/>
      <c r="C178" s="332"/>
      <c r="D178" s="332"/>
      <c r="E178" s="332"/>
      <c r="F178" s="332"/>
      <c r="G178" s="317"/>
    </row>
    <row r="179" spans="1:7" hidden="1">
      <c r="A179" s="417"/>
      <c r="B179" s="332"/>
      <c r="C179" s="332"/>
      <c r="D179" s="332"/>
      <c r="E179" s="332"/>
      <c r="F179" s="332"/>
      <c r="G179" s="317"/>
    </row>
    <row r="180" spans="1:7" hidden="1">
      <c r="A180" s="417"/>
      <c r="B180" s="332"/>
      <c r="C180" s="332"/>
      <c r="D180" s="332"/>
      <c r="E180" s="332"/>
      <c r="F180" s="332"/>
      <c r="G180" s="317"/>
    </row>
    <row r="181" spans="1:7" hidden="1">
      <c r="A181" s="417"/>
      <c r="B181" s="332"/>
      <c r="C181" s="332"/>
      <c r="D181" s="332"/>
      <c r="E181" s="332"/>
      <c r="F181" s="332"/>
      <c r="G181" s="317"/>
    </row>
    <row r="182" spans="1:7" hidden="1">
      <c r="A182" s="417"/>
      <c r="B182" s="332"/>
      <c r="C182" s="332"/>
      <c r="D182" s="332"/>
      <c r="E182" s="332"/>
      <c r="F182" s="332"/>
      <c r="G182" s="317"/>
    </row>
    <row r="183" spans="1:7" hidden="1">
      <c r="A183" s="417"/>
      <c r="B183" s="332"/>
      <c r="C183" s="332"/>
      <c r="D183" s="332"/>
      <c r="E183" s="332"/>
      <c r="F183" s="332"/>
      <c r="G183" s="317"/>
    </row>
    <row r="184" spans="1:7" hidden="1">
      <c r="A184" s="417"/>
      <c r="B184" s="332"/>
      <c r="C184" s="332"/>
      <c r="D184" s="332"/>
      <c r="E184" s="332"/>
      <c r="F184" s="332"/>
      <c r="G184" s="317"/>
    </row>
    <row r="185" spans="1:7" hidden="1">
      <c r="A185" s="417"/>
      <c r="B185" s="332"/>
      <c r="C185" s="332"/>
      <c r="D185" s="332"/>
      <c r="E185" s="332"/>
      <c r="F185" s="332"/>
      <c r="G185" s="317"/>
    </row>
    <row r="186" spans="1:7" hidden="1">
      <c r="A186" s="417"/>
      <c r="B186" s="332"/>
      <c r="C186" s="332"/>
      <c r="D186" s="332"/>
      <c r="E186" s="332"/>
      <c r="F186" s="332"/>
      <c r="G186" s="317"/>
    </row>
    <row r="187" spans="1:7" ht="15.75" hidden="1" thickBot="1">
      <c r="A187" s="2183"/>
      <c r="B187" s="1250"/>
      <c r="C187" s="1250"/>
      <c r="D187" s="1250"/>
      <c r="E187" s="1250"/>
      <c r="F187" s="1250"/>
      <c r="G187" s="1251"/>
    </row>
    <row r="188" spans="1:7" hidden="1"/>
    <row r="189" spans="1:7" ht="15.75" hidden="1">
      <c r="A189" s="1100" t="s">
        <v>1586</v>
      </c>
      <c r="B189" s="332"/>
      <c r="C189" s="332"/>
      <c r="D189" s="332"/>
      <c r="E189" s="2239"/>
      <c r="F189" s="332"/>
      <c r="G189" s="332"/>
    </row>
    <row r="190" spans="1:7" hidden="1">
      <c r="A190" s="1225" t="s">
        <v>1592</v>
      </c>
      <c r="B190" s="1225"/>
      <c r="C190" s="1225"/>
      <c r="D190" s="1225"/>
      <c r="E190" s="1225"/>
      <c r="F190" s="1225"/>
      <c r="G190" s="1225"/>
    </row>
    <row r="191" spans="1:7" hidden="1"/>
    <row r="192" spans="1:7"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spans="1:6" hidden="1"/>
    <row r="274" spans="1:6" hidden="1"/>
    <row r="275" spans="1:6" hidden="1"/>
    <row r="276" spans="1:6" hidden="1"/>
    <row r="277" spans="1:6" hidden="1"/>
    <row r="278" spans="1:6" ht="15.75" thickBot="1"/>
    <row r="279" spans="1:6">
      <c r="A279" s="2245"/>
      <c r="B279" s="2245" t="s">
        <v>1572</v>
      </c>
      <c r="C279" s="169"/>
      <c r="D279" s="180" t="s">
        <v>1364</v>
      </c>
      <c r="E279" s="2246" t="s">
        <v>448</v>
      </c>
      <c r="F279" s="2247" t="s">
        <v>449</v>
      </c>
    </row>
    <row r="280" spans="1:6">
      <c r="A280" s="2248"/>
      <c r="B280" s="2248" t="s">
        <v>4743</v>
      </c>
      <c r="C280" s="170"/>
      <c r="D280" s="172" t="s">
        <v>4692</v>
      </c>
      <c r="E280" s="2249" t="s">
        <v>2604</v>
      </c>
      <c r="F280" s="2250"/>
    </row>
    <row r="281" spans="1:6">
      <c r="A281" s="2248"/>
      <c r="B281" s="2248"/>
      <c r="C281" s="170"/>
      <c r="D281" s="172" t="s">
        <v>1573</v>
      </c>
      <c r="E281" s="2251" t="str">
        <f>+F3</f>
        <v>September 30, 2014</v>
      </c>
      <c r="F281" s="2252">
        <v>41639</v>
      </c>
    </row>
    <row r="282" spans="1:6">
      <c r="A282" s="2253"/>
      <c r="B282" s="2254" t="s">
        <v>4762</v>
      </c>
      <c r="C282" s="171"/>
      <c r="D282" s="171"/>
      <c r="E282" s="171"/>
      <c r="F282" s="2255"/>
    </row>
    <row r="283" spans="1:6">
      <c r="A283" s="2248"/>
      <c r="B283" s="2248"/>
      <c r="C283" s="172"/>
      <c r="D283" s="172"/>
      <c r="E283" s="172"/>
      <c r="F283" s="2256"/>
    </row>
    <row r="284" spans="1:6">
      <c r="A284" s="2248"/>
      <c r="B284" s="2248" t="s">
        <v>1575</v>
      </c>
      <c r="C284" s="172"/>
      <c r="D284" s="172"/>
      <c r="E284" s="172"/>
      <c r="F284" s="2256"/>
    </row>
    <row r="285" spans="1:6">
      <c r="A285" s="2248"/>
      <c r="B285" s="2248" t="s">
        <v>1576</v>
      </c>
      <c r="C285" s="172"/>
      <c r="D285" s="172"/>
      <c r="E285" s="172"/>
      <c r="F285" s="2256"/>
    </row>
    <row r="286" spans="1:6">
      <c r="A286" s="2248"/>
      <c r="B286" s="2248" t="s">
        <v>1577</v>
      </c>
      <c r="C286" s="172"/>
      <c r="D286" s="172"/>
      <c r="E286" s="172"/>
      <c r="F286" s="2256"/>
    </row>
    <row r="287" spans="1:6">
      <c r="A287" s="2248"/>
      <c r="B287" s="2248" t="s">
        <v>1578</v>
      </c>
      <c r="C287" s="172"/>
      <c r="D287" s="172"/>
      <c r="E287" s="172"/>
      <c r="F287" s="2256"/>
    </row>
    <row r="288" spans="1:6">
      <c r="A288" s="2248"/>
      <c r="B288" s="2248" t="s">
        <v>1579</v>
      </c>
      <c r="C288" s="172"/>
      <c r="D288" s="172"/>
      <c r="E288" s="172"/>
      <c r="F288" s="2256"/>
    </row>
    <row r="289" spans="1:6">
      <c r="A289" s="2257"/>
      <c r="B289" s="2257"/>
      <c r="C289" s="173"/>
      <c r="D289" s="173"/>
      <c r="E289" s="173"/>
      <c r="F289" s="2258"/>
    </row>
    <row r="290" spans="1:6">
      <c r="A290" s="2248"/>
      <c r="B290" s="2248"/>
      <c r="C290" s="174"/>
      <c r="D290" s="174"/>
      <c r="E290" s="2259"/>
      <c r="F290" s="2260" t="s">
        <v>1580</v>
      </c>
    </row>
    <row r="291" spans="1:6">
      <c r="A291" s="2248"/>
      <c r="B291" s="2261" t="s">
        <v>339</v>
      </c>
      <c r="C291" s="172"/>
      <c r="D291" s="2262" t="s">
        <v>4763</v>
      </c>
      <c r="E291" s="2263"/>
      <c r="F291" s="2260" t="s">
        <v>4764</v>
      </c>
    </row>
    <row r="292" spans="1:6">
      <c r="A292" s="2257"/>
      <c r="B292" s="2264" t="s">
        <v>342</v>
      </c>
      <c r="C292" s="173" t="s">
        <v>1583</v>
      </c>
      <c r="D292" s="173"/>
      <c r="E292" s="2265"/>
      <c r="F292" s="2266" t="s">
        <v>2005</v>
      </c>
    </row>
    <row r="293" spans="1:6" ht="16.5">
      <c r="A293" s="2248"/>
      <c r="B293" s="2267">
        <v>1</v>
      </c>
      <c r="C293" s="175" t="s">
        <v>1244</v>
      </c>
      <c r="D293" s="172"/>
      <c r="E293" s="174"/>
      <c r="F293" s="2268">
        <v>12537839.560000001</v>
      </c>
    </row>
    <row r="294" spans="1:6" ht="16.5">
      <c r="A294" s="2248"/>
      <c r="B294" s="2267">
        <v>2</v>
      </c>
      <c r="C294" s="175" t="s">
        <v>4765</v>
      </c>
      <c r="D294" s="193"/>
      <c r="E294" s="193"/>
      <c r="F294" s="2268">
        <v>10217443.670000002</v>
      </c>
    </row>
    <row r="295" spans="1:6" ht="16.5">
      <c r="A295" s="2248"/>
      <c r="B295" s="2267">
        <v>3</v>
      </c>
      <c r="C295" s="175" t="s">
        <v>4766</v>
      </c>
      <c r="D295" s="172"/>
      <c r="E295" s="172"/>
      <c r="F295" s="2268">
        <v>9756850.1400000006</v>
      </c>
    </row>
    <row r="296" spans="1:6" ht="16.5">
      <c r="A296" s="2248"/>
      <c r="B296" s="2267">
        <v>4</v>
      </c>
      <c r="C296" s="175" t="s">
        <v>4767</v>
      </c>
      <c r="D296" s="172"/>
      <c r="E296" s="172"/>
      <c r="F296" s="2268">
        <v>4628806.76</v>
      </c>
    </row>
    <row r="297" spans="1:6" ht="16.5">
      <c r="A297" s="2248"/>
      <c r="B297" s="2267">
        <v>5</v>
      </c>
      <c r="C297" s="175" t="s">
        <v>4768</v>
      </c>
      <c r="D297" s="172"/>
      <c r="E297" s="172"/>
      <c r="F297" s="2268">
        <v>3599065.95</v>
      </c>
    </row>
    <row r="298" spans="1:6" ht="16.5">
      <c r="A298" s="2248"/>
      <c r="B298" s="2267">
        <v>6</v>
      </c>
      <c r="C298" s="175" t="s">
        <v>4769</v>
      </c>
      <c r="D298" s="172"/>
      <c r="E298" s="172"/>
      <c r="F298" s="2268">
        <v>2887163.03</v>
      </c>
    </row>
    <row r="299" spans="1:6" ht="16.5">
      <c r="A299" s="2248"/>
      <c r="B299" s="2267">
        <v>7</v>
      </c>
      <c r="C299" s="175" t="s">
        <v>4770</v>
      </c>
      <c r="D299" s="193"/>
      <c r="E299" s="193"/>
      <c r="F299" s="2268">
        <v>2242473.37</v>
      </c>
    </row>
    <row r="300" spans="1:6" ht="16.5">
      <c r="A300" s="2248"/>
      <c r="B300" s="2267">
        <v>8</v>
      </c>
      <c r="C300" s="175" t="s">
        <v>4771</v>
      </c>
      <c r="D300" s="172"/>
      <c r="E300" s="172"/>
      <c r="F300" s="2269">
        <v>2236822.2599999998</v>
      </c>
    </row>
    <row r="301" spans="1:6" ht="16.5">
      <c r="A301" s="2248"/>
      <c r="B301" s="2267">
        <v>9</v>
      </c>
      <c r="C301" s="175" t="s">
        <v>4772</v>
      </c>
      <c r="D301" s="172"/>
      <c r="E301" s="172"/>
      <c r="F301" s="2269">
        <v>2194840.94</v>
      </c>
    </row>
    <row r="302" spans="1:6" ht="16.5">
      <c r="A302" s="2248"/>
      <c r="B302" s="2267">
        <v>10</v>
      </c>
      <c r="C302" s="175" t="s">
        <v>5</v>
      </c>
      <c r="D302" s="172"/>
      <c r="E302" s="172"/>
      <c r="F302" s="2269">
        <v>1914424.7</v>
      </c>
    </row>
    <row r="303" spans="1:6" ht="16.5">
      <c r="A303" s="2248"/>
      <c r="B303" s="2267">
        <v>11</v>
      </c>
      <c r="C303" s="175" t="s">
        <v>4773</v>
      </c>
      <c r="D303" s="172"/>
      <c r="E303" s="172"/>
      <c r="F303" s="2269">
        <v>1696702.04</v>
      </c>
    </row>
    <row r="304" spans="1:6" ht="16.5">
      <c r="A304" s="2248"/>
      <c r="B304" s="2267">
        <v>12</v>
      </c>
      <c r="C304" s="175" t="s">
        <v>4774</v>
      </c>
      <c r="D304" s="172"/>
      <c r="E304" s="172"/>
      <c r="F304" s="2269">
        <v>1489255.18</v>
      </c>
    </row>
    <row r="305" spans="1:6" ht="16.5">
      <c r="A305" s="2248"/>
      <c r="B305" s="2267">
        <v>13</v>
      </c>
      <c r="C305" s="175" t="s">
        <v>4775</v>
      </c>
      <c r="D305" s="172"/>
      <c r="E305" s="172"/>
      <c r="F305" s="2269">
        <v>1489026.27</v>
      </c>
    </row>
    <row r="306" spans="1:6" ht="16.5">
      <c r="A306" s="2248"/>
      <c r="B306" s="2267">
        <v>14</v>
      </c>
      <c r="C306" s="175" t="s">
        <v>4446</v>
      </c>
      <c r="D306" s="172"/>
      <c r="E306" s="172"/>
      <c r="F306" s="2269">
        <v>1305550.6399999999</v>
      </c>
    </row>
    <row r="307" spans="1:6" ht="16.5">
      <c r="A307" s="2248"/>
      <c r="B307" s="2267">
        <v>15</v>
      </c>
      <c r="C307" s="175" t="s">
        <v>4447</v>
      </c>
      <c r="D307" s="172"/>
      <c r="E307" s="172"/>
      <c r="F307" s="2269">
        <v>1196518.97</v>
      </c>
    </row>
    <row r="308" spans="1:6" ht="16.5">
      <c r="A308" s="2248"/>
      <c r="B308" s="2267">
        <v>16</v>
      </c>
      <c r="C308" s="175" t="s">
        <v>4776</v>
      </c>
      <c r="D308" s="172"/>
      <c r="E308" s="172"/>
      <c r="F308" s="2269">
        <v>1160842.7</v>
      </c>
    </row>
    <row r="309" spans="1:6" ht="16.5">
      <c r="A309" s="2248"/>
      <c r="B309" s="2267">
        <v>17</v>
      </c>
      <c r="C309" s="175" t="s">
        <v>1245</v>
      </c>
      <c r="D309" s="172"/>
      <c r="E309" s="172"/>
      <c r="F309" s="2269">
        <v>1066304.49</v>
      </c>
    </row>
    <row r="310" spans="1:6" ht="16.5">
      <c r="A310" s="2248"/>
      <c r="B310" s="2267">
        <v>18</v>
      </c>
      <c r="C310" s="175" t="s">
        <v>4777</v>
      </c>
      <c r="D310" s="172"/>
      <c r="E310" s="172"/>
      <c r="F310" s="2269">
        <v>1060621.69</v>
      </c>
    </row>
    <row r="311" spans="1:6" ht="16.5">
      <c r="A311" s="2248"/>
      <c r="B311" s="2267">
        <v>19</v>
      </c>
      <c r="C311" s="175" t="s">
        <v>4778</v>
      </c>
      <c r="D311" s="172"/>
      <c r="E311" s="172"/>
      <c r="F311" s="2269">
        <v>1047752.19</v>
      </c>
    </row>
    <row r="312" spans="1:6" ht="16.5">
      <c r="A312" s="2248"/>
      <c r="B312" s="2267">
        <v>20</v>
      </c>
      <c r="C312" s="175" t="s">
        <v>4779</v>
      </c>
      <c r="D312" s="172"/>
      <c r="E312" s="172"/>
      <c r="F312" s="2269">
        <v>909422.32</v>
      </c>
    </row>
    <row r="313" spans="1:6" ht="16.5">
      <c r="A313" s="2248"/>
      <c r="B313" s="2267">
        <v>21</v>
      </c>
      <c r="C313" s="175" t="s">
        <v>4780</v>
      </c>
      <c r="D313" s="172"/>
      <c r="E313" s="172"/>
      <c r="F313" s="2269">
        <v>881291.3</v>
      </c>
    </row>
    <row r="314" spans="1:6" ht="16.5">
      <c r="A314" s="2248"/>
      <c r="B314" s="2267">
        <v>22</v>
      </c>
      <c r="C314" s="175" t="s">
        <v>4781</v>
      </c>
      <c r="D314" s="193"/>
      <c r="E314" s="193"/>
      <c r="F314" s="2269">
        <v>751104.47</v>
      </c>
    </row>
    <row r="315" spans="1:6" ht="16.5">
      <c r="A315" s="2248"/>
      <c r="B315" s="2267">
        <v>23</v>
      </c>
      <c r="C315" s="175" t="s">
        <v>4782</v>
      </c>
      <c r="D315" s="172"/>
      <c r="E315" s="172"/>
      <c r="F315" s="2269">
        <v>727315.82</v>
      </c>
    </row>
    <row r="316" spans="1:6" ht="16.5">
      <c r="A316" s="2248"/>
      <c r="B316" s="2267">
        <v>24</v>
      </c>
      <c r="C316" s="175" t="s">
        <v>4448</v>
      </c>
      <c r="D316" s="172"/>
      <c r="E316" s="172"/>
      <c r="F316" s="2269">
        <v>687733</v>
      </c>
    </row>
    <row r="317" spans="1:6" ht="16.5">
      <c r="A317" s="2248"/>
      <c r="B317" s="2267">
        <v>25</v>
      </c>
      <c r="C317" s="175" t="s">
        <v>4783</v>
      </c>
      <c r="D317" s="172"/>
      <c r="E317" s="172"/>
      <c r="F317" s="2269">
        <v>682595.34</v>
      </c>
    </row>
    <row r="318" spans="1:6" ht="16.5">
      <c r="A318" s="2248"/>
      <c r="B318" s="2267">
        <v>26</v>
      </c>
      <c r="C318" s="175" t="s">
        <v>4784</v>
      </c>
      <c r="D318" s="172"/>
      <c r="E318" s="172"/>
      <c r="F318" s="2269">
        <v>672268.58</v>
      </c>
    </row>
    <row r="319" spans="1:6" ht="16.5">
      <c r="A319" s="2248"/>
      <c r="B319" s="2267">
        <v>27</v>
      </c>
      <c r="C319" s="175" t="s">
        <v>4785</v>
      </c>
      <c r="D319" s="172"/>
      <c r="E319" s="172"/>
      <c r="F319" s="2269">
        <v>639813.28</v>
      </c>
    </row>
    <row r="320" spans="1:6" ht="16.5">
      <c r="A320" s="2248"/>
      <c r="B320" s="2267">
        <v>28</v>
      </c>
      <c r="C320" s="175" t="s">
        <v>4451</v>
      </c>
      <c r="D320" s="172"/>
      <c r="E320" s="172"/>
      <c r="F320" s="2269">
        <v>636991.5</v>
      </c>
    </row>
    <row r="321" spans="1:6" ht="16.5">
      <c r="A321" s="2248"/>
      <c r="B321" s="2267">
        <v>29</v>
      </c>
      <c r="C321" s="175" t="s">
        <v>1246</v>
      </c>
      <c r="D321" s="172"/>
      <c r="E321" s="172"/>
      <c r="F321" s="2269">
        <v>629949.73</v>
      </c>
    </row>
    <row r="322" spans="1:6" ht="16.5">
      <c r="A322" s="2248"/>
      <c r="B322" s="2267">
        <v>30</v>
      </c>
      <c r="C322" s="175" t="s">
        <v>4786</v>
      </c>
      <c r="D322" s="172"/>
      <c r="E322" s="172"/>
      <c r="F322" s="2269">
        <v>584270.99</v>
      </c>
    </row>
    <row r="323" spans="1:6" ht="16.5">
      <c r="A323" s="2248"/>
      <c r="B323" s="2267">
        <v>31</v>
      </c>
      <c r="C323" s="175" t="s">
        <v>4449</v>
      </c>
      <c r="D323" s="172"/>
      <c r="E323" s="172"/>
      <c r="F323" s="2269">
        <v>564457.12</v>
      </c>
    </row>
    <row r="324" spans="1:6" ht="16.5">
      <c r="A324" s="2248"/>
      <c r="B324" s="2267">
        <v>32</v>
      </c>
      <c r="C324" s="175" t="s">
        <v>3798</v>
      </c>
      <c r="D324" s="172"/>
      <c r="E324" s="172"/>
      <c r="F324" s="2269">
        <v>537725.81000000006</v>
      </c>
    </row>
    <row r="325" spans="1:6" ht="16.5">
      <c r="A325" s="2248"/>
      <c r="B325" s="2267">
        <v>33</v>
      </c>
      <c r="C325" s="175" t="s">
        <v>4787</v>
      </c>
      <c r="D325" s="172"/>
      <c r="E325" s="172"/>
      <c r="F325" s="2269">
        <v>533048.6</v>
      </c>
    </row>
    <row r="326" spans="1:6" ht="16.5">
      <c r="A326" s="2248"/>
      <c r="B326" s="2267">
        <v>34</v>
      </c>
      <c r="C326" s="175" t="s">
        <v>4465</v>
      </c>
      <c r="D326" s="172"/>
      <c r="E326" s="172"/>
      <c r="F326" s="2269">
        <v>524603.57999999996</v>
      </c>
    </row>
    <row r="327" spans="1:6" ht="16.5">
      <c r="A327" s="2248"/>
      <c r="B327" s="2267">
        <v>35</v>
      </c>
      <c r="C327" s="175" t="s">
        <v>4461</v>
      </c>
      <c r="D327" s="172"/>
      <c r="E327" s="172"/>
      <c r="F327" s="2269">
        <v>515838.58</v>
      </c>
    </row>
    <row r="328" spans="1:6" ht="16.5">
      <c r="A328" s="2248"/>
      <c r="B328" s="2267">
        <v>36</v>
      </c>
      <c r="C328" s="175" t="s">
        <v>4450</v>
      </c>
      <c r="D328" s="172"/>
      <c r="E328" s="172"/>
      <c r="F328" s="2269">
        <v>503464.03</v>
      </c>
    </row>
    <row r="329" spans="1:6" ht="16.5">
      <c r="A329" s="2248"/>
      <c r="B329" s="2267">
        <v>37</v>
      </c>
      <c r="C329" s="175" t="s">
        <v>4788</v>
      </c>
      <c r="D329" s="172"/>
      <c r="E329" s="172"/>
      <c r="F329" s="2270">
        <v>502814.56999999995</v>
      </c>
    </row>
    <row r="330" spans="1:6" ht="16.5">
      <c r="A330" s="2248"/>
      <c r="B330" s="2267">
        <v>38</v>
      </c>
      <c r="C330" s="175" t="s">
        <v>4789</v>
      </c>
      <c r="D330" s="172"/>
      <c r="E330" s="172"/>
      <c r="F330" s="2270">
        <v>501242.07999999996</v>
      </c>
    </row>
    <row r="331" spans="1:6" ht="16.5">
      <c r="A331" s="2248"/>
      <c r="B331" s="2267">
        <v>39</v>
      </c>
      <c r="C331" s="175" t="s">
        <v>4790</v>
      </c>
      <c r="D331" s="172"/>
      <c r="E331" s="172"/>
      <c r="F331" s="2269">
        <v>492089.29</v>
      </c>
    </row>
    <row r="332" spans="1:6" ht="16.5">
      <c r="A332" s="2248"/>
      <c r="B332" s="2267">
        <v>40</v>
      </c>
      <c r="C332" s="175" t="s">
        <v>4457</v>
      </c>
      <c r="D332" s="172"/>
      <c r="E332" s="172"/>
      <c r="F332" s="2269">
        <v>484508.73</v>
      </c>
    </row>
    <row r="333" spans="1:6">
      <c r="A333" s="2248"/>
      <c r="B333" s="2248">
        <v>41</v>
      </c>
      <c r="C333" s="175" t="s">
        <v>4791</v>
      </c>
      <c r="D333" s="172"/>
      <c r="E333" s="172"/>
      <c r="F333" s="2269">
        <v>476883.22</v>
      </c>
    </row>
    <row r="334" spans="1:6">
      <c r="A334" s="2248"/>
      <c r="B334" s="2248">
        <v>42</v>
      </c>
      <c r="C334" s="175" t="s">
        <v>4792</v>
      </c>
      <c r="D334" s="172"/>
      <c r="E334" s="172"/>
      <c r="F334" s="2269">
        <v>458707.09</v>
      </c>
    </row>
    <row r="335" spans="1:6" ht="15.75" thickBot="1">
      <c r="A335" s="2271"/>
      <c r="B335" s="2271">
        <v>43</v>
      </c>
      <c r="C335" s="176" t="s">
        <v>4793</v>
      </c>
      <c r="D335" s="2272"/>
      <c r="E335" s="2273"/>
      <c r="F335" s="2274">
        <v>454165.94</v>
      </c>
    </row>
    <row r="336" spans="1:6">
      <c r="A336" s="177"/>
      <c r="B336" s="177"/>
      <c r="C336" s="177"/>
      <c r="D336" s="177"/>
      <c r="E336" s="177"/>
      <c r="F336" s="2275"/>
    </row>
    <row r="337" spans="1:6">
      <c r="A337" s="178" t="s">
        <v>1586</v>
      </c>
      <c r="B337" s="178"/>
      <c r="C337" s="178"/>
      <c r="D337" s="2276"/>
      <c r="E337" s="177"/>
      <c r="F337" s="2275"/>
    </row>
    <row r="338" spans="1:6">
      <c r="A338" s="179" t="s">
        <v>1589</v>
      </c>
      <c r="B338" s="179"/>
      <c r="C338" s="179"/>
      <c r="D338" s="179"/>
      <c r="E338" s="179"/>
      <c r="F338" s="2275"/>
    </row>
    <row r="339" spans="1:6" ht="15.75" thickBot="1">
      <c r="A339" s="2277" t="s">
        <v>1588</v>
      </c>
      <c r="B339" s="179"/>
      <c r="C339" s="179"/>
      <c r="D339" s="179"/>
      <c r="E339" s="179"/>
      <c r="F339" s="2278" t="s">
        <v>4794</v>
      </c>
    </row>
    <row r="340" spans="1:6">
      <c r="A340" s="2245"/>
      <c r="B340" s="180" t="s">
        <v>4743</v>
      </c>
      <c r="C340" s="180"/>
      <c r="D340" s="180"/>
      <c r="E340" s="2279"/>
      <c r="F340" s="2280"/>
    </row>
    <row r="341" spans="1:6">
      <c r="A341" s="2281"/>
      <c r="B341" s="181"/>
      <c r="C341" s="181"/>
      <c r="D341" s="181"/>
      <c r="E341" s="181"/>
      <c r="F341" s="2282"/>
    </row>
    <row r="342" spans="1:6">
      <c r="A342" s="2283"/>
      <c r="B342" s="182" t="s">
        <v>1574</v>
      </c>
      <c r="C342" s="182"/>
      <c r="D342" s="182"/>
      <c r="E342" s="182"/>
      <c r="F342" s="2250"/>
    </row>
    <row r="343" spans="1:6">
      <c r="A343" s="2248"/>
      <c r="B343" s="186"/>
      <c r="C343" s="173" t="s">
        <v>1583</v>
      </c>
      <c r="D343" s="173"/>
      <c r="E343" s="173"/>
      <c r="F343" s="2266" t="s">
        <v>2005</v>
      </c>
    </row>
    <row r="344" spans="1:6">
      <c r="A344" s="2284"/>
      <c r="B344" s="172">
        <v>44</v>
      </c>
      <c r="C344" s="175" t="s">
        <v>4795</v>
      </c>
      <c r="D344" s="172"/>
      <c r="E344" s="174"/>
      <c r="F344" s="183">
        <v>444280.49</v>
      </c>
    </row>
    <row r="345" spans="1:6">
      <c r="A345" s="2248"/>
      <c r="B345" s="172">
        <v>45</v>
      </c>
      <c r="C345" s="175" t="s">
        <v>4796</v>
      </c>
      <c r="D345" s="172"/>
      <c r="E345" s="182"/>
      <c r="F345" s="183">
        <v>435503.62</v>
      </c>
    </row>
    <row r="346" spans="1:6">
      <c r="A346" s="2248"/>
      <c r="B346" s="172">
        <v>46</v>
      </c>
      <c r="C346" s="175" t="s">
        <v>1248</v>
      </c>
      <c r="D346" s="172"/>
      <c r="E346" s="172"/>
      <c r="F346" s="2285">
        <v>431410.58</v>
      </c>
    </row>
    <row r="347" spans="1:6">
      <c r="A347" s="2248"/>
      <c r="B347" s="172">
        <v>47</v>
      </c>
      <c r="C347" s="175" t="s">
        <v>4460</v>
      </c>
      <c r="D347" s="172"/>
      <c r="E347" s="172"/>
      <c r="F347" s="2285">
        <v>394250.67</v>
      </c>
    </row>
    <row r="348" spans="1:6">
      <c r="A348" s="2248"/>
      <c r="B348" s="172">
        <v>48</v>
      </c>
      <c r="C348" s="175" t="s">
        <v>4452</v>
      </c>
      <c r="D348" s="172"/>
      <c r="E348" s="172"/>
      <c r="F348" s="2285">
        <v>388933.21</v>
      </c>
    </row>
    <row r="349" spans="1:6">
      <c r="A349" s="2248"/>
      <c r="B349" s="172">
        <v>49</v>
      </c>
      <c r="C349" s="175" t="s">
        <v>4797</v>
      </c>
      <c r="D349" s="172"/>
      <c r="E349" s="172"/>
      <c r="F349" s="2285">
        <v>382697.36</v>
      </c>
    </row>
    <row r="350" spans="1:6">
      <c r="A350" s="2248"/>
      <c r="B350" s="172">
        <v>50</v>
      </c>
      <c r="C350" s="175" t="s">
        <v>4798</v>
      </c>
      <c r="D350" s="172"/>
      <c r="E350" s="172"/>
      <c r="F350" s="2285">
        <v>370468.88</v>
      </c>
    </row>
    <row r="351" spans="1:6">
      <c r="A351" s="2248"/>
      <c r="B351" s="172">
        <v>51</v>
      </c>
      <c r="C351" s="175" t="s">
        <v>4</v>
      </c>
      <c r="D351" s="172"/>
      <c r="E351" s="172"/>
      <c r="F351" s="2285">
        <v>367697.62</v>
      </c>
    </row>
    <row r="352" spans="1:6">
      <c r="A352" s="2248"/>
      <c r="B352" s="172">
        <v>52</v>
      </c>
      <c r="C352" s="175" t="s">
        <v>4799</v>
      </c>
      <c r="D352" s="172"/>
      <c r="E352" s="172"/>
      <c r="F352" s="2285">
        <v>369738.41</v>
      </c>
    </row>
    <row r="353" spans="1:6">
      <c r="A353" s="2248"/>
      <c r="B353" s="172">
        <v>53</v>
      </c>
      <c r="C353" s="175" t="s">
        <v>4800</v>
      </c>
      <c r="D353" s="172"/>
      <c r="E353" s="172"/>
      <c r="F353" s="2285">
        <v>368152.74</v>
      </c>
    </row>
    <row r="354" spans="1:6">
      <c r="A354" s="2248"/>
      <c r="B354" s="172">
        <v>54</v>
      </c>
      <c r="C354" s="175" t="s">
        <v>4801</v>
      </c>
      <c r="D354" s="2262"/>
      <c r="E354" s="2262"/>
      <c r="F354" s="183">
        <v>367697.62</v>
      </c>
    </row>
    <row r="355" spans="1:6">
      <c r="A355" s="2248"/>
      <c r="B355" s="172">
        <v>55</v>
      </c>
      <c r="C355" s="175" t="s">
        <v>4453</v>
      </c>
      <c r="D355" s="172"/>
      <c r="E355" s="172"/>
      <c r="F355" s="2285">
        <v>362774.98</v>
      </c>
    </row>
    <row r="356" spans="1:6">
      <c r="A356" s="2248"/>
      <c r="B356" s="172">
        <v>56</v>
      </c>
      <c r="C356" s="175" t="s">
        <v>4455</v>
      </c>
      <c r="D356" s="172"/>
      <c r="E356" s="172"/>
      <c r="F356" s="2285">
        <v>353826.95</v>
      </c>
    </row>
    <row r="357" spans="1:6">
      <c r="A357" s="2248"/>
      <c r="B357" s="172">
        <v>57</v>
      </c>
      <c r="C357" s="175" t="s">
        <v>4475</v>
      </c>
      <c r="D357" s="172"/>
      <c r="E357" s="172"/>
      <c r="F357" s="2285">
        <v>340954.85</v>
      </c>
    </row>
    <row r="358" spans="1:6">
      <c r="A358" s="2248"/>
      <c r="B358" s="172">
        <v>58</v>
      </c>
      <c r="C358" s="175" t="s">
        <v>4802</v>
      </c>
      <c r="D358" s="172"/>
      <c r="E358" s="172"/>
      <c r="F358" s="2285">
        <v>335204.08</v>
      </c>
    </row>
    <row r="359" spans="1:6">
      <c r="A359" s="2248"/>
      <c r="B359" s="172">
        <v>59</v>
      </c>
      <c r="C359" s="175" t="s">
        <v>4803</v>
      </c>
      <c r="D359" s="2286"/>
      <c r="E359" s="172"/>
      <c r="F359" s="2285">
        <v>330073.28999999998</v>
      </c>
    </row>
    <row r="360" spans="1:6">
      <c r="A360" s="2248"/>
      <c r="B360" s="172">
        <v>60</v>
      </c>
      <c r="C360" s="175" t="s">
        <v>4454</v>
      </c>
      <c r="D360" s="172"/>
      <c r="E360" s="172"/>
      <c r="F360" s="2285">
        <v>328886.11</v>
      </c>
    </row>
    <row r="361" spans="1:6">
      <c r="A361" s="2248"/>
      <c r="B361" s="172">
        <v>61</v>
      </c>
      <c r="C361" s="175" t="s">
        <v>4804</v>
      </c>
      <c r="D361" s="172"/>
      <c r="E361" s="172"/>
      <c r="F361" s="2285">
        <v>328718.86</v>
      </c>
    </row>
    <row r="362" spans="1:6">
      <c r="A362" s="2248"/>
      <c r="B362" s="172">
        <v>62</v>
      </c>
      <c r="C362" s="175" t="s">
        <v>4805</v>
      </c>
      <c r="D362" s="172"/>
      <c r="E362" s="172"/>
      <c r="F362" s="2285">
        <v>327811.01</v>
      </c>
    </row>
    <row r="363" spans="1:6">
      <c r="A363" s="2248"/>
      <c r="B363" s="172">
        <v>63</v>
      </c>
      <c r="C363" s="175" t="s">
        <v>4806</v>
      </c>
      <c r="D363" s="172"/>
      <c r="E363" s="172"/>
      <c r="F363" s="2285">
        <v>326159.75</v>
      </c>
    </row>
    <row r="364" spans="1:6">
      <c r="A364" s="2248"/>
      <c r="B364" s="172">
        <v>64</v>
      </c>
      <c r="C364" s="175" t="s">
        <v>4807</v>
      </c>
      <c r="D364" s="172"/>
      <c r="E364" s="172"/>
      <c r="F364" s="2285">
        <v>318233.62</v>
      </c>
    </row>
    <row r="365" spans="1:6">
      <c r="A365" s="2248"/>
      <c r="B365" s="172">
        <v>65</v>
      </c>
      <c r="C365" s="175" t="s">
        <v>0</v>
      </c>
      <c r="D365" s="172"/>
      <c r="E365" s="172"/>
      <c r="F365" s="2285">
        <v>317838.40999999997</v>
      </c>
    </row>
    <row r="366" spans="1:6">
      <c r="A366" s="2248"/>
      <c r="B366" s="172">
        <v>66</v>
      </c>
      <c r="C366" s="175" t="s">
        <v>4808</v>
      </c>
      <c r="D366" s="172"/>
      <c r="E366" s="172"/>
      <c r="F366" s="2285">
        <v>313156.34000000003</v>
      </c>
    </row>
    <row r="367" spans="1:6">
      <c r="A367" s="2248"/>
      <c r="B367" s="172">
        <v>67</v>
      </c>
      <c r="C367" s="175" t="s">
        <v>1247</v>
      </c>
      <c r="D367" s="172"/>
      <c r="E367" s="172"/>
      <c r="F367" s="2285">
        <v>312313.93</v>
      </c>
    </row>
    <row r="368" spans="1:6">
      <c r="A368" s="2248"/>
      <c r="B368" s="172">
        <v>68</v>
      </c>
      <c r="C368" s="175" t="s">
        <v>4466</v>
      </c>
      <c r="D368" s="172"/>
      <c r="E368" s="172"/>
      <c r="F368" s="2285">
        <v>307949.63</v>
      </c>
    </row>
    <row r="369" spans="1:6">
      <c r="A369" s="2248"/>
      <c r="B369" s="172">
        <v>69</v>
      </c>
      <c r="C369" s="175" t="s">
        <v>4809</v>
      </c>
      <c r="D369" s="172"/>
      <c r="E369" s="172"/>
      <c r="F369" s="2285">
        <v>307600.78999999998</v>
      </c>
    </row>
    <row r="370" spans="1:6">
      <c r="A370" s="2248"/>
      <c r="B370" s="172">
        <v>70</v>
      </c>
      <c r="C370" s="175" t="s">
        <v>4810</v>
      </c>
      <c r="D370" s="172"/>
      <c r="E370" s="172"/>
      <c r="F370" s="2285">
        <v>300792.17</v>
      </c>
    </row>
    <row r="371" spans="1:6">
      <c r="A371" s="2248"/>
      <c r="B371" s="172">
        <v>71</v>
      </c>
      <c r="C371" s="175" t="s">
        <v>4811</v>
      </c>
      <c r="D371" s="172"/>
      <c r="E371" s="172"/>
      <c r="F371" s="2285">
        <v>299799.92</v>
      </c>
    </row>
    <row r="372" spans="1:6">
      <c r="A372" s="2248"/>
      <c r="B372" s="172">
        <v>72</v>
      </c>
      <c r="C372" s="175" t="s">
        <v>4812</v>
      </c>
      <c r="D372" s="172"/>
      <c r="E372" s="172"/>
      <c r="F372" s="2285">
        <v>299018.58</v>
      </c>
    </row>
    <row r="373" spans="1:6">
      <c r="A373" s="2248"/>
      <c r="B373" s="172">
        <v>73</v>
      </c>
      <c r="C373" s="175" t="s">
        <v>4456</v>
      </c>
      <c r="D373" s="172"/>
      <c r="E373" s="172"/>
      <c r="F373" s="2285">
        <v>280751.15999999997</v>
      </c>
    </row>
    <row r="374" spans="1:6">
      <c r="A374" s="2248"/>
      <c r="B374" s="172">
        <v>74</v>
      </c>
      <c r="C374" s="175" t="s">
        <v>4813</v>
      </c>
      <c r="D374" s="172"/>
      <c r="E374" s="172"/>
      <c r="F374" s="2285">
        <v>272353</v>
      </c>
    </row>
    <row r="375" spans="1:6">
      <c r="A375" s="2248"/>
      <c r="B375" s="172">
        <v>75</v>
      </c>
      <c r="C375" s="175" t="s">
        <v>4814</v>
      </c>
      <c r="D375" s="172"/>
      <c r="E375" s="172"/>
      <c r="F375" s="2285">
        <v>271275.46000000002</v>
      </c>
    </row>
    <row r="376" spans="1:6">
      <c r="A376" s="2248"/>
      <c r="B376" s="172">
        <v>76</v>
      </c>
      <c r="C376" s="175" t="s">
        <v>4815</v>
      </c>
      <c r="D376" s="172"/>
      <c r="E376" s="172"/>
      <c r="F376" s="2285">
        <v>269641.78999999998</v>
      </c>
    </row>
    <row r="377" spans="1:6">
      <c r="A377" s="2248"/>
      <c r="B377" s="172">
        <v>77</v>
      </c>
      <c r="C377" s="175" t="s">
        <v>4463</v>
      </c>
      <c r="D377" s="172"/>
      <c r="E377" s="172"/>
      <c r="F377" s="183">
        <v>267300.09000000003</v>
      </c>
    </row>
    <row r="378" spans="1:6">
      <c r="A378" s="2248"/>
      <c r="B378" s="172">
        <v>78</v>
      </c>
      <c r="C378" s="175" t="s">
        <v>4816</v>
      </c>
      <c r="D378" s="172"/>
      <c r="E378" s="172"/>
      <c r="F378" s="183">
        <v>267296.07</v>
      </c>
    </row>
    <row r="379" spans="1:6">
      <c r="A379" s="2248"/>
      <c r="B379" s="172">
        <v>79</v>
      </c>
      <c r="C379" s="175" t="s">
        <v>4817</v>
      </c>
      <c r="D379" s="172"/>
      <c r="E379" s="172"/>
      <c r="F379" s="183">
        <v>266199.53000000003</v>
      </c>
    </row>
    <row r="380" spans="1:6">
      <c r="A380" s="2248"/>
      <c r="B380" s="172">
        <v>80</v>
      </c>
      <c r="C380" s="175" t="s">
        <v>4483</v>
      </c>
      <c r="D380" s="172"/>
      <c r="E380" s="172"/>
      <c r="F380" s="183">
        <v>256981.9</v>
      </c>
    </row>
    <row r="381" spans="1:6">
      <c r="A381" s="2248"/>
      <c r="B381" s="172">
        <v>81</v>
      </c>
      <c r="C381" s="175" t="s">
        <v>4818</v>
      </c>
      <c r="D381" s="172"/>
      <c r="E381" s="2287"/>
      <c r="F381" s="183">
        <v>252998.5</v>
      </c>
    </row>
    <row r="382" spans="1:6">
      <c r="A382" s="2248"/>
      <c r="B382" s="172">
        <v>82</v>
      </c>
      <c r="C382" s="175" t="s">
        <v>4819</v>
      </c>
      <c r="D382" s="172"/>
      <c r="E382" s="172"/>
      <c r="F382" s="183">
        <v>250534.11</v>
      </c>
    </row>
    <row r="383" spans="1:6">
      <c r="A383" s="2248"/>
      <c r="B383" s="172">
        <v>83</v>
      </c>
      <c r="C383" s="175" t="s">
        <v>4820</v>
      </c>
      <c r="D383" s="172"/>
      <c r="E383" s="172"/>
      <c r="F383" s="183">
        <v>248602.25</v>
      </c>
    </row>
    <row r="384" spans="1:6">
      <c r="A384" s="2248"/>
      <c r="B384" s="172">
        <v>84</v>
      </c>
      <c r="C384" s="175" t="s">
        <v>4821</v>
      </c>
      <c r="D384" s="172"/>
      <c r="E384" s="172"/>
      <c r="F384" s="183">
        <v>247935.56</v>
      </c>
    </row>
    <row r="385" spans="1:6">
      <c r="A385" s="2248"/>
      <c r="B385" s="172">
        <v>85</v>
      </c>
      <c r="C385" s="175" t="s">
        <v>4822</v>
      </c>
      <c r="D385" s="172"/>
      <c r="E385" s="172"/>
      <c r="F385" s="183">
        <v>247421.76</v>
      </c>
    </row>
    <row r="386" spans="1:6">
      <c r="A386" s="2248"/>
      <c r="B386" s="172">
        <v>86</v>
      </c>
      <c r="C386" s="175" t="s">
        <v>4823</v>
      </c>
      <c r="D386" s="172"/>
      <c r="E386" s="172"/>
      <c r="F386" s="183">
        <v>247347.61</v>
      </c>
    </row>
    <row r="387" spans="1:6">
      <c r="A387" s="2248"/>
      <c r="B387" s="172">
        <v>87</v>
      </c>
      <c r="C387" s="175" t="s">
        <v>4824</v>
      </c>
      <c r="D387" s="172"/>
      <c r="E387" s="172"/>
      <c r="F387" s="183">
        <v>246689.89</v>
      </c>
    </row>
    <row r="388" spans="1:6">
      <c r="A388" s="2248"/>
      <c r="B388" s="172">
        <v>88</v>
      </c>
      <c r="C388" s="175" t="s">
        <v>4825</v>
      </c>
      <c r="D388" s="172"/>
      <c r="E388" s="172"/>
      <c r="F388" s="183">
        <v>244019.08</v>
      </c>
    </row>
    <row r="389" spans="1:6">
      <c r="A389" s="2248"/>
      <c r="B389" s="172">
        <v>89</v>
      </c>
      <c r="C389" s="175" t="s">
        <v>4482</v>
      </c>
      <c r="D389" s="172"/>
      <c r="E389" s="172"/>
      <c r="F389" s="183">
        <v>240878.74</v>
      </c>
    </row>
    <row r="390" spans="1:6">
      <c r="A390" s="2248"/>
      <c r="B390" s="172">
        <v>90</v>
      </c>
      <c r="C390" s="175" t="s">
        <v>4826</v>
      </c>
      <c r="D390" s="172"/>
      <c r="E390" s="172"/>
      <c r="F390" s="183">
        <v>240498.69</v>
      </c>
    </row>
    <row r="391" spans="1:6">
      <c r="A391" s="2248"/>
      <c r="B391" s="172">
        <v>91</v>
      </c>
      <c r="C391" s="175" t="s">
        <v>4827</v>
      </c>
      <c r="D391" s="172"/>
      <c r="E391" s="172"/>
      <c r="F391" s="183">
        <v>240227.89</v>
      </c>
    </row>
    <row r="392" spans="1:6">
      <c r="A392" s="2248"/>
      <c r="B392" s="172">
        <v>92</v>
      </c>
      <c r="C392" s="175" t="s">
        <v>4828</v>
      </c>
      <c r="D392" s="172"/>
      <c r="E392" s="172"/>
      <c r="F392" s="183">
        <v>240186.07</v>
      </c>
    </row>
    <row r="393" spans="1:6">
      <c r="A393" s="2248"/>
      <c r="B393" s="172">
        <v>93</v>
      </c>
      <c r="C393" s="175" t="s">
        <v>4458</v>
      </c>
      <c r="D393" s="2288"/>
      <c r="E393" s="2288"/>
      <c r="F393" s="183">
        <v>238236.64</v>
      </c>
    </row>
    <row r="394" spans="1:6">
      <c r="A394" s="2248"/>
      <c r="B394" s="172">
        <v>94</v>
      </c>
      <c r="C394" s="175" t="s">
        <v>4829</v>
      </c>
      <c r="D394" s="2288"/>
      <c r="E394" s="2288"/>
      <c r="F394" s="183">
        <v>236470.59</v>
      </c>
    </row>
    <row r="395" spans="1:6">
      <c r="A395" s="2248"/>
      <c r="B395" s="172">
        <v>95</v>
      </c>
      <c r="C395" s="175" t="s">
        <v>4830</v>
      </c>
      <c r="D395" s="2288"/>
      <c r="E395" s="2288"/>
      <c r="F395" s="183">
        <v>236087.93</v>
      </c>
    </row>
    <row r="396" spans="1:6">
      <c r="A396" s="2248"/>
      <c r="B396" s="172">
        <v>96</v>
      </c>
      <c r="C396" s="175" t="s">
        <v>4831</v>
      </c>
      <c r="D396" s="2288"/>
      <c r="E396" s="2288"/>
      <c r="F396" s="183">
        <v>234522.72</v>
      </c>
    </row>
    <row r="397" spans="1:6">
      <c r="A397" s="2248"/>
      <c r="B397" s="172">
        <v>97</v>
      </c>
      <c r="C397" s="175" t="s">
        <v>4459</v>
      </c>
      <c r="D397" s="177"/>
      <c r="E397" s="177"/>
      <c r="F397" s="183">
        <v>233278.19</v>
      </c>
    </row>
    <row r="398" spans="1:6" ht="15.75" thickBot="1">
      <c r="A398" s="2271"/>
      <c r="B398" s="2273">
        <v>98</v>
      </c>
      <c r="C398" s="176" t="s">
        <v>4832</v>
      </c>
      <c r="D398" s="2289"/>
      <c r="E398" s="2289"/>
      <c r="F398" s="2290">
        <v>230576.11</v>
      </c>
    </row>
    <row r="399" spans="1:6">
      <c r="A399" s="177"/>
      <c r="B399" s="177"/>
      <c r="C399" s="184"/>
      <c r="D399" s="177"/>
      <c r="E399" s="177"/>
      <c r="F399" s="2291"/>
    </row>
    <row r="400" spans="1:6">
      <c r="A400" s="178" t="s">
        <v>1586</v>
      </c>
      <c r="B400" s="177"/>
      <c r="C400" s="177"/>
      <c r="D400" s="2288"/>
      <c r="E400" s="2288"/>
      <c r="F400" s="2291"/>
    </row>
    <row r="401" spans="1:6">
      <c r="A401" s="179" t="s">
        <v>1590</v>
      </c>
      <c r="B401" s="179"/>
      <c r="C401" s="179"/>
      <c r="D401" s="179"/>
      <c r="E401" s="179"/>
      <c r="F401" s="2292"/>
    </row>
    <row r="402" spans="1:6" ht="15.75" thickBot="1">
      <c r="A402" s="177"/>
      <c r="B402" s="177" t="s">
        <v>4743</v>
      </c>
      <c r="C402" s="177"/>
      <c r="D402" s="177"/>
      <c r="E402" s="2293"/>
      <c r="F402" s="2294">
        <v>41639</v>
      </c>
    </row>
    <row r="403" spans="1:6">
      <c r="A403" s="2295"/>
      <c r="B403" s="185"/>
      <c r="C403" s="185"/>
      <c r="D403" s="185"/>
      <c r="E403" s="185"/>
      <c r="F403" s="2296"/>
    </row>
    <row r="404" spans="1:6">
      <c r="A404" s="2297"/>
      <c r="B404" s="179" t="s">
        <v>1574</v>
      </c>
      <c r="C404" s="179"/>
      <c r="D404" s="179"/>
      <c r="E404" s="182"/>
      <c r="F404" s="2298"/>
    </row>
    <row r="405" spans="1:6">
      <c r="A405" s="2299"/>
      <c r="B405" s="186"/>
      <c r="C405" s="186"/>
      <c r="D405" s="186"/>
      <c r="E405" s="2300"/>
      <c r="F405" s="2301"/>
    </row>
    <row r="406" spans="1:6">
      <c r="A406" s="2302"/>
      <c r="B406" s="172">
        <v>99</v>
      </c>
      <c r="C406" s="175" t="s">
        <v>4833</v>
      </c>
      <c r="D406" s="177"/>
      <c r="E406" s="177"/>
      <c r="F406" s="2303">
        <v>228443.13</v>
      </c>
    </row>
    <row r="407" spans="1:6">
      <c r="A407" s="2299"/>
      <c r="B407" s="172">
        <v>100</v>
      </c>
      <c r="C407" s="175" t="s">
        <v>2</v>
      </c>
      <c r="D407" s="2288"/>
      <c r="E407" s="2288"/>
      <c r="F407" s="2303">
        <v>227679.85</v>
      </c>
    </row>
    <row r="408" spans="1:6">
      <c r="A408" s="2299"/>
      <c r="B408" s="172">
        <v>101</v>
      </c>
      <c r="C408" s="175" t="s">
        <v>3</v>
      </c>
      <c r="D408" s="2286"/>
      <c r="E408" s="172"/>
      <c r="F408" s="2303">
        <v>225892.55</v>
      </c>
    </row>
    <row r="409" spans="1:6">
      <c r="A409" s="2299"/>
      <c r="B409" s="172">
        <v>102</v>
      </c>
      <c r="C409" s="175" t="s">
        <v>4464</v>
      </c>
      <c r="D409" s="177"/>
      <c r="E409" s="177"/>
      <c r="F409" s="2303">
        <v>225572.04</v>
      </c>
    </row>
    <row r="410" spans="1:6">
      <c r="A410" s="2299"/>
      <c r="B410" s="172">
        <v>103</v>
      </c>
      <c r="C410" s="175" t="s">
        <v>4468</v>
      </c>
      <c r="D410" s="177"/>
      <c r="E410" s="177"/>
      <c r="F410" s="2303">
        <v>221821.59</v>
      </c>
    </row>
    <row r="411" spans="1:6">
      <c r="A411" s="2299"/>
      <c r="B411" s="172">
        <v>104</v>
      </c>
      <c r="C411" s="175" t="s">
        <v>4834</v>
      </c>
      <c r="D411" s="177"/>
      <c r="E411" s="177"/>
      <c r="F411" s="2303">
        <v>221592.9</v>
      </c>
    </row>
    <row r="412" spans="1:6">
      <c r="A412" s="2299"/>
      <c r="B412" s="172">
        <v>105</v>
      </c>
      <c r="C412" s="175" t="s">
        <v>4835</v>
      </c>
      <c r="D412" s="177"/>
      <c r="E412" s="177"/>
      <c r="F412" s="2303">
        <v>215925.29</v>
      </c>
    </row>
    <row r="413" spans="1:6">
      <c r="A413" s="2299"/>
      <c r="B413" s="172">
        <v>106</v>
      </c>
      <c r="C413" s="175" t="s">
        <v>4836</v>
      </c>
      <c r="D413" s="177"/>
      <c r="E413" s="177"/>
      <c r="F413" s="2303">
        <v>210451.84</v>
      </c>
    </row>
    <row r="414" spans="1:6">
      <c r="A414" s="2299"/>
      <c r="B414" s="172">
        <v>107</v>
      </c>
      <c r="C414" s="175" t="s">
        <v>4837</v>
      </c>
      <c r="D414" s="177"/>
      <c r="E414" s="177"/>
      <c r="F414" s="2303">
        <v>209692.28</v>
      </c>
    </row>
    <row r="415" spans="1:6">
      <c r="A415" s="2299"/>
      <c r="B415" s="172">
        <v>108</v>
      </c>
      <c r="C415" s="175" t="s">
        <v>4838</v>
      </c>
      <c r="D415" s="2288"/>
      <c r="E415" s="2288"/>
      <c r="F415" s="2303">
        <v>208602.27</v>
      </c>
    </row>
    <row r="416" spans="1:6">
      <c r="A416" s="2299"/>
      <c r="B416" s="172">
        <v>109</v>
      </c>
      <c r="C416" s="175" t="s">
        <v>4839</v>
      </c>
      <c r="D416" s="2288"/>
      <c r="E416" s="2288"/>
      <c r="F416" s="2303">
        <v>206649.8</v>
      </c>
    </row>
    <row r="417" spans="1:6">
      <c r="A417" s="2299"/>
      <c r="B417" s="172">
        <v>110</v>
      </c>
      <c r="C417" s="175" t="s">
        <v>4840</v>
      </c>
      <c r="D417" s="2288"/>
      <c r="E417" s="2288"/>
      <c r="F417" s="2303">
        <v>203693.55</v>
      </c>
    </row>
    <row r="418" spans="1:6">
      <c r="A418" s="2299"/>
      <c r="B418" s="172">
        <v>111</v>
      </c>
      <c r="C418" s="175" t="s">
        <v>4841</v>
      </c>
      <c r="D418" s="2288"/>
      <c r="E418" s="2288"/>
      <c r="F418" s="2303">
        <v>203255.8</v>
      </c>
    </row>
    <row r="419" spans="1:6">
      <c r="A419" s="2299"/>
      <c r="B419" s="172">
        <v>112</v>
      </c>
      <c r="C419" s="175" t="s">
        <v>4462</v>
      </c>
      <c r="D419" s="2288"/>
      <c r="E419" s="2288"/>
      <c r="F419" s="2303">
        <v>202382.8</v>
      </c>
    </row>
    <row r="420" spans="1:6">
      <c r="A420" s="2299"/>
      <c r="B420" s="172">
        <v>113</v>
      </c>
      <c r="C420" s="175" t="s">
        <v>4842</v>
      </c>
      <c r="D420" s="2288"/>
      <c r="E420" s="2288"/>
      <c r="F420" s="2303">
        <v>202092.1</v>
      </c>
    </row>
    <row r="421" spans="1:6">
      <c r="A421" s="2299"/>
      <c r="B421" s="172">
        <v>114</v>
      </c>
      <c r="C421" s="175" t="s">
        <v>4843</v>
      </c>
      <c r="D421" s="2288"/>
      <c r="E421" s="2288"/>
      <c r="F421" s="2303">
        <v>199577.71</v>
      </c>
    </row>
    <row r="422" spans="1:6">
      <c r="A422" s="2299"/>
      <c r="B422" s="172">
        <v>115</v>
      </c>
      <c r="C422" s="175" t="s">
        <v>4844</v>
      </c>
      <c r="D422" s="2288"/>
      <c r="E422" s="2288"/>
      <c r="F422" s="2303">
        <v>199522.34</v>
      </c>
    </row>
    <row r="423" spans="1:6">
      <c r="A423" s="2299"/>
      <c r="B423" s="172">
        <v>116</v>
      </c>
      <c r="C423" s="175" t="s">
        <v>4469</v>
      </c>
      <c r="D423" s="2288"/>
      <c r="E423" s="2288"/>
      <c r="F423" s="2303">
        <v>198780.39</v>
      </c>
    </row>
    <row r="424" spans="1:6">
      <c r="A424" s="2299"/>
      <c r="B424" s="172">
        <v>117</v>
      </c>
      <c r="C424" s="175" t="s">
        <v>4845</v>
      </c>
      <c r="D424" s="177"/>
      <c r="E424" s="177"/>
      <c r="F424" s="2303">
        <v>198651.61</v>
      </c>
    </row>
    <row r="425" spans="1:6">
      <c r="A425" s="2299"/>
      <c r="B425" s="172">
        <v>118</v>
      </c>
      <c r="C425" s="175" t="s">
        <v>4846</v>
      </c>
      <c r="D425" s="177"/>
      <c r="E425" s="177"/>
      <c r="F425" s="2303">
        <v>196765.66</v>
      </c>
    </row>
    <row r="426" spans="1:6">
      <c r="A426" s="2299"/>
      <c r="B426" s="172">
        <v>119</v>
      </c>
      <c r="C426" s="175" t="s">
        <v>4847</v>
      </c>
      <c r="D426" s="177"/>
      <c r="E426" s="177"/>
      <c r="F426" s="2303">
        <v>193478.49</v>
      </c>
    </row>
    <row r="427" spans="1:6">
      <c r="A427" s="2299"/>
      <c r="B427" s="172">
        <v>120</v>
      </c>
      <c r="C427" s="175" t="s">
        <v>4848</v>
      </c>
      <c r="D427" s="177"/>
      <c r="E427" s="177"/>
      <c r="F427" s="2303">
        <v>192560.82</v>
      </c>
    </row>
    <row r="428" spans="1:6">
      <c r="A428" s="2299"/>
      <c r="B428" s="172">
        <v>121</v>
      </c>
      <c r="C428" s="175" t="s">
        <v>4849</v>
      </c>
      <c r="D428" s="177"/>
      <c r="E428" s="177"/>
      <c r="F428" s="2303">
        <v>190296.23</v>
      </c>
    </row>
    <row r="429" spans="1:6">
      <c r="A429" s="2299"/>
      <c r="B429" s="172">
        <v>122</v>
      </c>
      <c r="C429" s="175" t="s">
        <v>4850</v>
      </c>
      <c r="D429" s="177"/>
      <c r="E429" s="177"/>
      <c r="F429" s="2303">
        <v>189323.3</v>
      </c>
    </row>
    <row r="430" spans="1:6">
      <c r="A430" s="2299"/>
      <c r="B430" s="172">
        <v>123</v>
      </c>
      <c r="C430" s="175" t="s">
        <v>4851</v>
      </c>
      <c r="D430" s="177"/>
      <c r="E430" s="177"/>
      <c r="F430" s="2303">
        <v>189173.38</v>
      </c>
    </row>
    <row r="431" spans="1:6">
      <c r="A431" s="2299"/>
      <c r="B431" s="172">
        <v>124</v>
      </c>
      <c r="C431" s="175" t="s">
        <v>1</v>
      </c>
      <c r="D431" s="177"/>
      <c r="E431" s="177"/>
      <c r="F431" s="2303">
        <v>188186.68</v>
      </c>
    </row>
    <row r="432" spans="1:6">
      <c r="A432" s="2299"/>
      <c r="B432" s="172">
        <v>125</v>
      </c>
      <c r="C432" s="175" t="s">
        <v>4852</v>
      </c>
      <c r="D432" s="177"/>
      <c r="E432" s="177"/>
      <c r="F432" s="2303">
        <v>185245.56</v>
      </c>
    </row>
    <row r="433" spans="1:6">
      <c r="A433" s="2299"/>
      <c r="B433" s="172">
        <v>126</v>
      </c>
      <c r="C433" s="175" t="s">
        <v>4853</v>
      </c>
      <c r="D433" s="177"/>
      <c r="E433" s="177"/>
      <c r="F433" s="2303">
        <v>182770.86</v>
      </c>
    </row>
    <row r="434" spans="1:6">
      <c r="A434" s="2299"/>
      <c r="B434" s="172">
        <v>127</v>
      </c>
      <c r="C434" s="175" t="s">
        <v>4467</v>
      </c>
      <c r="D434" s="177"/>
      <c r="E434" s="177"/>
      <c r="F434" s="2303">
        <v>181187.31</v>
      </c>
    </row>
    <row r="435" spans="1:6">
      <c r="A435" s="2299"/>
      <c r="B435" s="172">
        <v>128</v>
      </c>
      <c r="C435" s="175" t="s">
        <v>4854</v>
      </c>
      <c r="D435" s="177"/>
      <c r="E435" s="177"/>
      <c r="F435" s="2303">
        <v>180334.83</v>
      </c>
    </row>
    <row r="436" spans="1:6">
      <c r="A436" s="2299"/>
      <c r="B436" s="172">
        <v>129</v>
      </c>
      <c r="C436" s="175" t="s">
        <v>4855</v>
      </c>
      <c r="D436" s="177"/>
      <c r="E436" s="177"/>
      <c r="F436" s="2303">
        <v>178207.61</v>
      </c>
    </row>
    <row r="437" spans="1:6">
      <c r="A437" s="2299"/>
      <c r="B437" s="172">
        <v>130</v>
      </c>
      <c r="C437" s="175" t="s">
        <v>4856</v>
      </c>
      <c r="D437" s="177"/>
      <c r="E437" s="177"/>
      <c r="F437" s="2303">
        <v>176908.38</v>
      </c>
    </row>
    <row r="438" spans="1:6">
      <c r="A438" s="2299"/>
      <c r="B438" s="172">
        <v>131</v>
      </c>
      <c r="C438" s="175" t="s">
        <v>4857</v>
      </c>
      <c r="D438" s="177"/>
      <c r="E438" s="177"/>
      <c r="F438" s="2303">
        <v>175183.45</v>
      </c>
    </row>
    <row r="439" spans="1:6">
      <c r="A439" s="2299"/>
      <c r="B439" s="172">
        <v>132</v>
      </c>
      <c r="C439" s="175" t="s">
        <v>4858</v>
      </c>
      <c r="D439" s="177"/>
      <c r="E439" s="177"/>
      <c r="F439" s="2303">
        <v>172590.73</v>
      </c>
    </row>
    <row r="440" spans="1:6">
      <c r="A440" s="2299"/>
      <c r="B440" s="172">
        <v>133</v>
      </c>
      <c r="C440" s="175" t="s">
        <v>4859</v>
      </c>
      <c r="D440" s="177"/>
      <c r="E440" s="177"/>
      <c r="F440" s="2303">
        <v>172053.95</v>
      </c>
    </row>
    <row r="441" spans="1:6">
      <c r="A441" s="2299"/>
      <c r="B441" s="172">
        <v>134</v>
      </c>
      <c r="C441" s="175" t="s">
        <v>4470</v>
      </c>
      <c r="D441" s="177"/>
      <c r="E441" s="177"/>
      <c r="F441" s="2303">
        <v>171903.31</v>
      </c>
    </row>
    <row r="442" spans="1:6">
      <c r="A442" s="2299"/>
      <c r="B442" s="172">
        <v>135</v>
      </c>
      <c r="C442" s="175" t="s">
        <v>4860</v>
      </c>
      <c r="D442" s="177"/>
      <c r="E442" s="177"/>
      <c r="F442" s="2303">
        <v>168475.72</v>
      </c>
    </row>
    <row r="443" spans="1:6">
      <c r="A443" s="2299"/>
      <c r="B443" s="172">
        <v>136</v>
      </c>
      <c r="C443" s="175" t="s">
        <v>4861</v>
      </c>
      <c r="D443" s="177"/>
      <c r="E443" s="177"/>
      <c r="F443" s="2303">
        <v>167878.86</v>
      </c>
    </row>
    <row r="444" spans="1:6">
      <c r="A444" s="2299"/>
      <c r="B444" s="172">
        <v>137</v>
      </c>
      <c r="C444" s="175" t="s">
        <v>4862</v>
      </c>
      <c r="D444" s="177"/>
      <c r="E444" s="177"/>
      <c r="F444" s="2303">
        <v>166295.85</v>
      </c>
    </row>
    <row r="445" spans="1:6">
      <c r="A445" s="2299"/>
      <c r="B445" s="172">
        <v>138</v>
      </c>
      <c r="C445" s="175" t="s">
        <v>4863</v>
      </c>
      <c r="D445" s="177"/>
      <c r="E445" s="177"/>
      <c r="F445" s="2303">
        <v>165693.10999999999</v>
      </c>
    </row>
    <row r="446" spans="1:6">
      <c r="A446" s="2299"/>
      <c r="B446" s="172">
        <v>139</v>
      </c>
      <c r="C446" s="175" t="s">
        <v>4471</v>
      </c>
      <c r="D446" s="177"/>
      <c r="E446" s="177"/>
      <c r="F446" s="2303">
        <v>157240.21</v>
      </c>
    </row>
    <row r="447" spans="1:6">
      <c r="A447" s="2299"/>
      <c r="B447" s="172">
        <v>140</v>
      </c>
      <c r="C447" s="175" t="s">
        <v>4864</v>
      </c>
      <c r="D447" s="177"/>
      <c r="E447" s="177"/>
      <c r="F447" s="2303">
        <v>157092</v>
      </c>
    </row>
    <row r="448" spans="1:6">
      <c r="A448" s="2299"/>
      <c r="B448" s="172">
        <v>141</v>
      </c>
      <c r="C448" s="175" t="s">
        <v>4472</v>
      </c>
      <c r="D448" s="177"/>
      <c r="E448" s="177"/>
      <c r="F448" s="2303">
        <v>155111.53</v>
      </c>
    </row>
    <row r="449" spans="1:6">
      <c r="A449" s="2299"/>
      <c r="B449" s="172">
        <v>142</v>
      </c>
      <c r="C449" s="175" t="s">
        <v>4865</v>
      </c>
      <c r="D449" s="177"/>
      <c r="E449" s="177"/>
      <c r="F449" s="2303">
        <v>151376.21</v>
      </c>
    </row>
    <row r="450" spans="1:6">
      <c r="A450" s="2299"/>
      <c r="B450" s="172">
        <v>143</v>
      </c>
      <c r="C450" s="175" t="s">
        <v>4866</v>
      </c>
      <c r="D450" s="177"/>
      <c r="E450" s="177"/>
      <c r="F450" s="2303">
        <v>150356.76</v>
      </c>
    </row>
    <row r="451" spans="1:6">
      <c r="A451" s="2299"/>
      <c r="B451" s="172">
        <v>144</v>
      </c>
      <c r="C451" s="175" t="s">
        <v>4867</v>
      </c>
      <c r="D451" s="177"/>
      <c r="E451" s="177"/>
      <c r="F451" s="2303">
        <v>149542.85</v>
      </c>
    </row>
    <row r="452" spans="1:6">
      <c r="A452" s="2299"/>
      <c r="B452" s="172">
        <v>145</v>
      </c>
      <c r="C452" s="175" t="s">
        <v>4868</v>
      </c>
      <c r="D452" s="177"/>
      <c r="E452" s="177"/>
      <c r="F452" s="2303">
        <v>148599.79999999999</v>
      </c>
    </row>
    <row r="453" spans="1:6">
      <c r="A453" s="2299"/>
      <c r="B453" s="172">
        <v>146</v>
      </c>
      <c r="C453" s="175" t="s">
        <v>4869</v>
      </c>
      <c r="D453" s="177"/>
      <c r="E453" s="177"/>
      <c r="F453" s="2303">
        <v>147884.06</v>
      </c>
    </row>
    <row r="454" spans="1:6">
      <c r="A454" s="2299"/>
      <c r="B454" s="172">
        <v>147</v>
      </c>
      <c r="C454" s="175" t="s">
        <v>4870</v>
      </c>
      <c r="D454" s="177"/>
      <c r="E454" s="177"/>
      <c r="F454" s="2303">
        <v>146736.71</v>
      </c>
    </row>
    <row r="455" spans="1:6">
      <c r="A455" s="2299"/>
      <c r="B455" s="172">
        <v>148</v>
      </c>
      <c r="C455" s="175" t="s">
        <v>4871</v>
      </c>
      <c r="D455" s="177"/>
      <c r="E455" s="177"/>
      <c r="F455" s="2303">
        <v>142244.32</v>
      </c>
    </row>
    <row r="456" spans="1:6">
      <c r="A456" s="2299"/>
      <c r="B456" s="172">
        <v>149</v>
      </c>
      <c r="C456" s="175" t="s">
        <v>4872</v>
      </c>
      <c r="D456" s="177"/>
      <c r="E456" s="177"/>
      <c r="F456" s="2303">
        <v>141023.76</v>
      </c>
    </row>
    <row r="457" spans="1:6">
      <c r="A457" s="2299"/>
      <c r="B457" s="172">
        <v>150</v>
      </c>
      <c r="C457" s="175" t="s">
        <v>4873</v>
      </c>
      <c r="D457" s="177"/>
      <c r="E457" s="2304"/>
      <c r="F457" s="2303">
        <v>140373.20000000001</v>
      </c>
    </row>
    <row r="458" spans="1:6">
      <c r="A458" s="2299"/>
      <c r="B458" s="172">
        <v>151</v>
      </c>
      <c r="C458" s="175" t="s">
        <v>4874</v>
      </c>
      <c r="D458" s="177"/>
      <c r="E458" s="2304"/>
      <c r="F458" s="2303">
        <v>140355.88</v>
      </c>
    </row>
    <row r="459" spans="1:6" ht="15.75" thickBot="1">
      <c r="A459" s="2305"/>
      <c r="B459" s="2273">
        <v>152</v>
      </c>
      <c r="C459" s="176" t="s">
        <v>4875</v>
      </c>
      <c r="D459" s="2272"/>
      <c r="E459" s="2273"/>
      <c r="F459" s="2306">
        <v>139695.07</v>
      </c>
    </row>
    <row r="460" spans="1:6">
      <c r="A460" s="187"/>
      <c r="B460" s="187"/>
      <c r="C460" s="187"/>
      <c r="D460" s="187"/>
      <c r="E460" s="187"/>
      <c r="F460" s="2307"/>
    </row>
    <row r="461" spans="1:6" ht="15.75">
      <c r="A461" s="2308" t="s">
        <v>1586</v>
      </c>
      <c r="B461" s="187"/>
      <c r="C461" s="187"/>
      <c r="D461" s="2309"/>
      <c r="E461" s="187"/>
      <c r="F461" s="2307"/>
    </row>
    <row r="462" spans="1:6">
      <c r="A462" s="188" t="s">
        <v>1591</v>
      </c>
      <c r="B462" s="188"/>
      <c r="C462" s="188"/>
      <c r="D462" s="188"/>
      <c r="E462" s="188"/>
      <c r="F462" s="2310"/>
    </row>
    <row r="463" spans="1:6" ht="15.75" thickBot="1">
      <c r="A463" s="187"/>
      <c r="B463" s="187" t="s">
        <v>4743</v>
      </c>
      <c r="C463" s="187"/>
      <c r="D463" s="187"/>
      <c r="E463" s="2311"/>
      <c r="F463" s="2294">
        <v>41639</v>
      </c>
    </row>
    <row r="464" spans="1:6">
      <c r="A464" s="2312"/>
      <c r="B464" s="189"/>
      <c r="C464" s="189"/>
      <c r="D464" s="189"/>
      <c r="E464" s="189"/>
      <c r="F464" s="2313"/>
    </row>
    <row r="465" spans="1:6" ht="15.75">
      <c r="A465" s="2314"/>
      <c r="B465" s="188" t="s">
        <v>1574</v>
      </c>
      <c r="C465" s="188"/>
      <c r="D465" s="188"/>
      <c r="E465" s="188"/>
      <c r="F465" s="2315"/>
    </row>
    <row r="466" spans="1:6">
      <c r="A466" s="2316"/>
      <c r="B466" s="190"/>
      <c r="C466" s="190"/>
      <c r="D466" s="187"/>
      <c r="E466" s="187"/>
      <c r="F466" s="2317"/>
    </row>
    <row r="467" spans="1:6">
      <c r="A467" s="2318"/>
      <c r="B467" s="172">
        <v>153</v>
      </c>
      <c r="C467" s="175" t="s">
        <v>4876</v>
      </c>
      <c r="D467" s="2319"/>
      <c r="E467" s="2319"/>
      <c r="F467" s="2320">
        <v>135500.01999999999</v>
      </c>
    </row>
    <row r="468" spans="1:6">
      <c r="A468" s="2316"/>
      <c r="B468" s="172">
        <v>154</v>
      </c>
      <c r="C468" s="175" t="s">
        <v>4877</v>
      </c>
      <c r="D468" s="187"/>
      <c r="E468" s="187"/>
      <c r="F468" s="2321">
        <v>135428.29999999999</v>
      </c>
    </row>
    <row r="469" spans="1:6">
      <c r="A469" s="2316"/>
      <c r="B469" s="172">
        <v>155</v>
      </c>
      <c r="C469" s="175" t="s">
        <v>4473</v>
      </c>
      <c r="D469" s="187"/>
      <c r="E469" s="187"/>
      <c r="F469" s="2321">
        <v>135151.69</v>
      </c>
    </row>
    <row r="470" spans="1:6">
      <c r="A470" s="2316"/>
      <c r="B470" s="172">
        <v>156</v>
      </c>
      <c r="C470" s="175" t="s">
        <v>4878</v>
      </c>
      <c r="D470" s="187"/>
      <c r="E470" s="187"/>
      <c r="F470" s="2321">
        <v>134741.23000000001</v>
      </c>
    </row>
    <row r="471" spans="1:6">
      <c r="A471" s="2316"/>
      <c r="B471" s="172">
        <v>157</v>
      </c>
      <c r="C471" s="175" t="s">
        <v>4474</v>
      </c>
      <c r="D471" s="187"/>
      <c r="E471" s="187"/>
      <c r="F471" s="2321">
        <v>133879.99</v>
      </c>
    </row>
    <row r="472" spans="1:6">
      <c r="A472" s="2316"/>
      <c r="B472" s="172">
        <v>158</v>
      </c>
      <c r="C472" s="175" t="s">
        <v>4879</v>
      </c>
      <c r="D472" s="187"/>
      <c r="E472" s="187"/>
      <c r="F472" s="2321">
        <v>133259.03</v>
      </c>
    </row>
    <row r="473" spans="1:6">
      <c r="A473" s="2316"/>
      <c r="B473" s="172">
        <v>159</v>
      </c>
      <c r="C473" s="175" t="s">
        <v>4880</v>
      </c>
      <c r="D473" s="187"/>
      <c r="E473" s="187"/>
      <c r="F473" s="2321">
        <v>131686.59</v>
      </c>
    </row>
    <row r="474" spans="1:6">
      <c r="A474" s="2316"/>
      <c r="B474" s="172">
        <v>160</v>
      </c>
      <c r="C474" s="175" t="s">
        <v>4881</v>
      </c>
      <c r="D474" s="187"/>
      <c r="E474" s="187"/>
      <c r="F474" s="2321">
        <v>131509.71</v>
      </c>
    </row>
    <row r="475" spans="1:6">
      <c r="A475" s="2316"/>
      <c r="B475" s="172">
        <v>161</v>
      </c>
      <c r="C475" s="175" t="s">
        <v>4882</v>
      </c>
      <c r="D475" s="187"/>
      <c r="E475" s="187"/>
      <c r="F475" s="2321">
        <v>130972.76</v>
      </c>
    </row>
    <row r="476" spans="1:6">
      <c r="A476" s="2316"/>
      <c r="B476" s="172">
        <v>162</v>
      </c>
      <c r="C476" s="175" t="s">
        <v>4883</v>
      </c>
      <c r="D476" s="2322"/>
      <c r="E476" s="2322"/>
      <c r="F476" s="2321">
        <v>130389</v>
      </c>
    </row>
    <row r="477" spans="1:6">
      <c r="A477" s="2316"/>
      <c r="B477" s="172">
        <v>163</v>
      </c>
      <c r="C477" s="175" t="s">
        <v>4884</v>
      </c>
      <c r="D477" s="187"/>
      <c r="E477" s="187"/>
      <c r="F477" s="2321">
        <v>129953.12</v>
      </c>
    </row>
    <row r="478" spans="1:6">
      <c r="A478" s="2316"/>
      <c r="B478" s="172">
        <v>164</v>
      </c>
      <c r="C478" s="175" t="s">
        <v>4477</v>
      </c>
      <c r="D478" s="187"/>
      <c r="E478" s="187"/>
      <c r="F478" s="2321">
        <v>128841.97</v>
      </c>
    </row>
    <row r="479" spans="1:6">
      <c r="A479" s="2316"/>
      <c r="B479" s="172">
        <v>165</v>
      </c>
      <c r="C479" s="175" t="s">
        <v>4476</v>
      </c>
      <c r="D479" s="187"/>
      <c r="E479" s="187"/>
      <c r="F479" s="2321">
        <v>128624.79</v>
      </c>
    </row>
    <row r="480" spans="1:6">
      <c r="A480" s="2316"/>
      <c r="B480" s="172">
        <v>166</v>
      </c>
      <c r="C480" s="175" t="s">
        <v>4478</v>
      </c>
      <c r="D480" s="187"/>
      <c r="E480" s="187"/>
      <c r="F480" s="2321">
        <v>128287.3</v>
      </c>
    </row>
    <row r="481" spans="1:6">
      <c r="A481" s="2316"/>
      <c r="B481" s="172">
        <v>167</v>
      </c>
      <c r="C481" s="175" t="s">
        <v>4885</v>
      </c>
      <c r="D481" s="187"/>
      <c r="E481" s="187"/>
      <c r="F481" s="2321">
        <v>128258.77</v>
      </c>
    </row>
    <row r="482" spans="1:6">
      <c r="A482" s="2316"/>
      <c r="B482" s="172">
        <v>168</v>
      </c>
      <c r="C482" s="175" t="s">
        <v>4886</v>
      </c>
      <c r="D482" s="187"/>
      <c r="E482" s="187"/>
      <c r="F482" s="2321">
        <v>127857.31</v>
      </c>
    </row>
    <row r="483" spans="1:6">
      <c r="A483" s="2316"/>
      <c r="B483" s="172">
        <v>169</v>
      </c>
      <c r="C483" s="175" t="s">
        <v>4887</v>
      </c>
      <c r="D483" s="187"/>
      <c r="E483" s="187"/>
      <c r="F483" s="2321">
        <v>127444.47</v>
      </c>
    </row>
    <row r="484" spans="1:6">
      <c r="A484" s="2316"/>
      <c r="B484" s="172">
        <v>170</v>
      </c>
      <c r="C484" s="175" t="s">
        <v>4888</v>
      </c>
      <c r="D484" s="187"/>
      <c r="E484" s="187"/>
      <c r="F484" s="2321">
        <v>127195.43</v>
      </c>
    </row>
    <row r="485" spans="1:6">
      <c r="A485" s="2316"/>
      <c r="B485" s="172">
        <v>171</v>
      </c>
      <c r="C485" s="175" t="s">
        <v>6</v>
      </c>
      <c r="D485" s="187"/>
      <c r="E485" s="187"/>
      <c r="F485" s="2321">
        <v>125663.48</v>
      </c>
    </row>
    <row r="486" spans="1:6">
      <c r="A486" s="2316"/>
      <c r="B486" s="172">
        <v>172</v>
      </c>
      <c r="C486" s="175" t="s">
        <v>4889</v>
      </c>
      <c r="D486" s="187"/>
      <c r="E486" s="187"/>
      <c r="F486" s="2321">
        <v>124506.82</v>
      </c>
    </row>
    <row r="487" spans="1:6">
      <c r="A487" s="2316"/>
      <c r="B487" s="172">
        <v>173</v>
      </c>
      <c r="C487" s="175" t="s">
        <v>4479</v>
      </c>
      <c r="D487" s="187"/>
      <c r="E487" s="187"/>
      <c r="F487" s="2321">
        <v>124395.06</v>
      </c>
    </row>
    <row r="488" spans="1:6">
      <c r="A488" s="2316"/>
      <c r="B488" s="172">
        <v>174</v>
      </c>
      <c r="C488" s="175" t="s">
        <v>4890</v>
      </c>
      <c r="D488" s="187"/>
      <c r="E488" s="187"/>
      <c r="F488" s="2321">
        <v>123970.27</v>
      </c>
    </row>
    <row r="489" spans="1:6">
      <c r="A489" s="2316"/>
      <c r="B489" s="172">
        <v>175</v>
      </c>
      <c r="C489" s="175" t="s">
        <v>4891</v>
      </c>
      <c r="D489" s="187"/>
      <c r="E489" s="187"/>
      <c r="F489" s="2321">
        <v>123391.29</v>
      </c>
    </row>
    <row r="490" spans="1:6">
      <c r="A490" s="2316"/>
      <c r="B490" s="172">
        <v>176</v>
      </c>
      <c r="C490" s="175" t="s">
        <v>4892</v>
      </c>
      <c r="D490" s="187"/>
      <c r="E490" s="187"/>
      <c r="F490" s="2321">
        <v>121167.69</v>
      </c>
    </row>
    <row r="491" spans="1:6">
      <c r="A491" s="2316"/>
      <c r="B491" s="172">
        <v>177</v>
      </c>
      <c r="C491" s="175" t="s">
        <v>4893</v>
      </c>
      <c r="D491" s="187"/>
      <c r="E491" s="187"/>
      <c r="F491" s="2321">
        <v>119733.27</v>
      </c>
    </row>
    <row r="492" spans="1:6">
      <c r="A492" s="2316"/>
      <c r="B492" s="172">
        <v>178</v>
      </c>
      <c r="C492" s="175" t="s">
        <v>4894</v>
      </c>
      <c r="D492" s="187"/>
      <c r="E492" s="187"/>
      <c r="F492" s="2321">
        <v>119224.35</v>
      </c>
    </row>
    <row r="493" spans="1:6">
      <c r="A493" s="2316"/>
      <c r="B493" s="172">
        <v>179</v>
      </c>
      <c r="C493" s="175" t="s">
        <v>4895</v>
      </c>
      <c r="D493" s="187"/>
      <c r="E493" s="187"/>
      <c r="F493" s="2321">
        <v>118523.78</v>
      </c>
    </row>
    <row r="494" spans="1:6">
      <c r="A494" s="2316"/>
      <c r="B494" s="172">
        <v>180</v>
      </c>
      <c r="C494" s="175" t="s">
        <v>4896</v>
      </c>
      <c r="D494" s="187"/>
      <c r="E494" s="187"/>
      <c r="F494" s="2321">
        <v>116074.68</v>
      </c>
    </row>
    <row r="495" spans="1:6">
      <c r="A495" s="2316"/>
      <c r="B495" s="172">
        <v>181</v>
      </c>
      <c r="C495" s="175" t="s">
        <v>4897</v>
      </c>
      <c r="D495" s="187"/>
      <c r="E495" s="187"/>
      <c r="F495" s="2321">
        <v>115321.9</v>
      </c>
    </row>
    <row r="496" spans="1:6">
      <c r="A496" s="2316"/>
      <c r="B496" s="172">
        <v>182</v>
      </c>
      <c r="C496" s="175" t="s">
        <v>4898</v>
      </c>
      <c r="D496" s="187"/>
      <c r="E496" s="187"/>
      <c r="F496" s="2321">
        <v>113464.23</v>
      </c>
    </row>
    <row r="497" spans="1:6">
      <c r="A497" s="2316"/>
      <c r="B497" s="172">
        <v>183</v>
      </c>
      <c r="C497" s="175" t="s">
        <v>4899</v>
      </c>
      <c r="D497" s="187"/>
      <c r="E497" s="187"/>
      <c r="F497" s="2321">
        <v>112462.26</v>
      </c>
    </row>
    <row r="498" spans="1:6">
      <c r="A498" s="2316"/>
      <c r="B498" s="172">
        <v>184</v>
      </c>
      <c r="C498" s="175" t="s">
        <v>4900</v>
      </c>
      <c r="D498" s="187"/>
      <c r="E498" s="187"/>
      <c r="F498" s="2321">
        <v>111027.07</v>
      </c>
    </row>
    <row r="499" spans="1:6">
      <c r="A499" s="2316"/>
      <c r="B499" s="172">
        <v>185</v>
      </c>
      <c r="C499" s="175" t="s">
        <v>4901</v>
      </c>
      <c r="D499" s="187"/>
      <c r="E499" s="187"/>
      <c r="F499" s="2321">
        <v>110989.91</v>
      </c>
    </row>
    <row r="500" spans="1:6">
      <c r="A500" s="2316"/>
      <c r="B500" s="172">
        <v>186</v>
      </c>
      <c r="C500" s="175" t="s">
        <v>4902</v>
      </c>
      <c r="D500" s="187"/>
      <c r="E500" s="187"/>
      <c r="F500" s="2321">
        <v>110170.75</v>
      </c>
    </row>
    <row r="501" spans="1:6">
      <c r="A501" s="2316"/>
      <c r="B501" s="172">
        <v>187</v>
      </c>
      <c r="C501" s="175" t="s">
        <v>4903</v>
      </c>
      <c r="D501" s="187"/>
      <c r="E501" s="187"/>
      <c r="F501" s="2321">
        <v>109532.13</v>
      </c>
    </row>
    <row r="502" spans="1:6">
      <c r="A502" s="2316"/>
      <c r="B502" s="172">
        <v>188</v>
      </c>
      <c r="C502" s="175" t="s">
        <v>4904</v>
      </c>
      <c r="D502" s="187"/>
      <c r="E502" s="187"/>
      <c r="F502" s="2321">
        <v>109214.35</v>
      </c>
    </row>
    <row r="503" spans="1:6">
      <c r="A503" s="2316"/>
      <c r="B503" s="172">
        <v>189</v>
      </c>
      <c r="C503" s="175" t="s">
        <v>4905</v>
      </c>
      <c r="D503" s="187"/>
      <c r="E503" s="187"/>
      <c r="F503" s="2321">
        <v>108719.12</v>
      </c>
    </row>
    <row r="504" spans="1:6">
      <c r="A504" s="2316"/>
      <c r="B504" s="172">
        <v>190</v>
      </c>
      <c r="C504" s="175" t="s">
        <v>4906</v>
      </c>
      <c r="D504" s="187"/>
      <c r="E504" s="187"/>
      <c r="F504" s="2321">
        <v>107983.78</v>
      </c>
    </row>
    <row r="505" spans="1:6">
      <c r="A505" s="2316"/>
      <c r="B505" s="172">
        <v>191</v>
      </c>
      <c r="C505" s="175" t="s">
        <v>4907</v>
      </c>
      <c r="D505" s="187"/>
      <c r="E505" s="187"/>
      <c r="F505" s="2321">
        <v>107887.19</v>
      </c>
    </row>
    <row r="506" spans="1:6">
      <c r="A506" s="2316"/>
      <c r="B506" s="172">
        <v>192</v>
      </c>
      <c r="C506" s="175" t="s">
        <v>4908</v>
      </c>
      <c r="D506" s="187"/>
      <c r="E506" s="187"/>
      <c r="F506" s="2321">
        <v>107812.22</v>
      </c>
    </row>
    <row r="507" spans="1:6">
      <c r="A507" s="2316"/>
      <c r="B507" s="172">
        <v>193</v>
      </c>
      <c r="C507" s="175" t="s">
        <v>4481</v>
      </c>
      <c r="D507" s="187"/>
      <c r="E507" s="187"/>
      <c r="F507" s="2321">
        <v>107687.28</v>
      </c>
    </row>
    <row r="508" spans="1:6">
      <c r="A508" s="2316"/>
      <c r="B508" s="172">
        <v>194</v>
      </c>
      <c r="C508" s="175" t="s">
        <v>4909</v>
      </c>
      <c r="D508" s="187"/>
      <c r="E508" s="187"/>
      <c r="F508" s="2321">
        <v>107649.07</v>
      </c>
    </row>
    <row r="509" spans="1:6">
      <c r="A509" s="2316"/>
      <c r="B509" s="172">
        <v>195</v>
      </c>
      <c r="C509" s="175" t="s">
        <v>4910</v>
      </c>
      <c r="D509" s="187"/>
      <c r="E509" s="187"/>
      <c r="F509" s="2321">
        <v>107361.7</v>
      </c>
    </row>
    <row r="510" spans="1:6">
      <c r="A510" s="2316"/>
      <c r="B510" s="172">
        <v>196</v>
      </c>
      <c r="C510" s="175" t="s">
        <v>4911</v>
      </c>
      <c r="D510" s="187"/>
      <c r="E510" s="187"/>
      <c r="F510" s="2321">
        <v>105806.46</v>
      </c>
    </row>
    <row r="511" spans="1:6">
      <c r="A511" s="2316"/>
      <c r="B511" s="172">
        <v>197</v>
      </c>
      <c r="C511" s="175" t="s">
        <v>4912</v>
      </c>
      <c r="D511" s="187"/>
      <c r="E511" s="187"/>
      <c r="F511" s="2321">
        <v>104232.01</v>
      </c>
    </row>
    <row r="512" spans="1:6">
      <c r="A512" s="2316"/>
      <c r="B512" s="172">
        <v>198</v>
      </c>
      <c r="C512" s="175" t="s">
        <v>4480</v>
      </c>
      <c r="D512" s="187"/>
      <c r="E512" s="187"/>
      <c r="F512" s="2321">
        <v>104176.59</v>
      </c>
    </row>
    <row r="513" spans="1:6">
      <c r="A513" s="2316"/>
      <c r="B513" s="172">
        <v>199</v>
      </c>
      <c r="C513" s="175" t="s">
        <v>4913</v>
      </c>
      <c r="D513" s="187"/>
      <c r="E513" s="187"/>
      <c r="F513" s="2321">
        <v>102670.64</v>
      </c>
    </row>
    <row r="514" spans="1:6">
      <c r="A514" s="2316"/>
      <c r="B514" s="172">
        <v>200</v>
      </c>
      <c r="C514" s="175" t="s">
        <v>4914</v>
      </c>
      <c r="D514" s="187"/>
      <c r="E514" s="187"/>
      <c r="F514" s="2321">
        <v>102298.83</v>
      </c>
    </row>
    <row r="515" spans="1:6">
      <c r="A515" s="2316"/>
      <c r="B515" s="172">
        <v>201</v>
      </c>
      <c r="C515" s="175" t="s">
        <v>4915</v>
      </c>
      <c r="D515" s="187"/>
      <c r="E515" s="187"/>
      <c r="F515" s="2321">
        <v>101749.78</v>
      </c>
    </row>
    <row r="516" spans="1:6">
      <c r="A516" s="2316"/>
      <c r="B516" s="172">
        <v>202</v>
      </c>
      <c r="C516" s="175" t="s">
        <v>4916</v>
      </c>
      <c r="D516" s="187"/>
      <c r="E516" s="187"/>
      <c r="F516" s="2321">
        <v>101364.84</v>
      </c>
    </row>
    <row r="517" spans="1:6">
      <c r="A517" s="2316"/>
      <c r="B517" s="187"/>
      <c r="C517" s="187"/>
      <c r="D517" s="187"/>
      <c r="E517" s="187"/>
      <c r="F517" s="2323"/>
    </row>
    <row r="518" spans="1:6">
      <c r="A518" s="2316"/>
      <c r="B518" s="187"/>
      <c r="C518" s="2324" t="s">
        <v>4533</v>
      </c>
      <c r="D518" s="187"/>
      <c r="E518" s="187"/>
      <c r="F518" s="2321">
        <f>22794857-367698+41639-1000121.62</f>
        <v>21468676.379999999</v>
      </c>
    </row>
    <row r="519" spans="1:6">
      <c r="A519" s="2316"/>
      <c r="B519" s="187"/>
      <c r="C519" s="187"/>
      <c r="D519" s="187"/>
      <c r="E519" s="187"/>
      <c r="F519" s="2323"/>
    </row>
    <row r="520" spans="1:6" ht="15.75" thickBot="1">
      <c r="A520" s="2325"/>
      <c r="B520" s="2326"/>
      <c r="C520" s="191"/>
      <c r="D520" s="191"/>
      <c r="E520" s="2326" t="s">
        <v>3025</v>
      </c>
      <c r="F520" s="2327">
        <f>SUM(F467:F518,F406:F459,F344:F398,F293:F335)</f>
        <v>131997182.27000001</v>
      </c>
    </row>
    <row r="521" spans="1:6">
      <c r="A521" s="192"/>
      <c r="B521" s="192"/>
      <c r="C521" s="192"/>
      <c r="D521" s="192"/>
      <c r="E521" s="192"/>
      <c r="F521" s="2328"/>
    </row>
    <row r="522" spans="1:6" ht="15.75">
      <c r="A522" s="2308" t="s">
        <v>1586</v>
      </c>
      <c r="B522" s="187"/>
      <c r="C522" s="187"/>
      <c r="D522" s="2309"/>
      <c r="E522" s="187"/>
      <c r="F522" s="2307"/>
    </row>
    <row r="523" spans="1:6">
      <c r="A523" s="188" t="s">
        <v>1592</v>
      </c>
      <c r="B523" s="188"/>
      <c r="C523" s="188"/>
      <c r="D523" s="188"/>
      <c r="E523" s="188"/>
      <c r="F523" s="2310"/>
    </row>
    <row r="524" spans="1:6">
      <c r="A524" s="193"/>
      <c r="B524" s="193"/>
      <c r="C524" s="193"/>
      <c r="D524" s="193"/>
      <c r="E524" s="193"/>
      <c r="F524" s="2329"/>
    </row>
  </sheetData>
  <printOptions horizontalCentered="1" verticalCentered="1"/>
  <pageMargins left="0.7" right="0.7" top="0.75" bottom="0.75" header="0.3" footer="0.3"/>
  <pageSetup scale="59" fitToHeight="4" orientation="portrait" r:id="rId1"/>
  <rowBreaks count="4" manualBreakCount="4">
    <brk id="277" max="16383" man="1"/>
    <brk id="338" max="16383" man="1"/>
    <brk id="401" max="16383" man="1"/>
    <brk id="462" max="16383" man="1"/>
  </rowBreaks>
</worksheet>
</file>

<file path=xl/worksheets/sheet25.xml><?xml version="1.0" encoding="utf-8"?>
<worksheet xmlns="http://schemas.openxmlformats.org/spreadsheetml/2006/main" xmlns:r="http://schemas.openxmlformats.org/officeDocument/2006/relationships">
  <sheetPr codeName="Sheet25">
    <tabColor rgb="FF00B050"/>
    <pageSetUpPr fitToPage="1"/>
  </sheetPr>
  <dimension ref="A1:F66"/>
  <sheetViews>
    <sheetView zoomScale="70" zoomScaleNormal="70" workbookViewId="0">
      <selection activeCell="A2" sqref="A2"/>
    </sheetView>
  </sheetViews>
  <sheetFormatPr defaultRowHeight="15"/>
  <cols>
    <col min="1" max="2" width="8.88671875" style="2201"/>
    <col min="3" max="3" width="68.6640625" style="2201" bestFit="1" customWidth="1"/>
    <col min="4" max="4" width="20" style="2201" bestFit="1" customWidth="1"/>
    <col min="5" max="5" width="16.6640625" style="2201" bestFit="1" customWidth="1"/>
    <col min="6" max="6" width="18.5546875" style="2201" bestFit="1" customWidth="1"/>
    <col min="7" max="258" width="8.88671875" style="2201"/>
    <col min="259" max="259" width="68.6640625" style="2201" bestFit="1" customWidth="1"/>
    <col min="260" max="260" width="20" style="2201" bestFit="1" customWidth="1"/>
    <col min="261" max="261" width="16.6640625" style="2201" bestFit="1" customWidth="1"/>
    <col min="262" max="262" width="18.5546875" style="2201" bestFit="1" customWidth="1"/>
    <col min="263" max="514" width="8.88671875" style="2201"/>
    <col min="515" max="515" width="68.6640625" style="2201" bestFit="1" customWidth="1"/>
    <col min="516" max="516" width="20" style="2201" bestFit="1" customWidth="1"/>
    <col min="517" max="517" width="16.6640625" style="2201" bestFit="1" customWidth="1"/>
    <col min="518" max="518" width="18.5546875" style="2201" bestFit="1" customWidth="1"/>
    <col min="519" max="770" width="8.88671875" style="2201"/>
    <col min="771" max="771" width="68.6640625" style="2201" bestFit="1" customWidth="1"/>
    <col min="772" max="772" width="20" style="2201" bestFit="1" customWidth="1"/>
    <col min="773" max="773" width="16.6640625" style="2201" bestFit="1" customWidth="1"/>
    <col min="774" max="774" width="18.5546875" style="2201" bestFit="1" customWidth="1"/>
    <col min="775" max="1026" width="8.88671875" style="2201"/>
    <col min="1027" max="1027" width="68.6640625" style="2201" bestFit="1" customWidth="1"/>
    <col min="1028" max="1028" width="20" style="2201" bestFit="1" customWidth="1"/>
    <col min="1029" max="1029" width="16.6640625" style="2201" bestFit="1" customWidth="1"/>
    <col min="1030" max="1030" width="18.5546875" style="2201" bestFit="1" customWidth="1"/>
    <col min="1031" max="1282" width="8.88671875" style="2201"/>
    <col min="1283" max="1283" width="68.6640625" style="2201" bestFit="1" customWidth="1"/>
    <col min="1284" max="1284" width="20" style="2201" bestFit="1" customWidth="1"/>
    <col min="1285" max="1285" width="16.6640625" style="2201" bestFit="1" customWidth="1"/>
    <col min="1286" max="1286" width="18.5546875" style="2201" bestFit="1" customWidth="1"/>
    <col min="1287" max="1538" width="8.88671875" style="2201"/>
    <col min="1539" max="1539" width="68.6640625" style="2201" bestFit="1" customWidth="1"/>
    <col min="1540" max="1540" width="20" style="2201" bestFit="1" customWidth="1"/>
    <col min="1541" max="1541" width="16.6640625" style="2201" bestFit="1" customWidth="1"/>
    <col min="1542" max="1542" width="18.5546875" style="2201" bestFit="1" customWidth="1"/>
    <col min="1543" max="1794" width="8.88671875" style="2201"/>
    <col min="1795" max="1795" width="68.6640625" style="2201" bestFit="1" customWidth="1"/>
    <col min="1796" max="1796" width="20" style="2201" bestFit="1" customWidth="1"/>
    <col min="1797" max="1797" width="16.6640625" style="2201" bestFit="1" customWidth="1"/>
    <col min="1798" max="1798" width="18.5546875" style="2201" bestFit="1" customWidth="1"/>
    <col min="1799" max="2050" width="8.88671875" style="2201"/>
    <col min="2051" max="2051" width="68.6640625" style="2201" bestFit="1" customWidth="1"/>
    <col min="2052" max="2052" width="20" style="2201" bestFit="1" customWidth="1"/>
    <col min="2053" max="2053" width="16.6640625" style="2201" bestFit="1" customWidth="1"/>
    <col min="2054" max="2054" width="18.5546875" style="2201" bestFit="1" customWidth="1"/>
    <col min="2055" max="2306" width="8.88671875" style="2201"/>
    <col min="2307" max="2307" width="68.6640625" style="2201" bestFit="1" customWidth="1"/>
    <col min="2308" max="2308" width="20" style="2201" bestFit="1" customWidth="1"/>
    <col min="2309" max="2309" width="16.6640625" style="2201" bestFit="1" customWidth="1"/>
    <col min="2310" max="2310" width="18.5546875" style="2201" bestFit="1" customWidth="1"/>
    <col min="2311" max="2562" width="8.88671875" style="2201"/>
    <col min="2563" max="2563" width="68.6640625" style="2201" bestFit="1" customWidth="1"/>
    <col min="2564" max="2564" width="20" style="2201" bestFit="1" customWidth="1"/>
    <col min="2565" max="2565" width="16.6640625" style="2201" bestFit="1" customWidth="1"/>
    <col min="2566" max="2566" width="18.5546875" style="2201" bestFit="1" customWidth="1"/>
    <col min="2567" max="2818" width="8.88671875" style="2201"/>
    <col min="2819" max="2819" width="68.6640625" style="2201" bestFit="1" customWidth="1"/>
    <col min="2820" max="2820" width="20" style="2201" bestFit="1" customWidth="1"/>
    <col min="2821" max="2821" width="16.6640625" style="2201" bestFit="1" customWidth="1"/>
    <col min="2822" max="2822" width="18.5546875" style="2201" bestFit="1" customWidth="1"/>
    <col min="2823" max="3074" width="8.88671875" style="2201"/>
    <col min="3075" max="3075" width="68.6640625" style="2201" bestFit="1" customWidth="1"/>
    <col min="3076" max="3076" width="20" style="2201" bestFit="1" customWidth="1"/>
    <col min="3077" max="3077" width="16.6640625" style="2201" bestFit="1" customWidth="1"/>
    <col min="3078" max="3078" width="18.5546875" style="2201" bestFit="1" customWidth="1"/>
    <col min="3079" max="3330" width="8.88671875" style="2201"/>
    <col min="3331" max="3331" width="68.6640625" style="2201" bestFit="1" customWidth="1"/>
    <col min="3332" max="3332" width="20" style="2201" bestFit="1" customWidth="1"/>
    <col min="3333" max="3333" width="16.6640625" style="2201" bestFit="1" customWidth="1"/>
    <col min="3334" max="3334" width="18.5546875" style="2201" bestFit="1" customWidth="1"/>
    <col min="3335" max="3586" width="8.88671875" style="2201"/>
    <col min="3587" max="3587" width="68.6640625" style="2201" bestFit="1" customWidth="1"/>
    <col min="3588" max="3588" width="20" style="2201" bestFit="1" customWidth="1"/>
    <col min="3589" max="3589" width="16.6640625" style="2201" bestFit="1" customWidth="1"/>
    <col min="3590" max="3590" width="18.5546875" style="2201" bestFit="1" customWidth="1"/>
    <col min="3591" max="3842" width="8.88671875" style="2201"/>
    <col min="3843" max="3843" width="68.6640625" style="2201" bestFit="1" customWidth="1"/>
    <col min="3844" max="3844" width="20" style="2201" bestFit="1" customWidth="1"/>
    <col min="3845" max="3845" width="16.6640625" style="2201" bestFit="1" customWidth="1"/>
    <col min="3846" max="3846" width="18.5546875" style="2201" bestFit="1" customWidth="1"/>
    <col min="3847" max="4098" width="8.88671875" style="2201"/>
    <col min="4099" max="4099" width="68.6640625" style="2201" bestFit="1" customWidth="1"/>
    <col min="4100" max="4100" width="20" style="2201" bestFit="1" customWidth="1"/>
    <col min="4101" max="4101" width="16.6640625" style="2201" bestFit="1" customWidth="1"/>
    <col min="4102" max="4102" width="18.5546875" style="2201" bestFit="1" customWidth="1"/>
    <col min="4103" max="4354" width="8.88671875" style="2201"/>
    <col min="4355" max="4355" width="68.6640625" style="2201" bestFit="1" customWidth="1"/>
    <col min="4356" max="4356" width="20" style="2201" bestFit="1" customWidth="1"/>
    <col min="4357" max="4357" width="16.6640625" style="2201" bestFit="1" customWidth="1"/>
    <col min="4358" max="4358" width="18.5546875" style="2201" bestFit="1" customWidth="1"/>
    <col min="4359" max="4610" width="8.88671875" style="2201"/>
    <col min="4611" max="4611" width="68.6640625" style="2201" bestFit="1" customWidth="1"/>
    <col min="4612" max="4612" width="20" style="2201" bestFit="1" customWidth="1"/>
    <col min="4613" max="4613" width="16.6640625" style="2201" bestFit="1" customWidth="1"/>
    <col min="4614" max="4614" width="18.5546875" style="2201" bestFit="1" customWidth="1"/>
    <col min="4615" max="4866" width="8.88671875" style="2201"/>
    <col min="4867" max="4867" width="68.6640625" style="2201" bestFit="1" customWidth="1"/>
    <col min="4868" max="4868" width="20" style="2201" bestFit="1" customWidth="1"/>
    <col min="4869" max="4869" width="16.6640625" style="2201" bestFit="1" customWidth="1"/>
    <col min="4870" max="4870" width="18.5546875" style="2201" bestFit="1" customWidth="1"/>
    <col min="4871" max="5122" width="8.88671875" style="2201"/>
    <col min="5123" max="5123" width="68.6640625" style="2201" bestFit="1" customWidth="1"/>
    <col min="5124" max="5124" width="20" style="2201" bestFit="1" customWidth="1"/>
    <col min="5125" max="5125" width="16.6640625" style="2201" bestFit="1" customWidth="1"/>
    <col min="5126" max="5126" width="18.5546875" style="2201" bestFit="1" customWidth="1"/>
    <col min="5127" max="5378" width="8.88671875" style="2201"/>
    <col min="5379" max="5379" width="68.6640625" style="2201" bestFit="1" customWidth="1"/>
    <col min="5380" max="5380" width="20" style="2201" bestFit="1" customWidth="1"/>
    <col min="5381" max="5381" width="16.6640625" style="2201" bestFit="1" customWidth="1"/>
    <col min="5382" max="5382" width="18.5546875" style="2201" bestFit="1" customWidth="1"/>
    <col min="5383" max="5634" width="8.88671875" style="2201"/>
    <col min="5635" max="5635" width="68.6640625" style="2201" bestFit="1" customWidth="1"/>
    <col min="5636" max="5636" width="20" style="2201" bestFit="1" customWidth="1"/>
    <col min="5637" max="5637" width="16.6640625" style="2201" bestFit="1" customWidth="1"/>
    <col min="5638" max="5638" width="18.5546875" style="2201" bestFit="1" customWidth="1"/>
    <col min="5639" max="5890" width="8.88671875" style="2201"/>
    <col min="5891" max="5891" width="68.6640625" style="2201" bestFit="1" customWidth="1"/>
    <col min="5892" max="5892" width="20" style="2201" bestFit="1" customWidth="1"/>
    <col min="5893" max="5893" width="16.6640625" style="2201" bestFit="1" customWidth="1"/>
    <col min="5894" max="5894" width="18.5546875" style="2201" bestFit="1" customWidth="1"/>
    <col min="5895" max="6146" width="8.88671875" style="2201"/>
    <col min="6147" max="6147" width="68.6640625" style="2201" bestFit="1" customWidth="1"/>
    <col min="6148" max="6148" width="20" style="2201" bestFit="1" customWidth="1"/>
    <col min="6149" max="6149" width="16.6640625" style="2201" bestFit="1" customWidth="1"/>
    <col min="6150" max="6150" width="18.5546875" style="2201" bestFit="1" customWidth="1"/>
    <col min="6151" max="6402" width="8.88671875" style="2201"/>
    <col min="6403" max="6403" width="68.6640625" style="2201" bestFit="1" customWidth="1"/>
    <col min="6404" max="6404" width="20" style="2201" bestFit="1" customWidth="1"/>
    <col min="6405" max="6405" width="16.6640625" style="2201" bestFit="1" customWidth="1"/>
    <col min="6406" max="6406" width="18.5546875" style="2201" bestFit="1" customWidth="1"/>
    <col min="6407" max="6658" width="8.88671875" style="2201"/>
    <col min="6659" max="6659" width="68.6640625" style="2201" bestFit="1" customWidth="1"/>
    <col min="6660" max="6660" width="20" style="2201" bestFit="1" customWidth="1"/>
    <col min="6661" max="6661" width="16.6640625" style="2201" bestFit="1" customWidth="1"/>
    <col min="6662" max="6662" width="18.5546875" style="2201" bestFit="1" customWidth="1"/>
    <col min="6663" max="6914" width="8.88671875" style="2201"/>
    <col min="6915" max="6915" width="68.6640625" style="2201" bestFit="1" customWidth="1"/>
    <col min="6916" max="6916" width="20" style="2201" bestFit="1" customWidth="1"/>
    <col min="6917" max="6917" width="16.6640625" style="2201" bestFit="1" customWidth="1"/>
    <col min="6918" max="6918" width="18.5546875" style="2201" bestFit="1" customWidth="1"/>
    <col min="6919" max="7170" width="8.88671875" style="2201"/>
    <col min="7171" max="7171" width="68.6640625" style="2201" bestFit="1" customWidth="1"/>
    <col min="7172" max="7172" width="20" style="2201" bestFit="1" customWidth="1"/>
    <col min="7173" max="7173" width="16.6640625" style="2201" bestFit="1" customWidth="1"/>
    <col min="7174" max="7174" width="18.5546875" style="2201" bestFit="1" customWidth="1"/>
    <col min="7175" max="7426" width="8.88671875" style="2201"/>
    <col min="7427" max="7427" width="68.6640625" style="2201" bestFit="1" customWidth="1"/>
    <col min="7428" max="7428" width="20" style="2201" bestFit="1" customWidth="1"/>
    <col min="7429" max="7429" width="16.6640625" style="2201" bestFit="1" customWidth="1"/>
    <col min="7430" max="7430" width="18.5546875" style="2201" bestFit="1" customWidth="1"/>
    <col min="7431" max="7682" width="8.88671875" style="2201"/>
    <col min="7683" max="7683" width="68.6640625" style="2201" bestFit="1" customWidth="1"/>
    <col min="7684" max="7684" width="20" style="2201" bestFit="1" customWidth="1"/>
    <col min="7685" max="7685" width="16.6640625" style="2201" bestFit="1" customWidth="1"/>
    <col min="7686" max="7686" width="18.5546875" style="2201" bestFit="1" customWidth="1"/>
    <col min="7687" max="7938" width="8.88671875" style="2201"/>
    <col min="7939" max="7939" width="68.6640625" style="2201" bestFit="1" customWidth="1"/>
    <col min="7940" max="7940" width="20" style="2201" bestFit="1" customWidth="1"/>
    <col min="7941" max="7941" width="16.6640625" style="2201" bestFit="1" customWidth="1"/>
    <col min="7942" max="7942" width="18.5546875" style="2201" bestFit="1" customWidth="1"/>
    <col min="7943" max="8194" width="8.88671875" style="2201"/>
    <col min="8195" max="8195" width="68.6640625" style="2201" bestFit="1" customWidth="1"/>
    <col min="8196" max="8196" width="20" style="2201" bestFit="1" customWidth="1"/>
    <col min="8197" max="8197" width="16.6640625" style="2201" bestFit="1" customWidth="1"/>
    <col min="8198" max="8198" width="18.5546875" style="2201" bestFit="1" customWidth="1"/>
    <col min="8199" max="8450" width="8.88671875" style="2201"/>
    <col min="8451" max="8451" width="68.6640625" style="2201" bestFit="1" customWidth="1"/>
    <col min="8452" max="8452" width="20" style="2201" bestFit="1" customWidth="1"/>
    <col min="8453" max="8453" width="16.6640625" style="2201" bestFit="1" customWidth="1"/>
    <col min="8454" max="8454" width="18.5546875" style="2201" bestFit="1" customWidth="1"/>
    <col min="8455" max="8706" width="8.88671875" style="2201"/>
    <col min="8707" max="8707" width="68.6640625" style="2201" bestFit="1" customWidth="1"/>
    <col min="8708" max="8708" width="20" style="2201" bestFit="1" customWidth="1"/>
    <col min="8709" max="8709" width="16.6640625" style="2201" bestFit="1" customWidth="1"/>
    <col min="8710" max="8710" width="18.5546875" style="2201" bestFit="1" customWidth="1"/>
    <col min="8711" max="8962" width="8.88671875" style="2201"/>
    <col min="8963" max="8963" width="68.6640625" style="2201" bestFit="1" customWidth="1"/>
    <col min="8964" max="8964" width="20" style="2201" bestFit="1" customWidth="1"/>
    <col min="8965" max="8965" width="16.6640625" style="2201" bestFit="1" customWidth="1"/>
    <col min="8966" max="8966" width="18.5546875" style="2201" bestFit="1" customWidth="1"/>
    <col min="8967" max="9218" width="8.88671875" style="2201"/>
    <col min="9219" max="9219" width="68.6640625" style="2201" bestFit="1" customWidth="1"/>
    <col min="9220" max="9220" width="20" style="2201" bestFit="1" customWidth="1"/>
    <col min="9221" max="9221" width="16.6640625" style="2201" bestFit="1" customWidth="1"/>
    <col min="9222" max="9222" width="18.5546875" style="2201" bestFit="1" customWidth="1"/>
    <col min="9223" max="9474" width="8.88671875" style="2201"/>
    <col min="9475" max="9475" width="68.6640625" style="2201" bestFit="1" customWidth="1"/>
    <col min="9476" max="9476" width="20" style="2201" bestFit="1" customWidth="1"/>
    <col min="9477" max="9477" width="16.6640625" style="2201" bestFit="1" customWidth="1"/>
    <col min="9478" max="9478" width="18.5546875" style="2201" bestFit="1" customWidth="1"/>
    <col min="9479" max="9730" width="8.88671875" style="2201"/>
    <col min="9731" max="9731" width="68.6640625" style="2201" bestFit="1" customWidth="1"/>
    <col min="9732" max="9732" width="20" style="2201" bestFit="1" customWidth="1"/>
    <col min="9733" max="9733" width="16.6640625" style="2201" bestFit="1" customWidth="1"/>
    <col min="9734" max="9734" width="18.5546875" style="2201" bestFit="1" customWidth="1"/>
    <col min="9735" max="9986" width="8.88671875" style="2201"/>
    <col min="9987" max="9987" width="68.6640625" style="2201" bestFit="1" customWidth="1"/>
    <col min="9988" max="9988" width="20" style="2201" bestFit="1" customWidth="1"/>
    <col min="9989" max="9989" width="16.6640625" style="2201" bestFit="1" customWidth="1"/>
    <col min="9990" max="9990" width="18.5546875" style="2201" bestFit="1" customWidth="1"/>
    <col min="9991" max="10242" width="8.88671875" style="2201"/>
    <col min="10243" max="10243" width="68.6640625" style="2201" bestFit="1" customWidth="1"/>
    <col min="10244" max="10244" width="20" style="2201" bestFit="1" customWidth="1"/>
    <col min="10245" max="10245" width="16.6640625" style="2201" bestFit="1" customWidth="1"/>
    <col min="10246" max="10246" width="18.5546875" style="2201" bestFit="1" customWidth="1"/>
    <col min="10247" max="10498" width="8.88671875" style="2201"/>
    <col min="10499" max="10499" width="68.6640625" style="2201" bestFit="1" customWidth="1"/>
    <col min="10500" max="10500" width="20" style="2201" bestFit="1" customWidth="1"/>
    <col min="10501" max="10501" width="16.6640625" style="2201" bestFit="1" customWidth="1"/>
    <col min="10502" max="10502" width="18.5546875" style="2201" bestFit="1" customWidth="1"/>
    <col min="10503" max="10754" width="8.88671875" style="2201"/>
    <col min="10755" max="10755" width="68.6640625" style="2201" bestFit="1" customWidth="1"/>
    <col min="10756" max="10756" width="20" style="2201" bestFit="1" customWidth="1"/>
    <col min="10757" max="10757" width="16.6640625" style="2201" bestFit="1" customWidth="1"/>
    <col min="10758" max="10758" width="18.5546875" style="2201" bestFit="1" customWidth="1"/>
    <col min="10759" max="11010" width="8.88671875" style="2201"/>
    <col min="11011" max="11011" width="68.6640625" style="2201" bestFit="1" customWidth="1"/>
    <col min="11012" max="11012" width="20" style="2201" bestFit="1" customWidth="1"/>
    <col min="11013" max="11013" width="16.6640625" style="2201" bestFit="1" customWidth="1"/>
    <col min="11014" max="11014" width="18.5546875" style="2201" bestFit="1" customWidth="1"/>
    <col min="11015" max="11266" width="8.88671875" style="2201"/>
    <col min="11267" max="11267" width="68.6640625" style="2201" bestFit="1" customWidth="1"/>
    <col min="11268" max="11268" width="20" style="2201" bestFit="1" customWidth="1"/>
    <col min="11269" max="11269" width="16.6640625" style="2201" bestFit="1" customWidth="1"/>
    <col min="11270" max="11270" width="18.5546875" style="2201" bestFit="1" customWidth="1"/>
    <col min="11271" max="11522" width="8.88671875" style="2201"/>
    <col min="11523" max="11523" width="68.6640625" style="2201" bestFit="1" customWidth="1"/>
    <col min="11524" max="11524" width="20" style="2201" bestFit="1" customWidth="1"/>
    <col min="11525" max="11525" width="16.6640625" style="2201" bestFit="1" customWidth="1"/>
    <col min="11526" max="11526" width="18.5546875" style="2201" bestFit="1" customWidth="1"/>
    <col min="11527" max="11778" width="8.88671875" style="2201"/>
    <col min="11779" max="11779" width="68.6640625" style="2201" bestFit="1" customWidth="1"/>
    <col min="11780" max="11780" width="20" style="2201" bestFit="1" customWidth="1"/>
    <col min="11781" max="11781" width="16.6640625" style="2201" bestFit="1" customWidth="1"/>
    <col min="11782" max="11782" width="18.5546875" style="2201" bestFit="1" customWidth="1"/>
    <col min="11783" max="12034" width="8.88671875" style="2201"/>
    <col min="12035" max="12035" width="68.6640625" style="2201" bestFit="1" customWidth="1"/>
    <col min="12036" max="12036" width="20" style="2201" bestFit="1" customWidth="1"/>
    <col min="12037" max="12037" width="16.6640625" style="2201" bestFit="1" customWidth="1"/>
    <col min="12038" max="12038" width="18.5546875" style="2201" bestFit="1" customWidth="1"/>
    <col min="12039" max="12290" width="8.88671875" style="2201"/>
    <col min="12291" max="12291" width="68.6640625" style="2201" bestFit="1" customWidth="1"/>
    <col min="12292" max="12292" width="20" style="2201" bestFit="1" customWidth="1"/>
    <col min="12293" max="12293" width="16.6640625" style="2201" bestFit="1" customWidth="1"/>
    <col min="12294" max="12294" width="18.5546875" style="2201" bestFit="1" customWidth="1"/>
    <col min="12295" max="12546" width="8.88671875" style="2201"/>
    <col min="12547" max="12547" width="68.6640625" style="2201" bestFit="1" customWidth="1"/>
    <col min="12548" max="12548" width="20" style="2201" bestFit="1" customWidth="1"/>
    <col min="12549" max="12549" width="16.6640625" style="2201" bestFit="1" customWidth="1"/>
    <col min="12550" max="12550" width="18.5546875" style="2201" bestFit="1" customWidth="1"/>
    <col min="12551" max="12802" width="8.88671875" style="2201"/>
    <col min="12803" max="12803" width="68.6640625" style="2201" bestFit="1" customWidth="1"/>
    <col min="12804" max="12804" width="20" style="2201" bestFit="1" customWidth="1"/>
    <col min="12805" max="12805" width="16.6640625" style="2201" bestFit="1" customWidth="1"/>
    <col min="12806" max="12806" width="18.5546875" style="2201" bestFit="1" customWidth="1"/>
    <col min="12807" max="13058" width="8.88671875" style="2201"/>
    <col min="13059" max="13059" width="68.6640625" style="2201" bestFit="1" customWidth="1"/>
    <col min="13060" max="13060" width="20" style="2201" bestFit="1" customWidth="1"/>
    <col min="13061" max="13061" width="16.6640625" style="2201" bestFit="1" customWidth="1"/>
    <col min="13062" max="13062" width="18.5546875" style="2201" bestFit="1" customWidth="1"/>
    <col min="13063" max="13314" width="8.88671875" style="2201"/>
    <col min="13315" max="13315" width="68.6640625" style="2201" bestFit="1" customWidth="1"/>
    <col min="13316" max="13316" width="20" style="2201" bestFit="1" customWidth="1"/>
    <col min="13317" max="13317" width="16.6640625" style="2201" bestFit="1" customWidth="1"/>
    <col min="13318" max="13318" width="18.5546875" style="2201" bestFit="1" customWidth="1"/>
    <col min="13319" max="13570" width="8.88671875" style="2201"/>
    <col min="13571" max="13571" width="68.6640625" style="2201" bestFit="1" customWidth="1"/>
    <col min="13572" max="13572" width="20" style="2201" bestFit="1" customWidth="1"/>
    <col min="13573" max="13573" width="16.6640625" style="2201" bestFit="1" customWidth="1"/>
    <col min="13574" max="13574" width="18.5546875" style="2201" bestFit="1" customWidth="1"/>
    <col min="13575" max="13826" width="8.88671875" style="2201"/>
    <col min="13827" max="13827" width="68.6640625" style="2201" bestFit="1" customWidth="1"/>
    <col min="13828" max="13828" width="20" style="2201" bestFit="1" customWidth="1"/>
    <col min="13829" max="13829" width="16.6640625" style="2201" bestFit="1" customWidth="1"/>
    <col min="13830" max="13830" width="18.5546875" style="2201" bestFit="1" customWidth="1"/>
    <col min="13831" max="14082" width="8.88671875" style="2201"/>
    <col min="14083" max="14083" width="68.6640625" style="2201" bestFit="1" customWidth="1"/>
    <col min="14084" max="14084" width="20" style="2201" bestFit="1" customWidth="1"/>
    <col min="14085" max="14085" width="16.6640625" style="2201" bestFit="1" customWidth="1"/>
    <col min="14086" max="14086" width="18.5546875" style="2201" bestFit="1" customWidth="1"/>
    <col min="14087" max="14338" width="8.88671875" style="2201"/>
    <col min="14339" max="14339" width="68.6640625" style="2201" bestFit="1" customWidth="1"/>
    <col min="14340" max="14340" width="20" style="2201" bestFit="1" customWidth="1"/>
    <col min="14341" max="14341" width="16.6640625" style="2201" bestFit="1" customWidth="1"/>
    <col min="14342" max="14342" width="18.5546875" style="2201" bestFit="1" customWidth="1"/>
    <col min="14343" max="14594" width="8.88671875" style="2201"/>
    <col min="14595" max="14595" width="68.6640625" style="2201" bestFit="1" customWidth="1"/>
    <col min="14596" max="14596" width="20" style="2201" bestFit="1" customWidth="1"/>
    <col min="14597" max="14597" width="16.6640625" style="2201" bestFit="1" customWidth="1"/>
    <col min="14598" max="14598" width="18.5546875" style="2201" bestFit="1" customWidth="1"/>
    <col min="14599" max="14850" width="8.88671875" style="2201"/>
    <col min="14851" max="14851" width="68.6640625" style="2201" bestFit="1" customWidth="1"/>
    <col min="14852" max="14852" width="20" style="2201" bestFit="1" customWidth="1"/>
    <col min="14853" max="14853" width="16.6640625" style="2201" bestFit="1" customWidth="1"/>
    <col min="14854" max="14854" width="18.5546875" style="2201" bestFit="1" customWidth="1"/>
    <col min="14855" max="15106" width="8.88671875" style="2201"/>
    <col min="15107" max="15107" width="68.6640625" style="2201" bestFit="1" customWidth="1"/>
    <col min="15108" max="15108" width="20" style="2201" bestFit="1" customWidth="1"/>
    <col min="15109" max="15109" width="16.6640625" style="2201" bestFit="1" customWidth="1"/>
    <col min="15110" max="15110" width="18.5546875" style="2201" bestFit="1" customWidth="1"/>
    <col min="15111" max="15362" width="8.88671875" style="2201"/>
    <col min="15363" max="15363" width="68.6640625" style="2201" bestFit="1" customWidth="1"/>
    <col min="15364" max="15364" width="20" style="2201" bestFit="1" customWidth="1"/>
    <col min="15365" max="15365" width="16.6640625" style="2201" bestFit="1" customWidth="1"/>
    <col min="15366" max="15366" width="18.5546875" style="2201" bestFit="1" customWidth="1"/>
    <col min="15367" max="15618" width="8.88671875" style="2201"/>
    <col min="15619" max="15619" width="68.6640625" style="2201" bestFit="1" customWidth="1"/>
    <col min="15620" max="15620" width="20" style="2201" bestFit="1" customWidth="1"/>
    <col min="15621" max="15621" width="16.6640625" style="2201" bestFit="1" customWidth="1"/>
    <col min="15622" max="15622" width="18.5546875" style="2201" bestFit="1" customWidth="1"/>
    <col min="15623" max="15874" width="8.88671875" style="2201"/>
    <col min="15875" max="15875" width="68.6640625" style="2201" bestFit="1" customWidth="1"/>
    <col min="15876" max="15876" width="20" style="2201" bestFit="1" customWidth="1"/>
    <col min="15877" max="15877" width="16.6640625" style="2201" bestFit="1" customWidth="1"/>
    <col min="15878" max="15878" width="18.5546875" style="2201" bestFit="1" customWidth="1"/>
    <col min="15879" max="16130" width="8.88671875" style="2201"/>
    <col min="16131" max="16131" width="68.6640625" style="2201" bestFit="1" customWidth="1"/>
    <col min="16132" max="16132" width="20" style="2201" bestFit="1" customWidth="1"/>
    <col min="16133" max="16133" width="16.6640625" style="2201" bestFit="1" customWidth="1"/>
    <col min="16134" max="16134" width="18.5546875" style="2201" bestFit="1" customWidth="1"/>
    <col min="16135" max="16384" width="8.88671875" style="2201"/>
  </cols>
  <sheetData>
    <row r="1" spans="1:6">
      <c r="A1" s="588" t="s">
        <v>1453</v>
      </c>
      <c r="B1" s="589"/>
      <c r="C1" s="589"/>
      <c r="D1" s="2199" t="s">
        <v>1364</v>
      </c>
      <c r="E1" s="591" t="s">
        <v>448</v>
      </c>
      <c r="F1" s="2200" t="s">
        <v>449</v>
      </c>
    </row>
    <row r="2" spans="1:6" ht="15.75">
      <c r="A2" s="152" t="s">
        <v>3553</v>
      </c>
      <c r="B2" s="160"/>
      <c r="C2" s="160"/>
      <c r="D2" s="2202" t="s">
        <v>4692</v>
      </c>
      <c r="E2" s="594" t="s">
        <v>2604</v>
      </c>
      <c r="F2" s="2203"/>
    </row>
    <row r="3" spans="1:6" ht="15.75">
      <c r="A3" s="152"/>
      <c r="B3" s="160"/>
      <c r="C3" s="160"/>
      <c r="D3" s="2202" t="s">
        <v>1454</v>
      </c>
      <c r="E3" s="2204" t="s">
        <v>5204</v>
      </c>
      <c r="F3" s="601" t="s">
        <v>4660</v>
      </c>
    </row>
    <row r="4" spans="1:6">
      <c r="A4" s="607" t="s">
        <v>451</v>
      </c>
      <c r="B4" s="2205"/>
      <c r="C4" s="2205"/>
      <c r="D4" s="2205"/>
      <c r="E4" s="2205"/>
      <c r="F4" s="2206"/>
    </row>
    <row r="5" spans="1:6">
      <c r="A5" s="152"/>
      <c r="B5" s="160"/>
      <c r="C5" s="160"/>
      <c r="D5" s="160"/>
      <c r="E5" s="160"/>
      <c r="F5" s="586"/>
    </row>
    <row r="6" spans="1:6">
      <c r="A6" s="2207" t="s">
        <v>452</v>
      </c>
      <c r="B6" s="370"/>
      <c r="C6" s="370"/>
      <c r="D6" s="370"/>
      <c r="E6" s="370"/>
      <c r="F6" s="2208"/>
    </row>
    <row r="7" spans="1:6">
      <c r="A7" s="2207" t="s">
        <v>1750</v>
      </c>
      <c r="B7" s="370"/>
      <c r="C7" s="370"/>
      <c r="D7" s="370"/>
      <c r="E7" s="370"/>
      <c r="F7" s="2208"/>
    </row>
    <row r="8" spans="1:6">
      <c r="A8" s="2207"/>
      <c r="B8" s="370"/>
      <c r="C8" s="370"/>
      <c r="D8" s="370"/>
      <c r="E8" s="370"/>
      <c r="F8" s="2208"/>
    </row>
    <row r="9" spans="1:6">
      <c r="A9" s="2207" t="s">
        <v>1602</v>
      </c>
      <c r="B9" s="370"/>
      <c r="C9" s="370"/>
      <c r="D9" s="370"/>
      <c r="E9" s="370"/>
      <c r="F9" s="2208"/>
    </row>
    <row r="10" spans="1:6">
      <c r="A10" s="2207"/>
      <c r="B10" s="370"/>
      <c r="C10" s="370"/>
      <c r="D10" s="370"/>
      <c r="E10" s="370"/>
      <c r="F10" s="2208"/>
    </row>
    <row r="11" spans="1:6">
      <c r="A11" s="2207" t="s">
        <v>1603</v>
      </c>
      <c r="B11" s="370"/>
      <c r="C11" s="370"/>
      <c r="D11" s="370"/>
      <c r="E11" s="370"/>
      <c r="F11" s="2208"/>
    </row>
    <row r="12" spans="1:6">
      <c r="A12" s="2207" t="s">
        <v>1604</v>
      </c>
      <c r="B12" s="370"/>
      <c r="C12" s="370"/>
      <c r="D12" s="370"/>
      <c r="E12" s="370"/>
      <c r="F12" s="2208"/>
    </row>
    <row r="13" spans="1:6">
      <c r="A13" s="2207" t="s">
        <v>1605</v>
      </c>
      <c r="B13" s="370"/>
      <c r="C13" s="370"/>
      <c r="D13" s="370"/>
      <c r="E13" s="370"/>
      <c r="F13" s="2208"/>
    </row>
    <row r="14" spans="1:6">
      <c r="A14" s="2207"/>
      <c r="B14" s="370"/>
      <c r="C14" s="370"/>
      <c r="D14" s="370"/>
      <c r="E14" s="370"/>
      <c r="F14" s="2208"/>
    </row>
    <row r="15" spans="1:6">
      <c r="A15" s="2207" t="s">
        <v>1606</v>
      </c>
      <c r="B15" s="370"/>
      <c r="C15" s="370"/>
      <c r="D15" s="370"/>
      <c r="E15" s="370"/>
      <c r="F15" s="2208"/>
    </row>
    <row r="16" spans="1:6">
      <c r="A16" s="2207" t="s">
        <v>1607</v>
      </c>
      <c r="B16" s="370"/>
      <c r="C16" s="370"/>
      <c r="D16" s="370"/>
      <c r="E16" s="370"/>
      <c r="F16" s="2208"/>
    </row>
    <row r="17" spans="1:6">
      <c r="A17" s="596"/>
      <c r="B17" s="597"/>
      <c r="C17" s="597"/>
      <c r="D17" s="597"/>
      <c r="E17" s="597"/>
      <c r="F17" s="606"/>
    </row>
    <row r="18" spans="1:6">
      <c r="A18" s="152"/>
      <c r="B18" s="594"/>
      <c r="C18" s="160"/>
      <c r="D18" s="160"/>
      <c r="E18" s="160"/>
      <c r="F18" s="2209" t="s">
        <v>1608</v>
      </c>
    </row>
    <row r="19" spans="1:6">
      <c r="A19" s="2210" t="s">
        <v>339</v>
      </c>
      <c r="B19" s="594"/>
      <c r="C19" s="160" t="s">
        <v>1609</v>
      </c>
      <c r="D19" s="160"/>
      <c r="E19" s="160"/>
      <c r="F19" s="2211" t="s">
        <v>1610</v>
      </c>
    </row>
    <row r="20" spans="1:6">
      <c r="A20" s="2212" t="s">
        <v>342</v>
      </c>
      <c r="B20" s="599"/>
      <c r="C20" s="597" t="s">
        <v>1611</v>
      </c>
      <c r="D20" s="597"/>
      <c r="E20" s="597"/>
      <c r="F20" s="2213" t="s">
        <v>2005</v>
      </c>
    </row>
    <row r="21" spans="1:6">
      <c r="A21" s="152"/>
      <c r="B21" s="594"/>
      <c r="C21" s="160"/>
      <c r="D21" s="160"/>
      <c r="E21" s="160"/>
      <c r="F21" s="2214"/>
    </row>
    <row r="22" spans="1:6">
      <c r="A22" s="152">
        <v>1</v>
      </c>
      <c r="B22" s="2215" t="s">
        <v>1989</v>
      </c>
      <c r="C22" s="160"/>
      <c r="D22" s="160"/>
      <c r="E22" s="160"/>
      <c r="F22" s="595"/>
    </row>
    <row r="23" spans="1:6">
      <c r="A23" s="152">
        <v>2</v>
      </c>
      <c r="B23" s="594"/>
      <c r="C23" s="2216" t="s">
        <v>5153</v>
      </c>
      <c r="D23" s="160"/>
      <c r="E23" s="160"/>
      <c r="F23" s="166">
        <v>4674739.28</v>
      </c>
    </row>
    <row r="24" spans="1:6">
      <c r="A24" s="152">
        <v>3</v>
      </c>
      <c r="B24" s="594"/>
      <c r="C24" s="2216" t="s">
        <v>5154</v>
      </c>
      <c r="D24" s="160"/>
      <c r="E24" s="160"/>
      <c r="F24" s="166">
        <v>6347065.1399999978</v>
      </c>
    </row>
    <row r="25" spans="1:6">
      <c r="A25" s="152">
        <v>4</v>
      </c>
      <c r="B25" s="594"/>
      <c r="C25" s="2216" t="s">
        <v>5155</v>
      </c>
      <c r="D25" s="160"/>
      <c r="E25" s="160"/>
      <c r="F25" s="166">
        <v>3509572.36</v>
      </c>
    </row>
    <row r="26" spans="1:6">
      <c r="A26" s="152">
        <v>5</v>
      </c>
      <c r="B26" s="594"/>
      <c r="C26" s="2216" t="s">
        <v>4534</v>
      </c>
      <c r="D26" s="160"/>
      <c r="E26" s="160"/>
      <c r="F26" s="166">
        <v>1462984.06</v>
      </c>
    </row>
    <row r="27" spans="1:6">
      <c r="A27" s="152">
        <v>6</v>
      </c>
      <c r="B27" s="594"/>
      <c r="C27" s="2216" t="s">
        <v>5156</v>
      </c>
      <c r="D27" s="160"/>
      <c r="E27" s="160"/>
      <c r="F27" s="166">
        <v>253054.02000000002</v>
      </c>
    </row>
    <row r="28" spans="1:6">
      <c r="A28" s="152">
        <v>7</v>
      </c>
      <c r="B28" s="594"/>
      <c r="C28" s="2216" t="s">
        <v>5157</v>
      </c>
      <c r="D28" s="160"/>
      <c r="E28" s="160"/>
      <c r="F28" s="166">
        <v>3465488.8099999996</v>
      </c>
    </row>
    <row r="29" spans="1:6">
      <c r="A29" s="152">
        <v>8</v>
      </c>
      <c r="B29" s="594"/>
      <c r="C29" s="2216" t="s">
        <v>5158</v>
      </c>
      <c r="D29" s="160"/>
      <c r="E29" s="160"/>
      <c r="F29" s="166">
        <f>+D42</f>
        <v>448627.2500000149</v>
      </c>
    </row>
    <row r="30" spans="1:6">
      <c r="A30" s="152">
        <v>9</v>
      </c>
      <c r="B30" s="594"/>
      <c r="C30" s="2216" t="s">
        <v>4757</v>
      </c>
      <c r="D30" s="160"/>
      <c r="E30" s="160"/>
      <c r="F30" s="166">
        <v>102743.83</v>
      </c>
    </row>
    <row r="31" spans="1:6">
      <c r="A31" s="152">
        <v>10</v>
      </c>
      <c r="B31" s="594"/>
      <c r="C31" s="2216" t="s">
        <v>4535</v>
      </c>
      <c r="D31" s="160"/>
      <c r="E31" s="160"/>
      <c r="F31" s="166">
        <v>480120.73000000004</v>
      </c>
    </row>
    <row r="32" spans="1:6">
      <c r="A32" s="152">
        <v>11</v>
      </c>
      <c r="B32" s="594"/>
      <c r="C32" s="2216" t="s">
        <v>5159</v>
      </c>
      <c r="D32" s="160"/>
      <c r="E32" s="160"/>
      <c r="F32" s="166">
        <v>359135.79000000004</v>
      </c>
    </row>
    <row r="33" spans="1:6">
      <c r="A33" s="152">
        <v>12</v>
      </c>
      <c r="B33" s="594"/>
      <c r="C33" s="160"/>
      <c r="D33" s="160"/>
      <c r="E33" s="160"/>
      <c r="F33" s="2217"/>
    </row>
    <row r="34" spans="1:6">
      <c r="A34" s="152">
        <v>13</v>
      </c>
      <c r="B34" s="594"/>
      <c r="C34" s="160"/>
      <c r="D34" s="160"/>
      <c r="E34" s="160"/>
      <c r="F34" s="2218"/>
    </row>
    <row r="35" spans="1:6">
      <c r="A35" s="152">
        <v>14</v>
      </c>
      <c r="B35" s="594"/>
      <c r="C35" s="160"/>
      <c r="D35" s="160"/>
      <c r="E35" s="160"/>
      <c r="F35" s="2218"/>
    </row>
    <row r="36" spans="1:6">
      <c r="A36" s="152">
        <v>15</v>
      </c>
      <c r="B36" s="594"/>
      <c r="C36" s="160"/>
      <c r="D36" s="160"/>
      <c r="E36" s="160"/>
      <c r="F36" s="2218"/>
    </row>
    <row r="37" spans="1:6">
      <c r="A37" s="152">
        <v>16</v>
      </c>
      <c r="B37" s="594"/>
      <c r="C37" s="370" t="s">
        <v>4758</v>
      </c>
      <c r="D37" s="160"/>
      <c r="E37" s="160"/>
      <c r="F37" s="2218"/>
    </row>
    <row r="38" spans="1:6">
      <c r="A38" s="152">
        <v>17</v>
      </c>
      <c r="B38" s="2215"/>
      <c r="C38" s="370" t="s">
        <v>4484</v>
      </c>
      <c r="D38" s="160"/>
      <c r="E38" s="160"/>
      <c r="F38" s="2214"/>
    </row>
    <row r="39" spans="1:6">
      <c r="A39" s="152">
        <v>18</v>
      </c>
      <c r="B39" s="594"/>
      <c r="C39" s="160"/>
      <c r="D39" s="160"/>
      <c r="E39" s="160"/>
      <c r="F39" s="2214"/>
    </row>
    <row r="40" spans="1:6">
      <c r="A40" s="152">
        <v>19</v>
      </c>
      <c r="B40" s="594"/>
      <c r="C40" s="160" t="s">
        <v>4485</v>
      </c>
      <c r="D40" s="2219">
        <v>52006358.810000002</v>
      </c>
      <c r="E40" s="160"/>
      <c r="F40" s="2218"/>
    </row>
    <row r="41" spans="1:6">
      <c r="A41" s="152">
        <v>20</v>
      </c>
      <c r="B41" s="594"/>
      <c r="C41" s="160" t="s">
        <v>4486</v>
      </c>
      <c r="D41" s="2219">
        <v>-51557731.559999987</v>
      </c>
      <c r="E41" s="160"/>
      <c r="F41" s="2218"/>
    </row>
    <row r="42" spans="1:6" ht="15.75" thickBot="1">
      <c r="A42" s="152">
        <v>21</v>
      </c>
      <c r="B42" s="594"/>
      <c r="C42" s="2220"/>
      <c r="D42" s="2221">
        <f>SUM(D40:D41)</f>
        <v>448627.2500000149</v>
      </c>
      <c r="E42" s="160"/>
      <c r="F42" s="2218"/>
    </row>
    <row r="43" spans="1:6" ht="15.75" thickTop="1">
      <c r="A43" s="152">
        <v>22</v>
      </c>
      <c r="B43" s="594"/>
      <c r="C43" s="160"/>
      <c r="D43" s="160"/>
      <c r="E43" s="160"/>
      <c r="F43" s="2218"/>
    </row>
    <row r="44" spans="1:6">
      <c r="A44" s="152">
        <v>23</v>
      </c>
      <c r="B44" s="594"/>
      <c r="C44" s="160"/>
      <c r="D44" s="160"/>
      <c r="E44" s="160"/>
      <c r="F44" s="2218"/>
    </row>
    <row r="45" spans="1:6">
      <c r="A45" s="152">
        <v>24</v>
      </c>
      <c r="B45" s="594"/>
      <c r="C45" s="160"/>
      <c r="D45" s="160"/>
      <c r="E45" s="160"/>
      <c r="F45" s="2218"/>
    </row>
    <row r="46" spans="1:6">
      <c r="A46" s="152">
        <v>25</v>
      </c>
      <c r="B46" s="594"/>
      <c r="C46" s="160"/>
      <c r="D46" s="160"/>
      <c r="E46" s="160"/>
      <c r="F46" s="2218"/>
    </row>
    <row r="47" spans="1:6">
      <c r="A47" s="152">
        <v>26</v>
      </c>
      <c r="B47" s="594"/>
      <c r="C47" s="160"/>
      <c r="D47" s="160"/>
      <c r="E47" s="160"/>
      <c r="F47" s="2218"/>
    </row>
    <row r="48" spans="1:6">
      <c r="A48" s="152">
        <v>27</v>
      </c>
      <c r="B48" s="594"/>
      <c r="C48" s="160"/>
      <c r="D48" s="160"/>
      <c r="E48" s="160"/>
      <c r="F48" s="2218"/>
    </row>
    <row r="49" spans="1:6">
      <c r="A49" s="152">
        <v>28</v>
      </c>
      <c r="B49" s="594"/>
      <c r="C49" s="160"/>
      <c r="D49" s="160"/>
      <c r="E49" s="160"/>
      <c r="F49" s="2214"/>
    </row>
    <row r="50" spans="1:6">
      <c r="A50" s="152">
        <v>29</v>
      </c>
      <c r="B50" s="594"/>
      <c r="C50" s="160"/>
      <c r="D50" s="160"/>
      <c r="E50" s="160"/>
      <c r="F50" s="2214"/>
    </row>
    <row r="51" spans="1:6">
      <c r="A51" s="152">
        <v>30</v>
      </c>
      <c r="B51" s="2215"/>
      <c r="C51" s="160"/>
      <c r="D51" s="160"/>
      <c r="E51" s="160"/>
      <c r="F51" s="2214"/>
    </row>
    <row r="52" spans="1:6">
      <c r="A52" s="152">
        <v>31</v>
      </c>
      <c r="B52" s="594"/>
      <c r="C52" s="160"/>
      <c r="D52" s="160"/>
      <c r="E52" s="160"/>
      <c r="F52" s="2214"/>
    </row>
    <row r="53" spans="1:6">
      <c r="A53" s="152">
        <v>32</v>
      </c>
      <c r="B53" s="594"/>
      <c r="C53" s="160"/>
      <c r="D53" s="160"/>
      <c r="E53" s="160"/>
      <c r="F53" s="2218"/>
    </row>
    <row r="54" spans="1:6">
      <c r="A54" s="152">
        <v>33</v>
      </c>
      <c r="B54" s="594"/>
      <c r="C54" s="160"/>
      <c r="D54" s="160"/>
      <c r="E54" s="160"/>
      <c r="F54" s="2218"/>
    </row>
    <row r="55" spans="1:6">
      <c r="A55" s="152">
        <v>34</v>
      </c>
      <c r="B55" s="594"/>
      <c r="C55" s="160"/>
      <c r="D55" s="160"/>
      <c r="E55" s="160"/>
      <c r="F55" s="2218"/>
    </row>
    <row r="56" spans="1:6">
      <c r="A56" s="152">
        <v>35</v>
      </c>
      <c r="B56" s="594"/>
      <c r="C56" s="160"/>
      <c r="D56" s="160"/>
      <c r="E56" s="160"/>
      <c r="F56" s="2218"/>
    </row>
    <row r="57" spans="1:6">
      <c r="A57" s="152">
        <v>36</v>
      </c>
      <c r="B57" s="594"/>
      <c r="C57" s="160"/>
      <c r="D57" s="160"/>
      <c r="E57" s="160"/>
      <c r="F57" s="2218"/>
    </row>
    <row r="58" spans="1:6">
      <c r="A58" s="152">
        <v>37</v>
      </c>
      <c r="B58" s="594"/>
      <c r="C58" s="160"/>
      <c r="D58" s="160"/>
      <c r="E58" s="160"/>
      <c r="F58" s="2218"/>
    </row>
    <row r="59" spans="1:6">
      <c r="A59" s="152">
        <v>38</v>
      </c>
      <c r="B59" s="594"/>
      <c r="C59" s="160"/>
      <c r="D59" s="160"/>
      <c r="E59" s="160"/>
      <c r="F59" s="2218"/>
    </row>
    <row r="60" spans="1:6">
      <c r="A60" s="152">
        <v>39</v>
      </c>
      <c r="B60" s="594"/>
      <c r="C60" s="160"/>
      <c r="D60" s="160"/>
      <c r="E60" s="160"/>
      <c r="F60" s="2218"/>
    </row>
    <row r="61" spans="1:6">
      <c r="A61" s="152">
        <v>40</v>
      </c>
      <c r="B61" s="594"/>
      <c r="C61" s="160"/>
      <c r="D61" s="160"/>
      <c r="E61" s="160"/>
      <c r="F61" s="2218"/>
    </row>
    <row r="62" spans="1:6">
      <c r="A62" s="152">
        <v>41</v>
      </c>
      <c r="B62" s="594"/>
      <c r="C62" s="160"/>
      <c r="D62" s="160"/>
      <c r="E62" s="160"/>
      <c r="F62" s="2218"/>
    </row>
    <row r="63" spans="1:6">
      <c r="A63" s="2222">
        <v>42</v>
      </c>
      <c r="B63" s="594"/>
      <c r="C63" s="160"/>
      <c r="D63" s="160"/>
      <c r="E63" s="160"/>
      <c r="F63" s="2218"/>
    </row>
    <row r="64" spans="1:6" ht="15.75" thickBot="1">
      <c r="A64" s="2223">
        <v>43</v>
      </c>
      <c r="B64" s="2224"/>
      <c r="C64" s="2225" t="s">
        <v>3025</v>
      </c>
      <c r="D64" s="2225" t="s">
        <v>623</v>
      </c>
      <c r="E64" s="2225"/>
      <c r="F64" s="2226">
        <f>SUM(F21:F62)</f>
        <v>21103531.270000011</v>
      </c>
    </row>
    <row r="65" spans="1:6" ht="15.75">
      <c r="A65" s="625" t="s">
        <v>1612</v>
      </c>
      <c r="B65" s="160"/>
      <c r="C65" s="160"/>
      <c r="D65" s="625"/>
      <c r="E65" s="160"/>
      <c r="F65" s="160"/>
    </row>
    <row r="66" spans="1:6">
      <c r="A66" s="623" t="s">
        <v>1613</v>
      </c>
      <c r="B66" s="623"/>
      <c r="C66" s="623"/>
      <c r="D66" s="623"/>
      <c r="E66" s="623"/>
      <c r="F66" s="623"/>
    </row>
  </sheetData>
  <pageMargins left="0.7" right="0.7" top="0.75" bottom="0.75" header="0.3" footer="0.3"/>
  <pageSetup scale="54" orientation="portrait" r:id="rId1"/>
</worksheet>
</file>

<file path=xl/worksheets/sheet26.xml><?xml version="1.0" encoding="utf-8"?>
<worksheet xmlns="http://schemas.openxmlformats.org/spreadsheetml/2006/main" xmlns:r="http://schemas.openxmlformats.org/officeDocument/2006/relationships">
  <sheetPr transitionEvaluation="1">
    <tabColor rgb="FF00B050"/>
    <pageSetUpPr autoPageBreaks="0" fitToPage="1"/>
  </sheetPr>
  <dimension ref="A1:M136"/>
  <sheetViews>
    <sheetView defaultGridColor="0" colorId="22" zoomScale="75" zoomScaleNormal="75" workbookViewId="0">
      <selection activeCell="A2" sqref="A2"/>
    </sheetView>
  </sheetViews>
  <sheetFormatPr defaultColWidth="16.109375" defaultRowHeight="15"/>
  <cols>
    <col min="1" max="1" width="8.6640625" style="154" customWidth="1"/>
    <col min="2" max="2" width="4.6640625" style="154" customWidth="1"/>
    <col min="3" max="3" width="36.44140625" style="154" customWidth="1"/>
    <col min="4" max="4" width="3.6640625" style="154" customWidth="1"/>
    <col min="5" max="5" width="17" style="154" customWidth="1"/>
    <col min="6" max="6" width="19.5546875" style="154" customWidth="1"/>
    <col min="7" max="7" width="27.21875" style="154" customWidth="1"/>
    <col min="8" max="13" width="0" style="154" hidden="1" customWidth="1"/>
    <col min="14" max="256" width="16.109375" style="154"/>
    <col min="257" max="257" width="8.6640625" style="154" customWidth="1"/>
    <col min="258" max="258" width="4.6640625" style="154" customWidth="1"/>
    <col min="259" max="259" width="36.44140625" style="154" customWidth="1"/>
    <col min="260" max="260" width="3.6640625" style="154" customWidth="1"/>
    <col min="261" max="261" width="17" style="154" customWidth="1"/>
    <col min="262" max="262" width="19.5546875" style="154" customWidth="1"/>
    <col min="263" max="263" width="27.21875" style="154" customWidth="1"/>
    <col min="264" max="269" width="0" style="154" hidden="1" customWidth="1"/>
    <col min="270" max="512" width="16.109375" style="154"/>
    <col min="513" max="513" width="8.6640625" style="154" customWidth="1"/>
    <col min="514" max="514" width="4.6640625" style="154" customWidth="1"/>
    <col min="515" max="515" width="36.44140625" style="154" customWidth="1"/>
    <col min="516" max="516" width="3.6640625" style="154" customWidth="1"/>
    <col min="517" max="517" width="17" style="154" customWidth="1"/>
    <col min="518" max="518" width="19.5546875" style="154" customWidth="1"/>
    <col min="519" max="519" width="27.21875" style="154" customWidth="1"/>
    <col min="520" max="525" width="0" style="154" hidden="1" customWidth="1"/>
    <col min="526" max="768" width="16.109375" style="154"/>
    <col min="769" max="769" width="8.6640625" style="154" customWidth="1"/>
    <col min="770" max="770" width="4.6640625" style="154" customWidth="1"/>
    <col min="771" max="771" width="36.44140625" style="154" customWidth="1"/>
    <col min="772" max="772" width="3.6640625" style="154" customWidth="1"/>
    <col min="773" max="773" width="17" style="154" customWidth="1"/>
    <col min="774" max="774" width="19.5546875" style="154" customWidth="1"/>
    <col min="775" max="775" width="27.21875" style="154" customWidth="1"/>
    <col min="776" max="781" width="0" style="154" hidden="1" customWidth="1"/>
    <col min="782" max="1024" width="16.109375" style="154"/>
    <col min="1025" max="1025" width="8.6640625" style="154" customWidth="1"/>
    <col min="1026" max="1026" width="4.6640625" style="154" customWidth="1"/>
    <col min="1027" max="1027" width="36.44140625" style="154" customWidth="1"/>
    <col min="1028" max="1028" width="3.6640625" style="154" customWidth="1"/>
    <col min="1029" max="1029" width="17" style="154" customWidth="1"/>
    <col min="1030" max="1030" width="19.5546875" style="154" customWidth="1"/>
    <col min="1031" max="1031" width="27.21875" style="154" customWidth="1"/>
    <col min="1032" max="1037" width="0" style="154" hidden="1" customWidth="1"/>
    <col min="1038" max="1280" width="16.109375" style="154"/>
    <col min="1281" max="1281" width="8.6640625" style="154" customWidth="1"/>
    <col min="1282" max="1282" width="4.6640625" style="154" customWidth="1"/>
    <col min="1283" max="1283" width="36.44140625" style="154" customWidth="1"/>
    <col min="1284" max="1284" width="3.6640625" style="154" customWidth="1"/>
    <col min="1285" max="1285" width="17" style="154" customWidth="1"/>
    <col min="1286" max="1286" width="19.5546875" style="154" customWidth="1"/>
    <col min="1287" max="1287" width="27.21875" style="154" customWidth="1"/>
    <col min="1288" max="1293" width="0" style="154" hidden="1" customWidth="1"/>
    <col min="1294" max="1536" width="16.109375" style="154"/>
    <col min="1537" max="1537" width="8.6640625" style="154" customWidth="1"/>
    <col min="1538" max="1538" width="4.6640625" style="154" customWidth="1"/>
    <col min="1539" max="1539" width="36.44140625" style="154" customWidth="1"/>
    <col min="1540" max="1540" width="3.6640625" style="154" customWidth="1"/>
    <col min="1541" max="1541" width="17" style="154" customWidth="1"/>
    <col min="1542" max="1542" width="19.5546875" style="154" customWidth="1"/>
    <col min="1543" max="1543" width="27.21875" style="154" customWidth="1"/>
    <col min="1544" max="1549" width="0" style="154" hidden="1" customWidth="1"/>
    <col min="1550" max="1792" width="16.109375" style="154"/>
    <col min="1793" max="1793" width="8.6640625" style="154" customWidth="1"/>
    <col min="1794" max="1794" width="4.6640625" style="154" customWidth="1"/>
    <col min="1795" max="1795" width="36.44140625" style="154" customWidth="1"/>
    <col min="1796" max="1796" width="3.6640625" style="154" customWidth="1"/>
    <col min="1797" max="1797" width="17" style="154" customWidth="1"/>
    <col min="1798" max="1798" width="19.5546875" style="154" customWidth="1"/>
    <col min="1799" max="1799" width="27.21875" style="154" customWidth="1"/>
    <col min="1800" max="1805" width="0" style="154" hidden="1" customWidth="1"/>
    <col min="1806" max="2048" width="16.109375" style="154"/>
    <col min="2049" max="2049" width="8.6640625" style="154" customWidth="1"/>
    <col min="2050" max="2050" width="4.6640625" style="154" customWidth="1"/>
    <col min="2051" max="2051" width="36.44140625" style="154" customWidth="1"/>
    <col min="2052" max="2052" width="3.6640625" style="154" customWidth="1"/>
    <col min="2053" max="2053" width="17" style="154" customWidth="1"/>
    <col min="2054" max="2054" width="19.5546875" style="154" customWidth="1"/>
    <col min="2055" max="2055" width="27.21875" style="154" customWidth="1"/>
    <col min="2056" max="2061" width="0" style="154" hidden="1" customWidth="1"/>
    <col min="2062" max="2304" width="16.109375" style="154"/>
    <col min="2305" max="2305" width="8.6640625" style="154" customWidth="1"/>
    <col min="2306" max="2306" width="4.6640625" style="154" customWidth="1"/>
    <col min="2307" max="2307" width="36.44140625" style="154" customWidth="1"/>
    <col min="2308" max="2308" width="3.6640625" style="154" customWidth="1"/>
    <col min="2309" max="2309" width="17" style="154" customWidth="1"/>
    <col min="2310" max="2310" width="19.5546875" style="154" customWidth="1"/>
    <col min="2311" max="2311" width="27.21875" style="154" customWidth="1"/>
    <col min="2312" max="2317" width="0" style="154" hidden="1" customWidth="1"/>
    <col min="2318" max="2560" width="16.109375" style="154"/>
    <col min="2561" max="2561" width="8.6640625" style="154" customWidth="1"/>
    <col min="2562" max="2562" width="4.6640625" style="154" customWidth="1"/>
    <col min="2563" max="2563" width="36.44140625" style="154" customWidth="1"/>
    <col min="2564" max="2564" width="3.6640625" style="154" customWidth="1"/>
    <col min="2565" max="2565" width="17" style="154" customWidth="1"/>
    <col min="2566" max="2566" width="19.5546875" style="154" customWidth="1"/>
    <col min="2567" max="2567" width="27.21875" style="154" customWidth="1"/>
    <col min="2568" max="2573" width="0" style="154" hidden="1" customWidth="1"/>
    <col min="2574" max="2816" width="16.109375" style="154"/>
    <col min="2817" max="2817" width="8.6640625" style="154" customWidth="1"/>
    <col min="2818" max="2818" width="4.6640625" style="154" customWidth="1"/>
    <col min="2819" max="2819" width="36.44140625" style="154" customWidth="1"/>
    <col min="2820" max="2820" width="3.6640625" style="154" customWidth="1"/>
    <col min="2821" max="2821" width="17" style="154" customWidth="1"/>
    <col min="2822" max="2822" width="19.5546875" style="154" customWidth="1"/>
    <col min="2823" max="2823" width="27.21875" style="154" customWidth="1"/>
    <col min="2824" max="2829" width="0" style="154" hidden="1" customWidth="1"/>
    <col min="2830" max="3072" width="16.109375" style="154"/>
    <col min="3073" max="3073" width="8.6640625" style="154" customWidth="1"/>
    <col min="3074" max="3074" width="4.6640625" style="154" customWidth="1"/>
    <col min="3075" max="3075" width="36.44140625" style="154" customWidth="1"/>
    <col min="3076" max="3076" width="3.6640625" style="154" customWidth="1"/>
    <col min="3077" max="3077" width="17" style="154" customWidth="1"/>
    <col min="3078" max="3078" width="19.5546875" style="154" customWidth="1"/>
    <col min="3079" max="3079" width="27.21875" style="154" customWidth="1"/>
    <col min="3080" max="3085" width="0" style="154" hidden="1" customWidth="1"/>
    <col min="3086" max="3328" width="16.109375" style="154"/>
    <col min="3329" max="3329" width="8.6640625" style="154" customWidth="1"/>
    <col min="3330" max="3330" width="4.6640625" style="154" customWidth="1"/>
    <col min="3331" max="3331" width="36.44140625" style="154" customWidth="1"/>
    <col min="3332" max="3332" width="3.6640625" style="154" customWidth="1"/>
    <col min="3333" max="3333" width="17" style="154" customWidth="1"/>
    <col min="3334" max="3334" width="19.5546875" style="154" customWidth="1"/>
    <col min="3335" max="3335" width="27.21875" style="154" customWidth="1"/>
    <col min="3336" max="3341" width="0" style="154" hidden="1" customWidth="1"/>
    <col min="3342" max="3584" width="16.109375" style="154"/>
    <col min="3585" max="3585" width="8.6640625" style="154" customWidth="1"/>
    <col min="3586" max="3586" width="4.6640625" style="154" customWidth="1"/>
    <col min="3587" max="3587" width="36.44140625" style="154" customWidth="1"/>
    <col min="3588" max="3588" width="3.6640625" style="154" customWidth="1"/>
    <col min="3589" max="3589" width="17" style="154" customWidth="1"/>
    <col min="3590" max="3590" width="19.5546875" style="154" customWidth="1"/>
    <col min="3591" max="3591" width="27.21875" style="154" customWidth="1"/>
    <col min="3592" max="3597" width="0" style="154" hidden="1" customWidth="1"/>
    <col min="3598" max="3840" width="16.109375" style="154"/>
    <col min="3841" max="3841" width="8.6640625" style="154" customWidth="1"/>
    <col min="3842" max="3842" width="4.6640625" style="154" customWidth="1"/>
    <col min="3843" max="3843" width="36.44140625" style="154" customWidth="1"/>
    <col min="3844" max="3844" width="3.6640625" style="154" customWidth="1"/>
    <col min="3845" max="3845" width="17" style="154" customWidth="1"/>
    <col min="3846" max="3846" width="19.5546875" style="154" customWidth="1"/>
    <col min="3847" max="3847" width="27.21875" style="154" customWidth="1"/>
    <col min="3848" max="3853" width="0" style="154" hidden="1" customWidth="1"/>
    <col min="3854" max="4096" width="16.109375" style="154"/>
    <col min="4097" max="4097" width="8.6640625" style="154" customWidth="1"/>
    <col min="4098" max="4098" width="4.6640625" style="154" customWidth="1"/>
    <col min="4099" max="4099" width="36.44140625" style="154" customWidth="1"/>
    <col min="4100" max="4100" width="3.6640625" style="154" customWidth="1"/>
    <col min="4101" max="4101" width="17" style="154" customWidth="1"/>
    <col min="4102" max="4102" width="19.5546875" style="154" customWidth="1"/>
    <col min="4103" max="4103" width="27.21875" style="154" customWidth="1"/>
    <col min="4104" max="4109" width="0" style="154" hidden="1" customWidth="1"/>
    <col min="4110" max="4352" width="16.109375" style="154"/>
    <col min="4353" max="4353" width="8.6640625" style="154" customWidth="1"/>
    <col min="4354" max="4354" width="4.6640625" style="154" customWidth="1"/>
    <col min="4355" max="4355" width="36.44140625" style="154" customWidth="1"/>
    <col min="4356" max="4356" width="3.6640625" style="154" customWidth="1"/>
    <col min="4357" max="4357" width="17" style="154" customWidth="1"/>
    <col min="4358" max="4358" width="19.5546875" style="154" customWidth="1"/>
    <col min="4359" max="4359" width="27.21875" style="154" customWidth="1"/>
    <col min="4360" max="4365" width="0" style="154" hidden="1" customWidth="1"/>
    <col min="4366" max="4608" width="16.109375" style="154"/>
    <col min="4609" max="4609" width="8.6640625" style="154" customWidth="1"/>
    <col min="4610" max="4610" width="4.6640625" style="154" customWidth="1"/>
    <col min="4611" max="4611" width="36.44140625" style="154" customWidth="1"/>
    <col min="4612" max="4612" width="3.6640625" style="154" customWidth="1"/>
    <col min="4613" max="4613" width="17" style="154" customWidth="1"/>
    <col min="4614" max="4614" width="19.5546875" style="154" customWidth="1"/>
    <col min="4615" max="4615" width="27.21875" style="154" customWidth="1"/>
    <col min="4616" max="4621" width="0" style="154" hidden="1" customWidth="1"/>
    <col min="4622" max="4864" width="16.109375" style="154"/>
    <col min="4865" max="4865" width="8.6640625" style="154" customWidth="1"/>
    <col min="4866" max="4866" width="4.6640625" style="154" customWidth="1"/>
    <col min="4867" max="4867" width="36.44140625" style="154" customWidth="1"/>
    <col min="4868" max="4868" width="3.6640625" style="154" customWidth="1"/>
    <col min="4869" max="4869" width="17" style="154" customWidth="1"/>
    <col min="4870" max="4870" width="19.5546875" style="154" customWidth="1"/>
    <col min="4871" max="4871" width="27.21875" style="154" customWidth="1"/>
    <col min="4872" max="4877" width="0" style="154" hidden="1" customWidth="1"/>
    <col min="4878" max="5120" width="16.109375" style="154"/>
    <col min="5121" max="5121" width="8.6640625" style="154" customWidth="1"/>
    <col min="5122" max="5122" width="4.6640625" style="154" customWidth="1"/>
    <col min="5123" max="5123" width="36.44140625" style="154" customWidth="1"/>
    <col min="5124" max="5124" width="3.6640625" style="154" customWidth="1"/>
    <col min="5125" max="5125" width="17" style="154" customWidth="1"/>
    <col min="5126" max="5126" width="19.5546875" style="154" customWidth="1"/>
    <col min="5127" max="5127" width="27.21875" style="154" customWidth="1"/>
    <col min="5128" max="5133" width="0" style="154" hidden="1" customWidth="1"/>
    <col min="5134" max="5376" width="16.109375" style="154"/>
    <col min="5377" max="5377" width="8.6640625" style="154" customWidth="1"/>
    <col min="5378" max="5378" width="4.6640625" style="154" customWidth="1"/>
    <col min="5379" max="5379" width="36.44140625" style="154" customWidth="1"/>
    <col min="5380" max="5380" width="3.6640625" style="154" customWidth="1"/>
    <col min="5381" max="5381" width="17" style="154" customWidth="1"/>
    <col min="5382" max="5382" width="19.5546875" style="154" customWidth="1"/>
    <col min="5383" max="5383" width="27.21875" style="154" customWidth="1"/>
    <col min="5384" max="5389" width="0" style="154" hidden="1" customWidth="1"/>
    <col min="5390" max="5632" width="16.109375" style="154"/>
    <col min="5633" max="5633" width="8.6640625" style="154" customWidth="1"/>
    <col min="5634" max="5634" width="4.6640625" style="154" customWidth="1"/>
    <col min="5635" max="5635" width="36.44140625" style="154" customWidth="1"/>
    <col min="5636" max="5636" width="3.6640625" style="154" customWidth="1"/>
    <col min="5637" max="5637" width="17" style="154" customWidth="1"/>
    <col min="5638" max="5638" width="19.5546875" style="154" customWidth="1"/>
    <col min="5639" max="5639" width="27.21875" style="154" customWidth="1"/>
    <col min="5640" max="5645" width="0" style="154" hidden="1" customWidth="1"/>
    <col min="5646" max="5888" width="16.109375" style="154"/>
    <col min="5889" max="5889" width="8.6640625" style="154" customWidth="1"/>
    <col min="5890" max="5890" width="4.6640625" style="154" customWidth="1"/>
    <col min="5891" max="5891" width="36.44140625" style="154" customWidth="1"/>
    <col min="5892" max="5892" width="3.6640625" style="154" customWidth="1"/>
    <col min="5893" max="5893" width="17" style="154" customWidth="1"/>
    <col min="5894" max="5894" width="19.5546875" style="154" customWidth="1"/>
    <col min="5895" max="5895" width="27.21875" style="154" customWidth="1"/>
    <col min="5896" max="5901" width="0" style="154" hidden="1" customWidth="1"/>
    <col min="5902" max="6144" width="16.109375" style="154"/>
    <col min="6145" max="6145" width="8.6640625" style="154" customWidth="1"/>
    <col min="6146" max="6146" width="4.6640625" style="154" customWidth="1"/>
    <col min="6147" max="6147" width="36.44140625" style="154" customWidth="1"/>
    <col min="6148" max="6148" width="3.6640625" style="154" customWidth="1"/>
    <col min="6149" max="6149" width="17" style="154" customWidth="1"/>
    <col min="6150" max="6150" width="19.5546875" style="154" customWidth="1"/>
    <col min="6151" max="6151" width="27.21875" style="154" customWidth="1"/>
    <col min="6152" max="6157" width="0" style="154" hidden="1" customWidth="1"/>
    <col min="6158" max="6400" width="16.109375" style="154"/>
    <col min="6401" max="6401" width="8.6640625" style="154" customWidth="1"/>
    <col min="6402" max="6402" width="4.6640625" style="154" customWidth="1"/>
    <col min="6403" max="6403" width="36.44140625" style="154" customWidth="1"/>
    <col min="6404" max="6404" width="3.6640625" style="154" customWidth="1"/>
    <col min="6405" max="6405" width="17" style="154" customWidth="1"/>
    <col min="6406" max="6406" width="19.5546875" style="154" customWidth="1"/>
    <col min="6407" max="6407" width="27.21875" style="154" customWidth="1"/>
    <col min="6408" max="6413" width="0" style="154" hidden="1" customWidth="1"/>
    <col min="6414" max="6656" width="16.109375" style="154"/>
    <col min="6657" max="6657" width="8.6640625" style="154" customWidth="1"/>
    <col min="6658" max="6658" width="4.6640625" style="154" customWidth="1"/>
    <col min="6659" max="6659" width="36.44140625" style="154" customWidth="1"/>
    <col min="6660" max="6660" width="3.6640625" style="154" customWidth="1"/>
    <col min="6661" max="6661" width="17" style="154" customWidth="1"/>
    <col min="6662" max="6662" width="19.5546875" style="154" customWidth="1"/>
    <col min="6663" max="6663" width="27.21875" style="154" customWidth="1"/>
    <col min="6664" max="6669" width="0" style="154" hidden="1" customWidth="1"/>
    <col min="6670" max="6912" width="16.109375" style="154"/>
    <col min="6913" max="6913" width="8.6640625" style="154" customWidth="1"/>
    <col min="6914" max="6914" width="4.6640625" style="154" customWidth="1"/>
    <col min="6915" max="6915" width="36.44140625" style="154" customWidth="1"/>
    <col min="6916" max="6916" width="3.6640625" style="154" customWidth="1"/>
    <col min="6917" max="6917" width="17" style="154" customWidth="1"/>
    <col min="6918" max="6918" width="19.5546875" style="154" customWidth="1"/>
    <col min="6919" max="6919" width="27.21875" style="154" customWidth="1"/>
    <col min="6920" max="6925" width="0" style="154" hidden="1" customWidth="1"/>
    <col min="6926" max="7168" width="16.109375" style="154"/>
    <col min="7169" max="7169" width="8.6640625" style="154" customWidth="1"/>
    <col min="7170" max="7170" width="4.6640625" style="154" customWidth="1"/>
    <col min="7171" max="7171" width="36.44140625" style="154" customWidth="1"/>
    <col min="7172" max="7172" width="3.6640625" style="154" customWidth="1"/>
    <col min="7173" max="7173" width="17" style="154" customWidth="1"/>
    <col min="7174" max="7174" width="19.5546875" style="154" customWidth="1"/>
    <col min="7175" max="7175" width="27.21875" style="154" customWidth="1"/>
    <col min="7176" max="7181" width="0" style="154" hidden="1" customWidth="1"/>
    <col min="7182" max="7424" width="16.109375" style="154"/>
    <col min="7425" max="7425" width="8.6640625" style="154" customWidth="1"/>
    <col min="7426" max="7426" width="4.6640625" style="154" customWidth="1"/>
    <col min="7427" max="7427" width="36.44140625" style="154" customWidth="1"/>
    <col min="7428" max="7428" width="3.6640625" style="154" customWidth="1"/>
    <col min="7429" max="7429" width="17" style="154" customWidth="1"/>
    <col min="7430" max="7430" width="19.5546875" style="154" customWidth="1"/>
    <col min="7431" max="7431" width="27.21875" style="154" customWidth="1"/>
    <col min="7432" max="7437" width="0" style="154" hidden="1" customWidth="1"/>
    <col min="7438" max="7680" width="16.109375" style="154"/>
    <col min="7681" max="7681" width="8.6640625" style="154" customWidth="1"/>
    <col min="7682" max="7682" width="4.6640625" style="154" customWidth="1"/>
    <col min="7683" max="7683" width="36.44140625" style="154" customWidth="1"/>
    <col min="7684" max="7684" width="3.6640625" style="154" customWidth="1"/>
    <col min="7685" max="7685" width="17" style="154" customWidth="1"/>
    <col min="7686" max="7686" width="19.5546875" style="154" customWidth="1"/>
    <col min="7687" max="7687" width="27.21875" style="154" customWidth="1"/>
    <col min="7688" max="7693" width="0" style="154" hidden="1" customWidth="1"/>
    <col min="7694" max="7936" width="16.109375" style="154"/>
    <col min="7937" max="7937" width="8.6640625" style="154" customWidth="1"/>
    <col min="7938" max="7938" width="4.6640625" style="154" customWidth="1"/>
    <col min="7939" max="7939" width="36.44140625" style="154" customWidth="1"/>
    <col min="7940" max="7940" width="3.6640625" style="154" customWidth="1"/>
    <col min="7941" max="7941" width="17" style="154" customWidth="1"/>
    <col min="7942" max="7942" width="19.5546875" style="154" customWidth="1"/>
    <col min="7943" max="7943" width="27.21875" style="154" customWidth="1"/>
    <col min="7944" max="7949" width="0" style="154" hidden="1" customWidth="1"/>
    <col min="7950" max="8192" width="16.109375" style="154"/>
    <col min="8193" max="8193" width="8.6640625" style="154" customWidth="1"/>
    <col min="8194" max="8194" width="4.6640625" style="154" customWidth="1"/>
    <col min="8195" max="8195" width="36.44140625" style="154" customWidth="1"/>
    <col min="8196" max="8196" width="3.6640625" style="154" customWidth="1"/>
    <col min="8197" max="8197" width="17" style="154" customWidth="1"/>
    <col min="8198" max="8198" width="19.5546875" style="154" customWidth="1"/>
    <col min="8199" max="8199" width="27.21875" style="154" customWidth="1"/>
    <col min="8200" max="8205" width="0" style="154" hidden="1" customWidth="1"/>
    <col min="8206" max="8448" width="16.109375" style="154"/>
    <col min="8449" max="8449" width="8.6640625" style="154" customWidth="1"/>
    <col min="8450" max="8450" width="4.6640625" style="154" customWidth="1"/>
    <col min="8451" max="8451" width="36.44140625" style="154" customWidth="1"/>
    <col min="8452" max="8452" width="3.6640625" style="154" customWidth="1"/>
    <col min="8453" max="8453" width="17" style="154" customWidth="1"/>
    <col min="8454" max="8454" width="19.5546875" style="154" customWidth="1"/>
    <col min="8455" max="8455" width="27.21875" style="154" customWidth="1"/>
    <col min="8456" max="8461" width="0" style="154" hidden="1" customWidth="1"/>
    <col min="8462" max="8704" width="16.109375" style="154"/>
    <col min="8705" max="8705" width="8.6640625" style="154" customWidth="1"/>
    <col min="8706" max="8706" width="4.6640625" style="154" customWidth="1"/>
    <col min="8707" max="8707" width="36.44140625" style="154" customWidth="1"/>
    <col min="8708" max="8708" width="3.6640625" style="154" customWidth="1"/>
    <col min="8709" max="8709" width="17" style="154" customWidth="1"/>
    <col min="8710" max="8710" width="19.5546875" style="154" customWidth="1"/>
    <col min="8711" max="8711" width="27.21875" style="154" customWidth="1"/>
    <col min="8712" max="8717" width="0" style="154" hidden="1" customWidth="1"/>
    <col min="8718" max="8960" width="16.109375" style="154"/>
    <col min="8961" max="8961" width="8.6640625" style="154" customWidth="1"/>
    <col min="8962" max="8962" width="4.6640625" style="154" customWidth="1"/>
    <col min="8963" max="8963" width="36.44140625" style="154" customWidth="1"/>
    <col min="8964" max="8964" width="3.6640625" style="154" customWidth="1"/>
    <col min="8965" max="8965" width="17" style="154" customWidth="1"/>
    <col min="8966" max="8966" width="19.5546875" style="154" customWidth="1"/>
    <col min="8967" max="8967" width="27.21875" style="154" customWidth="1"/>
    <col min="8968" max="8973" width="0" style="154" hidden="1" customWidth="1"/>
    <col min="8974" max="9216" width="16.109375" style="154"/>
    <col min="9217" max="9217" width="8.6640625" style="154" customWidth="1"/>
    <col min="9218" max="9218" width="4.6640625" style="154" customWidth="1"/>
    <col min="9219" max="9219" width="36.44140625" style="154" customWidth="1"/>
    <col min="9220" max="9220" width="3.6640625" style="154" customWidth="1"/>
    <col min="9221" max="9221" width="17" style="154" customWidth="1"/>
    <col min="9222" max="9222" width="19.5546875" style="154" customWidth="1"/>
    <col min="9223" max="9223" width="27.21875" style="154" customWidth="1"/>
    <col min="9224" max="9229" width="0" style="154" hidden="1" customWidth="1"/>
    <col min="9230" max="9472" width="16.109375" style="154"/>
    <col min="9473" max="9473" width="8.6640625" style="154" customWidth="1"/>
    <col min="9474" max="9474" width="4.6640625" style="154" customWidth="1"/>
    <col min="9475" max="9475" width="36.44140625" style="154" customWidth="1"/>
    <col min="9476" max="9476" width="3.6640625" style="154" customWidth="1"/>
    <col min="9477" max="9477" width="17" style="154" customWidth="1"/>
    <col min="9478" max="9478" width="19.5546875" style="154" customWidth="1"/>
    <col min="9479" max="9479" width="27.21875" style="154" customWidth="1"/>
    <col min="9480" max="9485" width="0" style="154" hidden="1" customWidth="1"/>
    <col min="9486" max="9728" width="16.109375" style="154"/>
    <col min="9729" max="9729" width="8.6640625" style="154" customWidth="1"/>
    <col min="9730" max="9730" width="4.6640625" style="154" customWidth="1"/>
    <col min="9731" max="9731" width="36.44140625" style="154" customWidth="1"/>
    <col min="9732" max="9732" width="3.6640625" style="154" customWidth="1"/>
    <col min="9733" max="9733" width="17" style="154" customWidth="1"/>
    <col min="9734" max="9734" width="19.5546875" style="154" customWidth="1"/>
    <col min="9735" max="9735" width="27.21875" style="154" customWidth="1"/>
    <col min="9736" max="9741" width="0" style="154" hidden="1" customWidth="1"/>
    <col min="9742" max="9984" width="16.109375" style="154"/>
    <col min="9985" max="9985" width="8.6640625" style="154" customWidth="1"/>
    <col min="9986" max="9986" width="4.6640625" style="154" customWidth="1"/>
    <col min="9987" max="9987" width="36.44140625" style="154" customWidth="1"/>
    <col min="9988" max="9988" width="3.6640625" style="154" customWidth="1"/>
    <col min="9989" max="9989" width="17" style="154" customWidth="1"/>
    <col min="9990" max="9990" width="19.5546875" style="154" customWidth="1"/>
    <col min="9991" max="9991" width="27.21875" style="154" customWidth="1"/>
    <col min="9992" max="9997" width="0" style="154" hidden="1" customWidth="1"/>
    <col min="9998" max="10240" width="16.109375" style="154"/>
    <col min="10241" max="10241" width="8.6640625" style="154" customWidth="1"/>
    <col min="10242" max="10242" width="4.6640625" style="154" customWidth="1"/>
    <col min="10243" max="10243" width="36.44140625" style="154" customWidth="1"/>
    <col min="10244" max="10244" width="3.6640625" style="154" customWidth="1"/>
    <col min="10245" max="10245" width="17" style="154" customWidth="1"/>
    <col min="10246" max="10246" width="19.5546875" style="154" customWidth="1"/>
    <col min="10247" max="10247" width="27.21875" style="154" customWidth="1"/>
    <col min="10248" max="10253" width="0" style="154" hidden="1" customWidth="1"/>
    <col min="10254" max="10496" width="16.109375" style="154"/>
    <col min="10497" max="10497" width="8.6640625" style="154" customWidth="1"/>
    <col min="10498" max="10498" width="4.6640625" style="154" customWidth="1"/>
    <col min="10499" max="10499" width="36.44140625" style="154" customWidth="1"/>
    <col min="10500" max="10500" width="3.6640625" style="154" customWidth="1"/>
    <col min="10501" max="10501" width="17" style="154" customWidth="1"/>
    <col min="10502" max="10502" width="19.5546875" style="154" customWidth="1"/>
    <col min="10503" max="10503" width="27.21875" style="154" customWidth="1"/>
    <col min="10504" max="10509" width="0" style="154" hidden="1" customWidth="1"/>
    <col min="10510" max="10752" width="16.109375" style="154"/>
    <col min="10753" max="10753" width="8.6640625" style="154" customWidth="1"/>
    <col min="10754" max="10754" width="4.6640625" style="154" customWidth="1"/>
    <col min="10755" max="10755" width="36.44140625" style="154" customWidth="1"/>
    <col min="10756" max="10756" width="3.6640625" style="154" customWidth="1"/>
    <col min="10757" max="10757" width="17" style="154" customWidth="1"/>
    <col min="10758" max="10758" width="19.5546875" style="154" customWidth="1"/>
    <col min="10759" max="10759" width="27.21875" style="154" customWidth="1"/>
    <col min="10760" max="10765" width="0" style="154" hidden="1" customWidth="1"/>
    <col min="10766" max="11008" width="16.109375" style="154"/>
    <col min="11009" max="11009" width="8.6640625" style="154" customWidth="1"/>
    <col min="11010" max="11010" width="4.6640625" style="154" customWidth="1"/>
    <col min="11011" max="11011" width="36.44140625" style="154" customWidth="1"/>
    <col min="11012" max="11012" width="3.6640625" style="154" customWidth="1"/>
    <col min="11013" max="11013" width="17" style="154" customWidth="1"/>
    <col min="11014" max="11014" width="19.5546875" style="154" customWidth="1"/>
    <col min="11015" max="11015" width="27.21875" style="154" customWidth="1"/>
    <col min="11016" max="11021" width="0" style="154" hidden="1" customWidth="1"/>
    <col min="11022" max="11264" width="16.109375" style="154"/>
    <col min="11265" max="11265" width="8.6640625" style="154" customWidth="1"/>
    <col min="11266" max="11266" width="4.6640625" style="154" customWidth="1"/>
    <col min="11267" max="11267" width="36.44140625" style="154" customWidth="1"/>
    <col min="11268" max="11268" width="3.6640625" style="154" customWidth="1"/>
    <col min="11269" max="11269" width="17" style="154" customWidth="1"/>
    <col min="11270" max="11270" width="19.5546875" style="154" customWidth="1"/>
    <col min="11271" max="11271" width="27.21875" style="154" customWidth="1"/>
    <col min="11272" max="11277" width="0" style="154" hidden="1" customWidth="1"/>
    <col min="11278" max="11520" width="16.109375" style="154"/>
    <col min="11521" max="11521" width="8.6640625" style="154" customWidth="1"/>
    <col min="11522" max="11522" width="4.6640625" style="154" customWidth="1"/>
    <col min="11523" max="11523" width="36.44140625" style="154" customWidth="1"/>
    <col min="11524" max="11524" width="3.6640625" style="154" customWidth="1"/>
    <col min="11525" max="11525" width="17" style="154" customWidth="1"/>
    <col min="11526" max="11526" width="19.5546875" style="154" customWidth="1"/>
    <col min="11527" max="11527" width="27.21875" style="154" customWidth="1"/>
    <col min="11528" max="11533" width="0" style="154" hidden="1" customWidth="1"/>
    <col min="11534" max="11776" width="16.109375" style="154"/>
    <col min="11777" max="11777" width="8.6640625" style="154" customWidth="1"/>
    <col min="11778" max="11778" width="4.6640625" style="154" customWidth="1"/>
    <col min="11779" max="11779" width="36.44140625" style="154" customWidth="1"/>
    <col min="11780" max="11780" width="3.6640625" style="154" customWidth="1"/>
    <col min="11781" max="11781" width="17" style="154" customWidth="1"/>
    <col min="11782" max="11782" width="19.5546875" style="154" customWidth="1"/>
    <col min="11783" max="11783" width="27.21875" style="154" customWidth="1"/>
    <col min="11784" max="11789" width="0" style="154" hidden="1" customWidth="1"/>
    <col min="11790" max="12032" width="16.109375" style="154"/>
    <col min="12033" max="12033" width="8.6640625" style="154" customWidth="1"/>
    <col min="12034" max="12034" width="4.6640625" style="154" customWidth="1"/>
    <col min="12035" max="12035" width="36.44140625" style="154" customWidth="1"/>
    <col min="12036" max="12036" width="3.6640625" style="154" customWidth="1"/>
    <col min="12037" max="12037" width="17" style="154" customWidth="1"/>
    <col min="12038" max="12038" width="19.5546875" style="154" customWidth="1"/>
    <col min="12039" max="12039" width="27.21875" style="154" customWidth="1"/>
    <col min="12040" max="12045" width="0" style="154" hidden="1" customWidth="1"/>
    <col min="12046" max="12288" width="16.109375" style="154"/>
    <col min="12289" max="12289" width="8.6640625" style="154" customWidth="1"/>
    <col min="12290" max="12290" width="4.6640625" style="154" customWidth="1"/>
    <col min="12291" max="12291" width="36.44140625" style="154" customWidth="1"/>
    <col min="12292" max="12292" width="3.6640625" style="154" customWidth="1"/>
    <col min="12293" max="12293" width="17" style="154" customWidth="1"/>
    <col min="12294" max="12294" width="19.5546875" style="154" customWidth="1"/>
    <col min="12295" max="12295" width="27.21875" style="154" customWidth="1"/>
    <col min="12296" max="12301" width="0" style="154" hidden="1" customWidth="1"/>
    <col min="12302" max="12544" width="16.109375" style="154"/>
    <col min="12545" max="12545" width="8.6640625" style="154" customWidth="1"/>
    <col min="12546" max="12546" width="4.6640625" style="154" customWidth="1"/>
    <col min="12547" max="12547" width="36.44140625" style="154" customWidth="1"/>
    <col min="12548" max="12548" width="3.6640625" style="154" customWidth="1"/>
    <col min="12549" max="12549" width="17" style="154" customWidth="1"/>
    <col min="12550" max="12550" width="19.5546875" style="154" customWidth="1"/>
    <col min="12551" max="12551" width="27.21875" style="154" customWidth="1"/>
    <col min="12552" max="12557" width="0" style="154" hidden="1" customWidth="1"/>
    <col min="12558" max="12800" width="16.109375" style="154"/>
    <col min="12801" max="12801" width="8.6640625" style="154" customWidth="1"/>
    <col min="12802" max="12802" width="4.6640625" style="154" customWidth="1"/>
    <col min="12803" max="12803" width="36.44140625" style="154" customWidth="1"/>
    <col min="12804" max="12804" width="3.6640625" style="154" customWidth="1"/>
    <col min="12805" max="12805" width="17" style="154" customWidth="1"/>
    <col min="12806" max="12806" width="19.5546875" style="154" customWidth="1"/>
    <col min="12807" max="12807" width="27.21875" style="154" customWidth="1"/>
    <col min="12808" max="12813" width="0" style="154" hidden="1" customWidth="1"/>
    <col min="12814" max="13056" width="16.109375" style="154"/>
    <col min="13057" max="13057" width="8.6640625" style="154" customWidth="1"/>
    <col min="13058" max="13058" width="4.6640625" style="154" customWidth="1"/>
    <col min="13059" max="13059" width="36.44140625" style="154" customWidth="1"/>
    <col min="13060" max="13060" width="3.6640625" style="154" customWidth="1"/>
    <col min="13061" max="13061" width="17" style="154" customWidth="1"/>
    <col min="13062" max="13062" width="19.5546875" style="154" customWidth="1"/>
    <col min="13063" max="13063" width="27.21875" style="154" customWidth="1"/>
    <col min="13064" max="13069" width="0" style="154" hidden="1" customWidth="1"/>
    <col min="13070" max="13312" width="16.109375" style="154"/>
    <col min="13313" max="13313" width="8.6640625" style="154" customWidth="1"/>
    <col min="13314" max="13314" width="4.6640625" style="154" customWidth="1"/>
    <col min="13315" max="13315" width="36.44140625" style="154" customWidth="1"/>
    <col min="13316" max="13316" width="3.6640625" style="154" customWidth="1"/>
    <col min="13317" max="13317" width="17" style="154" customWidth="1"/>
    <col min="13318" max="13318" width="19.5546875" style="154" customWidth="1"/>
    <col min="13319" max="13319" width="27.21875" style="154" customWidth="1"/>
    <col min="13320" max="13325" width="0" style="154" hidden="1" customWidth="1"/>
    <col min="13326" max="13568" width="16.109375" style="154"/>
    <col min="13569" max="13569" width="8.6640625" style="154" customWidth="1"/>
    <col min="13570" max="13570" width="4.6640625" style="154" customWidth="1"/>
    <col min="13571" max="13571" width="36.44140625" style="154" customWidth="1"/>
    <col min="13572" max="13572" width="3.6640625" style="154" customWidth="1"/>
    <col min="13573" max="13573" width="17" style="154" customWidth="1"/>
    <col min="13574" max="13574" width="19.5546875" style="154" customWidth="1"/>
    <col min="13575" max="13575" width="27.21875" style="154" customWidth="1"/>
    <col min="13576" max="13581" width="0" style="154" hidden="1" customWidth="1"/>
    <col min="13582" max="13824" width="16.109375" style="154"/>
    <col min="13825" max="13825" width="8.6640625" style="154" customWidth="1"/>
    <col min="13826" max="13826" width="4.6640625" style="154" customWidth="1"/>
    <col min="13827" max="13827" width="36.44140625" style="154" customWidth="1"/>
    <col min="13828" max="13828" width="3.6640625" style="154" customWidth="1"/>
    <col min="13829" max="13829" width="17" style="154" customWidth="1"/>
    <col min="13830" max="13830" width="19.5546875" style="154" customWidth="1"/>
    <col min="13831" max="13831" width="27.21875" style="154" customWidth="1"/>
    <col min="13832" max="13837" width="0" style="154" hidden="1" customWidth="1"/>
    <col min="13838" max="14080" width="16.109375" style="154"/>
    <col min="14081" max="14081" width="8.6640625" style="154" customWidth="1"/>
    <col min="14082" max="14082" width="4.6640625" style="154" customWidth="1"/>
    <col min="14083" max="14083" width="36.44140625" style="154" customWidth="1"/>
    <col min="14084" max="14084" width="3.6640625" style="154" customWidth="1"/>
    <col min="14085" max="14085" width="17" style="154" customWidth="1"/>
    <col min="14086" max="14086" width="19.5546875" style="154" customWidth="1"/>
    <col min="14087" max="14087" width="27.21875" style="154" customWidth="1"/>
    <col min="14088" max="14093" width="0" style="154" hidden="1" customWidth="1"/>
    <col min="14094" max="14336" width="16.109375" style="154"/>
    <col min="14337" max="14337" width="8.6640625" style="154" customWidth="1"/>
    <col min="14338" max="14338" width="4.6640625" style="154" customWidth="1"/>
    <col min="14339" max="14339" width="36.44140625" style="154" customWidth="1"/>
    <col min="14340" max="14340" width="3.6640625" style="154" customWidth="1"/>
    <col min="14341" max="14341" width="17" style="154" customWidth="1"/>
    <col min="14342" max="14342" width="19.5546875" style="154" customWidth="1"/>
    <col min="14343" max="14343" width="27.21875" style="154" customWidth="1"/>
    <col min="14344" max="14349" width="0" style="154" hidden="1" customWidth="1"/>
    <col min="14350" max="14592" width="16.109375" style="154"/>
    <col min="14593" max="14593" width="8.6640625" style="154" customWidth="1"/>
    <col min="14594" max="14594" width="4.6640625" style="154" customWidth="1"/>
    <col min="14595" max="14595" width="36.44140625" style="154" customWidth="1"/>
    <col min="14596" max="14596" width="3.6640625" style="154" customWidth="1"/>
    <col min="14597" max="14597" width="17" style="154" customWidth="1"/>
    <col min="14598" max="14598" width="19.5546875" style="154" customWidth="1"/>
    <col min="14599" max="14599" width="27.21875" style="154" customWidth="1"/>
    <col min="14600" max="14605" width="0" style="154" hidden="1" customWidth="1"/>
    <col min="14606" max="14848" width="16.109375" style="154"/>
    <col min="14849" max="14849" width="8.6640625" style="154" customWidth="1"/>
    <col min="14850" max="14850" width="4.6640625" style="154" customWidth="1"/>
    <col min="14851" max="14851" width="36.44140625" style="154" customWidth="1"/>
    <col min="14852" max="14852" width="3.6640625" style="154" customWidth="1"/>
    <col min="14853" max="14853" width="17" style="154" customWidth="1"/>
    <col min="14854" max="14854" width="19.5546875" style="154" customWidth="1"/>
    <col min="14855" max="14855" width="27.21875" style="154" customWidth="1"/>
    <col min="14856" max="14861" width="0" style="154" hidden="1" customWidth="1"/>
    <col min="14862" max="15104" width="16.109375" style="154"/>
    <col min="15105" max="15105" width="8.6640625" style="154" customWidth="1"/>
    <col min="15106" max="15106" width="4.6640625" style="154" customWidth="1"/>
    <col min="15107" max="15107" width="36.44140625" style="154" customWidth="1"/>
    <col min="15108" max="15108" width="3.6640625" style="154" customWidth="1"/>
    <col min="15109" max="15109" width="17" style="154" customWidth="1"/>
    <col min="15110" max="15110" width="19.5546875" style="154" customWidth="1"/>
    <col min="15111" max="15111" width="27.21875" style="154" customWidth="1"/>
    <col min="15112" max="15117" width="0" style="154" hidden="1" customWidth="1"/>
    <col min="15118" max="15360" width="16.109375" style="154"/>
    <col min="15361" max="15361" width="8.6640625" style="154" customWidth="1"/>
    <col min="15362" max="15362" width="4.6640625" style="154" customWidth="1"/>
    <col min="15363" max="15363" width="36.44140625" style="154" customWidth="1"/>
    <col min="15364" max="15364" width="3.6640625" style="154" customWidth="1"/>
    <col min="15365" max="15365" width="17" style="154" customWidth="1"/>
    <col min="15366" max="15366" width="19.5546875" style="154" customWidth="1"/>
    <col min="15367" max="15367" width="27.21875" style="154" customWidth="1"/>
    <col min="15368" max="15373" width="0" style="154" hidden="1" customWidth="1"/>
    <col min="15374" max="15616" width="16.109375" style="154"/>
    <col min="15617" max="15617" width="8.6640625" style="154" customWidth="1"/>
    <col min="15618" max="15618" width="4.6640625" style="154" customWidth="1"/>
    <col min="15619" max="15619" width="36.44140625" style="154" customWidth="1"/>
    <col min="15620" max="15620" width="3.6640625" style="154" customWidth="1"/>
    <col min="15621" max="15621" width="17" style="154" customWidth="1"/>
    <col min="15622" max="15622" width="19.5546875" style="154" customWidth="1"/>
    <col min="15623" max="15623" width="27.21875" style="154" customWidth="1"/>
    <col min="15624" max="15629" width="0" style="154" hidden="1" customWidth="1"/>
    <col min="15630" max="15872" width="16.109375" style="154"/>
    <col min="15873" max="15873" width="8.6640625" style="154" customWidth="1"/>
    <col min="15874" max="15874" width="4.6640625" style="154" customWidth="1"/>
    <col min="15875" max="15875" width="36.44140625" style="154" customWidth="1"/>
    <col min="15876" max="15876" width="3.6640625" style="154" customWidth="1"/>
    <col min="15877" max="15877" width="17" style="154" customWidth="1"/>
    <col min="15878" max="15878" width="19.5546875" style="154" customWidth="1"/>
    <col min="15879" max="15879" width="27.21875" style="154" customWidth="1"/>
    <col min="15880" max="15885" width="0" style="154" hidden="1" customWidth="1"/>
    <col min="15886" max="16128" width="16.109375" style="154"/>
    <col min="16129" max="16129" width="8.6640625" style="154" customWidth="1"/>
    <col min="16130" max="16130" width="4.6640625" style="154" customWidth="1"/>
    <col min="16131" max="16131" width="36.44140625" style="154" customWidth="1"/>
    <col min="16132" max="16132" width="3.6640625" style="154" customWidth="1"/>
    <col min="16133" max="16133" width="17" style="154" customWidth="1"/>
    <col min="16134" max="16134" width="19.5546875" style="154" customWidth="1"/>
    <col min="16135" max="16135" width="27.21875" style="154" customWidth="1"/>
    <col min="16136" max="16141" width="0" style="154" hidden="1" customWidth="1"/>
    <col min="16142" max="16384" width="16.109375" style="154"/>
  </cols>
  <sheetData>
    <row r="1" spans="1:7">
      <c r="A1" s="588" t="s">
        <v>446</v>
      </c>
      <c r="B1" s="589"/>
      <c r="C1" s="590"/>
      <c r="D1" s="591" t="s">
        <v>1364</v>
      </c>
      <c r="E1" s="589"/>
      <c r="F1" s="591" t="s">
        <v>448</v>
      </c>
      <c r="G1" s="592" t="s">
        <v>449</v>
      </c>
    </row>
    <row r="2" spans="1:7">
      <c r="A2" s="152" t="s">
        <v>3553</v>
      </c>
      <c r="B2" s="153"/>
      <c r="C2" s="593"/>
      <c r="D2" s="594" t="s">
        <v>4692</v>
      </c>
      <c r="E2" s="153"/>
      <c r="F2" s="594" t="s">
        <v>2604</v>
      </c>
      <c r="G2" s="595"/>
    </row>
    <row r="3" spans="1:7" ht="15" customHeight="1">
      <c r="A3" s="596"/>
      <c r="B3" s="597"/>
      <c r="C3" s="598"/>
      <c r="D3" s="599" t="s">
        <v>1454</v>
      </c>
      <c r="E3" s="597"/>
      <c r="F3" s="600" t="s">
        <v>4662</v>
      </c>
      <c r="G3" s="601" t="s">
        <v>4660</v>
      </c>
    </row>
    <row r="4" spans="1:7" ht="15" customHeight="1">
      <c r="A4" s="602" t="s">
        <v>1614</v>
      </c>
      <c r="B4" s="603"/>
      <c r="C4" s="603"/>
      <c r="D4" s="603"/>
      <c r="E4" s="603"/>
      <c r="F4" s="603"/>
      <c r="G4" s="604"/>
    </row>
    <row r="5" spans="1:7">
      <c r="A5" s="3189" t="s">
        <v>3659</v>
      </c>
      <c r="B5" s="3190"/>
      <c r="C5" s="3190"/>
      <c r="D5" s="3190"/>
      <c r="E5" s="3190"/>
      <c r="F5" s="3190" t="s">
        <v>3660</v>
      </c>
      <c r="G5" s="3191"/>
    </row>
    <row r="6" spans="1:7">
      <c r="A6" s="3180" t="s">
        <v>1615</v>
      </c>
      <c r="B6" s="3181"/>
      <c r="C6" s="3181"/>
      <c r="D6" s="3181"/>
      <c r="E6" s="3181"/>
      <c r="F6" s="3181" t="s">
        <v>2937</v>
      </c>
      <c r="G6" s="3182"/>
    </row>
    <row r="7" spans="1:7">
      <c r="A7" s="3180" t="s">
        <v>2015</v>
      </c>
      <c r="B7" s="3181"/>
      <c r="C7" s="3181"/>
      <c r="D7" s="3181"/>
      <c r="E7" s="3181"/>
      <c r="F7" s="3181" t="s">
        <v>2016</v>
      </c>
      <c r="G7" s="3182"/>
    </row>
    <row r="8" spans="1:7">
      <c r="A8" s="3180" t="s">
        <v>3946</v>
      </c>
      <c r="B8" s="3181"/>
      <c r="C8" s="3181"/>
      <c r="D8" s="3181"/>
      <c r="E8" s="3181"/>
      <c r="F8" s="3181" t="s">
        <v>3947</v>
      </c>
      <c r="G8" s="3182"/>
    </row>
    <row r="9" spans="1:7">
      <c r="A9" s="3180" t="s">
        <v>3948</v>
      </c>
      <c r="B9" s="3181"/>
      <c r="C9" s="3181"/>
      <c r="D9" s="3181"/>
      <c r="E9" s="3181"/>
      <c r="F9" s="3181" t="s">
        <v>3661</v>
      </c>
      <c r="G9" s="3182"/>
    </row>
    <row r="10" spans="1:7">
      <c r="A10" s="3180" t="s">
        <v>3949</v>
      </c>
      <c r="B10" s="3181"/>
      <c r="C10" s="3181"/>
      <c r="D10" s="3181"/>
      <c r="E10" s="3181"/>
      <c r="F10" s="3181" t="s">
        <v>2590</v>
      </c>
      <c r="G10" s="3182"/>
    </row>
    <row r="11" spans="1:7">
      <c r="A11" s="3180" t="s">
        <v>2591</v>
      </c>
      <c r="B11" s="3181"/>
      <c r="C11" s="3181"/>
      <c r="D11" s="3181"/>
      <c r="E11" s="3181"/>
      <c r="F11" s="3181" t="s">
        <v>2592</v>
      </c>
      <c r="G11" s="3182"/>
    </row>
    <row r="12" spans="1:7" ht="15.6" customHeight="1">
      <c r="A12" s="3183" t="s">
        <v>3801</v>
      </c>
      <c r="B12" s="3184"/>
      <c r="C12" s="3184"/>
      <c r="D12" s="3184"/>
      <c r="E12" s="605"/>
      <c r="F12" s="3184" t="s">
        <v>3802</v>
      </c>
      <c r="G12" s="3185"/>
    </row>
    <row r="13" spans="1:7" ht="17.45" customHeight="1">
      <c r="A13" s="3186" t="s">
        <v>3803</v>
      </c>
      <c r="B13" s="3187"/>
      <c r="C13" s="3187"/>
      <c r="D13" s="3187"/>
      <c r="E13" s="3187"/>
      <c r="F13" s="3187"/>
      <c r="G13" s="3188"/>
    </row>
    <row r="14" spans="1:7">
      <c r="A14" s="152"/>
      <c r="B14" s="153"/>
      <c r="C14" s="153"/>
      <c r="D14" s="153"/>
      <c r="E14" s="153"/>
      <c r="F14" s="153"/>
      <c r="G14" s="586"/>
    </row>
    <row r="15" spans="1:7" ht="15.75">
      <c r="B15" s="155" t="s">
        <v>4744</v>
      </c>
      <c r="D15" s="156"/>
      <c r="E15" s="156"/>
      <c r="F15" s="156"/>
      <c r="G15" s="587"/>
    </row>
    <row r="16" spans="1:7" ht="15.75">
      <c r="B16" s="157"/>
      <c r="C16" s="155" t="s">
        <v>4745</v>
      </c>
      <c r="D16" s="156"/>
      <c r="E16" s="156"/>
      <c r="F16" s="156"/>
      <c r="G16" s="587"/>
    </row>
    <row r="17" spans="2:7" ht="15.75">
      <c r="B17" s="157"/>
      <c r="C17" s="155"/>
      <c r="D17" s="156"/>
      <c r="E17" s="156"/>
      <c r="F17" s="156"/>
      <c r="G17" s="587"/>
    </row>
    <row r="18" spans="2:7" ht="15.75">
      <c r="B18" s="161" t="s">
        <v>5166</v>
      </c>
      <c r="C18" s="160"/>
      <c r="D18" s="160"/>
      <c r="E18" s="160"/>
      <c r="F18" s="160"/>
      <c r="G18" s="586"/>
    </row>
    <row r="19" spans="2:7">
      <c r="B19" s="160"/>
      <c r="C19" s="160" t="s">
        <v>5167</v>
      </c>
      <c r="D19" s="160"/>
      <c r="E19" s="160"/>
      <c r="F19" s="160"/>
      <c r="G19" s="586"/>
    </row>
    <row r="20" spans="2:7">
      <c r="B20" s="160"/>
      <c r="C20" s="160" t="s">
        <v>4746</v>
      </c>
      <c r="D20" s="160"/>
      <c r="E20" s="160"/>
      <c r="F20" s="160"/>
      <c r="G20" s="586"/>
    </row>
    <row r="21" spans="2:7">
      <c r="B21" s="160"/>
      <c r="C21" s="160"/>
      <c r="D21" s="160"/>
      <c r="E21" s="160"/>
      <c r="F21" s="160"/>
      <c r="G21" s="586"/>
    </row>
    <row r="22" spans="2:7" ht="15.75">
      <c r="B22" s="161" t="s">
        <v>5168</v>
      </c>
      <c r="C22" s="160"/>
      <c r="D22" s="160"/>
      <c r="E22" s="160"/>
      <c r="F22" s="160"/>
      <c r="G22" s="586"/>
    </row>
    <row r="23" spans="2:7">
      <c r="B23" s="160"/>
      <c r="C23" s="160" t="s">
        <v>5169</v>
      </c>
      <c r="D23" s="160"/>
      <c r="E23" s="160"/>
      <c r="F23" s="160"/>
      <c r="G23" s="586"/>
    </row>
    <row r="24" spans="2:7">
      <c r="B24" s="160"/>
      <c r="C24" s="160" t="s">
        <v>4747</v>
      </c>
      <c r="D24" s="160"/>
      <c r="E24" s="160"/>
      <c r="F24" s="160"/>
      <c r="G24" s="586"/>
    </row>
    <row r="25" spans="2:7">
      <c r="B25" s="160"/>
      <c r="C25" s="160"/>
      <c r="D25" s="160"/>
      <c r="E25" s="160"/>
      <c r="F25" s="160"/>
      <c r="G25" s="586"/>
    </row>
    <row r="26" spans="2:7" ht="15.75">
      <c r="B26" s="161" t="s">
        <v>5170</v>
      </c>
      <c r="C26" s="160"/>
      <c r="D26" s="160"/>
      <c r="E26" s="160"/>
      <c r="F26" s="160"/>
      <c r="G26" s="586"/>
    </row>
    <row r="27" spans="2:7">
      <c r="B27" s="160"/>
      <c r="C27" s="160" t="s">
        <v>4748</v>
      </c>
      <c r="D27" s="160"/>
      <c r="E27" s="160"/>
      <c r="F27" s="160"/>
      <c r="G27" s="586"/>
    </row>
    <row r="28" spans="2:7">
      <c r="B28" s="160"/>
      <c r="C28" s="160" t="s">
        <v>4749</v>
      </c>
      <c r="D28" s="160"/>
      <c r="E28" s="160"/>
      <c r="F28" s="160"/>
      <c r="G28" s="586"/>
    </row>
    <row r="29" spans="2:7">
      <c r="B29" s="160"/>
      <c r="C29" s="160"/>
      <c r="D29" s="160"/>
      <c r="E29" s="160"/>
      <c r="F29" s="160"/>
      <c r="G29" s="586"/>
    </row>
    <row r="30" spans="2:7" ht="15.75">
      <c r="B30" s="161" t="s">
        <v>3252</v>
      </c>
      <c r="C30" s="160"/>
      <c r="D30" s="160"/>
      <c r="E30" s="160"/>
      <c r="F30" s="160"/>
      <c r="G30" s="586"/>
    </row>
    <row r="31" spans="2:7">
      <c r="B31" s="160"/>
      <c r="C31" s="160" t="s">
        <v>4750</v>
      </c>
      <c r="D31" s="160"/>
      <c r="E31" s="160"/>
      <c r="F31" s="160"/>
      <c r="G31" s="586"/>
    </row>
    <row r="32" spans="2:7">
      <c r="B32" s="160"/>
      <c r="C32" s="160"/>
      <c r="D32" s="160"/>
      <c r="E32" s="160"/>
      <c r="F32" s="160"/>
      <c r="G32" s="586"/>
    </row>
    <row r="33" spans="1:13" ht="15.75">
      <c r="B33" s="161" t="s">
        <v>5171</v>
      </c>
      <c r="C33" s="160"/>
      <c r="D33" s="160"/>
      <c r="E33" s="160"/>
      <c r="F33" s="160"/>
      <c r="G33" s="586"/>
    </row>
    <row r="34" spans="1:13">
      <c r="B34" s="160"/>
      <c r="C34" s="160" t="s">
        <v>4751</v>
      </c>
      <c r="D34" s="160"/>
      <c r="E34" s="160"/>
      <c r="F34" s="160"/>
      <c r="G34" s="586"/>
    </row>
    <row r="35" spans="1:13">
      <c r="B35" s="160"/>
      <c r="C35" s="160" t="s">
        <v>4752</v>
      </c>
      <c r="D35" s="160"/>
      <c r="E35" s="160"/>
      <c r="F35" s="160"/>
      <c r="G35" s="586"/>
    </row>
    <row r="36" spans="1:13">
      <c r="B36" s="160"/>
      <c r="C36" s="160"/>
      <c r="D36" s="160"/>
      <c r="E36" s="160"/>
      <c r="F36" s="160"/>
      <c r="G36" s="586"/>
    </row>
    <row r="37" spans="1:13" ht="15.75">
      <c r="B37" s="161" t="s">
        <v>5172</v>
      </c>
      <c r="C37" s="160"/>
      <c r="D37" s="160"/>
      <c r="E37" s="160"/>
      <c r="F37" s="160"/>
      <c r="G37" s="586"/>
    </row>
    <row r="38" spans="1:13">
      <c r="B38" s="160"/>
      <c r="C38" s="160" t="s">
        <v>4753</v>
      </c>
      <c r="D38" s="160"/>
      <c r="E38" s="160"/>
      <c r="F38" s="160"/>
      <c r="G38" s="586"/>
      <c r="K38" s="160"/>
      <c r="L38" s="160"/>
      <c r="M38" s="586"/>
    </row>
    <row r="39" spans="1:13">
      <c r="B39" s="153"/>
      <c r="C39" s="153" t="s">
        <v>5173</v>
      </c>
      <c r="D39" s="153"/>
      <c r="E39" s="153"/>
      <c r="F39" s="153"/>
      <c r="G39" s="586"/>
      <c r="K39" s="160"/>
      <c r="L39" s="160"/>
      <c r="M39" s="586"/>
    </row>
    <row r="40" spans="1:13">
      <c r="B40" s="160"/>
      <c r="C40" s="160"/>
      <c r="D40" s="160"/>
      <c r="E40" s="160"/>
      <c r="F40" s="160"/>
      <c r="G40" s="586"/>
      <c r="H40" s="160"/>
      <c r="I40" s="160"/>
      <c r="J40" s="160"/>
      <c r="K40" s="160"/>
      <c r="L40" s="160"/>
      <c r="M40" s="586"/>
    </row>
    <row r="41" spans="1:13" ht="15.75">
      <c r="B41" s="161" t="s">
        <v>5174</v>
      </c>
      <c r="C41" s="160"/>
      <c r="D41" s="160"/>
      <c r="E41" s="160"/>
      <c r="F41" s="160"/>
      <c r="G41" s="586"/>
      <c r="L41" s="160"/>
      <c r="M41" s="586"/>
    </row>
    <row r="42" spans="1:13">
      <c r="B42" s="160"/>
      <c r="C42" s="160" t="s">
        <v>5175</v>
      </c>
      <c r="D42" s="160"/>
      <c r="E42" s="160"/>
      <c r="F42" s="160"/>
      <c r="G42" s="586"/>
      <c r="L42" s="160"/>
      <c r="M42" s="586"/>
    </row>
    <row r="43" spans="1:13" ht="15.75">
      <c r="A43" s="158"/>
      <c r="B43" s="159"/>
      <c r="C43" s="153"/>
      <c r="D43" s="153"/>
      <c r="E43" s="153"/>
      <c r="F43" s="153"/>
      <c r="G43" s="586"/>
      <c r="H43" s="161"/>
      <c r="I43" s="160"/>
      <c r="J43" s="160"/>
      <c r="K43" s="160"/>
      <c r="L43" s="160"/>
      <c r="M43" s="586"/>
    </row>
    <row r="44" spans="1:13">
      <c r="A44" s="158"/>
      <c r="B44" s="153"/>
      <c r="C44" s="153"/>
      <c r="D44" s="153"/>
      <c r="E44" s="153"/>
      <c r="F44" s="153"/>
      <c r="G44" s="586"/>
      <c r="H44" s="160"/>
      <c r="I44" s="160"/>
      <c r="J44" s="160"/>
      <c r="K44" s="160"/>
      <c r="L44" s="160"/>
      <c r="M44" s="586"/>
    </row>
    <row r="45" spans="1:13">
      <c r="A45" s="152"/>
      <c r="B45" s="597"/>
      <c r="C45" s="597"/>
      <c r="D45" s="597"/>
      <c r="E45" s="597"/>
      <c r="F45" s="597"/>
      <c r="G45" s="606"/>
      <c r="H45" s="597"/>
      <c r="I45" s="597"/>
      <c r="J45" s="597"/>
      <c r="K45" s="597"/>
      <c r="L45" s="597"/>
      <c r="M45" s="606"/>
    </row>
    <row r="46" spans="1:13">
      <c r="A46" s="607" t="s">
        <v>3804</v>
      </c>
      <c r="B46" s="603"/>
      <c r="C46" s="603"/>
      <c r="D46" s="603"/>
      <c r="E46" s="603"/>
      <c r="F46" s="603"/>
      <c r="G46" s="604"/>
    </row>
    <row r="47" spans="1:13">
      <c r="A47" s="152" t="s">
        <v>3805</v>
      </c>
      <c r="B47" s="153"/>
      <c r="C47" s="153"/>
      <c r="D47" s="153"/>
      <c r="E47" s="153"/>
      <c r="F47" s="153"/>
      <c r="G47" s="586"/>
    </row>
    <row r="48" spans="1:13">
      <c r="A48" s="152" t="s">
        <v>2908</v>
      </c>
      <c r="B48" s="153"/>
      <c r="C48" s="153"/>
      <c r="D48" s="153"/>
      <c r="E48" s="153"/>
      <c r="F48" s="153"/>
      <c r="G48" s="586"/>
      <c r="H48" s="608"/>
    </row>
    <row r="49" spans="1:8">
      <c r="A49" s="163" t="s">
        <v>4754</v>
      </c>
      <c r="B49" s="164"/>
      <c r="C49" s="164"/>
      <c r="D49" s="164"/>
      <c r="E49" s="164"/>
      <c r="F49" s="164"/>
      <c r="G49" s="371"/>
      <c r="H49" s="608"/>
    </row>
    <row r="50" spans="1:8">
      <c r="A50" s="152"/>
      <c r="B50" s="372"/>
      <c r="C50" s="372"/>
      <c r="D50" s="372"/>
      <c r="E50" s="372"/>
      <c r="F50" s="373" t="s">
        <v>2143</v>
      </c>
      <c r="G50" s="374" t="s">
        <v>2144</v>
      </c>
      <c r="H50" s="608"/>
    </row>
    <row r="51" spans="1:8">
      <c r="A51" s="152"/>
      <c r="B51" s="373" t="s">
        <v>339</v>
      </c>
      <c r="C51" s="373" t="s">
        <v>2145</v>
      </c>
      <c r="D51" s="372"/>
      <c r="E51" s="373" t="s">
        <v>3820</v>
      </c>
      <c r="F51" s="373" t="s">
        <v>2146</v>
      </c>
      <c r="G51" s="374" t="s">
        <v>2147</v>
      </c>
    </row>
    <row r="52" spans="1:8">
      <c r="A52" s="152"/>
      <c r="B52" s="373" t="s">
        <v>342</v>
      </c>
      <c r="C52" s="373" t="s">
        <v>2148</v>
      </c>
      <c r="D52" s="372"/>
      <c r="E52" s="373" t="s">
        <v>2005</v>
      </c>
      <c r="F52" s="373" t="s">
        <v>2006</v>
      </c>
      <c r="G52" s="374" t="s">
        <v>2007</v>
      </c>
    </row>
    <row r="53" spans="1:8">
      <c r="A53" s="152"/>
      <c r="B53" s="372">
        <v>1</v>
      </c>
      <c r="C53" s="372" t="s">
        <v>2149</v>
      </c>
      <c r="D53" s="372"/>
      <c r="E53" s="375">
        <v>386811967.49607801</v>
      </c>
      <c r="F53" s="372"/>
      <c r="G53" s="376"/>
    </row>
    <row r="54" spans="1:8">
      <c r="A54" s="152"/>
      <c r="B54" s="372">
        <v>2</v>
      </c>
      <c r="C54" s="372" t="s">
        <v>2150</v>
      </c>
      <c r="D54" s="372"/>
      <c r="E54" s="377"/>
      <c r="F54" s="372"/>
      <c r="G54" s="378"/>
    </row>
    <row r="55" spans="1:8">
      <c r="A55" s="152"/>
      <c r="B55" s="372">
        <v>3</v>
      </c>
      <c r="C55" s="372" t="s">
        <v>2194</v>
      </c>
      <c r="D55" s="372"/>
      <c r="E55" s="379">
        <v>600000000</v>
      </c>
      <c r="F55" s="380">
        <f>+E55/E58</f>
        <v>0.40203902377198264</v>
      </c>
      <c r="G55" s="381">
        <v>5.7799999999999997E-2</v>
      </c>
    </row>
    <row r="56" spans="1:8">
      <c r="A56" s="152"/>
      <c r="B56" s="372">
        <v>4</v>
      </c>
      <c r="C56" s="372" t="s">
        <v>2151</v>
      </c>
      <c r="D56" s="372"/>
      <c r="E56" s="382"/>
      <c r="F56" s="380"/>
      <c r="G56" s="378"/>
    </row>
    <row r="57" spans="1:8">
      <c r="A57" s="152"/>
      <c r="B57" s="372">
        <v>5</v>
      </c>
      <c r="C57" s="372" t="s">
        <v>2152</v>
      </c>
      <c r="D57" s="372"/>
      <c r="E57" s="379">
        <v>892392440.84000003</v>
      </c>
      <c r="F57" s="380">
        <f>+E57/E58</f>
        <v>0.59796097622801725</v>
      </c>
      <c r="G57" s="381">
        <v>9.8000000000000004E-2</v>
      </c>
    </row>
    <row r="58" spans="1:8">
      <c r="A58" s="152"/>
      <c r="B58" s="372">
        <v>6</v>
      </c>
      <c r="C58" s="372" t="s">
        <v>2153</v>
      </c>
      <c r="D58" s="372"/>
      <c r="E58" s="379">
        <f>SUM(E55+E56+E57)</f>
        <v>1492392440.8400002</v>
      </c>
      <c r="F58" s="380">
        <f>SUM(F55:F57)</f>
        <v>0.99999999999999989</v>
      </c>
      <c r="G58" s="376"/>
    </row>
    <row r="59" spans="1:8">
      <c r="A59" s="152"/>
      <c r="B59" s="383">
        <v>7</v>
      </c>
      <c r="C59" s="383" t="s">
        <v>2154</v>
      </c>
      <c r="D59" s="383"/>
      <c r="E59" s="384"/>
      <c r="F59" s="383"/>
      <c r="G59" s="385"/>
    </row>
    <row r="60" spans="1:8">
      <c r="A60" s="152"/>
      <c r="B60" s="386"/>
      <c r="C60" s="386" t="s">
        <v>2155</v>
      </c>
      <c r="D60" s="386"/>
      <c r="E60" s="387"/>
      <c r="F60" s="386"/>
      <c r="G60" s="388"/>
    </row>
    <row r="61" spans="1:8">
      <c r="A61" s="152"/>
      <c r="B61" s="153"/>
      <c r="C61" s="153"/>
      <c r="D61" s="153"/>
      <c r="E61" s="153"/>
      <c r="F61" s="153"/>
      <c r="G61" s="586"/>
    </row>
    <row r="62" spans="1:8">
      <c r="A62" s="163" t="s">
        <v>2156</v>
      </c>
      <c r="B62" s="164"/>
      <c r="C62" s="164"/>
      <c r="D62" s="164"/>
      <c r="E62" s="164"/>
      <c r="F62" s="164"/>
      <c r="G62" s="371"/>
    </row>
    <row r="63" spans="1:8">
      <c r="A63" s="152"/>
      <c r="B63" s="153"/>
      <c r="C63" s="153"/>
      <c r="D63" s="153" t="s">
        <v>2157</v>
      </c>
      <c r="E63" s="389" t="s">
        <v>4755</v>
      </c>
      <c r="F63" s="389"/>
      <c r="G63" s="586"/>
    </row>
    <row r="64" spans="1:8">
      <c r="A64" s="152"/>
      <c r="B64" s="153"/>
      <c r="C64" s="153"/>
      <c r="D64" s="153"/>
      <c r="E64" s="153"/>
      <c r="F64" s="153"/>
      <c r="G64" s="586"/>
    </row>
    <row r="65" spans="1:7">
      <c r="A65" s="163" t="s">
        <v>219</v>
      </c>
      <c r="B65" s="164"/>
      <c r="C65" s="164"/>
      <c r="D65" s="164"/>
      <c r="E65" s="164" t="s">
        <v>4756</v>
      </c>
      <c r="F65" s="164"/>
      <c r="G65" s="371"/>
    </row>
    <row r="66" spans="1:7">
      <c r="A66" s="152"/>
      <c r="B66" s="153"/>
      <c r="C66" s="153"/>
      <c r="D66" s="153"/>
      <c r="E66" s="389"/>
      <c r="F66" s="389"/>
      <c r="G66" s="586"/>
    </row>
    <row r="67" spans="1:7">
      <c r="A67" s="152"/>
      <c r="B67" s="153"/>
      <c r="C67" s="153"/>
      <c r="D67" s="153"/>
      <c r="E67" s="153"/>
      <c r="F67" s="153"/>
      <c r="G67" s="586"/>
    </row>
    <row r="68" spans="1:7">
      <c r="A68" s="163" t="s">
        <v>220</v>
      </c>
      <c r="B68" s="164"/>
      <c r="C68" s="164"/>
      <c r="D68" s="164"/>
      <c r="E68" s="164"/>
      <c r="F68" s="164"/>
      <c r="G68" s="371"/>
    </row>
    <row r="69" spans="1:7">
      <c r="A69" s="152" t="s">
        <v>221</v>
      </c>
      <c r="B69" s="153"/>
      <c r="C69" s="153"/>
      <c r="D69" s="389" t="s">
        <v>2157</v>
      </c>
      <c r="E69" s="390">
        <v>8.8000000000000005E-3</v>
      </c>
      <c r="F69" s="153"/>
      <c r="G69" s="586"/>
    </row>
    <row r="70" spans="1:7" ht="15.75" thickBot="1">
      <c r="A70" s="391" t="s">
        <v>222</v>
      </c>
      <c r="B70" s="392"/>
      <c r="C70" s="392"/>
      <c r="D70" s="393" t="s">
        <v>2157</v>
      </c>
      <c r="E70" s="394">
        <v>0</v>
      </c>
      <c r="F70" s="392"/>
      <c r="G70" s="395"/>
    </row>
    <row r="71" spans="1:7" ht="15.75">
      <c r="A71" s="609" t="s">
        <v>223</v>
      </c>
      <c r="B71" s="153"/>
      <c r="C71" s="610"/>
      <c r="D71" s="610" t="s">
        <v>224</v>
      </c>
      <c r="E71" s="608"/>
      <c r="F71" s="608"/>
      <c r="G71" s="611"/>
    </row>
    <row r="72" spans="1:7" ht="15.75">
      <c r="A72" s="609"/>
      <c r="B72" s="153"/>
      <c r="C72" s="610"/>
      <c r="D72" s="610"/>
      <c r="E72" s="608"/>
      <c r="F72" s="608"/>
      <c r="G72" s="611"/>
    </row>
    <row r="73" spans="1:7">
      <c r="A73" s="612" t="s">
        <v>225</v>
      </c>
      <c r="B73" s="613"/>
      <c r="C73" s="613"/>
      <c r="D73" s="613"/>
      <c r="E73" s="613"/>
      <c r="F73" s="613"/>
      <c r="G73" s="614"/>
    </row>
    <row r="74" spans="1:7" ht="16.5" thickBot="1">
      <c r="A74" s="615" t="s">
        <v>1588</v>
      </c>
      <c r="B74" s="616"/>
      <c r="C74" s="616"/>
      <c r="D74" s="616"/>
      <c r="E74" s="616"/>
      <c r="F74" s="616"/>
      <c r="G74" s="617"/>
    </row>
    <row r="75" spans="1:7" ht="15.75">
      <c r="A75" s="618"/>
      <c r="B75" s="613"/>
      <c r="C75" s="613"/>
      <c r="D75" s="613"/>
      <c r="E75" s="613"/>
      <c r="F75" s="613"/>
      <c r="G75" s="619"/>
    </row>
    <row r="76" spans="1:7" ht="15.75" thickBot="1">
      <c r="A76" s="160" t="s">
        <v>4743</v>
      </c>
      <c r="B76" s="160"/>
      <c r="C76" s="160"/>
      <c r="D76" s="160"/>
      <c r="E76" s="160"/>
      <c r="F76" s="620"/>
      <c r="G76" s="621"/>
    </row>
    <row r="77" spans="1:7">
      <c r="A77" s="588"/>
      <c r="B77" s="589"/>
      <c r="C77" s="589"/>
      <c r="D77" s="589"/>
      <c r="E77" s="589"/>
      <c r="F77" s="589"/>
      <c r="G77" s="622"/>
    </row>
    <row r="78" spans="1:7">
      <c r="A78" s="612" t="s">
        <v>1614</v>
      </c>
      <c r="B78" s="623"/>
      <c r="C78" s="623"/>
      <c r="D78" s="623"/>
      <c r="E78" s="623"/>
      <c r="F78" s="623"/>
      <c r="G78" s="614"/>
    </row>
    <row r="79" spans="1:7">
      <c r="A79" s="596"/>
      <c r="B79" s="597"/>
      <c r="C79" s="597"/>
      <c r="D79" s="597"/>
      <c r="E79" s="597"/>
      <c r="F79" s="597"/>
      <c r="G79" s="606"/>
    </row>
    <row r="80" spans="1:7">
      <c r="A80" s="163"/>
      <c r="B80" s="164"/>
      <c r="C80" s="164"/>
      <c r="D80" s="164"/>
      <c r="E80" s="164"/>
      <c r="F80" s="164"/>
      <c r="G80" s="586"/>
    </row>
    <row r="81" spans="1:7" ht="15.75">
      <c r="A81" s="152"/>
      <c r="B81" s="161" t="s">
        <v>5176</v>
      </c>
      <c r="C81" s="160"/>
      <c r="D81" s="160"/>
      <c r="E81" s="160"/>
      <c r="F81" s="160"/>
      <c r="G81" s="586"/>
    </row>
    <row r="82" spans="1:7">
      <c r="A82" s="152"/>
      <c r="B82" s="160"/>
      <c r="C82" s="160" t="s">
        <v>5177</v>
      </c>
      <c r="D82" s="160"/>
      <c r="E82" s="160"/>
      <c r="F82" s="160"/>
      <c r="G82" s="586"/>
    </row>
    <row r="83" spans="1:7">
      <c r="A83" s="152"/>
      <c r="B83" s="160"/>
      <c r="C83" s="160" t="s">
        <v>5178</v>
      </c>
      <c r="D83" s="160"/>
      <c r="E83" s="160"/>
      <c r="F83" s="160"/>
      <c r="G83" s="586"/>
    </row>
    <row r="84" spans="1:7">
      <c r="A84" s="152"/>
      <c r="B84" s="160"/>
      <c r="C84" s="160"/>
      <c r="D84" s="160"/>
      <c r="E84" s="160"/>
      <c r="F84" s="160"/>
      <c r="G84" s="586"/>
    </row>
    <row r="85" spans="1:7" ht="15.75">
      <c r="A85" s="152"/>
      <c r="B85" s="161" t="s">
        <v>5179</v>
      </c>
      <c r="C85" s="162"/>
      <c r="D85" s="160"/>
      <c r="E85" s="160"/>
      <c r="F85" s="160"/>
      <c r="G85" s="586"/>
    </row>
    <row r="86" spans="1:7">
      <c r="A86" s="152"/>
      <c r="B86" s="160"/>
      <c r="C86" s="160" t="s">
        <v>5180</v>
      </c>
      <c r="D86" s="160"/>
      <c r="E86" s="160"/>
      <c r="F86" s="160"/>
      <c r="G86" s="586"/>
    </row>
    <row r="87" spans="1:7">
      <c r="A87" s="152"/>
      <c r="B87" s="160"/>
      <c r="C87" s="160" t="s">
        <v>5181</v>
      </c>
      <c r="D87" s="160"/>
      <c r="E87" s="160"/>
      <c r="F87" s="160"/>
      <c r="G87" s="586"/>
    </row>
    <row r="88" spans="1:7">
      <c r="A88" s="152"/>
      <c r="B88" s="160"/>
      <c r="C88" s="160" t="s">
        <v>5182</v>
      </c>
      <c r="D88" s="160"/>
      <c r="E88" s="160"/>
      <c r="F88" s="160"/>
      <c r="G88" s="586"/>
    </row>
    <row r="89" spans="1:7" ht="15.75">
      <c r="A89" s="152"/>
      <c r="B89" s="161"/>
      <c r="C89" s="165" t="s">
        <v>5183</v>
      </c>
      <c r="D89" s="160"/>
      <c r="E89" s="162"/>
      <c r="F89" s="162"/>
      <c r="G89" s="586"/>
    </row>
    <row r="90" spans="1:7">
      <c r="A90" s="152"/>
      <c r="B90" s="160"/>
      <c r="C90" s="160"/>
      <c r="D90" s="160"/>
      <c r="E90" s="160"/>
      <c r="F90" s="160"/>
      <c r="G90" s="586"/>
    </row>
    <row r="91" spans="1:7" ht="15.75">
      <c r="A91" s="152"/>
      <c r="B91" s="161" t="s">
        <v>5184</v>
      </c>
      <c r="C91" s="162"/>
      <c r="D91" s="160"/>
      <c r="E91" s="162"/>
      <c r="F91" s="162"/>
      <c r="G91" s="586"/>
    </row>
    <row r="92" spans="1:7">
      <c r="A92" s="152"/>
      <c r="B92" s="160"/>
      <c r="C92" s="160" t="s">
        <v>5185</v>
      </c>
      <c r="D92" s="160"/>
      <c r="E92" s="160"/>
      <c r="F92" s="160"/>
      <c r="G92" s="586"/>
    </row>
    <row r="93" spans="1:7">
      <c r="A93" s="152"/>
      <c r="B93" s="160"/>
      <c r="C93" s="160" t="s">
        <v>4747</v>
      </c>
      <c r="D93" s="160"/>
      <c r="E93" s="160"/>
      <c r="F93" s="160"/>
      <c r="G93" s="586"/>
    </row>
    <row r="94" spans="1:7">
      <c r="A94" s="152"/>
      <c r="B94" s="160"/>
      <c r="C94" s="160"/>
      <c r="D94" s="160"/>
      <c r="E94" s="160"/>
      <c r="F94" s="160"/>
      <c r="G94" s="586"/>
    </row>
    <row r="95" spans="1:7" ht="15.75">
      <c r="A95" s="152"/>
      <c r="B95" s="161" t="s">
        <v>5186</v>
      </c>
      <c r="C95" s="162"/>
      <c r="D95" s="160"/>
      <c r="E95" s="162"/>
      <c r="F95" s="162"/>
      <c r="G95" s="586"/>
    </row>
    <row r="96" spans="1:7">
      <c r="A96" s="152"/>
      <c r="B96" s="160"/>
      <c r="C96" s="160" t="s">
        <v>5187</v>
      </c>
      <c r="D96" s="160"/>
      <c r="E96" s="160"/>
      <c r="F96" s="160"/>
      <c r="G96" s="586"/>
    </row>
    <row r="97" spans="1:7">
      <c r="A97" s="152"/>
      <c r="B97" s="160"/>
      <c r="C97" s="160" t="s">
        <v>5188</v>
      </c>
      <c r="D97" s="160"/>
      <c r="E97" s="160"/>
      <c r="F97" s="160"/>
      <c r="G97" s="586"/>
    </row>
    <row r="98" spans="1:7">
      <c r="A98" s="152"/>
      <c r="B98" s="160"/>
      <c r="C98" s="160"/>
      <c r="D98" s="160"/>
      <c r="E98" s="160"/>
      <c r="F98" s="160"/>
      <c r="G98" s="586"/>
    </row>
    <row r="99" spans="1:7" ht="15.75">
      <c r="A99" s="152"/>
      <c r="B99" s="161" t="s">
        <v>5189</v>
      </c>
      <c r="C99" s="162"/>
      <c r="D99" s="160"/>
      <c r="E99" s="160"/>
      <c r="F99" s="160"/>
      <c r="G99" s="586"/>
    </row>
    <row r="100" spans="1:7">
      <c r="A100" s="152"/>
      <c r="B100" s="160"/>
      <c r="C100" s="160" t="s">
        <v>5190</v>
      </c>
      <c r="D100" s="160"/>
      <c r="E100" s="160"/>
      <c r="F100" s="160"/>
      <c r="G100" s="586"/>
    </row>
    <row r="101" spans="1:7">
      <c r="A101" s="152"/>
      <c r="B101" s="160"/>
      <c r="C101" s="160" t="s">
        <v>5191</v>
      </c>
      <c r="D101" s="160"/>
      <c r="E101" s="160"/>
      <c r="F101" s="160"/>
      <c r="G101" s="586"/>
    </row>
    <row r="102" spans="1:7">
      <c r="A102" s="152"/>
      <c r="B102" s="160"/>
      <c r="C102" s="160"/>
      <c r="D102" s="160"/>
      <c r="E102" s="160"/>
      <c r="F102" s="160"/>
      <c r="G102" s="586"/>
    </row>
    <row r="103" spans="1:7" ht="15.75">
      <c r="A103" s="152"/>
      <c r="B103" s="161" t="s">
        <v>5192</v>
      </c>
      <c r="C103" s="165"/>
      <c r="D103" s="160"/>
      <c r="E103" s="162"/>
      <c r="F103" s="162"/>
      <c r="G103" s="586"/>
    </row>
    <row r="104" spans="1:7">
      <c r="A104" s="152"/>
      <c r="B104" s="160"/>
      <c r="C104" s="160" t="s">
        <v>5193</v>
      </c>
      <c r="D104" s="160"/>
      <c r="E104" s="160"/>
      <c r="F104" s="160"/>
      <c r="G104" s="586"/>
    </row>
    <row r="105" spans="1:7" ht="15.75">
      <c r="A105" s="152"/>
      <c r="B105" s="161"/>
      <c r="C105" s="165" t="s">
        <v>5194</v>
      </c>
      <c r="D105" s="160"/>
      <c r="E105" s="160"/>
      <c r="F105" s="160"/>
      <c r="G105" s="586"/>
    </row>
    <row r="106" spans="1:7">
      <c r="A106" s="152"/>
      <c r="B106" s="160"/>
      <c r="C106" s="160" t="s">
        <v>5195</v>
      </c>
      <c r="D106" s="160"/>
      <c r="E106" s="160"/>
      <c r="F106" s="160"/>
      <c r="G106" s="586"/>
    </row>
    <row r="107" spans="1:7">
      <c r="A107" s="152"/>
      <c r="B107" s="160"/>
      <c r="C107" s="160" t="s">
        <v>5196</v>
      </c>
      <c r="D107" s="160"/>
      <c r="E107" s="160"/>
      <c r="F107" s="160"/>
      <c r="G107" s="586"/>
    </row>
    <row r="108" spans="1:7">
      <c r="A108" s="152"/>
      <c r="B108" s="160"/>
      <c r="C108" s="160" t="s">
        <v>5197</v>
      </c>
      <c r="D108" s="160"/>
      <c r="E108" s="160"/>
      <c r="F108" s="160"/>
      <c r="G108" s="586"/>
    </row>
    <row r="109" spans="1:7" ht="15.75">
      <c r="A109" s="152"/>
      <c r="B109" s="161"/>
      <c r="C109" s="165"/>
      <c r="D109" s="160"/>
      <c r="E109" s="162"/>
      <c r="F109" s="162"/>
      <c r="G109" s="586"/>
    </row>
    <row r="110" spans="1:7">
      <c r="A110" s="152"/>
      <c r="B110" s="160"/>
      <c r="C110" s="160"/>
      <c r="D110" s="160"/>
      <c r="E110" s="160"/>
      <c r="F110" s="160"/>
      <c r="G110" s="586"/>
    </row>
    <row r="111" spans="1:7">
      <c r="A111" s="152"/>
      <c r="B111" s="160"/>
      <c r="C111" s="160"/>
      <c r="D111" s="160"/>
      <c r="E111" s="160"/>
      <c r="F111" s="160"/>
      <c r="G111" s="586"/>
    </row>
    <row r="112" spans="1:7">
      <c r="A112" s="152"/>
      <c r="B112" s="160"/>
      <c r="C112" s="160"/>
      <c r="D112" s="160"/>
      <c r="E112" s="160"/>
      <c r="F112" s="160"/>
      <c r="G112" s="586"/>
    </row>
    <row r="113" spans="1:7">
      <c r="A113" s="152"/>
      <c r="B113" s="160"/>
      <c r="C113" s="160"/>
      <c r="D113" s="160"/>
      <c r="E113" s="160"/>
      <c r="F113" s="160"/>
      <c r="G113" s="586"/>
    </row>
    <row r="114" spans="1:7">
      <c r="A114" s="152"/>
      <c r="B114" s="160"/>
      <c r="C114" s="160"/>
      <c r="D114" s="160"/>
      <c r="E114" s="160"/>
      <c r="F114" s="160"/>
      <c r="G114" s="586"/>
    </row>
    <row r="115" spans="1:7">
      <c r="A115" s="152"/>
      <c r="B115" s="160"/>
      <c r="C115" s="160"/>
      <c r="D115" s="160"/>
      <c r="E115" s="160"/>
      <c r="F115" s="160"/>
      <c r="G115" s="586"/>
    </row>
    <row r="116" spans="1:7">
      <c r="A116" s="152"/>
      <c r="B116" s="160"/>
      <c r="C116" s="160"/>
      <c r="D116" s="160"/>
      <c r="E116" s="160"/>
      <c r="F116" s="160"/>
      <c r="G116" s="586"/>
    </row>
    <row r="117" spans="1:7">
      <c r="A117" s="152"/>
      <c r="B117" s="160"/>
      <c r="C117" s="160"/>
      <c r="D117" s="160"/>
      <c r="E117" s="160"/>
      <c r="F117" s="160"/>
      <c r="G117" s="586"/>
    </row>
    <row r="118" spans="1:7">
      <c r="A118" s="152"/>
      <c r="B118" s="160"/>
      <c r="C118" s="160"/>
      <c r="D118" s="160"/>
      <c r="E118" s="160"/>
      <c r="F118" s="160"/>
      <c r="G118" s="586"/>
    </row>
    <row r="119" spans="1:7">
      <c r="A119" s="152"/>
      <c r="B119" s="160"/>
      <c r="C119" s="160"/>
      <c r="D119" s="160"/>
      <c r="E119" s="160"/>
      <c r="F119" s="160"/>
      <c r="G119" s="586"/>
    </row>
    <row r="120" spans="1:7">
      <c r="A120" s="152"/>
      <c r="B120" s="160"/>
      <c r="C120" s="160"/>
      <c r="D120" s="160"/>
      <c r="E120" s="160"/>
      <c r="F120" s="160"/>
      <c r="G120" s="586"/>
    </row>
    <row r="121" spans="1:7">
      <c r="A121" s="152"/>
      <c r="B121" s="160"/>
      <c r="C121" s="160"/>
      <c r="D121" s="160"/>
      <c r="E121" s="160"/>
      <c r="F121" s="160"/>
      <c r="G121" s="586"/>
    </row>
    <row r="122" spans="1:7">
      <c r="A122" s="152"/>
      <c r="B122" s="160"/>
      <c r="C122" s="160"/>
      <c r="D122" s="160"/>
      <c r="E122" s="160"/>
      <c r="F122" s="160"/>
      <c r="G122" s="586"/>
    </row>
    <row r="123" spans="1:7">
      <c r="A123" s="152"/>
      <c r="B123" s="160"/>
      <c r="C123" s="160"/>
      <c r="D123" s="160"/>
      <c r="E123" s="160"/>
      <c r="F123" s="160"/>
      <c r="G123" s="586"/>
    </row>
    <row r="124" spans="1:7">
      <c r="A124" s="152"/>
      <c r="B124" s="160"/>
      <c r="C124" s="160"/>
      <c r="D124" s="160"/>
      <c r="E124" s="160"/>
      <c r="F124" s="160"/>
      <c r="G124" s="586"/>
    </row>
    <row r="125" spans="1:7">
      <c r="A125" s="152"/>
      <c r="B125" s="160"/>
      <c r="C125" s="160"/>
      <c r="D125" s="160"/>
      <c r="E125" s="160"/>
      <c r="F125" s="160"/>
      <c r="G125" s="586"/>
    </row>
    <row r="126" spans="1:7">
      <c r="A126" s="152"/>
      <c r="B126" s="160"/>
      <c r="C126" s="160"/>
      <c r="D126" s="160"/>
      <c r="E126" s="160"/>
      <c r="F126" s="160"/>
      <c r="G126" s="586"/>
    </row>
    <row r="127" spans="1:7">
      <c r="A127" s="152"/>
      <c r="B127" s="160"/>
      <c r="C127" s="160"/>
      <c r="D127" s="160"/>
      <c r="E127" s="160"/>
      <c r="F127" s="160"/>
      <c r="G127" s="586"/>
    </row>
    <row r="128" spans="1:7">
      <c r="A128" s="152"/>
      <c r="B128" s="160"/>
      <c r="C128" s="160"/>
      <c r="D128" s="160"/>
      <c r="E128" s="160"/>
      <c r="F128" s="160"/>
      <c r="G128" s="586"/>
    </row>
    <row r="129" spans="1:7">
      <c r="A129" s="152"/>
      <c r="B129" s="160"/>
      <c r="C129" s="160"/>
      <c r="D129" s="160"/>
      <c r="E129" s="160"/>
      <c r="F129" s="160"/>
      <c r="G129" s="586"/>
    </row>
    <row r="130" spans="1:7">
      <c r="A130" s="152"/>
      <c r="B130" s="160"/>
      <c r="C130" s="160"/>
      <c r="D130" s="160"/>
      <c r="E130" s="160"/>
      <c r="F130" s="160"/>
      <c r="G130" s="586"/>
    </row>
    <row r="131" spans="1:7">
      <c r="A131" s="152"/>
      <c r="B131" s="160"/>
      <c r="C131" s="160"/>
      <c r="D131" s="160"/>
      <c r="E131" s="160"/>
      <c r="F131" s="160"/>
      <c r="G131" s="586"/>
    </row>
    <row r="132" spans="1:7">
      <c r="A132" s="152"/>
      <c r="B132" s="160"/>
      <c r="C132" s="160"/>
      <c r="D132" s="160"/>
      <c r="E132" s="160"/>
      <c r="F132" s="160"/>
      <c r="G132" s="586"/>
    </row>
    <row r="133" spans="1:7" ht="15.75" thickBot="1">
      <c r="A133" s="391"/>
      <c r="B133" s="392"/>
      <c r="C133" s="624"/>
      <c r="D133" s="624"/>
      <c r="E133" s="624"/>
      <c r="F133" s="392"/>
      <c r="G133" s="395"/>
    </row>
    <row r="134" spans="1:7" ht="15.75">
      <c r="A134" s="625" t="s">
        <v>226</v>
      </c>
      <c r="B134" s="160"/>
      <c r="C134" s="160"/>
      <c r="D134" s="625" t="s">
        <v>224</v>
      </c>
    </row>
    <row r="135" spans="1:7">
      <c r="A135" s="623"/>
      <c r="B135" s="160"/>
      <c r="C135" s="160"/>
      <c r="D135" s="160"/>
      <c r="E135" s="160"/>
      <c r="F135" s="160"/>
    </row>
    <row r="136" spans="1:7" ht="15.75">
      <c r="A136" s="623" t="s">
        <v>227</v>
      </c>
      <c r="B136" s="623"/>
      <c r="C136" s="623"/>
      <c r="D136" s="626"/>
      <c r="E136" s="623"/>
      <c r="F136" s="623"/>
      <c r="G136" s="623"/>
    </row>
  </sheetData>
  <mergeCells count="17">
    <mergeCell ref="A5:E5"/>
    <mergeCell ref="F5:G5"/>
    <mergeCell ref="A6:E6"/>
    <mergeCell ref="F6:G6"/>
    <mergeCell ref="A7:E7"/>
    <mergeCell ref="F7:G7"/>
    <mergeCell ref="A8:E8"/>
    <mergeCell ref="F8:G8"/>
    <mergeCell ref="A9:E9"/>
    <mergeCell ref="F9:G9"/>
    <mergeCell ref="A10:E10"/>
    <mergeCell ref="F10:G10"/>
    <mergeCell ref="A11:E11"/>
    <mergeCell ref="F11:G11"/>
    <mergeCell ref="A12:D12"/>
    <mergeCell ref="F12:G12"/>
    <mergeCell ref="A13:G13"/>
  </mergeCells>
  <printOptions horizontalCentered="1" verticalCentered="1"/>
  <pageMargins left="0.5" right="0.5" top="0.37" bottom="0.32" header="0" footer="0"/>
  <pageSetup scale="66" orientation="portrait" horizontalDpi="300" verticalDpi="300" r:id="rId1"/>
  <headerFooter alignWithMargins="0"/>
  <rowBreaks count="1" manualBreakCount="1">
    <brk id="75" max="6" man="1"/>
  </rowBreaks>
</worksheet>
</file>

<file path=xl/worksheets/sheet27.xml><?xml version="1.0" encoding="utf-8"?>
<worksheet xmlns="http://schemas.openxmlformats.org/spreadsheetml/2006/main" xmlns:r="http://schemas.openxmlformats.org/officeDocument/2006/relationships">
  <sheetPr transitionEvaluation="1" codeName="Sheet27">
    <tabColor rgb="FF00B050"/>
    <pageSetUpPr fitToPage="1"/>
  </sheetPr>
  <dimension ref="A1:BG186"/>
  <sheetViews>
    <sheetView defaultGridColor="0" view="pageBreakPreview" colorId="22" zoomScale="60" zoomScaleNormal="85" workbookViewId="0">
      <selection activeCell="M9" sqref="M9"/>
    </sheetView>
  </sheetViews>
  <sheetFormatPr defaultColWidth="9.6640625" defaultRowHeight="15"/>
  <cols>
    <col min="1" max="1" width="2.6640625" style="96" customWidth="1"/>
    <col min="2" max="2" width="3.6640625" style="96" customWidth="1"/>
    <col min="3" max="3" width="1.6640625" style="96" customWidth="1"/>
    <col min="4" max="4" width="38.21875" style="96" customWidth="1"/>
    <col min="5" max="5" width="21.44140625" style="96" customWidth="1"/>
    <col min="6" max="6" width="19.33203125" style="96" customWidth="1"/>
    <col min="7" max="7" width="17.33203125" style="96" bestFit="1" customWidth="1"/>
    <col min="8" max="8" width="15.6640625" style="96" customWidth="1"/>
    <col min="9" max="16384" width="9.6640625" style="96"/>
  </cols>
  <sheetData>
    <row r="1" spans="1:59" ht="17.45" customHeight="1">
      <c r="A1" s="922"/>
      <c r="B1" s="923" t="s">
        <v>446</v>
      </c>
      <c r="C1" s="923"/>
      <c r="D1" s="1188"/>
      <c r="E1" s="923" t="s">
        <v>1364</v>
      </c>
      <c r="F1" s="927" t="s">
        <v>448</v>
      </c>
      <c r="G1" s="927" t="s">
        <v>449</v>
      </c>
      <c r="H1" s="1252"/>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row>
    <row r="2" spans="1:59" ht="13.5" customHeight="1">
      <c r="A2" s="695"/>
      <c r="B2" s="95" t="str">
        <f>'Data Sheet'!$C$25</f>
        <v xml:space="preserve">KeySpan Gas East Corp./D/B/A National Grid </v>
      </c>
      <c r="C2" s="95"/>
      <c r="D2" s="1348"/>
      <c r="E2" s="929" t="s">
        <v>2086</v>
      </c>
      <c r="F2" s="932" t="s">
        <v>2604</v>
      </c>
      <c r="G2" s="2187"/>
      <c r="H2" s="791"/>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row>
    <row r="3" spans="1:59" ht="15" customHeight="1">
      <c r="A3" s="695"/>
      <c r="B3" s="1020"/>
      <c r="C3" s="1020"/>
      <c r="D3" s="1354"/>
      <c r="E3" s="1350" t="s">
        <v>1454</v>
      </c>
      <c r="F3" s="935" t="str">
        <f>'Data Sheet'!$C$40</f>
        <v>September 30, 2014</v>
      </c>
      <c r="G3" s="1176" t="str">
        <f>'Data Sheet'!$C$38</f>
        <v>December 31, 2013</v>
      </c>
      <c r="H3" s="87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row>
    <row r="4" spans="1:59" ht="15" customHeight="1">
      <c r="A4" s="1172" t="s">
        <v>228</v>
      </c>
      <c r="B4" s="939"/>
      <c r="C4" s="939"/>
      <c r="D4" s="1212"/>
      <c r="E4" s="939"/>
      <c r="F4" s="939"/>
      <c r="G4" s="939"/>
      <c r="H4" s="940"/>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row>
    <row r="5" spans="1:59" ht="13.5" customHeight="1">
      <c r="A5" s="695"/>
      <c r="B5" s="95"/>
      <c r="C5" s="95"/>
      <c r="D5" s="95"/>
      <c r="E5" s="95"/>
      <c r="F5" s="95"/>
      <c r="G5" s="95"/>
      <c r="H5" s="791"/>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row>
    <row r="6" spans="1:59" ht="13.5" customHeight="1">
      <c r="A6" s="695"/>
      <c r="B6" s="844" t="s">
        <v>1504</v>
      </c>
      <c r="C6" s="844"/>
      <c r="D6" s="844"/>
      <c r="E6" s="844"/>
      <c r="F6" s="844"/>
      <c r="G6" s="844"/>
      <c r="H6" s="84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row>
    <row r="7" spans="1:59" ht="13.5" customHeight="1">
      <c r="A7" s="695"/>
      <c r="B7" s="844"/>
      <c r="C7" s="844"/>
      <c r="D7" s="844"/>
      <c r="E7" s="844"/>
      <c r="F7" s="844"/>
      <c r="G7" s="844"/>
      <c r="H7" s="84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row>
    <row r="8" spans="1:59" ht="13.5" customHeight="1">
      <c r="A8" s="695"/>
      <c r="B8" s="844" t="s">
        <v>1505</v>
      </c>
      <c r="C8" s="844"/>
      <c r="D8" s="844"/>
      <c r="E8" s="844"/>
      <c r="F8" s="844"/>
      <c r="G8" s="844"/>
      <c r="H8" s="84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row>
    <row r="9" spans="1:59" ht="13.5" customHeight="1">
      <c r="A9" s="695"/>
      <c r="B9" s="844" t="s">
        <v>1506</v>
      </c>
      <c r="C9" s="844"/>
      <c r="D9" s="844"/>
      <c r="E9" s="844"/>
      <c r="F9" s="844"/>
      <c r="G9" s="844"/>
      <c r="H9" s="84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row>
    <row r="10" spans="1:59" ht="13.5" customHeight="1">
      <c r="A10" s="695"/>
      <c r="B10" s="844"/>
      <c r="C10" s="844"/>
      <c r="D10" s="844"/>
      <c r="E10" s="844"/>
      <c r="F10" s="844"/>
      <c r="G10" s="844"/>
      <c r="H10" s="84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row>
    <row r="11" spans="1:59" ht="13.5" customHeight="1">
      <c r="A11" s="695"/>
      <c r="B11" s="844" t="s">
        <v>2313</v>
      </c>
      <c r="C11" s="844"/>
      <c r="D11" s="844"/>
      <c r="E11" s="844"/>
      <c r="F11" s="844"/>
      <c r="G11" s="844"/>
      <c r="H11" s="84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row>
    <row r="12" spans="1:59" ht="13.5" customHeight="1">
      <c r="A12" s="695"/>
      <c r="B12" s="844" t="s">
        <v>2267</v>
      </c>
      <c r="C12" s="844"/>
      <c r="D12" s="844"/>
      <c r="E12" s="844"/>
      <c r="F12" s="844"/>
      <c r="G12" s="844"/>
      <c r="H12" s="84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row>
    <row r="13" spans="1:59" ht="13.5" customHeight="1">
      <c r="A13" s="695"/>
      <c r="B13" s="844" t="s">
        <v>1121</v>
      </c>
      <c r="C13" s="844"/>
      <c r="D13" s="844"/>
      <c r="E13" s="844"/>
      <c r="F13" s="844"/>
      <c r="G13" s="844"/>
      <c r="H13" s="84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row>
    <row r="14" spans="1:59" ht="13.5" customHeight="1">
      <c r="A14" s="695"/>
      <c r="B14" s="844" t="s">
        <v>1122</v>
      </c>
      <c r="C14" s="844"/>
      <c r="D14" s="844"/>
      <c r="E14" s="844"/>
      <c r="F14" s="844"/>
      <c r="G14" s="844"/>
      <c r="H14" s="84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row>
    <row r="15" spans="1:59" ht="13.5" customHeight="1">
      <c r="A15" s="695"/>
      <c r="B15" s="844"/>
      <c r="C15" s="844"/>
      <c r="D15" s="844"/>
      <c r="E15" s="844"/>
      <c r="F15" s="844"/>
      <c r="G15" s="844"/>
      <c r="H15" s="84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row>
    <row r="16" spans="1:59" ht="13.5" customHeight="1">
      <c r="A16" s="695"/>
      <c r="B16" s="844" t="s">
        <v>1123</v>
      </c>
      <c r="C16" s="844"/>
      <c r="D16" s="844"/>
      <c r="E16" s="844"/>
      <c r="F16" s="844"/>
      <c r="G16" s="844"/>
      <c r="H16" s="84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row>
    <row r="17" spans="1:59" ht="13.5" customHeight="1">
      <c r="A17" s="1192"/>
      <c r="B17" s="1020"/>
      <c r="C17" s="1020"/>
      <c r="D17" s="1020"/>
      <c r="E17" s="1020"/>
      <c r="F17" s="1020"/>
      <c r="G17" s="1020"/>
      <c r="H17" s="87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row>
    <row r="18" spans="1:59" ht="13.5" customHeight="1">
      <c r="A18" s="1198"/>
      <c r="B18" s="1199"/>
      <c r="C18" s="1199"/>
      <c r="D18" s="939" t="s">
        <v>704</v>
      </c>
      <c r="E18" s="939"/>
      <c r="F18" s="939"/>
      <c r="G18" s="939"/>
      <c r="H18" s="940"/>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row>
    <row r="19" spans="1:59" ht="13.5" customHeight="1">
      <c r="A19" s="695"/>
      <c r="B19" s="95"/>
      <c r="C19" s="1173"/>
      <c r="D19" s="95"/>
      <c r="E19" s="932" t="s">
        <v>2312</v>
      </c>
      <c r="F19" s="932" t="s">
        <v>705</v>
      </c>
      <c r="G19" s="932" t="s">
        <v>706</v>
      </c>
      <c r="H19" s="1174" t="s">
        <v>705</v>
      </c>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row>
    <row r="20" spans="1:59" ht="13.5" customHeight="1">
      <c r="A20" s="695"/>
      <c r="B20" s="931" t="s">
        <v>339</v>
      </c>
      <c r="C20" s="1173"/>
      <c r="D20" s="931" t="s">
        <v>2168</v>
      </c>
      <c r="E20" s="932" t="s">
        <v>707</v>
      </c>
      <c r="F20" s="932" t="s">
        <v>708</v>
      </c>
      <c r="G20" s="932" t="s">
        <v>709</v>
      </c>
      <c r="H20" s="1174" t="s">
        <v>2979</v>
      </c>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row>
    <row r="21" spans="1:59" ht="13.5" customHeight="1">
      <c r="A21" s="1192"/>
      <c r="B21" s="931" t="s">
        <v>342</v>
      </c>
      <c r="C21" s="1194"/>
      <c r="D21" s="1201" t="s">
        <v>2004</v>
      </c>
      <c r="E21" s="1176" t="s">
        <v>2005</v>
      </c>
      <c r="F21" s="1176" t="s">
        <v>2006</v>
      </c>
      <c r="G21" s="1176" t="s">
        <v>2007</v>
      </c>
      <c r="H21" s="936" t="s">
        <v>959</v>
      </c>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row>
    <row r="22" spans="1:59" ht="19.899999999999999" customHeight="1">
      <c r="A22" s="1192"/>
      <c r="B22" s="1199">
        <v>1</v>
      </c>
      <c r="C22" s="1203"/>
      <c r="D22" s="1199" t="s">
        <v>710</v>
      </c>
      <c r="E22" s="2021">
        <f>F22+G22+H22</f>
        <v>0</v>
      </c>
      <c r="F22" s="2188"/>
      <c r="G22" s="2188"/>
      <c r="H22" s="2189"/>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row>
    <row r="23" spans="1:59" ht="19.899999999999999" customHeight="1">
      <c r="A23" s="695"/>
      <c r="B23" s="1256">
        <v>2</v>
      </c>
      <c r="C23" s="1357"/>
      <c r="D23" s="1256" t="s">
        <v>711</v>
      </c>
      <c r="E23" s="1373"/>
      <c r="F23" s="1803"/>
      <c r="G23" s="1373"/>
      <c r="H23" s="1938"/>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row>
    <row r="24" spans="1:59" ht="19.899999999999999" customHeight="1">
      <c r="A24" s="1192"/>
      <c r="B24" s="1020"/>
      <c r="C24" s="1194"/>
      <c r="D24" s="1020" t="s">
        <v>712</v>
      </c>
      <c r="E24" s="1194"/>
      <c r="F24" s="1020"/>
      <c r="G24" s="1375"/>
      <c r="H24" s="1191"/>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row>
    <row r="25" spans="1:59" ht="19.899999999999999" customHeight="1">
      <c r="A25" s="1192"/>
      <c r="B25" s="1199">
        <v>3</v>
      </c>
      <c r="C25" s="1203"/>
      <c r="D25" s="1199" t="s">
        <v>713</v>
      </c>
      <c r="E25" s="1376">
        <f>F25+G25+H25</f>
        <v>0</v>
      </c>
      <c r="F25" s="2190"/>
      <c r="G25" s="2190"/>
      <c r="H25" s="1401"/>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row>
    <row r="26" spans="1:59" ht="19.899999999999999" customHeight="1">
      <c r="A26" s="1192"/>
      <c r="B26" s="1199">
        <v>4</v>
      </c>
      <c r="C26" s="1203"/>
      <c r="D26" s="1199" t="s">
        <v>714</v>
      </c>
      <c r="E26" s="1376">
        <f>H26</f>
        <v>0</v>
      </c>
      <c r="F26" s="1376"/>
      <c r="G26" s="1373"/>
      <c r="H26" s="2191"/>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row>
    <row r="27" spans="1:59" ht="19.899999999999999" customHeight="1">
      <c r="A27" s="1192"/>
      <c r="B27" s="1199">
        <v>5</v>
      </c>
      <c r="C27" s="1203"/>
      <c r="D27" s="1199" t="s">
        <v>715</v>
      </c>
      <c r="E27" s="1376">
        <f>F27</f>
        <v>0</v>
      </c>
      <c r="F27" s="1376"/>
      <c r="G27" s="1375"/>
      <c r="H27" s="2192"/>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row>
    <row r="28" spans="1:59" ht="19.899999999999999" customHeight="1">
      <c r="A28" s="1192"/>
      <c r="B28" s="1199">
        <v>6</v>
      </c>
      <c r="C28" s="1203"/>
      <c r="D28" s="1199" t="s">
        <v>716</v>
      </c>
      <c r="E28" s="1376">
        <f>F28+G28+H28</f>
        <v>0</v>
      </c>
      <c r="F28" s="2190"/>
      <c r="G28" s="2190"/>
      <c r="H28" s="2191"/>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row>
    <row r="29" spans="1:59" ht="19.899999999999999" customHeight="1">
      <c r="A29" s="1192"/>
      <c r="B29" s="1199">
        <v>7</v>
      </c>
      <c r="C29" s="1203"/>
      <c r="D29" s="1199" t="s">
        <v>717</v>
      </c>
      <c r="E29" s="1376">
        <f>F29+G29+H29</f>
        <v>0</v>
      </c>
      <c r="F29" s="2190"/>
      <c r="G29" s="2190"/>
      <c r="H29" s="2191"/>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row>
    <row r="30" spans="1:59" ht="19.899999999999999" customHeight="1">
      <c r="A30" s="1192"/>
      <c r="B30" s="1199">
        <v>8</v>
      </c>
      <c r="C30" s="1203"/>
      <c r="D30" s="1199"/>
      <c r="E30" s="1376">
        <f>F30+G30+H30</f>
        <v>0</v>
      </c>
      <c r="F30" s="2190"/>
      <c r="G30" s="2190"/>
      <c r="H30" s="2191"/>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row>
    <row r="31" spans="1:59" ht="19.899999999999999" customHeight="1">
      <c r="A31" s="695"/>
      <c r="B31" s="1256">
        <v>9</v>
      </c>
      <c r="C31" s="1357"/>
      <c r="D31" s="1256" t="s">
        <v>718</v>
      </c>
      <c r="E31" s="1373">
        <f>F31+G31+H31</f>
        <v>0</v>
      </c>
      <c r="F31" s="1373">
        <f>F25+F27+F28+F29+F30</f>
        <v>0</v>
      </c>
      <c r="G31" s="1373">
        <f>G25+G28+G29+G30</f>
        <v>0</v>
      </c>
      <c r="H31" s="2193">
        <f>H26+H28+H29+H30</f>
        <v>0</v>
      </c>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row>
    <row r="32" spans="1:59" ht="19.899999999999999" customHeight="1">
      <c r="A32" s="1192"/>
      <c r="B32" s="1020"/>
      <c r="C32" s="1194"/>
      <c r="D32" s="1020" t="s">
        <v>133</v>
      </c>
      <c r="E32" s="1375"/>
      <c r="F32" s="1375"/>
      <c r="G32" s="1375"/>
      <c r="H32" s="1401"/>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row>
    <row r="33" spans="1:59" ht="19.899999999999999" customHeight="1">
      <c r="A33" s="1192"/>
      <c r="B33" s="1199">
        <v>10</v>
      </c>
      <c r="C33" s="1203"/>
      <c r="D33" s="1199" t="s">
        <v>134</v>
      </c>
      <c r="E33" s="1376" t="s">
        <v>2174</v>
      </c>
      <c r="F33" s="1801"/>
      <c r="G33" s="1376"/>
      <c r="H33" s="2192"/>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row>
    <row r="34" spans="1:59" ht="19.899999999999999" customHeight="1">
      <c r="A34" s="1192"/>
      <c r="B34" s="1199">
        <v>11</v>
      </c>
      <c r="C34" s="1203"/>
      <c r="D34" s="1199" t="s">
        <v>135</v>
      </c>
      <c r="E34" s="1376">
        <f>F34+G34+H34</f>
        <v>0</v>
      </c>
      <c r="F34" s="2190"/>
      <c r="G34" s="2190"/>
      <c r="H34" s="2191"/>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row>
    <row r="35" spans="1:59" ht="19.899999999999999" customHeight="1">
      <c r="A35" s="1192"/>
      <c r="B35" s="1199">
        <v>12</v>
      </c>
      <c r="C35" s="1203"/>
      <c r="D35" s="1199" t="s">
        <v>136</v>
      </c>
      <c r="E35" s="1376">
        <f>F35+G35+H35</f>
        <v>0</v>
      </c>
      <c r="F35" s="2190"/>
      <c r="G35" s="2190"/>
      <c r="H35" s="2191"/>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row>
    <row r="36" spans="1:59" ht="19.899999999999999" customHeight="1">
      <c r="A36" s="1192"/>
      <c r="B36" s="1199">
        <v>13</v>
      </c>
      <c r="C36" s="1203"/>
      <c r="D36" s="1199" t="s">
        <v>137</v>
      </c>
      <c r="E36" s="1376">
        <f>F36+G36+H36</f>
        <v>0</v>
      </c>
      <c r="F36" s="2190"/>
      <c r="G36" s="2190"/>
      <c r="H36" s="2191"/>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row>
    <row r="37" spans="1:59" ht="19.899999999999999" customHeight="1">
      <c r="A37" s="695"/>
      <c r="B37" s="1256">
        <v>14</v>
      </c>
      <c r="C37" s="1357"/>
      <c r="D37" s="1256" t="s">
        <v>138</v>
      </c>
      <c r="E37" s="1373">
        <f>F37+G37+H37</f>
        <v>0</v>
      </c>
      <c r="F37" s="1373">
        <f>F34+F35+F36</f>
        <v>0</v>
      </c>
      <c r="G37" s="1373">
        <f>G34+G35+G36</f>
        <v>0</v>
      </c>
      <c r="H37" s="2193">
        <f>H34+H35+H36</f>
        <v>0</v>
      </c>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row>
    <row r="38" spans="1:59" ht="19.899999999999999" customHeight="1">
      <c r="A38" s="1192"/>
      <c r="B38" s="1020"/>
      <c r="C38" s="1194"/>
      <c r="D38" s="1020" t="s">
        <v>3498</v>
      </c>
      <c r="E38" s="1375"/>
      <c r="F38" s="1375"/>
      <c r="G38" s="1375"/>
      <c r="H38" s="1401"/>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row>
    <row r="39" spans="1:59" ht="19.899999999999999" customHeight="1">
      <c r="A39" s="1192"/>
      <c r="B39" s="1199">
        <v>15</v>
      </c>
      <c r="C39" s="1203"/>
      <c r="D39" s="1199" t="s">
        <v>3499</v>
      </c>
      <c r="E39" s="1376">
        <f>F39+G39+H39</f>
        <v>0</v>
      </c>
      <c r="F39" s="2190"/>
      <c r="G39" s="2190"/>
      <c r="H39" s="2191"/>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row>
    <row r="40" spans="1:59" ht="19.899999999999999" customHeight="1">
      <c r="A40" s="1192"/>
      <c r="B40" s="1199">
        <v>16</v>
      </c>
      <c r="C40" s="1203"/>
      <c r="D40" s="1199"/>
      <c r="E40" s="1376">
        <f>F40+G40+H40</f>
        <v>0</v>
      </c>
      <c r="F40" s="2190"/>
      <c r="G40" s="2190"/>
      <c r="H40" s="2191"/>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row>
    <row r="41" spans="1:59" ht="19.899999999999999" customHeight="1">
      <c r="A41" s="695"/>
      <c r="B41" s="1256">
        <v>17</v>
      </c>
      <c r="C41" s="1357"/>
      <c r="D41" s="1256" t="s">
        <v>3500</v>
      </c>
      <c r="E41" s="2194">
        <f>F41+G41+H41</f>
        <v>0</v>
      </c>
      <c r="F41" s="2194">
        <f>F22+F31+F37+F39+F40</f>
        <v>0</v>
      </c>
      <c r="G41" s="2194">
        <f>G22+G31+G37+G39+G40</f>
        <v>0</v>
      </c>
      <c r="H41" s="2195">
        <f>H22+H31+H37+H39+H40</f>
        <v>0</v>
      </c>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row>
    <row r="42" spans="1:59" ht="19.899999999999999" customHeight="1">
      <c r="A42" s="1192"/>
      <c r="B42" s="1020"/>
      <c r="C42" s="1194"/>
      <c r="D42" s="1020" t="s">
        <v>3501</v>
      </c>
      <c r="E42" s="1375"/>
      <c r="F42" s="1375"/>
      <c r="G42" s="1375"/>
      <c r="H42" s="1401"/>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row>
    <row r="43" spans="1:59" ht="19.899999999999999" customHeight="1">
      <c r="A43" s="1192"/>
      <c r="B43" s="1199"/>
      <c r="C43" s="95"/>
      <c r="D43" s="95" t="s">
        <v>1770</v>
      </c>
      <c r="E43" s="93"/>
      <c r="F43" s="93"/>
      <c r="G43" s="86"/>
      <c r="H43" s="1191"/>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row>
    <row r="44" spans="1:59" ht="19.899999999999999" customHeight="1">
      <c r="A44" s="1192"/>
      <c r="B44" s="1199">
        <v>18</v>
      </c>
      <c r="C44" s="1203"/>
      <c r="D44" s="1199" t="s">
        <v>1771</v>
      </c>
      <c r="E44" s="2021">
        <f t="shared" ref="E44:E52" si="0">F44+G44+H44</f>
        <v>0</v>
      </c>
      <c r="F44" s="2188"/>
      <c r="G44" s="2188" t="s">
        <v>2174</v>
      </c>
      <c r="H44" s="2189"/>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row>
    <row r="45" spans="1:59" ht="19.899999999999999" customHeight="1">
      <c r="A45" s="1192"/>
      <c r="B45" s="1199">
        <v>19</v>
      </c>
      <c r="C45" s="1203"/>
      <c r="D45" s="1199" t="s">
        <v>1772</v>
      </c>
      <c r="E45" s="1376">
        <f t="shared" si="0"/>
        <v>0</v>
      </c>
      <c r="F45" s="2190"/>
      <c r="G45" s="2190"/>
      <c r="H45" s="2191"/>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row>
    <row r="46" spans="1:59" ht="19.899999999999999" customHeight="1">
      <c r="A46" s="1192"/>
      <c r="B46" s="1199">
        <v>20</v>
      </c>
      <c r="C46" s="1203"/>
      <c r="D46" s="1199" t="s">
        <v>1773</v>
      </c>
      <c r="E46" s="1376">
        <f t="shared" si="0"/>
        <v>0</v>
      </c>
      <c r="F46" s="2190"/>
      <c r="G46" s="2190"/>
      <c r="H46" s="2191"/>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row>
    <row r="47" spans="1:59" ht="19.899999999999999" customHeight="1">
      <c r="A47" s="1192"/>
      <c r="B47" s="1199">
        <v>21</v>
      </c>
      <c r="C47" s="1203"/>
      <c r="D47" s="1199" t="s">
        <v>1774</v>
      </c>
      <c r="E47" s="1376">
        <f t="shared" si="0"/>
        <v>0</v>
      </c>
      <c r="F47" s="2190"/>
      <c r="G47" s="2190"/>
      <c r="H47" s="2191"/>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row>
    <row r="48" spans="1:59" ht="19.899999999999999" customHeight="1">
      <c r="A48" s="1192"/>
      <c r="B48" s="1199">
        <v>22</v>
      </c>
      <c r="C48" s="1203"/>
      <c r="D48" s="1199" t="s">
        <v>1775</v>
      </c>
      <c r="E48" s="1376">
        <f t="shared" si="0"/>
        <v>0</v>
      </c>
      <c r="F48" s="2190"/>
      <c r="G48" s="2190"/>
      <c r="H48" s="2191"/>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row>
    <row r="49" spans="1:59" ht="19.899999999999999" customHeight="1">
      <c r="A49" s="1192"/>
      <c r="B49" s="1199">
        <v>23</v>
      </c>
      <c r="C49" s="1203"/>
      <c r="D49" s="1199" t="s">
        <v>1776</v>
      </c>
      <c r="E49" s="1376">
        <f t="shared" si="0"/>
        <v>0</v>
      </c>
      <c r="F49" s="2190"/>
      <c r="G49" s="2190"/>
      <c r="H49" s="2191"/>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row>
    <row r="50" spans="1:59" ht="19.899999999999999" customHeight="1">
      <c r="A50" s="1192"/>
      <c r="B50" s="1199">
        <v>24</v>
      </c>
      <c r="C50" s="1203"/>
      <c r="D50" s="1199" t="s">
        <v>1777</v>
      </c>
      <c r="E50" s="1376">
        <f t="shared" si="0"/>
        <v>0</v>
      </c>
      <c r="F50" s="2190"/>
      <c r="G50" s="2190"/>
      <c r="H50" s="2191"/>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row>
    <row r="51" spans="1:59" ht="19.899999999999999" customHeight="1">
      <c r="A51" s="1192"/>
      <c r="B51" s="1199">
        <v>25</v>
      </c>
      <c r="C51" s="1203"/>
      <c r="D51" s="1199" t="s">
        <v>1778</v>
      </c>
      <c r="E51" s="1376">
        <f t="shared" si="0"/>
        <v>0</v>
      </c>
      <c r="F51" s="2190"/>
      <c r="G51" s="2190"/>
      <c r="H51" s="2191"/>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row>
    <row r="52" spans="1:59" ht="19.899999999999999" customHeight="1" thickBot="1">
      <c r="A52" s="792"/>
      <c r="B52" s="1951">
        <v>26</v>
      </c>
      <c r="C52" s="2196"/>
      <c r="D52" s="1951" t="s">
        <v>1779</v>
      </c>
      <c r="E52" s="1952">
        <f t="shared" si="0"/>
        <v>0</v>
      </c>
      <c r="F52" s="1391">
        <f>SUM(F44:F51)</f>
        <v>0</v>
      </c>
      <c r="G52" s="1391">
        <f>SUM(G44:G51)</f>
        <v>0</v>
      </c>
      <c r="H52" s="1392">
        <f>SUM(H44:H51)</f>
        <v>0</v>
      </c>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row>
    <row r="53" spans="1:59">
      <c r="A53" s="95"/>
      <c r="B53" s="95"/>
      <c r="C53" s="95"/>
      <c r="D53" s="95"/>
      <c r="E53" s="95"/>
      <c r="F53" s="93"/>
      <c r="G53" s="93"/>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row>
    <row r="54" spans="1:59">
      <c r="A54" s="95"/>
      <c r="B54" s="95" t="s">
        <v>1780</v>
      </c>
      <c r="C54" s="95"/>
      <c r="D54" s="95"/>
      <c r="E54" s="95"/>
      <c r="F54" s="95"/>
      <c r="G54" s="95"/>
      <c r="H54" s="1026" t="s">
        <v>1781</v>
      </c>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row>
    <row r="55" spans="1:59">
      <c r="A55" s="95"/>
      <c r="B55" s="789" t="s">
        <v>1782</v>
      </c>
      <c r="C55" s="789"/>
      <c r="D55" s="789"/>
      <c r="E55" s="789"/>
      <c r="F55" s="789"/>
      <c r="G55" s="789"/>
      <c r="H55" s="789"/>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row>
    <row r="56" spans="1:59" ht="1.1499999999999999"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row>
    <row r="57" spans="1:59" ht="15.75">
      <c r="A57" s="788" t="s">
        <v>1588</v>
      </c>
      <c r="B57" s="789"/>
      <c r="C57" s="789"/>
      <c r="D57" s="789"/>
      <c r="E57" s="789"/>
      <c r="F57" s="789"/>
      <c r="G57" s="789"/>
      <c r="H57" s="789"/>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row>
    <row r="58" spans="1:59">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row>
    <row r="59" spans="1:59" ht="15.75" thickBot="1">
      <c r="A59" s="95" t="str">
        <f>'Data Sheet'!$C$25</f>
        <v xml:space="preserve">KeySpan Gas East Corp./D/B/A National Grid </v>
      </c>
      <c r="B59" s="95"/>
      <c r="C59" s="95"/>
      <c r="D59" s="95"/>
      <c r="E59" s="95"/>
      <c r="F59" s="1957" t="str">
        <f>'Data Sheet'!$C$40</f>
        <v>September 30, 2014</v>
      </c>
      <c r="G59" s="95" t="str">
        <f>'Data Sheet'!$C$38</f>
        <v>December 31, 2013</v>
      </c>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row>
    <row r="60" spans="1:59">
      <c r="A60" s="922"/>
      <c r="B60" s="923"/>
      <c r="C60" s="923"/>
      <c r="D60" s="923"/>
      <c r="E60" s="923"/>
      <c r="F60" s="923"/>
      <c r="G60" s="923"/>
      <c r="H60" s="1252"/>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row>
    <row r="61" spans="1:59">
      <c r="A61" s="1196" t="s">
        <v>228</v>
      </c>
      <c r="B61" s="789"/>
      <c r="C61" s="789"/>
      <c r="D61" s="789"/>
      <c r="E61" s="789"/>
      <c r="F61" s="789"/>
      <c r="G61" s="789"/>
      <c r="H61" s="1166"/>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row>
    <row r="62" spans="1:59">
      <c r="A62" s="1192"/>
      <c r="B62" s="1020"/>
      <c r="C62" s="1020"/>
      <c r="D62" s="1020"/>
      <c r="E62" s="1020"/>
      <c r="F62" s="1020"/>
      <c r="G62" s="1020"/>
      <c r="H62" s="87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row>
    <row r="63" spans="1:59">
      <c r="A63" s="695"/>
      <c r="B63" s="95"/>
      <c r="C63" s="95"/>
      <c r="D63" s="95"/>
      <c r="E63" s="95"/>
      <c r="F63" s="95"/>
      <c r="G63" s="95"/>
      <c r="H63" s="791"/>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row>
    <row r="64" spans="1:59" ht="15.75">
      <c r="A64" s="787" t="s">
        <v>1783</v>
      </c>
      <c r="B64" s="788"/>
      <c r="C64" s="788"/>
      <c r="D64" s="788"/>
      <c r="E64" s="788"/>
      <c r="F64" s="788"/>
      <c r="G64" s="788"/>
      <c r="H64" s="2197"/>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row>
    <row r="65" spans="1:59">
      <c r="A65" s="695"/>
      <c r="B65" s="95"/>
      <c r="C65" s="95"/>
      <c r="D65" s="95"/>
      <c r="E65" s="95"/>
      <c r="F65" s="95"/>
      <c r="G65" s="95"/>
      <c r="H65" s="791"/>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row>
    <row r="66" spans="1:59">
      <c r="A66" s="695"/>
      <c r="B66" s="95"/>
      <c r="C66" s="95"/>
      <c r="D66" s="95"/>
      <c r="E66" s="95"/>
      <c r="F66" s="95"/>
      <c r="G66" s="95"/>
      <c r="H66" s="791"/>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row>
    <row r="67" spans="1:59">
      <c r="A67" s="695"/>
      <c r="B67" s="95"/>
      <c r="C67" s="95"/>
      <c r="D67" s="95"/>
      <c r="E67" s="95"/>
      <c r="F67" s="95"/>
      <c r="G67" s="95"/>
      <c r="H67" s="791"/>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row>
    <row r="68" spans="1:59">
      <c r="A68" s="695"/>
      <c r="B68" s="95"/>
      <c r="C68" s="95"/>
      <c r="D68" s="95"/>
      <c r="E68" s="95"/>
      <c r="F68" s="95"/>
      <c r="G68" s="95"/>
      <c r="H68" s="791"/>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row>
    <row r="69" spans="1:59">
      <c r="A69" s="695"/>
      <c r="B69" s="95"/>
      <c r="C69" s="95"/>
      <c r="D69" s="95"/>
      <c r="E69" s="95"/>
      <c r="F69" s="95"/>
      <c r="G69" s="95"/>
      <c r="H69" s="791"/>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row>
    <row r="70" spans="1:59">
      <c r="A70" s="695"/>
      <c r="B70" s="95"/>
      <c r="C70" s="95"/>
      <c r="D70" s="95"/>
      <c r="E70" s="95"/>
      <c r="F70" s="95"/>
      <c r="G70" s="95"/>
      <c r="H70" s="791"/>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row>
    <row r="71" spans="1:59">
      <c r="A71" s="695"/>
      <c r="B71" s="95"/>
      <c r="C71" s="931"/>
      <c r="D71" s="95"/>
      <c r="E71" s="931"/>
      <c r="F71" s="931"/>
      <c r="G71" s="95"/>
      <c r="H71" s="791"/>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row>
    <row r="72" spans="1:59">
      <c r="A72" s="695"/>
      <c r="B72" s="95"/>
      <c r="C72" s="95"/>
      <c r="D72" s="95"/>
      <c r="E72" s="95"/>
      <c r="F72" s="95"/>
      <c r="G72" s="95"/>
      <c r="H72" s="791"/>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row>
    <row r="73" spans="1:59">
      <c r="A73" s="695"/>
      <c r="B73" s="95"/>
      <c r="C73" s="95"/>
      <c r="D73" s="95"/>
      <c r="E73" s="95"/>
      <c r="F73" s="95"/>
      <c r="G73" s="95"/>
      <c r="H73" s="791"/>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row>
    <row r="74" spans="1:59">
      <c r="A74" s="695"/>
      <c r="B74" s="95"/>
      <c r="C74" s="95"/>
      <c r="D74" s="95"/>
      <c r="E74" s="95"/>
      <c r="F74" s="95"/>
      <c r="G74" s="95"/>
      <c r="H74" s="791"/>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row>
    <row r="75" spans="1:59">
      <c r="A75" s="695"/>
      <c r="B75" s="95"/>
      <c r="C75" s="95"/>
      <c r="D75" s="95"/>
      <c r="E75" s="95"/>
      <c r="F75" s="95"/>
      <c r="G75" s="95"/>
      <c r="H75" s="791"/>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row>
    <row r="76" spans="1:59">
      <c r="A76" s="695"/>
      <c r="B76" s="95"/>
      <c r="C76" s="95"/>
      <c r="D76" s="95"/>
      <c r="E76" s="95"/>
      <c r="F76" s="95"/>
      <c r="G76" s="95"/>
      <c r="H76" s="791"/>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row>
    <row r="77" spans="1:59">
      <c r="A77" s="695"/>
      <c r="B77" s="95"/>
      <c r="C77" s="95"/>
      <c r="D77" s="95"/>
      <c r="E77" s="95"/>
      <c r="F77" s="95"/>
      <c r="G77" s="95"/>
      <c r="H77" s="791"/>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row>
    <row r="78" spans="1:59">
      <c r="A78" s="695"/>
      <c r="B78" s="95"/>
      <c r="C78" s="95"/>
      <c r="D78" s="95"/>
      <c r="E78" s="95"/>
      <c r="F78" s="95"/>
      <c r="G78" s="95"/>
      <c r="H78" s="791"/>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row>
    <row r="79" spans="1:59">
      <c r="A79" s="695"/>
      <c r="B79" s="95"/>
      <c r="C79" s="95"/>
      <c r="D79" s="95"/>
      <c r="E79" s="95"/>
      <c r="F79" s="95"/>
      <c r="G79" s="95"/>
      <c r="H79" s="791"/>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row>
    <row r="80" spans="1:59">
      <c r="A80" s="695"/>
      <c r="B80" s="95"/>
      <c r="C80" s="95"/>
      <c r="D80" s="95"/>
      <c r="E80" s="95"/>
      <c r="F80" s="95"/>
      <c r="G80" s="95"/>
      <c r="H80" s="791"/>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row>
    <row r="81" spans="1:59">
      <c r="A81" s="695"/>
      <c r="B81" s="95"/>
      <c r="C81" s="95"/>
      <c r="D81" s="95"/>
      <c r="E81" s="95"/>
      <c r="F81" s="95"/>
      <c r="G81" s="95"/>
      <c r="H81" s="791"/>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row>
    <row r="82" spans="1:59">
      <c r="A82" s="695"/>
      <c r="B82" s="95"/>
      <c r="C82" s="95"/>
      <c r="D82" s="95"/>
      <c r="E82" s="95"/>
      <c r="F82" s="95"/>
      <c r="G82" s="95"/>
      <c r="H82" s="791"/>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row>
    <row r="83" spans="1:59">
      <c r="A83" s="695"/>
      <c r="B83" s="95"/>
      <c r="C83" s="95"/>
      <c r="D83" s="95"/>
      <c r="E83" s="95"/>
      <c r="F83" s="95"/>
      <c r="G83" s="95"/>
      <c r="H83" s="791"/>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row>
    <row r="84" spans="1:59">
      <c r="A84" s="695"/>
      <c r="B84" s="95"/>
      <c r="C84" s="95"/>
      <c r="D84" s="95"/>
      <c r="E84" s="95"/>
      <c r="F84" s="95"/>
      <c r="G84" s="95"/>
      <c r="H84" s="791"/>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row>
    <row r="85" spans="1:59">
      <c r="A85" s="695"/>
      <c r="B85" s="95"/>
      <c r="C85" s="95"/>
      <c r="D85" s="95"/>
      <c r="E85" s="95"/>
      <c r="F85" s="95"/>
      <c r="G85" s="95"/>
      <c r="H85" s="791"/>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row>
    <row r="86" spans="1:59">
      <c r="A86" s="695"/>
      <c r="B86" s="95"/>
      <c r="C86" s="95"/>
      <c r="D86" s="95"/>
      <c r="E86" s="95"/>
      <c r="F86" s="95"/>
      <c r="G86" s="95"/>
      <c r="H86" s="791"/>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row>
    <row r="87" spans="1:59">
      <c r="A87" s="695"/>
      <c r="B87" s="95"/>
      <c r="C87" s="95"/>
      <c r="D87" s="95"/>
      <c r="E87" s="95"/>
      <c r="F87" s="95"/>
      <c r="G87" s="95"/>
      <c r="H87" s="791"/>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row>
    <row r="88" spans="1:59">
      <c r="A88" s="695"/>
      <c r="B88" s="95"/>
      <c r="C88" s="95"/>
      <c r="D88" s="95"/>
      <c r="E88" s="95"/>
      <c r="F88" s="95"/>
      <c r="G88" s="95"/>
      <c r="H88" s="791"/>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row>
    <row r="89" spans="1:59">
      <c r="A89" s="695"/>
      <c r="B89" s="95"/>
      <c r="C89" s="95"/>
      <c r="D89" s="95"/>
      <c r="E89" s="95"/>
      <c r="F89" s="95"/>
      <c r="G89" s="95"/>
      <c r="H89" s="791"/>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row>
    <row r="90" spans="1:59">
      <c r="A90" s="695"/>
      <c r="B90" s="95"/>
      <c r="C90" s="95"/>
      <c r="D90" s="95"/>
      <c r="E90" s="95"/>
      <c r="F90" s="95"/>
      <c r="G90" s="95"/>
      <c r="H90" s="791"/>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row>
    <row r="91" spans="1:59">
      <c r="A91" s="695"/>
      <c r="B91" s="95"/>
      <c r="C91" s="95"/>
      <c r="D91" s="95"/>
      <c r="E91" s="95"/>
      <c r="F91" s="95"/>
      <c r="G91" s="95"/>
      <c r="H91" s="791"/>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row>
    <row r="92" spans="1:59">
      <c r="A92" s="695"/>
      <c r="B92" s="95"/>
      <c r="C92" s="95"/>
      <c r="D92" s="95"/>
      <c r="E92" s="95"/>
      <c r="F92" s="95"/>
      <c r="G92" s="95"/>
      <c r="H92" s="791"/>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row>
    <row r="93" spans="1:59">
      <c r="A93" s="695"/>
      <c r="B93" s="95"/>
      <c r="C93" s="95"/>
      <c r="D93" s="95"/>
      <c r="E93" s="95"/>
      <c r="F93" s="95"/>
      <c r="G93" s="95"/>
      <c r="H93" s="791"/>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row>
    <row r="94" spans="1:59">
      <c r="A94" s="695"/>
      <c r="B94" s="95"/>
      <c r="C94" s="95"/>
      <c r="D94" s="95"/>
      <c r="E94" s="95"/>
      <c r="F94" s="95"/>
      <c r="G94" s="95"/>
      <c r="H94" s="791"/>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row>
    <row r="95" spans="1:59">
      <c r="A95" s="695"/>
      <c r="B95" s="95"/>
      <c r="C95" s="95"/>
      <c r="D95" s="95"/>
      <c r="E95" s="95"/>
      <c r="F95" s="95"/>
      <c r="G95" s="95"/>
      <c r="H95" s="791"/>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row>
    <row r="96" spans="1:59">
      <c r="A96" s="695"/>
      <c r="B96" s="95"/>
      <c r="C96" s="95"/>
      <c r="D96" s="95"/>
      <c r="E96" s="95"/>
      <c r="F96" s="95"/>
      <c r="G96" s="95"/>
      <c r="H96" s="791"/>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row>
    <row r="97" spans="1:59">
      <c r="A97" s="695"/>
      <c r="B97" s="95"/>
      <c r="C97" s="95"/>
      <c r="D97" s="95"/>
      <c r="E97" s="95"/>
      <c r="F97" s="95"/>
      <c r="G97" s="95"/>
      <c r="H97" s="791"/>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row>
    <row r="98" spans="1:59">
      <c r="A98" s="695"/>
      <c r="B98" s="95"/>
      <c r="C98" s="95"/>
      <c r="D98" s="95"/>
      <c r="E98" s="95"/>
      <c r="F98" s="95"/>
      <c r="G98" s="95"/>
      <c r="H98" s="791"/>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row>
    <row r="99" spans="1:59">
      <c r="A99" s="695"/>
      <c r="B99" s="95"/>
      <c r="C99" s="95"/>
      <c r="D99" s="95"/>
      <c r="E99" s="95"/>
      <c r="F99" s="95"/>
      <c r="G99" s="95"/>
      <c r="H99" s="791"/>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row>
    <row r="100" spans="1:59">
      <c r="A100" s="695"/>
      <c r="B100" s="95"/>
      <c r="C100" s="95"/>
      <c r="D100" s="95"/>
      <c r="E100" s="95"/>
      <c r="F100" s="95"/>
      <c r="G100" s="95"/>
      <c r="H100" s="791"/>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row>
    <row r="101" spans="1:59">
      <c r="A101" s="695"/>
      <c r="B101" s="95"/>
      <c r="C101" s="95"/>
      <c r="D101" s="95"/>
      <c r="E101" s="95"/>
      <c r="F101" s="95"/>
      <c r="G101" s="95"/>
      <c r="H101" s="791"/>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row>
    <row r="102" spans="1:59">
      <c r="A102" s="695"/>
      <c r="B102" s="95"/>
      <c r="C102" s="95"/>
      <c r="D102" s="95"/>
      <c r="E102" s="95"/>
      <c r="F102" s="95"/>
      <c r="G102" s="95"/>
      <c r="H102" s="791"/>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row>
    <row r="103" spans="1:59">
      <c r="A103" s="695"/>
      <c r="B103" s="95"/>
      <c r="C103" s="95"/>
      <c r="D103" s="95"/>
      <c r="E103" s="95"/>
      <c r="F103" s="95"/>
      <c r="G103" s="95"/>
      <c r="H103" s="791"/>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row>
    <row r="104" spans="1:59">
      <c r="A104" s="695"/>
      <c r="B104" s="95"/>
      <c r="C104" s="95"/>
      <c r="D104" s="95"/>
      <c r="E104" s="95"/>
      <c r="F104" s="95"/>
      <c r="G104" s="95"/>
      <c r="H104" s="92"/>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row>
    <row r="105" spans="1:59">
      <c r="A105" s="695"/>
      <c r="B105" s="95"/>
      <c r="C105" s="95"/>
      <c r="D105" s="95"/>
      <c r="E105" s="95"/>
      <c r="F105" s="95"/>
      <c r="G105" s="95"/>
      <c r="H105" s="791"/>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row>
    <row r="106" spans="1:59">
      <c r="A106" s="695"/>
      <c r="B106" s="95"/>
      <c r="C106" s="95"/>
      <c r="D106" s="95"/>
      <c r="E106" s="95"/>
      <c r="F106" s="95"/>
      <c r="G106" s="95"/>
      <c r="H106" s="791"/>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row>
    <row r="107" spans="1:59">
      <c r="A107" s="695"/>
      <c r="B107" s="95"/>
      <c r="C107" s="95"/>
      <c r="D107" s="95"/>
      <c r="E107" s="95"/>
      <c r="F107" s="95"/>
      <c r="G107" s="95"/>
      <c r="H107" s="791"/>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row>
    <row r="108" spans="1:59">
      <c r="A108" s="695"/>
      <c r="B108" s="95"/>
      <c r="C108" s="95"/>
      <c r="D108" s="95"/>
      <c r="E108" s="95"/>
      <c r="F108" s="95"/>
      <c r="G108" s="95"/>
      <c r="H108" s="791"/>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row>
    <row r="109" spans="1:59">
      <c r="A109" s="695"/>
      <c r="B109" s="95"/>
      <c r="C109" s="95"/>
      <c r="D109" s="95"/>
      <c r="E109" s="95"/>
      <c r="F109" s="95"/>
      <c r="G109" s="95"/>
      <c r="H109" s="791"/>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row>
    <row r="110" spans="1:59">
      <c r="A110" s="695"/>
      <c r="B110" s="95"/>
      <c r="C110" s="95"/>
      <c r="D110" s="95"/>
      <c r="E110" s="95"/>
      <c r="F110" s="95"/>
      <c r="G110" s="95"/>
      <c r="H110" s="791"/>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row>
    <row r="111" spans="1:59">
      <c r="A111" s="695"/>
      <c r="B111" s="95"/>
      <c r="C111" s="95"/>
      <c r="D111" s="95"/>
      <c r="E111" s="95"/>
      <c r="F111" s="95"/>
      <c r="G111" s="95"/>
      <c r="H111" s="791"/>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row>
    <row r="112" spans="1:59">
      <c r="A112" s="695"/>
      <c r="B112" s="95"/>
      <c r="C112" s="95"/>
      <c r="D112" s="95"/>
      <c r="E112" s="95"/>
      <c r="F112" s="95"/>
      <c r="G112" s="95"/>
      <c r="H112" s="791"/>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row>
    <row r="113" spans="1:59">
      <c r="A113" s="695"/>
      <c r="B113" s="95"/>
      <c r="C113" s="95"/>
      <c r="D113" s="95"/>
      <c r="E113" s="95"/>
      <c r="F113" s="95"/>
      <c r="G113" s="95"/>
      <c r="H113" s="791"/>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row>
    <row r="114" spans="1:59">
      <c r="A114" s="695"/>
      <c r="B114" s="95"/>
      <c r="C114" s="95"/>
      <c r="D114" s="95"/>
      <c r="E114" s="95"/>
      <c r="F114" s="95"/>
      <c r="G114" s="95"/>
      <c r="H114" s="791"/>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row>
    <row r="115" spans="1:59" ht="15.75" thickBot="1">
      <c r="A115" s="792"/>
      <c r="B115" s="793"/>
      <c r="C115" s="793"/>
      <c r="D115" s="793"/>
      <c r="E115" s="793"/>
      <c r="F115" s="793"/>
      <c r="G115" s="793"/>
      <c r="H115" s="794"/>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row>
    <row r="116" spans="1:59" ht="15.75">
      <c r="A116" s="763" t="s">
        <v>226</v>
      </c>
      <c r="B116" s="95"/>
      <c r="C116" s="95"/>
      <c r="E116" s="2198" t="s">
        <v>224</v>
      </c>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row>
    <row r="117" spans="1:59">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row>
    <row r="118" spans="1:59" ht="15.75">
      <c r="A118" s="789" t="s">
        <v>347</v>
      </c>
      <c r="B118" s="789"/>
      <c r="C118" s="789"/>
      <c r="D118" s="788"/>
      <c r="E118" s="789"/>
      <c r="F118" s="789"/>
      <c r="G118" s="789"/>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row>
    <row r="119" spans="1:59">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row>
    <row r="120" spans="1:59">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row>
    <row r="121" spans="1:59">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row>
    <row r="122" spans="1:59">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row>
    <row r="123" spans="1:59">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row>
    <row r="124" spans="1:59">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row>
    <row r="125" spans="1:59">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row>
    <row r="126" spans="1:59">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row>
    <row r="127" spans="1:59">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row>
    <row r="128" spans="1:59">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row>
    <row r="129" spans="1:59">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row>
    <row r="130" spans="1:59">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row>
    <row r="131" spans="1:59">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row>
    <row r="132" spans="1:59">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row>
    <row r="133" spans="1:59">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row>
    <row r="134" spans="1:59">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row>
    <row r="135" spans="1:59">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c r="BG135" s="95"/>
    </row>
    <row r="136" spans="1:59">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row>
    <row r="137" spans="1:59">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row>
    <row r="138" spans="1:59">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row>
    <row r="139" spans="1:59">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row>
    <row r="140" spans="1:59">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row>
    <row r="141" spans="1:59">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row>
    <row r="142" spans="1:59">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row>
    <row r="143" spans="1:59">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row>
    <row r="144" spans="1:59">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row>
    <row r="145" spans="1:59">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row>
    <row r="146" spans="1:59">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row>
    <row r="147" spans="1:59">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row>
    <row r="148" spans="1:59">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c r="BG148" s="95"/>
    </row>
    <row r="149" spans="1:59">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row>
    <row r="150" spans="1:59">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row>
    <row r="151" spans="1:59">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row>
    <row r="152" spans="1:59">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row>
    <row r="153" spans="1:59">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row>
    <row r="154" spans="1:59">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row>
    <row r="155" spans="1:59">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row>
    <row r="156" spans="1:59">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row>
    <row r="157" spans="1:59">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row>
    <row r="158" spans="1:59">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row>
    <row r="159" spans="1:59">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row>
    <row r="160" spans="1:59">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row>
    <row r="161" spans="1:59">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row>
    <row r="162" spans="1:59">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row>
    <row r="163" spans="1:59">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row>
    <row r="164" spans="1:59">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row>
    <row r="165" spans="1:59">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row>
    <row r="166" spans="1:59">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row>
    <row r="167" spans="1:59">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row>
    <row r="168" spans="1:59">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row>
    <row r="169" spans="1:59">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row>
    <row r="170" spans="1:59">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row>
    <row r="171" spans="1:59">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row>
    <row r="172" spans="1:59">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row>
    <row r="173" spans="1:59">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row>
    <row r="174" spans="1:59">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row>
    <row r="175" spans="1:59">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row>
    <row r="176" spans="1:59">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row>
    <row r="177" spans="1:59">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c r="BG177" s="95"/>
    </row>
    <row r="178" spans="1:59">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row>
    <row r="179" spans="1:59">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row>
    <row r="180" spans="1:59">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c r="BG180" s="95"/>
    </row>
    <row r="181" spans="1:59">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c r="BG181" s="95"/>
    </row>
    <row r="182" spans="1:59">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95"/>
      <c r="BD182" s="95"/>
      <c r="BE182" s="95"/>
      <c r="BF182" s="95"/>
      <c r="BG182" s="95"/>
    </row>
    <row r="183" spans="1:59">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95"/>
      <c r="BB183" s="95"/>
      <c r="BC183" s="95"/>
      <c r="BD183" s="95"/>
      <c r="BE183" s="95"/>
      <c r="BF183" s="95"/>
      <c r="BG183" s="95"/>
    </row>
    <row r="184" spans="1:59">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95"/>
      <c r="BB184" s="95"/>
      <c r="BC184" s="95"/>
      <c r="BD184" s="95"/>
      <c r="BE184" s="95"/>
      <c r="BF184" s="95"/>
      <c r="BG184" s="95"/>
    </row>
    <row r="185" spans="1:59">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95"/>
      <c r="BB185" s="95"/>
      <c r="BC185" s="95"/>
      <c r="BD185" s="95"/>
      <c r="BE185" s="95"/>
      <c r="BF185" s="95"/>
      <c r="BG185" s="95"/>
    </row>
    <row r="186" spans="1:59">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row>
  </sheetData>
  <phoneticPr fontId="0" type="noConversion"/>
  <pageMargins left="0.5" right="0.5" top="0.5" bottom="0.5" header="0.5" footer="0.5"/>
  <pageSetup scale="66"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sheetPr transitionEvaluation="1" codeName="Sheet28">
    <tabColor rgb="FF00B050"/>
  </sheetPr>
  <dimension ref="A1:Z135"/>
  <sheetViews>
    <sheetView defaultGridColor="0" view="pageBreakPreview" colorId="22" zoomScale="80" zoomScaleNormal="70" zoomScaleSheetLayoutView="80" workbookViewId="0">
      <selection activeCell="M25" sqref="M25"/>
    </sheetView>
  </sheetViews>
  <sheetFormatPr defaultColWidth="9.6640625" defaultRowHeight="15"/>
  <cols>
    <col min="1" max="1" width="4.6640625" style="311" customWidth="1"/>
    <col min="2" max="2" width="2.6640625" style="311" customWidth="1"/>
    <col min="3" max="3" width="32.6640625" style="311" customWidth="1"/>
    <col min="4" max="4" width="22" style="311" customWidth="1"/>
    <col min="5" max="5" width="17.6640625" style="311" customWidth="1"/>
    <col min="6" max="7" width="17.33203125" style="311" bestFit="1" customWidth="1"/>
    <col min="8" max="16384" width="9.6640625" style="311"/>
  </cols>
  <sheetData>
    <row r="1" spans="1:10">
      <c r="A1" s="1238" t="s">
        <v>446</v>
      </c>
      <c r="B1" s="1239"/>
      <c r="C1" s="1239"/>
      <c r="D1" s="1963" t="s">
        <v>1784</v>
      </c>
      <c r="E1" s="2165" t="s">
        <v>1785</v>
      </c>
      <c r="F1" s="2166" t="s">
        <v>449</v>
      </c>
      <c r="G1" s="1240"/>
      <c r="H1" s="332"/>
      <c r="I1" s="332"/>
      <c r="J1" s="332"/>
    </row>
    <row r="2" spans="1:10">
      <c r="A2" s="404" t="s">
        <v>3553</v>
      </c>
      <c r="B2" s="332"/>
      <c r="C2" s="332"/>
      <c r="D2" s="1966" t="s">
        <v>5045</v>
      </c>
      <c r="E2" s="1991" t="s">
        <v>3662</v>
      </c>
      <c r="F2" s="332"/>
      <c r="G2" s="1243"/>
      <c r="H2" s="332"/>
      <c r="I2" s="332"/>
      <c r="J2" s="332"/>
    </row>
    <row r="3" spans="1:10" ht="15" customHeight="1">
      <c r="A3" s="1215"/>
      <c r="B3" s="1216"/>
      <c r="C3" s="1216"/>
      <c r="D3" s="1993" t="s">
        <v>1786</v>
      </c>
      <c r="E3" s="1994" t="s">
        <v>4662</v>
      </c>
      <c r="F3" s="1980" t="s">
        <v>4660</v>
      </c>
      <c r="G3" s="2167"/>
      <c r="H3" s="332"/>
      <c r="I3" s="332"/>
      <c r="J3" s="332"/>
    </row>
    <row r="4" spans="1:10" ht="15" customHeight="1">
      <c r="A4" s="1968" t="s">
        <v>1787</v>
      </c>
      <c r="B4" s="1969"/>
      <c r="C4" s="1969"/>
      <c r="D4" s="1969"/>
      <c r="E4" s="1969"/>
      <c r="F4" s="1969"/>
      <c r="G4" s="1970"/>
      <c r="H4" s="332"/>
      <c r="I4" s="332"/>
      <c r="J4" s="332"/>
    </row>
    <row r="5" spans="1:10">
      <c r="A5" s="417"/>
      <c r="B5" s="332"/>
      <c r="C5" s="332"/>
      <c r="D5" s="332"/>
      <c r="E5" s="332"/>
      <c r="F5" s="332"/>
      <c r="G5" s="1243"/>
      <c r="H5" s="332"/>
      <c r="I5" s="332"/>
      <c r="J5" s="332"/>
    </row>
    <row r="6" spans="1:10">
      <c r="A6" s="3192" t="s">
        <v>139</v>
      </c>
      <c r="B6" s="3193"/>
      <c r="C6" s="3193"/>
      <c r="D6" s="3193"/>
      <c r="E6" s="3193"/>
      <c r="F6" s="3193"/>
      <c r="G6" s="1243"/>
      <c r="H6" s="332"/>
      <c r="I6" s="332"/>
      <c r="J6" s="332"/>
    </row>
    <row r="7" spans="1:10">
      <c r="A7" s="3192" t="s">
        <v>140</v>
      </c>
      <c r="B7" s="3193"/>
      <c r="C7" s="3193"/>
      <c r="D7" s="3193"/>
      <c r="E7" s="3193"/>
      <c r="F7" s="3193"/>
      <c r="G7" s="3194"/>
      <c r="H7" s="332"/>
      <c r="I7" s="332"/>
      <c r="J7" s="332"/>
    </row>
    <row r="8" spans="1:10">
      <c r="A8" s="3192" t="s">
        <v>141</v>
      </c>
      <c r="B8" s="3193"/>
      <c r="C8" s="3193"/>
      <c r="D8" s="3193"/>
      <c r="E8" s="3193"/>
      <c r="F8" s="3193"/>
      <c r="G8" s="3194"/>
      <c r="H8" s="332"/>
      <c r="I8" s="332"/>
      <c r="J8" s="332"/>
    </row>
    <row r="9" spans="1:10">
      <c r="A9" s="3192" t="s">
        <v>142</v>
      </c>
      <c r="B9" s="3193"/>
      <c r="C9" s="3193"/>
      <c r="D9" s="3193"/>
      <c r="E9" s="3193"/>
      <c r="F9" s="3193"/>
      <c r="G9" s="3194"/>
      <c r="H9" s="332"/>
      <c r="I9" s="332"/>
      <c r="J9" s="332"/>
    </row>
    <row r="10" spans="1:10">
      <c r="A10" s="417"/>
      <c r="B10" s="332"/>
      <c r="C10" s="332"/>
      <c r="D10" s="332"/>
      <c r="E10" s="332"/>
      <c r="F10" s="332"/>
      <c r="G10" s="1243"/>
      <c r="H10" s="332"/>
      <c r="I10" s="332"/>
      <c r="J10" s="332"/>
    </row>
    <row r="11" spans="1:10">
      <c r="A11" s="3192" t="s">
        <v>143</v>
      </c>
      <c r="B11" s="3193"/>
      <c r="C11" s="3193"/>
      <c r="D11" s="3193"/>
      <c r="E11" s="3193"/>
      <c r="F11" s="3193"/>
      <c r="G11" s="3194"/>
      <c r="H11" s="332"/>
      <c r="I11" s="332"/>
      <c r="J11" s="332"/>
    </row>
    <row r="12" spans="1:10">
      <c r="A12" s="417"/>
      <c r="B12" s="332"/>
      <c r="C12" s="332"/>
      <c r="D12" s="332"/>
      <c r="E12" s="332"/>
      <c r="F12" s="332"/>
      <c r="G12" s="1243"/>
      <c r="H12" s="332"/>
      <c r="I12" s="332"/>
      <c r="J12" s="332"/>
    </row>
    <row r="13" spans="1:10">
      <c r="A13" s="3192" t="s">
        <v>144</v>
      </c>
      <c r="B13" s="3193"/>
      <c r="C13" s="3193"/>
      <c r="D13" s="3193"/>
      <c r="E13" s="3193"/>
      <c r="F13" s="3193"/>
      <c r="G13" s="3194"/>
      <c r="H13" s="332"/>
      <c r="I13" s="332"/>
      <c r="J13" s="332"/>
    </row>
    <row r="14" spans="1:10">
      <c r="A14" s="3192" t="s">
        <v>1818</v>
      </c>
      <c r="B14" s="3193"/>
      <c r="C14" s="3193"/>
      <c r="D14" s="3193"/>
      <c r="E14" s="3193"/>
      <c r="F14" s="3193"/>
      <c r="G14" s="3194"/>
      <c r="H14" s="332"/>
      <c r="I14" s="332"/>
      <c r="J14" s="332"/>
    </row>
    <row r="15" spans="1:10">
      <c r="A15" s="1215"/>
      <c r="B15" s="1216"/>
      <c r="C15" s="1216"/>
      <c r="D15" s="1216"/>
      <c r="E15" s="1216"/>
      <c r="F15" s="1216"/>
      <c r="G15" s="2167"/>
      <c r="H15" s="332"/>
      <c r="I15" s="332"/>
      <c r="J15" s="332"/>
    </row>
    <row r="16" spans="1:10">
      <c r="A16" s="417"/>
      <c r="B16" s="462"/>
      <c r="C16" s="332"/>
      <c r="D16" s="332"/>
      <c r="E16" s="308" t="s">
        <v>3816</v>
      </c>
      <c r="F16" s="308" t="s">
        <v>1819</v>
      </c>
      <c r="G16" s="1226" t="s">
        <v>3816</v>
      </c>
      <c r="H16" s="332"/>
      <c r="I16" s="332"/>
      <c r="J16" s="332"/>
    </row>
    <row r="17" spans="1:26">
      <c r="A17" s="417" t="s">
        <v>339</v>
      </c>
      <c r="B17" s="462"/>
      <c r="C17" s="1225" t="s">
        <v>2882</v>
      </c>
      <c r="D17" s="1225"/>
      <c r="E17" s="308" t="s">
        <v>3868</v>
      </c>
      <c r="F17" s="308" t="s">
        <v>1820</v>
      </c>
      <c r="G17" s="1226" t="s">
        <v>2761</v>
      </c>
      <c r="H17" s="332"/>
      <c r="I17" s="332"/>
      <c r="J17" s="332"/>
    </row>
    <row r="18" spans="1:26">
      <c r="A18" s="1215" t="s">
        <v>342</v>
      </c>
      <c r="B18" s="1217"/>
      <c r="C18" s="1220" t="s">
        <v>2004</v>
      </c>
      <c r="D18" s="1220"/>
      <c r="E18" s="1980" t="s">
        <v>2005</v>
      </c>
      <c r="F18" s="1980" t="s">
        <v>2006</v>
      </c>
      <c r="G18" s="1228" t="s">
        <v>2007</v>
      </c>
      <c r="H18" s="332"/>
      <c r="I18" s="332"/>
      <c r="J18" s="332"/>
    </row>
    <row r="19" spans="1:26" ht="16.350000000000001" customHeight="1">
      <c r="A19" s="417">
        <v>1</v>
      </c>
      <c r="B19" s="462"/>
      <c r="C19" s="332"/>
      <c r="D19" s="332"/>
      <c r="E19" s="1864"/>
      <c r="F19" s="1864"/>
      <c r="G19" s="1231"/>
      <c r="H19" s="332"/>
      <c r="I19" s="332"/>
      <c r="J19" s="332"/>
      <c r="K19" s="332"/>
      <c r="L19" s="332"/>
      <c r="M19" s="332"/>
      <c r="N19" s="332"/>
      <c r="O19" s="332"/>
      <c r="P19" s="332"/>
      <c r="Q19" s="332"/>
      <c r="R19" s="332"/>
      <c r="S19" s="332"/>
      <c r="T19" s="332"/>
      <c r="U19" s="332"/>
      <c r="V19" s="332"/>
      <c r="W19" s="332"/>
      <c r="X19" s="332"/>
      <c r="Y19" s="332"/>
      <c r="Z19" s="332"/>
    </row>
    <row r="20" spans="1:26" ht="16.350000000000001" customHeight="1">
      <c r="A20" s="417">
        <v>2</v>
      </c>
      <c r="B20" s="462"/>
      <c r="C20" s="2168" t="s">
        <v>7</v>
      </c>
      <c r="D20" s="332"/>
      <c r="E20" s="2169"/>
      <c r="F20" s="2169"/>
      <c r="G20" s="2170"/>
      <c r="H20" s="332"/>
      <c r="I20" s="332"/>
      <c r="J20" s="332"/>
      <c r="K20" s="332"/>
      <c r="L20" s="332"/>
      <c r="M20" s="332"/>
      <c r="N20" s="332"/>
      <c r="O20" s="332"/>
      <c r="P20" s="332"/>
      <c r="Q20" s="332"/>
      <c r="R20" s="332"/>
      <c r="S20" s="332"/>
      <c r="T20" s="332"/>
      <c r="U20" s="332"/>
      <c r="V20" s="332"/>
      <c r="W20" s="332"/>
      <c r="X20" s="332"/>
      <c r="Y20" s="332"/>
      <c r="Z20" s="332"/>
    </row>
    <row r="21" spans="1:26" ht="16.350000000000001" customHeight="1">
      <c r="A21" s="417">
        <v>3</v>
      </c>
      <c r="B21" s="462"/>
      <c r="C21" s="2168" t="s">
        <v>8</v>
      </c>
      <c r="D21" s="332"/>
      <c r="E21" s="2169">
        <v>74227</v>
      </c>
      <c r="F21" s="2169"/>
      <c r="G21" s="2170">
        <v>74227</v>
      </c>
      <c r="H21" s="332"/>
      <c r="I21" s="332"/>
      <c r="J21" s="332"/>
      <c r="K21" s="332"/>
      <c r="L21" s="332"/>
      <c r="M21" s="332"/>
      <c r="N21" s="332"/>
      <c r="O21" s="332"/>
      <c r="P21" s="332"/>
      <c r="Q21" s="332"/>
      <c r="R21" s="332"/>
      <c r="S21" s="332"/>
      <c r="T21" s="332"/>
      <c r="U21" s="332"/>
      <c r="V21" s="332"/>
      <c r="W21" s="332"/>
      <c r="X21" s="332"/>
      <c r="Y21" s="332"/>
      <c r="Z21" s="332"/>
    </row>
    <row r="22" spans="1:26" ht="16.350000000000001" customHeight="1">
      <c r="A22" s="417">
        <v>4</v>
      </c>
      <c r="B22" s="462"/>
      <c r="C22" s="2168"/>
      <c r="D22" s="332"/>
      <c r="E22" s="2169"/>
      <c r="F22" s="2169"/>
      <c r="G22" s="2170"/>
      <c r="H22" s="332"/>
      <c r="I22" s="332"/>
      <c r="J22" s="332"/>
      <c r="K22" s="332"/>
      <c r="L22" s="332"/>
      <c r="M22" s="332"/>
      <c r="N22" s="332"/>
      <c r="O22" s="332"/>
      <c r="P22" s="332"/>
      <c r="Q22" s="332"/>
      <c r="R22" s="332"/>
      <c r="S22" s="332"/>
      <c r="T22" s="332"/>
      <c r="U22" s="332"/>
      <c r="V22" s="332"/>
      <c r="W22" s="332"/>
      <c r="X22" s="332"/>
      <c r="Y22" s="332"/>
      <c r="Z22" s="332"/>
    </row>
    <row r="23" spans="1:26" ht="16.350000000000001" customHeight="1">
      <c r="A23" s="417">
        <v>5</v>
      </c>
      <c r="B23" s="462"/>
      <c r="C23" s="2168" t="s">
        <v>9</v>
      </c>
      <c r="D23" s="332"/>
      <c r="E23" s="2169"/>
      <c r="F23" s="2169"/>
      <c r="G23" s="2170"/>
      <c r="H23" s="332"/>
      <c r="I23" s="332"/>
      <c r="J23" s="332"/>
      <c r="K23" s="332"/>
      <c r="L23" s="332"/>
      <c r="M23" s="332"/>
      <c r="N23" s="332"/>
      <c r="O23" s="332"/>
      <c r="P23" s="332"/>
      <c r="Q23" s="332"/>
      <c r="R23" s="332"/>
      <c r="S23" s="332"/>
      <c r="T23" s="332"/>
      <c r="U23" s="332"/>
      <c r="V23" s="332"/>
      <c r="W23" s="332"/>
      <c r="X23" s="332"/>
      <c r="Y23" s="332"/>
      <c r="Z23" s="332"/>
    </row>
    <row r="24" spans="1:26" ht="16.350000000000001" customHeight="1">
      <c r="A24" s="417">
        <v>6</v>
      </c>
      <c r="B24" s="462"/>
      <c r="C24" s="2168" t="s">
        <v>10</v>
      </c>
      <c r="D24" s="332"/>
      <c r="E24" s="2169"/>
      <c r="F24" s="2169"/>
      <c r="G24" s="2170"/>
      <c r="H24" s="332"/>
      <c r="I24" s="332"/>
      <c r="J24" s="332"/>
      <c r="K24" s="332"/>
      <c r="L24" s="332"/>
      <c r="M24" s="332"/>
      <c r="N24" s="332"/>
      <c r="O24" s="332"/>
      <c r="P24" s="332"/>
      <c r="Q24" s="332"/>
      <c r="R24" s="332"/>
      <c r="S24" s="332"/>
      <c r="T24" s="332"/>
      <c r="U24" s="332"/>
      <c r="V24" s="332"/>
      <c r="W24" s="332"/>
      <c r="X24" s="332"/>
      <c r="Y24" s="332"/>
      <c r="Z24" s="332"/>
    </row>
    <row r="25" spans="1:26" ht="16.350000000000001" customHeight="1">
      <c r="A25" s="417">
        <v>7</v>
      </c>
      <c r="B25" s="462"/>
      <c r="C25" s="2168" t="s">
        <v>11</v>
      </c>
      <c r="D25" s="332"/>
      <c r="E25" s="2169">
        <v>1</v>
      </c>
      <c r="F25" s="2169"/>
      <c r="G25" s="2170">
        <v>1</v>
      </c>
      <c r="H25" s="332"/>
      <c r="I25" s="332"/>
      <c r="J25" s="332"/>
      <c r="K25" s="332"/>
      <c r="L25" s="332"/>
      <c r="M25" s="332"/>
      <c r="N25" s="332"/>
      <c r="O25" s="332"/>
      <c r="P25" s="332"/>
      <c r="Q25" s="332"/>
      <c r="R25" s="332"/>
      <c r="S25" s="332"/>
      <c r="T25" s="332"/>
      <c r="U25" s="332"/>
      <c r="V25" s="332"/>
      <c r="W25" s="332"/>
      <c r="X25" s="332"/>
      <c r="Y25" s="332"/>
      <c r="Z25" s="332"/>
    </row>
    <row r="26" spans="1:26" ht="16.350000000000001" customHeight="1">
      <c r="A26" s="417">
        <v>8</v>
      </c>
      <c r="B26" s="462"/>
      <c r="C26" s="2168"/>
      <c r="D26" s="332"/>
      <c r="E26" s="2169"/>
      <c r="F26" s="2169"/>
      <c r="G26" s="2170"/>
      <c r="H26" s="332"/>
      <c r="I26" s="332"/>
      <c r="J26" s="332"/>
      <c r="K26" s="332"/>
      <c r="L26" s="332"/>
      <c r="M26" s="332"/>
      <c r="N26" s="332"/>
      <c r="O26" s="332"/>
      <c r="P26" s="332"/>
      <c r="Q26" s="332"/>
      <c r="R26" s="332"/>
      <c r="S26" s="332"/>
      <c r="T26" s="332"/>
      <c r="U26" s="332"/>
      <c r="V26" s="332"/>
      <c r="W26" s="332"/>
      <c r="X26" s="332"/>
      <c r="Y26" s="332"/>
      <c r="Z26" s="332"/>
    </row>
    <row r="27" spans="1:26" ht="16.350000000000001" customHeight="1">
      <c r="A27" s="417">
        <v>9</v>
      </c>
      <c r="B27" s="462"/>
      <c r="C27" s="2168" t="s">
        <v>12</v>
      </c>
      <c r="D27" s="332"/>
      <c r="E27" s="2169"/>
      <c r="F27" s="2169"/>
      <c r="G27" s="2170"/>
      <c r="H27" s="332"/>
      <c r="I27" s="332"/>
      <c r="J27" s="332"/>
      <c r="K27" s="332"/>
      <c r="L27" s="332"/>
      <c r="M27" s="332"/>
      <c r="N27" s="332"/>
      <c r="O27" s="332"/>
      <c r="P27" s="332"/>
      <c r="Q27" s="332"/>
      <c r="R27" s="332"/>
      <c r="S27" s="332"/>
      <c r="T27" s="332"/>
      <c r="U27" s="332"/>
      <c r="V27" s="332"/>
      <c r="W27" s="332"/>
      <c r="X27" s="332"/>
      <c r="Y27" s="332"/>
      <c r="Z27" s="332"/>
    </row>
    <row r="28" spans="1:26" ht="16.350000000000001" customHeight="1">
      <c r="A28" s="417">
        <v>10</v>
      </c>
      <c r="B28" s="462"/>
      <c r="C28" s="2168" t="s">
        <v>13</v>
      </c>
      <c r="D28" s="332"/>
      <c r="E28" s="2169">
        <v>124475</v>
      </c>
      <c r="F28" s="2169"/>
      <c r="G28" s="2170">
        <v>124475</v>
      </c>
      <c r="H28" s="332"/>
      <c r="I28" s="332"/>
      <c r="J28" s="332"/>
      <c r="K28" s="332"/>
      <c r="L28" s="332"/>
      <c r="M28" s="332"/>
      <c r="N28" s="332"/>
      <c r="O28" s="332"/>
      <c r="P28" s="332"/>
      <c r="Q28" s="332"/>
      <c r="R28" s="332"/>
      <c r="S28" s="332"/>
      <c r="T28" s="332"/>
      <c r="U28" s="332"/>
      <c r="V28" s="332"/>
      <c r="W28" s="332"/>
      <c r="X28" s="332"/>
      <c r="Y28" s="332"/>
      <c r="Z28" s="332"/>
    </row>
    <row r="29" spans="1:26" ht="16.350000000000001" customHeight="1">
      <c r="A29" s="417">
        <v>11</v>
      </c>
      <c r="B29" s="462"/>
      <c r="C29" s="2168"/>
      <c r="D29" s="332"/>
      <c r="E29" s="2169"/>
      <c r="F29" s="2169"/>
      <c r="G29" s="2170"/>
      <c r="H29" s="332"/>
      <c r="I29" s="332"/>
      <c r="J29" s="332"/>
      <c r="K29" s="332"/>
      <c r="L29" s="332"/>
      <c r="M29" s="332"/>
      <c r="N29" s="332"/>
      <c r="O29" s="332"/>
      <c r="P29" s="332"/>
      <c r="Q29" s="332"/>
      <c r="R29" s="332"/>
      <c r="S29" s="332"/>
      <c r="T29" s="332"/>
      <c r="U29" s="332"/>
      <c r="V29" s="332"/>
      <c r="W29" s="332"/>
      <c r="X29" s="332"/>
      <c r="Y29" s="332"/>
      <c r="Z29" s="332"/>
    </row>
    <row r="30" spans="1:26" ht="16.350000000000001" customHeight="1">
      <c r="A30" s="417">
        <v>12</v>
      </c>
      <c r="B30" s="462"/>
      <c r="C30" s="2168" t="s">
        <v>14</v>
      </c>
      <c r="D30" s="332"/>
      <c r="E30" s="2169"/>
      <c r="F30" s="2169"/>
      <c r="G30" s="2170"/>
      <c r="H30" s="332"/>
      <c r="I30" s="332"/>
      <c r="J30" s="332"/>
      <c r="K30" s="332"/>
      <c r="L30" s="332"/>
      <c r="M30" s="332"/>
      <c r="N30" s="332"/>
      <c r="O30" s="332"/>
      <c r="P30" s="332"/>
      <c r="Q30" s="332"/>
      <c r="R30" s="332"/>
      <c r="S30" s="332"/>
      <c r="T30" s="332"/>
      <c r="U30" s="332"/>
      <c r="V30" s="332"/>
      <c r="W30" s="332"/>
      <c r="X30" s="332"/>
      <c r="Y30" s="332"/>
      <c r="Z30" s="332"/>
    </row>
    <row r="31" spans="1:26" ht="16.350000000000001" customHeight="1">
      <c r="A31" s="417">
        <v>13</v>
      </c>
      <c r="B31" s="462"/>
      <c r="C31" s="2168" t="s">
        <v>15</v>
      </c>
      <c r="D31" s="332"/>
      <c r="E31" s="2169"/>
      <c r="F31" s="2169"/>
      <c r="G31" s="2170"/>
      <c r="H31" s="332"/>
      <c r="I31" s="332"/>
      <c r="J31" s="332"/>
      <c r="K31" s="332"/>
      <c r="L31" s="332"/>
      <c r="M31" s="332"/>
      <c r="N31" s="332"/>
      <c r="O31" s="332"/>
      <c r="P31" s="332"/>
      <c r="Q31" s="332"/>
      <c r="R31" s="332"/>
      <c r="S31" s="332"/>
      <c r="T31" s="332"/>
      <c r="U31" s="332"/>
      <c r="V31" s="332"/>
      <c r="W31" s="332"/>
      <c r="X31" s="332"/>
      <c r="Y31" s="332"/>
      <c r="Z31" s="332"/>
    </row>
    <row r="32" spans="1:26" ht="16.350000000000001" customHeight="1">
      <c r="A32" s="417">
        <v>14</v>
      </c>
      <c r="B32" s="462"/>
      <c r="C32" s="2168" t="s">
        <v>16</v>
      </c>
      <c r="D32" s="332"/>
      <c r="E32" s="2169">
        <v>228818</v>
      </c>
      <c r="F32" s="2169"/>
      <c r="G32" s="2170">
        <v>228818</v>
      </c>
      <c r="H32" s="332"/>
      <c r="I32" s="332"/>
      <c r="J32" s="332"/>
      <c r="K32" s="332"/>
      <c r="L32" s="332"/>
      <c r="M32" s="332"/>
      <c r="N32" s="332"/>
      <c r="O32" s="332"/>
      <c r="P32" s="332"/>
      <c r="Q32" s="332"/>
      <c r="R32" s="332"/>
      <c r="S32" s="332"/>
      <c r="T32" s="332"/>
      <c r="U32" s="332"/>
      <c r="V32" s="332"/>
      <c r="W32" s="332"/>
      <c r="X32" s="332"/>
      <c r="Y32" s="332"/>
      <c r="Z32" s="332"/>
    </row>
    <row r="33" spans="1:26" ht="16.350000000000001" customHeight="1">
      <c r="A33" s="417">
        <v>15</v>
      </c>
      <c r="B33" s="462"/>
      <c r="C33" s="2168"/>
      <c r="D33" s="332"/>
      <c r="E33" s="2169"/>
      <c r="F33" s="2169"/>
      <c r="G33" s="2170"/>
      <c r="H33" s="332"/>
      <c r="I33" s="332"/>
      <c r="J33" s="332"/>
      <c r="K33" s="332"/>
      <c r="L33" s="332"/>
      <c r="M33" s="332"/>
      <c r="N33" s="332"/>
      <c r="O33" s="332"/>
      <c r="P33" s="332"/>
      <c r="Q33" s="332"/>
      <c r="R33" s="332"/>
      <c r="S33" s="332"/>
      <c r="T33" s="332"/>
      <c r="U33" s="332"/>
      <c r="V33" s="332"/>
      <c r="W33" s="332"/>
      <c r="X33" s="332"/>
      <c r="Y33" s="332"/>
      <c r="Z33" s="332"/>
    </row>
    <row r="34" spans="1:26" ht="16.350000000000001" customHeight="1">
      <c r="A34" s="417">
        <v>16</v>
      </c>
      <c r="B34" s="462"/>
      <c r="C34" s="2168"/>
      <c r="D34" s="332"/>
      <c r="E34" s="2169"/>
      <c r="F34" s="2169"/>
      <c r="G34" s="2170"/>
      <c r="H34" s="332"/>
      <c r="I34" s="332"/>
      <c r="J34" s="332"/>
      <c r="K34" s="332"/>
      <c r="L34" s="332"/>
      <c r="M34" s="332"/>
      <c r="N34" s="332"/>
      <c r="O34" s="332"/>
      <c r="P34" s="332"/>
      <c r="Q34" s="332"/>
      <c r="R34" s="332"/>
      <c r="S34" s="332"/>
      <c r="T34" s="332"/>
      <c r="U34" s="332"/>
      <c r="V34" s="332"/>
      <c r="W34" s="332"/>
      <c r="X34" s="332"/>
      <c r="Y34" s="332"/>
      <c r="Z34" s="332"/>
    </row>
    <row r="35" spans="1:26" ht="16.350000000000001" customHeight="1">
      <c r="A35" s="417">
        <v>17</v>
      </c>
      <c r="B35" s="462"/>
      <c r="C35" s="2168"/>
      <c r="D35" s="332"/>
      <c r="E35" s="2169"/>
      <c r="F35" s="2169"/>
      <c r="G35" s="2170"/>
      <c r="H35" s="332"/>
      <c r="I35" s="332"/>
      <c r="J35" s="332"/>
      <c r="K35" s="332"/>
      <c r="L35" s="332"/>
      <c r="M35" s="332"/>
      <c r="N35" s="332"/>
      <c r="O35" s="332"/>
      <c r="P35" s="332"/>
      <c r="Q35" s="332"/>
      <c r="R35" s="332"/>
      <c r="S35" s="332"/>
      <c r="T35" s="332"/>
      <c r="U35" s="332"/>
      <c r="V35" s="332"/>
      <c r="W35" s="332"/>
      <c r="X35" s="332"/>
      <c r="Y35" s="332"/>
      <c r="Z35" s="332"/>
    </row>
    <row r="36" spans="1:26" ht="16.350000000000001" customHeight="1">
      <c r="A36" s="417">
        <v>18</v>
      </c>
      <c r="B36" s="462"/>
      <c r="C36" s="2168"/>
      <c r="D36" s="332"/>
      <c r="E36" s="2169"/>
      <c r="F36" s="2169"/>
      <c r="G36" s="2170"/>
      <c r="H36" s="332"/>
      <c r="I36" s="332"/>
      <c r="J36" s="332"/>
      <c r="K36" s="332"/>
      <c r="L36" s="332"/>
      <c r="M36" s="332"/>
      <c r="N36" s="332"/>
      <c r="O36" s="332"/>
      <c r="P36" s="332"/>
      <c r="Q36" s="332"/>
      <c r="R36" s="332"/>
      <c r="S36" s="332"/>
      <c r="T36" s="332"/>
      <c r="U36" s="332"/>
      <c r="V36" s="332"/>
      <c r="W36" s="332"/>
      <c r="X36" s="332"/>
      <c r="Y36" s="332"/>
      <c r="Z36" s="332"/>
    </row>
    <row r="37" spans="1:26" ht="16.350000000000001" customHeight="1">
      <c r="A37" s="417">
        <v>19</v>
      </c>
      <c r="B37" s="462"/>
      <c r="C37" s="2168" t="s">
        <v>17</v>
      </c>
      <c r="D37" s="332"/>
      <c r="E37" s="2169"/>
      <c r="F37" s="2169"/>
      <c r="G37" s="2170"/>
      <c r="H37" s="332"/>
      <c r="I37" s="332"/>
      <c r="J37" s="332"/>
      <c r="K37" s="332"/>
      <c r="L37" s="332"/>
      <c r="M37" s="332"/>
      <c r="N37" s="332"/>
      <c r="O37" s="332"/>
      <c r="P37" s="332"/>
      <c r="Q37" s="332"/>
      <c r="R37" s="332"/>
      <c r="S37" s="332"/>
      <c r="T37" s="332"/>
      <c r="U37" s="332"/>
      <c r="V37" s="332"/>
      <c r="W37" s="332"/>
      <c r="X37" s="332"/>
      <c r="Y37" s="332"/>
      <c r="Z37" s="332"/>
    </row>
    <row r="38" spans="1:26" ht="16.350000000000001" customHeight="1">
      <c r="A38" s="417">
        <v>20</v>
      </c>
      <c r="B38" s="462"/>
      <c r="C38" s="2168" t="s">
        <v>18</v>
      </c>
      <c r="D38" s="332"/>
      <c r="E38" s="2169"/>
      <c r="F38" s="2169"/>
      <c r="G38" s="2170"/>
      <c r="H38" s="332"/>
      <c r="I38" s="332"/>
      <c r="J38" s="332"/>
      <c r="K38" s="332"/>
      <c r="L38" s="332"/>
      <c r="M38" s="332"/>
      <c r="N38" s="332"/>
      <c r="O38" s="332"/>
      <c r="P38" s="332"/>
      <c r="Q38" s="332"/>
      <c r="R38" s="332"/>
      <c r="S38" s="332"/>
      <c r="T38" s="332"/>
      <c r="U38" s="332"/>
      <c r="V38" s="332"/>
      <c r="W38" s="332"/>
      <c r="X38" s="332"/>
      <c r="Y38" s="332"/>
      <c r="Z38" s="332"/>
    </row>
    <row r="39" spans="1:26" ht="16.350000000000001" customHeight="1">
      <c r="A39" s="417">
        <v>21</v>
      </c>
      <c r="B39" s="462"/>
      <c r="C39" s="2168" t="s">
        <v>19</v>
      </c>
      <c r="D39" s="332"/>
      <c r="E39" s="2169">
        <v>825000</v>
      </c>
      <c r="F39" s="2169"/>
      <c r="G39" s="2170">
        <v>825000</v>
      </c>
      <c r="H39" s="332"/>
      <c r="I39" s="332"/>
      <c r="J39" s="332"/>
      <c r="K39" s="332"/>
      <c r="L39" s="332"/>
      <c r="M39" s="332"/>
      <c r="N39" s="332"/>
      <c r="O39" s="332"/>
      <c r="P39" s="332"/>
      <c r="Q39" s="332"/>
      <c r="R39" s="332"/>
      <c r="S39" s="332"/>
      <c r="T39" s="332"/>
      <c r="U39" s="332"/>
      <c r="V39" s="332"/>
      <c r="W39" s="332"/>
      <c r="X39" s="332"/>
      <c r="Y39" s="332"/>
      <c r="Z39" s="332"/>
    </row>
    <row r="40" spans="1:26" ht="16.350000000000001" customHeight="1">
      <c r="A40" s="417">
        <v>22</v>
      </c>
      <c r="B40" s="462"/>
      <c r="C40" s="2168"/>
      <c r="D40" s="332"/>
      <c r="E40" s="2169"/>
      <c r="F40" s="2169"/>
      <c r="G40" s="2170"/>
      <c r="H40" s="332"/>
      <c r="I40" s="332"/>
      <c r="J40" s="332"/>
      <c r="K40" s="332"/>
      <c r="L40" s="332"/>
      <c r="M40" s="332"/>
      <c r="N40" s="332"/>
      <c r="O40" s="332"/>
      <c r="P40" s="332"/>
      <c r="Q40" s="332"/>
      <c r="R40" s="332"/>
      <c r="S40" s="332"/>
      <c r="T40" s="332"/>
      <c r="U40" s="332"/>
      <c r="V40" s="332"/>
      <c r="W40" s="332"/>
      <c r="X40" s="332"/>
      <c r="Y40" s="332"/>
      <c r="Z40" s="332"/>
    </row>
    <row r="41" spans="1:26" ht="16.350000000000001" customHeight="1">
      <c r="A41" s="417">
        <v>23</v>
      </c>
      <c r="B41" s="462"/>
      <c r="C41" s="2168"/>
      <c r="D41" s="332"/>
      <c r="E41" s="2169"/>
      <c r="F41" s="2169"/>
      <c r="G41" s="2170"/>
      <c r="H41" s="332"/>
      <c r="I41" s="332"/>
      <c r="J41" s="332"/>
      <c r="K41" s="332"/>
      <c r="L41" s="332"/>
      <c r="M41" s="332"/>
      <c r="N41" s="332"/>
      <c r="O41" s="332"/>
      <c r="P41" s="332"/>
      <c r="Q41" s="332"/>
      <c r="R41" s="332"/>
      <c r="S41" s="332"/>
      <c r="T41" s="332"/>
      <c r="U41" s="332"/>
      <c r="V41" s="332"/>
      <c r="W41" s="332"/>
      <c r="X41" s="332"/>
      <c r="Y41" s="332"/>
      <c r="Z41" s="332"/>
    </row>
    <row r="42" spans="1:26" ht="16.350000000000001" customHeight="1">
      <c r="A42" s="417">
        <v>24</v>
      </c>
      <c r="B42" s="462"/>
      <c r="C42" s="2168" t="s">
        <v>20</v>
      </c>
      <c r="D42" s="332"/>
      <c r="E42" s="2169">
        <v>915153</v>
      </c>
      <c r="F42" s="2169"/>
      <c r="G42" s="2170">
        <v>915153</v>
      </c>
      <c r="H42" s="332"/>
      <c r="I42" s="332"/>
      <c r="J42" s="332"/>
      <c r="K42" s="332"/>
      <c r="L42" s="332"/>
      <c r="M42" s="332"/>
      <c r="N42" s="332"/>
      <c r="O42" s="332"/>
      <c r="P42" s="332"/>
      <c r="Q42" s="332"/>
      <c r="R42" s="332"/>
      <c r="S42" s="332"/>
      <c r="T42" s="332"/>
      <c r="U42" s="332"/>
      <c r="V42" s="332"/>
      <c r="W42" s="332"/>
      <c r="X42" s="332"/>
      <c r="Y42" s="332"/>
      <c r="Z42" s="332"/>
    </row>
    <row r="43" spans="1:26" ht="16.350000000000001" customHeight="1">
      <c r="A43" s="417">
        <v>25</v>
      </c>
      <c r="B43" s="462"/>
      <c r="C43" s="2168"/>
      <c r="D43" s="332"/>
      <c r="E43" s="2169"/>
      <c r="F43" s="2169"/>
      <c r="G43" s="2170"/>
      <c r="H43" s="332"/>
      <c r="I43" s="332"/>
      <c r="J43" s="332"/>
      <c r="K43" s="332"/>
      <c r="L43" s="332"/>
      <c r="M43" s="332"/>
      <c r="N43" s="332"/>
      <c r="O43" s="332"/>
      <c r="P43" s="332"/>
      <c r="Q43" s="332"/>
      <c r="R43" s="332"/>
      <c r="S43" s="332"/>
      <c r="T43" s="332"/>
      <c r="U43" s="332"/>
      <c r="V43" s="332"/>
      <c r="W43" s="332"/>
      <c r="X43" s="332"/>
      <c r="Y43" s="332"/>
      <c r="Z43" s="332"/>
    </row>
    <row r="44" spans="1:26" ht="16.350000000000001" customHeight="1">
      <c r="A44" s="417">
        <v>26</v>
      </c>
      <c r="B44" s="462"/>
      <c r="C44" s="2168"/>
      <c r="D44" s="332"/>
      <c r="E44" s="312"/>
      <c r="F44" s="312"/>
      <c r="G44" s="317"/>
      <c r="H44" s="332"/>
      <c r="I44" s="332"/>
      <c r="J44" s="332"/>
      <c r="K44" s="332"/>
      <c r="L44" s="332"/>
      <c r="M44" s="332"/>
      <c r="N44" s="332"/>
      <c r="O44" s="332"/>
      <c r="P44" s="332"/>
      <c r="Q44" s="332"/>
      <c r="R44" s="332"/>
      <c r="S44" s="332"/>
      <c r="T44" s="332"/>
      <c r="U44" s="332"/>
      <c r="V44" s="332"/>
      <c r="W44" s="332"/>
      <c r="X44" s="332"/>
      <c r="Y44" s="332"/>
      <c r="Z44" s="332"/>
    </row>
    <row r="45" spans="1:26" ht="16.350000000000001" customHeight="1">
      <c r="A45" s="417">
        <v>27</v>
      </c>
      <c r="B45" s="462"/>
      <c r="C45" s="2171"/>
      <c r="D45" s="332"/>
      <c r="E45" s="312"/>
      <c r="F45" s="312"/>
      <c r="G45" s="317"/>
      <c r="H45" s="332"/>
      <c r="I45" s="332"/>
      <c r="J45" s="332"/>
      <c r="K45" s="332"/>
      <c r="L45" s="332"/>
      <c r="M45" s="332"/>
      <c r="N45" s="332"/>
      <c r="O45" s="332"/>
      <c r="P45" s="332"/>
      <c r="Q45" s="332"/>
      <c r="R45" s="332"/>
      <c r="S45" s="332"/>
      <c r="T45" s="332"/>
      <c r="U45" s="332"/>
      <c r="V45" s="332"/>
      <c r="W45" s="332"/>
      <c r="X45" s="332"/>
      <c r="Y45" s="332"/>
      <c r="Z45" s="332"/>
    </row>
    <row r="46" spans="1:26" ht="16.350000000000001" customHeight="1">
      <c r="A46" s="417">
        <v>28</v>
      </c>
      <c r="B46" s="462"/>
      <c r="C46" s="2168"/>
      <c r="D46" s="332"/>
      <c r="E46" s="312"/>
      <c r="F46" s="312"/>
      <c r="G46" s="317"/>
      <c r="H46" s="332"/>
      <c r="I46" s="332"/>
      <c r="J46" s="332"/>
      <c r="K46" s="332"/>
      <c r="L46" s="332"/>
      <c r="M46" s="332"/>
      <c r="N46" s="332"/>
      <c r="O46" s="332"/>
      <c r="P46" s="332"/>
      <c r="Q46" s="332"/>
      <c r="R46" s="332"/>
      <c r="S46" s="332"/>
      <c r="T46" s="332"/>
      <c r="U46" s="332"/>
      <c r="V46" s="332"/>
      <c r="W46" s="332"/>
      <c r="X46" s="332"/>
      <c r="Y46" s="332"/>
      <c r="Z46" s="332"/>
    </row>
    <row r="47" spans="1:26" ht="16.350000000000001" customHeight="1">
      <c r="A47" s="417">
        <v>29</v>
      </c>
      <c r="B47" s="462"/>
      <c r="C47" s="2172"/>
      <c r="D47" s="332"/>
      <c r="E47" s="312"/>
      <c r="F47" s="312"/>
      <c r="G47" s="317"/>
      <c r="H47" s="332"/>
      <c r="I47" s="332"/>
      <c r="J47" s="332"/>
      <c r="K47" s="332"/>
      <c r="L47" s="332"/>
      <c r="M47" s="332"/>
      <c r="N47" s="332"/>
      <c r="O47" s="332"/>
      <c r="P47" s="332"/>
      <c r="Q47" s="332"/>
      <c r="R47" s="332"/>
      <c r="S47" s="332"/>
      <c r="T47" s="332"/>
      <c r="U47" s="332"/>
      <c r="V47" s="332"/>
      <c r="W47" s="332"/>
      <c r="X47" s="332"/>
      <c r="Y47" s="332"/>
      <c r="Z47" s="332"/>
    </row>
    <row r="48" spans="1:26" ht="16.350000000000001" customHeight="1">
      <c r="A48" s="417">
        <v>30</v>
      </c>
      <c r="B48" s="462"/>
      <c r="C48" s="2168"/>
      <c r="D48" s="332"/>
      <c r="E48" s="312"/>
      <c r="F48" s="312"/>
      <c r="G48" s="317"/>
      <c r="H48" s="332"/>
      <c r="I48" s="332"/>
      <c r="J48" s="332"/>
      <c r="K48" s="332"/>
    </row>
    <row r="49" spans="1:11" ht="16.350000000000001" customHeight="1">
      <c r="A49" s="417">
        <v>31</v>
      </c>
      <c r="B49" s="462"/>
      <c r="C49" s="2168" t="s">
        <v>21</v>
      </c>
      <c r="D49" s="332"/>
      <c r="E49" s="312"/>
      <c r="F49" s="312"/>
      <c r="G49" s="317"/>
      <c r="H49" s="332"/>
      <c r="I49" s="332"/>
      <c r="J49" s="332"/>
      <c r="K49" s="332"/>
    </row>
    <row r="50" spans="1:11" ht="16.350000000000001" customHeight="1">
      <c r="A50" s="417">
        <v>32</v>
      </c>
      <c r="B50" s="462"/>
      <c r="C50" s="2168" t="s">
        <v>4627</v>
      </c>
      <c r="D50" s="332"/>
      <c r="E50" s="312"/>
      <c r="F50" s="312"/>
      <c r="G50" s="317"/>
      <c r="H50" s="332"/>
      <c r="I50" s="332"/>
      <c r="J50" s="332"/>
      <c r="K50" s="332"/>
    </row>
    <row r="51" spans="1:11" ht="16.350000000000001" customHeight="1">
      <c r="A51" s="417">
        <v>33</v>
      </c>
      <c r="B51" s="462"/>
      <c r="C51" s="2168" t="s">
        <v>4628</v>
      </c>
      <c r="D51" s="332"/>
      <c r="E51" s="312"/>
      <c r="F51" s="312"/>
      <c r="G51" s="317"/>
      <c r="H51" s="332"/>
      <c r="I51" s="332"/>
      <c r="J51" s="332"/>
    </row>
    <row r="52" spans="1:11" ht="16.350000000000001" customHeight="1">
      <c r="A52" s="417">
        <v>34</v>
      </c>
      <c r="B52" s="462"/>
      <c r="C52" s="2168" t="s">
        <v>5046</v>
      </c>
      <c r="D52" s="332"/>
      <c r="E52" s="312"/>
      <c r="F52" s="312"/>
      <c r="G52" s="317"/>
      <c r="H52" s="332"/>
      <c r="I52" s="332"/>
      <c r="J52" s="332"/>
    </row>
    <row r="53" spans="1:11" ht="16.350000000000001" customHeight="1">
      <c r="A53" s="417">
        <v>35</v>
      </c>
      <c r="B53" s="462"/>
      <c r="C53" s="2168"/>
      <c r="D53" s="332"/>
      <c r="E53" s="312"/>
      <c r="F53" s="312"/>
      <c r="G53" s="317"/>
      <c r="H53" s="332"/>
      <c r="I53" s="332"/>
      <c r="J53" s="332"/>
    </row>
    <row r="54" spans="1:11" ht="16.350000000000001" customHeight="1">
      <c r="A54" s="417">
        <v>36</v>
      </c>
      <c r="B54" s="462"/>
      <c r="C54" s="2168"/>
      <c r="D54" s="332"/>
      <c r="E54" s="312"/>
      <c r="F54" s="312"/>
      <c r="G54" s="317"/>
      <c r="H54" s="332"/>
      <c r="I54" s="332"/>
      <c r="J54" s="332"/>
    </row>
    <row r="55" spans="1:11" ht="16.350000000000001" customHeight="1">
      <c r="A55" s="417">
        <v>37</v>
      </c>
      <c r="B55" s="462"/>
      <c r="C55" s="2168"/>
      <c r="D55" s="332"/>
      <c r="E55" s="312"/>
      <c r="F55" s="312"/>
      <c r="G55" s="317"/>
      <c r="H55" s="332"/>
      <c r="I55" s="332"/>
      <c r="J55" s="332"/>
    </row>
    <row r="56" spans="1:11" ht="16.350000000000001" customHeight="1">
      <c r="A56" s="417">
        <v>38</v>
      </c>
      <c r="B56" s="462"/>
      <c r="C56" s="2168"/>
      <c r="D56" s="332"/>
      <c r="E56" s="312"/>
      <c r="F56" s="312"/>
      <c r="G56" s="317"/>
      <c r="H56" s="332"/>
      <c r="I56" s="332"/>
      <c r="J56" s="332"/>
    </row>
    <row r="57" spans="1:11" ht="16.350000000000001" customHeight="1">
      <c r="A57" s="417">
        <v>39</v>
      </c>
      <c r="B57" s="462"/>
      <c r="C57" s="2168"/>
      <c r="D57" s="332"/>
      <c r="E57" s="312"/>
      <c r="F57" s="312"/>
      <c r="G57" s="317"/>
      <c r="H57" s="332"/>
      <c r="I57" s="332"/>
      <c r="J57" s="332"/>
    </row>
    <row r="58" spans="1:11" ht="16.350000000000001" customHeight="1">
      <c r="A58" s="417">
        <v>40</v>
      </c>
      <c r="B58" s="462"/>
      <c r="C58" s="2168"/>
      <c r="D58" s="332"/>
      <c r="E58" s="312"/>
      <c r="F58" s="312"/>
      <c r="G58" s="317"/>
      <c r="H58" s="332"/>
      <c r="I58" s="332"/>
      <c r="J58" s="332"/>
    </row>
    <row r="59" spans="1:11" ht="16.350000000000001" customHeight="1">
      <c r="A59" s="417">
        <v>41</v>
      </c>
      <c r="B59" s="462"/>
      <c r="C59" s="2168" t="s">
        <v>1821</v>
      </c>
      <c r="D59" s="332"/>
      <c r="E59" s="312"/>
      <c r="F59" s="312"/>
      <c r="G59" s="317"/>
      <c r="H59" s="332"/>
      <c r="I59" s="332"/>
      <c r="J59" s="332"/>
    </row>
    <row r="60" spans="1:11" ht="16.350000000000001" customHeight="1">
      <c r="A60" s="417">
        <v>42</v>
      </c>
      <c r="B60" s="462"/>
      <c r="C60" s="2168" t="s">
        <v>1822</v>
      </c>
      <c r="D60" s="332"/>
      <c r="E60" s="312"/>
      <c r="F60" s="312"/>
      <c r="G60" s="317"/>
      <c r="H60" s="332"/>
      <c r="I60" s="332"/>
      <c r="J60" s="332"/>
    </row>
    <row r="61" spans="1:11" ht="16.350000000000001" customHeight="1" thickBot="1">
      <c r="A61" s="2001">
        <v>43</v>
      </c>
      <c r="B61" s="2173"/>
      <c r="C61" s="1232" t="s">
        <v>1823</v>
      </c>
      <c r="D61" s="1232"/>
      <c r="E61" s="1868">
        <f>SUM(E19:E60)</f>
        <v>2167674</v>
      </c>
      <c r="F61" s="1868">
        <f>SUM(F19:F60)</f>
        <v>0</v>
      </c>
      <c r="G61" s="1234">
        <f>SUM(G19:G60)</f>
        <v>2167674</v>
      </c>
      <c r="H61" s="2174"/>
      <c r="I61" s="2175"/>
      <c r="J61" s="332"/>
    </row>
    <row r="62" spans="1:11">
      <c r="A62" s="332"/>
      <c r="B62" s="332"/>
      <c r="C62" s="332"/>
      <c r="D62" s="332"/>
      <c r="E62" s="332"/>
      <c r="F62" s="332"/>
      <c r="G62" s="332"/>
      <c r="H62" s="332"/>
      <c r="I62" s="332"/>
      <c r="J62" s="332"/>
    </row>
    <row r="63" spans="1:11">
      <c r="A63" s="332" t="s">
        <v>1824</v>
      </c>
      <c r="B63" s="332"/>
      <c r="C63" s="332"/>
      <c r="D63" s="332"/>
      <c r="E63" s="332"/>
      <c r="F63" s="332"/>
      <c r="G63" s="1982" t="s">
        <v>3273</v>
      </c>
      <c r="H63" s="332"/>
      <c r="I63" s="332"/>
      <c r="J63" s="332"/>
    </row>
    <row r="64" spans="1:11">
      <c r="A64" s="1225" t="s">
        <v>1826</v>
      </c>
      <c r="B64" s="1225"/>
      <c r="C64" s="1225"/>
      <c r="D64" s="1225"/>
      <c r="E64" s="1225"/>
      <c r="F64" s="1225"/>
      <c r="G64" s="1225"/>
      <c r="H64" s="332"/>
      <c r="I64" s="332"/>
      <c r="J64" s="332"/>
    </row>
    <row r="65" spans="1:10">
      <c r="A65" s="332"/>
      <c r="B65" s="332"/>
      <c r="C65" s="193"/>
      <c r="D65" s="193"/>
      <c r="E65" s="332"/>
      <c r="F65" s="332"/>
      <c r="G65" s="332"/>
      <c r="I65" s="332"/>
      <c r="J65" s="332"/>
    </row>
    <row r="66" spans="1:10" ht="15.75" thickBot="1">
      <c r="A66" s="332" t="s">
        <v>3553</v>
      </c>
      <c r="B66" s="332"/>
      <c r="C66" s="332"/>
      <c r="D66" s="332"/>
      <c r="E66" s="332"/>
      <c r="F66" s="2176" t="s">
        <v>4662</v>
      </c>
      <c r="G66" s="332" t="s">
        <v>4660</v>
      </c>
      <c r="I66" s="332"/>
      <c r="J66" s="332"/>
    </row>
    <row r="67" spans="1:10">
      <c r="A67" s="1238"/>
      <c r="B67" s="1239"/>
      <c r="C67" s="1239"/>
      <c r="D67" s="1239"/>
      <c r="E67" s="1239"/>
      <c r="F67" s="1239"/>
      <c r="G67" s="1240"/>
      <c r="I67" s="332"/>
      <c r="J67" s="332"/>
    </row>
    <row r="68" spans="1:10">
      <c r="A68" s="2177"/>
      <c r="B68" s="193"/>
      <c r="C68" s="193"/>
      <c r="D68" s="193"/>
      <c r="E68" s="193"/>
      <c r="F68" s="193"/>
      <c r="G68" s="1242"/>
      <c r="I68" s="332"/>
      <c r="J68" s="332"/>
    </row>
    <row r="69" spans="1:10">
      <c r="A69" s="417"/>
      <c r="B69" s="2178"/>
      <c r="C69" s="2178"/>
      <c r="D69" s="2178"/>
      <c r="E69" s="2178"/>
      <c r="F69" s="2178"/>
      <c r="G69" s="1243"/>
      <c r="I69" s="332"/>
      <c r="J69" s="332"/>
    </row>
    <row r="70" spans="1:10">
      <c r="A70" s="417"/>
      <c r="B70" s="2178"/>
      <c r="C70" s="2178"/>
      <c r="D70" s="2178"/>
      <c r="E70" s="2178"/>
      <c r="F70" s="2178"/>
      <c r="G70" s="1243"/>
      <c r="I70" s="332"/>
      <c r="J70" s="332"/>
    </row>
    <row r="71" spans="1:10" ht="15.75">
      <c r="A71" s="2177"/>
      <c r="B71" s="193"/>
      <c r="C71" s="193"/>
      <c r="D71" s="193"/>
      <c r="E71" s="193"/>
      <c r="F71" s="455"/>
      <c r="G71" s="2179"/>
      <c r="I71" s="332"/>
      <c r="J71" s="332"/>
    </row>
    <row r="72" spans="1:10" ht="15.75">
      <c r="A72" s="2177"/>
      <c r="B72" s="193"/>
      <c r="C72" s="193"/>
      <c r="D72" s="193"/>
      <c r="E72" s="193"/>
      <c r="F72" s="455"/>
      <c r="G72" s="2179"/>
      <c r="I72" s="332"/>
      <c r="J72" s="332"/>
    </row>
    <row r="73" spans="1:10" s="532" customFormat="1" ht="15.75">
      <c r="A73" s="2177"/>
      <c r="B73" s="464"/>
      <c r="C73" s="464"/>
      <c r="D73" s="464"/>
      <c r="E73" s="464"/>
      <c r="F73" s="2180"/>
      <c r="G73" s="1243"/>
      <c r="I73" s="2178"/>
      <c r="J73" s="2178"/>
    </row>
    <row r="74" spans="1:10">
      <c r="A74" s="417"/>
      <c r="B74" s="332"/>
      <c r="C74" s="332"/>
      <c r="D74" s="332"/>
      <c r="E74" s="332"/>
      <c r="F74" s="332"/>
      <c r="G74" s="1242"/>
      <c r="I74" s="332"/>
      <c r="J74" s="332"/>
    </row>
    <row r="75" spans="1:10">
      <c r="A75" s="417"/>
      <c r="B75" s="332"/>
      <c r="C75" s="332"/>
      <c r="D75" s="332"/>
      <c r="E75" s="332"/>
      <c r="F75" s="332"/>
      <c r="G75" s="1243"/>
      <c r="I75" s="332"/>
      <c r="J75" s="332"/>
    </row>
    <row r="76" spans="1:10">
      <c r="A76" s="417"/>
      <c r="B76" s="332"/>
      <c r="C76" s="332"/>
      <c r="D76" s="332"/>
      <c r="E76" s="332"/>
      <c r="F76" s="332"/>
      <c r="G76" s="1243"/>
      <c r="I76" s="332"/>
      <c r="J76" s="332"/>
    </row>
    <row r="77" spans="1:10" ht="15.75">
      <c r="A77" s="417"/>
      <c r="B77" s="332"/>
      <c r="C77" s="332"/>
      <c r="D77" s="332"/>
      <c r="E77" s="332"/>
      <c r="F77" s="332"/>
      <c r="G77" s="2179"/>
      <c r="I77" s="332"/>
      <c r="J77" s="332"/>
    </row>
    <row r="78" spans="1:10" ht="15.75">
      <c r="A78" s="417"/>
      <c r="B78" s="332"/>
      <c r="C78" s="332"/>
      <c r="D78" s="332"/>
      <c r="E78" s="332"/>
      <c r="F78" s="332"/>
      <c r="G78" s="2179"/>
      <c r="I78" s="332"/>
      <c r="J78" s="332"/>
    </row>
    <row r="79" spans="1:10" ht="15.75">
      <c r="A79" s="417"/>
      <c r="B79" s="332"/>
      <c r="C79" s="332"/>
      <c r="D79" s="332"/>
      <c r="E79" s="332"/>
      <c r="F79" s="332"/>
      <c r="G79" s="2179"/>
      <c r="I79" s="332"/>
      <c r="J79" s="332"/>
    </row>
    <row r="80" spans="1:10" s="532" customFormat="1">
      <c r="A80" s="417"/>
      <c r="B80" s="2178"/>
      <c r="C80" s="2178"/>
      <c r="D80" s="2178"/>
      <c r="E80" s="2178"/>
      <c r="F80" s="2178"/>
      <c r="G80" s="1243"/>
      <c r="I80" s="2178"/>
      <c r="J80" s="2178"/>
    </row>
    <row r="81" spans="1:10">
      <c r="A81" s="417"/>
      <c r="B81" s="332"/>
      <c r="C81" s="332"/>
      <c r="D81" s="332"/>
      <c r="E81" s="332"/>
      <c r="F81" s="332"/>
      <c r="G81" s="1243"/>
      <c r="I81" s="332"/>
      <c r="J81" s="332"/>
    </row>
    <row r="82" spans="1:10">
      <c r="A82" s="417"/>
      <c r="B82" s="332"/>
      <c r="C82" s="1999"/>
      <c r="D82" s="332"/>
      <c r="E82" s="1999"/>
      <c r="F82" s="1999"/>
      <c r="G82" s="1243"/>
      <c r="I82" s="332"/>
      <c r="J82" s="332"/>
    </row>
    <row r="83" spans="1:10">
      <c r="A83" s="417"/>
      <c r="B83" s="332"/>
      <c r="C83" s="332"/>
      <c r="D83" s="332"/>
      <c r="E83" s="332"/>
      <c r="F83" s="332"/>
      <c r="G83" s="1243"/>
      <c r="I83" s="332"/>
      <c r="J83" s="332"/>
    </row>
    <row r="84" spans="1:10">
      <c r="A84" s="417"/>
      <c r="B84" s="332"/>
      <c r="C84" s="2178"/>
      <c r="D84" s="332"/>
      <c r="E84" s="332"/>
      <c r="F84" s="332"/>
      <c r="G84" s="1243"/>
      <c r="I84" s="332"/>
      <c r="J84" s="332"/>
    </row>
    <row r="85" spans="1:10">
      <c r="A85" s="417"/>
      <c r="B85" s="332"/>
      <c r="C85" s="332"/>
      <c r="D85" s="332"/>
      <c r="E85" s="193"/>
      <c r="F85" s="332"/>
      <c r="G85" s="1243"/>
      <c r="I85" s="332"/>
      <c r="J85" s="332"/>
    </row>
    <row r="86" spans="1:10">
      <c r="A86" s="417"/>
      <c r="B86" s="332"/>
      <c r="C86" s="332"/>
      <c r="D86" s="332"/>
      <c r="E86" s="332"/>
      <c r="F86" s="332"/>
      <c r="G86" s="1243"/>
      <c r="I86" s="332"/>
      <c r="J86" s="332"/>
    </row>
    <row r="87" spans="1:10">
      <c r="A87" s="417"/>
      <c r="B87" s="332"/>
      <c r="C87" s="332"/>
      <c r="D87" s="332"/>
      <c r="E87" s="332"/>
      <c r="F87" s="332"/>
      <c r="G87" s="1243"/>
      <c r="I87" s="332"/>
      <c r="J87" s="332"/>
    </row>
    <row r="88" spans="1:10">
      <c r="A88" s="417"/>
      <c r="B88" s="332"/>
      <c r="C88" s="332"/>
      <c r="D88" s="332"/>
      <c r="E88" s="332"/>
      <c r="F88" s="332"/>
      <c r="G88" s="1243"/>
      <c r="I88" s="332"/>
      <c r="J88" s="332"/>
    </row>
    <row r="89" spans="1:10">
      <c r="A89" s="417"/>
      <c r="B89" s="332"/>
      <c r="C89" s="332"/>
      <c r="D89" s="332"/>
      <c r="E89" s="332"/>
      <c r="F89" s="332"/>
      <c r="G89" s="1243"/>
      <c r="I89" s="332"/>
      <c r="J89" s="332"/>
    </row>
    <row r="90" spans="1:10">
      <c r="A90" s="417"/>
      <c r="B90" s="332"/>
      <c r="C90" s="332"/>
      <c r="D90" s="332"/>
      <c r="E90" s="332"/>
      <c r="F90" s="332"/>
      <c r="G90" s="1243"/>
      <c r="I90" s="332"/>
      <c r="J90" s="332"/>
    </row>
    <row r="91" spans="1:10">
      <c r="A91" s="417"/>
      <c r="B91" s="332"/>
      <c r="C91" s="332"/>
      <c r="D91" s="332"/>
      <c r="E91" s="332"/>
      <c r="F91" s="332"/>
      <c r="G91" s="1243"/>
      <c r="I91" s="332"/>
      <c r="J91" s="332"/>
    </row>
    <row r="92" spans="1:10">
      <c r="A92" s="417"/>
      <c r="B92" s="332"/>
      <c r="C92" s="332"/>
      <c r="D92" s="332"/>
      <c r="E92" s="332"/>
      <c r="F92" s="332"/>
      <c r="G92" s="1243"/>
      <c r="I92" s="332"/>
      <c r="J92" s="332"/>
    </row>
    <row r="93" spans="1:10">
      <c r="A93" s="417"/>
      <c r="B93" s="332"/>
      <c r="C93" s="332"/>
      <c r="D93" s="332"/>
      <c r="E93" s="332"/>
      <c r="F93" s="332"/>
      <c r="G93" s="1243"/>
      <c r="I93" s="332"/>
      <c r="J93" s="332"/>
    </row>
    <row r="94" spans="1:10">
      <c r="A94" s="417"/>
      <c r="B94" s="332"/>
      <c r="C94" s="332"/>
      <c r="D94" s="332"/>
      <c r="E94" s="332"/>
      <c r="F94" s="332"/>
      <c r="G94" s="1243"/>
      <c r="I94" s="332"/>
      <c r="J94" s="332"/>
    </row>
    <row r="95" spans="1:10">
      <c r="A95" s="417"/>
      <c r="B95" s="332"/>
      <c r="C95" s="332"/>
      <c r="D95" s="332"/>
      <c r="E95" s="332"/>
      <c r="F95" s="332"/>
      <c r="G95" s="1243"/>
      <c r="I95" s="332"/>
      <c r="J95" s="332"/>
    </row>
    <row r="96" spans="1:10">
      <c r="A96" s="2177"/>
      <c r="B96" s="193"/>
      <c r="C96" s="193"/>
      <c r="D96" s="193"/>
      <c r="E96" s="193"/>
      <c r="F96" s="193"/>
      <c r="G96" s="2181"/>
      <c r="I96" s="332"/>
      <c r="J96" s="332"/>
    </row>
    <row r="97" spans="1:10" ht="15.75">
      <c r="A97" s="3195" t="s">
        <v>145</v>
      </c>
      <c r="B97" s="3196"/>
      <c r="C97" s="3196"/>
      <c r="D97" s="3196"/>
      <c r="E97" s="3196"/>
      <c r="F97" s="3196"/>
      <c r="G97" s="3197"/>
      <c r="I97" s="332"/>
      <c r="J97" s="332"/>
    </row>
    <row r="98" spans="1:10">
      <c r="A98" s="417"/>
      <c r="B98" s="332"/>
      <c r="C98" s="332"/>
      <c r="D98" s="332"/>
      <c r="E98" s="332"/>
      <c r="F98" s="332"/>
      <c r="G98" s="1243"/>
      <c r="I98" s="332"/>
      <c r="J98" s="332"/>
    </row>
    <row r="99" spans="1:10">
      <c r="A99" s="417"/>
      <c r="B99" s="332"/>
      <c r="C99" s="332"/>
      <c r="D99" s="332"/>
      <c r="E99" s="332"/>
      <c r="F99" s="332"/>
      <c r="G99" s="2181"/>
      <c r="H99" s="532"/>
      <c r="I99" s="332"/>
      <c r="J99" s="332"/>
    </row>
    <row r="100" spans="1:10">
      <c r="A100" s="417"/>
      <c r="B100" s="332"/>
      <c r="C100" s="332"/>
      <c r="D100" s="332"/>
      <c r="E100" s="332"/>
      <c r="F100" s="332"/>
      <c r="G100" s="1243"/>
      <c r="I100" s="332"/>
      <c r="J100" s="332"/>
    </row>
    <row r="101" spans="1:10">
      <c r="A101" s="417"/>
      <c r="B101" s="332"/>
      <c r="C101" s="332"/>
      <c r="D101" s="332"/>
      <c r="E101" s="332"/>
      <c r="F101" s="332"/>
      <c r="G101" s="1243"/>
      <c r="I101" s="332"/>
      <c r="J101" s="332"/>
    </row>
    <row r="102" spans="1:10">
      <c r="A102" s="417"/>
      <c r="B102" s="332"/>
      <c r="C102" s="332"/>
      <c r="D102" s="332"/>
      <c r="E102" s="332"/>
      <c r="F102" s="332"/>
      <c r="G102" s="1243"/>
      <c r="I102" s="332"/>
      <c r="J102" s="332"/>
    </row>
    <row r="103" spans="1:10">
      <c r="A103" s="417"/>
      <c r="B103" s="332"/>
      <c r="C103" s="332"/>
      <c r="D103" s="332"/>
      <c r="E103" s="332"/>
      <c r="F103" s="332"/>
      <c r="G103" s="1243"/>
      <c r="I103" s="332"/>
      <c r="J103" s="332"/>
    </row>
    <row r="104" spans="1:10">
      <c r="A104" s="417"/>
      <c r="B104" s="332"/>
      <c r="C104" s="332"/>
      <c r="D104" s="332"/>
      <c r="E104" s="332"/>
      <c r="F104" s="332"/>
      <c r="G104" s="1243"/>
      <c r="I104" s="332"/>
      <c r="J104" s="332"/>
    </row>
    <row r="105" spans="1:10">
      <c r="A105" s="417"/>
      <c r="B105" s="332"/>
      <c r="C105" s="332"/>
      <c r="D105" s="332"/>
      <c r="E105" s="332"/>
      <c r="F105" s="332"/>
      <c r="G105" s="1243"/>
      <c r="I105" s="332"/>
      <c r="J105" s="332"/>
    </row>
    <row r="106" spans="1:10">
      <c r="A106" s="417"/>
      <c r="B106" s="332"/>
      <c r="C106" s="332"/>
      <c r="D106" s="332"/>
      <c r="E106" s="332"/>
      <c r="F106" s="332"/>
      <c r="G106" s="1243"/>
      <c r="I106" s="332"/>
      <c r="J106" s="332"/>
    </row>
    <row r="107" spans="1:10">
      <c r="A107" s="417"/>
      <c r="B107" s="332"/>
      <c r="C107" s="332"/>
      <c r="D107" s="332"/>
      <c r="E107" s="332"/>
      <c r="F107" s="332"/>
      <c r="G107" s="1243"/>
      <c r="I107" s="332"/>
      <c r="J107" s="332"/>
    </row>
    <row r="108" spans="1:10">
      <c r="A108" s="417"/>
      <c r="B108" s="332"/>
      <c r="C108" s="332"/>
      <c r="D108" s="332"/>
      <c r="E108" s="332"/>
      <c r="F108" s="332"/>
      <c r="G108" s="1243"/>
      <c r="I108" s="332"/>
      <c r="J108" s="332"/>
    </row>
    <row r="109" spans="1:10">
      <c r="A109" s="417"/>
      <c r="B109" s="332"/>
      <c r="C109" s="332"/>
      <c r="D109" s="332"/>
      <c r="E109" s="332"/>
      <c r="F109" s="332"/>
      <c r="G109" s="1243"/>
      <c r="I109" s="332"/>
      <c r="J109" s="332"/>
    </row>
    <row r="110" spans="1:10">
      <c r="A110" s="417"/>
      <c r="B110" s="332"/>
      <c r="C110" s="332"/>
      <c r="D110" s="332"/>
      <c r="E110" s="332"/>
      <c r="F110" s="332"/>
      <c r="G110" s="1243"/>
      <c r="I110" s="332"/>
      <c r="J110" s="332"/>
    </row>
    <row r="111" spans="1:10">
      <c r="A111" s="417"/>
      <c r="B111" s="332"/>
      <c r="C111" s="332"/>
      <c r="D111" s="332"/>
      <c r="E111" s="332"/>
      <c r="F111" s="332"/>
      <c r="G111" s="1243"/>
      <c r="I111" s="332"/>
      <c r="J111" s="332"/>
    </row>
    <row r="112" spans="1:10">
      <c r="A112" s="417"/>
      <c r="B112" s="332"/>
      <c r="C112" s="332"/>
      <c r="D112" s="332"/>
      <c r="E112" s="332"/>
      <c r="F112" s="332"/>
      <c r="G112" s="1243"/>
      <c r="I112" s="332"/>
      <c r="J112" s="332"/>
    </row>
    <row r="113" spans="1:10">
      <c r="A113" s="417"/>
      <c r="B113" s="332"/>
      <c r="C113" s="332"/>
      <c r="D113" s="332"/>
      <c r="E113" s="332"/>
      <c r="F113" s="332"/>
      <c r="G113" s="1243"/>
      <c r="I113" s="332"/>
      <c r="J113" s="332"/>
    </row>
    <row r="114" spans="1:10">
      <c r="A114" s="417"/>
      <c r="B114" s="332"/>
      <c r="C114" s="332"/>
      <c r="D114" s="332"/>
      <c r="E114" s="332"/>
      <c r="F114" s="332"/>
      <c r="G114" s="1243"/>
      <c r="I114" s="332"/>
      <c r="J114" s="332"/>
    </row>
    <row r="115" spans="1:10">
      <c r="A115" s="417"/>
      <c r="B115" s="332"/>
      <c r="C115" s="332"/>
      <c r="D115" s="332"/>
      <c r="E115" s="332"/>
      <c r="F115" s="332"/>
      <c r="G115" s="2182"/>
      <c r="I115" s="332"/>
      <c r="J115" s="332"/>
    </row>
    <row r="116" spans="1:10">
      <c r="A116" s="417"/>
      <c r="B116" s="332"/>
      <c r="C116" s="332"/>
      <c r="D116" s="332"/>
      <c r="E116" s="332"/>
      <c r="F116" s="332"/>
      <c r="G116" s="1243"/>
      <c r="I116" s="332"/>
      <c r="J116" s="332"/>
    </row>
    <row r="117" spans="1:10">
      <c r="A117" s="417"/>
      <c r="B117" s="332"/>
      <c r="C117" s="332"/>
      <c r="D117" s="332"/>
      <c r="E117" s="332"/>
      <c r="F117" s="332"/>
      <c r="G117" s="1243"/>
      <c r="I117" s="332"/>
      <c r="J117" s="332"/>
    </row>
    <row r="118" spans="1:10">
      <c r="A118" s="417"/>
      <c r="B118" s="332"/>
      <c r="C118" s="332"/>
      <c r="D118" s="332"/>
      <c r="E118" s="332"/>
      <c r="F118" s="332"/>
      <c r="G118" s="1243"/>
      <c r="I118" s="332"/>
      <c r="J118" s="332"/>
    </row>
    <row r="119" spans="1:10">
      <c r="A119" s="417"/>
      <c r="B119" s="332"/>
      <c r="C119" s="332"/>
      <c r="D119" s="332"/>
      <c r="E119" s="332"/>
      <c r="F119" s="332"/>
      <c r="G119" s="1243"/>
      <c r="I119" s="332"/>
      <c r="J119" s="332"/>
    </row>
    <row r="120" spans="1:10">
      <c r="A120" s="417"/>
      <c r="B120" s="332"/>
      <c r="C120" s="332"/>
      <c r="D120" s="332"/>
      <c r="E120" s="332"/>
      <c r="F120" s="332"/>
      <c r="G120" s="1243"/>
      <c r="I120" s="332"/>
      <c r="J120" s="332"/>
    </row>
    <row r="121" spans="1:10">
      <c r="A121" s="417"/>
      <c r="B121" s="332"/>
      <c r="C121" s="332"/>
      <c r="D121" s="332"/>
      <c r="E121" s="332"/>
      <c r="F121" s="332"/>
      <c r="G121" s="1243"/>
      <c r="I121" s="332"/>
      <c r="J121" s="332"/>
    </row>
    <row r="122" spans="1:10">
      <c r="A122" s="417"/>
      <c r="B122" s="332"/>
      <c r="C122" s="332"/>
      <c r="D122" s="332"/>
      <c r="E122" s="332"/>
      <c r="F122" s="332"/>
      <c r="G122" s="1243"/>
      <c r="I122" s="332"/>
      <c r="J122" s="332"/>
    </row>
    <row r="123" spans="1:10">
      <c r="A123" s="417"/>
      <c r="B123" s="332"/>
      <c r="C123" s="332"/>
      <c r="D123" s="332"/>
      <c r="E123" s="332"/>
      <c r="F123" s="332"/>
      <c r="G123" s="1243"/>
      <c r="I123" s="332"/>
      <c r="J123" s="332"/>
    </row>
    <row r="124" spans="1:10">
      <c r="A124" s="417"/>
      <c r="B124" s="332"/>
      <c r="C124" s="332"/>
      <c r="D124" s="332"/>
      <c r="E124" s="332"/>
      <c r="F124" s="332"/>
      <c r="G124" s="1243"/>
      <c r="I124" s="332"/>
      <c r="J124" s="332"/>
    </row>
    <row r="125" spans="1:10">
      <c r="A125" s="417"/>
      <c r="B125" s="332"/>
      <c r="C125" s="332"/>
      <c r="D125" s="332"/>
      <c r="E125" s="332"/>
      <c r="F125" s="332"/>
      <c r="G125" s="1243"/>
      <c r="I125" s="332"/>
      <c r="J125" s="332"/>
    </row>
    <row r="126" spans="1:10" ht="15.75" thickBot="1">
      <c r="A126" s="2183"/>
      <c r="B126" s="1250"/>
      <c r="C126" s="2184"/>
      <c r="D126" s="2184"/>
      <c r="E126" s="2184"/>
      <c r="F126" s="1250"/>
      <c r="G126" s="2185"/>
      <c r="I126" s="332"/>
      <c r="J126" s="332"/>
    </row>
    <row r="127" spans="1:10">
      <c r="A127" s="193"/>
      <c r="B127" s="193"/>
      <c r="C127" s="193"/>
      <c r="D127" s="193"/>
      <c r="E127" s="193"/>
      <c r="F127" s="193"/>
      <c r="G127" s="1982" t="s">
        <v>1825</v>
      </c>
      <c r="I127" s="332"/>
      <c r="J127" s="332"/>
    </row>
    <row r="128" spans="1:10">
      <c r="A128" s="3198" t="s">
        <v>3274</v>
      </c>
      <c r="B128" s="3198"/>
      <c r="C128" s="3198"/>
      <c r="D128" s="3198"/>
      <c r="E128" s="3198"/>
      <c r="F128" s="3198"/>
      <c r="G128" s="3198"/>
      <c r="I128" s="332"/>
      <c r="J128" s="332"/>
    </row>
    <row r="129" spans="1:10">
      <c r="A129" s="2186"/>
      <c r="B129" s="2186"/>
      <c r="C129" s="2186"/>
      <c r="D129" s="1225"/>
      <c r="E129" s="2186"/>
      <c r="F129" s="2186"/>
      <c r="G129" s="2186"/>
      <c r="H129" s="2186"/>
      <c r="I129" s="2186"/>
      <c r="J129" s="2186"/>
    </row>
    <row r="130" spans="1:10">
      <c r="A130" s="332"/>
      <c r="B130" s="332"/>
      <c r="C130" s="332"/>
      <c r="D130" s="332"/>
      <c r="E130" s="332"/>
      <c r="F130" s="332"/>
      <c r="G130" s="332"/>
      <c r="H130" s="332"/>
      <c r="I130" s="332"/>
      <c r="J130" s="332"/>
    </row>
    <row r="131" spans="1:10">
      <c r="A131" s="332"/>
      <c r="B131" s="332"/>
      <c r="C131" s="332"/>
      <c r="D131" s="332"/>
      <c r="E131" s="332"/>
      <c r="F131" s="332"/>
      <c r="G131" s="332"/>
      <c r="H131" s="332"/>
      <c r="I131" s="332"/>
      <c r="J131" s="332"/>
    </row>
    <row r="132" spans="1:10">
      <c r="A132" s="332"/>
      <c r="B132" s="332"/>
      <c r="C132" s="332"/>
      <c r="D132" s="332"/>
      <c r="E132" s="332"/>
      <c r="F132" s="332"/>
      <c r="G132" s="332"/>
      <c r="H132" s="332"/>
      <c r="I132" s="332"/>
      <c r="J132" s="332"/>
    </row>
    <row r="133" spans="1:10">
      <c r="A133" s="332"/>
      <c r="B133" s="332"/>
      <c r="C133" s="332"/>
      <c r="D133" s="332"/>
      <c r="E133" s="332"/>
      <c r="F133" s="332"/>
      <c r="G133" s="332"/>
      <c r="H133" s="332"/>
      <c r="I133" s="332"/>
      <c r="J133" s="332"/>
    </row>
    <row r="134" spans="1:10">
      <c r="A134" s="332"/>
      <c r="B134" s="332"/>
      <c r="C134" s="332"/>
      <c r="D134" s="332"/>
      <c r="E134" s="332"/>
      <c r="F134" s="332"/>
      <c r="G134" s="332"/>
      <c r="H134" s="332"/>
      <c r="I134" s="332"/>
      <c r="J134" s="332"/>
    </row>
    <row r="135" spans="1:10">
      <c r="A135" s="332"/>
      <c r="B135" s="332"/>
      <c r="C135" s="332"/>
      <c r="D135" s="332"/>
      <c r="E135" s="332"/>
      <c r="F135" s="332"/>
      <c r="G135" s="332"/>
      <c r="H135" s="332"/>
      <c r="I135" s="332"/>
      <c r="J135" s="332"/>
    </row>
  </sheetData>
  <mergeCells count="9">
    <mergeCell ref="A14:G14"/>
    <mergeCell ref="A97:G97"/>
    <mergeCell ref="A128:G128"/>
    <mergeCell ref="A6:F6"/>
    <mergeCell ref="A7:G7"/>
    <mergeCell ref="A8:G8"/>
    <mergeCell ref="A9:G9"/>
    <mergeCell ref="A11:G11"/>
    <mergeCell ref="A13:G13"/>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worksheet>
</file>

<file path=xl/worksheets/sheet29.xml><?xml version="1.0" encoding="utf-8"?>
<worksheet xmlns="http://schemas.openxmlformats.org/spreadsheetml/2006/main" xmlns:r="http://schemas.openxmlformats.org/officeDocument/2006/relationships">
  <sheetPr transitionEvaluation="1" codeName="Sheet29">
    <tabColor rgb="FF00B050"/>
  </sheetPr>
  <dimension ref="A1:M132"/>
  <sheetViews>
    <sheetView defaultGridColor="0" view="pageBreakPreview" colorId="22" zoomScale="50" zoomScaleNormal="60" zoomScaleSheetLayoutView="50" workbookViewId="0">
      <selection activeCell="G6" sqref="G6:J9"/>
    </sheetView>
  </sheetViews>
  <sheetFormatPr defaultColWidth="9.6640625" defaultRowHeight="15"/>
  <cols>
    <col min="1" max="1" width="4.6640625" style="96" customWidth="1"/>
    <col min="2" max="2" width="34.77734375" style="96" customWidth="1"/>
    <col min="3" max="3" width="9.6640625" style="96"/>
    <col min="4" max="4" width="14.6640625" style="96" customWidth="1"/>
    <col min="5" max="5" width="17.5546875" style="96" customWidth="1"/>
    <col min="6" max="6" width="17.33203125" style="96" bestFit="1" customWidth="1"/>
    <col min="7" max="7" width="2.88671875" style="96" customWidth="1"/>
    <col min="8" max="8" width="36.21875" style="96" customWidth="1"/>
    <col min="9" max="9" width="6.6640625" style="96" customWidth="1"/>
    <col min="10" max="10" width="14.6640625" style="96" customWidth="1"/>
    <col min="11" max="11" width="21.6640625" style="96" customWidth="1"/>
    <col min="12" max="12" width="22.6640625" style="96" customWidth="1"/>
    <col min="13" max="13" width="4.6640625" style="96" customWidth="1"/>
    <col min="14" max="16384" width="9.6640625" style="96"/>
  </cols>
  <sheetData>
    <row r="1" spans="1:13">
      <c r="A1" s="689" t="s">
        <v>446</v>
      </c>
      <c r="B1" s="1753"/>
      <c r="C1" s="2076" t="s">
        <v>1364</v>
      </c>
      <c r="D1" s="1753"/>
      <c r="E1" s="2141" t="s">
        <v>448</v>
      </c>
      <c r="F1" s="2063" t="s">
        <v>449</v>
      </c>
      <c r="G1" s="689" t="s">
        <v>446</v>
      </c>
      <c r="H1" s="1753"/>
      <c r="I1" s="2076" t="s">
        <v>1364</v>
      </c>
      <c r="J1" s="1753"/>
      <c r="K1" s="2077" t="s">
        <v>448</v>
      </c>
      <c r="L1" s="2142" t="s">
        <v>449</v>
      </c>
      <c r="M1" s="1808"/>
    </row>
    <row r="2" spans="1:13">
      <c r="A2" s="1289" t="str">
        <f>'Data Sheet'!$C$25</f>
        <v xml:space="preserve">KeySpan Gas East Corp./D/B/A National Grid </v>
      </c>
      <c r="B2" s="1757"/>
      <c r="C2" s="1785" t="s">
        <v>376</v>
      </c>
      <c r="D2" s="1757"/>
      <c r="E2" s="1780" t="s">
        <v>450</v>
      </c>
      <c r="F2" s="2086"/>
      <c r="G2" s="696" t="str">
        <f>'Data Sheet'!$C$25</f>
        <v xml:space="preserve">KeySpan Gas East Corp./D/B/A National Grid </v>
      </c>
      <c r="H2" s="1757"/>
      <c r="I2" s="1785" t="s">
        <v>376</v>
      </c>
      <c r="J2" s="1757"/>
      <c r="K2" s="2066" t="s">
        <v>450</v>
      </c>
      <c r="L2" s="719"/>
      <c r="M2" s="716"/>
    </row>
    <row r="3" spans="1:13" ht="15" customHeight="1">
      <c r="A3" s="1762"/>
      <c r="B3" s="1763"/>
      <c r="C3" s="1784" t="s">
        <v>3359</v>
      </c>
      <c r="D3" s="1763"/>
      <c r="E3" s="1764" t="str">
        <f>'Data Sheet'!$C$40</f>
        <v>September 30, 2014</v>
      </c>
      <c r="F3" s="936" t="str">
        <f>'Data Sheet'!$C$38</f>
        <v>December 31, 2013</v>
      </c>
      <c r="G3" s="1762"/>
      <c r="H3" s="1763"/>
      <c r="I3" s="1784" t="s">
        <v>3359</v>
      </c>
      <c r="J3" s="1763"/>
      <c r="K3" s="1764" t="str">
        <f>'Data Sheet'!$C$40</f>
        <v>September 30, 2014</v>
      </c>
      <c r="L3" s="2143" t="str">
        <f>'Data Sheet'!$C$38</f>
        <v>December 31, 2013</v>
      </c>
      <c r="M3" s="2144"/>
    </row>
    <row r="4" spans="1:13" ht="15" customHeight="1">
      <c r="A4" s="1771" t="s">
        <v>1827</v>
      </c>
      <c r="B4" s="1772"/>
      <c r="C4" s="1772"/>
      <c r="D4" s="1772"/>
      <c r="E4" s="1772"/>
      <c r="F4" s="1773"/>
      <c r="G4" s="2079"/>
      <c r="H4" s="1772" t="s">
        <v>1828</v>
      </c>
      <c r="I4" s="1772"/>
      <c r="J4" s="1772"/>
      <c r="K4" s="1772"/>
      <c r="L4" s="1772"/>
      <c r="M4" s="1773"/>
    </row>
    <row r="5" spans="1:13">
      <c r="A5" s="1791"/>
      <c r="B5" s="1775"/>
      <c r="C5" s="1775"/>
      <c r="D5" s="1775"/>
      <c r="E5" s="1775"/>
      <c r="F5" s="1790"/>
      <c r="G5" s="1791"/>
      <c r="H5" s="1775"/>
      <c r="I5" s="2145"/>
      <c r="J5" s="2145"/>
      <c r="M5" s="716"/>
    </row>
    <row r="6" spans="1:13">
      <c r="A6" s="3199" t="s">
        <v>239</v>
      </c>
      <c r="B6" s="3101"/>
      <c r="C6" s="3101"/>
      <c r="D6" s="3201" t="s">
        <v>240</v>
      </c>
      <c r="E6" s="3202"/>
      <c r="F6" s="3102"/>
      <c r="G6" s="3199" t="s">
        <v>241</v>
      </c>
      <c r="H6" s="3202"/>
      <c r="I6" s="3202"/>
      <c r="J6" s="3202"/>
      <c r="K6" s="96" t="s">
        <v>242</v>
      </c>
      <c r="M6" s="716"/>
    </row>
    <row r="7" spans="1:13">
      <c r="A7" s="3200"/>
      <c r="B7" s="3101"/>
      <c r="C7" s="3101"/>
      <c r="D7" s="3202"/>
      <c r="E7" s="3202"/>
      <c r="F7" s="3102"/>
      <c r="G7" s="3200"/>
      <c r="H7" s="3202"/>
      <c r="I7" s="3202"/>
      <c r="J7" s="3202"/>
      <c r="K7" s="3203" t="s">
        <v>243</v>
      </c>
      <c r="L7" s="3101"/>
      <c r="M7" s="3102"/>
    </row>
    <row r="8" spans="1:13">
      <c r="A8" s="3199" t="s">
        <v>2736</v>
      </c>
      <c r="B8" s="3101"/>
      <c r="C8" s="3101"/>
      <c r="D8" s="3202"/>
      <c r="E8" s="3202"/>
      <c r="F8" s="3102"/>
      <c r="G8" s="3200"/>
      <c r="H8" s="3202"/>
      <c r="I8" s="3202"/>
      <c r="J8" s="3202"/>
      <c r="K8" s="3101"/>
      <c r="L8" s="3101"/>
      <c r="M8" s="3102"/>
    </row>
    <row r="9" spans="1:13">
      <c r="A9" s="3200"/>
      <c r="B9" s="3101"/>
      <c r="C9" s="3101"/>
      <c r="D9" s="3202"/>
      <c r="E9" s="3202"/>
      <c r="F9" s="3102"/>
      <c r="G9" s="3200"/>
      <c r="H9" s="3202"/>
      <c r="I9" s="3202"/>
      <c r="J9" s="3202"/>
      <c r="K9" s="3101"/>
      <c r="L9" s="3101"/>
      <c r="M9" s="3102"/>
    </row>
    <row r="10" spans="1:13">
      <c r="A10" s="3200"/>
      <c r="B10" s="3101"/>
      <c r="C10" s="3101"/>
      <c r="D10" s="3202"/>
      <c r="E10" s="3202"/>
      <c r="F10" s="3102"/>
      <c r="G10" s="3199" t="s">
        <v>2737</v>
      </c>
      <c r="H10" s="3202"/>
      <c r="I10" s="3202"/>
      <c r="J10" s="3202"/>
      <c r="K10" s="3101"/>
      <c r="L10" s="3101"/>
      <c r="M10" s="3102"/>
    </row>
    <row r="11" spans="1:13">
      <c r="A11" s="2146"/>
      <c r="B11" s="2147"/>
      <c r="C11" s="2147"/>
      <c r="D11" s="3202"/>
      <c r="E11" s="3202"/>
      <c r="F11" s="3102"/>
      <c r="G11" s="3200"/>
      <c r="H11" s="3202"/>
      <c r="I11" s="3202"/>
      <c r="J11" s="3202"/>
      <c r="K11" s="3101"/>
      <c r="L11" s="3101"/>
      <c r="M11" s="3102"/>
    </row>
    <row r="12" spans="1:13">
      <c r="A12" s="3199" t="s">
        <v>2738</v>
      </c>
      <c r="B12" s="3101"/>
      <c r="C12" s="3101"/>
      <c r="D12" s="3202"/>
      <c r="E12" s="3202"/>
      <c r="F12" s="3102"/>
      <c r="G12" s="3200"/>
      <c r="H12" s="3202"/>
      <c r="I12" s="3202"/>
      <c r="J12" s="3202"/>
      <c r="K12" s="3101"/>
      <c r="L12" s="3101"/>
      <c r="M12" s="3102"/>
    </row>
    <row r="13" spans="1:13">
      <c r="A13" s="3200"/>
      <c r="B13" s="3101"/>
      <c r="C13" s="3101"/>
      <c r="D13" s="3201" t="s">
        <v>2739</v>
      </c>
      <c r="E13" s="3202"/>
      <c r="F13" s="3102"/>
      <c r="G13" s="3200"/>
      <c r="H13" s="3202"/>
      <c r="I13" s="3202"/>
      <c r="J13" s="3202"/>
      <c r="K13" s="3203" t="s">
        <v>2740</v>
      </c>
      <c r="L13" s="3101"/>
      <c r="M13" s="3102"/>
    </row>
    <row r="14" spans="1:13">
      <c r="A14" s="3200"/>
      <c r="B14" s="3101"/>
      <c r="C14" s="3101"/>
      <c r="D14" s="3202"/>
      <c r="E14" s="3202"/>
      <c r="F14" s="3102"/>
      <c r="G14" s="3199" t="s">
        <v>2741</v>
      </c>
      <c r="H14" s="3202"/>
      <c r="I14" s="3202"/>
      <c r="J14" s="3202"/>
      <c r="K14" s="3101"/>
      <c r="L14" s="3101"/>
      <c r="M14" s="3102"/>
    </row>
    <row r="15" spans="1:13">
      <c r="A15" s="2148"/>
      <c r="B15" s="2149"/>
      <c r="C15" s="2149"/>
      <c r="D15" s="3113"/>
      <c r="E15" s="3113"/>
      <c r="F15" s="3204"/>
      <c r="G15" s="3205"/>
      <c r="H15" s="3113"/>
      <c r="I15" s="3113"/>
      <c r="J15" s="3113"/>
      <c r="M15" s="716"/>
    </row>
    <row r="16" spans="1:13">
      <c r="A16" s="2080"/>
      <c r="B16" s="1776"/>
      <c r="C16" s="1792"/>
      <c r="D16" s="1775"/>
      <c r="E16" s="2093"/>
      <c r="F16" s="2150" t="s">
        <v>3782</v>
      </c>
      <c r="G16" s="3209" t="s">
        <v>3783</v>
      </c>
      <c r="H16" s="3210"/>
      <c r="I16" s="1776"/>
      <c r="J16" s="1775" t="s">
        <v>3415</v>
      </c>
      <c r="K16" s="2151" t="s">
        <v>3782</v>
      </c>
      <c r="L16" s="2151" t="s">
        <v>3784</v>
      </c>
      <c r="M16" s="2083"/>
    </row>
    <row r="17" spans="1:13">
      <c r="A17" s="1779" t="s">
        <v>339</v>
      </c>
      <c r="C17" s="1757"/>
      <c r="D17" s="2152" t="s">
        <v>2000</v>
      </c>
      <c r="E17" s="2066" t="s">
        <v>3369</v>
      </c>
      <c r="F17" s="707" t="s">
        <v>3785</v>
      </c>
      <c r="G17" s="3211" t="s">
        <v>3786</v>
      </c>
      <c r="H17" s="3212"/>
      <c r="I17" s="3213" t="s">
        <v>3416</v>
      </c>
      <c r="J17" s="3212"/>
      <c r="K17" s="1780" t="s">
        <v>3785</v>
      </c>
      <c r="L17" s="1780" t="s">
        <v>3788</v>
      </c>
      <c r="M17" s="2086"/>
    </row>
    <row r="18" spans="1:13">
      <c r="A18" s="1779" t="s">
        <v>342</v>
      </c>
      <c r="B18" s="1759" t="s">
        <v>3789</v>
      </c>
      <c r="C18" s="1760"/>
      <c r="D18" s="2152" t="s">
        <v>3790</v>
      </c>
      <c r="E18" s="2066" t="s">
        <v>3791</v>
      </c>
      <c r="F18" s="707" t="s">
        <v>3868</v>
      </c>
      <c r="G18" s="3211" t="s">
        <v>3792</v>
      </c>
      <c r="H18" s="3212"/>
      <c r="I18" s="3213" t="s">
        <v>3793</v>
      </c>
      <c r="J18" s="3212"/>
      <c r="K18" s="1780" t="s">
        <v>2761</v>
      </c>
      <c r="L18" s="1780" t="s">
        <v>3794</v>
      </c>
      <c r="M18" s="1781" t="s">
        <v>339</v>
      </c>
    </row>
    <row r="19" spans="1:13">
      <c r="A19" s="2087"/>
      <c r="B19" s="2064" t="s">
        <v>2004</v>
      </c>
      <c r="C19" s="1768"/>
      <c r="D19" s="1787" t="s">
        <v>2005</v>
      </c>
      <c r="E19" s="2068" t="s">
        <v>2006</v>
      </c>
      <c r="F19" s="2069" t="s">
        <v>2007</v>
      </c>
      <c r="G19" s="3206" t="s">
        <v>959</v>
      </c>
      <c r="H19" s="3207"/>
      <c r="I19" s="3208" t="s">
        <v>960</v>
      </c>
      <c r="J19" s="3207"/>
      <c r="K19" s="1783" t="s">
        <v>961</v>
      </c>
      <c r="L19" s="1783" t="s">
        <v>962</v>
      </c>
      <c r="M19" s="1788" t="s">
        <v>342</v>
      </c>
    </row>
    <row r="20" spans="1:13">
      <c r="A20" s="2084">
        <v>1</v>
      </c>
      <c r="D20" s="2065"/>
      <c r="E20" s="2145"/>
      <c r="F20" s="1380"/>
      <c r="G20" s="2153"/>
      <c r="H20" s="1939"/>
      <c r="I20" s="1379"/>
      <c r="J20" s="1333"/>
      <c r="K20" s="1379"/>
      <c r="L20" s="1379"/>
      <c r="M20" s="2086">
        <v>1</v>
      </c>
    </row>
    <row r="21" spans="1:13">
      <c r="A21" s="2084">
        <v>2</v>
      </c>
      <c r="B21" s="96" t="s">
        <v>3420</v>
      </c>
      <c r="D21" s="2154"/>
      <c r="E21" s="2145"/>
      <c r="F21" s="1378"/>
      <c r="G21" s="87"/>
      <c r="H21" s="1181"/>
      <c r="I21" s="86"/>
      <c r="J21" s="1332"/>
      <c r="K21" s="86">
        <v>0</v>
      </c>
      <c r="L21" s="86"/>
      <c r="M21" s="2086">
        <v>2</v>
      </c>
    </row>
    <row r="22" spans="1:13">
      <c r="A22" s="2084">
        <v>3</v>
      </c>
      <c r="D22" s="2065"/>
      <c r="E22" s="2145"/>
      <c r="F22" s="1378"/>
      <c r="G22" s="87"/>
      <c r="H22" s="1181"/>
      <c r="I22" s="86"/>
      <c r="J22" s="1332"/>
      <c r="K22" s="86"/>
      <c r="L22" s="86"/>
      <c r="M22" s="2086">
        <v>3</v>
      </c>
    </row>
    <row r="23" spans="1:13">
      <c r="A23" s="2084">
        <v>4</v>
      </c>
      <c r="D23" s="2065"/>
      <c r="E23" s="2145"/>
      <c r="F23" s="1378"/>
      <c r="G23" s="87"/>
      <c r="H23" s="1181"/>
      <c r="I23" s="86"/>
      <c r="J23" s="1332"/>
      <c r="K23" s="86"/>
      <c r="L23" s="86"/>
      <c r="M23" s="2086">
        <v>4</v>
      </c>
    </row>
    <row r="24" spans="1:13">
      <c r="A24" s="2084">
        <v>5</v>
      </c>
      <c r="D24" s="2065"/>
      <c r="E24" s="2145"/>
      <c r="F24" s="1378"/>
      <c r="G24" s="87"/>
      <c r="H24" s="1181"/>
      <c r="I24" s="86"/>
      <c r="J24" s="1332"/>
      <c r="K24" s="86"/>
      <c r="L24" s="86"/>
      <c r="M24" s="2086">
        <v>5</v>
      </c>
    </row>
    <row r="25" spans="1:13">
      <c r="A25" s="2084">
        <v>6</v>
      </c>
      <c r="D25" s="2065"/>
      <c r="E25" s="2145"/>
      <c r="F25" s="1378"/>
      <c r="G25" s="87"/>
      <c r="H25" s="1181"/>
      <c r="I25" s="86"/>
      <c r="J25" s="1332"/>
      <c r="K25" s="86"/>
      <c r="L25" s="86"/>
      <c r="M25" s="2086">
        <v>6</v>
      </c>
    </row>
    <row r="26" spans="1:13">
      <c r="A26" s="2084">
        <v>7</v>
      </c>
      <c r="D26" s="2065"/>
      <c r="E26" s="2145"/>
      <c r="F26" s="1378"/>
      <c r="G26" s="87"/>
      <c r="H26" s="1181"/>
      <c r="I26" s="86"/>
      <c r="J26" s="1332"/>
      <c r="K26" s="86"/>
      <c r="L26" s="86"/>
      <c r="M26" s="2086">
        <v>7</v>
      </c>
    </row>
    <row r="27" spans="1:13">
      <c r="A27" s="2084">
        <v>8</v>
      </c>
      <c r="D27" s="2065"/>
      <c r="E27" s="2145"/>
      <c r="F27" s="1378"/>
      <c r="G27" s="87"/>
      <c r="H27" s="1181"/>
      <c r="I27" s="86"/>
      <c r="J27" s="1332"/>
      <c r="K27" s="86"/>
      <c r="L27" s="86"/>
      <c r="M27" s="2086">
        <v>8</v>
      </c>
    </row>
    <row r="28" spans="1:13">
      <c r="A28" s="2084">
        <v>9</v>
      </c>
      <c r="D28" s="2065"/>
      <c r="E28" s="2145"/>
      <c r="F28" s="1378"/>
      <c r="G28" s="87"/>
      <c r="H28" s="1181"/>
      <c r="I28" s="86"/>
      <c r="J28" s="1332"/>
      <c r="K28" s="86"/>
      <c r="L28" s="86"/>
      <c r="M28" s="2086">
        <v>9</v>
      </c>
    </row>
    <row r="29" spans="1:13">
      <c r="A29" s="2084">
        <v>10</v>
      </c>
      <c r="D29" s="2065"/>
      <c r="E29" s="2145"/>
      <c r="F29" s="1378"/>
      <c r="G29" s="87"/>
      <c r="H29" s="1181"/>
      <c r="I29" s="86"/>
      <c r="J29" s="1332"/>
      <c r="K29" s="86"/>
      <c r="L29" s="86"/>
      <c r="M29" s="2086">
        <v>10</v>
      </c>
    </row>
    <row r="30" spans="1:13">
      <c r="A30" s="2084">
        <v>11</v>
      </c>
      <c r="D30" s="2065"/>
      <c r="E30" s="2145"/>
      <c r="F30" s="1378"/>
      <c r="G30" s="87"/>
      <c r="H30" s="1181"/>
      <c r="I30" s="86"/>
      <c r="J30" s="1332"/>
      <c r="K30" s="86"/>
      <c r="L30" s="86"/>
      <c r="M30" s="2086">
        <v>11</v>
      </c>
    </row>
    <row r="31" spans="1:13">
      <c r="A31" s="2084">
        <v>12</v>
      </c>
      <c r="D31" s="2065"/>
      <c r="E31" s="2145"/>
      <c r="F31" s="1378"/>
      <c r="G31" s="87"/>
      <c r="H31" s="1181"/>
      <c r="I31" s="86"/>
      <c r="J31" s="1332"/>
      <c r="K31" s="86"/>
      <c r="L31" s="86"/>
      <c r="M31" s="2086">
        <v>12</v>
      </c>
    </row>
    <row r="32" spans="1:13">
      <c r="A32" s="2084">
        <v>13</v>
      </c>
      <c r="D32" s="2065"/>
      <c r="E32" s="2145"/>
      <c r="F32" s="1378"/>
      <c r="G32" s="87"/>
      <c r="H32" s="1181"/>
      <c r="I32" s="86"/>
      <c r="J32" s="1332"/>
      <c r="K32" s="86"/>
      <c r="L32" s="86"/>
      <c r="M32" s="2086">
        <v>13</v>
      </c>
    </row>
    <row r="33" spans="1:13">
      <c r="A33" s="2084">
        <v>14</v>
      </c>
      <c r="D33" s="2065"/>
      <c r="E33" s="2145"/>
      <c r="F33" s="1378"/>
      <c r="G33" s="87"/>
      <c r="H33" s="1181"/>
      <c r="I33" s="86"/>
      <c r="J33" s="1332"/>
      <c r="K33" s="86"/>
      <c r="L33" s="86"/>
      <c r="M33" s="2086">
        <v>14</v>
      </c>
    </row>
    <row r="34" spans="1:13">
      <c r="A34" s="2084">
        <v>15</v>
      </c>
      <c r="D34" s="2065"/>
      <c r="E34" s="2145"/>
      <c r="F34" s="1378"/>
      <c r="G34" s="87"/>
      <c r="H34" s="1181"/>
      <c r="I34" s="86"/>
      <c r="J34" s="1332"/>
      <c r="K34" s="86"/>
      <c r="L34" s="86"/>
      <c r="M34" s="2086">
        <v>15</v>
      </c>
    </row>
    <row r="35" spans="1:13">
      <c r="A35" s="2084">
        <v>16</v>
      </c>
      <c r="D35" s="2065"/>
      <c r="E35" s="2145"/>
      <c r="F35" s="1378"/>
      <c r="G35" s="87"/>
      <c r="H35" s="1181"/>
      <c r="I35" s="86"/>
      <c r="J35" s="1332"/>
      <c r="K35" s="86"/>
      <c r="L35" s="86"/>
      <c r="M35" s="2086">
        <v>16</v>
      </c>
    </row>
    <row r="36" spans="1:13">
      <c r="A36" s="2084">
        <v>17</v>
      </c>
      <c r="D36" s="2065"/>
      <c r="E36" s="2145"/>
      <c r="F36" s="1378"/>
      <c r="G36" s="87"/>
      <c r="H36" s="1181"/>
      <c r="I36" s="86"/>
      <c r="J36" s="1332"/>
      <c r="K36" s="86"/>
      <c r="L36" s="86"/>
      <c r="M36" s="2086">
        <v>17</v>
      </c>
    </row>
    <row r="37" spans="1:13">
      <c r="A37" s="2084">
        <v>18</v>
      </c>
      <c r="D37" s="2065"/>
      <c r="E37" s="2145"/>
      <c r="F37" s="1378"/>
      <c r="G37" s="87"/>
      <c r="H37" s="1181"/>
      <c r="I37" s="86"/>
      <c r="J37" s="1332"/>
      <c r="K37" s="86"/>
      <c r="L37" s="86"/>
      <c r="M37" s="2086">
        <v>18</v>
      </c>
    </row>
    <row r="38" spans="1:13">
      <c r="A38" s="2084">
        <v>19</v>
      </c>
      <c r="D38" s="2065"/>
      <c r="E38" s="2145"/>
      <c r="F38" s="1378"/>
      <c r="G38" s="87"/>
      <c r="H38" s="1181"/>
      <c r="I38" s="86"/>
      <c r="J38" s="1332"/>
      <c r="K38" s="86"/>
      <c r="L38" s="86"/>
      <c r="M38" s="2086">
        <v>19</v>
      </c>
    </row>
    <row r="39" spans="1:13">
      <c r="A39" s="2084">
        <v>20</v>
      </c>
      <c r="D39" s="2065"/>
      <c r="E39" s="2145"/>
      <c r="F39" s="1378"/>
      <c r="G39" s="87"/>
      <c r="H39" s="1181"/>
      <c r="I39" s="86"/>
      <c r="J39" s="1332"/>
      <c r="K39" s="86"/>
      <c r="L39" s="86"/>
      <c r="M39" s="2086">
        <v>20</v>
      </c>
    </row>
    <row r="40" spans="1:13">
      <c r="A40" s="2084">
        <v>21</v>
      </c>
      <c r="D40" s="2065"/>
      <c r="E40" s="2145"/>
      <c r="F40" s="1378"/>
      <c r="G40" s="87"/>
      <c r="H40" s="1181"/>
      <c r="I40" s="86"/>
      <c r="J40" s="1332"/>
      <c r="K40" s="86"/>
      <c r="L40" s="86"/>
      <c r="M40" s="2086">
        <v>21</v>
      </c>
    </row>
    <row r="41" spans="1:13">
      <c r="A41" s="2084">
        <v>22</v>
      </c>
      <c r="D41" s="2065"/>
      <c r="E41" s="2145"/>
      <c r="F41" s="1378"/>
      <c r="G41" s="87"/>
      <c r="H41" s="1181"/>
      <c r="I41" s="86"/>
      <c r="J41" s="1332"/>
      <c r="K41" s="86"/>
      <c r="L41" s="86"/>
      <c r="M41" s="2086">
        <v>22</v>
      </c>
    </row>
    <row r="42" spans="1:13">
      <c r="A42" s="2084">
        <v>23</v>
      </c>
      <c r="D42" s="2065"/>
      <c r="E42" s="2145"/>
      <c r="F42" s="1378"/>
      <c r="G42" s="87"/>
      <c r="H42" s="1181"/>
      <c r="I42" s="86"/>
      <c r="J42" s="1332"/>
      <c r="K42" s="86"/>
      <c r="L42" s="86"/>
      <c r="M42" s="2086">
        <v>23</v>
      </c>
    </row>
    <row r="43" spans="1:13">
      <c r="A43" s="2084">
        <v>24</v>
      </c>
      <c r="D43" s="2065"/>
      <c r="E43" s="2145"/>
      <c r="F43" s="1378"/>
      <c r="G43" s="87"/>
      <c r="H43" s="1181"/>
      <c r="I43" s="86"/>
      <c r="J43" s="1332"/>
      <c r="K43" s="86"/>
      <c r="L43" s="86"/>
      <c r="M43" s="2086">
        <v>24</v>
      </c>
    </row>
    <row r="44" spans="1:13">
      <c r="A44" s="2084">
        <v>25</v>
      </c>
      <c r="D44" s="2065"/>
      <c r="E44" s="2145"/>
      <c r="F44" s="1378"/>
      <c r="G44" s="87"/>
      <c r="H44" s="1181"/>
      <c r="I44" s="86"/>
      <c r="J44" s="1332"/>
      <c r="K44" s="86"/>
      <c r="L44" s="86"/>
      <c r="M44" s="2086">
        <v>25</v>
      </c>
    </row>
    <row r="45" spans="1:13">
      <c r="A45" s="2084">
        <v>26</v>
      </c>
      <c r="D45" s="2065"/>
      <c r="E45" s="2145"/>
      <c r="F45" s="1378"/>
      <c r="G45" s="87"/>
      <c r="H45" s="1181"/>
      <c r="I45" s="86"/>
      <c r="J45" s="1332"/>
      <c r="K45" s="86"/>
      <c r="L45" s="86"/>
      <c r="M45" s="2086">
        <v>26</v>
      </c>
    </row>
    <row r="46" spans="1:13">
      <c r="A46" s="2084">
        <v>27</v>
      </c>
      <c r="D46" s="2065"/>
      <c r="E46" s="2145"/>
      <c r="F46" s="1378"/>
      <c r="G46" s="87"/>
      <c r="H46" s="1181"/>
      <c r="I46" s="86"/>
      <c r="J46" s="1332"/>
      <c r="K46" s="86"/>
      <c r="L46" s="86"/>
      <c r="M46" s="2086">
        <v>27</v>
      </c>
    </row>
    <row r="47" spans="1:13">
      <c r="A47" s="2084">
        <v>28</v>
      </c>
      <c r="D47" s="2065"/>
      <c r="E47" s="2145"/>
      <c r="F47" s="1378"/>
      <c r="G47" s="87"/>
      <c r="H47" s="1181"/>
      <c r="I47" s="86"/>
      <c r="J47" s="1332"/>
      <c r="K47" s="86"/>
      <c r="L47" s="86"/>
      <c r="M47" s="2086">
        <v>28</v>
      </c>
    </row>
    <row r="48" spans="1:13">
      <c r="A48" s="2084">
        <v>29</v>
      </c>
      <c r="D48" s="2065"/>
      <c r="E48" s="2145"/>
      <c r="F48" s="1378"/>
      <c r="G48" s="87"/>
      <c r="H48" s="1181"/>
      <c r="I48" s="86"/>
      <c r="J48" s="1332"/>
      <c r="K48" s="86"/>
      <c r="L48" s="86"/>
      <c r="M48" s="2086">
        <v>29</v>
      </c>
    </row>
    <row r="49" spans="1:13">
      <c r="A49" s="2084">
        <v>30</v>
      </c>
      <c r="D49" s="2065"/>
      <c r="E49" s="2145"/>
      <c r="F49" s="1378"/>
      <c r="G49" s="87"/>
      <c r="H49" s="1181"/>
      <c r="I49" s="86"/>
      <c r="J49" s="1332"/>
      <c r="K49" s="86"/>
      <c r="L49" s="86"/>
      <c r="M49" s="2086">
        <v>30</v>
      </c>
    </row>
    <row r="50" spans="1:13">
      <c r="A50" s="2084">
        <v>31</v>
      </c>
      <c r="D50" s="2065"/>
      <c r="E50" s="2145"/>
      <c r="F50" s="1378"/>
      <c r="G50" s="87"/>
      <c r="H50" s="1181"/>
      <c r="I50" s="86"/>
      <c r="J50" s="1332"/>
      <c r="K50" s="86"/>
      <c r="L50" s="86"/>
      <c r="M50" s="2086">
        <v>31</v>
      </c>
    </row>
    <row r="51" spans="1:13">
      <c r="A51" s="2084">
        <v>32</v>
      </c>
      <c r="D51" s="2065"/>
      <c r="E51" s="2145"/>
      <c r="F51" s="1378"/>
      <c r="G51" s="87"/>
      <c r="H51" s="1181"/>
      <c r="I51" s="86"/>
      <c r="J51" s="1332"/>
      <c r="K51" s="86"/>
      <c r="L51" s="86"/>
      <c r="M51" s="2086">
        <v>32</v>
      </c>
    </row>
    <row r="52" spans="1:13">
      <c r="A52" s="2084">
        <v>33</v>
      </c>
      <c r="D52" s="2065"/>
      <c r="E52" s="2145"/>
      <c r="F52" s="1378"/>
      <c r="G52" s="87"/>
      <c r="H52" s="1181"/>
      <c r="I52" s="86"/>
      <c r="J52" s="1332"/>
      <c r="K52" s="86"/>
      <c r="L52" s="86"/>
      <c r="M52" s="2086">
        <v>33</v>
      </c>
    </row>
    <row r="53" spans="1:13">
      <c r="A53" s="2084">
        <v>34</v>
      </c>
      <c r="D53" s="2065"/>
      <c r="E53" s="2145"/>
      <c r="F53" s="1378"/>
      <c r="G53" s="87"/>
      <c r="H53" s="1181"/>
      <c r="I53" s="86"/>
      <c r="J53" s="1332"/>
      <c r="K53" s="86"/>
      <c r="L53" s="86"/>
      <c r="M53" s="2086">
        <v>34</v>
      </c>
    </row>
    <row r="54" spans="1:13">
      <c r="A54" s="2084">
        <v>35</v>
      </c>
      <c r="D54" s="2065"/>
      <c r="E54" s="2145"/>
      <c r="F54" s="1378"/>
      <c r="G54" s="87"/>
      <c r="H54" s="1181"/>
      <c r="I54" s="86"/>
      <c r="J54" s="1332"/>
      <c r="K54" s="86"/>
      <c r="L54" s="86"/>
      <c r="M54" s="2086">
        <v>35</v>
      </c>
    </row>
    <row r="55" spans="1:13">
      <c r="A55" s="2084">
        <v>36</v>
      </c>
      <c r="D55" s="2065"/>
      <c r="E55" s="2145"/>
      <c r="F55" s="1378"/>
      <c r="G55" s="87"/>
      <c r="H55" s="1181"/>
      <c r="I55" s="86"/>
      <c r="J55" s="1332"/>
      <c r="K55" s="86"/>
      <c r="L55" s="86"/>
      <c r="M55" s="2086">
        <v>36</v>
      </c>
    </row>
    <row r="56" spans="1:13">
      <c r="A56" s="2084">
        <v>37</v>
      </c>
      <c r="D56" s="2065"/>
      <c r="E56" s="2145"/>
      <c r="F56" s="1378"/>
      <c r="G56" s="87"/>
      <c r="H56" s="1181"/>
      <c r="I56" s="86"/>
      <c r="J56" s="1332"/>
      <c r="K56" s="86"/>
      <c r="L56" s="86"/>
      <c r="M56" s="2086">
        <v>37</v>
      </c>
    </row>
    <row r="57" spans="1:13">
      <c r="A57" s="2084">
        <v>38</v>
      </c>
      <c r="D57" s="2065"/>
      <c r="E57" s="2145"/>
      <c r="F57" s="1378"/>
      <c r="G57" s="87"/>
      <c r="H57" s="1181"/>
      <c r="I57" s="86"/>
      <c r="J57" s="1332"/>
      <c r="K57" s="86"/>
      <c r="L57" s="86"/>
      <c r="M57" s="2086">
        <v>38</v>
      </c>
    </row>
    <row r="58" spans="1:13">
      <c r="A58" s="2084">
        <v>39</v>
      </c>
      <c r="D58" s="2065"/>
      <c r="E58" s="2145"/>
      <c r="F58" s="1378"/>
      <c r="G58" s="87"/>
      <c r="H58" s="1181"/>
      <c r="I58" s="86"/>
      <c r="J58" s="1332"/>
      <c r="K58" s="86"/>
      <c r="L58" s="86"/>
      <c r="M58" s="2086">
        <v>39</v>
      </c>
    </row>
    <row r="59" spans="1:13">
      <c r="A59" s="2084">
        <v>40</v>
      </c>
      <c r="D59" s="2065"/>
      <c r="E59" s="2145"/>
      <c r="F59" s="1378"/>
      <c r="G59" s="87"/>
      <c r="H59" s="1181"/>
      <c r="I59" s="86"/>
      <c r="J59" s="1332"/>
      <c r="K59" s="86"/>
      <c r="L59" s="86"/>
      <c r="M59" s="2086">
        <v>40</v>
      </c>
    </row>
    <row r="60" spans="1:13">
      <c r="A60" s="2087">
        <v>41</v>
      </c>
      <c r="B60" s="1766"/>
      <c r="C60" s="1766"/>
      <c r="D60" s="2070"/>
      <c r="E60" s="1766"/>
      <c r="F60" s="1372"/>
      <c r="G60" s="87"/>
      <c r="H60" s="1181"/>
      <c r="I60" s="86"/>
      <c r="J60" s="1332"/>
      <c r="K60" s="86"/>
      <c r="L60" s="86"/>
      <c r="M60" s="2089">
        <v>41</v>
      </c>
    </row>
    <row r="61" spans="1:13">
      <c r="A61" s="1791">
        <v>42</v>
      </c>
      <c r="B61" s="1776" t="s">
        <v>3707</v>
      </c>
      <c r="C61" s="1775"/>
      <c r="D61" s="1775"/>
      <c r="E61" s="1775"/>
      <c r="F61" s="2083"/>
      <c r="G61" s="1791"/>
      <c r="H61" s="1805"/>
      <c r="I61" s="1373"/>
      <c r="J61" s="1803"/>
      <c r="K61" s="1373"/>
      <c r="L61" s="1373"/>
      <c r="M61" s="2086">
        <v>42</v>
      </c>
    </row>
    <row r="62" spans="1:13" ht="15.75" thickBot="1">
      <c r="A62" s="699"/>
      <c r="B62" s="2073"/>
      <c r="C62" s="700"/>
      <c r="D62" s="700"/>
      <c r="E62" s="2155" t="s">
        <v>3025</v>
      </c>
      <c r="F62" s="1392">
        <f>SUM(F20:F60)</f>
        <v>0</v>
      </c>
      <c r="G62" s="699"/>
      <c r="H62" s="1184">
        <f>SUM(H20:H60)</f>
        <v>0</v>
      </c>
      <c r="I62" s="2156"/>
      <c r="J62" s="1184">
        <f>SUM(J20:J60)</f>
        <v>0</v>
      </c>
      <c r="K62" s="1184">
        <f>SUM(K20:K60)</f>
        <v>0</v>
      </c>
      <c r="L62" s="1409">
        <f>SUM(L20:L60)</f>
        <v>0</v>
      </c>
      <c r="M62" s="2157"/>
    </row>
    <row r="63" spans="1:13">
      <c r="A63" s="96" t="s">
        <v>3795</v>
      </c>
      <c r="G63" s="96" t="s">
        <v>3796</v>
      </c>
      <c r="M63" s="2075" t="s">
        <v>3990</v>
      </c>
    </row>
    <row r="64" spans="1:13">
      <c r="A64" s="708" t="s">
        <v>3991</v>
      </c>
      <c r="B64" s="708"/>
      <c r="C64" s="708"/>
      <c r="D64" s="708"/>
      <c r="E64" s="708"/>
      <c r="F64" s="708"/>
      <c r="G64" s="708" t="s">
        <v>3992</v>
      </c>
      <c r="H64" s="708"/>
      <c r="I64" s="708"/>
      <c r="J64" s="708"/>
      <c r="K64" s="708"/>
      <c r="L64" s="708"/>
      <c r="M64" s="708"/>
    </row>
    <row r="65" spans="1:13" ht="15.75">
      <c r="A65" s="1806" t="s">
        <v>1588</v>
      </c>
      <c r="B65" s="708"/>
      <c r="C65" s="708"/>
      <c r="D65" s="708"/>
      <c r="E65" s="708"/>
      <c r="F65" s="708"/>
    </row>
    <row r="66" spans="1:13" ht="15.75" thickBot="1">
      <c r="A66" s="96" t="str">
        <f>'Data Sheet'!$C$25</f>
        <v xml:space="preserve">KeySpan Gas East Corp./D/B/A National Grid </v>
      </c>
      <c r="E66" s="724" t="s">
        <v>2174</v>
      </c>
      <c r="F66" s="2158" t="str">
        <f>'Data Sheet'!$C$38</f>
        <v>December 31, 2013</v>
      </c>
      <c r="G66" s="96" t="str">
        <f>'Data Sheet'!$C$25</f>
        <v xml:space="preserve">KeySpan Gas East Corp./D/B/A National Grid </v>
      </c>
      <c r="K66" s="724" t="s">
        <v>2174</v>
      </c>
      <c r="L66" s="2158" t="str">
        <f>'Data Sheet'!$C$38</f>
        <v>December 31, 2013</v>
      </c>
    </row>
    <row r="67" spans="1:13">
      <c r="A67" s="689"/>
      <c r="B67" s="690"/>
      <c r="C67" s="690"/>
      <c r="D67" s="690"/>
      <c r="E67" s="690"/>
      <c r="F67" s="690"/>
      <c r="G67" s="689"/>
      <c r="H67" s="690"/>
      <c r="I67" s="690"/>
      <c r="J67" s="690"/>
      <c r="K67" s="690"/>
      <c r="L67" s="690"/>
      <c r="M67" s="1808"/>
    </row>
    <row r="68" spans="1:13">
      <c r="A68" s="710" t="s">
        <v>1827</v>
      </c>
      <c r="B68" s="708"/>
      <c r="C68" s="708"/>
      <c r="D68" s="708"/>
      <c r="E68" s="708"/>
      <c r="F68" s="2159"/>
      <c r="G68" s="710" t="s">
        <v>1827</v>
      </c>
      <c r="H68" s="708"/>
      <c r="I68" s="708"/>
      <c r="J68" s="708"/>
      <c r="K68" s="708"/>
      <c r="L68" s="708"/>
      <c r="M68" s="711"/>
    </row>
    <row r="69" spans="1:13">
      <c r="A69" s="1809"/>
      <c r="B69" s="1810"/>
      <c r="C69" s="1810"/>
      <c r="D69" s="1810"/>
      <c r="E69" s="1810"/>
      <c r="F69" s="1810"/>
      <c r="G69" s="1762"/>
      <c r="H69" s="1810"/>
      <c r="I69" s="1810"/>
      <c r="J69" s="1810"/>
      <c r="K69" s="1810"/>
      <c r="L69" s="1810"/>
      <c r="M69" s="1770"/>
    </row>
    <row r="70" spans="1:13">
      <c r="A70" s="2080"/>
      <c r="B70" s="1776"/>
      <c r="C70" s="1792"/>
      <c r="D70" s="1775"/>
      <c r="E70" s="2093"/>
      <c r="F70" s="2160" t="s">
        <v>3782</v>
      </c>
      <c r="G70" s="1791"/>
      <c r="H70" s="2085" t="s">
        <v>3783</v>
      </c>
      <c r="I70" s="1776"/>
      <c r="J70" s="1775"/>
      <c r="K70" s="2151" t="s">
        <v>3782</v>
      </c>
      <c r="L70" s="2151" t="s">
        <v>3784</v>
      </c>
      <c r="M70" s="2083"/>
    </row>
    <row r="71" spans="1:13">
      <c r="A71" s="1779" t="s">
        <v>339</v>
      </c>
      <c r="C71" s="1757"/>
      <c r="D71" s="719" t="s">
        <v>2000</v>
      </c>
      <c r="E71" s="2066" t="s">
        <v>3369</v>
      </c>
      <c r="F71" s="2152" t="s">
        <v>3785</v>
      </c>
      <c r="G71" s="696"/>
      <c r="H71" s="1758" t="s">
        <v>3786</v>
      </c>
      <c r="I71" s="1759"/>
      <c r="J71" s="708" t="s">
        <v>3787</v>
      </c>
      <c r="K71" s="1780" t="s">
        <v>3785</v>
      </c>
      <c r="L71" s="1780" t="s">
        <v>3788</v>
      </c>
      <c r="M71" s="2086"/>
    </row>
    <row r="72" spans="1:13">
      <c r="A72" s="1779" t="s">
        <v>342</v>
      </c>
      <c r="B72" s="1759" t="s">
        <v>3789</v>
      </c>
      <c r="C72" s="1760"/>
      <c r="D72" s="719" t="s">
        <v>3790</v>
      </c>
      <c r="E72" s="2066" t="s">
        <v>3791</v>
      </c>
      <c r="F72" s="2152" t="s">
        <v>3868</v>
      </c>
      <c r="G72" s="696"/>
      <c r="H72" s="1758" t="s">
        <v>3792</v>
      </c>
      <c r="I72" s="1759"/>
      <c r="J72" s="708" t="s">
        <v>3793</v>
      </c>
      <c r="K72" s="1780" t="s">
        <v>2761</v>
      </c>
      <c r="L72" s="1780" t="s">
        <v>3794</v>
      </c>
      <c r="M72" s="1781" t="s">
        <v>339</v>
      </c>
    </row>
    <row r="73" spans="1:13">
      <c r="A73" s="2087"/>
      <c r="B73" s="2064" t="s">
        <v>2004</v>
      </c>
      <c r="C73" s="1768"/>
      <c r="D73" s="1787" t="s">
        <v>2005</v>
      </c>
      <c r="E73" s="2068" t="s">
        <v>2006</v>
      </c>
      <c r="F73" s="1787" t="s">
        <v>2007</v>
      </c>
      <c r="G73" s="1762"/>
      <c r="H73" s="2088" t="s">
        <v>959</v>
      </c>
      <c r="I73" s="2064"/>
      <c r="J73" s="1810" t="s">
        <v>960</v>
      </c>
      <c r="K73" s="1783" t="s">
        <v>961</v>
      </c>
      <c r="L73" s="1783" t="s">
        <v>962</v>
      </c>
      <c r="M73" s="1788" t="s">
        <v>342</v>
      </c>
    </row>
    <row r="74" spans="1:13">
      <c r="A74" s="2084">
        <v>1</v>
      </c>
      <c r="D74" s="2065"/>
      <c r="F74" s="1379"/>
      <c r="G74" s="2153"/>
      <c r="H74" s="1939"/>
      <c r="I74" s="1379"/>
      <c r="J74" s="2161"/>
      <c r="K74" s="1379"/>
      <c r="L74" s="1379"/>
      <c r="M74" s="2086">
        <v>1</v>
      </c>
    </row>
    <row r="75" spans="1:13">
      <c r="A75" s="2084">
        <v>2</v>
      </c>
      <c r="D75" s="2065"/>
      <c r="F75" s="86"/>
      <c r="G75" s="87"/>
      <c r="H75" s="1181"/>
      <c r="I75" s="86"/>
      <c r="J75" s="93"/>
      <c r="K75" s="86"/>
      <c r="L75" s="86"/>
      <c r="M75" s="2086">
        <v>2</v>
      </c>
    </row>
    <row r="76" spans="1:13">
      <c r="A76" s="2084">
        <v>3</v>
      </c>
      <c r="D76" s="2065"/>
      <c r="F76" s="86"/>
      <c r="G76" s="87"/>
      <c r="H76" s="1181"/>
      <c r="I76" s="86"/>
      <c r="J76" s="93"/>
      <c r="K76" s="86"/>
      <c r="L76" s="86"/>
      <c r="M76" s="2086">
        <v>3</v>
      </c>
    </row>
    <row r="77" spans="1:13">
      <c r="A77" s="2084">
        <v>4</v>
      </c>
      <c r="D77" s="2065"/>
      <c r="F77" s="86"/>
      <c r="G77" s="87"/>
      <c r="H77" s="1181"/>
      <c r="I77" s="86"/>
      <c r="J77" s="93"/>
      <c r="K77" s="86"/>
      <c r="L77" s="86"/>
      <c r="M77" s="2086">
        <v>4</v>
      </c>
    </row>
    <row r="78" spans="1:13">
      <c r="A78" s="2084">
        <v>5</v>
      </c>
      <c r="D78" s="2065"/>
      <c r="F78" s="86"/>
      <c r="G78" s="87"/>
      <c r="H78" s="1181"/>
      <c r="I78" s="86"/>
      <c r="J78" s="93"/>
      <c r="K78" s="86"/>
      <c r="L78" s="86"/>
      <c r="M78" s="2086">
        <v>5</v>
      </c>
    </row>
    <row r="79" spans="1:13">
      <c r="A79" s="2084">
        <v>6</v>
      </c>
      <c r="D79" s="2065"/>
      <c r="F79" s="86"/>
      <c r="G79" s="87"/>
      <c r="H79" s="1181"/>
      <c r="I79" s="86"/>
      <c r="J79" s="93"/>
      <c r="K79" s="86"/>
      <c r="L79" s="86"/>
      <c r="M79" s="2086">
        <v>6</v>
      </c>
    </row>
    <row r="80" spans="1:13">
      <c r="A80" s="2084">
        <v>7</v>
      </c>
      <c r="D80" s="2065"/>
      <c r="F80" s="86"/>
      <c r="G80" s="87"/>
      <c r="H80" s="1181"/>
      <c r="I80" s="86"/>
      <c r="J80" s="93"/>
      <c r="K80" s="86"/>
      <c r="L80" s="86"/>
      <c r="M80" s="2086">
        <v>7</v>
      </c>
    </row>
    <row r="81" spans="1:13">
      <c r="A81" s="2084">
        <v>8</v>
      </c>
      <c r="D81" s="2065"/>
      <c r="F81" s="86"/>
      <c r="G81" s="87"/>
      <c r="H81" s="1181"/>
      <c r="I81" s="86"/>
      <c r="J81" s="93"/>
      <c r="K81" s="86"/>
      <c r="L81" s="86"/>
      <c r="M81" s="2086">
        <v>8</v>
      </c>
    </row>
    <row r="82" spans="1:13">
      <c r="A82" s="2084">
        <v>9</v>
      </c>
      <c r="D82" s="2065"/>
      <c r="F82" s="86"/>
      <c r="G82" s="87"/>
      <c r="H82" s="1181"/>
      <c r="I82" s="86"/>
      <c r="J82" s="93"/>
      <c r="K82" s="86"/>
      <c r="L82" s="86"/>
      <c r="M82" s="2086">
        <v>9</v>
      </c>
    </row>
    <row r="83" spans="1:13">
      <c r="A83" s="2084">
        <v>10</v>
      </c>
      <c r="D83" s="2065"/>
      <c r="F83" s="86"/>
      <c r="G83" s="87"/>
      <c r="H83" s="1181"/>
      <c r="I83" s="86"/>
      <c r="J83" s="93"/>
      <c r="K83" s="86"/>
      <c r="L83" s="86"/>
      <c r="M83" s="2086">
        <v>10</v>
      </c>
    </row>
    <row r="84" spans="1:13">
      <c r="A84" s="2084">
        <v>11</v>
      </c>
      <c r="D84" s="2065"/>
      <c r="F84" s="86"/>
      <c r="G84" s="87"/>
      <c r="H84" s="1181"/>
      <c r="I84" s="86"/>
      <c r="J84" s="93"/>
      <c r="K84" s="86"/>
      <c r="L84" s="86"/>
      <c r="M84" s="2086">
        <v>11</v>
      </c>
    </row>
    <row r="85" spans="1:13">
      <c r="A85" s="2084">
        <v>12</v>
      </c>
      <c r="D85" s="2065"/>
      <c r="F85" s="86"/>
      <c r="G85" s="87"/>
      <c r="H85" s="1181"/>
      <c r="I85" s="86"/>
      <c r="J85" s="93"/>
      <c r="K85" s="86"/>
      <c r="L85" s="86"/>
      <c r="M85" s="2086">
        <v>12</v>
      </c>
    </row>
    <row r="86" spans="1:13">
      <c r="A86" s="2084">
        <v>13</v>
      </c>
      <c r="D86" s="2065"/>
      <c r="F86" s="86"/>
      <c r="G86" s="87"/>
      <c r="H86" s="1181"/>
      <c r="I86" s="86"/>
      <c r="J86" s="93"/>
      <c r="K86" s="86"/>
      <c r="L86" s="86"/>
      <c r="M86" s="2086">
        <v>13</v>
      </c>
    </row>
    <row r="87" spans="1:13">
      <c r="A87" s="2084">
        <v>14</v>
      </c>
      <c r="D87" s="2065"/>
      <c r="F87" s="86"/>
      <c r="G87" s="87"/>
      <c r="H87" s="1181"/>
      <c r="I87" s="86"/>
      <c r="J87" s="93"/>
      <c r="K87" s="86"/>
      <c r="L87" s="86"/>
      <c r="M87" s="2086">
        <v>14</v>
      </c>
    </row>
    <row r="88" spans="1:13">
      <c r="A88" s="2084">
        <v>15</v>
      </c>
      <c r="D88" s="2065"/>
      <c r="F88" s="86"/>
      <c r="G88" s="87"/>
      <c r="H88" s="1181"/>
      <c r="I88" s="86"/>
      <c r="J88" s="93"/>
      <c r="K88" s="86"/>
      <c r="L88" s="86"/>
      <c r="M88" s="2086">
        <v>15</v>
      </c>
    </row>
    <row r="89" spans="1:13">
      <c r="A89" s="2084">
        <v>16</v>
      </c>
      <c r="D89" s="2065"/>
      <c r="F89" s="86"/>
      <c r="G89" s="87"/>
      <c r="H89" s="1181"/>
      <c r="I89" s="86"/>
      <c r="J89" s="93"/>
      <c r="K89" s="86"/>
      <c r="L89" s="86"/>
      <c r="M89" s="2086">
        <v>16</v>
      </c>
    </row>
    <row r="90" spans="1:13">
      <c r="A90" s="2084">
        <v>17</v>
      </c>
      <c r="D90" s="2065"/>
      <c r="F90" s="86"/>
      <c r="G90" s="87"/>
      <c r="H90" s="1181"/>
      <c r="I90" s="86"/>
      <c r="J90" s="93"/>
      <c r="K90" s="86"/>
      <c r="L90" s="86"/>
      <c r="M90" s="2086">
        <v>17</v>
      </c>
    </row>
    <row r="91" spans="1:13">
      <c r="A91" s="2084">
        <v>18</v>
      </c>
      <c r="D91" s="2065"/>
      <c r="F91" s="86"/>
      <c r="G91" s="87"/>
      <c r="H91" s="1181"/>
      <c r="I91" s="86"/>
      <c r="J91" s="93"/>
      <c r="K91" s="86"/>
      <c r="L91" s="86"/>
      <c r="M91" s="2086">
        <v>18</v>
      </c>
    </row>
    <row r="92" spans="1:13">
      <c r="A92" s="2084">
        <v>19</v>
      </c>
      <c r="D92" s="2065"/>
      <c r="F92" s="86"/>
      <c r="G92" s="87"/>
      <c r="H92" s="1181"/>
      <c r="I92" s="86"/>
      <c r="J92" s="93"/>
      <c r="K92" s="86"/>
      <c r="L92" s="86"/>
      <c r="M92" s="2086">
        <v>19</v>
      </c>
    </row>
    <row r="93" spans="1:13">
      <c r="A93" s="2084">
        <v>20</v>
      </c>
      <c r="D93" s="2065"/>
      <c r="F93" s="86"/>
      <c r="G93" s="87"/>
      <c r="H93" s="1181"/>
      <c r="I93" s="86"/>
      <c r="J93" s="93"/>
      <c r="K93" s="86"/>
      <c r="L93" s="86"/>
      <c r="M93" s="2086">
        <v>20</v>
      </c>
    </row>
    <row r="94" spans="1:13">
      <c r="A94" s="2084">
        <v>21</v>
      </c>
      <c r="D94" s="2065"/>
      <c r="F94" s="86"/>
      <c r="G94" s="87"/>
      <c r="H94" s="1181"/>
      <c r="I94" s="86"/>
      <c r="J94" s="93"/>
      <c r="K94" s="86"/>
      <c r="L94" s="86"/>
      <c r="M94" s="2086">
        <v>21</v>
      </c>
    </row>
    <row r="95" spans="1:13">
      <c r="A95" s="2084">
        <v>22</v>
      </c>
      <c r="D95" s="2065"/>
      <c r="F95" s="86"/>
      <c r="G95" s="87"/>
      <c r="H95" s="1181"/>
      <c r="I95" s="86"/>
      <c r="J95" s="93"/>
      <c r="K95" s="86"/>
      <c r="L95" s="86"/>
      <c r="M95" s="2086">
        <v>22</v>
      </c>
    </row>
    <row r="96" spans="1:13">
      <c r="A96" s="2084">
        <v>23</v>
      </c>
      <c r="D96" s="2065"/>
      <c r="F96" s="86"/>
      <c r="G96" s="87"/>
      <c r="H96" s="1181"/>
      <c r="I96" s="86"/>
      <c r="J96" s="93"/>
      <c r="K96" s="86"/>
      <c r="L96" s="86"/>
      <c r="M96" s="2086">
        <v>23</v>
      </c>
    </row>
    <row r="97" spans="1:13">
      <c r="A97" s="2084">
        <v>24</v>
      </c>
      <c r="D97" s="2065"/>
      <c r="F97" s="86"/>
      <c r="G97" s="87"/>
      <c r="H97" s="1181"/>
      <c r="I97" s="86"/>
      <c r="J97" s="93"/>
      <c r="K97" s="86"/>
      <c r="L97" s="86"/>
      <c r="M97" s="2086">
        <v>24</v>
      </c>
    </row>
    <row r="98" spans="1:13">
      <c r="A98" s="2084">
        <v>25</v>
      </c>
      <c r="D98" s="2065"/>
      <c r="F98" s="86"/>
      <c r="G98" s="87"/>
      <c r="H98" s="1181"/>
      <c r="I98" s="86"/>
      <c r="J98" s="93"/>
      <c r="K98" s="86"/>
      <c r="L98" s="86"/>
      <c r="M98" s="2086">
        <v>25</v>
      </c>
    </row>
    <row r="99" spans="1:13">
      <c r="A99" s="2084">
        <v>26</v>
      </c>
      <c r="D99" s="2065"/>
      <c r="F99" s="86"/>
      <c r="G99" s="87"/>
      <c r="H99" s="1181"/>
      <c r="I99" s="86"/>
      <c r="J99" s="93"/>
      <c r="K99" s="86"/>
      <c r="L99" s="86"/>
      <c r="M99" s="2086">
        <v>26</v>
      </c>
    </row>
    <row r="100" spans="1:13">
      <c r="A100" s="2084">
        <v>27</v>
      </c>
      <c r="D100" s="2065"/>
      <c r="F100" s="86"/>
      <c r="G100" s="87"/>
      <c r="H100" s="1181"/>
      <c r="I100" s="86"/>
      <c r="J100" s="93"/>
      <c r="K100" s="86"/>
      <c r="L100" s="86"/>
      <c r="M100" s="2086">
        <v>27</v>
      </c>
    </row>
    <row r="101" spans="1:13">
      <c r="A101" s="2084">
        <v>28</v>
      </c>
      <c r="D101" s="2065"/>
      <c r="F101" s="86"/>
      <c r="G101" s="87"/>
      <c r="H101" s="1181"/>
      <c r="I101" s="86"/>
      <c r="J101" s="93"/>
      <c r="K101" s="86"/>
      <c r="L101" s="86"/>
      <c r="M101" s="2086">
        <v>28</v>
      </c>
    </row>
    <row r="102" spans="1:13">
      <c r="A102" s="2084">
        <v>29</v>
      </c>
      <c r="D102" s="2065"/>
      <c r="F102" s="86"/>
      <c r="G102" s="87"/>
      <c r="H102" s="1181"/>
      <c r="I102" s="86"/>
      <c r="J102" s="93"/>
      <c r="K102" s="86"/>
      <c r="L102" s="86"/>
      <c r="M102" s="2086">
        <v>29</v>
      </c>
    </row>
    <row r="103" spans="1:13">
      <c r="A103" s="2084">
        <v>30</v>
      </c>
      <c r="D103" s="2065"/>
      <c r="F103" s="86"/>
      <c r="G103" s="87"/>
      <c r="H103" s="1181"/>
      <c r="I103" s="86"/>
      <c r="J103" s="93"/>
      <c r="K103" s="86"/>
      <c r="L103" s="86"/>
      <c r="M103" s="2086">
        <v>30</v>
      </c>
    </row>
    <row r="104" spans="1:13">
      <c r="A104" s="2084">
        <v>31</v>
      </c>
      <c r="D104" s="2065"/>
      <c r="F104" s="86"/>
      <c r="G104" s="87"/>
      <c r="H104" s="1181"/>
      <c r="I104" s="86"/>
      <c r="J104" s="93"/>
      <c r="K104" s="86"/>
      <c r="L104" s="86"/>
      <c r="M104" s="2086">
        <v>31</v>
      </c>
    </row>
    <row r="105" spans="1:13">
      <c r="A105" s="2084">
        <v>32</v>
      </c>
      <c r="D105" s="2065"/>
      <c r="F105" s="86"/>
      <c r="G105" s="87"/>
      <c r="H105" s="1181"/>
      <c r="I105" s="86"/>
      <c r="J105" s="93"/>
      <c r="K105" s="86"/>
      <c r="L105" s="86"/>
      <c r="M105" s="2086">
        <v>32</v>
      </c>
    </row>
    <row r="106" spans="1:13">
      <c r="A106" s="2084">
        <v>33</v>
      </c>
      <c r="D106" s="2065"/>
      <c r="F106" s="86"/>
      <c r="G106" s="87"/>
      <c r="H106" s="1181"/>
      <c r="I106" s="86"/>
      <c r="J106" s="93"/>
      <c r="K106" s="86"/>
      <c r="L106" s="86"/>
      <c r="M106" s="2086">
        <v>33</v>
      </c>
    </row>
    <row r="107" spans="1:13">
      <c r="A107" s="2084">
        <v>34</v>
      </c>
      <c r="D107" s="2065"/>
      <c r="F107" s="86"/>
      <c r="G107" s="87"/>
      <c r="H107" s="1181"/>
      <c r="I107" s="86"/>
      <c r="J107" s="93"/>
      <c r="K107" s="86"/>
      <c r="L107" s="86"/>
      <c r="M107" s="2086">
        <v>34</v>
      </c>
    </row>
    <row r="108" spans="1:13">
      <c r="A108" s="2084">
        <v>35</v>
      </c>
      <c r="D108" s="2065"/>
      <c r="F108" s="86"/>
      <c r="G108" s="87"/>
      <c r="H108" s="1181"/>
      <c r="I108" s="86"/>
      <c r="J108" s="93"/>
      <c r="K108" s="86"/>
      <c r="L108" s="86"/>
      <c r="M108" s="2086">
        <v>35</v>
      </c>
    </row>
    <row r="109" spans="1:13">
      <c r="A109" s="2084">
        <v>36</v>
      </c>
      <c r="D109" s="2065"/>
      <c r="F109" s="86"/>
      <c r="G109" s="87"/>
      <c r="H109" s="1181"/>
      <c r="I109" s="86"/>
      <c r="J109" s="93"/>
      <c r="K109" s="86"/>
      <c r="L109" s="86"/>
      <c r="M109" s="2086">
        <v>36</v>
      </c>
    </row>
    <row r="110" spans="1:13">
      <c r="A110" s="2084">
        <v>37</v>
      </c>
      <c r="D110" s="2065"/>
      <c r="F110" s="86"/>
      <c r="G110" s="87"/>
      <c r="H110" s="1181"/>
      <c r="I110" s="86"/>
      <c r="J110" s="93"/>
      <c r="K110" s="86"/>
      <c r="L110" s="86"/>
      <c r="M110" s="2086">
        <v>37</v>
      </c>
    </row>
    <row r="111" spans="1:13">
      <c r="A111" s="2084">
        <v>38</v>
      </c>
      <c r="D111" s="2065"/>
      <c r="F111" s="86"/>
      <c r="G111" s="87"/>
      <c r="H111" s="1181"/>
      <c r="I111" s="86"/>
      <c r="J111" s="93"/>
      <c r="K111" s="86"/>
      <c r="L111" s="86"/>
      <c r="M111" s="2086">
        <v>38</v>
      </c>
    </row>
    <row r="112" spans="1:13">
      <c r="A112" s="2084">
        <v>39</v>
      </c>
      <c r="D112" s="2065"/>
      <c r="F112" s="86"/>
      <c r="G112" s="87"/>
      <c r="H112" s="1181"/>
      <c r="I112" s="86"/>
      <c r="J112" s="93"/>
      <c r="K112" s="86"/>
      <c r="L112" s="86"/>
      <c r="M112" s="2086">
        <v>39</v>
      </c>
    </row>
    <row r="113" spans="1:13">
      <c r="A113" s="2084">
        <v>40</v>
      </c>
      <c r="D113" s="2065"/>
      <c r="F113" s="86"/>
      <c r="G113" s="87"/>
      <c r="H113" s="1181"/>
      <c r="I113" s="86"/>
      <c r="J113" s="93"/>
      <c r="K113" s="86"/>
      <c r="L113" s="86"/>
      <c r="M113" s="2086">
        <v>40</v>
      </c>
    </row>
    <row r="114" spans="1:13" ht="15.75" thickBot="1">
      <c r="A114" s="2162">
        <v>41</v>
      </c>
      <c r="B114" s="700"/>
      <c r="C114" s="700"/>
      <c r="D114" s="2163"/>
      <c r="E114" s="700"/>
      <c r="F114" s="2164"/>
      <c r="G114" s="87"/>
      <c r="H114" s="1181"/>
      <c r="I114" s="86"/>
      <c r="J114" s="93"/>
      <c r="K114" s="86"/>
      <c r="L114" s="86"/>
      <c r="M114" s="2157">
        <v>41</v>
      </c>
    </row>
    <row r="115" spans="1:13">
      <c r="A115" s="689"/>
      <c r="B115" s="690"/>
      <c r="C115" s="690"/>
      <c r="D115" s="690"/>
      <c r="E115" s="690"/>
      <c r="F115" s="690"/>
      <c r="G115" s="689"/>
      <c r="H115" s="690"/>
      <c r="I115" s="690"/>
      <c r="J115" s="690"/>
      <c r="K115" s="690"/>
      <c r="L115" s="690"/>
      <c r="M115" s="1808"/>
    </row>
    <row r="116" spans="1:13">
      <c r="A116" s="696"/>
      <c r="F116" s="2145"/>
      <c r="G116" s="696"/>
      <c r="M116" s="716"/>
    </row>
    <row r="117" spans="1:13">
      <c r="A117" s="696"/>
      <c r="F117" s="2145"/>
      <c r="G117" s="696"/>
      <c r="M117" s="716"/>
    </row>
    <row r="118" spans="1:13">
      <c r="A118" s="696"/>
      <c r="F118" s="2145"/>
      <c r="G118" s="696"/>
      <c r="M118" s="716"/>
    </row>
    <row r="119" spans="1:13">
      <c r="A119" s="696"/>
      <c r="F119" s="2145"/>
      <c r="G119" s="696"/>
      <c r="M119" s="716"/>
    </row>
    <row r="120" spans="1:13">
      <c r="A120" s="696"/>
      <c r="F120" s="2145"/>
      <c r="G120" s="696"/>
      <c r="M120" s="716"/>
    </row>
    <row r="121" spans="1:13">
      <c r="A121" s="696"/>
      <c r="F121" s="2145"/>
      <c r="G121" s="696"/>
      <c r="M121" s="716"/>
    </row>
    <row r="122" spans="1:13">
      <c r="A122" s="696"/>
      <c r="F122" s="2145"/>
      <c r="G122" s="696"/>
      <c r="M122" s="716"/>
    </row>
    <row r="123" spans="1:13">
      <c r="A123" s="696"/>
      <c r="F123" s="2145"/>
      <c r="G123" s="696"/>
      <c r="M123" s="716"/>
    </row>
    <row r="124" spans="1:13">
      <c r="A124" s="696"/>
      <c r="F124" s="2145"/>
      <c r="G124" s="696"/>
      <c r="M124" s="716"/>
    </row>
    <row r="125" spans="1:13">
      <c r="A125" s="696"/>
      <c r="F125" s="2145"/>
      <c r="G125" s="696"/>
      <c r="M125" s="716"/>
    </row>
    <row r="126" spans="1:13">
      <c r="A126" s="696"/>
      <c r="F126" s="2145"/>
      <c r="G126" s="696"/>
      <c r="M126" s="716"/>
    </row>
    <row r="127" spans="1:13" ht="15.75" thickBot="1">
      <c r="A127" s="699"/>
      <c r="B127" s="700"/>
      <c r="C127" s="700"/>
      <c r="D127" s="700"/>
      <c r="E127" s="700"/>
      <c r="F127" s="700"/>
      <c r="G127" s="699"/>
      <c r="H127" s="700"/>
      <c r="I127" s="700"/>
      <c r="J127" s="700"/>
      <c r="K127" s="700"/>
      <c r="L127" s="700"/>
      <c r="M127" s="722"/>
    </row>
    <row r="128" spans="1:13">
      <c r="A128" s="96" t="s">
        <v>3796</v>
      </c>
      <c r="G128" s="96" t="s">
        <v>3796</v>
      </c>
      <c r="M128" s="2075" t="s">
        <v>3990</v>
      </c>
    </row>
    <row r="129" spans="1:13">
      <c r="A129" s="708" t="s">
        <v>3993</v>
      </c>
      <c r="B129" s="708"/>
      <c r="C129" s="708"/>
      <c r="D129" s="708"/>
      <c r="E129" s="708"/>
      <c r="F129" s="708"/>
      <c r="G129" s="708" t="s">
        <v>3994</v>
      </c>
      <c r="H129" s="708"/>
      <c r="I129" s="708"/>
      <c r="J129" s="708"/>
      <c r="K129" s="708"/>
      <c r="L129" s="708"/>
      <c r="M129" s="708"/>
    </row>
    <row r="130" spans="1:13">
      <c r="A130" s="2145"/>
      <c r="B130" s="2145"/>
      <c r="C130" s="2145"/>
      <c r="D130" s="2145"/>
      <c r="E130" s="2145"/>
      <c r="F130" s="2145"/>
    </row>
    <row r="131" spans="1:13">
      <c r="A131" s="2145"/>
      <c r="B131" s="2145"/>
      <c r="C131" s="2145"/>
      <c r="D131" s="2145"/>
      <c r="E131" s="2145"/>
      <c r="F131" s="2145"/>
    </row>
    <row r="132" spans="1:13">
      <c r="A132" s="2145"/>
      <c r="B132" s="2145"/>
      <c r="C132" s="2145"/>
      <c r="D132" s="2145"/>
      <c r="E132" s="2145"/>
      <c r="F132" s="2145"/>
    </row>
  </sheetData>
  <mergeCells count="17">
    <mergeCell ref="G19:H19"/>
    <mergeCell ref="I19:J19"/>
    <mergeCell ref="G16:H16"/>
    <mergeCell ref="G17:H17"/>
    <mergeCell ref="I17:J17"/>
    <mergeCell ref="G18:H18"/>
    <mergeCell ref="I18:J18"/>
    <mergeCell ref="A6:C7"/>
    <mergeCell ref="D6:F12"/>
    <mergeCell ref="G6:J9"/>
    <mergeCell ref="K7:M12"/>
    <mergeCell ref="A8:C10"/>
    <mergeCell ref="G10:J13"/>
    <mergeCell ref="A12:C14"/>
    <mergeCell ref="D13:F15"/>
    <mergeCell ref="K13:M14"/>
    <mergeCell ref="G14:J15"/>
  </mergeCells>
  <phoneticPr fontId="0" type="noConversion"/>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3.xml><?xml version="1.0" encoding="utf-8"?>
<worksheet xmlns="http://schemas.openxmlformats.org/spreadsheetml/2006/main" xmlns:r="http://schemas.openxmlformats.org/officeDocument/2006/relationships">
  <sheetPr transitionEvaluation="1" codeName="Sheet3">
    <tabColor rgb="FF00B0F0"/>
    <pageSetUpPr fitToPage="1"/>
  </sheetPr>
  <dimension ref="A1:J60"/>
  <sheetViews>
    <sheetView defaultGridColor="0" colorId="22" zoomScale="85" zoomScaleNormal="85" zoomScaleSheetLayoutView="100" workbookViewId="0">
      <selection activeCell="M9" sqref="M9"/>
    </sheetView>
  </sheetViews>
  <sheetFormatPr defaultColWidth="9.6640625" defaultRowHeight="15"/>
  <cols>
    <col min="1" max="1" width="2.6640625" style="96" customWidth="1"/>
    <col min="2" max="2" width="12.6640625" style="96" customWidth="1"/>
    <col min="3" max="3" width="8.6640625" style="96" customWidth="1"/>
    <col min="4" max="4" width="7.6640625" style="96" customWidth="1"/>
    <col min="5" max="6" width="12.6640625" style="96" customWidth="1"/>
    <col min="7" max="7" width="7.6640625" style="96" customWidth="1"/>
    <col min="8" max="8" width="8.6640625" style="96" customWidth="1"/>
    <col min="9" max="9" width="12.6640625" style="96" customWidth="1"/>
    <col min="10" max="10" width="2.6640625" style="96" customWidth="1"/>
    <col min="11" max="16384" width="9.6640625" style="96"/>
  </cols>
  <sheetData>
    <row r="1" spans="1:10" ht="15.75" thickBot="1"/>
    <row r="2" spans="1:10" ht="15.95" customHeight="1">
      <c r="A2" s="922"/>
      <c r="B2" s="923"/>
      <c r="C2" s="923"/>
      <c r="D2" s="923"/>
      <c r="E2" s="923"/>
      <c r="F2" s="923"/>
      <c r="G2" s="2983"/>
      <c r="H2" s="2984"/>
      <c r="I2" s="923"/>
      <c r="J2" s="1252"/>
    </row>
    <row r="3" spans="1:10" ht="15" customHeight="1">
      <c r="A3" s="695"/>
      <c r="B3" s="95"/>
      <c r="C3" s="95"/>
      <c r="D3" s="95"/>
      <c r="E3" s="95"/>
      <c r="F3" s="95"/>
      <c r="G3" s="95"/>
      <c r="H3" s="95"/>
      <c r="I3" s="95"/>
      <c r="J3" s="791"/>
    </row>
    <row r="4" spans="1:10" ht="15" customHeight="1">
      <c r="A4" s="695"/>
      <c r="B4" s="95"/>
      <c r="C4" s="95"/>
      <c r="D4" s="95"/>
      <c r="E4" s="95"/>
      <c r="F4" s="95"/>
      <c r="G4" s="95"/>
      <c r="H4" s="95"/>
      <c r="I4" s="95"/>
      <c r="J4" s="791"/>
    </row>
    <row r="5" spans="1:10" ht="27" customHeight="1">
      <c r="A5" s="2985" t="s">
        <v>469</v>
      </c>
      <c r="B5" s="789"/>
      <c r="C5" s="789"/>
      <c r="D5" s="789"/>
      <c r="E5" s="789"/>
      <c r="F5" s="789"/>
      <c r="G5" s="789"/>
      <c r="H5" s="789"/>
      <c r="I5" s="789"/>
      <c r="J5" s="1166"/>
    </row>
    <row r="6" spans="1:10" ht="24" customHeight="1">
      <c r="A6" s="2986" t="s">
        <v>470</v>
      </c>
      <c r="B6" s="789"/>
      <c r="C6" s="789"/>
      <c r="D6" s="789"/>
      <c r="E6" s="789"/>
      <c r="F6" s="789"/>
      <c r="G6" s="789"/>
      <c r="H6" s="789"/>
      <c r="I6" s="789"/>
      <c r="J6" s="1166"/>
    </row>
    <row r="7" spans="1:10" ht="13.5" customHeight="1">
      <c r="A7" s="695"/>
      <c r="B7" s="95"/>
      <c r="C7" s="95"/>
      <c r="D7" s="95"/>
      <c r="E7" s="95"/>
      <c r="F7" s="95"/>
      <c r="G7" s="95"/>
      <c r="H7" s="95"/>
      <c r="I7" s="95"/>
      <c r="J7" s="791"/>
    </row>
    <row r="8" spans="1:10" ht="24" customHeight="1">
      <c r="A8" s="2987" t="s">
        <v>276</v>
      </c>
      <c r="B8" s="2988"/>
      <c r="C8" s="2988"/>
      <c r="D8" s="2988"/>
      <c r="E8" s="2988"/>
      <c r="F8" s="2988"/>
      <c r="G8" s="2988"/>
      <c r="H8" s="2988"/>
      <c r="I8" s="2988"/>
      <c r="J8" s="2989"/>
    </row>
    <row r="9" spans="1:10" ht="13.5" customHeight="1">
      <c r="A9" s="695"/>
      <c r="B9" s="95"/>
      <c r="C9" s="95"/>
      <c r="D9" s="95"/>
      <c r="E9" s="95"/>
      <c r="F9" s="95"/>
      <c r="G9" s="95"/>
      <c r="H9" s="95"/>
      <c r="I9" s="95"/>
      <c r="J9" s="791"/>
    </row>
    <row r="10" spans="1:10" ht="13.5" customHeight="1">
      <c r="A10" s="695"/>
      <c r="B10" s="95"/>
      <c r="C10" s="95"/>
      <c r="D10" s="95"/>
      <c r="E10" s="95"/>
      <c r="F10" s="95"/>
      <c r="G10" s="95"/>
      <c r="H10" s="95"/>
      <c r="I10" s="95"/>
      <c r="J10" s="791"/>
    </row>
    <row r="11" spans="1:10" ht="17.45" customHeight="1">
      <c r="A11" s="2990" t="s">
        <v>471</v>
      </c>
      <c r="B11" s="789"/>
      <c r="C11" s="789"/>
      <c r="D11" s="789"/>
      <c r="E11" s="789"/>
      <c r="F11" s="789"/>
      <c r="G11" s="789"/>
      <c r="H11" s="789"/>
      <c r="I11" s="789"/>
      <c r="J11" s="1166"/>
    </row>
    <row r="12" spans="1:10" ht="13.5" customHeight="1">
      <c r="A12" s="695"/>
      <c r="B12" s="95"/>
      <c r="C12" s="95"/>
      <c r="D12" s="95"/>
      <c r="E12" s="95"/>
      <c r="F12" s="95"/>
      <c r="G12" s="95"/>
      <c r="H12" s="95"/>
      <c r="I12" s="95"/>
      <c r="J12" s="791"/>
    </row>
    <row r="13" spans="1:10" ht="22.5" customHeight="1" thickBot="1">
      <c r="A13" s="695"/>
      <c r="B13" s="2991" t="str">
        <f>'Data Sheet'!$C$25</f>
        <v xml:space="preserve">KeySpan Gas East Corp./D/B/A National Grid </v>
      </c>
      <c r="C13" s="789"/>
      <c r="D13" s="789"/>
      <c r="E13" s="789"/>
      <c r="F13" s="789"/>
      <c r="G13" s="789"/>
      <c r="H13" s="789"/>
      <c r="I13" s="789"/>
      <c r="J13" s="791"/>
    </row>
    <row r="14" spans="1:10" ht="15.75">
      <c r="A14" s="890"/>
      <c r="B14" s="2992" t="s">
        <v>2158</v>
      </c>
      <c r="C14" s="2993"/>
      <c r="D14" s="2993"/>
      <c r="E14" s="2993"/>
      <c r="F14" s="2993"/>
      <c r="G14" s="2993"/>
      <c r="H14" s="2993"/>
      <c r="I14" s="2993"/>
      <c r="J14" s="791"/>
    </row>
    <row r="15" spans="1:10">
      <c r="A15" s="941" t="s">
        <v>2159</v>
      </c>
      <c r="B15" s="2994"/>
      <c r="C15" s="2994"/>
      <c r="D15" s="2994"/>
      <c r="E15" s="2994"/>
      <c r="F15" s="2994"/>
      <c r="G15" s="2994"/>
      <c r="H15" s="2994"/>
      <c r="I15" s="2994"/>
      <c r="J15" s="2995"/>
    </row>
    <row r="16" spans="1:10" ht="15.95" customHeight="1">
      <c r="A16" s="695"/>
      <c r="B16" s="95"/>
      <c r="C16" s="95"/>
      <c r="D16" s="95"/>
      <c r="E16" s="95"/>
      <c r="F16" s="95"/>
      <c r="G16" s="95"/>
      <c r="H16" s="95"/>
      <c r="I16" s="95"/>
      <c r="J16" s="791"/>
    </row>
    <row r="17" spans="1:10" ht="15.95" customHeight="1" thickBot="1">
      <c r="A17" s="695"/>
      <c r="B17" s="2996" t="str">
        <f>'Data Sheet'!C27</f>
        <v>One MetroTech Center</v>
      </c>
      <c r="C17" s="1003"/>
      <c r="D17" s="1003"/>
      <c r="E17" s="1003"/>
      <c r="F17" s="1003"/>
      <c r="G17" s="1003"/>
      <c r="H17" s="1003"/>
      <c r="I17" s="1003"/>
      <c r="J17" s="791"/>
    </row>
    <row r="18" spans="1:10" ht="15.95" customHeight="1">
      <c r="A18" s="695"/>
      <c r="B18" s="95"/>
      <c r="C18" s="95"/>
      <c r="D18" s="95"/>
      <c r="E18" s="95"/>
      <c r="F18" s="95"/>
      <c r="G18" s="95"/>
      <c r="H18" s="95"/>
      <c r="I18" s="95"/>
      <c r="J18" s="791"/>
    </row>
    <row r="19" spans="1:10" ht="17.649999999999999" customHeight="1" thickBot="1">
      <c r="A19" s="695"/>
      <c r="B19" s="2996" t="str">
        <f>'Data Sheet'!C29</f>
        <v>Brooklyn, N.Y. 11201</v>
      </c>
      <c r="C19" s="1003"/>
      <c r="D19" s="1003"/>
      <c r="E19" s="1003"/>
      <c r="F19" s="1003"/>
      <c r="G19" s="1003"/>
      <c r="H19" s="1003"/>
      <c r="I19" s="1003"/>
      <c r="J19" s="791"/>
    </row>
    <row r="20" spans="1:10">
      <c r="A20" s="2350"/>
      <c r="B20" s="2997" t="s">
        <v>2160</v>
      </c>
      <c r="C20" s="789"/>
      <c r="D20" s="789"/>
      <c r="E20" s="789"/>
      <c r="F20" s="789"/>
      <c r="G20" s="789"/>
      <c r="H20" s="789"/>
      <c r="I20" s="789"/>
      <c r="J20" s="791"/>
    </row>
    <row r="21" spans="1:10">
      <c r="A21" s="695"/>
      <c r="B21" s="1026"/>
      <c r="C21" s="95"/>
      <c r="D21" s="95"/>
      <c r="E21" s="95"/>
      <c r="F21" s="95"/>
      <c r="G21" s="95"/>
      <c r="H21" s="95"/>
      <c r="I21" s="95"/>
      <c r="J21" s="791"/>
    </row>
    <row r="22" spans="1:10">
      <c r="A22" s="695"/>
      <c r="B22" s="95"/>
      <c r="C22" s="95"/>
      <c r="D22" s="95"/>
      <c r="E22" s="95"/>
      <c r="F22" s="95"/>
      <c r="G22" s="95"/>
      <c r="H22" s="95"/>
      <c r="I22" s="95"/>
      <c r="J22" s="791"/>
    </row>
    <row r="23" spans="1:10" ht="14.45" customHeight="1">
      <c r="A23" s="695"/>
      <c r="B23" s="1318" t="s">
        <v>2161</v>
      </c>
      <c r="C23" s="789"/>
      <c r="D23" s="789"/>
      <c r="E23" s="789"/>
      <c r="F23" s="789"/>
      <c r="G23" s="789"/>
      <c r="H23" s="789"/>
      <c r="I23" s="789"/>
      <c r="J23" s="791"/>
    </row>
    <row r="24" spans="1:10">
      <c r="A24" s="695"/>
      <c r="B24" s="95"/>
      <c r="C24" s="95"/>
      <c r="D24" s="95"/>
      <c r="E24" s="95"/>
      <c r="F24" s="95"/>
      <c r="G24" s="95"/>
      <c r="H24" s="95"/>
      <c r="I24" s="95"/>
      <c r="J24" s="791"/>
    </row>
    <row r="25" spans="1:10" ht="22.35" customHeight="1">
      <c r="A25" s="2998"/>
      <c r="B25" s="2999" t="str">
        <f>'Data Sheet'!A46</f>
        <v>Year ended December 31, 2013</v>
      </c>
      <c r="C25" s="789"/>
      <c r="D25" s="789"/>
      <c r="E25" s="789"/>
      <c r="F25" s="789"/>
      <c r="G25" s="789"/>
      <c r="H25" s="789"/>
      <c r="I25" s="789"/>
      <c r="J25" s="791"/>
    </row>
    <row r="26" spans="1:10" ht="14.45" customHeight="1">
      <c r="A26" s="695"/>
      <c r="B26" s="95"/>
      <c r="C26" s="95"/>
      <c r="D26" s="95"/>
      <c r="E26" s="95"/>
      <c r="F26" s="95"/>
      <c r="G26" s="95"/>
      <c r="H26" s="95"/>
      <c r="I26" s="95"/>
      <c r="J26" s="791"/>
    </row>
    <row r="27" spans="1:10" ht="23.45" customHeight="1">
      <c r="A27" s="695"/>
      <c r="B27" s="3000" t="s">
        <v>2162</v>
      </c>
      <c r="C27" s="789"/>
      <c r="D27" s="789"/>
      <c r="E27" s="789"/>
      <c r="F27" s="789"/>
      <c r="G27" s="789"/>
      <c r="H27" s="789"/>
      <c r="I27" s="789"/>
      <c r="J27" s="791"/>
    </row>
    <row r="28" spans="1:10">
      <c r="A28" s="695"/>
      <c r="B28" s="95"/>
      <c r="C28" s="95"/>
      <c r="D28" s="95"/>
      <c r="E28" s="95"/>
      <c r="F28" s="95"/>
      <c r="G28" s="95"/>
      <c r="H28" s="95"/>
      <c r="I28" s="95"/>
      <c r="J28" s="791"/>
    </row>
    <row r="29" spans="1:10">
      <c r="A29" s="695"/>
      <c r="B29" s="95"/>
      <c r="C29" s="95"/>
      <c r="D29" s="95"/>
      <c r="E29" s="95"/>
      <c r="F29" s="95"/>
      <c r="G29" s="95"/>
      <c r="H29" s="95"/>
      <c r="I29" s="95"/>
      <c r="J29" s="791"/>
    </row>
    <row r="30" spans="1:10" ht="24" customHeight="1">
      <c r="A30" s="695"/>
      <c r="B30" s="3000" t="s">
        <v>274</v>
      </c>
      <c r="C30" s="789"/>
      <c r="D30" s="789"/>
      <c r="E30" s="789"/>
      <c r="F30" s="789"/>
      <c r="G30" s="789"/>
      <c r="H30" s="789"/>
      <c r="I30" s="789"/>
      <c r="J30" s="791"/>
    </row>
    <row r="31" spans="1:10">
      <c r="A31" s="695"/>
      <c r="B31" s="95"/>
      <c r="C31" s="95"/>
      <c r="D31" s="95"/>
      <c r="E31" s="95"/>
      <c r="F31" s="95"/>
      <c r="G31" s="95"/>
      <c r="H31" s="95"/>
      <c r="I31" s="95"/>
      <c r="J31" s="791"/>
    </row>
    <row r="32" spans="1:10" ht="9.6" customHeight="1">
      <c r="A32" s="695"/>
      <c r="B32" s="95"/>
      <c r="C32" s="95"/>
      <c r="D32" s="95"/>
      <c r="E32" s="95"/>
      <c r="F32" s="95"/>
      <c r="G32" s="95"/>
      <c r="H32" s="95"/>
      <c r="I32" s="95"/>
      <c r="J32" s="791"/>
    </row>
    <row r="33" spans="1:10" ht="21" customHeight="1">
      <c r="A33" s="695"/>
      <c r="B33" s="3000" t="s">
        <v>275</v>
      </c>
      <c r="C33" s="789"/>
      <c r="D33" s="789"/>
      <c r="E33" s="789"/>
      <c r="F33" s="789"/>
      <c r="G33" s="789"/>
      <c r="H33" s="789"/>
      <c r="I33" s="789"/>
      <c r="J33" s="791"/>
    </row>
    <row r="34" spans="1:10" ht="15.95" customHeight="1">
      <c r="A34" s="695"/>
      <c r="B34" s="95"/>
      <c r="C34" s="95"/>
      <c r="D34" s="95"/>
      <c r="E34" s="95"/>
      <c r="F34" s="95"/>
      <c r="G34" s="95"/>
      <c r="H34" s="95"/>
      <c r="I34" s="95"/>
      <c r="J34" s="791"/>
    </row>
    <row r="35" spans="1:10" ht="15.95" customHeight="1" thickBot="1">
      <c r="A35" s="695"/>
      <c r="B35" s="3001"/>
      <c r="C35" s="789"/>
      <c r="D35" s="1003"/>
      <c r="E35" s="1003"/>
      <c r="F35" s="1003"/>
      <c r="G35" s="1003"/>
      <c r="H35" s="789"/>
      <c r="I35" s="789"/>
      <c r="J35" s="791"/>
    </row>
    <row r="36" spans="1:10" ht="15.95" customHeight="1">
      <c r="A36" s="695"/>
      <c r="B36" s="95"/>
      <c r="C36" s="95"/>
      <c r="D36" s="95"/>
      <c r="E36" s="95"/>
      <c r="F36" s="95"/>
      <c r="G36" s="95"/>
      <c r="H36" s="95"/>
      <c r="I36" s="95"/>
      <c r="J36" s="791"/>
    </row>
    <row r="37" spans="1:10" ht="15.95" customHeight="1">
      <c r="A37" s="695"/>
      <c r="B37" s="95"/>
      <c r="C37" s="95" t="s">
        <v>2163</v>
      </c>
      <c r="D37" s="95"/>
      <c r="E37" s="95"/>
      <c r="F37" s="95"/>
      <c r="G37" s="95"/>
      <c r="H37" s="95"/>
      <c r="I37" s="95"/>
      <c r="J37" s="791"/>
    </row>
    <row r="38" spans="1:10" ht="15.95" customHeight="1">
      <c r="A38" s="695"/>
      <c r="B38" s="95"/>
      <c r="C38" s="95" t="s">
        <v>2164</v>
      </c>
      <c r="D38" s="95"/>
      <c r="E38" s="95"/>
      <c r="F38" s="95"/>
      <c r="G38" s="95"/>
      <c r="H38" s="95"/>
      <c r="I38" s="95"/>
      <c r="J38" s="791"/>
    </row>
    <row r="39" spans="1:10" ht="15.95" customHeight="1">
      <c r="A39" s="695"/>
      <c r="B39" s="3002" t="s">
        <v>5065</v>
      </c>
      <c r="C39" s="3003"/>
      <c r="D39" s="3003"/>
      <c r="E39" s="3003"/>
      <c r="F39" s="3003"/>
      <c r="G39" s="3003"/>
      <c r="H39" s="3003"/>
      <c r="I39" s="3003"/>
      <c r="J39" s="791"/>
    </row>
    <row r="40" spans="1:10" ht="15.95" customHeight="1">
      <c r="A40" s="695"/>
      <c r="B40" s="3002" t="s">
        <v>4248</v>
      </c>
      <c r="C40" s="3003"/>
      <c r="D40" s="3003"/>
      <c r="E40" s="3003"/>
      <c r="F40" s="3003"/>
      <c r="G40" s="3003"/>
      <c r="H40" s="3003"/>
      <c r="I40" s="3003"/>
      <c r="J40" s="791"/>
    </row>
    <row r="41" spans="1:10" ht="15.95" customHeight="1">
      <c r="A41" s="695"/>
      <c r="B41" s="95"/>
      <c r="C41" s="95"/>
      <c r="D41" s="95"/>
      <c r="E41" s="95"/>
      <c r="F41" s="95"/>
      <c r="G41" s="95"/>
      <c r="H41" s="95"/>
      <c r="I41" s="95"/>
      <c r="J41" s="791"/>
    </row>
    <row r="42" spans="1:10" ht="7.9" customHeight="1" thickBot="1">
      <c r="A42" s="792"/>
      <c r="B42" s="793"/>
      <c r="C42" s="793"/>
      <c r="D42" s="793"/>
      <c r="E42" s="793"/>
      <c r="F42" s="793"/>
      <c r="G42" s="793"/>
      <c r="H42" s="793"/>
      <c r="I42" s="793"/>
      <c r="J42" s="794"/>
    </row>
    <row r="43" spans="1:10">
      <c r="A43" s="95"/>
      <c r="B43" s="95"/>
      <c r="C43" s="95"/>
      <c r="D43" s="95"/>
      <c r="E43" s="95"/>
      <c r="F43" s="95"/>
      <c r="G43" s="95"/>
      <c r="H43" s="95"/>
      <c r="I43" s="2959" t="s">
        <v>2165</v>
      </c>
      <c r="J43" s="95"/>
    </row>
    <row r="53" spans="1:5">
      <c r="A53" s="694"/>
      <c r="B53" s="694"/>
      <c r="C53" s="694"/>
      <c r="D53" s="694"/>
      <c r="E53" s="694"/>
    </row>
    <row r="54" spans="1:5">
      <c r="A54" s="694"/>
      <c r="B54" s="694"/>
      <c r="C54" s="694"/>
      <c r="D54" s="694"/>
      <c r="E54" s="694"/>
    </row>
    <row r="55" spans="1:5">
      <c r="A55" s="694"/>
      <c r="B55" s="694"/>
      <c r="C55" s="694"/>
      <c r="D55" s="694"/>
      <c r="E55" s="694"/>
    </row>
    <row r="56" spans="1:5">
      <c r="A56" s="694"/>
      <c r="B56" s="694"/>
      <c r="C56" s="694"/>
      <c r="D56" s="694"/>
      <c r="E56" s="694"/>
    </row>
    <row r="57" spans="1:5">
      <c r="A57" s="694"/>
      <c r="B57" s="694"/>
      <c r="C57" s="694"/>
      <c r="D57" s="694"/>
      <c r="E57" s="694"/>
    </row>
    <row r="58" spans="1:5">
      <c r="A58" s="694"/>
      <c r="B58" s="694"/>
      <c r="C58" s="694"/>
      <c r="D58" s="694"/>
      <c r="E58" s="694"/>
    </row>
    <row r="59" spans="1:5">
      <c r="A59" s="694"/>
      <c r="B59" s="694"/>
      <c r="C59" s="694"/>
      <c r="D59" s="694"/>
      <c r="E59" s="694"/>
    </row>
    <row r="60" spans="1:5">
      <c r="A60" s="694"/>
      <c r="B60" s="694"/>
      <c r="C60" s="694"/>
      <c r="D60" s="694"/>
      <c r="E60" s="694"/>
    </row>
  </sheetData>
  <phoneticPr fontId="0" type="noConversion"/>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sheetPr transitionEvaluation="1" codeName="Sheet30">
    <tabColor rgb="FF00B050"/>
    <pageSetUpPr fitToPage="1"/>
  </sheetPr>
  <dimension ref="A1:F70"/>
  <sheetViews>
    <sheetView defaultGridColor="0" view="pageBreakPreview" colorId="22" zoomScale="70" zoomScaleNormal="80" zoomScaleSheetLayoutView="70" workbookViewId="0">
      <selection activeCell="M9" sqref="M9"/>
    </sheetView>
  </sheetViews>
  <sheetFormatPr defaultColWidth="9.6640625" defaultRowHeight="15"/>
  <cols>
    <col min="1" max="1" width="4.6640625" style="96" customWidth="1"/>
    <col min="2" max="2" width="46.109375" style="96" customWidth="1"/>
    <col min="3" max="3" width="18.6640625" style="96" customWidth="1"/>
    <col min="4" max="4" width="0" style="96" hidden="1" customWidth="1"/>
    <col min="5" max="5" width="18.6640625" style="96" customWidth="1"/>
    <col min="6" max="6" width="17.6640625" style="96" customWidth="1"/>
    <col min="7" max="16384" width="9.6640625" style="96"/>
  </cols>
  <sheetData>
    <row r="1" spans="1:6">
      <c r="A1" s="689" t="s">
        <v>446</v>
      </c>
      <c r="B1" s="690"/>
      <c r="C1" s="2121" t="s">
        <v>1364</v>
      </c>
      <c r="D1" s="1753"/>
      <c r="E1" s="1754" t="s">
        <v>448</v>
      </c>
      <c r="F1" s="693" t="s">
        <v>449</v>
      </c>
    </row>
    <row r="2" spans="1:6">
      <c r="A2" s="695" t="str">
        <f>'Data Sheet'!$C$25</f>
        <v xml:space="preserve">KeySpan Gas East Corp./D/B/A National Grid </v>
      </c>
      <c r="C2" s="2122" t="s">
        <v>3417</v>
      </c>
      <c r="D2" s="1757"/>
      <c r="E2" s="1758" t="s">
        <v>450</v>
      </c>
      <c r="F2" s="707"/>
    </row>
    <row r="3" spans="1:6" ht="15" customHeight="1">
      <c r="A3" s="1762"/>
      <c r="B3" s="1766"/>
      <c r="C3" s="2123" t="s">
        <v>1983</v>
      </c>
      <c r="D3" s="1763"/>
      <c r="E3" s="1764" t="str">
        <f>'Data Sheet'!$C$40</f>
        <v>September 30, 2014</v>
      </c>
      <c r="F3" s="1765" t="str">
        <f>'Data Sheet'!$C$38</f>
        <v>December 31, 2013</v>
      </c>
    </row>
    <row r="4" spans="1:6" ht="15" customHeight="1">
      <c r="A4" s="1771" t="s">
        <v>3995</v>
      </c>
      <c r="B4" s="1810"/>
      <c r="C4" s="1772"/>
      <c r="D4" s="1772"/>
      <c r="E4" s="1772"/>
      <c r="F4" s="1773"/>
    </row>
    <row r="5" spans="1:6">
      <c r="A5" s="3214" t="s">
        <v>2742</v>
      </c>
      <c r="B5" s="3099"/>
      <c r="C5" s="3099"/>
      <c r="D5" s="3099"/>
      <c r="E5" s="3099"/>
      <c r="F5" s="3100"/>
    </row>
    <row r="6" spans="1:6">
      <c r="A6" s="3200"/>
      <c r="B6" s="3101"/>
      <c r="C6" s="3101"/>
      <c r="D6" s="3101"/>
      <c r="E6" s="3101"/>
      <c r="F6" s="3102"/>
    </row>
    <row r="7" spans="1:6">
      <c r="A7" s="3200"/>
      <c r="B7" s="3101"/>
      <c r="C7" s="3101"/>
      <c r="D7" s="3101"/>
      <c r="E7" s="3101"/>
      <c r="F7" s="3102"/>
    </row>
    <row r="8" spans="1:6">
      <c r="A8" s="2124"/>
      <c r="B8" s="2125"/>
      <c r="C8" s="2125"/>
      <c r="D8" s="2125"/>
      <c r="E8" s="2125"/>
      <c r="F8" s="2126"/>
    </row>
    <row r="9" spans="1:6">
      <c r="A9" s="3199" t="s">
        <v>2743</v>
      </c>
      <c r="B9" s="3101"/>
      <c r="C9" s="3101"/>
      <c r="D9" s="3101"/>
      <c r="E9" s="3101"/>
      <c r="F9" s="3102"/>
    </row>
    <row r="10" spans="1:6">
      <c r="A10" s="3200"/>
      <c r="B10" s="3101"/>
      <c r="C10" s="3101"/>
      <c r="D10" s="3101"/>
      <c r="E10" s="3101"/>
      <c r="F10" s="3102"/>
    </row>
    <row r="11" spans="1:6">
      <c r="A11" s="3200"/>
      <c r="B11" s="3101"/>
      <c r="C11" s="3101"/>
      <c r="D11" s="3101"/>
      <c r="E11" s="3101"/>
      <c r="F11" s="3102"/>
    </row>
    <row r="12" spans="1:6">
      <c r="A12" s="696"/>
      <c r="F12" s="716"/>
    </row>
    <row r="13" spans="1:6">
      <c r="A13" s="2080"/>
      <c r="B13" s="1776"/>
      <c r="C13" s="2081" t="s">
        <v>3865</v>
      </c>
      <c r="D13" s="1775"/>
      <c r="E13" s="1775"/>
      <c r="F13" s="1778" t="s">
        <v>4208</v>
      </c>
    </row>
    <row r="14" spans="1:6">
      <c r="A14" s="1779" t="s">
        <v>339</v>
      </c>
      <c r="B14" s="1780" t="s">
        <v>3029</v>
      </c>
      <c r="C14" s="2066" t="s">
        <v>4209</v>
      </c>
      <c r="E14" s="719" t="s">
        <v>3865</v>
      </c>
      <c r="F14" s="1781" t="s">
        <v>4210</v>
      </c>
    </row>
    <row r="15" spans="1:6">
      <c r="A15" s="1779" t="s">
        <v>342</v>
      </c>
      <c r="B15" s="1785"/>
      <c r="C15" s="2066" t="s">
        <v>949</v>
      </c>
      <c r="E15" s="719" t="s">
        <v>2761</v>
      </c>
      <c r="F15" s="1781" t="s">
        <v>4211</v>
      </c>
    </row>
    <row r="16" spans="1:6">
      <c r="A16" s="2087"/>
      <c r="B16" s="1780" t="s">
        <v>2004</v>
      </c>
      <c r="C16" s="2068" t="s">
        <v>2005</v>
      </c>
      <c r="E16" s="719" t="s">
        <v>2006</v>
      </c>
      <c r="F16" s="1788" t="s">
        <v>2007</v>
      </c>
    </row>
    <row r="17" spans="1:6">
      <c r="A17" s="2127">
        <v>1</v>
      </c>
      <c r="B17" s="2091" t="s">
        <v>2744</v>
      </c>
      <c r="C17" s="2128">
        <v>0</v>
      </c>
      <c r="D17" s="2129"/>
      <c r="E17" s="2128">
        <v>0</v>
      </c>
      <c r="F17" s="2130"/>
    </row>
    <row r="18" spans="1:6">
      <c r="A18" s="2127">
        <v>2</v>
      </c>
      <c r="B18" s="2091" t="s">
        <v>2745</v>
      </c>
      <c r="C18" s="2131"/>
      <c r="D18" s="2129"/>
      <c r="E18" s="2131"/>
      <c r="F18" s="2130"/>
    </row>
    <row r="19" spans="1:6">
      <c r="A19" s="2127">
        <v>3</v>
      </c>
      <c r="B19" s="2091" t="s">
        <v>2746</v>
      </c>
      <c r="C19" s="2131"/>
      <c r="D19" s="2129"/>
      <c r="E19" s="2131"/>
      <c r="F19" s="2130"/>
    </row>
    <row r="20" spans="1:6">
      <c r="A20" s="2127">
        <v>4</v>
      </c>
      <c r="B20" s="2091" t="s">
        <v>2638</v>
      </c>
      <c r="C20" s="1797"/>
      <c r="D20" s="2091"/>
      <c r="E20" s="1797"/>
      <c r="F20" s="2130"/>
    </row>
    <row r="21" spans="1:6">
      <c r="A21" s="2127">
        <v>5</v>
      </c>
      <c r="B21" s="2091" t="s">
        <v>4212</v>
      </c>
      <c r="C21" s="2131"/>
      <c r="D21" s="2129"/>
      <c r="E21" s="2131"/>
      <c r="F21" s="2130"/>
    </row>
    <row r="22" spans="1:6">
      <c r="A22" s="2087">
        <v>6</v>
      </c>
      <c r="B22" s="2070" t="s">
        <v>4213</v>
      </c>
      <c r="C22" s="1363"/>
      <c r="D22" s="2132"/>
      <c r="E22" s="1363"/>
      <c r="F22" s="2133"/>
    </row>
    <row r="23" spans="1:6">
      <c r="A23" s="2087">
        <v>7</v>
      </c>
      <c r="B23" s="2070" t="s">
        <v>4214</v>
      </c>
      <c r="C23" s="1363"/>
      <c r="D23" s="2132"/>
      <c r="E23" s="1363"/>
      <c r="F23" s="2133"/>
    </row>
    <row r="24" spans="1:6">
      <c r="A24" s="2087">
        <v>8</v>
      </c>
      <c r="B24" s="2070" t="s">
        <v>4215</v>
      </c>
      <c r="C24" s="1363"/>
      <c r="D24" s="2132"/>
      <c r="E24" s="1363"/>
      <c r="F24" s="2133"/>
    </row>
    <row r="25" spans="1:6">
      <c r="A25" s="2087">
        <v>9</v>
      </c>
      <c r="B25" s="2070" t="s">
        <v>4216</v>
      </c>
      <c r="C25" s="1363"/>
      <c r="D25" s="2132"/>
      <c r="E25" s="1363"/>
      <c r="F25" s="2133"/>
    </row>
    <row r="26" spans="1:6">
      <c r="A26" s="2087">
        <v>10</v>
      </c>
      <c r="B26" s="2070" t="s">
        <v>4217</v>
      </c>
      <c r="C26" s="1363">
        <v>4972360</v>
      </c>
      <c r="D26" s="2132"/>
      <c r="E26" s="1363">
        <v>9728848</v>
      </c>
      <c r="F26" s="2133"/>
    </row>
    <row r="27" spans="1:6">
      <c r="A27" s="2127">
        <v>11</v>
      </c>
      <c r="B27" s="2091" t="s">
        <v>2639</v>
      </c>
      <c r="C27" s="1793">
        <f>SUM(C26)</f>
        <v>4972360</v>
      </c>
      <c r="D27" s="2091"/>
      <c r="E27" s="1363">
        <v>9728848</v>
      </c>
      <c r="F27" s="2130"/>
    </row>
    <row r="28" spans="1:6">
      <c r="A28" s="2127">
        <v>12</v>
      </c>
      <c r="B28" s="2091" t="s">
        <v>2640</v>
      </c>
      <c r="C28" s="2134"/>
      <c r="D28" s="2135"/>
      <c r="E28" s="2134"/>
      <c r="F28" s="2130"/>
    </row>
    <row r="29" spans="1:6">
      <c r="A29" s="2087">
        <v>13</v>
      </c>
      <c r="B29" s="2070" t="s">
        <v>2641</v>
      </c>
      <c r="C29" s="2136"/>
      <c r="D29" s="2137"/>
      <c r="E29" s="2136"/>
      <c r="F29" s="2133"/>
    </row>
    <row r="30" spans="1:6">
      <c r="A30" s="2080">
        <v>14</v>
      </c>
      <c r="B30" s="2093" t="s">
        <v>2642</v>
      </c>
      <c r="C30" s="2138"/>
      <c r="D30" s="2139"/>
      <c r="E30" s="2138"/>
      <c r="F30" s="2140"/>
    </row>
    <row r="31" spans="1:6">
      <c r="A31" s="2087"/>
      <c r="B31" s="2070" t="s">
        <v>4218</v>
      </c>
      <c r="C31" s="1370"/>
      <c r="D31" s="2070"/>
      <c r="E31" s="1370"/>
      <c r="F31" s="2133"/>
    </row>
    <row r="32" spans="1:6">
      <c r="A32" s="2127">
        <v>15</v>
      </c>
      <c r="B32" s="2091" t="s">
        <v>2643</v>
      </c>
      <c r="C32" s="2134"/>
      <c r="D32" s="2135"/>
      <c r="E32" s="2134"/>
      <c r="F32" s="2130"/>
    </row>
    <row r="33" spans="1:6">
      <c r="A33" s="2087">
        <v>16</v>
      </c>
      <c r="B33" s="2070"/>
      <c r="C33" s="2136"/>
      <c r="D33" s="2137"/>
      <c r="E33" s="2136"/>
      <c r="F33" s="2133"/>
    </row>
    <row r="34" spans="1:6">
      <c r="A34" s="2087">
        <v>17</v>
      </c>
      <c r="B34" s="2070"/>
      <c r="C34" s="2136"/>
      <c r="D34" s="2137"/>
      <c r="E34" s="2136"/>
      <c r="F34" s="2133"/>
    </row>
    <row r="35" spans="1:6">
      <c r="A35" s="2087">
        <v>18</v>
      </c>
      <c r="B35" s="2070"/>
      <c r="C35" s="2136"/>
      <c r="D35" s="2137"/>
      <c r="E35" s="2136"/>
      <c r="F35" s="2133"/>
    </row>
    <row r="36" spans="1:6">
      <c r="A36" s="2087">
        <v>19</v>
      </c>
      <c r="B36" s="2070"/>
      <c r="C36" s="2136"/>
      <c r="D36" s="2137"/>
      <c r="E36" s="2136"/>
      <c r="F36" s="2133"/>
    </row>
    <row r="37" spans="1:6">
      <c r="A37" s="2127">
        <v>20</v>
      </c>
      <c r="B37" s="2091" t="s">
        <v>2644</v>
      </c>
      <c r="C37" s="1793">
        <f>SUM(C17:C19)+SUM(C27:C30)+SUM(C32:C36)</f>
        <v>4972360</v>
      </c>
      <c r="D37" s="2091"/>
      <c r="E37" s="1793">
        <f>SUM(E17:E19)+SUM(E27:E30)+SUM(E32:E36)</f>
        <v>9728848</v>
      </c>
      <c r="F37" s="2130"/>
    </row>
    <row r="38" spans="1:6">
      <c r="A38" s="696"/>
      <c r="F38" s="716"/>
    </row>
    <row r="39" spans="1:6">
      <c r="A39" s="696"/>
      <c r="F39" s="716"/>
    </row>
    <row r="40" spans="1:6">
      <c r="A40" s="696"/>
      <c r="F40" s="716"/>
    </row>
    <row r="41" spans="1:6">
      <c r="A41" s="696"/>
      <c r="F41" s="716"/>
    </row>
    <row r="42" spans="1:6">
      <c r="A42" s="696"/>
      <c r="F42" s="716"/>
    </row>
    <row r="43" spans="1:6">
      <c r="A43" s="696"/>
      <c r="F43" s="716"/>
    </row>
    <row r="44" spans="1:6">
      <c r="A44" s="696"/>
      <c r="F44" s="716"/>
    </row>
    <row r="45" spans="1:6">
      <c r="A45" s="696"/>
      <c r="F45" s="716"/>
    </row>
    <row r="46" spans="1:6">
      <c r="A46" s="696"/>
      <c r="F46" s="716"/>
    </row>
    <row r="47" spans="1:6">
      <c r="A47" s="696"/>
      <c r="F47" s="716"/>
    </row>
    <row r="48" spans="1:6">
      <c r="A48" s="696"/>
      <c r="F48" s="716"/>
    </row>
    <row r="49" spans="1:6">
      <c r="A49" s="696"/>
      <c r="F49" s="716"/>
    </row>
    <row r="50" spans="1:6">
      <c r="A50" s="696"/>
      <c r="F50" s="716"/>
    </row>
    <row r="51" spans="1:6">
      <c r="A51" s="696"/>
      <c r="F51" s="716"/>
    </row>
    <row r="52" spans="1:6">
      <c r="A52" s="696"/>
      <c r="F52" s="716"/>
    </row>
    <row r="53" spans="1:6">
      <c r="A53" s="696"/>
      <c r="F53" s="716"/>
    </row>
    <row r="54" spans="1:6">
      <c r="A54" s="696"/>
      <c r="F54" s="716"/>
    </row>
    <row r="55" spans="1:6">
      <c r="A55" s="696"/>
      <c r="F55" s="716"/>
    </row>
    <row r="56" spans="1:6">
      <c r="A56" s="696"/>
      <c r="F56" s="716"/>
    </row>
    <row r="57" spans="1:6">
      <c r="A57" s="696"/>
      <c r="F57" s="716"/>
    </row>
    <row r="58" spans="1:6">
      <c r="A58" s="696"/>
      <c r="F58" s="716"/>
    </row>
    <row r="59" spans="1:6" ht="15.75" thickBot="1">
      <c r="A59" s="699"/>
      <c r="B59" s="700"/>
      <c r="C59" s="700"/>
      <c r="D59" s="700"/>
      <c r="E59" s="700"/>
      <c r="F59" s="722"/>
    </row>
    <row r="60" spans="1:6">
      <c r="A60" s="96" t="s">
        <v>3612</v>
      </c>
    </row>
    <row r="61" spans="1:6">
      <c r="A61" s="708" t="s">
        <v>4219</v>
      </c>
      <c r="B61" s="708"/>
      <c r="C61" s="708"/>
      <c r="D61" s="708"/>
      <c r="E61" s="708"/>
      <c r="F61" s="708"/>
    </row>
    <row r="63" spans="1:6">
      <c r="A63" s="694"/>
      <c r="B63" s="694"/>
      <c r="C63" s="694"/>
      <c r="D63" s="694"/>
      <c r="E63" s="694"/>
      <c r="F63" s="694"/>
    </row>
    <row r="64" spans="1:6">
      <c r="A64" s="694"/>
      <c r="B64" s="694"/>
      <c r="C64" s="694"/>
      <c r="D64" s="694"/>
      <c r="E64" s="694"/>
      <c r="F64" s="694"/>
    </row>
    <row r="65" spans="1:6">
      <c r="A65" s="694"/>
      <c r="B65" s="694"/>
      <c r="C65" s="694"/>
      <c r="D65" s="694"/>
      <c r="E65" s="694"/>
      <c r="F65" s="694"/>
    </row>
    <row r="66" spans="1:6">
      <c r="A66" s="789"/>
      <c r="B66" s="789"/>
      <c r="C66" s="789"/>
      <c r="D66" s="789"/>
      <c r="E66" s="789"/>
      <c r="F66" s="789"/>
    </row>
    <row r="67" spans="1:6">
      <c r="A67" s="789"/>
      <c r="B67" s="789"/>
      <c r="C67" s="789"/>
      <c r="D67" s="789"/>
      <c r="E67" s="789"/>
      <c r="F67" s="789"/>
    </row>
    <row r="68" spans="1:6">
      <c r="A68" s="789"/>
      <c r="B68" s="789"/>
      <c r="C68" s="789"/>
      <c r="D68" s="789"/>
      <c r="E68" s="789"/>
      <c r="F68" s="789"/>
    </row>
    <row r="69" spans="1:6">
      <c r="A69" s="789"/>
      <c r="B69" s="789"/>
      <c r="C69" s="789"/>
      <c r="D69" s="789"/>
      <c r="E69" s="789"/>
      <c r="F69" s="789"/>
    </row>
    <row r="70" spans="1:6">
      <c r="A70" s="789"/>
      <c r="B70" s="789"/>
      <c r="C70" s="789"/>
      <c r="D70" s="789"/>
      <c r="E70" s="789"/>
      <c r="F70" s="789"/>
    </row>
  </sheetData>
  <mergeCells count="2">
    <mergeCell ref="A5:F7"/>
    <mergeCell ref="A9:F11"/>
  </mergeCells>
  <phoneticPr fontId="0" type="noConversion"/>
  <printOptions horizontalCentered="1" verticalCentered="1"/>
  <pageMargins left="0.5" right="0.5" top="0.5" bottom="0.5" header="0" footer="0"/>
  <pageSetup scale="75"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sheetPr transitionEvaluation="1" codeName="Sheet31">
    <tabColor rgb="FF00B050"/>
  </sheetPr>
  <dimension ref="A1:O72"/>
  <sheetViews>
    <sheetView defaultGridColor="0" view="pageBreakPreview" colorId="22" zoomScale="50" zoomScaleNormal="50" zoomScaleSheetLayoutView="50" workbookViewId="0">
      <selection activeCell="E4" sqref="E4"/>
    </sheetView>
  </sheetViews>
  <sheetFormatPr defaultColWidth="9.6640625" defaultRowHeight="15"/>
  <cols>
    <col min="1" max="1" width="4.6640625" style="96" customWidth="1"/>
    <col min="2" max="2" width="31.21875" style="96" customWidth="1"/>
    <col min="3" max="5" width="16.6640625" style="96" customWidth="1"/>
    <col min="6" max="6" width="17.33203125" style="96" bestFit="1" customWidth="1"/>
    <col min="7" max="7" width="16.77734375" style="96" customWidth="1"/>
    <col min="8" max="8" width="17.33203125" style="96" customWidth="1"/>
    <col min="9" max="11" width="12.6640625" style="96" customWidth="1"/>
    <col min="12" max="12" width="19.109375" style="96" customWidth="1"/>
    <col min="13" max="14" width="12.6640625" style="96" customWidth="1"/>
    <col min="15" max="15" width="4.6640625" style="96" customWidth="1"/>
    <col min="16" max="16384" width="9.6640625" style="96"/>
  </cols>
  <sheetData>
    <row r="1" spans="1:15">
      <c r="A1" s="689" t="s">
        <v>446</v>
      </c>
      <c r="B1" s="1753"/>
      <c r="C1" s="690" t="s">
        <v>1364</v>
      </c>
      <c r="D1" s="1753"/>
      <c r="E1" s="1754" t="s">
        <v>448</v>
      </c>
      <c r="F1" s="693" t="s">
        <v>449</v>
      </c>
      <c r="G1" s="689" t="s">
        <v>446</v>
      </c>
      <c r="H1" s="690"/>
      <c r="I1" s="2076" t="s">
        <v>1364</v>
      </c>
      <c r="J1" s="690"/>
      <c r="K1" s="1753"/>
      <c r="L1" s="2077" t="s">
        <v>448</v>
      </c>
      <c r="M1" s="2062" t="s">
        <v>449</v>
      </c>
      <c r="N1" s="1755"/>
      <c r="O1" s="709"/>
    </row>
    <row r="2" spans="1:15">
      <c r="A2" s="2078" t="str">
        <f>'Data Sheet'!$C$25</f>
        <v xml:space="preserve">KeySpan Gas East Corp./D/B/A National Grid </v>
      </c>
      <c r="B2" s="1757"/>
      <c r="C2" s="96" t="s">
        <v>3417</v>
      </c>
      <c r="D2" s="1757"/>
      <c r="E2" s="1758" t="s">
        <v>450</v>
      </c>
      <c r="F2" s="707"/>
      <c r="G2" s="2078" t="str">
        <f>'Data Sheet'!$C$25</f>
        <v xml:space="preserve">KeySpan Gas East Corp./D/B/A National Grid </v>
      </c>
      <c r="I2" s="1785" t="s">
        <v>3417</v>
      </c>
      <c r="K2" s="1757"/>
      <c r="L2" s="2066" t="s">
        <v>450</v>
      </c>
      <c r="M2" s="1759"/>
      <c r="N2" s="708"/>
      <c r="O2" s="711"/>
    </row>
    <row r="3" spans="1:15" ht="15" customHeight="1">
      <c r="A3" s="1762"/>
      <c r="B3" s="1763"/>
      <c r="C3" s="1766" t="s">
        <v>1983</v>
      </c>
      <c r="D3" s="1763"/>
      <c r="E3" s="1764" t="str">
        <f>'Data Sheet'!$C$40</f>
        <v>September 30, 2014</v>
      </c>
      <c r="F3" s="1765" t="str">
        <f>'Data Sheet'!$C$38</f>
        <v>December 31, 2013</v>
      </c>
      <c r="G3" s="1762"/>
      <c r="H3" s="1766"/>
      <c r="I3" s="1784" t="s">
        <v>1983</v>
      </c>
      <c r="J3" s="1766"/>
      <c r="K3" s="1763"/>
      <c r="L3" s="1764" t="str">
        <f>'Data Sheet'!$C$40</f>
        <v>September 30, 2014</v>
      </c>
      <c r="M3" s="1769" t="str">
        <f>'Data Sheet'!$C$38</f>
        <v>December 31, 2013</v>
      </c>
      <c r="N3" s="1810"/>
      <c r="O3" s="1770"/>
    </row>
    <row r="4" spans="1:15" ht="15" customHeight="1">
      <c r="A4" s="2079"/>
      <c r="B4" s="1772" t="s">
        <v>4220</v>
      </c>
      <c r="C4" s="1772"/>
      <c r="D4" s="1772"/>
      <c r="E4" s="1772"/>
      <c r="F4" s="1773"/>
      <c r="G4" s="1771" t="s">
        <v>4220</v>
      </c>
      <c r="H4" s="1772"/>
      <c r="I4" s="1772"/>
      <c r="J4" s="1772"/>
      <c r="K4" s="1772"/>
      <c r="L4" s="1772"/>
      <c r="M4" s="1772"/>
      <c r="N4" s="1772"/>
      <c r="O4" s="1773"/>
    </row>
    <row r="5" spans="1:15">
      <c r="A5" s="1791"/>
      <c r="B5" s="1775"/>
      <c r="C5" s="1775"/>
      <c r="D5" s="1775"/>
      <c r="E5" s="1775"/>
      <c r="F5" s="1790"/>
      <c r="G5" s="3214" t="s">
        <v>1374</v>
      </c>
      <c r="H5" s="3099"/>
      <c r="I5" s="3099"/>
      <c r="J5" s="3099"/>
      <c r="O5" s="716"/>
    </row>
    <row r="6" spans="1:15">
      <c r="A6" s="3199" t="s">
        <v>1375</v>
      </c>
      <c r="B6" s="3101"/>
      <c r="C6" s="3101"/>
      <c r="D6" s="3203" t="s">
        <v>1376</v>
      </c>
      <c r="E6" s="3101"/>
      <c r="F6" s="3102"/>
      <c r="G6" s="3200"/>
      <c r="H6" s="3101"/>
      <c r="I6" s="3101"/>
      <c r="J6" s="3101"/>
      <c r="K6" s="3203" t="s">
        <v>4150</v>
      </c>
      <c r="L6" s="3101"/>
      <c r="M6" s="3101"/>
      <c r="N6" s="3101"/>
      <c r="O6" s="3102"/>
    </row>
    <row r="7" spans="1:15">
      <c r="A7" s="3200"/>
      <c r="B7" s="3101"/>
      <c r="C7" s="3101"/>
      <c r="D7" s="3101"/>
      <c r="E7" s="3101"/>
      <c r="F7" s="3102"/>
      <c r="G7" s="3200"/>
      <c r="H7" s="3101"/>
      <c r="I7" s="3101"/>
      <c r="J7" s="3101"/>
      <c r="K7" s="3101"/>
      <c r="L7" s="3101"/>
      <c r="M7" s="3101"/>
      <c r="N7" s="3101"/>
      <c r="O7" s="3102"/>
    </row>
    <row r="8" spans="1:15">
      <c r="A8" s="696" t="s">
        <v>4151</v>
      </c>
      <c r="D8" s="3101"/>
      <c r="E8" s="3101"/>
      <c r="F8" s="3102"/>
      <c r="G8" s="3200"/>
      <c r="H8" s="3101"/>
      <c r="I8" s="3101"/>
      <c r="J8" s="3101"/>
      <c r="K8" s="3203" t="s">
        <v>4152</v>
      </c>
      <c r="L8" s="3101"/>
      <c r="M8" s="3101"/>
      <c r="N8" s="3101"/>
      <c r="O8" s="3102"/>
    </row>
    <row r="9" spans="1:15">
      <c r="A9" s="3199" t="s">
        <v>4153</v>
      </c>
      <c r="B9" s="3202"/>
      <c r="C9" s="3202"/>
      <c r="D9" s="3101"/>
      <c r="E9" s="3101"/>
      <c r="F9" s="3102"/>
      <c r="G9" s="3200"/>
      <c r="H9" s="3101"/>
      <c r="I9" s="3101"/>
      <c r="J9" s="3101"/>
      <c r="K9" s="3101"/>
      <c r="L9" s="3101"/>
      <c r="M9" s="3101"/>
      <c r="N9" s="3101"/>
      <c r="O9" s="3102"/>
    </row>
    <row r="10" spans="1:15">
      <c r="A10" s="3200"/>
      <c r="B10" s="3202"/>
      <c r="C10" s="3202"/>
      <c r="D10" s="3101"/>
      <c r="E10" s="3101"/>
      <c r="F10" s="3102"/>
      <c r="G10" s="3199" t="s">
        <v>4154</v>
      </c>
      <c r="H10" s="3101"/>
      <c r="I10" s="3101"/>
      <c r="J10" s="3101"/>
      <c r="K10" s="3203" t="s">
        <v>244</v>
      </c>
      <c r="L10" s="3101"/>
      <c r="M10" s="3101"/>
      <c r="N10" s="3101"/>
      <c r="O10" s="3102"/>
    </row>
    <row r="11" spans="1:15">
      <c r="A11" s="3200"/>
      <c r="B11" s="3202"/>
      <c r="C11" s="3202"/>
      <c r="D11" s="3203" t="s">
        <v>245</v>
      </c>
      <c r="E11" s="3101"/>
      <c r="F11" s="3102"/>
      <c r="G11" s="3200"/>
      <c r="H11" s="3101"/>
      <c r="I11" s="3101"/>
      <c r="J11" s="3101"/>
      <c r="K11" s="3101"/>
      <c r="L11" s="3101"/>
      <c r="M11" s="3101"/>
      <c r="N11" s="3101"/>
      <c r="O11" s="3102"/>
    </row>
    <row r="12" spans="1:15">
      <c r="A12" s="3200"/>
      <c r="B12" s="3202"/>
      <c r="C12" s="3202"/>
      <c r="D12" s="3101"/>
      <c r="E12" s="3101"/>
      <c r="F12" s="3102"/>
      <c r="G12" s="3200"/>
      <c r="H12" s="3101"/>
      <c r="I12" s="3101"/>
      <c r="J12" s="3101"/>
      <c r="O12" s="716"/>
    </row>
    <row r="13" spans="1:15">
      <c r="A13" s="1762" t="s">
        <v>246</v>
      </c>
      <c r="B13" s="1766"/>
      <c r="C13" s="1766"/>
      <c r="D13" s="3113"/>
      <c r="E13" s="3113"/>
      <c r="F13" s="3204"/>
      <c r="G13" s="3205"/>
      <c r="H13" s="3113"/>
      <c r="I13" s="3113"/>
      <c r="J13" s="3113"/>
      <c r="O13" s="716"/>
    </row>
    <row r="14" spans="1:15">
      <c r="A14" s="2080" t="s">
        <v>339</v>
      </c>
      <c r="B14" s="2081" t="s">
        <v>2218</v>
      </c>
      <c r="C14" s="1777" t="s">
        <v>3030</v>
      </c>
      <c r="D14" s="2082"/>
      <c r="E14" s="1777" t="s">
        <v>2219</v>
      </c>
      <c r="F14" s="1773"/>
      <c r="G14" s="1771" t="s">
        <v>2219</v>
      </c>
      <c r="H14" s="2082"/>
      <c r="I14" s="1777" t="s">
        <v>2219</v>
      </c>
      <c r="J14" s="2082"/>
      <c r="K14" s="1777" t="s">
        <v>2220</v>
      </c>
      <c r="L14" s="2082"/>
      <c r="M14" s="1777" t="s">
        <v>2221</v>
      </c>
      <c r="N14" s="2082"/>
      <c r="O14" s="2083" t="s">
        <v>339</v>
      </c>
    </row>
    <row r="15" spans="1:15">
      <c r="A15" s="2084" t="s">
        <v>342</v>
      </c>
      <c r="B15" s="2066" t="s">
        <v>2222</v>
      </c>
      <c r="C15" s="2081" t="s">
        <v>342</v>
      </c>
      <c r="D15" s="2085" t="s">
        <v>2223</v>
      </c>
      <c r="E15" s="2085" t="s">
        <v>342</v>
      </c>
      <c r="F15" s="1778" t="s">
        <v>2223</v>
      </c>
      <c r="G15" s="1774" t="s">
        <v>342</v>
      </c>
      <c r="H15" s="2081" t="s">
        <v>2223</v>
      </c>
      <c r="I15" s="2085" t="s">
        <v>342</v>
      </c>
      <c r="J15" s="2085" t="s">
        <v>2223</v>
      </c>
      <c r="K15" s="2085" t="s">
        <v>342</v>
      </c>
      <c r="L15" s="2085" t="s">
        <v>2223</v>
      </c>
      <c r="M15" s="2085" t="s">
        <v>342</v>
      </c>
      <c r="N15" s="2085" t="s">
        <v>2223</v>
      </c>
      <c r="O15" s="2086" t="s">
        <v>342</v>
      </c>
    </row>
    <row r="16" spans="1:15">
      <c r="A16" s="2087"/>
      <c r="B16" s="2068" t="s">
        <v>2004</v>
      </c>
      <c r="C16" s="2088" t="s">
        <v>2005</v>
      </c>
      <c r="D16" s="2088" t="s">
        <v>2006</v>
      </c>
      <c r="E16" s="2088" t="s">
        <v>2007</v>
      </c>
      <c r="F16" s="1788" t="s">
        <v>959</v>
      </c>
      <c r="G16" s="1786" t="s">
        <v>960</v>
      </c>
      <c r="H16" s="2068" t="s">
        <v>961</v>
      </c>
      <c r="I16" s="2088" t="s">
        <v>962</v>
      </c>
      <c r="J16" s="2088" t="s">
        <v>963</v>
      </c>
      <c r="K16" s="2088" t="s">
        <v>964</v>
      </c>
      <c r="L16" s="2088" t="s">
        <v>965</v>
      </c>
      <c r="M16" s="2088" t="s">
        <v>966</v>
      </c>
      <c r="N16" s="2088" t="s">
        <v>3034</v>
      </c>
      <c r="O16" s="2089"/>
    </row>
    <row r="17" spans="1:15">
      <c r="A17" s="2090" t="s">
        <v>2224</v>
      </c>
      <c r="B17" s="2091" t="s">
        <v>2225</v>
      </c>
      <c r="C17" s="1793"/>
      <c r="D17" s="1794"/>
      <c r="E17" s="1794"/>
      <c r="F17" s="1205"/>
      <c r="G17" s="1795"/>
      <c r="H17" s="1793"/>
      <c r="I17" s="1794"/>
      <c r="J17" s="1794"/>
      <c r="K17" s="1794"/>
      <c r="L17" s="1794"/>
      <c r="M17" s="1794"/>
      <c r="N17" s="1794"/>
      <c r="O17" s="2092" t="s">
        <v>2224</v>
      </c>
    </row>
    <row r="18" spans="1:15">
      <c r="A18" s="1774" t="s">
        <v>2226</v>
      </c>
      <c r="B18" s="2093"/>
      <c r="C18" s="2094"/>
      <c r="D18" s="2095"/>
      <c r="E18" s="2095"/>
      <c r="F18" s="2096"/>
      <c r="G18" s="2097"/>
      <c r="H18" s="2094"/>
      <c r="I18" s="2095"/>
      <c r="J18" s="2095"/>
      <c r="K18" s="2095"/>
      <c r="L18" s="2095"/>
      <c r="M18" s="2095"/>
      <c r="N18" s="2095"/>
      <c r="O18" s="1781" t="s">
        <v>2226</v>
      </c>
    </row>
    <row r="19" spans="1:15">
      <c r="A19" s="1779" t="s">
        <v>2227</v>
      </c>
      <c r="B19" s="2065" t="s">
        <v>2228</v>
      </c>
      <c r="C19" s="2095"/>
      <c r="D19" s="2095"/>
      <c r="E19" s="2095"/>
      <c r="F19" s="2096"/>
      <c r="G19" s="2097"/>
      <c r="H19" s="2094"/>
      <c r="I19" s="2095"/>
      <c r="J19" s="2095"/>
      <c r="K19" s="2095"/>
      <c r="L19" s="2095"/>
      <c r="M19" s="2095"/>
      <c r="N19" s="2095"/>
      <c r="O19" s="1781" t="s">
        <v>2227</v>
      </c>
    </row>
    <row r="20" spans="1:15">
      <c r="A20" s="1786" t="s">
        <v>2229</v>
      </c>
      <c r="B20" s="2070" t="s">
        <v>2230</v>
      </c>
      <c r="C20" s="2094"/>
      <c r="D20" s="2095"/>
      <c r="E20" s="2095"/>
      <c r="F20" s="2096"/>
      <c r="G20" s="2097"/>
      <c r="H20" s="2094"/>
      <c r="I20" s="2095"/>
      <c r="J20" s="2095"/>
      <c r="K20" s="2095"/>
      <c r="L20" s="2095"/>
      <c r="M20" s="2095"/>
      <c r="N20" s="2095"/>
      <c r="O20" s="1781" t="s">
        <v>2229</v>
      </c>
    </row>
    <row r="21" spans="1:15">
      <c r="A21" s="2090" t="s">
        <v>2231</v>
      </c>
      <c r="B21" s="2091" t="s">
        <v>2232</v>
      </c>
      <c r="C21" s="2098"/>
      <c r="D21" s="2098"/>
      <c r="E21" s="2098"/>
      <c r="F21" s="2099"/>
      <c r="G21" s="2100"/>
      <c r="H21" s="2101"/>
      <c r="I21" s="2098"/>
      <c r="J21" s="2098"/>
      <c r="K21" s="2098"/>
      <c r="L21" s="2098"/>
      <c r="M21" s="2098"/>
      <c r="N21" s="2098"/>
      <c r="O21" s="2092" t="s">
        <v>2231</v>
      </c>
    </row>
    <row r="22" spans="1:15">
      <c r="A22" s="1774" t="s">
        <v>2233</v>
      </c>
      <c r="B22" s="2065"/>
      <c r="C22" s="2102"/>
      <c r="D22" s="2103"/>
      <c r="E22" s="2103"/>
      <c r="F22" s="2104"/>
      <c r="G22" s="2105"/>
      <c r="H22" s="2102"/>
      <c r="I22" s="2103"/>
      <c r="J22" s="2103"/>
      <c r="K22" s="2103"/>
      <c r="L22" s="2103"/>
      <c r="M22" s="2103"/>
      <c r="N22" s="2103"/>
      <c r="O22" s="1781" t="s">
        <v>2233</v>
      </c>
    </row>
    <row r="23" spans="1:15">
      <c r="A23" s="1779" t="s">
        <v>2234</v>
      </c>
      <c r="B23" s="2065" t="s">
        <v>2235</v>
      </c>
      <c r="C23" s="2095"/>
      <c r="D23" s="2095"/>
      <c r="E23" s="2095"/>
      <c r="F23" s="2096"/>
      <c r="G23" s="2097"/>
      <c r="H23" s="2094"/>
      <c r="I23" s="2095"/>
      <c r="J23" s="2095"/>
      <c r="K23" s="2095"/>
      <c r="L23" s="2095"/>
      <c r="M23" s="2095"/>
      <c r="N23" s="2095"/>
      <c r="O23" s="1781" t="s">
        <v>2234</v>
      </c>
    </row>
    <row r="24" spans="1:15">
      <c r="A24" s="1786" t="s">
        <v>2236</v>
      </c>
      <c r="B24" s="2065"/>
      <c r="C24" s="2106"/>
      <c r="D24" s="2107"/>
      <c r="E24" s="2107"/>
      <c r="F24" s="2108"/>
      <c r="G24" s="2109"/>
      <c r="H24" s="2106"/>
      <c r="I24" s="2107"/>
      <c r="J24" s="2107"/>
      <c r="K24" s="2107"/>
      <c r="L24" s="2107"/>
      <c r="M24" s="2107"/>
      <c r="N24" s="2107"/>
      <c r="O24" s="1781" t="s">
        <v>2236</v>
      </c>
    </row>
    <row r="25" spans="1:15">
      <c r="A25" s="2090" t="s">
        <v>2237</v>
      </c>
      <c r="B25" s="2091"/>
      <c r="C25" s="2098"/>
      <c r="D25" s="2098"/>
      <c r="E25" s="2098"/>
      <c r="F25" s="2099"/>
      <c r="G25" s="2100"/>
      <c r="H25" s="2101"/>
      <c r="I25" s="2098"/>
      <c r="J25" s="2098"/>
      <c r="K25" s="2098"/>
      <c r="L25" s="2098"/>
      <c r="M25" s="2098"/>
      <c r="N25" s="2098"/>
      <c r="O25" s="2092" t="s">
        <v>2237</v>
      </c>
    </row>
    <row r="26" spans="1:15">
      <c r="A26" s="1786" t="s">
        <v>803</v>
      </c>
      <c r="B26" s="2070"/>
      <c r="C26" s="2107"/>
      <c r="D26" s="2107"/>
      <c r="E26" s="2107"/>
      <c r="F26" s="2108"/>
      <c r="G26" s="2109"/>
      <c r="H26" s="2106"/>
      <c r="I26" s="2107"/>
      <c r="J26" s="2107"/>
      <c r="K26" s="2107"/>
      <c r="L26" s="2107"/>
      <c r="M26" s="2107"/>
      <c r="N26" s="2107"/>
      <c r="O26" s="1788" t="s">
        <v>803</v>
      </c>
    </row>
    <row r="27" spans="1:15">
      <c r="A27" s="1786" t="s">
        <v>804</v>
      </c>
      <c r="B27" s="2070"/>
      <c r="C27" s="2107"/>
      <c r="D27" s="2107"/>
      <c r="E27" s="2107"/>
      <c r="F27" s="2108"/>
      <c r="G27" s="2109"/>
      <c r="H27" s="2106"/>
      <c r="I27" s="2107"/>
      <c r="J27" s="2107"/>
      <c r="K27" s="2107"/>
      <c r="L27" s="2107"/>
      <c r="M27" s="2107"/>
      <c r="N27" s="2107"/>
      <c r="O27" s="1788" t="s">
        <v>804</v>
      </c>
    </row>
    <row r="28" spans="1:15">
      <c r="A28" s="1786" t="s">
        <v>805</v>
      </c>
      <c r="B28" s="2070"/>
      <c r="C28" s="2107"/>
      <c r="D28" s="2107"/>
      <c r="E28" s="2107"/>
      <c r="F28" s="2108"/>
      <c r="G28" s="2109"/>
      <c r="H28" s="2106"/>
      <c r="I28" s="2107"/>
      <c r="J28" s="2107"/>
      <c r="K28" s="2107"/>
      <c r="L28" s="2107"/>
      <c r="M28" s="2107"/>
      <c r="N28" s="2107"/>
      <c r="O28" s="1788" t="s">
        <v>805</v>
      </c>
    </row>
    <row r="29" spans="1:15">
      <c r="A29" s="1786" t="s">
        <v>806</v>
      </c>
      <c r="B29" s="2070"/>
      <c r="C29" s="2107"/>
      <c r="D29" s="2107"/>
      <c r="E29" s="2107"/>
      <c r="F29" s="2108"/>
      <c r="G29" s="2109"/>
      <c r="H29" s="2106"/>
      <c r="I29" s="2107"/>
      <c r="J29" s="2107"/>
      <c r="K29" s="2107"/>
      <c r="L29" s="2107"/>
      <c r="M29" s="2107"/>
      <c r="N29" s="2107"/>
      <c r="O29" s="1788" t="s">
        <v>806</v>
      </c>
    </row>
    <row r="30" spans="1:15">
      <c r="A30" s="1786" t="s">
        <v>807</v>
      </c>
      <c r="B30" s="2070"/>
      <c r="C30" s="2107"/>
      <c r="D30" s="2107"/>
      <c r="E30" s="2107"/>
      <c r="F30" s="2108"/>
      <c r="G30" s="2109"/>
      <c r="H30" s="2106"/>
      <c r="I30" s="2107"/>
      <c r="J30" s="2107"/>
      <c r="K30" s="2107"/>
      <c r="L30" s="2107"/>
      <c r="M30" s="2107"/>
      <c r="N30" s="2107"/>
      <c r="O30" s="1788" t="s">
        <v>807</v>
      </c>
    </row>
    <row r="31" spans="1:15">
      <c r="A31" s="1786" t="s">
        <v>808</v>
      </c>
      <c r="B31" s="2070" t="s">
        <v>2312</v>
      </c>
      <c r="C31" s="2107"/>
      <c r="D31" s="2107"/>
      <c r="E31" s="2107"/>
      <c r="F31" s="2108"/>
      <c r="G31" s="2109"/>
      <c r="H31" s="2106"/>
      <c r="I31" s="2107"/>
      <c r="J31" s="2107"/>
      <c r="K31" s="2107"/>
      <c r="L31" s="2107"/>
      <c r="M31" s="2107"/>
      <c r="N31" s="2107"/>
      <c r="O31" s="1788" t="s">
        <v>808</v>
      </c>
    </row>
    <row r="32" spans="1:15">
      <c r="A32" s="1774" t="s">
        <v>809</v>
      </c>
      <c r="B32" s="2065"/>
      <c r="C32" s="2095"/>
      <c r="D32" s="2095"/>
      <c r="E32" s="2095"/>
      <c r="F32" s="2096"/>
      <c r="G32" s="2097"/>
      <c r="H32" s="2094"/>
      <c r="I32" s="2095"/>
      <c r="J32" s="2095"/>
      <c r="K32" s="2095"/>
      <c r="L32" s="2095"/>
      <c r="M32" s="2095"/>
      <c r="N32" s="2095"/>
      <c r="O32" s="1781" t="s">
        <v>809</v>
      </c>
    </row>
    <row r="33" spans="1:15">
      <c r="A33" s="1779" t="s">
        <v>810</v>
      </c>
      <c r="B33" s="2065" t="s">
        <v>2238</v>
      </c>
      <c r="C33" s="2095"/>
      <c r="D33" s="2095"/>
      <c r="E33" s="2095"/>
      <c r="F33" s="2096"/>
      <c r="G33" s="2097"/>
      <c r="H33" s="2094"/>
      <c r="I33" s="2095"/>
      <c r="J33" s="2095"/>
      <c r="K33" s="2095"/>
      <c r="L33" s="2095"/>
      <c r="M33" s="2095"/>
      <c r="N33" s="2095"/>
      <c r="O33" s="1781" t="s">
        <v>810</v>
      </c>
    </row>
    <row r="34" spans="1:15">
      <c r="A34" s="1786" t="s">
        <v>811</v>
      </c>
      <c r="B34" s="2065" t="s">
        <v>2239</v>
      </c>
      <c r="C34" s="2095"/>
      <c r="D34" s="2095"/>
      <c r="E34" s="2095"/>
      <c r="F34" s="2096"/>
      <c r="G34" s="2097"/>
      <c r="H34" s="2094"/>
      <c r="I34" s="2095"/>
      <c r="J34" s="2095"/>
      <c r="K34" s="2095"/>
      <c r="L34" s="2095"/>
      <c r="M34" s="2095"/>
      <c r="N34" s="2095"/>
      <c r="O34" s="1781" t="s">
        <v>811</v>
      </c>
    </row>
    <row r="35" spans="1:15">
      <c r="A35" s="2090" t="s">
        <v>812</v>
      </c>
      <c r="B35" s="2091" t="s">
        <v>2240</v>
      </c>
      <c r="C35" s="2098"/>
      <c r="D35" s="2098"/>
      <c r="E35" s="2098"/>
      <c r="F35" s="2099"/>
      <c r="G35" s="2100"/>
      <c r="H35" s="2101"/>
      <c r="I35" s="2098"/>
      <c r="J35" s="2098"/>
      <c r="K35" s="2098"/>
      <c r="L35" s="2098"/>
      <c r="M35" s="2098"/>
      <c r="N35" s="2098"/>
      <c r="O35" s="2092" t="s">
        <v>812</v>
      </c>
    </row>
    <row r="36" spans="1:15">
      <c r="A36" s="1786" t="s">
        <v>813</v>
      </c>
      <c r="B36" s="2070"/>
      <c r="C36" s="2107"/>
      <c r="D36" s="2107"/>
      <c r="E36" s="2107"/>
      <c r="F36" s="2108"/>
      <c r="G36" s="2109"/>
      <c r="H36" s="2106"/>
      <c r="I36" s="2107"/>
      <c r="J36" s="2107"/>
      <c r="K36" s="2107"/>
      <c r="L36" s="2107"/>
      <c r="M36" s="2107"/>
      <c r="N36" s="2107"/>
      <c r="O36" s="1788" t="s">
        <v>813</v>
      </c>
    </row>
    <row r="37" spans="1:15">
      <c r="A37" s="1774" t="s">
        <v>2098</v>
      </c>
      <c r="B37" s="2065" t="s">
        <v>2241</v>
      </c>
      <c r="C37" s="2095"/>
      <c r="D37" s="2095"/>
      <c r="E37" s="2095"/>
      <c r="F37" s="2096"/>
      <c r="G37" s="2097"/>
      <c r="H37" s="2094"/>
      <c r="I37" s="2095"/>
      <c r="J37" s="2095"/>
      <c r="K37" s="2095"/>
      <c r="L37" s="2095"/>
      <c r="M37" s="2095"/>
      <c r="N37" s="2095"/>
      <c r="O37" s="1781" t="s">
        <v>2098</v>
      </c>
    </row>
    <row r="38" spans="1:15">
      <c r="A38" s="1786" t="s">
        <v>2099</v>
      </c>
      <c r="B38" s="2065"/>
      <c r="C38" s="2095"/>
      <c r="D38" s="2095"/>
      <c r="E38" s="2095"/>
      <c r="F38" s="2096"/>
      <c r="G38" s="2097"/>
      <c r="H38" s="2094"/>
      <c r="I38" s="2095"/>
      <c r="J38" s="2095"/>
      <c r="K38" s="2095"/>
      <c r="L38" s="2095"/>
      <c r="M38" s="2095"/>
      <c r="N38" s="2095"/>
      <c r="O38" s="1781" t="s">
        <v>2099</v>
      </c>
    </row>
    <row r="39" spans="1:15">
      <c r="A39" s="2090" t="s">
        <v>2100</v>
      </c>
      <c r="B39" s="2091"/>
      <c r="C39" s="2098"/>
      <c r="D39" s="2098"/>
      <c r="E39" s="2098"/>
      <c r="F39" s="2099"/>
      <c r="G39" s="2100"/>
      <c r="H39" s="2101"/>
      <c r="I39" s="2098"/>
      <c r="J39" s="2098"/>
      <c r="K39" s="2098"/>
      <c r="L39" s="2098"/>
      <c r="M39" s="2098"/>
      <c r="N39" s="2098"/>
      <c r="O39" s="2092" t="s">
        <v>2100</v>
      </c>
    </row>
    <row r="40" spans="1:15">
      <c r="A40" s="1786" t="s">
        <v>2101</v>
      </c>
      <c r="B40" s="2070"/>
      <c r="C40" s="2107"/>
      <c r="D40" s="2107"/>
      <c r="E40" s="2107"/>
      <c r="F40" s="2108"/>
      <c r="G40" s="2109"/>
      <c r="H40" s="2106"/>
      <c r="I40" s="2107"/>
      <c r="J40" s="2107"/>
      <c r="K40" s="2107"/>
      <c r="L40" s="2107"/>
      <c r="M40" s="2107"/>
      <c r="N40" s="2107"/>
      <c r="O40" s="1788" t="s">
        <v>2101</v>
      </c>
    </row>
    <row r="41" spans="1:15">
      <c r="A41" s="1786" t="s">
        <v>2102</v>
      </c>
      <c r="B41" s="2070"/>
      <c r="C41" s="2107"/>
      <c r="D41" s="2107"/>
      <c r="E41" s="2107"/>
      <c r="F41" s="2108"/>
      <c r="G41" s="2109"/>
      <c r="H41" s="2106"/>
      <c r="I41" s="2107"/>
      <c r="J41" s="2107"/>
      <c r="K41" s="2107"/>
      <c r="L41" s="2107"/>
      <c r="M41" s="2107"/>
      <c r="N41" s="2107"/>
      <c r="O41" s="1788" t="s">
        <v>2102</v>
      </c>
    </row>
    <row r="42" spans="1:15">
      <c r="A42" s="1786" t="s">
        <v>2103</v>
      </c>
      <c r="B42" s="2070"/>
      <c r="C42" s="2107"/>
      <c r="D42" s="2107"/>
      <c r="E42" s="2107"/>
      <c r="F42" s="2108"/>
      <c r="G42" s="2109"/>
      <c r="H42" s="2106"/>
      <c r="I42" s="2107"/>
      <c r="J42" s="2107"/>
      <c r="K42" s="2107"/>
      <c r="L42" s="2107"/>
      <c r="M42" s="2107"/>
      <c r="N42" s="2107"/>
      <c r="O42" s="1788" t="s">
        <v>2103</v>
      </c>
    </row>
    <row r="43" spans="1:15">
      <c r="A43" s="1786" t="s">
        <v>2104</v>
      </c>
      <c r="B43" s="2070"/>
      <c r="C43" s="2107"/>
      <c r="D43" s="2107"/>
      <c r="E43" s="2107"/>
      <c r="F43" s="2108"/>
      <c r="G43" s="2109"/>
      <c r="H43" s="2106"/>
      <c r="I43" s="2107"/>
      <c r="J43" s="2107"/>
      <c r="K43" s="2107"/>
      <c r="L43" s="2107"/>
      <c r="M43" s="2107"/>
      <c r="N43" s="2107"/>
      <c r="O43" s="1788" t="s">
        <v>2104</v>
      </c>
    </row>
    <row r="44" spans="1:15">
      <c r="A44" s="1786" t="s">
        <v>575</v>
      </c>
      <c r="B44" s="2070" t="s">
        <v>2312</v>
      </c>
      <c r="C44" s="2107"/>
      <c r="D44" s="2107"/>
      <c r="E44" s="2107"/>
      <c r="F44" s="2108"/>
      <c r="G44" s="2109"/>
      <c r="H44" s="2106"/>
      <c r="I44" s="2107"/>
      <c r="J44" s="2107"/>
      <c r="K44" s="2107"/>
      <c r="L44" s="2107"/>
      <c r="M44" s="2107"/>
      <c r="N44" s="2107"/>
      <c r="O44" s="1788" t="s">
        <v>575</v>
      </c>
    </row>
    <row r="45" spans="1:15">
      <c r="A45" s="2090" t="s">
        <v>576</v>
      </c>
      <c r="B45" s="2091" t="s">
        <v>2242</v>
      </c>
      <c r="C45" s="1793"/>
      <c r="D45" s="1794"/>
      <c r="E45" s="1794"/>
      <c r="F45" s="1205"/>
      <c r="G45" s="1795"/>
      <c r="H45" s="1793"/>
      <c r="I45" s="1794"/>
      <c r="J45" s="1794"/>
      <c r="K45" s="1794"/>
      <c r="L45" s="1794"/>
      <c r="M45" s="1794"/>
      <c r="N45" s="1794"/>
      <c r="O45" s="2092" t="s">
        <v>576</v>
      </c>
    </row>
    <row r="46" spans="1:15">
      <c r="A46" s="1774" t="s">
        <v>577</v>
      </c>
      <c r="B46" s="2065"/>
      <c r="C46" s="2095"/>
      <c r="D46" s="2095"/>
      <c r="E46" s="2095"/>
      <c r="F46" s="2096"/>
      <c r="G46" s="2097"/>
      <c r="H46" s="2094"/>
      <c r="I46" s="2095"/>
      <c r="J46" s="2095"/>
      <c r="K46" s="2095"/>
      <c r="L46" s="2095"/>
      <c r="M46" s="2095"/>
      <c r="N46" s="2095"/>
      <c r="O46" s="1781" t="s">
        <v>577</v>
      </c>
    </row>
    <row r="47" spans="1:15">
      <c r="A47" s="1779" t="s">
        <v>578</v>
      </c>
      <c r="B47" s="2065" t="s">
        <v>2243</v>
      </c>
      <c r="C47" s="2095"/>
      <c r="D47" s="2095"/>
      <c r="E47" s="2095"/>
      <c r="F47" s="2096"/>
      <c r="G47" s="2097"/>
      <c r="H47" s="2094"/>
      <c r="I47" s="2095"/>
      <c r="J47" s="2095"/>
      <c r="K47" s="2095"/>
      <c r="L47" s="2095"/>
      <c r="M47" s="2095"/>
      <c r="N47" s="2095"/>
      <c r="O47" s="1781" t="s">
        <v>578</v>
      </c>
    </row>
    <row r="48" spans="1:15">
      <c r="A48" s="1786" t="s">
        <v>579</v>
      </c>
      <c r="B48" s="2065" t="s">
        <v>2244</v>
      </c>
      <c r="C48" s="1942"/>
      <c r="D48" s="1181"/>
      <c r="E48" s="1181"/>
      <c r="F48" s="1378"/>
      <c r="G48" s="2110"/>
      <c r="H48" s="1942"/>
      <c r="I48" s="1181"/>
      <c r="J48" s="1181"/>
      <c r="K48" s="1181"/>
      <c r="L48" s="1181"/>
      <c r="M48" s="1181"/>
      <c r="N48" s="1181"/>
      <c r="O48" s="1781" t="s">
        <v>579</v>
      </c>
    </row>
    <row r="49" spans="1:15">
      <c r="A49" s="2090" t="s">
        <v>580</v>
      </c>
      <c r="B49" s="2091" t="s">
        <v>2245</v>
      </c>
      <c r="C49" s="2098"/>
      <c r="D49" s="2098"/>
      <c r="E49" s="2098"/>
      <c r="F49" s="2099"/>
      <c r="G49" s="2100"/>
      <c r="H49" s="2101"/>
      <c r="I49" s="2098"/>
      <c r="J49" s="2098"/>
      <c r="K49" s="2098"/>
      <c r="L49" s="2098"/>
      <c r="M49" s="2098"/>
      <c r="N49" s="2098"/>
      <c r="O49" s="2092" t="s">
        <v>580</v>
      </c>
    </row>
    <row r="50" spans="1:15">
      <c r="A50" s="1786" t="s">
        <v>581</v>
      </c>
      <c r="B50" s="2070" t="s">
        <v>2246</v>
      </c>
      <c r="C50" s="2107"/>
      <c r="D50" s="2107"/>
      <c r="E50" s="2107"/>
      <c r="F50" s="2108"/>
      <c r="G50" s="2109"/>
      <c r="H50" s="2106"/>
      <c r="I50" s="2107"/>
      <c r="J50" s="2107"/>
      <c r="K50" s="2107"/>
      <c r="L50" s="2107"/>
      <c r="M50" s="2107"/>
      <c r="N50" s="2107"/>
      <c r="O50" s="1788" t="s">
        <v>581</v>
      </c>
    </row>
    <row r="51" spans="1:15">
      <c r="A51" s="1786" t="s">
        <v>582</v>
      </c>
      <c r="B51" s="2070" t="s">
        <v>2247</v>
      </c>
      <c r="C51" s="2107"/>
      <c r="D51" s="2107"/>
      <c r="E51" s="2107"/>
      <c r="F51" s="2108"/>
      <c r="G51" s="2109"/>
      <c r="H51" s="2106"/>
      <c r="I51" s="2107"/>
      <c r="J51" s="2107"/>
      <c r="K51" s="2107"/>
      <c r="L51" s="2107"/>
      <c r="M51" s="2107"/>
      <c r="N51" s="2107"/>
      <c r="O51" s="1788" t="s">
        <v>582</v>
      </c>
    </row>
    <row r="52" spans="1:15">
      <c r="A52" s="696"/>
      <c r="B52" s="2066" t="s">
        <v>2248</v>
      </c>
      <c r="C52" s="2111"/>
      <c r="D52" s="2112"/>
      <c r="E52" s="2112"/>
      <c r="F52" s="2113"/>
      <c r="G52" s="2114"/>
      <c r="H52" s="2112"/>
      <c r="I52" s="2112"/>
      <c r="J52" s="2112"/>
      <c r="K52" s="2112"/>
      <c r="L52" s="2112"/>
      <c r="M52" s="2112"/>
      <c r="N52" s="2103"/>
      <c r="O52" s="716"/>
    </row>
    <row r="53" spans="1:15">
      <c r="A53" s="2090" t="s">
        <v>583</v>
      </c>
      <c r="B53" s="2091" t="s">
        <v>2249</v>
      </c>
      <c r="C53" s="2098"/>
      <c r="D53" s="2098"/>
      <c r="E53" s="2098"/>
      <c r="F53" s="2099"/>
      <c r="G53" s="2100"/>
      <c r="H53" s="2101"/>
      <c r="I53" s="2098"/>
      <c r="J53" s="2098"/>
      <c r="K53" s="2098"/>
      <c r="L53" s="2098"/>
      <c r="M53" s="2098"/>
      <c r="N53" s="2098"/>
      <c r="O53" s="2092" t="s">
        <v>583</v>
      </c>
    </row>
    <row r="54" spans="1:15">
      <c r="A54" s="1786" t="s">
        <v>584</v>
      </c>
      <c r="B54" s="2070" t="s">
        <v>2250</v>
      </c>
      <c r="C54" s="2107"/>
      <c r="D54" s="2107"/>
      <c r="E54" s="2107"/>
      <c r="F54" s="2108"/>
      <c r="G54" s="2109"/>
      <c r="H54" s="2106"/>
      <c r="I54" s="2107"/>
      <c r="J54" s="2107"/>
      <c r="K54" s="2107"/>
      <c r="L54" s="2107"/>
      <c r="M54" s="2107"/>
      <c r="N54" s="2107"/>
      <c r="O54" s="1788" t="s">
        <v>584</v>
      </c>
    </row>
    <row r="55" spans="1:15">
      <c r="A55" s="1786" t="s">
        <v>585</v>
      </c>
      <c r="B55" s="2070" t="s">
        <v>322</v>
      </c>
      <c r="C55" s="2107"/>
      <c r="D55" s="2107"/>
      <c r="E55" s="2107"/>
      <c r="F55" s="2108"/>
      <c r="G55" s="2109"/>
      <c r="H55" s="2106"/>
      <c r="I55" s="2107"/>
      <c r="J55" s="2107"/>
      <c r="K55" s="2107"/>
      <c r="L55" s="2107"/>
      <c r="M55" s="2107"/>
      <c r="N55" s="2107"/>
      <c r="O55" s="1788" t="s">
        <v>585</v>
      </c>
    </row>
    <row r="56" spans="1:15">
      <c r="A56" s="1786" t="s">
        <v>586</v>
      </c>
      <c r="B56" s="2070" t="s">
        <v>323</v>
      </c>
      <c r="C56" s="2107"/>
      <c r="D56" s="2107"/>
      <c r="E56" s="2107"/>
      <c r="F56" s="2108"/>
      <c r="G56" s="2109"/>
      <c r="H56" s="2106"/>
      <c r="I56" s="2107"/>
      <c r="J56" s="2107"/>
      <c r="K56" s="2107"/>
      <c r="L56" s="2107"/>
      <c r="M56" s="2107"/>
      <c r="N56" s="2107"/>
      <c r="O56" s="1788" t="s">
        <v>586</v>
      </c>
    </row>
    <row r="57" spans="1:15">
      <c r="A57" s="2090" t="s">
        <v>587</v>
      </c>
      <c r="B57" s="2091" t="s">
        <v>2242</v>
      </c>
      <c r="C57" s="1797"/>
      <c r="D57" s="1798"/>
      <c r="E57" s="1798"/>
      <c r="F57" s="1207"/>
      <c r="G57" s="1799"/>
      <c r="H57" s="1797"/>
      <c r="I57" s="1798"/>
      <c r="J57" s="1798"/>
      <c r="K57" s="1798"/>
      <c r="L57" s="1798"/>
      <c r="M57" s="1798"/>
      <c r="N57" s="1798"/>
      <c r="O57" s="2092" t="s">
        <v>587</v>
      </c>
    </row>
    <row r="58" spans="1:15">
      <c r="A58" s="1774" t="s">
        <v>588</v>
      </c>
      <c r="C58" s="2094"/>
      <c r="D58" s="2095"/>
      <c r="E58" s="2095"/>
      <c r="F58" s="2096"/>
      <c r="G58" s="2097"/>
      <c r="H58" s="2094"/>
      <c r="I58" s="2095"/>
      <c r="J58" s="2095"/>
      <c r="K58" s="2095"/>
      <c r="L58" s="2095"/>
      <c r="M58" s="2095"/>
      <c r="N58" s="2095"/>
      <c r="O58" s="1781" t="s">
        <v>588</v>
      </c>
    </row>
    <row r="59" spans="1:15">
      <c r="A59" s="1779" t="s">
        <v>589</v>
      </c>
      <c r="B59" s="2065" t="s">
        <v>2243</v>
      </c>
      <c r="C59" s="2095"/>
      <c r="D59" s="2095"/>
      <c r="E59" s="2095"/>
      <c r="F59" s="2096"/>
      <c r="G59" s="2097"/>
      <c r="H59" s="2094"/>
      <c r="I59" s="2095"/>
      <c r="J59" s="2095"/>
      <c r="K59" s="2095"/>
      <c r="L59" s="2095"/>
      <c r="M59" s="2095"/>
      <c r="N59" s="2095"/>
      <c r="O59" s="1781" t="s">
        <v>589</v>
      </c>
    </row>
    <row r="60" spans="1:15">
      <c r="A60" s="1786" t="s">
        <v>590</v>
      </c>
      <c r="B60" s="2065" t="s">
        <v>2244</v>
      </c>
      <c r="C60" s="1942"/>
      <c r="D60" s="1181"/>
      <c r="E60" s="1181"/>
      <c r="F60" s="1378"/>
      <c r="G60" s="2110"/>
      <c r="H60" s="1942"/>
      <c r="I60" s="1181"/>
      <c r="J60" s="1181"/>
      <c r="K60" s="1181"/>
      <c r="L60" s="1181"/>
      <c r="M60" s="1181"/>
      <c r="N60" s="1181"/>
      <c r="O60" s="1781" t="s">
        <v>590</v>
      </c>
    </row>
    <row r="61" spans="1:15">
      <c r="A61" s="2090" t="s">
        <v>591</v>
      </c>
      <c r="B61" s="2091" t="s">
        <v>2245</v>
      </c>
      <c r="C61" s="2098"/>
      <c r="D61" s="2098"/>
      <c r="E61" s="2098"/>
      <c r="F61" s="2099"/>
      <c r="G61" s="2100"/>
      <c r="H61" s="2101"/>
      <c r="I61" s="2098"/>
      <c r="J61" s="2098"/>
      <c r="K61" s="2098"/>
      <c r="L61" s="2098"/>
      <c r="M61" s="2098"/>
      <c r="N61" s="2098"/>
      <c r="O61" s="2092" t="s">
        <v>591</v>
      </c>
    </row>
    <row r="62" spans="1:15">
      <c r="A62" s="1786" t="s">
        <v>592</v>
      </c>
      <c r="B62" s="2070" t="s">
        <v>2246</v>
      </c>
      <c r="C62" s="2107"/>
      <c r="D62" s="2107"/>
      <c r="E62" s="2107"/>
      <c r="F62" s="2108"/>
      <c r="G62" s="2109"/>
      <c r="H62" s="2106"/>
      <c r="I62" s="2107"/>
      <c r="J62" s="2107"/>
      <c r="K62" s="2107"/>
      <c r="L62" s="2107"/>
      <c r="M62" s="2107"/>
      <c r="N62" s="2107"/>
      <c r="O62" s="1788" t="s">
        <v>592</v>
      </c>
    </row>
    <row r="63" spans="1:15" ht="15.75" thickBot="1">
      <c r="A63" s="2115" t="s">
        <v>593</v>
      </c>
      <c r="B63" s="2116" t="s">
        <v>2247</v>
      </c>
      <c r="C63" s="2011"/>
      <c r="D63" s="2117"/>
      <c r="E63" s="2117"/>
      <c r="F63" s="2118"/>
      <c r="G63" s="2119"/>
      <c r="H63" s="2011"/>
      <c r="I63" s="2117"/>
      <c r="J63" s="2117"/>
      <c r="K63" s="2117"/>
      <c r="L63" s="2117"/>
      <c r="M63" s="2117"/>
      <c r="N63" s="2117"/>
      <c r="O63" s="2120" t="s">
        <v>593</v>
      </c>
    </row>
    <row r="64" spans="1:15">
      <c r="A64" s="96" t="s">
        <v>324</v>
      </c>
      <c r="G64" s="96" t="s">
        <v>324</v>
      </c>
    </row>
    <row r="65" spans="1:15">
      <c r="A65" s="708" t="s">
        <v>325</v>
      </c>
      <c r="B65" s="708"/>
      <c r="C65" s="708"/>
      <c r="D65" s="708"/>
      <c r="E65" s="708"/>
      <c r="F65" s="708"/>
      <c r="G65" s="708" t="s">
        <v>326</v>
      </c>
      <c r="H65" s="708"/>
      <c r="I65" s="708"/>
      <c r="J65" s="708"/>
      <c r="K65" s="708"/>
      <c r="L65" s="708"/>
      <c r="M65" s="708"/>
      <c r="N65" s="708"/>
      <c r="O65" s="708"/>
    </row>
    <row r="68" spans="1:15">
      <c r="A68" s="694"/>
      <c r="B68" s="694"/>
      <c r="C68" s="694"/>
      <c r="D68" s="694"/>
      <c r="E68" s="694"/>
      <c r="F68" s="694"/>
      <c r="G68" s="694"/>
      <c r="H68" s="694"/>
      <c r="I68" s="694"/>
      <c r="J68" s="694"/>
      <c r="K68" s="694"/>
      <c r="L68" s="694"/>
      <c r="M68" s="694"/>
      <c r="N68" s="694"/>
      <c r="O68" s="694"/>
    </row>
    <row r="69" spans="1:15">
      <c r="A69" s="694"/>
      <c r="B69" s="694"/>
      <c r="C69" s="694"/>
      <c r="D69" s="694"/>
      <c r="E69" s="694"/>
      <c r="F69" s="694"/>
      <c r="G69" s="694"/>
      <c r="H69" s="694"/>
      <c r="I69" s="694"/>
      <c r="J69" s="694"/>
      <c r="K69" s="694"/>
      <c r="L69" s="694"/>
      <c r="M69" s="694"/>
      <c r="N69" s="694"/>
      <c r="O69" s="694"/>
    </row>
    <row r="70" spans="1:15">
      <c r="A70" s="694"/>
      <c r="B70" s="694"/>
      <c r="C70" s="694"/>
      <c r="D70" s="694"/>
      <c r="E70" s="694"/>
      <c r="F70" s="694"/>
      <c r="G70" s="694"/>
      <c r="H70" s="694"/>
      <c r="I70" s="694"/>
      <c r="J70" s="694"/>
      <c r="K70" s="694"/>
      <c r="L70" s="694"/>
      <c r="M70" s="694"/>
      <c r="N70" s="694"/>
      <c r="O70" s="694"/>
    </row>
    <row r="71" spans="1:15">
      <c r="A71" s="789"/>
      <c r="B71" s="789"/>
      <c r="C71" s="789"/>
      <c r="D71" s="789"/>
      <c r="E71" s="789"/>
      <c r="F71" s="789"/>
      <c r="G71" s="789"/>
      <c r="H71" s="789"/>
      <c r="I71" s="789"/>
      <c r="J71" s="789"/>
      <c r="K71" s="789"/>
      <c r="L71" s="789"/>
      <c r="M71" s="789"/>
      <c r="N71" s="789"/>
      <c r="O71" s="789"/>
    </row>
    <row r="72" spans="1:15">
      <c r="A72" s="789"/>
      <c r="B72" s="789"/>
      <c r="C72" s="789"/>
      <c r="D72" s="789"/>
      <c r="E72" s="789"/>
      <c r="F72" s="789"/>
      <c r="G72" s="789"/>
      <c r="H72" s="789"/>
      <c r="I72" s="789"/>
      <c r="J72" s="789"/>
      <c r="K72" s="789"/>
      <c r="L72" s="789"/>
      <c r="M72" s="789"/>
      <c r="N72" s="789"/>
      <c r="O72" s="789"/>
    </row>
  </sheetData>
  <mergeCells count="9">
    <mergeCell ref="G5:J9"/>
    <mergeCell ref="A6:C7"/>
    <mergeCell ref="D6:F10"/>
    <mergeCell ref="K6:O7"/>
    <mergeCell ref="K8:O9"/>
    <mergeCell ref="A9:C12"/>
    <mergeCell ref="G10:J13"/>
    <mergeCell ref="K10:O11"/>
    <mergeCell ref="D11:F13"/>
  </mergeCells>
  <phoneticPr fontId="0" type="noConversion"/>
  <printOptions horizontalCentered="1" verticalCentered="1"/>
  <pageMargins left="0.5" right="0.5" top="0.5" bottom="0.5" header="0.5" footer="0.5"/>
  <pageSetup scale="66" orientation="portrait" horizontalDpi="300" verticalDpi="300" r:id="rId1"/>
  <headerFooter alignWithMargins="0"/>
  <colBreaks count="1" manualBreakCount="1">
    <brk id="6" max="1048575" man="1"/>
  </colBreaks>
</worksheet>
</file>

<file path=xl/worksheets/sheet32.xml><?xml version="1.0" encoding="utf-8"?>
<worksheet xmlns="http://schemas.openxmlformats.org/spreadsheetml/2006/main" xmlns:r="http://schemas.openxmlformats.org/officeDocument/2006/relationships">
  <sheetPr transitionEvaluation="1" codeName="Sheet32">
    <tabColor rgb="FF00B050"/>
  </sheetPr>
  <dimension ref="A1:H151"/>
  <sheetViews>
    <sheetView defaultGridColor="0" view="pageBreakPreview" colorId="22" zoomScale="50" zoomScaleNormal="80" zoomScaleSheetLayoutView="50" workbookViewId="0">
      <selection activeCell="E3" sqref="E3"/>
    </sheetView>
  </sheetViews>
  <sheetFormatPr defaultColWidth="9.6640625" defaultRowHeight="15"/>
  <cols>
    <col min="1" max="1" width="4.6640625" style="96" customWidth="1"/>
    <col min="2" max="2" width="45.6640625" style="96" customWidth="1"/>
    <col min="3" max="4" width="12.6640625" style="96" customWidth="1"/>
    <col min="5" max="5" width="10.33203125" style="96" customWidth="1"/>
    <col min="6" max="6" width="12.6640625" style="96" customWidth="1"/>
    <col min="7" max="7" width="17.33203125" style="96" bestFit="1" customWidth="1"/>
    <col min="8" max="16384" width="9.6640625" style="96"/>
  </cols>
  <sheetData>
    <row r="1" spans="1:8">
      <c r="A1" s="689" t="s">
        <v>446</v>
      </c>
      <c r="B1" s="1753"/>
      <c r="C1" s="690" t="s">
        <v>1364</v>
      </c>
      <c r="D1" s="690"/>
      <c r="E1" s="2062" t="s">
        <v>448</v>
      </c>
      <c r="F1" s="1756"/>
      <c r="G1" s="2063" t="s">
        <v>449</v>
      </c>
      <c r="H1" s="95"/>
    </row>
    <row r="2" spans="1:8">
      <c r="A2" s="695" t="str">
        <f>'Data Sheet'!$C$25</f>
        <v xml:space="preserve">KeySpan Gas East Corp./D/B/A National Grid </v>
      </c>
      <c r="B2" s="1757"/>
      <c r="C2" s="96" t="s">
        <v>3417</v>
      </c>
      <c r="E2" s="1759" t="s">
        <v>450</v>
      </c>
      <c r="F2" s="1760"/>
      <c r="G2" s="707"/>
      <c r="H2" s="95"/>
    </row>
    <row r="3" spans="1:8" ht="15" customHeight="1">
      <c r="A3" s="1762"/>
      <c r="B3" s="1763"/>
      <c r="C3" s="1766" t="s">
        <v>1983</v>
      </c>
      <c r="D3" s="1766"/>
      <c r="E3" s="1767" t="str">
        <f>'Data Sheet'!$C$40</f>
        <v>September 30, 2014</v>
      </c>
      <c r="F3" s="1768"/>
      <c r="G3" s="1765" t="str">
        <f>'Data Sheet'!$C$38</f>
        <v>December 31, 2013</v>
      </c>
      <c r="H3" s="95"/>
    </row>
    <row r="4" spans="1:8" ht="15" customHeight="1">
      <c r="A4" s="1771" t="s">
        <v>1103</v>
      </c>
      <c r="B4" s="1772"/>
      <c r="C4" s="1772"/>
      <c r="D4" s="1772"/>
      <c r="E4" s="1772"/>
      <c r="F4" s="1772"/>
      <c r="G4" s="1773"/>
      <c r="H4" s="95"/>
    </row>
    <row r="5" spans="1:8">
      <c r="A5" s="696"/>
      <c r="B5" s="1780" t="s">
        <v>1104</v>
      </c>
      <c r="C5" s="1780" t="s">
        <v>2312</v>
      </c>
      <c r="D5" s="1780" t="s">
        <v>2247</v>
      </c>
      <c r="E5" s="1785" t="s">
        <v>1105</v>
      </c>
      <c r="F5" s="1757"/>
      <c r="G5" s="716"/>
      <c r="H5" s="95"/>
    </row>
    <row r="6" spans="1:8">
      <c r="A6" s="696"/>
      <c r="B6" s="3215" t="s">
        <v>1395</v>
      </c>
      <c r="C6" s="1780" t="s">
        <v>3820</v>
      </c>
      <c r="D6" s="1780" t="s">
        <v>1106</v>
      </c>
      <c r="E6" s="2064" t="s">
        <v>1107</v>
      </c>
      <c r="F6" s="1768"/>
      <c r="G6" s="716"/>
      <c r="H6" s="95"/>
    </row>
    <row r="7" spans="1:8">
      <c r="A7" s="696"/>
      <c r="B7" s="3215"/>
      <c r="C7" s="1780" t="s">
        <v>1108</v>
      </c>
      <c r="D7" s="1780" t="s">
        <v>1109</v>
      </c>
      <c r="E7" s="1780" t="s">
        <v>3029</v>
      </c>
      <c r="F7" s="2065"/>
      <c r="G7" s="707" t="s">
        <v>3816</v>
      </c>
      <c r="H7" s="95"/>
    </row>
    <row r="8" spans="1:8">
      <c r="A8" s="1782" t="s">
        <v>339</v>
      </c>
      <c r="B8" s="3215"/>
      <c r="C8" s="1785"/>
      <c r="D8" s="1785"/>
      <c r="E8" s="1780" t="s">
        <v>1110</v>
      </c>
      <c r="F8" s="2066" t="s">
        <v>3820</v>
      </c>
      <c r="G8" s="707" t="s">
        <v>2761</v>
      </c>
      <c r="H8" s="95"/>
    </row>
    <row r="9" spans="1:8">
      <c r="A9" s="1789" t="s">
        <v>342</v>
      </c>
      <c r="B9" s="2067" t="s">
        <v>2004</v>
      </c>
      <c r="C9" s="1783" t="s">
        <v>2005</v>
      </c>
      <c r="D9" s="1783" t="s">
        <v>2006</v>
      </c>
      <c r="E9" s="1783" t="s">
        <v>2007</v>
      </c>
      <c r="F9" s="2068" t="s">
        <v>959</v>
      </c>
      <c r="G9" s="2069" t="s">
        <v>960</v>
      </c>
      <c r="H9" s="95"/>
    </row>
    <row r="10" spans="1:8">
      <c r="A10" s="696">
        <v>1</v>
      </c>
      <c r="B10" s="1785" t="s">
        <v>3420</v>
      </c>
      <c r="C10" s="1379"/>
      <c r="D10" s="1379"/>
      <c r="E10" s="1785"/>
      <c r="F10" s="1948"/>
      <c r="G10" s="1947"/>
      <c r="H10" s="95"/>
    </row>
    <row r="11" spans="1:8">
      <c r="A11" s="696">
        <v>2</v>
      </c>
      <c r="B11" s="1785"/>
      <c r="C11" s="86"/>
      <c r="D11" s="86"/>
      <c r="E11" s="1785"/>
      <c r="F11" s="1942"/>
      <c r="G11" s="92"/>
      <c r="H11" s="95"/>
    </row>
    <row r="12" spans="1:8">
      <c r="A12" s="696">
        <v>3</v>
      </c>
      <c r="B12" s="1785"/>
      <c r="C12" s="86"/>
      <c r="D12" s="86"/>
      <c r="E12" s="1785"/>
      <c r="F12" s="1942"/>
      <c r="G12" s="92"/>
      <c r="H12" s="95"/>
    </row>
    <row r="13" spans="1:8">
      <c r="A13" s="696">
        <v>4</v>
      </c>
      <c r="B13" s="1785"/>
      <c r="C13" s="86"/>
      <c r="D13" s="86"/>
      <c r="E13" s="1785"/>
      <c r="F13" s="1942"/>
      <c r="G13" s="92"/>
      <c r="H13" s="95"/>
    </row>
    <row r="14" spans="1:8">
      <c r="A14" s="696">
        <v>5</v>
      </c>
      <c r="B14" s="1785"/>
      <c r="C14" s="86"/>
      <c r="D14" s="86"/>
      <c r="E14" s="1785"/>
      <c r="F14" s="1942"/>
      <c r="G14" s="92"/>
      <c r="H14" s="95"/>
    </row>
    <row r="15" spans="1:8">
      <c r="A15" s="696">
        <v>6</v>
      </c>
      <c r="B15" s="1785"/>
      <c r="C15" s="86"/>
      <c r="D15" s="86"/>
      <c r="E15" s="1785"/>
      <c r="F15" s="1942"/>
      <c r="G15" s="92"/>
      <c r="H15" s="95"/>
    </row>
    <row r="16" spans="1:8">
      <c r="A16" s="696">
        <v>7</v>
      </c>
      <c r="B16" s="1785"/>
      <c r="C16" s="86"/>
      <c r="D16" s="86"/>
      <c r="E16" s="1785"/>
      <c r="F16" s="1942"/>
      <c r="G16" s="92"/>
      <c r="H16" s="95"/>
    </row>
    <row r="17" spans="1:8">
      <c r="A17" s="696">
        <v>8</v>
      </c>
      <c r="B17" s="1785"/>
      <c r="C17" s="86"/>
      <c r="D17" s="86"/>
      <c r="E17" s="1785"/>
      <c r="F17" s="1942"/>
      <c r="G17" s="92"/>
      <c r="H17" s="95"/>
    </row>
    <row r="18" spans="1:8">
      <c r="A18" s="696">
        <v>9</v>
      </c>
      <c r="B18" s="1785"/>
      <c r="C18" s="86"/>
      <c r="D18" s="86"/>
      <c r="E18" s="1785"/>
      <c r="F18" s="1942"/>
      <c r="G18" s="92"/>
      <c r="H18" s="95"/>
    </row>
    <row r="19" spans="1:8">
      <c r="A19" s="696">
        <v>10</v>
      </c>
      <c r="B19" s="1785"/>
      <c r="C19" s="86"/>
      <c r="D19" s="86"/>
      <c r="E19" s="1785"/>
      <c r="F19" s="1942"/>
      <c r="G19" s="92"/>
      <c r="H19" s="95"/>
    </row>
    <row r="20" spans="1:8">
      <c r="A20" s="696">
        <v>11</v>
      </c>
      <c r="B20" s="1785"/>
      <c r="C20" s="86"/>
      <c r="D20" s="86"/>
      <c r="E20" s="1785"/>
      <c r="F20" s="1942"/>
      <c r="G20" s="92"/>
      <c r="H20" s="95"/>
    </row>
    <row r="21" spans="1:8">
      <c r="A21" s="696">
        <v>12</v>
      </c>
      <c r="B21" s="1785"/>
      <c r="C21" s="86"/>
      <c r="D21" s="86"/>
      <c r="E21" s="1785"/>
      <c r="F21" s="1942"/>
      <c r="G21" s="92"/>
      <c r="H21" s="95"/>
    </row>
    <row r="22" spans="1:8">
      <c r="A22" s="696">
        <v>13</v>
      </c>
      <c r="B22" s="1785"/>
      <c r="C22" s="86"/>
      <c r="D22" s="86"/>
      <c r="E22" s="1785"/>
      <c r="F22" s="1942"/>
      <c r="G22" s="92"/>
      <c r="H22" s="95"/>
    </row>
    <row r="23" spans="1:8">
      <c r="A23" s="696">
        <v>14</v>
      </c>
      <c r="B23" s="1785"/>
      <c r="C23" s="86"/>
      <c r="D23" s="86"/>
      <c r="E23" s="1785"/>
      <c r="F23" s="1942"/>
      <c r="G23" s="92"/>
      <c r="H23" s="95"/>
    </row>
    <row r="24" spans="1:8">
      <c r="A24" s="696">
        <v>15</v>
      </c>
      <c r="B24" s="1785"/>
      <c r="C24" s="86"/>
      <c r="D24" s="86"/>
      <c r="E24" s="1785"/>
      <c r="F24" s="1942"/>
      <c r="G24" s="92"/>
      <c r="H24" s="95"/>
    </row>
    <row r="25" spans="1:8">
      <c r="A25" s="696">
        <v>16</v>
      </c>
      <c r="B25" s="1785"/>
      <c r="C25" s="86"/>
      <c r="D25" s="86"/>
      <c r="E25" s="1785"/>
      <c r="F25" s="1942"/>
      <c r="G25" s="92"/>
      <c r="H25" s="95"/>
    </row>
    <row r="26" spans="1:8">
      <c r="A26" s="696">
        <v>17</v>
      </c>
      <c r="B26" s="1785"/>
      <c r="C26" s="86"/>
      <c r="D26" s="86"/>
      <c r="E26" s="1785"/>
      <c r="F26" s="1942"/>
      <c r="G26" s="92"/>
      <c r="H26" s="95"/>
    </row>
    <row r="27" spans="1:8">
      <c r="A27" s="696">
        <v>18</v>
      </c>
      <c r="B27" s="1785"/>
      <c r="C27" s="86"/>
      <c r="D27" s="86"/>
      <c r="E27" s="1785"/>
      <c r="F27" s="1942"/>
      <c r="G27" s="92"/>
      <c r="H27" s="95"/>
    </row>
    <row r="28" spans="1:8">
      <c r="A28" s="1762">
        <v>19</v>
      </c>
      <c r="B28" s="1784"/>
      <c r="C28" s="1375"/>
      <c r="D28" s="1375"/>
      <c r="E28" s="1784"/>
      <c r="F28" s="1370"/>
      <c r="G28" s="1371"/>
      <c r="H28" s="95"/>
    </row>
    <row r="29" spans="1:8">
      <c r="A29" s="1762">
        <v>20</v>
      </c>
      <c r="B29" s="1784" t="s">
        <v>3025</v>
      </c>
      <c r="C29" s="1381">
        <f>SUM(C10:C28)</f>
        <v>0</v>
      </c>
      <c r="D29" s="1381">
        <f>SUM(D10:D28)</f>
        <v>0</v>
      </c>
      <c r="E29" s="2070"/>
      <c r="F29" s="1278">
        <f>SUM(F10:F28)</f>
        <v>0</v>
      </c>
      <c r="G29" s="884">
        <f>SUM(G10:G28)</f>
        <v>0</v>
      </c>
      <c r="H29" s="95"/>
    </row>
    <row r="30" spans="1:8">
      <c r="A30" s="1771" t="s">
        <v>1111</v>
      </c>
      <c r="B30" s="1772"/>
      <c r="C30" s="1772"/>
      <c r="D30" s="1772"/>
      <c r="E30" s="1772"/>
      <c r="F30" s="1772"/>
      <c r="G30" s="1773"/>
      <c r="H30" s="95"/>
    </row>
    <row r="31" spans="1:8">
      <c r="A31" s="696"/>
      <c r="B31" s="2071" t="s">
        <v>1112</v>
      </c>
      <c r="C31" s="1780" t="s">
        <v>1113</v>
      </c>
      <c r="D31" s="1780" t="s">
        <v>1114</v>
      </c>
      <c r="E31" s="1785" t="s">
        <v>1105</v>
      </c>
      <c r="F31" s="1757"/>
      <c r="G31" s="716"/>
      <c r="H31" s="95"/>
    </row>
    <row r="32" spans="1:8">
      <c r="A32" s="696"/>
      <c r="B32" s="3215" t="s">
        <v>89</v>
      </c>
      <c r="C32" s="1780" t="s">
        <v>1115</v>
      </c>
      <c r="D32" s="1780" t="s">
        <v>1106</v>
      </c>
      <c r="E32" s="2064" t="s">
        <v>1107</v>
      </c>
      <c r="F32" s="1768"/>
      <c r="G32" s="716"/>
      <c r="H32" s="95"/>
    </row>
    <row r="33" spans="1:8">
      <c r="A33" s="1782" t="s">
        <v>339</v>
      </c>
      <c r="B33" s="3215"/>
      <c r="C33" s="1780" t="s">
        <v>1116</v>
      </c>
      <c r="D33" s="1780" t="s">
        <v>1109</v>
      </c>
      <c r="E33" s="1780" t="s">
        <v>3029</v>
      </c>
      <c r="F33" s="2065"/>
      <c r="G33" s="707" t="s">
        <v>3816</v>
      </c>
      <c r="H33" s="95"/>
    </row>
    <row r="34" spans="1:8">
      <c r="A34" s="1782" t="s">
        <v>342</v>
      </c>
      <c r="B34" s="3215"/>
      <c r="C34" s="1785"/>
      <c r="D34" s="1785"/>
      <c r="E34" s="1780" t="s">
        <v>1110</v>
      </c>
      <c r="F34" s="2066" t="s">
        <v>3820</v>
      </c>
      <c r="G34" s="707" t="s">
        <v>2761</v>
      </c>
      <c r="H34" s="95"/>
    </row>
    <row r="35" spans="1:8">
      <c r="A35" s="1762"/>
      <c r="B35" s="2067" t="s">
        <v>2004</v>
      </c>
      <c r="C35" s="1783" t="s">
        <v>2005</v>
      </c>
      <c r="D35" s="1783" t="s">
        <v>2006</v>
      </c>
      <c r="E35" s="1783" t="s">
        <v>2007</v>
      </c>
      <c r="F35" s="2068" t="s">
        <v>959</v>
      </c>
      <c r="G35" s="2069" t="s">
        <v>960</v>
      </c>
      <c r="H35" s="95"/>
    </row>
    <row r="36" spans="1:8">
      <c r="A36" s="696">
        <v>21</v>
      </c>
      <c r="B36" s="1785" t="s">
        <v>3420</v>
      </c>
      <c r="C36" s="1379"/>
      <c r="D36" s="1379"/>
      <c r="E36" s="1785"/>
      <c r="F36" s="1948"/>
      <c r="G36" s="1947"/>
      <c r="H36" s="95"/>
    </row>
    <row r="37" spans="1:8">
      <c r="A37" s="696">
        <v>22</v>
      </c>
      <c r="B37" s="1785"/>
      <c r="C37" s="86"/>
      <c r="D37" s="86"/>
      <c r="E37" s="1785"/>
      <c r="F37" s="1942"/>
      <c r="G37" s="92"/>
      <c r="H37" s="95"/>
    </row>
    <row r="38" spans="1:8">
      <c r="A38" s="696">
        <v>23</v>
      </c>
      <c r="B38" s="1785"/>
      <c r="C38" s="86"/>
      <c r="D38" s="86"/>
      <c r="E38" s="1785"/>
      <c r="F38" s="1942"/>
      <c r="G38" s="92"/>
      <c r="H38" s="95"/>
    </row>
    <row r="39" spans="1:8">
      <c r="A39" s="696">
        <v>24</v>
      </c>
      <c r="B39" s="1785"/>
      <c r="C39" s="86"/>
      <c r="D39" s="86"/>
      <c r="E39" s="1785"/>
      <c r="F39" s="1942"/>
      <c r="G39" s="92"/>
      <c r="H39" s="95"/>
    </row>
    <row r="40" spans="1:8">
      <c r="A40" s="696">
        <v>25</v>
      </c>
      <c r="B40" s="1785"/>
      <c r="C40" s="86"/>
      <c r="D40" s="86"/>
      <c r="E40" s="1785"/>
      <c r="F40" s="1942"/>
      <c r="G40" s="92"/>
      <c r="H40" s="95"/>
    </row>
    <row r="41" spans="1:8">
      <c r="A41" s="696">
        <v>26</v>
      </c>
      <c r="B41" s="1785"/>
      <c r="C41" s="86"/>
      <c r="D41" s="86"/>
      <c r="E41" s="1785"/>
      <c r="F41" s="1942"/>
      <c r="G41" s="92"/>
      <c r="H41" s="95"/>
    </row>
    <row r="42" spans="1:8">
      <c r="A42" s="696">
        <v>27</v>
      </c>
      <c r="B42" s="1785"/>
      <c r="C42" s="86"/>
      <c r="D42" s="86"/>
      <c r="E42" s="1785"/>
      <c r="F42" s="1942"/>
      <c r="G42" s="92"/>
      <c r="H42" s="95"/>
    </row>
    <row r="43" spans="1:8">
      <c r="A43" s="696">
        <v>28</v>
      </c>
      <c r="B43" s="1785"/>
      <c r="C43" s="86"/>
      <c r="D43" s="86"/>
      <c r="E43" s="1785"/>
      <c r="F43" s="1942"/>
      <c r="G43" s="92"/>
      <c r="H43" s="95"/>
    </row>
    <row r="44" spans="1:8">
      <c r="A44" s="696">
        <v>29</v>
      </c>
      <c r="B44" s="1785"/>
      <c r="C44" s="86"/>
      <c r="D44" s="86"/>
      <c r="E44" s="1785"/>
      <c r="F44" s="1942"/>
      <c r="G44" s="92"/>
      <c r="H44" s="95"/>
    </row>
    <row r="45" spans="1:8">
      <c r="A45" s="696">
        <v>30</v>
      </c>
      <c r="B45" s="1785"/>
      <c r="C45" s="86"/>
      <c r="D45" s="86"/>
      <c r="E45" s="1785"/>
      <c r="F45" s="1942"/>
      <c r="G45" s="92"/>
      <c r="H45" s="95"/>
    </row>
    <row r="46" spans="1:8">
      <c r="A46" s="696">
        <v>31</v>
      </c>
      <c r="B46" s="1785"/>
      <c r="C46" s="86"/>
      <c r="D46" s="86"/>
      <c r="E46" s="1785"/>
      <c r="F46" s="1942"/>
      <c r="G46" s="92"/>
      <c r="H46" s="95"/>
    </row>
    <row r="47" spans="1:8">
      <c r="A47" s="696">
        <v>32</v>
      </c>
      <c r="B47" s="1785"/>
      <c r="C47" s="86"/>
      <c r="D47" s="86"/>
      <c r="E47" s="1785"/>
      <c r="F47" s="1942"/>
      <c r="G47" s="92"/>
      <c r="H47" s="95"/>
    </row>
    <row r="48" spans="1:8">
      <c r="A48" s="696">
        <v>33</v>
      </c>
      <c r="B48" s="1785"/>
      <c r="C48" s="86"/>
      <c r="D48" s="86"/>
      <c r="E48" s="1785"/>
      <c r="F48" s="1942"/>
      <c r="G48" s="92"/>
      <c r="H48" s="95"/>
    </row>
    <row r="49" spans="1:8">
      <c r="A49" s="696">
        <v>34</v>
      </c>
      <c r="B49" s="1785"/>
      <c r="C49" s="86"/>
      <c r="D49" s="86"/>
      <c r="E49" s="1785"/>
      <c r="F49" s="1942"/>
      <c r="G49" s="92"/>
      <c r="H49" s="95"/>
    </row>
    <row r="50" spans="1:8">
      <c r="A50" s="696">
        <v>35</v>
      </c>
      <c r="B50" s="1785"/>
      <c r="C50" s="86"/>
      <c r="D50" s="86"/>
      <c r="E50" s="86"/>
      <c r="F50" s="1942"/>
      <c r="G50" s="92"/>
      <c r="H50" s="95"/>
    </row>
    <row r="51" spans="1:8">
      <c r="A51" s="696">
        <v>36</v>
      </c>
      <c r="B51" s="1785"/>
      <c r="C51" s="86"/>
      <c r="D51" s="86"/>
      <c r="E51" s="1785"/>
      <c r="F51" s="1942"/>
      <c r="G51" s="92"/>
      <c r="H51" s="95"/>
    </row>
    <row r="52" spans="1:8">
      <c r="A52" s="696">
        <v>37</v>
      </c>
      <c r="B52" s="1785"/>
      <c r="C52" s="86"/>
      <c r="D52" s="86"/>
      <c r="E52" s="1785"/>
      <c r="F52" s="1942"/>
      <c r="G52" s="92"/>
      <c r="H52" s="95"/>
    </row>
    <row r="53" spans="1:8">
      <c r="A53" s="696">
        <v>38</v>
      </c>
      <c r="B53" s="1785"/>
      <c r="C53" s="86"/>
      <c r="D53" s="86"/>
      <c r="E53" s="1785"/>
      <c r="F53" s="1942"/>
      <c r="G53" s="92"/>
      <c r="H53" s="95"/>
    </row>
    <row r="54" spans="1:8">
      <c r="A54" s="696">
        <v>39</v>
      </c>
      <c r="B54" s="1785"/>
      <c r="C54" s="86"/>
      <c r="D54" s="86"/>
      <c r="E54" s="1785"/>
      <c r="F54" s="1942"/>
      <c r="G54" s="92"/>
      <c r="H54" s="95"/>
    </row>
    <row r="55" spans="1:8">
      <c r="A55" s="696">
        <v>40</v>
      </c>
      <c r="B55" s="1785"/>
      <c r="C55" s="86"/>
      <c r="D55" s="86"/>
      <c r="E55" s="1785"/>
      <c r="F55" s="1942"/>
      <c r="G55" s="92"/>
      <c r="H55" s="95"/>
    </row>
    <row r="56" spans="1:8">
      <c r="A56" s="696">
        <v>41</v>
      </c>
      <c r="B56" s="1785"/>
      <c r="C56" s="86"/>
      <c r="D56" s="86"/>
      <c r="E56" s="1785"/>
      <c r="F56" s="1942"/>
      <c r="G56" s="92"/>
      <c r="H56" s="95"/>
    </row>
    <row r="57" spans="1:8">
      <c r="A57" s="696">
        <v>42</v>
      </c>
      <c r="B57" s="1785"/>
      <c r="C57" s="86"/>
      <c r="D57" s="86"/>
      <c r="E57" s="1785"/>
      <c r="F57" s="1942"/>
      <c r="G57" s="92"/>
      <c r="H57" s="95"/>
    </row>
    <row r="58" spans="1:8">
      <c r="A58" s="696">
        <v>43</v>
      </c>
      <c r="B58" s="1785"/>
      <c r="C58" s="86"/>
      <c r="D58" s="86"/>
      <c r="E58" s="1785"/>
      <c r="F58" s="1942"/>
      <c r="G58" s="92"/>
      <c r="H58" s="95"/>
    </row>
    <row r="59" spans="1:8">
      <c r="A59" s="696">
        <v>44</v>
      </c>
      <c r="B59" s="1785"/>
      <c r="C59" s="86"/>
      <c r="D59" s="86"/>
      <c r="E59" s="1785"/>
      <c r="F59" s="1942"/>
      <c r="G59" s="92"/>
      <c r="H59" s="95"/>
    </row>
    <row r="60" spans="1:8">
      <c r="A60" s="696">
        <v>45</v>
      </c>
      <c r="B60" s="1785"/>
      <c r="C60" s="86"/>
      <c r="D60" s="86"/>
      <c r="E60" s="1785"/>
      <c r="F60" s="1942"/>
      <c r="G60" s="92"/>
      <c r="H60" s="95"/>
    </row>
    <row r="61" spans="1:8">
      <c r="A61" s="696">
        <v>46</v>
      </c>
      <c r="B61" s="1785"/>
      <c r="C61" s="86"/>
      <c r="D61" s="86"/>
      <c r="E61" s="1785"/>
      <c r="F61" s="1942"/>
      <c r="G61" s="92"/>
      <c r="H61" s="95"/>
    </row>
    <row r="62" spans="1:8">
      <c r="A62" s="696">
        <v>47</v>
      </c>
      <c r="B62" s="1785"/>
      <c r="C62" s="86"/>
      <c r="D62" s="86"/>
      <c r="E62" s="1785"/>
      <c r="F62" s="1942"/>
      <c r="G62" s="92"/>
      <c r="H62" s="95"/>
    </row>
    <row r="63" spans="1:8">
      <c r="A63" s="1762">
        <v>48</v>
      </c>
      <c r="B63" s="1784"/>
      <c r="C63" s="1375"/>
      <c r="D63" s="1375"/>
      <c r="E63" s="1784"/>
      <c r="F63" s="1370"/>
      <c r="G63" s="1371"/>
      <c r="H63" s="95"/>
    </row>
    <row r="64" spans="1:8" ht="15.75" thickBot="1">
      <c r="A64" s="699">
        <v>49</v>
      </c>
      <c r="B64" s="2072" t="s">
        <v>3025</v>
      </c>
      <c r="C64" s="1391">
        <f>SUM(C36:C63)</f>
        <v>0</v>
      </c>
      <c r="D64" s="1391">
        <f>SUM(D36:D63)</f>
        <v>0</v>
      </c>
      <c r="E64" s="2073"/>
      <c r="F64" s="1408">
        <f>SUM(F36:F63)</f>
        <v>0</v>
      </c>
      <c r="G64" s="2074">
        <f>SUM(G36:G63)</f>
        <v>0</v>
      </c>
      <c r="H64" s="95"/>
    </row>
    <row r="65" spans="1:8">
      <c r="A65" s="96" t="s">
        <v>1117</v>
      </c>
      <c r="G65" s="2075" t="s">
        <v>1118</v>
      </c>
      <c r="H65" s="95"/>
    </row>
    <row r="66" spans="1:8">
      <c r="A66" s="708" t="s">
        <v>1119</v>
      </c>
      <c r="B66" s="708"/>
      <c r="C66" s="708"/>
      <c r="D66" s="708"/>
      <c r="E66" s="708"/>
      <c r="F66" s="708"/>
      <c r="G66" s="708"/>
      <c r="H66" s="95"/>
    </row>
    <row r="67" spans="1:8">
      <c r="A67" s="694"/>
      <c r="B67" s="694"/>
      <c r="C67" s="694"/>
      <c r="D67" s="694"/>
      <c r="E67" s="694"/>
      <c r="F67" s="694"/>
      <c r="G67" s="694"/>
      <c r="H67" s="95"/>
    </row>
    <row r="68" spans="1:8">
      <c r="A68" s="789"/>
      <c r="B68" s="789"/>
      <c r="C68" s="789"/>
      <c r="D68" s="789"/>
      <c r="E68" s="789"/>
      <c r="F68" s="789"/>
      <c r="G68" s="789"/>
      <c r="H68" s="95"/>
    </row>
    <row r="69" spans="1:8">
      <c r="A69" s="789"/>
      <c r="B69" s="789"/>
      <c r="C69" s="789"/>
      <c r="D69" s="789"/>
      <c r="E69" s="789"/>
      <c r="F69" s="789"/>
      <c r="G69" s="789"/>
      <c r="H69" s="95"/>
    </row>
    <row r="70" spans="1:8">
      <c r="A70" s="789"/>
      <c r="B70" s="789"/>
      <c r="C70" s="789"/>
      <c r="D70" s="789"/>
      <c r="E70" s="789"/>
      <c r="F70" s="789"/>
      <c r="G70" s="789"/>
      <c r="H70" s="95"/>
    </row>
    <row r="71" spans="1:8">
      <c r="A71" s="789"/>
      <c r="B71" s="789"/>
      <c r="C71" s="789"/>
      <c r="D71" s="789"/>
      <c r="E71" s="789"/>
      <c r="F71" s="789"/>
      <c r="G71" s="789"/>
      <c r="H71" s="95"/>
    </row>
    <row r="72" spans="1:8">
      <c r="A72" s="789"/>
      <c r="B72" s="789"/>
      <c r="C72" s="789"/>
      <c r="D72" s="789"/>
      <c r="E72" s="789"/>
      <c r="F72" s="789"/>
      <c r="G72" s="789"/>
      <c r="H72" s="95"/>
    </row>
    <row r="73" spans="1:8">
      <c r="A73" s="789"/>
      <c r="B73" s="789"/>
      <c r="C73" s="789"/>
      <c r="D73" s="789"/>
      <c r="E73" s="789"/>
      <c r="F73" s="789"/>
      <c r="G73" s="789"/>
      <c r="H73" s="95"/>
    </row>
    <row r="74" spans="1:8">
      <c r="A74" s="95"/>
      <c r="B74" s="95"/>
      <c r="C74" s="95"/>
      <c r="D74" s="95"/>
      <c r="E74" s="95"/>
      <c r="F74" s="95"/>
      <c r="G74" s="95"/>
      <c r="H74" s="95"/>
    </row>
    <row r="75" spans="1:8">
      <c r="A75" s="95"/>
      <c r="B75" s="95"/>
      <c r="C75" s="95"/>
      <c r="D75" s="95"/>
      <c r="E75" s="95"/>
      <c r="F75" s="95"/>
      <c r="G75" s="95"/>
      <c r="H75" s="95"/>
    </row>
    <row r="76" spans="1:8">
      <c r="A76" s="95"/>
      <c r="B76" s="95"/>
      <c r="C76" s="95"/>
      <c r="D76" s="95"/>
      <c r="E76" s="95"/>
      <c r="F76" s="95"/>
      <c r="G76" s="95"/>
      <c r="H76" s="95"/>
    </row>
    <row r="77" spans="1:8">
      <c r="A77" s="95"/>
      <c r="B77" s="95"/>
      <c r="C77" s="95"/>
      <c r="D77" s="95"/>
      <c r="E77" s="95"/>
      <c r="F77" s="95"/>
      <c r="G77" s="95"/>
      <c r="H77" s="95"/>
    </row>
    <row r="78" spans="1:8">
      <c r="A78" s="95"/>
      <c r="B78" s="95"/>
      <c r="C78" s="95"/>
      <c r="D78" s="95"/>
      <c r="E78" s="95"/>
      <c r="F78" s="95"/>
      <c r="G78" s="95"/>
      <c r="H78" s="95"/>
    </row>
    <row r="79" spans="1:8">
      <c r="A79" s="95"/>
      <c r="B79" s="95"/>
      <c r="C79" s="95"/>
      <c r="D79" s="95"/>
      <c r="E79" s="95"/>
      <c r="F79" s="95"/>
      <c r="G79" s="95"/>
      <c r="H79" s="95"/>
    </row>
    <row r="80" spans="1:8">
      <c r="A80" s="95"/>
      <c r="B80" s="95"/>
      <c r="C80" s="95"/>
      <c r="D80" s="95"/>
      <c r="E80" s="95"/>
      <c r="F80" s="95"/>
      <c r="G80" s="95"/>
      <c r="H80" s="95"/>
    </row>
    <row r="81" spans="1:8">
      <c r="A81" s="95"/>
      <c r="B81" s="95"/>
      <c r="C81" s="95"/>
      <c r="D81" s="95"/>
      <c r="E81" s="95"/>
      <c r="F81" s="95"/>
      <c r="G81" s="95"/>
      <c r="H81" s="95"/>
    </row>
    <row r="82" spans="1:8">
      <c r="A82" s="95"/>
      <c r="B82" s="95"/>
      <c r="C82" s="95"/>
      <c r="D82" s="95"/>
      <c r="E82" s="95"/>
      <c r="F82" s="95"/>
      <c r="G82" s="95"/>
      <c r="H82" s="95"/>
    </row>
    <row r="83" spans="1:8">
      <c r="A83" s="95"/>
      <c r="B83" s="95"/>
      <c r="C83" s="95"/>
      <c r="D83" s="95"/>
      <c r="E83" s="95"/>
      <c r="F83" s="95"/>
      <c r="G83" s="95"/>
      <c r="H83" s="95"/>
    </row>
    <row r="84" spans="1:8">
      <c r="A84" s="95"/>
      <c r="B84" s="95"/>
      <c r="C84" s="95"/>
      <c r="D84" s="95"/>
      <c r="E84" s="95"/>
      <c r="F84" s="95"/>
      <c r="G84" s="95"/>
      <c r="H84" s="95"/>
    </row>
    <row r="85" spans="1:8">
      <c r="A85" s="95"/>
      <c r="B85" s="95"/>
      <c r="C85" s="95"/>
      <c r="D85" s="95"/>
      <c r="E85" s="95"/>
      <c r="F85" s="95"/>
      <c r="G85" s="95"/>
      <c r="H85" s="95"/>
    </row>
    <row r="86" spans="1:8">
      <c r="A86" s="95"/>
      <c r="B86" s="95"/>
      <c r="C86" s="95"/>
      <c r="D86" s="95"/>
      <c r="E86" s="95"/>
      <c r="F86" s="95"/>
      <c r="G86" s="95"/>
      <c r="H86" s="95"/>
    </row>
    <row r="87" spans="1:8">
      <c r="A87" s="95"/>
      <c r="B87" s="95"/>
      <c r="C87" s="95"/>
      <c r="D87" s="95"/>
      <c r="E87" s="95"/>
      <c r="F87" s="95"/>
      <c r="G87" s="95"/>
      <c r="H87" s="95"/>
    </row>
    <row r="88" spans="1:8" ht="15.75">
      <c r="A88" s="788"/>
      <c r="B88" s="95"/>
      <c r="C88" s="95"/>
      <c r="D88" s="95"/>
      <c r="E88" s="95"/>
      <c r="F88" s="95"/>
      <c r="G88" s="95"/>
      <c r="H88" s="95"/>
    </row>
    <row r="89" spans="1:8">
      <c r="A89" s="95"/>
      <c r="B89" s="95"/>
      <c r="C89" s="95"/>
      <c r="D89" s="95"/>
      <c r="E89" s="95"/>
      <c r="F89" s="95"/>
      <c r="G89" s="95"/>
      <c r="H89" s="95"/>
    </row>
    <row r="90" spans="1:8">
      <c r="A90" s="95"/>
      <c r="B90" s="95"/>
      <c r="C90" s="95"/>
      <c r="D90" s="95"/>
      <c r="E90" s="95"/>
      <c r="F90" s="95"/>
      <c r="G90" s="95"/>
      <c r="H90" s="95"/>
    </row>
    <row r="91" spans="1:8">
      <c r="A91" s="95"/>
      <c r="B91" s="95"/>
      <c r="C91" s="95"/>
      <c r="D91" s="95"/>
      <c r="E91" s="95"/>
      <c r="F91" s="95"/>
      <c r="G91" s="95"/>
      <c r="H91" s="95"/>
    </row>
    <row r="92" spans="1:8">
      <c r="A92" s="95"/>
      <c r="B92" s="95"/>
      <c r="C92" s="95"/>
      <c r="D92" s="95"/>
      <c r="E92" s="95"/>
      <c r="F92" s="95"/>
      <c r="G92" s="95"/>
      <c r="H92" s="95"/>
    </row>
    <row r="93" spans="1:8">
      <c r="A93" s="95"/>
      <c r="B93" s="95"/>
      <c r="C93" s="95"/>
      <c r="D93" s="95"/>
      <c r="E93" s="95"/>
      <c r="F93" s="95"/>
      <c r="G93" s="95"/>
      <c r="H93" s="95"/>
    </row>
    <row r="94" spans="1:8">
      <c r="A94" s="95"/>
      <c r="B94" s="95"/>
      <c r="C94" s="95"/>
      <c r="D94" s="95"/>
      <c r="E94" s="95"/>
      <c r="F94" s="95"/>
      <c r="G94" s="95"/>
      <c r="H94" s="95"/>
    </row>
    <row r="95" spans="1:8">
      <c r="A95" s="95"/>
      <c r="B95" s="95"/>
      <c r="C95" s="95"/>
      <c r="D95" s="95"/>
      <c r="E95" s="95"/>
      <c r="F95" s="95"/>
      <c r="G95" s="95"/>
      <c r="H95" s="95"/>
    </row>
    <row r="96" spans="1:8">
      <c r="A96" s="95"/>
      <c r="B96" s="95"/>
      <c r="C96" s="95"/>
      <c r="D96" s="95"/>
      <c r="E96" s="95"/>
      <c r="F96" s="95"/>
      <c r="G96" s="95"/>
      <c r="H96" s="95"/>
    </row>
    <row r="97" spans="1:8">
      <c r="A97" s="95"/>
      <c r="B97" s="95"/>
      <c r="C97" s="95"/>
      <c r="D97" s="95"/>
      <c r="E97" s="95"/>
      <c r="F97" s="95"/>
      <c r="G97" s="95"/>
      <c r="H97" s="95"/>
    </row>
    <row r="98" spans="1:8">
      <c r="A98" s="95"/>
      <c r="B98" s="95"/>
      <c r="C98" s="95"/>
      <c r="D98" s="95"/>
      <c r="E98" s="95"/>
      <c r="F98" s="95"/>
      <c r="G98" s="95"/>
      <c r="H98" s="95"/>
    </row>
    <row r="99" spans="1:8">
      <c r="A99" s="95"/>
      <c r="B99" s="95"/>
      <c r="C99" s="95"/>
      <c r="D99" s="95"/>
      <c r="E99" s="95"/>
      <c r="F99" s="95"/>
      <c r="G99" s="95"/>
      <c r="H99" s="95"/>
    </row>
    <row r="100" spans="1:8">
      <c r="A100" s="95"/>
      <c r="B100" s="95"/>
      <c r="C100" s="95"/>
      <c r="D100" s="95"/>
      <c r="E100" s="95"/>
      <c r="F100" s="95"/>
      <c r="G100" s="95"/>
      <c r="H100" s="95"/>
    </row>
    <row r="101" spans="1:8">
      <c r="A101" s="95"/>
      <c r="B101" s="95"/>
      <c r="C101" s="95"/>
      <c r="D101" s="95"/>
      <c r="E101" s="95"/>
      <c r="F101" s="95"/>
      <c r="G101" s="95"/>
      <c r="H101" s="95"/>
    </row>
    <row r="102" spans="1:8">
      <c r="A102" s="95"/>
      <c r="B102" s="95"/>
      <c r="C102" s="95"/>
      <c r="D102" s="95"/>
      <c r="E102" s="95"/>
      <c r="F102" s="95"/>
      <c r="G102" s="95"/>
      <c r="H102" s="95"/>
    </row>
    <row r="103" spans="1:8">
      <c r="A103" s="95"/>
      <c r="B103" s="95"/>
      <c r="C103" s="95"/>
      <c r="D103" s="95"/>
      <c r="E103" s="95"/>
      <c r="F103" s="95"/>
      <c r="G103" s="95"/>
      <c r="H103" s="95"/>
    </row>
    <row r="104" spans="1:8">
      <c r="A104" s="95"/>
      <c r="B104" s="95"/>
      <c r="C104" s="95"/>
      <c r="D104" s="95"/>
      <c r="E104" s="95"/>
      <c r="F104" s="95"/>
      <c r="G104" s="95"/>
      <c r="H104" s="95"/>
    </row>
    <row r="105" spans="1:8">
      <c r="A105" s="95"/>
      <c r="B105" s="95"/>
      <c r="C105" s="95"/>
      <c r="D105" s="95"/>
      <c r="E105" s="95"/>
      <c r="F105" s="95"/>
      <c r="G105" s="95"/>
      <c r="H105" s="95"/>
    </row>
    <row r="106" spans="1:8">
      <c r="A106" s="95"/>
      <c r="B106" s="95"/>
      <c r="C106" s="95"/>
      <c r="D106" s="95"/>
      <c r="E106" s="95"/>
      <c r="F106" s="95"/>
      <c r="G106" s="95"/>
      <c r="H106" s="95"/>
    </row>
    <row r="107" spans="1:8">
      <c r="A107" s="95"/>
      <c r="B107" s="95"/>
      <c r="C107" s="95"/>
      <c r="D107" s="95"/>
      <c r="E107" s="95"/>
      <c r="F107" s="95"/>
      <c r="G107" s="95"/>
      <c r="H107" s="95"/>
    </row>
    <row r="108" spans="1:8">
      <c r="A108" s="95"/>
      <c r="B108" s="95"/>
      <c r="C108" s="95"/>
      <c r="D108" s="95"/>
      <c r="E108" s="95"/>
      <c r="F108" s="95"/>
      <c r="G108" s="95"/>
      <c r="H108" s="95"/>
    </row>
    <row r="109" spans="1:8">
      <c r="A109" s="95"/>
      <c r="B109" s="95"/>
      <c r="C109" s="95"/>
      <c r="D109" s="95"/>
      <c r="E109" s="95"/>
      <c r="F109" s="95"/>
      <c r="G109" s="95"/>
      <c r="H109" s="95"/>
    </row>
    <row r="110" spans="1:8">
      <c r="A110" s="95"/>
      <c r="B110" s="95"/>
      <c r="C110" s="95"/>
      <c r="D110" s="95"/>
      <c r="E110" s="95"/>
      <c r="F110" s="95"/>
      <c r="G110" s="95"/>
      <c r="H110" s="95"/>
    </row>
    <row r="111" spans="1:8">
      <c r="A111" s="95"/>
      <c r="B111" s="95"/>
      <c r="C111" s="95"/>
      <c r="D111" s="95"/>
      <c r="E111" s="95"/>
      <c r="F111" s="95"/>
      <c r="G111" s="95"/>
      <c r="H111" s="95"/>
    </row>
    <row r="112" spans="1:8">
      <c r="A112" s="95"/>
      <c r="B112" s="95"/>
      <c r="C112" s="95"/>
      <c r="D112" s="95"/>
      <c r="E112" s="95"/>
      <c r="F112" s="95"/>
      <c r="G112" s="95"/>
      <c r="H112" s="95"/>
    </row>
    <row r="113" spans="1:8">
      <c r="A113" s="95"/>
      <c r="B113" s="95"/>
      <c r="C113" s="95"/>
      <c r="D113" s="95"/>
      <c r="E113" s="95"/>
      <c r="F113" s="95"/>
      <c r="G113" s="95"/>
      <c r="H113" s="95"/>
    </row>
    <row r="114" spans="1:8">
      <c r="A114" s="95"/>
      <c r="B114" s="95"/>
      <c r="C114" s="95"/>
      <c r="D114" s="95"/>
      <c r="E114" s="95"/>
      <c r="F114" s="95"/>
      <c r="G114" s="95"/>
      <c r="H114" s="95"/>
    </row>
    <row r="115" spans="1:8">
      <c r="A115" s="95"/>
      <c r="B115" s="95"/>
      <c r="C115" s="95"/>
      <c r="D115" s="95"/>
      <c r="E115" s="95"/>
      <c r="F115" s="95"/>
      <c r="G115" s="95"/>
      <c r="H115" s="95"/>
    </row>
    <row r="116" spans="1:8">
      <c r="A116" s="95"/>
      <c r="B116" s="95"/>
      <c r="C116" s="95"/>
      <c r="D116" s="95"/>
      <c r="E116" s="95"/>
      <c r="F116" s="95"/>
      <c r="G116" s="95"/>
      <c r="H116" s="95"/>
    </row>
    <row r="117" spans="1:8">
      <c r="A117" s="95"/>
      <c r="B117" s="95"/>
      <c r="C117" s="95"/>
      <c r="D117" s="95"/>
      <c r="E117" s="95"/>
      <c r="F117" s="95"/>
      <c r="G117" s="95"/>
      <c r="H117" s="95"/>
    </row>
    <row r="118" spans="1:8">
      <c r="A118" s="95"/>
      <c r="B118" s="95"/>
      <c r="C118" s="95"/>
      <c r="D118" s="95"/>
      <c r="E118" s="95"/>
      <c r="F118" s="95"/>
      <c r="G118" s="95"/>
      <c r="H118" s="95"/>
    </row>
    <row r="119" spans="1:8">
      <c r="A119" s="95"/>
      <c r="B119" s="95"/>
      <c r="C119" s="95"/>
      <c r="D119" s="95"/>
      <c r="E119" s="95"/>
      <c r="F119" s="95"/>
      <c r="G119" s="95"/>
      <c r="H119" s="95"/>
    </row>
    <row r="120" spans="1:8">
      <c r="A120" s="95"/>
      <c r="B120" s="95"/>
      <c r="C120" s="95"/>
      <c r="D120" s="95"/>
      <c r="E120" s="95"/>
      <c r="F120" s="95"/>
      <c r="G120" s="95"/>
      <c r="H120" s="95"/>
    </row>
    <row r="121" spans="1:8">
      <c r="A121" s="95"/>
      <c r="B121" s="95"/>
      <c r="C121" s="95"/>
      <c r="D121" s="95"/>
      <c r="E121" s="95"/>
      <c r="F121" s="95"/>
      <c r="G121" s="95"/>
      <c r="H121" s="95"/>
    </row>
    <row r="122" spans="1:8">
      <c r="A122" s="95"/>
      <c r="B122" s="95"/>
      <c r="C122" s="95"/>
      <c r="D122" s="95"/>
      <c r="E122" s="95"/>
      <c r="F122" s="95"/>
      <c r="G122" s="95"/>
      <c r="H122" s="95"/>
    </row>
    <row r="123" spans="1:8">
      <c r="A123" s="95"/>
      <c r="B123" s="95"/>
      <c r="C123" s="95"/>
      <c r="D123" s="95"/>
      <c r="E123" s="95"/>
      <c r="F123" s="95"/>
      <c r="G123" s="95"/>
      <c r="H123" s="95"/>
    </row>
    <row r="124" spans="1:8">
      <c r="A124" s="95"/>
      <c r="B124" s="95"/>
      <c r="C124" s="95"/>
      <c r="D124" s="95"/>
      <c r="E124" s="95"/>
      <c r="F124" s="95"/>
      <c r="G124" s="95"/>
      <c r="H124" s="95"/>
    </row>
    <row r="125" spans="1:8">
      <c r="A125" s="95"/>
      <c r="B125" s="95"/>
      <c r="C125" s="95"/>
      <c r="D125" s="95"/>
      <c r="E125" s="95"/>
      <c r="F125" s="95"/>
      <c r="G125" s="95"/>
      <c r="H125" s="95"/>
    </row>
    <row r="126" spans="1:8">
      <c r="A126" s="95"/>
      <c r="B126" s="95"/>
      <c r="C126" s="95"/>
      <c r="D126" s="95"/>
      <c r="E126" s="95"/>
      <c r="F126" s="95"/>
      <c r="G126" s="95"/>
      <c r="H126" s="95"/>
    </row>
    <row r="127" spans="1:8">
      <c r="A127" s="95"/>
      <c r="B127" s="95"/>
      <c r="C127" s="95"/>
      <c r="D127" s="95"/>
      <c r="E127" s="95"/>
      <c r="F127" s="95"/>
      <c r="G127" s="95"/>
      <c r="H127" s="95"/>
    </row>
    <row r="128" spans="1:8">
      <c r="A128" s="95"/>
      <c r="B128" s="95"/>
      <c r="C128" s="95"/>
      <c r="D128" s="95"/>
      <c r="E128" s="95"/>
      <c r="F128" s="95"/>
      <c r="G128" s="95"/>
      <c r="H128" s="95"/>
    </row>
    <row r="129" spans="1:8">
      <c r="A129" s="95"/>
      <c r="B129" s="95"/>
      <c r="C129" s="95"/>
      <c r="D129" s="95"/>
      <c r="E129" s="95"/>
      <c r="F129" s="95"/>
      <c r="G129" s="95"/>
      <c r="H129" s="95"/>
    </row>
    <row r="130" spans="1:8">
      <c r="A130" s="95"/>
      <c r="B130" s="95"/>
      <c r="C130" s="95"/>
      <c r="D130" s="95"/>
      <c r="E130" s="95"/>
      <c r="F130" s="95"/>
      <c r="G130" s="95"/>
      <c r="H130" s="95"/>
    </row>
    <row r="131" spans="1:8">
      <c r="A131" s="95"/>
      <c r="B131" s="95"/>
      <c r="C131" s="95"/>
      <c r="D131" s="95"/>
      <c r="E131" s="95"/>
      <c r="F131" s="95"/>
      <c r="G131" s="95"/>
      <c r="H131" s="95"/>
    </row>
    <row r="132" spans="1:8">
      <c r="A132" s="95"/>
      <c r="B132" s="95"/>
      <c r="C132" s="95"/>
      <c r="D132" s="95"/>
      <c r="E132" s="95"/>
      <c r="F132" s="95"/>
      <c r="G132" s="95"/>
      <c r="H132" s="95"/>
    </row>
    <row r="133" spans="1:8">
      <c r="A133" s="95"/>
      <c r="B133" s="95"/>
      <c r="C133" s="95"/>
      <c r="D133" s="95"/>
      <c r="E133" s="95"/>
      <c r="F133" s="95"/>
      <c r="G133" s="95"/>
      <c r="H133" s="95"/>
    </row>
    <row r="134" spans="1:8">
      <c r="A134" s="95"/>
      <c r="B134" s="95"/>
      <c r="C134" s="95"/>
      <c r="D134" s="95"/>
      <c r="E134" s="95"/>
      <c r="F134" s="95"/>
      <c r="G134" s="95"/>
      <c r="H134" s="95"/>
    </row>
    <row r="135" spans="1:8">
      <c r="A135" s="95"/>
      <c r="B135" s="95"/>
      <c r="C135" s="95"/>
      <c r="D135" s="95"/>
      <c r="E135" s="95"/>
      <c r="F135" s="95"/>
      <c r="G135" s="95"/>
      <c r="H135" s="95"/>
    </row>
    <row r="136" spans="1:8">
      <c r="A136" s="95"/>
      <c r="B136" s="95"/>
      <c r="C136" s="95"/>
      <c r="D136" s="95"/>
      <c r="E136" s="95"/>
      <c r="F136" s="95"/>
      <c r="G136" s="95"/>
      <c r="H136" s="95"/>
    </row>
    <row r="137" spans="1:8">
      <c r="A137" s="95"/>
      <c r="B137" s="95"/>
      <c r="C137" s="95"/>
      <c r="D137" s="95"/>
      <c r="E137" s="95"/>
      <c r="F137" s="95"/>
      <c r="G137" s="95"/>
      <c r="H137" s="95"/>
    </row>
    <row r="138" spans="1:8">
      <c r="A138" s="95"/>
      <c r="B138" s="95"/>
      <c r="C138" s="95"/>
      <c r="D138" s="95"/>
      <c r="E138" s="95"/>
      <c r="F138" s="95"/>
      <c r="G138" s="95"/>
      <c r="H138" s="95"/>
    </row>
    <row r="139" spans="1:8">
      <c r="A139" s="95"/>
      <c r="B139" s="95"/>
      <c r="C139" s="95"/>
      <c r="D139" s="95"/>
      <c r="E139" s="95"/>
      <c r="F139" s="95"/>
      <c r="G139" s="95"/>
      <c r="H139" s="95"/>
    </row>
    <row r="140" spans="1:8">
      <c r="A140" s="95"/>
      <c r="B140" s="95"/>
      <c r="C140" s="95"/>
      <c r="D140" s="95"/>
      <c r="E140" s="95"/>
      <c r="F140" s="95"/>
      <c r="G140" s="95"/>
      <c r="H140" s="95"/>
    </row>
    <row r="141" spans="1:8">
      <c r="A141" s="95"/>
      <c r="B141" s="95"/>
      <c r="C141" s="95"/>
      <c r="D141" s="95"/>
      <c r="E141" s="95"/>
      <c r="F141" s="95"/>
      <c r="G141" s="95"/>
      <c r="H141" s="95"/>
    </row>
    <row r="142" spans="1:8">
      <c r="A142" s="95"/>
      <c r="B142" s="95"/>
      <c r="C142" s="95"/>
      <c r="D142" s="95"/>
      <c r="E142" s="95"/>
      <c r="F142" s="95"/>
      <c r="G142" s="95"/>
      <c r="H142" s="95"/>
    </row>
    <row r="143" spans="1:8">
      <c r="A143" s="95"/>
      <c r="B143" s="95"/>
      <c r="C143" s="95"/>
      <c r="D143" s="95"/>
      <c r="E143" s="95"/>
      <c r="F143" s="95"/>
      <c r="G143" s="95"/>
      <c r="H143" s="95"/>
    </row>
    <row r="144" spans="1:8">
      <c r="A144" s="95"/>
      <c r="B144" s="95"/>
      <c r="C144" s="95"/>
      <c r="D144" s="95"/>
      <c r="E144" s="95"/>
      <c r="F144" s="95"/>
      <c r="G144" s="95"/>
      <c r="H144" s="95"/>
    </row>
    <row r="145" spans="1:8">
      <c r="A145" s="95"/>
      <c r="B145" s="95"/>
      <c r="C145" s="95"/>
      <c r="D145" s="95"/>
      <c r="E145" s="95"/>
      <c r="F145" s="95"/>
      <c r="G145" s="95"/>
      <c r="H145" s="95"/>
    </row>
    <row r="146" spans="1:8">
      <c r="A146" s="95"/>
      <c r="B146" s="95"/>
      <c r="C146" s="95"/>
      <c r="D146" s="95"/>
      <c r="E146" s="95"/>
      <c r="F146" s="95"/>
      <c r="G146" s="95"/>
      <c r="H146" s="95"/>
    </row>
    <row r="147" spans="1:8">
      <c r="A147" s="95"/>
      <c r="B147" s="95"/>
      <c r="C147" s="95"/>
      <c r="D147" s="95"/>
      <c r="E147" s="95"/>
      <c r="F147" s="95"/>
      <c r="G147" s="95"/>
      <c r="H147" s="95"/>
    </row>
    <row r="148" spans="1:8">
      <c r="A148" s="95"/>
      <c r="B148" s="95"/>
      <c r="C148" s="95"/>
      <c r="D148" s="95"/>
      <c r="E148" s="95"/>
      <c r="F148" s="95"/>
      <c r="G148" s="95"/>
      <c r="H148" s="95"/>
    </row>
    <row r="149" spans="1:8">
      <c r="A149" s="95"/>
      <c r="B149" s="95"/>
      <c r="C149" s="95"/>
      <c r="D149" s="95"/>
      <c r="E149" s="95"/>
      <c r="F149" s="95"/>
      <c r="G149" s="95"/>
      <c r="H149" s="95"/>
    </row>
    <row r="150" spans="1:8">
      <c r="A150" s="95"/>
      <c r="B150" s="95"/>
      <c r="C150" s="95"/>
      <c r="D150" s="95"/>
      <c r="E150" s="95"/>
      <c r="F150" s="95"/>
      <c r="G150" s="95"/>
      <c r="H150" s="95"/>
    </row>
    <row r="151" spans="1:8">
      <c r="A151" s="95"/>
      <c r="B151" s="95"/>
      <c r="C151" s="95"/>
      <c r="D151" s="95"/>
      <c r="E151" s="95"/>
      <c r="F151" s="95"/>
      <c r="G151" s="95"/>
      <c r="H151" s="95"/>
    </row>
  </sheetData>
  <mergeCells count="2">
    <mergeCell ref="B6:B8"/>
    <mergeCell ref="B32:B34"/>
  </mergeCells>
  <phoneticPr fontId="0" type="noConversion"/>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3.xml><?xml version="1.0" encoding="utf-8"?>
<worksheet xmlns="http://schemas.openxmlformats.org/spreadsheetml/2006/main" xmlns:r="http://schemas.openxmlformats.org/officeDocument/2006/relationships">
  <sheetPr codeName="Sheet33">
    <tabColor rgb="FF00B050"/>
    <pageSetUpPr fitToPage="1"/>
  </sheetPr>
  <dimension ref="A1:Q90"/>
  <sheetViews>
    <sheetView view="pageBreakPreview" zoomScale="60" zoomScaleNormal="85" workbookViewId="0">
      <selection activeCell="F3" sqref="F3"/>
    </sheetView>
  </sheetViews>
  <sheetFormatPr defaultColWidth="9.6640625" defaultRowHeight="15"/>
  <cols>
    <col min="1" max="1" width="4.6640625" style="102" customWidth="1"/>
    <col min="2" max="2" width="41.5546875" style="102" customWidth="1"/>
    <col min="3" max="3" width="18.6640625" style="102" customWidth="1"/>
    <col min="4" max="4" width="20.77734375" style="102" customWidth="1"/>
    <col min="5" max="5" width="15.88671875" style="102" customWidth="1"/>
    <col min="6" max="6" width="18.21875" style="102" customWidth="1"/>
    <col min="7" max="7" width="21.5546875" style="102" customWidth="1"/>
    <col min="8" max="8" width="8.88671875" style="102" customWidth="1"/>
    <col min="9" max="9" width="9.6640625" style="102"/>
    <col min="10" max="10" width="12.21875" style="102" bestFit="1" customWidth="1"/>
    <col min="11" max="16384" width="9.6640625" style="102"/>
  </cols>
  <sheetData>
    <row r="1" spans="1:17" ht="18" customHeight="1" thickBot="1">
      <c r="A1" s="577" t="s">
        <v>446</v>
      </c>
      <c r="B1" s="578"/>
      <c r="C1" s="579"/>
      <c r="D1" s="101" t="s">
        <v>429</v>
      </c>
      <c r="E1" s="579"/>
      <c r="F1" s="101" t="s">
        <v>448</v>
      </c>
      <c r="G1" s="101" t="s">
        <v>449</v>
      </c>
    </row>
    <row r="2" spans="1:17" ht="18" customHeight="1">
      <c r="A2" s="577" t="s">
        <v>3553</v>
      </c>
      <c r="B2" s="103"/>
      <c r="C2" s="104"/>
      <c r="D2" s="105" t="s">
        <v>507</v>
      </c>
      <c r="E2" s="104"/>
      <c r="F2" s="105" t="s">
        <v>2604</v>
      </c>
      <c r="G2" s="105" t="s">
        <v>2604</v>
      </c>
    </row>
    <row r="3" spans="1:17" ht="18" customHeight="1">
      <c r="A3" s="106"/>
      <c r="B3" s="107"/>
      <c r="C3" s="107"/>
      <c r="D3" s="108" t="s">
        <v>3359</v>
      </c>
      <c r="E3" s="104"/>
      <c r="F3" s="1767" t="str">
        <f>'Data Sheet'!$C$40</f>
        <v>September 30, 2014</v>
      </c>
      <c r="G3" s="1767" t="s">
        <v>4660</v>
      </c>
    </row>
    <row r="4" spans="1:17" s="291" customFormat="1" ht="18" customHeight="1">
      <c r="B4" s="292"/>
      <c r="C4" s="293" t="s">
        <v>1120</v>
      </c>
      <c r="D4" s="294"/>
      <c r="E4" s="294"/>
      <c r="F4" s="294"/>
      <c r="G4" s="295"/>
    </row>
    <row r="5" spans="1:17" ht="18" customHeight="1">
      <c r="A5" s="110"/>
      <c r="B5" s="104"/>
      <c r="C5" s="104"/>
      <c r="D5" s="104"/>
      <c r="E5" s="104"/>
      <c r="F5" s="104"/>
      <c r="G5" s="469"/>
    </row>
    <row r="6" spans="1:17" ht="18" customHeight="1">
      <c r="A6" s="110"/>
      <c r="B6" s="104" t="s">
        <v>1126</v>
      </c>
      <c r="C6" s="104"/>
      <c r="D6" s="104"/>
      <c r="E6" s="104"/>
      <c r="F6" s="104"/>
      <c r="G6" s="469"/>
    </row>
    <row r="7" spans="1:17" ht="18" customHeight="1">
      <c r="A7" s="110"/>
      <c r="B7" s="104" t="s">
        <v>146</v>
      </c>
      <c r="C7" s="104"/>
      <c r="D7" s="104"/>
      <c r="E7" s="104"/>
      <c r="F7" s="296"/>
      <c r="G7" s="469"/>
    </row>
    <row r="8" spans="1:17" ht="18" customHeight="1">
      <c r="A8" s="110"/>
      <c r="B8" s="104" t="s">
        <v>1128</v>
      </c>
      <c r="C8" s="104"/>
      <c r="D8" s="104"/>
      <c r="E8" s="104"/>
      <c r="F8" s="297"/>
      <c r="G8" s="469"/>
    </row>
    <row r="9" spans="1:17" ht="18" customHeight="1">
      <c r="A9" s="110"/>
      <c r="B9" s="104" t="s">
        <v>1129</v>
      </c>
      <c r="C9" s="104"/>
      <c r="D9" s="104"/>
      <c r="E9" s="104"/>
      <c r="F9" s="104"/>
      <c r="G9" s="469"/>
    </row>
    <row r="10" spans="1:17" ht="18" customHeight="1">
      <c r="A10" s="106"/>
      <c r="B10" s="107" t="s">
        <v>1130</v>
      </c>
      <c r="C10" s="111"/>
      <c r="D10" s="107"/>
      <c r="E10" s="107"/>
      <c r="F10" s="107"/>
      <c r="G10" s="112"/>
    </row>
    <row r="11" spans="1:17">
      <c r="A11" s="113"/>
      <c r="B11" s="105"/>
      <c r="C11" s="114"/>
      <c r="D11" s="298"/>
      <c r="E11" s="115" t="s">
        <v>1131</v>
      </c>
      <c r="F11" s="109"/>
      <c r="G11" s="116"/>
    </row>
    <row r="12" spans="1:17">
      <c r="A12" s="113"/>
      <c r="B12" s="98" t="s">
        <v>1132</v>
      </c>
      <c r="C12" s="98" t="s">
        <v>2491</v>
      </c>
      <c r="D12" s="105"/>
      <c r="E12" s="98" t="s">
        <v>3029</v>
      </c>
      <c r="F12" s="105"/>
      <c r="G12" s="116" t="s">
        <v>3816</v>
      </c>
    </row>
    <row r="13" spans="1:17">
      <c r="A13" s="113" t="s">
        <v>339</v>
      </c>
      <c r="B13" s="98" t="s">
        <v>1133</v>
      </c>
      <c r="C13" s="98" t="s">
        <v>2493</v>
      </c>
      <c r="D13" s="98" t="s">
        <v>1134</v>
      </c>
      <c r="E13" s="98" t="s">
        <v>1110</v>
      </c>
      <c r="F13" s="98" t="s">
        <v>3820</v>
      </c>
      <c r="G13" s="116" t="s">
        <v>2761</v>
      </c>
    </row>
    <row r="14" spans="1:17">
      <c r="A14" s="117" t="s">
        <v>342</v>
      </c>
      <c r="B14" s="115" t="s">
        <v>2004</v>
      </c>
      <c r="C14" s="115" t="s">
        <v>2494</v>
      </c>
      <c r="D14" s="115" t="s">
        <v>2006</v>
      </c>
      <c r="E14" s="115" t="s">
        <v>2007</v>
      </c>
      <c r="F14" s="115" t="s">
        <v>3418</v>
      </c>
      <c r="G14" s="118" t="s">
        <v>2495</v>
      </c>
    </row>
    <row r="15" spans="1:17" s="120" customFormat="1">
      <c r="A15" s="113">
        <v>2</v>
      </c>
      <c r="B15" s="105" t="s">
        <v>4513</v>
      </c>
      <c r="C15" s="119">
        <v>287059344.91000003</v>
      </c>
      <c r="D15" s="299">
        <f>31731412.34+1871620.27</f>
        <v>33603032.609999999</v>
      </c>
      <c r="E15" s="98" t="s">
        <v>5052</v>
      </c>
      <c r="F15" s="299">
        <v>37475169.340000004</v>
      </c>
      <c r="G15" s="300">
        <f t="shared" ref="G15:G38" si="0">C15+D15-F15</f>
        <v>283187208.18000007</v>
      </c>
      <c r="H15" s="102"/>
      <c r="I15" s="102"/>
      <c r="J15" s="102"/>
      <c r="K15" s="102"/>
      <c r="L15" s="102"/>
      <c r="M15" s="102"/>
      <c r="N15" s="102"/>
      <c r="O15" s="102"/>
      <c r="P15" s="102"/>
      <c r="Q15" s="102"/>
    </row>
    <row r="16" spans="1:17" s="120" customFormat="1">
      <c r="A16" s="113">
        <v>3</v>
      </c>
      <c r="B16" s="105" t="s">
        <v>4665</v>
      </c>
      <c r="C16" s="301">
        <v>93069862.450000003</v>
      </c>
      <c r="D16" s="299">
        <v>24642226.439999998</v>
      </c>
      <c r="E16" s="98">
        <v>407</v>
      </c>
      <c r="F16" s="299">
        <v>70435204.620000005</v>
      </c>
      <c r="G16" s="300">
        <f t="shared" si="0"/>
        <v>47276884.269999996</v>
      </c>
      <c r="H16" s="102"/>
      <c r="I16" s="102"/>
      <c r="J16" s="102"/>
      <c r="K16" s="102"/>
      <c r="L16" s="102"/>
      <c r="M16" s="102"/>
      <c r="N16" s="102"/>
      <c r="O16" s="102"/>
      <c r="P16" s="102"/>
      <c r="Q16" s="102"/>
    </row>
    <row r="17" spans="1:7">
      <c r="A17" s="113">
        <v>4</v>
      </c>
      <c r="B17" s="105" t="s">
        <v>4487</v>
      </c>
      <c r="C17" s="119">
        <v>6086337.0899999849</v>
      </c>
      <c r="D17" s="299">
        <v>116599.06</v>
      </c>
      <c r="E17" s="98">
        <v>419</v>
      </c>
      <c r="F17" s="299">
        <v>116599.04999999999</v>
      </c>
      <c r="G17" s="300">
        <f t="shared" si="0"/>
        <v>6086337.0999999847</v>
      </c>
    </row>
    <row r="18" spans="1:7">
      <c r="A18" s="113">
        <v>5</v>
      </c>
      <c r="B18" s="105" t="s">
        <v>4488</v>
      </c>
      <c r="C18" s="119">
        <v>23451135.569999985</v>
      </c>
      <c r="D18" s="299">
        <v>12527902.170000007</v>
      </c>
      <c r="E18" s="98" t="s">
        <v>5053</v>
      </c>
      <c r="F18" s="299">
        <v>947082.53</v>
      </c>
      <c r="G18" s="300">
        <f t="shared" si="0"/>
        <v>35031955.209999993</v>
      </c>
    </row>
    <row r="19" spans="1:7">
      <c r="A19" s="113">
        <v>6</v>
      </c>
      <c r="B19" s="105" t="s">
        <v>4666</v>
      </c>
      <c r="C19" s="580">
        <v>173075376</v>
      </c>
      <c r="D19" s="299">
        <v>144039913.44999999</v>
      </c>
      <c r="E19" s="98" t="s">
        <v>4489</v>
      </c>
      <c r="F19" s="299">
        <f>213211050.13+4153084.91</f>
        <v>217364135.03999999</v>
      </c>
      <c r="G19" s="300">
        <f t="shared" si="0"/>
        <v>99751154.409999996</v>
      </c>
    </row>
    <row r="20" spans="1:7">
      <c r="A20" s="113">
        <v>7</v>
      </c>
      <c r="B20" s="105" t="s">
        <v>4667</v>
      </c>
      <c r="C20" s="119">
        <v>10893816.389999997</v>
      </c>
      <c r="D20" s="299">
        <v>294446</v>
      </c>
      <c r="E20" s="98" t="s">
        <v>4490</v>
      </c>
      <c r="F20" s="299">
        <v>4151988.1799999997</v>
      </c>
      <c r="G20" s="300">
        <f t="shared" si="0"/>
        <v>7036274.2099999972</v>
      </c>
    </row>
    <row r="21" spans="1:7">
      <c r="A21" s="113">
        <v>8</v>
      </c>
      <c r="B21" s="105" t="s">
        <v>4668</v>
      </c>
      <c r="C21" s="121">
        <v>27526547.93</v>
      </c>
      <c r="D21" s="299">
        <v>3045577.4399999995</v>
      </c>
      <c r="E21" s="98" t="s">
        <v>4490</v>
      </c>
      <c r="F21" s="299">
        <v>919151.10999999987</v>
      </c>
      <c r="G21" s="300">
        <f t="shared" si="0"/>
        <v>29652974.259999998</v>
      </c>
    </row>
    <row r="22" spans="1:7">
      <c r="A22" s="113">
        <v>10</v>
      </c>
      <c r="B22" s="105" t="s">
        <v>4491</v>
      </c>
      <c r="C22" s="121">
        <f>4463359.59+-1041013</f>
        <v>3422346.59</v>
      </c>
      <c r="D22" s="299">
        <f>8563689.45+1041013</f>
        <v>9604702.4499999993</v>
      </c>
      <c r="E22" s="98" t="s">
        <v>4492</v>
      </c>
      <c r="F22" s="299">
        <v>19635342</v>
      </c>
      <c r="G22" s="300">
        <f t="shared" si="0"/>
        <v>-6608292.9600000009</v>
      </c>
    </row>
    <row r="23" spans="1:7">
      <c r="A23" s="113">
        <v>11</v>
      </c>
      <c r="B23" s="105" t="s">
        <v>4493</v>
      </c>
      <c r="C23" s="121">
        <v>-1652693.7300000014</v>
      </c>
      <c r="D23" s="299">
        <v>24773816.279999994</v>
      </c>
      <c r="E23" s="98" t="s">
        <v>4494</v>
      </c>
      <c r="F23" s="299">
        <v>30331054.609999992</v>
      </c>
      <c r="G23" s="300">
        <f t="shared" si="0"/>
        <v>-7209932.0599999987</v>
      </c>
    </row>
    <row r="24" spans="1:7">
      <c r="A24" s="113">
        <v>12</v>
      </c>
      <c r="B24" s="105" t="s">
        <v>5054</v>
      </c>
      <c r="C24" s="121">
        <v>425987.60999999993</v>
      </c>
      <c r="D24" s="299">
        <v>7000</v>
      </c>
      <c r="E24" s="122">
        <v>186</v>
      </c>
      <c r="F24" s="299">
        <v>3500</v>
      </c>
      <c r="G24" s="300">
        <f t="shared" si="0"/>
        <v>429487.60999999993</v>
      </c>
    </row>
    <row r="25" spans="1:7">
      <c r="A25" s="113">
        <v>13</v>
      </c>
      <c r="B25" s="105" t="s">
        <v>4669</v>
      </c>
      <c r="C25" s="121">
        <f>10241787.78+-6347908</f>
        <v>3893879.7799999993</v>
      </c>
      <c r="D25" s="299">
        <f>2620579.17+6347908</f>
        <v>8968487.1699999999</v>
      </c>
      <c r="E25" s="98">
        <v>282</v>
      </c>
      <c r="F25" s="299">
        <f>9112938.24+451</f>
        <v>9113389.2400000002</v>
      </c>
      <c r="G25" s="300">
        <f t="shared" si="0"/>
        <v>3748977.709999999</v>
      </c>
    </row>
    <row r="26" spans="1:7">
      <c r="A26" s="113">
        <v>14</v>
      </c>
      <c r="B26" s="105" t="s">
        <v>4670</v>
      </c>
      <c r="C26" s="121">
        <v>12817703.429999998</v>
      </c>
      <c r="D26" s="299">
        <v>2758303.1099999975</v>
      </c>
      <c r="E26" s="98" t="s">
        <v>4495</v>
      </c>
      <c r="F26" s="299">
        <v>1909872.0199999996</v>
      </c>
      <c r="G26" s="300">
        <f t="shared" si="0"/>
        <v>13666134.519999996</v>
      </c>
    </row>
    <row r="27" spans="1:7">
      <c r="A27" s="113">
        <v>17</v>
      </c>
      <c r="B27" s="105" t="s">
        <v>4496</v>
      </c>
      <c r="C27" s="299">
        <f>12151313.43+-3630677</f>
        <v>8520636.4299999997</v>
      </c>
      <c r="D27" s="299">
        <f>17177056+3630677</f>
        <v>20807733</v>
      </c>
      <c r="E27" s="98">
        <v>176</v>
      </c>
      <c r="F27" s="299">
        <v>26884758.309999999</v>
      </c>
      <c r="G27" s="300">
        <f t="shared" si="0"/>
        <v>2443611.120000001</v>
      </c>
    </row>
    <row r="28" spans="1:7">
      <c r="A28" s="113">
        <v>18</v>
      </c>
      <c r="B28" s="105" t="s">
        <v>4497</v>
      </c>
      <c r="C28" s="581">
        <v>-11508985</v>
      </c>
      <c r="D28" s="299">
        <v>9746361.7400000002</v>
      </c>
      <c r="E28" s="98">
        <v>495</v>
      </c>
      <c r="F28" s="299">
        <v>2416528</v>
      </c>
      <c r="G28" s="300">
        <f t="shared" si="0"/>
        <v>-4179151.26</v>
      </c>
    </row>
    <row r="29" spans="1:7">
      <c r="A29" s="113">
        <v>19</v>
      </c>
      <c r="B29" s="105" t="s">
        <v>4498</v>
      </c>
      <c r="C29" s="299">
        <v>-3017880.0800000005</v>
      </c>
      <c r="D29" s="299">
        <v>1555048.0999999996</v>
      </c>
      <c r="E29" s="98">
        <v>431</v>
      </c>
      <c r="F29" s="299">
        <v>315162.20000000065</v>
      </c>
      <c r="G29" s="300">
        <f t="shared" si="0"/>
        <v>-1777994.1800000016</v>
      </c>
    </row>
    <row r="30" spans="1:7">
      <c r="A30" s="113">
        <v>20</v>
      </c>
      <c r="B30" s="105" t="s">
        <v>4499</v>
      </c>
      <c r="C30" s="299">
        <v>52050.860000000044</v>
      </c>
      <c r="D30" s="299">
        <v>4686464</v>
      </c>
      <c r="E30" s="98">
        <v>495</v>
      </c>
      <c r="F30" s="299">
        <v>7625264.2799999984</v>
      </c>
      <c r="G30" s="300">
        <f t="shared" si="0"/>
        <v>-2886749.4199999981</v>
      </c>
    </row>
    <row r="31" spans="1:7">
      <c r="A31" s="113">
        <v>21</v>
      </c>
      <c r="B31" s="105" t="s">
        <v>2919</v>
      </c>
      <c r="C31" s="299">
        <v>-3407037.3800000101</v>
      </c>
      <c r="D31" s="299">
        <f>63292928.65+2524255.25</f>
        <v>65817183.899999999</v>
      </c>
      <c r="E31" s="98" t="s">
        <v>4500</v>
      </c>
      <c r="F31" s="299">
        <v>35639624.399999999</v>
      </c>
      <c r="G31" s="300">
        <f t="shared" si="0"/>
        <v>26770522.11999999</v>
      </c>
    </row>
    <row r="32" spans="1:7">
      <c r="A32" s="113">
        <v>22</v>
      </c>
      <c r="B32" s="105" t="s">
        <v>4501</v>
      </c>
      <c r="C32" s="299">
        <v>-3244940</v>
      </c>
      <c r="D32" s="299">
        <v>11308808.41</v>
      </c>
      <c r="E32" s="98" t="s">
        <v>5055</v>
      </c>
      <c r="F32" s="299">
        <v>9942156.25</v>
      </c>
      <c r="G32" s="300">
        <f t="shared" si="0"/>
        <v>-1878287.8399999999</v>
      </c>
    </row>
    <row r="33" spans="1:7" ht="15.75" customHeight="1">
      <c r="A33" s="113">
        <v>23</v>
      </c>
      <c r="B33" s="105" t="s">
        <v>4502</v>
      </c>
      <c r="C33" s="299">
        <v>-616751.33000000007</v>
      </c>
      <c r="D33" s="299">
        <v>145698.39999999997</v>
      </c>
      <c r="E33" s="98">
        <v>431</v>
      </c>
      <c r="F33" s="299">
        <v>146718</v>
      </c>
      <c r="G33" s="300">
        <f t="shared" si="0"/>
        <v>-617770.93000000017</v>
      </c>
    </row>
    <row r="34" spans="1:7">
      <c r="A34" s="113">
        <v>24</v>
      </c>
      <c r="B34" s="105" t="s">
        <v>4503</v>
      </c>
      <c r="C34" s="299">
        <v>-4704193.2200000295</v>
      </c>
      <c r="D34" s="299">
        <v>262392577</v>
      </c>
      <c r="E34" s="98">
        <v>495</v>
      </c>
      <c r="F34" s="299">
        <v>258784636.03999999</v>
      </c>
      <c r="G34" s="300">
        <f t="shared" si="0"/>
        <v>-1096252.2600000203</v>
      </c>
    </row>
    <row r="35" spans="1:7">
      <c r="A35" s="113">
        <v>25</v>
      </c>
      <c r="B35" s="105" t="s">
        <v>4504</v>
      </c>
      <c r="C35" s="299">
        <v>-333464.95000000007</v>
      </c>
      <c r="D35" s="299">
        <v>892574.17999999982</v>
      </c>
      <c r="E35" s="98">
        <v>495</v>
      </c>
      <c r="F35" s="299">
        <v>1814480.03</v>
      </c>
      <c r="G35" s="300">
        <f t="shared" si="0"/>
        <v>-1255370.8000000003</v>
      </c>
    </row>
    <row r="36" spans="1:7">
      <c r="A36" s="113">
        <v>26</v>
      </c>
      <c r="B36" s="105" t="s">
        <v>4671</v>
      </c>
      <c r="C36" s="299">
        <f>-3172574.61+12427772</f>
        <v>9255197.3900000006</v>
      </c>
      <c r="D36" s="299">
        <v>74329385</v>
      </c>
      <c r="E36" s="98">
        <v>431</v>
      </c>
      <c r="F36" s="299">
        <v>65852686.079999991</v>
      </c>
      <c r="G36" s="300">
        <f t="shared" si="0"/>
        <v>17731896.31000001</v>
      </c>
    </row>
    <row r="37" spans="1:7">
      <c r="A37" s="113">
        <v>28</v>
      </c>
      <c r="B37" s="105" t="s">
        <v>4505</v>
      </c>
      <c r="C37" s="299">
        <v>-2702992.48</v>
      </c>
      <c r="D37" s="299">
        <f>25417706.76+2836477.61</f>
        <v>28254184.370000001</v>
      </c>
      <c r="E37" s="98">
        <v>495</v>
      </c>
      <c r="F37" s="299">
        <v>25965377.839999996</v>
      </c>
      <c r="G37" s="300">
        <f t="shared" si="0"/>
        <v>-414185.94999999553</v>
      </c>
    </row>
    <row r="38" spans="1:7">
      <c r="A38" s="113">
        <v>29</v>
      </c>
      <c r="B38" s="105" t="s">
        <v>4506</v>
      </c>
      <c r="C38" s="299">
        <v>-595004.35</v>
      </c>
      <c r="D38" s="299">
        <v>16085045.750000004</v>
      </c>
      <c r="E38" s="98">
        <v>495</v>
      </c>
      <c r="F38" s="299">
        <v>18713874</v>
      </c>
      <c r="G38" s="300">
        <f t="shared" si="0"/>
        <v>-3223832.5999999959</v>
      </c>
    </row>
    <row r="39" spans="1:7" ht="13.5" customHeight="1">
      <c r="A39" s="113">
        <v>30</v>
      </c>
      <c r="B39" s="105" t="s">
        <v>4507</v>
      </c>
      <c r="C39" s="299">
        <v>2071723.06</v>
      </c>
      <c r="D39" s="299">
        <v>15893441.819999989</v>
      </c>
      <c r="E39" s="98">
        <v>804</v>
      </c>
      <c r="F39" s="299">
        <v>17745545.139999997</v>
      </c>
      <c r="G39" s="300">
        <f>C39+D39-F39</f>
        <v>219619.73999999091</v>
      </c>
    </row>
    <row r="40" spans="1:7">
      <c r="A40" s="113">
        <v>31</v>
      </c>
      <c r="B40" s="105" t="s">
        <v>4508</v>
      </c>
      <c r="C40" s="299">
        <v>10348539.960000001</v>
      </c>
      <c r="D40" s="299">
        <f>837190.41+2557824</f>
        <v>3395014.41</v>
      </c>
      <c r="E40" s="98">
        <v>926</v>
      </c>
      <c r="F40" s="299">
        <v>13743554.640000001</v>
      </c>
      <c r="G40" s="300">
        <f t="shared" ref="G40:G56" si="1">C40+D40-F40</f>
        <v>-0.26999999955296516</v>
      </c>
    </row>
    <row r="41" spans="1:7" ht="14.25" customHeight="1">
      <c r="A41" s="113">
        <v>34</v>
      </c>
      <c r="B41" s="105" t="s">
        <v>4672</v>
      </c>
      <c r="C41" s="298">
        <v>0</v>
      </c>
      <c r="D41" s="299">
        <v>0</v>
      </c>
      <c r="E41" s="98">
        <v>495</v>
      </c>
      <c r="F41" s="299">
        <v>1755.97</v>
      </c>
      <c r="G41" s="300">
        <f t="shared" si="1"/>
        <v>-1755.97</v>
      </c>
    </row>
    <row r="42" spans="1:7">
      <c r="A42" s="113">
        <v>35</v>
      </c>
      <c r="B42" s="105" t="s">
        <v>4673</v>
      </c>
      <c r="C42" s="298">
        <v>0</v>
      </c>
      <c r="D42" s="299">
        <v>398000</v>
      </c>
      <c r="E42" s="98"/>
      <c r="F42" s="299">
        <v>0</v>
      </c>
      <c r="G42" s="300">
        <f t="shared" si="1"/>
        <v>398000</v>
      </c>
    </row>
    <row r="43" spans="1:7">
      <c r="A43" s="113">
        <v>36</v>
      </c>
      <c r="B43" s="105" t="s">
        <v>1838</v>
      </c>
      <c r="C43" s="396"/>
      <c r="D43" s="299"/>
      <c r="E43" s="98"/>
      <c r="F43" s="299">
        <v>57000</v>
      </c>
      <c r="G43" s="300">
        <f>C43+D43-F43</f>
        <v>-57000</v>
      </c>
    </row>
    <row r="44" spans="1:7">
      <c r="A44" s="113">
        <v>37</v>
      </c>
      <c r="B44" s="105" t="s">
        <v>5161</v>
      </c>
      <c r="C44" s="123"/>
      <c r="D44" s="299">
        <v>12400000</v>
      </c>
      <c r="E44" s="98"/>
      <c r="F44" s="123"/>
      <c r="G44" s="300">
        <f>C44+D44-F44</f>
        <v>12400000</v>
      </c>
    </row>
    <row r="45" spans="1:7">
      <c r="A45" s="113">
        <v>38</v>
      </c>
      <c r="B45" s="105"/>
      <c r="C45" s="298"/>
      <c r="D45" s="123"/>
      <c r="E45" s="98"/>
      <c r="F45" s="123"/>
      <c r="G45" s="300">
        <f t="shared" si="1"/>
        <v>0</v>
      </c>
    </row>
    <row r="46" spans="1:7">
      <c r="A46" s="113">
        <v>39</v>
      </c>
      <c r="B46" s="105"/>
      <c r="C46" s="298"/>
      <c r="D46" s="298"/>
      <c r="E46" s="98"/>
      <c r="F46" s="298"/>
      <c r="G46" s="300">
        <f t="shared" si="1"/>
        <v>0</v>
      </c>
    </row>
    <row r="47" spans="1:7">
      <c r="A47" s="113">
        <v>40</v>
      </c>
      <c r="B47" s="105"/>
      <c r="C47" s="298"/>
      <c r="D47" s="123"/>
      <c r="E47" s="98"/>
      <c r="F47" s="298"/>
      <c r="G47" s="300">
        <f t="shared" si="1"/>
        <v>0</v>
      </c>
    </row>
    <row r="48" spans="1:7">
      <c r="A48" s="113">
        <v>41</v>
      </c>
      <c r="B48" s="105"/>
      <c r="C48" s="298"/>
      <c r="D48" s="123"/>
      <c r="E48" s="98"/>
      <c r="F48" s="123"/>
      <c r="G48" s="300">
        <f t="shared" si="1"/>
        <v>0</v>
      </c>
    </row>
    <row r="49" spans="1:7">
      <c r="A49" s="113">
        <v>42</v>
      </c>
      <c r="B49" s="105"/>
      <c r="C49" s="298"/>
      <c r="D49" s="123"/>
      <c r="E49" s="122"/>
      <c r="F49" s="123"/>
      <c r="G49" s="300">
        <f t="shared" si="1"/>
        <v>0</v>
      </c>
    </row>
    <row r="50" spans="1:7">
      <c r="A50" s="113">
        <v>43</v>
      </c>
      <c r="B50" s="105"/>
      <c r="C50" s="123"/>
      <c r="D50" s="123"/>
      <c r="E50" s="122"/>
      <c r="F50" s="123"/>
      <c r="G50" s="300">
        <f t="shared" si="1"/>
        <v>0</v>
      </c>
    </row>
    <row r="51" spans="1:7">
      <c r="A51" s="113">
        <v>44</v>
      </c>
      <c r="B51" s="105"/>
      <c r="C51" s="123"/>
      <c r="D51" s="124"/>
      <c r="E51" s="98"/>
      <c r="F51" s="123"/>
      <c r="G51" s="300">
        <f t="shared" si="1"/>
        <v>0</v>
      </c>
    </row>
    <row r="52" spans="1:7">
      <c r="A52" s="113">
        <v>45</v>
      </c>
      <c r="B52" s="105"/>
      <c r="C52" s="298"/>
      <c r="D52" s="123"/>
      <c r="E52" s="98"/>
      <c r="F52" s="123"/>
      <c r="G52" s="300">
        <f t="shared" si="1"/>
        <v>0</v>
      </c>
    </row>
    <row r="53" spans="1:7">
      <c r="A53" s="113">
        <v>46</v>
      </c>
      <c r="B53" s="105"/>
      <c r="C53" s="123"/>
      <c r="D53" s="123"/>
      <c r="E53" s="98"/>
      <c r="F53" s="123"/>
      <c r="G53" s="300">
        <f t="shared" si="1"/>
        <v>0</v>
      </c>
    </row>
    <row r="54" spans="1:7">
      <c r="A54" s="113">
        <v>47</v>
      </c>
      <c r="B54" s="105"/>
      <c r="C54" s="123"/>
      <c r="D54" s="124"/>
      <c r="E54" s="98"/>
      <c r="F54" s="298"/>
      <c r="G54" s="300">
        <f t="shared" si="1"/>
        <v>0</v>
      </c>
    </row>
    <row r="55" spans="1:7">
      <c r="A55" s="113">
        <v>48</v>
      </c>
      <c r="B55" s="105"/>
      <c r="C55" s="123"/>
      <c r="D55" s="298"/>
      <c r="E55" s="98"/>
      <c r="F55" s="125"/>
      <c r="G55" s="300">
        <f t="shared" si="1"/>
        <v>0</v>
      </c>
    </row>
    <row r="56" spans="1:7">
      <c r="A56" s="113">
        <v>49</v>
      </c>
      <c r="B56" s="105"/>
      <c r="C56" s="123"/>
      <c r="D56" s="123"/>
      <c r="E56" s="98"/>
      <c r="F56" s="125"/>
      <c r="G56" s="300">
        <f t="shared" si="1"/>
        <v>0</v>
      </c>
    </row>
    <row r="57" spans="1:7" ht="15.75" thickBot="1">
      <c r="A57" s="126">
        <v>50</v>
      </c>
      <c r="B57" s="127" t="s">
        <v>3025</v>
      </c>
      <c r="C57" s="128">
        <f>SUM(C15:C56)</f>
        <v>640186542.92999959</v>
      </c>
      <c r="D57" s="128">
        <f>SUM(D15:D56)</f>
        <v>792489526.25999987</v>
      </c>
      <c r="E57" s="129" t="s">
        <v>2174</v>
      </c>
      <c r="F57" s="130">
        <f>SUM(F15:F56)</f>
        <v>878051608.91999996</v>
      </c>
      <c r="G57" s="131">
        <f>SUM(G15:G56)</f>
        <v>554624460.26999986</v>
      </c>
    </row>
    <row r="58" spans="1:7" ht="19.5" customHeight="1">
      <c r="A58" s="104"/>
      <c r="B58" s="132"/>
      <c r="C58" s="302"/>
      <c r="E58" s="133"/>
      <c r="F58" s="104"/>
      <c r="G58" s="302"/>
    </row>
    <row r="59" spans="1:7" ht="19.5" customHeight="1">
      <c r="A59" s="104"/>
      <c r="B59" s="104"/>
      <c r="C59" s="133"/>
      <c r="D59" s="134"/>
      <c r="E59" s="104"/>
      <c r="F59" s="133"/>
      <c r="G59" s="139"/>
    </row>
    <row r="60" spans="1:7" ht="19.5" customHeight="1">
      <c r="A60" s="135"/>
      <c r="B60" s="135"/>
      <c r="C60" s="303"/>
      <c r="D60" s="135"/>
      <c r="E60" s="135"/>
      <c r="F60" s="135"/>
      <c r="G60" s="135"/>
    </row>
    <row r="61" spans="1:7">
      <c r="A61" s="136" t="s">
        <v>2043</v>
      </c>
      <c r="B61" s="137"/>
      <c r="C61" s="304"/>
      <c r="D61" s="137"/>
      <c r="E61" s="137"/>
      <c r="F61" s="137"/>
      <c r="G61" s="304"/>
    </row>
    <row r="62" spans="1:7">
      <c r="A62" s="136" t="s">
        <v>1136</v>
      </c>
      <c r="B62" s="137"/>
      <c r="C62" s="304"/>
      <c r="D62" s="137"/>
      <c r="E62" s="137"/>
      <c r="F62" s="137"/>
      <c r="G62" s="137"/>
    </row>
    <row r="63" spans="1:7" ht="18.399999999999999" customHeight="1">
      <c r="A63" s="137"/>
      <c r="B63" s="138"/>
      <c r="C63" s="138"/>
      <c r="D63" s="139"/>
      <c r="E63" s="138"/>
      <c r="F63" s="139"/>
      <c r="G63" s="104"/>
    </row>
    <row r="64" spans="1:7" ht="18.399999999999999" customHeight="1">
      <c r="A64" s="137"/>
      <c r="B64" s="138"/>
      <c r="C64" s="138"/>
      <c r="D64" s="470"/>
      <c r="E64" s="470"/>
      <c r="F64" s="470"/>
      <c r="G64" s="139"/>
    </row>
    <row r="65" spans="1:7" ht="18.399999999999999" customHeight="1">
      <c r="A65" s="137"/>
      <c r="B65" s="138"/>
      <c r="C65" s="138"/>
      <c r="D65" s="139"/>
      <c r="E65" s="138"/>
      <c r="F65" s="139"/>
    </row>
    <row r="66" spans="1:7" ht="18.399999999999999" customHeight="1">
      <c r="A66" s="137"/>
      <c r="B66" s="138"/>
      <c r="C66" s="138"/>
      <c r="D66" s="139"/>
      <c r="E66" s="138"/>
      <c r="F66" s="139"/>
      <c r="G66" s="139"/>
    </row>
    <row r="67" spans="1:7" ht="18.399999999999999" customHeight="1">
      <c r="A67" s="137"/>
      <c r="B67" s="138"/>
      <c r="C67" s="138"/>
      <c r="D67" s="139"/>
      <c r="E67" s="138"/>
      <c r="F67" s="139"/>
      <c r="G67" s="139"/>
    </row>
    <row r="68" spans="1:7" ht="18.399999999999999" customHeight="1">
      <c r="A68" s="137"/>
      <c r="B68" s="138"/>
      <c r="C68" s="138"/>
      <c r="D68" s="139"/>
      <c r="E68" s="138"/>
      <c r="F68" s="139"/>
      <c r="G68" s="139"/>
    </row>
    <row r="69" spans="1:7" ht="18.399999999999999" customHeight="1">
      <c r="A69" s="137"/>
      <c r="B69" s="138"/>
      <c r="C69" s="138"/>
      <c r="D69" s="139"/>
      <c r="E69" s="138"/>
      <c r="F69" s="139"/>
      <c r="G69" s="139"/>
    </row>
    <row r="70" spans="1:7" ht="18.399999999999999" customHeight="1">
      <c r="A70" s="137"/>
      <c r="B70" s="138"/>
      <c r="C70" s="138"/>
      <c r="D70" s="139"/>
      <c r="E70" s="138"/>
      <c r="F70" s="139"/>
      <c r="G70" s="139"/>
    </row>
    <row r="71" spans="1:7" ht="18.399999999999999" customHeight="1">
      <c r="A71" s="137"/>
      <c r="B71" s="138"/>
      <c r="C71" s="138"/>
      <c r="D71" s="139"/>
      <c r="E71" s="138"/>
      <c r="F71" s="139"/>
      <c r="G71" s="139"/>
    </row>
    <row r="72" spans="1:7" ht="18.399999999999999" customHeight="1">
      <c r="A72" s="137"/>
      <c r="B72" s="138"/>
      <c r="C72" s="138"/>
      <c r="D72" s="139"/>
      <c r="E72" s="138"/>
      <c r="F72" s="139"/>
      <c r="G72" s="139"/>
    </row>
    <row r="73" spans="1:7" ht="18.399999999999999" customHeight="1">
      <c r="A73" s="137"/>
      <c r="B73" s="138"/>
      <c r="C73" s="138"/>
      <c r="D73" s="139"/>
      <c r="E73" s="138"/>
      <c r="F73" s="139"/>
      <c r="G73" s="139"/>
    </row>
    <row r="74" spans="1:7" ht="18.399999999999999" customHeight="1">
      <c r="A74" s="137"/>
      <c r="B74" s="138"/>
      <c r="C74" s="138"/>
      <c r="D74" s="139"/>
      <c r="E74" s="138"/>
      <c r="F74" s="139"/>
      <c r="G74" s="139"/>
    </row>
    <row r="75" spans="1:7" ht="18.399999999999999" customHeight="1">
      <c r="A75" s="137"/>
      <c r="B75" s="138"/>
      <c r="C75" s="138"/>
      <c r="D75" s="139"/>
      <c r="E75" s="138"/>
      <c r="F75" s="139"/>
      <c r="G75" s="139"/>
    </row>
    <row r="76" spans="1:7" ht="18.399999999999999" customHeight="1">
      <c r="A76" s="137"/>
      <c r="B76" s="138"/>
      <c r="C76" s="138"/>
      <c r="D76" s="139"/>
      <c r="E76" s="138"/>
      <c r="F76" s="139"/>
      <c r="G76" s="139"/>
    </row>
    <row r="77" spans="1:7" ht="18.399999999999999" customHeight="1">
      <c r="A77" s="137"/>
      <c r="B77" s="138"/>
      <c r="C77" s="138"/>
      <c r="D77" s="139"/>
      <c r="E77" s="138"/>
      <c r="F77" s="139"/>
      <c r="G77" s="139"/>
    </row>
    <row r="78" spans="1:7" ht="18.399999999999999" customHeight="1">
      <c r="A78" s="137"/>
      <c r="B78" s="138"/>
      <c r="C78" s="138"/>
      <c r="D78" s="139"/>
      <c r="E78" s="138"/>
      <c r="F78" s="139"/>
      <c r="G78" s="139"/>
    </row>
    <row r="79" spans="1:7" ht="18.399999999999999" customHeight="1">
      <c r="A79" s="137"/>
      <c r="B79" s="138"/>
      <c r="C79" s="138"/>
      <c r="D79" s="139"/>
      <c r="E79" s="138"/>
      <c r="F79" s="139"/>
      <c r="G79" s="139"/>
    </row>
    <row r="80" spans="1:7" ht="18.399999999999999" customHeight="1">
      <c r="A80" s="137"/>
      <c r="B80" s="138"/>
      <c r="C80" s="138"/>
      <c r="D80" s="139"/>
      <c r="E80" s="138"/>
      <c r="F80" s="139"/>
      <c r="G80" s="139"/>
    </row>
    <row r="81" spans="1:7" ht="18.399999999999999" customHeight="1">
      <c r="A81" s="137"/>
      <c r="B81" s="138"/>
      <c r="C81" s="138"/>
      <c r="D81" s="139"/>
      <c r="E81" s="138"/>
      <c r="F81" s="139"/>
      <c r="G81" s="139"/>
    </row>
    <row r="82" spans="1:7" ht="18.399999999999999" customHeight="1">
      <c r="A82" s="137"/>
      <c r="B82" s="138"/>
      <c r="C82" s="138"/>
      <c r="D82" s="139"/>
      <c r="E82" s="138"/>
      <c r="F82" s="139"/>
      <c r="G82" s="139"/>
    </row>
    <row r="83" spans="1:7" ht="18.399999999999999" customHeight="1">
      <c r="A83" s="137"/>
      <c r="B83" s="138"/>
      <c r="C83" s="138"/>
      <c r="D83" s="139"/>
      <c r="E83" s="138"/>
      <c r="F83" s="139"/>
      <c r="G83" s="139"/>
    </row>
    <row r="84" spans="1:7" ht="18.399999999999999" customHeight="1">
      <c r="A84" s="137"/>
      <c r="B84" s="138"/>
      <c r="C84" s="138"/>
      <c r="D84" s="139"/>
      <c r="E84" s="138"/>
      <c r="F84" s="139"/>
      <c r="G84" s="139"/>
    </row>
    <row r="85" spans="1:7" ht="18.399999999999999" customHeight="1">
      <c r="A85" s="137"/>
      <c r="B85" s="138"/>
      <c r="C85" s="138"/>
      <c r="D85" s="139"/>
      <c r="E85" s="138"/>
      <c r="F85" s="139"/>
      <c r="G85" s="139"/>
    </row>
    <row r="86" spans="1:7" ht="18.399999999999999" customHeight="1">
      <c r="A86" s="137"/>
      <c r="B86" s="138"/>
      <c r="C86" s="138"/>
      <c r="D86" s="139"/>
      <c r="E86" s="138"/>
      <c r="F86" s="139"/>
      <c r="G86" s="139"/>
    </row>
    <row r="87" spans="1:7" ht="18.399999999999999" customHeight="1">
      <c r="A87" s="137"/>
      <c r="B87" s="138"/>
      <c r="C87" s="138"/>
      <c r="D87" s="140"/>
      <c r="E87" s="140"/>
      <c r="F87" s="140"/>
      <c r="G87" s="140"/>
    </row>
    <row r="88" spans="1:7" ht="18.399999999999999" customHeight="1">
      <c r="A88" s="138"/>
      <c r="B88" s="138"/>
      <c r="C88" s="138"/>
      <c r="D88" s="138"/>
      <c r="E88" s="138"/>
      <c r="F88" s="138"/>
      <c r="G88" s="138"/>
    </row>
    <row r="89" spans="1:7" ht="18.399999999999999" customHeight="1">
      <c r="A89" s="138"/>
      <c r="B89" s="138"/>
      <c r="C89" s="138"/>
      <c r="D89" s="138"/>
      <c r="E89" s="138"/>
      <c r="F89" s="138"/>
      <c r="G89" s="138"/>
    </row>
    <row r="90" spans="1:7">
      <c r="A90" s="137"/>
      <c r="B90" s="137"/>
      <c r="C90" s="137"/>
      <c r="D90" s="137"/>
      <c r="E90" s="137"/>
      <c r="F90" s="137"/>
      <c r="G90" s="137"/>
    </row>
  </sheetData>
  <printOptions horizontalCentered="1" verticalCentered="1"/>
  <pageMargins left="0.25" right="0.25" top="0.25" bottom="0.25" header="0" footer="0"/>
  <pageSetup scale="60" orientation="portrait" r:id="rId1"/>
  <headerFooter alignWithMargins="0"/>
</worksheet>
</file>

<file path=xl/worksheets/sheet34.xml><?xml version="1.0" encoding="utf-8"?>
<worksheet xmlns="http://schemas.openxmlformats.org/spreadsheetml/2006/main" xmlns:r="http://schemas.openxmlformats.org/officeDocument/2006/relationships">
  <sheetPr codeName="Sheet34">
    <tabColor rgb="FF00B050"/>
    <pageSetUpPr fitToPage="1"/>
  </sheetPr>
  <dimension ref="A1:Z117"/>
  <sheetViews>
    <sheetView view="pageBreakPreview" zoomScale="60" zoomScaleNormal="60" workbookViewId="0">
      <selection activeCell="F3" sqref="F3"/>
    </sheetView>
  </sheetViews>
  <sheetFormatPr defaultColWidth="9.6640625" defaultRowHeight="15"/>
  <cols>
    <col min="1" max="1" width="9.6640625" style="2061"/>
    <col min="2" max="2" width="43" style="2061" customWidth="1"/>
    <col min="3" max="3" width="12.5546875" style="2061" customWidth="1"/>
    <col min="4" max="4" width="14.21875" style="2061" customWidth="1"/>
    <col min="5" max="5" width="13.6640625" style="2061" customWidth="1"/>
    <col min="6" max="6" width="24.21875" style="2061" customWidth="1"/>
    <col min="7" max="7" width="16.44140625" style="2061" customWidth="1"/>
    <col min="8" max="8" width="14.109375" style="102" hidden="1" customWidth="1"/>
    <col min="9" max="9" width="16.88671875" style="2045" hidden="1" customWidth="1"/>
    <col min="10" max="10" width="11.21875" style="2045" customWidth="1"/>
    <col min="11" max="11" width="12.21875" style="2048" bestFit="1" customWidth="1"/>
    <col min="12" max="26" width="9.6640625" style="2045"/>
    <col min="27" max="16384" width="9.6640625" style="102"/>
  </cols>
  <sheetData>
    <row r="1" spans="1:19" ht="16.149999999999999" customHeight="1" thickBot="1">
      <c r="A1" s="99" t="s">
        <v>446</v>
      </c>
      <c r="B1" s="100"/>
      <c r="C1" s="477" t="s">
        <v>1364</v>
      </c>
      <c r="D1" s="100"/>
      <c r="E1" s="478"/>
      <c r="F1" s="100" t="s">
        <v>448</v>
      </c>
      <c r="G1" s="479" t="s">
        <v>449</v>
      </c>
      <c r="H1" s="104"/>
      <c r="I1" s="474"/>
      <c r="J1" s="474"/>
      <c r="K1" s="476"/>
      <c r="L1" s="474"/>
      <c r="M1" s="474"/>
      <c r="N1" s="474"/>
      <c r="O1" s="474"/>
      <c r="P1" s="474"/>
      <c r="Q1" s="474"/>
    </row>
    <row r="2" spans="1:19" ht="16.149999999999999" customHeight="1">
      <c r="A2" s="99" t="s">
        <v>3553</v>
      </c>
      <c r="B2" s="103"/>
      <c r="C2" s="480" t="s">
        <v>4674</v>
      </c>
      <c r="D2" s="103"/>
      <c r="E2" s="481"/>
      <c r="F2" s="103" t="s">
        <v>2604</v>
      </c>
      <c r="G2" s="482"/>
      <c r="H2" s="104"/>
      <c r="I2" s="474"/>
      <c r="J2" s="474"/>
      <c r="K2" s="476"/>
      <c r="L2" s="474"/>
      <c r="M2" s="474"/>
      <c r="N2" s="474"/>
      <c r="O2" s="474"/>
      <c r="P2" s="474"/>
      <c r="Q2" s="474"/>
    </row>
    <row r="3" spans="1:19" ht="16.149999999999999" customHeight="1">
      <c r="A3" s="483"/>
      <c r="B3" s="484"/>
      <c r="C3" s="485" t="s">
        <v>3379</v>
      </c>
      <c r="D3" s="484"/>
      <c r="E3" s="481"/>
      <c r="F3" s="1767" t="str">
        <f>'Data Sheet'!$C$40</f>
        <v>September 30, 2014</v>
      </c>
      <c r="G3" s="486">
        <v>41639</v>
      </c>
      <c r="H3" s="104"/>
      <c r="I3" s="474"/>
      <c r="J3" s="474"/>
      <c r="K3" s="476"/>
      <c r="L3" s="474"/>
      <c r="M3" s="474"/>
      <c r="N3" s="474"/>
      <c r="O3" s="474"/>
      <c r="P3" s="474"/>
      <c r="Q3" s="474"/>
    </row>
    <row r="4" spans="1:19" ht="16.149999999999999" customHeight="1">
      <c r="A4" s="487" t="s">
        <v>2485</v>
      </c>
      <c r="B4" s="488"/>
      <c r="C4" s="488"/>
      <c r="D4" s="489"/>
      <c r="E4" s="488"/>
      <c r="F4" s="488"/>
      <c r="G4" s="490"/>
      <c r="H4" s="104"/>
      <c r="I4" s="474"/>
      <c r="J4" s="474"/>
      <c r="K4" s="476"/>
      <c r="L4" s="474"/>
      <c r="M4" s="474"/>
      <c r="N4" s="474"/>
      <c r="O4" s="474"/>
      <c r="P4" s="474"/>
      <c r="Q4" s="474"/>
    </row>
    <row r="5" spans="1:19" ht="16.149999999999999" customHeight="1">
      <c r="A5" s="491"/>
      <c r="B5" s="103"/>
      <c r="C5" s="103"/>
      <c r="D5" s="103"/>
      <c r="E5" s="103"/>
      <c r="F5" s="103"/>
      <c r="G5" s="492"/>
      <c r="H5" s="104"/>
      <c r="I5" s="474"/>
      <c r="J5" s="474"/>
      <c r="K5" s="476"/>
      <c r="L5" s="474"/>
      <c r="M5" s="474"/>
      <c r="N5" s="474"/>
      <c r="O5" s="474"/>
      <c r="P5" s="474"/>
      <c r="Q5" s="474"/>
    </row>
    <row r="6" spans="1:19" ht="16.149999999999999" customHeight="1">
      <c r="A6" s="491"/>
      <c r="B6" s="103" t="s">
        <v>2486</v>
      </c>
      <c r="C6" s="103"/>
      <c r="D6" s="103"/>
      <c r="E6" s="103"/>
      <c r="F6" s="103"/>
      <c r="G6" s="492"/>
      <c r="H6" s="104"/>
      <c r="I6" s="474"/>
      <c r="J6" s="474"/>
      <c r="K6" s="476"/>
      <c r="L6" s="474"/>
      <c r="M6" s="474"/>
      <c r="N6" s="474"/>
      <c r="O6" s="474"/>
      <c r="P6" s="474"/>
      <c r="Q6" s="474"/>
    </row>
    <row r="7" spans="1:19" ht="16.149999999999999" customHeight="1">
      <c r="A7" s="491"/>
      <c r="B7" s="103" t="s">
        <v>2487</v>
      </c>
      <c r="C7" s="103"/>
      <c r="D7" s="103"/>
      <c r="E7" s="103"/>
      <c r="F7" s="103"/>
      <c r="G7" s="492"/>
      <c r="H7" s="104"/>
      <c r="I7" s="474"/>
      <c r="J7" s="474"/>
      <c r="K7" s="476"/>
      <c r="L7" s="474"/>
      <c r="M7" s="474"/>
      <c r="N7" s="474"/>
      <c r="O7" s="474"/>
      <c r="P7" s="474"/>
      <c r="Q7" s="474"/>
    </row>
    <row r="8" spans="1:19" ht="16.149999999999999" customHeight="1">
      <c r="A8" s="491"/>
      <c r="B8" s="103" t="s">
        <v>2488</v>
      </c>
      <c r="C8" s="103"/>
      <c r="D8" s="103"/>
      <c r="E8" s="103"/>
      <c r="F8" s="103"/>
      <c r="G8" s="492"/>
      <c r="H8" s="104"/>
      <c r="I8" s="474"/>
      <c r="J8" s="474"/>
      <c r="K8" s="476"/>
      <c r="L8" s="474"/>
      <c r="M8" s="474"/>
      <c r="N8" s="474"/>
      <c r="O8" s="474"/>
      <c r="P8" s="474"/>
      <c r="Q8" s="474"/>
    </row>
    <row r="9" spans="1:19" ht="16.149999999999999" customHeight="1">
      <c r="A9" s="491"/>
      <c r="B9" s="103" t="s">
        <v>2489</v>
      </c>
      <c r="C9" s="103"/>
      <c r="D9" s="103"/>
      <c r="E9" s="103"/>
      <c r="F9" s="103"/>
      <c r="G9" s="492"/>
      <c r="H9" s="104"/>
      <c r="I9" s="474"/>
      <c r="J9" s="474"/>
      <c r="K9" s="476"/>
      <c r="L9" s="474"/>
      <c r="M9" s="474"/>
      <c r="N9" s="474"/>
      <c r="O9" s="474"/>
      <c r="P9" s="474"/>
      <c r="Q9" s="474"/>
    </row>
    <row r="10" spans="1:19" ht="16.149999999999999" customHeight="1">
      <c r="A10" s="493"/>
      <c r="B10" s="494"/>
      <c r="C10" s="494"/>
      <c r="D10" s="494"/>
      <c r="E10" s="495" t="s">
        <v>2490</v>
      </c>
      <c r="F10" s="488"/>
      <c r="G10" s="496"/>
      <c r="H10" s="104"/>
      <c r="I10" s="474"/>
      <c r="J10" s="474"/>
      <c r="K10" s="476"/>
      <c r="L10" s="474"/>
      <c r="M10" s="474"/>
      <c r="N10" s="474"/>
      <c r="O10" s="474"/>
      <c r="P10" s="474"/>
      <c r="Q10" s="474"/>
    </row>
    <row r="11" spans="1:19" ht="16.149999999999999" customHeight="1">
      <c r="A11" s="497"/>
      <c r="B11" s="480"/>
      <c r="C11" s="498" t="s">
        <v>2491</v>
      </c>
      <c r="D11" s="480"/>
      <c r="E11" s="498" t="s">
        <v>3029</v>
      </c>
      <c r="F11" s="480"/>
      <c r="G11" s="499" t="s">
        <v>3816</v>
      </c>
      <c r="H11" s="104"/>
      <c r="I11" s="474"/>
      <c r="J11" s="474"/>
      <c r="K11" s="476"/>
      <c r="L11" s="474"/>
      <c r="M11" s="474"/>
      <c r="N11" s="474"/>
      <c r="O11" s="474"/>
      <c r="P11" s="474"/>
      <c r="Q11" s="474"/>
    </row>
    <row r="12" spans="1:19" ht="16.149999999999999" customHeight="1">
      <c r="A12" s="497" t="s">
        <v>339</v>
      </c>
      <c r="B12" s="498" t="s">
        <v>2492</v>
      </c>
      <c r="C12" s="498" t="s">
        <v>2493</v>
      </c>
      <c r="D12" s="498" t="s">
        <v>1134</v>
      </c>
      <c r="E12" s="498" t="s">
        <v>1110</v>
      </c>
      <c r="F12" s="498" t="s">
        <v>3820</v>
      </c>
      <c r="G12" s="499" t="s">
        <v>2761</v>
      </c>
      <c r="H12" s="104"/>
      <c r="I12" s="474"/>
      <c r="J12" s="474"/>
      <c r="K12" s="476"/>
      <c r="L12" s="474"/>
      <c r="M12" s="474"/>
      <c r="N12" s="474"/>
      <c r="O12" s="474"/>
      <c r="P12" s="474"/>
      <c r="Q12" s="474"/>
    </row>
    <row r="13" spans="1:19" ht="16.149999999999999" customHeight="1">
      <c r="A13" s="500" t="s">
        <v>342</v>
      </c>
      <c r="B13" s="501" t="s">
        <v>2004</v>
      </c>
      <c r="C13" s="501" t="s">
        <v>2494</v>
      </c>
      <c r="D13" s="501" t="s">
        <v>2006</v>
      </c>
      <c r="E13" s="501" t="s">
        <v>2007</v>
      </c>
      <c r="F13" s="501" t="s">
        <v>1135</v>
      </c>
      <c r="G13" s="502" t="s">
        <v>2495</v>
      </c>
      <c r="H13" s="104"/>
      <c r="I13" s="474"/>
      <c r="J13" s="474"/>
      <c r="K13" s="476"/>
      <c r="L13" s="474"/>
      <c r="M13" s="474"/>
      <c r="N13" s="474"/>
      <c r="O13" s="474"/>
      <c r="P13" s="474"/>
      <c r="Q13" s="474"/>
    </row>
    <row r="14" spans="1:19">
      <c r="A14" s="497"/>
      <c r="B14" s="503"/>
      <c r="C14" s="504"/>
      <c r="D14" s="505"/>
      <c r="E14" s="505"/>
      <c r="F14" s="505"/>
      <c r="G14" s="506"/>
      <c r="H14" s="104"/>
      <c r="I14" s="474"/>
      <c r="J14" s="474"/>
      <c r="K14" s="476"/>
      <c r="L14" s="474"/>
      <c r="M14" s="474"/>
      <c r="N14" s="474"/>
      <c r="O14" s="474"/>
      <c r="P14" s="474"/>
      <c r="Q14" s="474"/>
      <c r="R14" s="474"/>
      <c r="S14" s="474"/>
    </row>
    <row r="15" spans="1:19" ht="15.75">
      <c r="A15" s="497">
        <v>1</v>
      </c>
      <c r="B15" s="507" t="s">
        <v>4509</v>
      </c>
      <c r="C15" s="504">
        <v>2103903.3400000036</v>
      </c>
      <c r="D15" s="508">
        <v>1365746.2</v>
      </c>
      <c r="E15" s="509">
        <v>182</v>
      </c>
      <c r="F15" s="510">
        <v>3469649.54</v>
      </c>
      <c r="G15" s="511">
        <f>C15+D15-F15</f>
        <v>3.7252902984619141E-9</v>
      </c>
      <c r="H15" s="2046"/>
      <c r="I15" s="474"/>
      <c r="J15" s="474"/>
      <c r="K15" s="476"/>
      <c r="L15" s="474"/>
      <c r="M15" s="474"/>
      <c r="N15" s="474"/>
      <c r="O15" s="474"/>
      <c r="P15" s="474"/>
      <c r="Q15" s="474"/>
      <c r="R15" s="474"/>
      <c r="S15" s="474"/>
    </row>
    <row r="16" spans="1:19">
      <c r="A16" s="497">
        <v>2</v>
      </c>
      <c r="B16" s="507" t="s">
        <v>4510</v>
      </c>
      <c r="C16" s="504">
        <f>47612042+-37194765</f>
        <v>10417277</v>
      </c>
      <c r="D16" s="504">
        <f>101150529.34+37194765</f>
        <v>138345294.34</v>
      </c>
      <c r="E16" s="509">
        <v>254</v>
      </c>
      <c r="F16" s="504">
        <f>136967680.46+6899</f>
        <v>136974579.46000001</v>
      </c>
      <c r="G16" s="511">
        <f t="shared" ref="G16:G22" si="0">C16+D16-F16</f>
        <v>11787991.879999995</v>
      </c>
      <c r="H16" s="104"/>
      <c r="I16" s="474"/>
      <c r="J16" s="474"/>
      <c r="K16" s="476"/>
      <c r="L16" s="474"/>
      <c r="M16" s="474"/>
      <c r="N16" s="474"/>
      <c r="O16" s="474"/>
      <c r="P16" s="474"/>
      <c r="Q16" s="474"/>
      <c r="R16" s="474"/>
      <c r="S16" s="474"/>
    </row>
    <row r="17" spans="1:19">
      <c r="A17" s="497">
        <v>3</v>
      </c>
      <c r="B17" s="512" t="s">
        <v>4511</v>
      </c>
      <c r="C17" s="504">
        <v>-45409</v>
      </c>
      <c r="D17" s="504">
        <v>45408.800000000003</v>
      </c>
      <c r="E17" s="509">
        <v>131</v>
      </c>
      <c r="F17" s="504">
        <v>0</v>
      </c>
      <c r="G17" s="511">
        <f t="shared" si="0"/>
        <v>-0.19999999999708962</v>
      </c>
      <c r="H17" s="104"/>
      <c r="I17" s="474"/>
      <c r="J17" s="474"/>
      <c r="K17" s="476"/>
      <c r="L17" s="474"/>
      <c r="M17" s="474"/>
      <c r="N17" s="474"/>
      <c r="O17" s="474"/>
      <c r="P17" s="474"/>
      <c r="Q17" s="474"/>
      <c r="R17" s="474"/>
      <c r="S17" s="474"/>
    </row>
    <row r="18" spans="1:19">
      <c r="A18" s="497">
        <v>4</v>
      </c>
      <c r="B18" s="512" t="s">
        <v>4512</v>
      </c>
      <c r="C18" s="513">
        <v>4709.0000000000036</v>
      </c>
      <c r="D18" s="504">
        <v>502744.74000000005</v>
      </c>
      <c r="E18" s="509">
        <v>131</v>
      </c>
      <c r="F18" s="510">
        <v>538726.23999999987</v>
      </c>
      <c r="G18" s="511">
        <f t="shared" si="0"/>
        <v>-31272.499999999825</v>
      </c>
      <c r="J18" s="474"/>
      <c r="K18" s="476"/>
      <c r="L18" s="474"/>
      <c r="M18" s="474"/>
      <c r="N18" s="474"/>
      <c r="O18" s="474"/>
      <c r="P18" s="474"/>
      <c r="Q18" s="474"/>
      <c r="R18" s="474"/>
      <c r="S18" s="474"/>
    </row>
    <row r="19" spans="1:19">
      <c r="A19" s="497">
        <v>5</v>
      </c>
      <c r="B19" s="512" t="s">
        <v>4675</v>
      </c>
      <c r="C19" s="504">
        <v>0</v>
      </c>
      <c r="D19" s="504">
        <v>2103903.34</v>
      </c>
      <c r="E19" s="509" t="s">
        <v>4676</v>
      </c>
      <c r="F19" s="510">
        <v>682873.1</v>
      </c>
      <c r="G19" s="511">
        <f t="shared" si="0"/>
        <v>1421030.2399999998</v>
      </c>
      <c r="J19" s="474"/>
      <c r="K19" s="476"/>
      <c r="L19" s="474"/>
      <c r="M19" s="474"/>
      <c r="N19" s="474"/>
      <c r="O19" s="474"/>
      <c r="P19" s="474"/>
      <c r="Q19" s="474"/>
      <c r="R19" s="474"/>
      <c r="S19" s="474"/>
    </row>
    <row r="20" spans="1:19" ht="15.75">
      <c r="A20" s="497">
        <v>6</v>
      </c>
      <c r="B20" s="512" t="s">
        <v>4677</v>
      </c>
      <c r="C20" s="504">
        <v>0</v>
      </c>
      <c r="D20" s="504">
        <v>13567.529999999999</v>
      </c>
      <c r="E20" s="509" t="s">
        <v>4678</v>
      </c>
      <c r="F20" s="508">
        <v>16980.679999999957</v>
      </c>
      <c r="G20" s="511">
        <f t="shared" si="0"/>
        <v>-3413.1499999999578</v>
      </c>
      <c r="H20" s="2046"/>
      <c r="J20" s="474"/>
      <c r="K20" s="476"/>
      <c r="L20" s="474"/>
      <c r="M20" s="474"/>
      <c r="N20" s="474"/>
      <c r="O20" s="474"/>
      <c r="P20" s="474"/>
      <c r="Q20" s="474"/>
      <c r="R20" s="474"/>
      <c r="S20" s="474"/>
    </row>
    <row r="21" spans="1:19">
      <c r="A21" s="497">
        <v>7</v>
      </c>
      <c r="B21" s="512" t="s">
        <v>4679</v>
      </c>
      <c r="C21" s="504">
        <v>0</v>
      </c>
      <c r="D21" s="504">
        <v>18163757.870000005</v>
      </c>
      <c r="E21" s="509">
        <v>232</v>
      </c>
      <c r="F21" s="510">
        <v>18176791.860000003</v>
      </c>
      <c r="G21" s="511">
        <f t="shared" si="0"/>
        <v>-13033.989999998361</v>
      </c>
      <c r="J21" s="474"/>
      <c r="K21" s="476"/>
      <c r="L21" s="474"/>
      <c r="M21" s="474"/>
      <c r="N21" s="474"/>
      <c r="O21" s="474"/>
      <c r="P21" s="474"/>
      <c r="Q21" s="474"/>
      <c r="R21" s="474"/>
      <c r="S21" s="474"/>
    </row>
    <row r="22" spans="1:19" ht="15.75">
      <c r="A22" s="497">
        <v>8</v>
      </c>
      <c r="B22" s="512" t="s">
        <v>4680</v>
      </c>
      <c r="C22" s="504">
        <v>0</v>
      </c>
      <c r="D22" s="504">
        <v>4500</v>
      </c>
      <c r="E22" s="509">
        <v>232</v>
      </c>
      <c r="F22" s="508">
        <v>0</v>
      </c>
      <c r="G22" s="511">
        <f t="shared" si="0"/>
        <v>4500</v>
      </c>
      <c r="H22" s="2046"/>
      <c r="J22" s="474"/>
      <c r="K22" s="476"/>
      <c r="L22" s="474"/>
      <c r="M22" s="474"/>
      <c r="N22" s="474"/>
      <c r="O22" s="474"/>
      <c r="P22" s="474"/>
      <c r="Q22" s="474"/>
      <c r="R22" s="474"/>
      <c r="S22" s="474"/>
    </row>
    <row r="23" spans="1:19" ht="15.75">
      <c r="A23" s="497">
        <v>9</v>
      </c>
      <c r="B23" s="512"/>
      <c r="C23" s="504"/>
      <c r="D23" s="504"/>
      <c r="E23" s="514"/>
      <c r="F23" s="508"/>
      <c r="G23" s="511"/>
      <c r="H23" s="2046"/>
      <c r="J23" s="474"/>
      <c r="K23" s="476"/>
      <c r="L23" s="474"/>
      <c r="M23" s="474"/>
      <c r="N23" s="474"/>
      <c r="O23" s="474"/>
      <c r="P23" s="474"/>
      <c r="Q23" s="474"/>
      <c r="R23" s="474"/>
      <c r="S23" s="474"/>
    </row>
    <row r="24" spans="1:19">
      <c r="A24" s="497">
        <v>10</v>
      </c>
      <c r="B24" s="512"/>
      <c r="C24" s="513"/>
      <c r="D24" s="504"/>
      <c r="E24" s="514"/>
      <c r="F24" s="510"/>
      <c r="G24" s="511"/>
      <c r="H24" s="104"/>
      <c r="I24" s="474"/>
      <c r="J24" s="474"/>
      <c r="K24" s="476"/>
      <c r="L24" s="474"/>
      <c r="M24" s="474"/>
      <c r="N24" s="474"/>
      <c r="O24" s="474"/>
      <c r="P24" s="474"/>
      <c r="Q24" s="474"/>
      <c r="R24" s="474"/>
      <c r="S24" s="474"/>
    </row>
    <row r="25" spans="1:19" ht="15.75">
      <c r="A25" s="497">
        <v>11</v>
      </c>
      <c r="B25" s="512"/>
      <c r="C25" s="504"/>
      <c r="D25" s="504"/>
      <c r="E25" s="514"/>
      <c r="F25" s="508"/>
      <c r="G25" s="515"/>
      <c r="H25" s="2046"/>
      <c r="I25" s="474"/>
      <c r="J25" s="474"/>
      <c r="K25" s="476"/>
      <c r="L25" s="474"/>
      <c r="M25" s="474"/>
      <c r="N25" s="474"/>
      <c r="O25" s="474"/>
      <c r="P25" s="474"/>
      <c r="Q25" s="474"/>
      <c r="R25" s="474"/>
      <c r="S25" s="474"/>
    </row>
    <row r="26" spans="1:19">
      <c r="A26" s="497">
        <v>12</v>
      </c>
      <c r="B26" s="512"/>
      <c r="C26" s="513"/>
      <c r="D26" s="504"/>
      <c r="E26" s="514"/>
      <c r="F26" s="510"/>
      <c r="G26" s="511"/>
      <c r="H26" s="104"/>
      <c r="I26" s="474"/>
      <c r="J26" s="474"/>
      <c r="K26" s="476"/>
      <c r="L26" s="474"/>
      <c r="M26" s="474"/>
      <c r="N26" s="474"/>
      <c r="O26" s="474"/>
      <c r="P26" s="474"/>
      <c r="Q26" s="474"/>
      <c r="R26" s="474"/>
      <c r="S26" s="474"/>
    </row>
    <row r="27" spans="1:19" ht="15.75">
      <c r="A27" s="497">
        <v>13</v>
      </c>
      <c r="B27" s="512"/>
      <c r="C27" s="504"/>
      <c r="D27" s="504"/>
      <c r="E27" s="514"/>
      <c r="F27" s="508"/>
      <c r="G27" s="515"/>
      <c r="H27" s="2046"/>
      <c r="I27" s="474"/>
      <c r="J27" s="474"/>
      <c r="K27" s="476"/>
      <c r="L27" s="474"/>
      <c r="M27" s="474"/>
      <c r="N27" s="474"/>
      <c r="O27" s="474"/>
      <c r="P27" s="474"/>
      <c r="Q27" s="474"/>
    </row>
    <row r="28" spans="1:19">
      <c r="A28" s="497">
        <v>14</v>
      </c>
      <c r="B28" s="512"/>
      <c r="C28" s="513"/>
      <c r="D28" s="504"/>
      <c r="E28" s="514"/>
      <c r="F28" s="510"/>
      <c r="G28" s="511"/>
      <c r="H28" s="104"/>
      <c r="I28" s="474"/>
      <c r="J28" s="474"/>
      <c r="K28" s="476"/>
      <c r="L28" s="474"/>
      <c r="M28" s="474"/>
      <c r="N28" s="474"/>
      <c r="O28" s="474"/>
      <c r="P28" s="474"/>
      <c r="Q28" s="474"/>
    </row>
    <row r="29" spans="1:19" ht="15.75">
      <c r="A29" s="497">
        <v>15</v>
      </c>
      <c r="B29" s="512"/>
      <c r="C29" s="504"/>
      <c r="D29" s="504"/>
      <c r="E29" s="514"/>
      <c r="F29" s="508"/>
      <c r="G29" s="515"/>
      <c r="H29" s="2046"/>
      <c r="I29" s="474"/>
      <c r="J29" s="474"/>
      <c r="K29" s="476"/>
      <c r="L29" s="474"/>
      <c r="M29" s="474"/>
      <c r="N29" s="474"/>
      <c r="O29" s="474"/>
      <c r="P29" s="474"/>
      <c r="Q29" s="474"/>
    </row>
    <row r="30" spans="1:19">
      <c r="A30" s="497">
        <v>16</v>
      </c>
      <c r="B30" s="512"/>
      <c r="C30" s="513"/>
      <c r="D30" s="504"/>
      <c r="E30" s="514"/>
      <c r="F30" s="510"/>
      <c r="G30" s="511"/>
      <c r="H30" s="104"/>
      <c r="I30" s="474"/>
      <c r="J30" s="474"/>
      <c r="K30" s="476"/>
      <c r="L30" s="474"/>
      <c r="M30" s="474"/>
      <c r="N30" s="474"/>
      <c r="O30" s="474"/>
      <c r="P30" s="474"/>
      <c r="Q30" s="474"/>
    </row>
    <row r="31" spans="1:19" ht="15.75">
      <c r="A31" s="497">
        <v>17</v>
      </c>
      <c r="B31" s="512"/>
      <c r="C31" s="504"/>
      <c r="D31" s="504"/>
      <c r="E31" s="514"/>
      <c r="F31" s="508"/>
      <c r="G31" s="515"/>
      <c r="H31" s="2046"/>
      <c r="I31" s="474"/>
      <c r="J31" s="474"/>
      <c r="K31" s="2047"/>
      <c r="L31" s="474"/>
      <c r="M31" s="474"/>
      <c r="N31" s="474"/>
      <c r="O31" s="474"/>
      <c r="P31" s="474"/>
      <c r="Q31" s="474"/>
    </row>
    <row r="32" spans="1:19">
      <c r="A32" s="497">
        <v>18</v>
      </c>
      <c r="B32" s="512"/>
      <c r="C32" s="513"/>
      <c r="D32" s="504"/>
      <c r="E32" s="514"/>
      <c r="F32" s="510"/>
      <c r="G32" s="511"/>
      <c r="H32" s="104"/>
      <c r="I32" s="474"/>
      <c r="J32" s="474"/>
      <c r="K32" s="476"/>
      <c r="L32" s="474"/>
      <c r="M32" s="474"/>
      <c r="N32" s="474"/>
      <c r="O32" s="474"/>
      <c r="P32" s="474"/>
      <c r="Q32" s="474"/>
    </row>
    <row r="33" spans="1:17" ht="15.75">
      <c r="A33" s="497">
        <v>19</v>
      </c>
      <c r="B33" s="512"/>
      <c r="C33" s="513"/>
      <c r="D33" s="504"/>
      <c r="E33" s="514"/>
      <c r="F33" s="510"/>
      <c r="G33" s="511"/>
      <c r="H33" s="2046"/>
      <c r="I33" s="474"/>
      <c r="J33" s="474"/>
      <c r="K33" s="476"/>
      <c r="L33" s="474"/>
      <c r="M33" s="474"/>
      <c r="N33" s="474"/>
      <c r="O33" s="474"/>
      <c r="P33" s="474"/>
      <c r="Q33" s="474"/>
    </row>
    <row r="34" spans="1:17">
      <c r="A34" s="497">
        <v>20</v>
      </c>
      <c r="B34" s="507"/>
      <c r="C34" s="510"/>
      <c r="D34" s="510"/>
      <c r="E34" s="509"/>
      <c r="F34" s="510"/>
      <c r="G34" s="511"/>
      <c r="H34" s="104"/>
      <c r="I34" s="474"/>
      <c r="J34" s="474"/>
      <c r="K34" s="476"/>
      <c r="L34" s="474"/>
      <c r="M34" s="474"/>
      <c r="N34" s="474"/>
      <c r="O34" s="474"/>
      <c r="P34" s="474"/>
      <c r="Q34" s="474"/>
    </row>
    <row r="35" spans="1:17" ht="15.75">
      <c r="A35" s="497">
        <v>21</v>
      </c>
      <c r="B35" s="507"/>
      <c r="C35" s="510"/>
      <c r="D35" s="510"/>
      <c r="E35" s="516"/>
      <c r="F35" s="510"/>
      <c r="G35" s="511"/>
      <c r="H35" s="2046"/>
      <c r="I35" s="474"/>
      <c r="J35" s="474"/>
      <c r="K35" s="476"/>
      <c r="L35" s="474"/>
      <c r="M35" s="474"/>
      <c r="N35" s="474"/>
      <c r="O35" s="474"/>
      <c r="P35" s="474"/>
      <c r="Q35" s="474"/>
    </row>
    <row r="36" spans="1:17">
      <c r="A36" s="497">
        <v>22</v>
      </c>
      <c r="B36" s="507"/>
      <c r="C36" s="510"/>
      <c r="D36" s="510"/>
      <c r="E36" s="507"/>
      <c r="F36" s="510"/>
      <c r="G36" s="511"/>
      <c r="H36" s="104"/>
      <c r="I36" s="474"/>
      <c r="J36" s="474"/>
      <c r="K36" s="476"/>
      <c r="L36" s="474"/>
      <c r="M36" s="474"/>
      <c r="N36" s="474"/>
      <c r="O36" s="474"/>
      <c r="P36" s="474"/>
      <c r="Q36" s="474"/>
    </row>
    <row r="37" spans="1:17">
      <c r="A37" s="497">
        <v>23</v>
      </c>
      <c r="B37" s="517"/>
      <c r="C37" s="517"/>
      <c r="D37" s="517"/>
      <c r="E37" s="517"/>
      <c r="F37" s="517"/>
      <c r="G37" s="518"/>
      <c r="I37" s="474"/>
      <c r="J37" s="474"/>
      <c r="K37" s="476"/>
      <c r="L37" s="474"/>
      <c r="M37" s="474"/>
      <c r="N37" s="474"/>
      <c r="O37" s="474"/>
      <c r="P37" s="474"/>
      <c r="Q37" s="474"/>
    </row>
    <row r="38" spans="1:17">
      <c r="A38" s="497">
        <v>24</v>
      </c>
      <c r="B38" s="507"/>
      <c r="C38" s="510"/>
      <c r="D38" s="510"/>
      <c r="E38" s="507"/>
      <c r="F38" s="510"/>
      <c r="G38" s="511"/>
      <c r="H38" s="104"/>
      <c r="I38" s="474"/>
      <c r="J38" s="474"/>
      <c r="K38" s="476"/>
      <c r="L38" s="474"/>
      <c r="M38" s="474"/>
      <c r="N38" s="474"/>
      <c r="O38" s="474"/>
      <c r="P38" s="474"/>
      <c r="Q38" s="474"/>
    </row>
    <row r="39" spans="1:17">
      <c r="A39" s="497">
        <v>25</v>
      </c>
      <c r="B39" s="507"/>
      <c r="C39" s="510"/>
      <c r="D39" s="510"/>
      <c r="E39" s="507"/>
      <c r="F39" s="510"/>
      <c r="G39" s="511"/>
      <c r="H39" s="104"/>
      <c r="I39" s="474"/>
      <c r="J39" s="474"/>
      <c r="K39" s="476"/>
      <c r="L39" s="474"/>
      <c r="M39" s="474"/>
      <c r="N39" s="474"/>
      <c r="O39" s="474"/>
      <c r="P39" s="474"/>
      <c r="Q39" s="474"/>
    </row>
    <row r="40" spans="1:17">
      <c r="A40" s="497">
        <v>26</v>
      </c>
      <c r="B40" s="507"/>
      <c r="C40" s="510"/>
      <c r="D40" s="510"/>
      <c r="E40" s="507"/>
      <c r="F40" s="510"/>
      <c r="G40" s="511"/>
      <c r="H40" s="104"/>
      <c r="I40" s="474"/>
      <c r="J40" s="474"/>
      <c r="K40" s="476"/>
      <c r="L40" s="474"/>
      <c r="M40" s="474"/>
      <c r="N40" s="474"/>
      <c r="O40" s="474"/>
      <c r="P40" s="474"/>
      <c r="Q40" s="474"/>
    </row>
    <row r="41" spans="1:17">
      <c r="A41" s="497">
        <v>27</v>
      </c>
      <c r="B41" s="507"/>
      <c r="C41" s="510"/>
      <c r="D41" s="510"/>
      <c r="E41" s="507"/>
      <c r="F41" s="510"/>
      <c r="G41" s="511"/>
      <c r="H41" s="104"/>
      <c r="I41" s="474"/>
      <c r="J41" s="474"/>
      <c r="K41" s="476"/>
      <c r="L41" s="474"/>
      <c r="M41" s="474"/>
      <c r="N41" s="474"/>
      <c r="O41" s="474"/>
      <c r="P41" s="474"/>
      <c r="Q41" s="474"/>
    </row>
    <row r="42" spans="1:17">
      <c r="A42" s="497">
        <v>28</v>
      </c>
      <c r="B42" s="507"/>
      <c r="C42" s="510"/>
      <c r="D42" s="510"/>
      <c r="E42" s="507"/>
      <c r="F42" s="510"/>
      <c r="G42" s="511"/>
    </row>
    <row r="43" spans="1:17">
      <c r="A43" s="497">
        <v>29</v>
      </c>
      <c r="B43" s="507"/>
      <c r="C43" s="510"/>
      <c r="D43" s="510"/>
      <c r="E43" s="507"/>
      <c r="F43" s="510"/>
      <c r="G43" s="511"/>
    </row>
    <row r="44" spans="1:17">
      <c r="A44" s="497">
        <v>30</v>
      </c>
      <c r="B44" s="507"/>
      <c r="C44" s="510"/>
      <c r="D44" s="510"/>
      <c r="E44" s="507"/>
      <c r="F44" s="510"/>
      <c r="G44" s="511"/>
    </row>
    <row r="45" spans="1:17">
      <c r="A45" s="497">
        <v>31</v>
      </c>
      <c r="B45" s="507"/>
      <c r="C45" s="510"/>
      <c r="D45" s="510"/>
      <c r="E45" s="507"/>
      <c r="F45" s="510"/>
      <c r="G45" s="511"/>
    </row>
    <row r="46" spans="1:17">
      <c r="A46" s="497">
        <v>32</v>
      </c>
      <c r="B46" s="519" t="s">
        <v>4681</v>
      </c>
      <c r="C46" s="520">
        <f>SUM(C14:C45)</f>
        <v>12480480.340000004</v>
      </c>
      <c r="D46" s="520">
        <f>SUM(D14:D45)</f>
        <v>160544922.82000002</v>
      </c>
      <c r="E46" s="519"/>
      <c r="F46" s="520">
        <f>SUM(F14:F45)</f>
        <v>159859600.88000003</v>
      </c>
      <c r="G46" s="521">
        <f>C46+D46-F46</f>
        <v>13165802.280000001</v>
      </c>
      <c r="H46" s="104"/>
      <c r="I46" s="474"/>
      <c r="J46" s="474"/>
      <c r="K46" s="476"/>
      <c r="L46" s="474"/>
      <c r="M46" s="474"/>
      <c r="N46" s="474"/>
      <c r="O46" s="474"/>
      <c r="P46" s="474"/>
      <c r="Q46" s="474"/>
    </row>
    <row r="47" spans="1:17">
      <c r="A47" s="497">
        <v>33</v>
      </c>
      <c r="B47" s="522" t="s">
        <v>2496</v>
      </c>
      <c r="C47" s="523">
        <v>0</v>
      </c>
      <c r="D47" s="523"/>
      <c r="E47" s="507"/>
      <c r="F47" s="523"/>
      <c r="G47" s="511">
        <v>0</v>
      </c>
      <c r="H47" s="104"/>
      <c r="I47" s="474"/>
      <c r="J47" s="474"/>
      <c r="K47" s="476"/>
      <c r="L47" s="474"/>
      <c r="M47" s="474"/>
      <c r="N47" s="474"/>
      <c r="O47" s="474"/>
      <c r="P47" s="474"/>
      <c r="Q47" s="474"/>
    </row>
    <row r="48" spans="1:17">
      <c r="A48" s="497">
        <v>34</v>
      </c>
      <c r="B48" s="524" t="s">
        <v>2497</v>
      </c>
      <c r="C48" s="519"/>
      <c r="D48" s="519"/>
      <c r="E48" s="519"/>
      <c r="F48" s="519"/>
      <c r="G48" s="525"/>
      <c r="H48" s="104"/>
      <c r="I48" s="474"/>
      <c r="J48" s="474"/>
      <c r="K48" s="476"/>
      <c r="L48" s="474"/>
      <c r="M48" s="474"/>
      <c r="N48" s="474"/>
      <c r="O48" s="474"/>
      <c r="P48" s="474"/>
      <c r="Q48" s="474"/>
    </row>
    <row r="49" spans="1:17" ht="15.75" thickBot="1">
      <c r="A49" s="526">
        <v>35</v>
      </c>
      <c r="B49" s="527" t="s">
        <v>3025</v>
      </c>
      <c r="C49" s="528">
        <f>C46</f>
        <v>12480480.340000004</v>
      </c>
      <c r="D49" s="528">
        <f>D46</f>
        <v>160544922.82000002</v>
      </c>
      <c r="E49" s="528"/>
      <c r="F49" s="528">
        <f>F46</f>
        <v>159859600.88000003</v>
      </c>
      <c r="G49" s="528">
        <f>C49+D49-F49</f>
        <v>13165802.280000001</v>
      </c>
      <c r="H49" s="104"/>
      <c r="I49" s="474"/>
      <c r="J49" s="474"/>
      <c r="K49" s="476"/>
      <c r="L49" s="474"/>
      <c r="M49" s="474"/>
      <c r="N49" s="474"/>
      <c r="O49" s="474"/>
      <c r="P49" s="474"/>
      <c r="Q49" s="474"/>
    </row>
    <row r="50" spans="1:17">
      <c r="A50" s="103"/>
      <c r="B50" s="103"/>
      <c r="C50" s="471"/>
      <c r="D50" s="103"/>
      <c r="E50" s="103"/>
      <c r="F50" s="472"/>
      <c r="G50" s="473"/>
      <c r="H50" s="104"/>
      <c r="I50" s="474"/>
      <c r="J50" s="475"/>
      <c r="K50" s="476"/>
      <c r="L50" s="474"/>
      <c r="M50" s="474"/>
      <c r="N50" s="474"/>
      <c r="O50" s="474"/>
      <c r="P50" s="474"/>
      <c r="Q50" s="474"/>
    </row>
    <row r="51" spans="1:17">
      <c r="A51" s="103" t="s">
        <v>2498</v>
      </c>
      <c r="B51" s="103"/>
      <c r="C51" s="472"/>
      <c r="D51" s="103"/>
      <c r="E51" s="103"/>
      <c r="F51" s="103"/>
      <c r="G51" s="472"/>
      <c r="H51" s="104"/>
      <c r="I51" s="474"/>
      <c r="J51" s="102"/>
      <c r="K51" s="476"/>
      <c r="L51" s="474"/>
      <c r="M51" s="474"/>
      <c r="N51" s="474"/>
      <c r="O51" s="474"/>
      <c r="P51" s="474"/>
      <c r="Q51" s="474"/>
    </row>
    <row r="52" spans="1:17">
      <c r="A52" s="103"/>
      <c r="B52" s="103"/>
      <c r="C52" s="102"/>
      <c r="D52" s="102"/>
      <c r="E52" s="102"/>
      <c r="F52" s="102"/>
      <c r="G52" s="102"/>
      <c r="I52" s="102"/>
      <c r="J52" s="102"/>
      <c r="K52" s="476"/>
      <c r="L52" s="474"/>
      <c r="M52" s="474"/>
      <c r="N52" s="474"/>
      <c r="O52" s="474"/>
      <c r="P52" s="474"/>
      <c r="Q52" s="474"/>
    </row>
    <row r="53" spans="1:17">
      <c r="A53" s="529" t="s">
        <v>2499</v>
      </c>
      <c r="B53" s="529"/>
      <c r="C53" s="529"/>
      <c r="D53" s="529"/>
      <c r="E53" s="529"/>
      <c r="F53" s="529"/>
      <c r="G53" s="530"/>
      <c r="H53" s="104"/>
      <c r="I53" s="474"/>
      <c r="J53" s="2049"/>
      <c r="K53" s="476"/>
      <c r="L53" s="474"/>
      <c r="M53" s="474"/>
      <c r="N53" s="474"/>
      <c r="O53" s="474"/>
      <c r="P53" s="474"/>
      <c r="Q53" s="474"/>
    </row>
    <row r="54" spans="1:17">
      <c r="A54" s="529"/>
      <c r="B54" s="529"/>
      <c r="C54" s="529"/>
      <c r="D54" s="529"/>
      <c r="E54" s="529"/>
      <c r="F54" s="529"/>
      <c r="G54" s="530"/>
      <c r="H54" s="104"/>
      <c r="I54" s="474"/>
      <c r="J54" s="474"/>
      <c r="K54" s="476"/>
      <c r="L54" s="474"/>
      <c r="M54" s="474"/>
      <c r="N54" s="474"/>
      <c r="O54" s="474"/>
      <c r="P54" s="474"/>
      <c r="Q54" s="474"/>
    </row>
    <row r="55" spans="1:17" ht="15.75">
      <c r="A55" s="2050" t="s">
        <v>2500</v>
      </c>
      <c r="B55" s="529"/>
      <c r="C55" s="529"/>
      <c r="D55" s="529"/>
      <c r="E55" s="529"/>
      <c r="F55" s="529"/>
      <c r="G55" s="2051"/>
      <c r="H55" s="104"/>
      <c r="I55" s="474"/>
      <c r="J55" s="474"/>
      <c r="K55" s="476"/>
      <c r="L55" s="474"/>
      <c r="M55" s="474"/>
      <c r="N55" s="474"/>
      <c r="O55" s="474"/>
      <c r="P55" s="474"/>
      <c r="Q55" s="474"/>
    </row>
    <row r="56" spans="1:17">
      <c r="A56" s="103"/>
      <c r="B56" s="103"/>
      <c r="C56" s="103"/>
      <c r="D56" s="103"/>
      <c r="E56" s="103"/>
      <c r="F56" s="103"/>
      <c r="G56" s="103"/>
      <c r="H56" s="104"/>
      <c r="I56" s="474"/>
      <c r="J56" s="474"/>
      <c r="K56" s="476"/>
      <c r="L56" s="474"/>
      <c r="M56" s="474"/>
      <c r="N56" s="474"/>
      <c r="O56" s="474"/>
      <c r="P56" s="474"/>
      <c r="Q56" s="474"/>
    </row>
    <row r="57" spans="1:17" ht="15.75" thickBot="1">
      <c r="A57" s="103"/>
      <c r="B57" s="103"/>
      <c r="C57" s="103"/>
      <c r="D57" s="103"/>
      <c r="E57" s="2052"/>
      <c r="F57" s="2052"/>
      <c r="G57" s="2053"/>
      <c r="H57" s="104"/>
      <c r="I57" s="474"/>
      <c r="J57" s="474"/>
      <c r="K57" s="476"/>
      <c r="L57" s="474"/>
      <c r="M57" s="474"/>
      <c r="N57" s="474"/>
      <c r="O57" s="474"/>
      <c r="P57" s="474"/>
      <c r="Q57" s="474"/>
    </row>
    <row r="58" spans="1:17">
      <c r="A58" s="99"/>
      <c r="B58" s="100"/>
      <c r="C58" s="100"/>
      <c r="D58" s="100"/>
      <c r="E58" s="100"/>
      <c r="F58" s="100"/>
      <c r="G58" s="2054"/>
      <c r="H58" s="104"/>
      <c r="I58" s="474"/>
      <c r="J58" s="474"/>
      <c r="K58" s="476"/>
      <c r="L58" s="474"/>
      <c r="M58" s="474"/>
      <c r="N58" s="474"/>
      <c r="O58" s="474"/>
      <c r="P58" s="474"/>
      <c r="Q58" s="474"/>
    </row>
    <row r="59" spans="1:17">
      <c r="A59" s="2055"/>
      <c r="B59" s="529"/>
      <c r="C59" s="529"/>
      <c r="D59" s="529"/>
      <c r="E59" s="529"/>
      <c r="F59" s="529"/>
      <c r="G59" s="2056"/>
      <c r="H59" s="104"/>
      <c r="I59" s="474"/>
      <c r="J59" s="474"/>
      <c r="K59" s="476"/>
      <c r="L59" s="474"/>
      <c r="M59" s="474"/>
      <c r="N59" s="474"/>
      <c r="O59" s="474"/>
      <c r="P59" s="474"/>
      <c r="Q59" s="474"/>
    </row>
    <row r="60" spans="1:17">
      <c r="A60" s="483"/>
      <c r="B60" s="484"/>
      <c r="C60" s="484"/>
      <c r="D60" s="484"/>
      <c r="E60" s="484"/>
      <c r="F60" s="484"/>
      <c r="G60" s="2057"/>
      <c r="H60" s="104"/>
      <c r="I60" s="474"/>
      <c r="J60" s="474"/>
      <c r="K60" s="476"/>
      <c r="L60" s="474"/>
      <c r="M60" s="474"/>
      <c r="N60" s="474"/>
      <c r="O60" s="474"/>
      <c r="P60" s="474"/>
      <c r="Q60" s="474"/>
    </row>
    <row r="61" spans="1:17">
      <c r="A61" s="493"/>
      <c r="B61" s="494"/>
      <c r="C61" s="494"/>
      <c r="D61" s="494"/>
      <c r="E61" s="495"/>
      <c r="F61" s="488"/>
      <c r="G61" s="496"/>
      <c r="H61" s="104"/>
      <c r="I61" s="474"/>
      <c r="J61" s="474"/>
      <c r="K61" s="476"/>
      <c r="L61" s="474"/>
      <c r="M61" s="474"/>
      <c r="N61" s="474"/>
      <c r="O61" s="474"/>
      <c r="P61" s="474"/>
      <c r="Q61" s="474"/>
    </row>
    <row r="62" spans="1:17">
      <c r="A62" s="497"/>
      <c r="B62" s="480"/>
      <c r="C62" s="498"/>
      <c r="D62" s="480"/>
      <c r="E62" s="498"/>
      <c r="F62" s="480"/>
      <c r="G62" s="499"/>
      <c r="H62" s="104"/>
      <c r="I62" s="474"/>
      <c r="J62" s="474"/>
      <c r="K62" s="476"/>
      <c r="L62" s="474"/>
      <c r="M62" s="474"/>
      <c r="N62" s="474"/>
      <c r="O62" s="474"/>
      <c r="P62" s="474"/>
      <c r="Q62" s="474"/>
    </row>
    <row r="63" spans="1:17">
      <c r="A63" s="497"/>
      <c r="B63" s="498"/>
      <c r="C63" s="498"/>
      <c r="D63" s="498"/>
      <c r="E63" s="498"/>
      <c r="F63" s="498"/>
      <c r="G63" s="499"/>
      <c r="H63" s="104"/>
      <c r="I63" s="474"/>
      <c r="J63" s="474"/>
      <c r="K63" s="476"/>
      <c r="L63" s="474"/>
      <c r="M63" s="474"/>
      <c r="N63" s="474"/>
      <c r="O63" s="474"/>
      <c r="P63" s="474"/>
      <c r="Q63" s="474"/>
    </row>
    <row r="64" spans="1:17">
      <c r="A64" s="500"/>
      <c r="B64" s="501"/>
      <c r="C64" s="501"/>
      <c r="D64" s="501"/>
      <c r="E64" s="501"/>
      <c r="F64" s="501"/>
      <c r="G64" s="502"/>
      <c r="H64" s="104"/>
      <c r="I64" s="474"/>
      <c r="J64" s="474"/>
      <c r="K64" s="476"/>
      <c r="L64" s="474"/>
      <c r="M64" s="474"/>
      <c r="N64" s="474"/>
      <c r="O64" s="474"/>
      <c r="P64" s="474"/>
      <c r="Q64" s="474"/>
    </row>
    <row r="65" spans="1:17">
      <c r="A65" s="491"/>
      <c r="B65" s="512"/>
      <c r="C65" s="504"/>
      <c r="D65" s="504"/>
      <c r="E65" s="103"/>
      <c r="F65" s="504"/>
      <c r="G65" s="511"/>
      <c r="H65" s="104"/>
      <c r="I65" s="474"/>
      <c r="J65" s="474"/>
      <c r="K65" s="476"/>
      <c r="L65" s="474"/>
      <c r="M65" s="474"/>
      <c r="N65" s="474"/>
      <c r="O65" s="474"/>
      <c r="P65" s="474"/>
      <c r="Q65" s="474"/>
    </row>
    <row r="66" spans="1:17">
      <c r="A66" s="491"/>
      <c r="B66" s="512"/>
      <c r="C66" s="504"/>
      <c r="D66" s="504"/>
      <c r="E66" s="103"/>
      <c r="F66" s="504"/>
      <c r="G66" s="511"/>
      <c r="H66" s="104"/>
      <c r="I66" s="474"/>
      <c r="J66" s="474"/>
      <c r="K66" s="476"/>
      <c r="L66" s="474"/>
      <c r="M66" s="474"/>
      <c r="N66" s="474"/>
      <c r="O66" s="474"/>
      <c r="P66" s="474"/>
      <c r="Q66" s="474"/>
    </row>
    <row r="67" spans="1:17">
      <c r="A67" s="491"/>
      <c r="B67" s="512"/>
      <c r="C67" s="504"/>
      <c r="D67" s="504"/>
      <c r="E67" s="103"/>
      <c r="F67" s="504"/>
      <c r="G67" s="511"/>
      <c r="H67" s="104"/>
      <c r="I67" s="474"/>
      <c r="J67" s="474"/>
      <c r="K67" s="476"/>
      <c r="L67" s="474"/>
      <c r="M67" s="474"/>
      <c r="N67" s="474"/>
      <c r="O67" s="474"/>
      <c r="P67" s="474"/>
      <c r="Q67" s="474"/>
    </row>
    <row r="68" spans="1:17">
      <c r="A68" s="491"/>
      <c r="B68" s="512"/>
      <c r="C68" s="504"/>
      <c r="D68" s="504"/>
      <c r="E68" s="103"/>
      <c r="F68" s="504"/>
      <c r="G68" s="511"/>
      <c r="H68" s="104"/>
      <c r="I68" s="474"/>
      <c r="J68" s="474"/>
      <c r="K68" s="476"/>
      <c r="L68" s="474"/>
      <c r="M68" s="474"/>
      <c r="N68" s="474"/>
      <c r="O68" s="474"/>
      <c r="P68" s="474"/>
      <c r="Q68" s="474"/>
    </row>
    <row r="69" spans="1:17">
      <c r="A69" s="491"/>
      <c r="B69" s="512"/>
      <c r="C69" s="504"/>
      <c r="D69" s="504"/>
      <c r="E69" s="103"/>
      <c r="F69" s="504"/>
      <c r="G69" s="511"/>
      <c r="H69" s="104"/>
      <c r="I69" s="474"/>
      <c r="J69" s="474"/>
      <c r="K69" s="476"/>
      <c r="L69" s="474"/>
      <c r="M69" s="474"/>
      <c r="N69" s="474"/>
      <c r="O69" s="474"/>
      <c r="P69" s="474"/>
      <c r="Q69" s="474"/>
    </row>
    <row r="70" spans="1:17">
      <c r="A70" s="491"/>
      <c r="B70" s="512"/>
      <c r="C70" s="2058"/>
      <c r="D70" s="504"/>
      <c r="E70" s="514"/>
      <c r="F70" s="2058"/>
      <c r="G70" s="511"/>
      <c r="H70" s="104"/>
      <c r="I70" s="474"/>
      <c r="J70" s="474"/>
      <c r="K70" s="476"/>
      <c r="L70" s="474"/>
      <c r="M70" s="474"/>
      <c r="N70" s="474"/>
      <c r="O70" s="474"/>
      <c r="P70" s="474"/>
      <c r="Q70" s="474"/>
    </row>
    <row r="71" spans="1:17">
      <c r="A71" s="491"/>
      <c r="B71" s="512"/>
      <c r="C71" s="504"/>
      <c r="D71" s="504"/>
      <c r="E71" s="103"/>
      <c r="F71" s="504"/>
      <c r="G71" s="511"/>
      <c r="H71" s="104"/>
      <c r="I71" s="474"/>
      <c r="J71" s="474"/>
      <c r="K71" s="476"/>
      <c r="L71" s="474"/>
      <c r="M71" s="474"/>
      <c r="N71" s="474"/>
      <c r="O71" s="474"/>
      <c r="P71" s="474"/>
      <c r="Q71" s="474"/>
    </row>
    <row r="72" spans="1:17">
      <c r="A72" s="491"/>
      <c r="B72" s="512"/>
      <c r="C72" s="504"/>
      <c r="D72" s="504"/>
      <c r="E72" s="103"/>
      <c r="F72" s="504"/>
      <c r="G72" s="511"/>
      <c r="H72" s="104"/>
      <c r="I72" s="474"/>
      <c r="J72" s="474"/>
      <c r="K72" s="476"/>
      <c r="L72" s="474"/>
      <c r="M72" s="474"/>
      <c r="N72" s="474"/>
      <c r="O72" s="474"/>
      <c r="P72" s="474"/>
      <c r="Q72" s="474"/>
    </row>
    <row r="73" spans="1:17">
      <c r="A73" s="491"/>
      <c r="B73" s="512"/>
      <c r="C73" s="504"/>
      <c r="D73" s="504"/>
      <c r="E73" s="103"/>
      <c r="F73" s="504"/>
      <c r="G73" s="511"/>
      <c r="H73" s="104"/>
      <c r="I73" s="474"/>
      <c r="J73" s="474"/>
      <c r="K73" s="476"/>
      <c r="L73" s="474"/>
      <c r="M73" s="474"/>
      <c r="N73" s="474"/>
      <c r="O73" s="474"/>
      <c r="P73" s="474"/>
      <c r="Q73" s="474"/>
    </row>
    <row r="74" spans="1:17">
      <c r="A74" s="491"/>
      <c r="B74" s="512"/>
      <c r="C74" s="504"/>
      <c r="D74" s="504"/>
      <c r="E74" s="103"/>
      <c r="F74" s="504"/>
      <c r="G74" s="511"/>
      <c r="H74" s="104"/>
      <c r="I74" s="474"/>
      <c r="J74" s="474"/>
      <c r="K74" s="476"/>
      <c r="L74" s="474"/>
      <c r="M74" s="474"/>
      <c r="N74" s="474"/>
      <c r="O74" s="474"/>
      <c r="P74" s="474"/>
      <c r="Q74" s="474"/>
    </row>
    <row r="75" spans="1:17">
      <c r="A75" s="491"/>
      <c r="B75" s="512"/>
      <c r="C75" s="504"/>
      <c r="D75" s="504"/>
      <c r="E75" s="103"/>
      <c r="F75" s="504"/>
      <c r="G75" s="511"/>
      <c r="H75" s="104"/>
      <c r="I75" s="474"/>
      <c r="J75" s="474"/>
      <c r="K75" s="476"/>
      <c r="L75" s="474"/>
      <c r="M75" s="474"/>
      <c r="N75" s="474"/>
      <c r="O75" s="474"/>
      <c r="P75" s="474"/>
      <c r="Q75" s="474"/>
    </row>
    <row r="76" spans="1:17">
      <c r="A76" s="491"/>
      <c r="B76" s="512"/>
      <c r="C76" s="504"/>
      <c r="D76" s="504"/>
      <c r="E76" s="103"/>
      <c r="F76" s="504"/>
      <c r="G76" s="511"/>
      <c r="H76" s="104"/>
      <c r="I76" s="474"/>
      <c r="J76" s="474"/>
      <c r="K76" s="476"/>
      <c r="L76" s="474"/>
      <c r="M76" s="474"/>
      <c r="N76" s="474"/>
      <c r="O76" s="474"/>
      <c r="P76" s="474"/>
      <c r="Q76" s="474"/>
    </row>
    <row r="77" spans="1:17">
      <c r="A77" s="491"/>
      <c r="B77" s="512"/>
      <c r="C77" s="504"/>
      <c r="D77" s="504"/>
      <c r="E77" s="103"/>
      <c r="F77" s="504"/>
      <c r="G77" s="511"/>
      <c r="H77" s="104"/>
      <c r="I77" s="474"/>
      <c r="J77" s="474"/>
      <c r="K77" s="476"/>
      <c r="L77" s="474"/>
      <c r="M77" s="474"/>
      <c r="N77" s="474"/>
      <c r="O77" s="474"/>
      <c r="P77" s="474"/>
      <c r="Q77" s="474"/>
    </row>
    <row r="78" spans="1:17">
      <c r="A78" s="491"/>
      <c r="B78" s="512"/>
      <c r="C78" s="504"/>
      <c r="D78" s="504"/>
      <c r="E78" s="103"/>
      <c r="F78" s="504"/>
      <c r="G78" s="511"/>
      <c r="H78" s="104"/>
      <c r="I78" s="474"/>
      <c r="J78" s="474"/>
      <c r="K78" s="476"/>
      <c r="L78" s="474"/>
      <c r="M78" s="474"/>
      <c r="N78" s="474"/>
      <c r="O78" s="474"/>
      <c r="P78" s="474"/>
      <c r="Q78" s="474"/>
    </row>
    <row r="79" spans="1:17">
      <c r="A79" s="491"/>
      <c r="B79" s="512"/>
      <c r="C79" s="504"/>
      <c r="D79" s="504"/>
      <c r="E79" s="103"/>
      <c r="F79" s="504"/>
      <c r="G79" s="511"/>
      <c r="H79" s="104"/>
      <c r="I79" s="474"/>
      <c r="J79" s="474"/>
      <c r="K79" s="476"/>
      <c r="L79" s="474"/>
      <c r="M79" s="474"/>
      <c r="N79" s="474"/>
      <c r="O79" s="474"/>
      <c r="P79" s="474"/>
      <c r="Q79" s="474"/>
    </row>
    <row r="80" spans="1:17">
      <c r="A80" s="491"/>
      <c r="B80" s="512"/>
      <c r="C80" s="504"/>
      <c r="D80" s="504"/>
      <c r="E80" s="103"/>
      <c r="F80" s="504"/>
      <c r="G80" s="511"/>
    </row>
    <row r="81" spans="1:7">
      <c r="A81" s="491"/>
      <c r="B81" s="512"/>
      <c r="C81" s="504"/>
      <c r="D81" s="504"/>
      <c r="E81" s="103"/>
      <c r="F81" s="504"/>
      <c r="G81" s="511"/>
    </row>
    <row r="82" spans="1:7">
      <c r="A82" s="491"/>
      <c r="B82" s="512"/>
      <c r="C82" s="504"/>
      <c r="D82" s="504"/>
      <c r="E82" s="103"/>
      <c r="F82" s="504"/>
      <c r="G82" s="511"/>
    </row>
    <row r="83" spans="1:7">
      <c r="A83" s="491"/>
      <c r="B83" s="512"/>
      <c r="C83" s="504"/>
      <c r="D83" s="504"/>
      <c r="E83" s="103"/>
      <c r="F83" s="504"/>
      <c r="G83" s="511"/>
    </row>
    <row r="84" spans="1:7">
      <c r="A84" s="491"/>
      <c r="B84" s="512"/>
      <c r="C84" s="504"/>
      <c r="D84" s="504"/>
      <c r="E84" s="103"/>
      <c r="F84" s="504"/>
      <c r="G84" s="511"/>
    </row>
    <row r="85" spans="1:7">
      <c r="A85" s="491"/>
      <c r="B85" s="512"/>
      <c r="C85" s="504"/>
      <c r="D85" s="504"/>
      <c r="E85" s="103"/>
      <c r="F85" s="504"/>
      <c r="G85" s="511"/>
    </row>
    <row r="86" spans="1:7">
      <c r="A86" s="491"/>
      <c r="B86" s="512"/>
      <c r="C86" s="504"/>
      <c r="D86" s="504"/>
      <c r="E86" s="103"/>
      <c r="F86" s="504"/>
      <c r="G86" s="511"/>
    </row>
    <row r="87" spans="1:7">
      <c r="A87" s="491"/>
      <c r="B87" s="512"/>
      <c r="C87" s="504"/>
      <c r="D87" s="504"/>
      <c r="E87" s="103"/>
      <c r="F87" s="504"/>
      <c r="G87" s="511"/>
    </row>
    <row r="88" spans="1:7">
      <c r="A88" s="491"/>
      <c r="B88" s="512"/>
      <c r="C88" s="504"/>
      <c r="D88" s="504"/>
      <c r="E88" s="103"/>
      <c r="F88" s="504"/>
      <c r="G88" s="511"/>
    </row>
    <row r="89" spans="1:7">
      <c r="A89" s="491"/>
      <c r="B89" s="512"/>
      <c r="C89" s="504"/>
      <c r="D89" s="504"/>
      <c r="E89" s="103"/>
      <c r="F89" s="504"/>
      <c r="G89" s="511"/>
    </row>
    <row r="90" spans="1:7">
      <c r="A90" s="491"/>
      <c r="B90" s="512"/>
      <c r="C90" s="504"/>
      <c r="D90" s="504"/>
      <c r="E90" s="103"/>
      <c r="F90" s="504"/>
      <c r="G90" s="511"/>
    </row>
    <row r="91" spans="1:7">
      <c r="A91" s="491"/>
      <c r="B91" s="512"/>
      <c r="C91" s="504"/>
      <c r="D91" s="504"/>
      <c r="E91" s="103"/>
      <c r="F91" s="504"/>
      <c r="G91" s="511"/>
    </row>
    <row r="92" spans="1:7">
      <c r="A92" s="491"/>
      <c r="B92" s="512"/>
      <c r="C92" s="504"/>
      <c r="D92" s="504"/>
      <c r="E92" s="103"/>
      <c r="F92" s="504"/>
      <c r="G92" s="511"/>
    </row>
    <row r="93" spans="1:7">
      <c r="A93" s="491"/>
      <c r="B93" s="512"/>
      <c r="C93" s="504"/>
      <c r="D93" s="504"/>
      <c r="E93" s="103"/>
      <c r="F93" s="504"/>
      <c r="G93" s="511"/>
    </row>
    <row r="94" spans="1:7">
      <c r="A94" s="491"/>
      <c r="B94" s="512"/>
      <c r="C94" s="504"/>
      <c r="D94" s="504"/>
      <c r="E94" s="103"/>
      <c r="F94" s="504"/>
      <c r="G94" s="511"/>
    </row>
    <row r="95" spans="1:7">
      <c r="A95" s="491"/>
      <c r="B95" s="512"/>
      <c r="C95" s="504"/>
      <c r="D95" s="504"/>
      <c r="E95" s="103"/>
      <c r="F95" s="504"/>
      <c r="G95" s="511"/>
    </row>
    <row r="96" spans="1:7">
      <c r="A96" s="491"/>
      <c r="B96" s="512"/>
      <c r="C96" s="504"/>
      <c r="D96" s="504"/>
      <c r="E96" s="103"/>
      <c r="F96" s="504"/>
      <c r="G96" s="511"/>
    </row>
    <row r="97" spans="1:7">
      <c r="A97" s="491"/>
      <c r="B97" s="512"/>
      <c r="C97" s="504"/>
      <c r="D97" s="504"/>
      <c r="E97" s="103"/>
      <c r="F97" s="504"/>
      <c r="G97" s="511"/>
    </row>
    <row r="98" spans="1:7">
      <c r="A98" s="491"/>
      <c r="B98" s="512"/>
      <c r="C98" s="2059"/>
      <c r="D98" s="504"/>
      <c r="E98" s="103"/>
      <c r="F98" s="504"/>
      <c r="G98" s="511"/>
    </row>
    <row r="99" spans="1:7">
      <c r="A99" s="491"/>
      <c r="B99" s="512"/>
      <c r="C99" s="2059"/>
      <c r="D99" s="504"/>
      <c r="E99" s="103"/>
      <c r="F99" s="504"/>
      <c r="G99" s="511"/>
    </row>
    <row r="100" spans="1:7">
      <c r="A100" s="491"/>
      <c r="B100" s="512"/>
      <c r="C100" s="2059"/>
      <c r="D100" s="504"/>
      <c r="E100" s="103"/>
      <c r="F100" s="504"/>
      <c r="G100" s="511"/>
    </row>
    <row r="101" spans="1:7">
      <c r="A101" s="491"/>
      <c r="B101" s="512"/>
      <c r="C101" s="2059"/>
      <c r="D101" s="504"/>
      <c r="E101" s="103"/>
      <c r="F101" s="504"/>
      <c r="G101" s="511"/>
    </row>
    <row r="102" spans="1:7">
      <c r="A102" s="491"/>
      <c r="B102" s="512"/>
      <c r="C102" s="2059"/>
      <c r="D102" s="504"/>
      <c r="E102" s="103"/>
      <c r="F102" s="504"/>
      <c r="G102" s="511"/>
    </row>
    <row r="103" spans="1:7">
      <c r="A103" s="491"/>
      <c r="B103" s="512"/>
      <c r="C103" s="2059"/>
      <c r="D103" s="504"/>
      <c r="E103" s="103"/>
      <c r="F103" s="504"/>
      <c r="G103" s="511"/>
    </row>
    <row r="104" spans="1:7">
      <c r="A104" s="491"/>
      <c r="B104" s="512"/>
      <c r="C104" s="2059"/>
      <c r="D104" s="504"/>
      <c r="E104" s="103"/>
      <c r="F104" s="504"/>
      <c r="G104" s="511"/>
    </row>
    <row r="105" spans="1:7">
      <c r="A105" s="491"/>
      <c r="B105" s="512"/>
      <c r="C105" s="2059"/>
      <c r="D105" s="504"/>
      <c r="E105" s="103"/>
      <c r="F105" s="504"/>
      <c r="G105" s="511"/>
    </row>
    <row r="106" spans="1:7">
      <c r="A106" s="491"/>
      <c r="B106" s="512"/>
      <c r="C106" s="2059"/>
      <c r="D106" s="504"/>
      <c r="E106" s="103"/>
      <c r="F106" s="504"/>
      <c r="G106" s="511"/>
    </row>
    <row r="107" spans="1:7">
      <c r="A107" s="491"/>
      <c r="B107" s="512"/>
      <c r="C107" s="2059"/>
      <c r="D107" s="504"/>
      <c r="E107" s="103"/>
      <c r="F107" s="504"/>
      <c r="G107" s="511"/>
    </row>
    <row r="108" spans="1:7">
      <c r="A108" s="491"/>
      <c r="B108" s="512"/>
      <c r="C108" s="2059"/>
      <c r="D108" s="504"/>
      <c r="E108" s="103"/>
      <c r="F108" s="504"/>
      <c r="G108" s="511"/>
    </row>
    <row r="109" spans="1:7">
      <c r="A109" s="491"/>
      <c r="B109" s="512"/>
      <c r="C109" s="2059"/>
      <c r="D109" s="504"/>
      <c r="E109" s="103"/>
      <c r="F109" s="504"/>
      <c r="G109" s="511"/>
    </row>
    <row r="110" spans="1:7">
      <c r="A110" s="491"/>
      <c r="B110" s="512"/>
      <c r="C110" s="2059"/>
      <c r="D110" s="504"/>
      <c r="E110" s="103"/>
      <c r="F110" s="504"/>
      <c r="G110" s="511"/>
    </row>
    <row r="111" spans="1:7">
      <c r="A111" s="491"/>
      <c r="B111" s="512"/>
      <c r="C111" s="2059"/>
      <c r="D111" s="504"/>
      <c r="E111" s="103"/>
      <c r="F111" s="504"/>
      <c r="G111" s="511"/>
    </row>
    <row r="112" spans="1:7">
      <c r="A112" s="491"/>
      <c r="B112" s="512"/>
      <c r="C112" s="2059"/>
      <c r="D112" s="504"/>
      <c r="E112" s="103"/>
      <c r="F112" s="504"/>
      <c r="G112" s="511"/>
    </row>
    <row r="113" spans="1:7">
      <c r="A113" s="491"/>
      <c r="B113" s="512"/>
      <c r="C113" s="2059"/>
      <c r="D113" s="504"/>
      <c r="E113" s="103"/>
      <c r="F113" s="504"/>
      <c r="G113" s="511"/>
    </row>
    <row r="114" spans="1:7" ht="15.75" thickBot="1">
      <c r="A114" s="527"/>
      <c r="B114" s="527"/>
      <c r="C114" s="1581"/>
      <c r="D114" s="1581"/>
      <c r="E114" s="2060"/>
      <c r="F114" s="1581"/>
      <c r="G114" s="521"/>
    </row>
    <row r="115" spans="1:7">
      <c r="A115" s="148"/>
      <c r="B115" s="148"/>
      <c r="C115" s="148"/>
      <c r="D115" s="148"/>
      <c r="E115" s="148"/>
      <c r="F115" s="148"/>
      <c r="G115" s="148"/>
    </row>
    <row r="116" spans="1:7">
      <c r="A116" s="103"/>
      <c r="B116" s="103"/>
      <c r="C116" s="103"/>
      <c r="D116" s="103"/>
      <c r="E116" s="103"/>
      <c r="F116" s="103"/>
      <c r="G116" s="103"/>
    </row>
    <row r="117" spans="1:7">
      <c r="A117" s="529"/>
      <c r="B117" s="529"/>
      <c r="C117" s="529"/>
      <c r="D117" s="529"/>
      <c r="E117" s="529"/>
      <c r="F117" s="529"/>
      <c r="G117" s="529"/>
    </row>
  </sheetData>
  <pageMargins left="0.25" right="0.25" top="0.75" bottom="0.75" header="0.3" footer="0.3"/>
  <pageSetup scale="63" orientation="portrait" r:id="rId1"/>
  <headerFooter alignWithMargins="0"/>
</worksheet>
</file>

<file path=xl/worksheets/sheet35.xml><?xml version="1.0" encoding="utf-8"?>
<worksheet xmlns="http://schemas.openxmlformats.org/spreadsheetml/2006/main" xmlns:r="http://schemas.openxmlformats.org/officeDocument/2006/relationships">
  <sheetPr transitionEvaluation="1" codeName="Sheet78">
    <tabColor rgb="FF00B050"/>
  </sheetPr>
  <dimension ref="A1:Q128"/>
  <sheetViews>
    <sheetView defaultGridColor="0" view="pageBreakPreview" colorId="22" zoomScale="50" zoomScaleNormal="100" zoomScaleSheetLayoutView="50" workbookViewId="0">
      <selection activeCell="M7" sqref="M7"/>
    </sheetView>
  </sheetViews>
  <sheetFormatPr defaultColWidth="9.6640625" defaultRowHeight="15"/>
  <cols>
    <col min="1" max="1" width="4.6640625" style="199" customWidth="1"/>
    <col min="2" max="2" width="1.6640625" style="199" customWidth="1"/>
    <col min="3" max="3" width="37.109375" style="199" customWidth="1"/>
    <col min="4" max="4" width="25.6640625" style="199" customWidth="1"/>
    <col min="5" max="6" width="20.6640625" style="199" customWidth="1"/>
    <col min="7" max="7" width="12.5546875" style="199" bestFit="1" customWidth="1"/>
    <col min="8" max="8" width="9.6640625" style="199"/>
    <col min="9" max="9" width="14.77734375" style="199" bestFit="1" customWidth="1"/>
    <col min="10" max="16384" width="9.6640625" style="199"/>
  </cols>
  <sheetData>
    <row r="1" spans="1:17" ht="16.899999999999999" customHeight="1">
      <c r="A1" s="572" t="s">
        <v>446</v>
      </c>
      <c r="B1" s="573"/>
      <c r="C1" s="575"/>
      <c r="D1" s="573" t="s">
        <v>1364</v>
      </c>
      <c r="E1" s="2024" t="s">
        <v>448</v>
      </c>
      <c r="F1" s="2025" t="s">
        <v>449</v>
      </c>
      <c r="G1" s="198"/>
      <c r="H1" s="198"/>
      <c r="I1" s="198"/>
      <c r="J1" s="198"/>
      <c r="K1" s="198"/>
      <c r="L1" s="198"/>
      <c r="M1" s="198"/>
      <c r="N1" s="198"/>
      <c r="O1" s="198"/>
      <c r="P1" s="198"/>
      <c r="Q1" s="198"/>
    </row>
    <row r="2" spans="1:17" ht="16.899999999999999" customHeight="1">
      <c r="A2" s="2026" t="s">
        <v>3553</v>
      </c>
      <c r="B2" s="198"/>
      <c r="C2" s="205"/>
      <c r="D2" s="198" t="s">
        <v>90</v>
      </c>
      <c r="E2" s="1887" t="s">
        <v>2604</v>
      </c>
      <c r="F2" s="569"/>
      <c r="G2" s="198"/>
      <c r="H2" s="198"/>
      <c r="I2" s="198"/>
      <c r="J2" s="198"/>
      <c r="K2" s="198"/>
      <c r="L2" s="198"/>
      <c r="M2" s="198"/>
      <c r="N2" s="198"/>
      <c r="O2" s="198"/>
      <c r="P2" s="198"/>
      <c r="Q2" s="198"/>
    </row>
    <row r="3" spans="1:17" ht="16.899999999999999" customHeight="1">
      <c r="A3" s="1876"/>
      <c r="B3" s="1877"/>
      <c r="C3" s="2027"/>
      <c r="D3" s="1877" t="s">
        <v>3379</v>
      </c>
      <c r="E3" s="1601" t="s">
        <v>4662</v>
      </c>
      <c r="F3" s="223" t="s">
        <v>4660</v>
      </c>
      <c r="G3" s="198"/>
      <c r="H3" s="198"/>
      <c r="I3" s="198"/>
      <c r="J3" s="198"/>
      <c r="K3" s="198"/>
      <c r="L3" s="198"/>
      <c r="M3" s="198"/>
      <c r="N3" s="198"/>
      <c r="O3" s="198"/>
      <c r="P3" s="198"/>
      <c r="Q3" s="198"/>
    </row>
    <row r="4" spans="1:17" ht="16.899999999999999" customHeight="1">
      <c r="A4" s="2028"/>
      <c r="B4" s="208" t="s">
        <v>2501</v>
      </c>
      <c r="C4" s="208"/>
      <c r="D4" s="208"/>
      <c r="E4" s="208"/>
      <c r="F4" s="209"/>
      <c r="G4" s="198"/>
      <c r="H4" s="198"/>
      <c r="I4" s="198"/>
      <c r="J4" s="198"/>
      <c r="K4" s="198"/>
      <c r="L4" s="198"/>
      <c r="M4" s="198"/>
      <c r="N4" s="198"/>
      <c r="O4" s="198"/>
      <c r="P4" s="198"/>
      <c r="Q4" s="198"/>
    </row>
    <row r="5" spans="1:17" ht="16.899999999999999" customHeight="1">
      <c r="A5" s="200" t="s">
        <v>357</v>
      </c>
      <c r="B5" s="198"/>
      <c r="C5" s="198"/>
      <c r="D5" s="198"/>
      <c r="E5" s="198"/>
      <c r="F5" s="568"/>
      <c r="G5" s="198"/>
      <c r="H5" s="198"/>
      <c r="I5" s="198"/>
      <c r="J5" s="198"/>
      <c r="K5" s="198"/>
      <c r="L5" s="198"/>
      <c r="M5" s="198"/>
      <c r="N5" s="198"/>
      <c r="O5" s="198"/>
      <c r="P5" s="198"/>
      <c r="Q5" s="198"/>
    </row>
    <row r="6" spans="1:17" ht="16.899999999999999" customHeight="1">
      <c r="A6" s="200"/>
      <c r="B6" s="198"/>
      <c r="C6" s="198" t="s">
        <v>358</v>
      </c>
      <c r="D6" s="198"/>
      <c r="E6" s="198"/>
      <c r="F6" s="568"/>
      <c r="G6" s="198"/>
      <c r="H6" s="198"/>
      <c r="I6" s="198"/>
      <c r="J6" s="198"/>
      <c r="K6" s="198"/>
      <c r="L6" s="198"/>
      <c r="M6" s="198"/>
      <c r="N6" s="198"/>
      <c r="O6" s="198"/>
      <c r="P6" s="198"/>
      <c r="Q6" s="198"/>
    </row>
    <row r="7" spans="1:17" ht="16.899999999999999" customHeight="1">
      <c r="A7" s="200" t="s">
        <v>359</v>
      </c>
      <c r="B7" s="198"/>
      <c r="C7" s="198"/>
      <c r="D7" s="198"/>
      <c r="E7" s="198"/>
      <c r="F7" s="568"/>
      <c r="G7" s="198"/>
      <c r="H7" s="198"/>
      <c r="I7" s="198"/>
      <c r="J7" s="198"/>
      <c r="K7" s="198"/>
      <c r="L7" s="198"/>
      <c r="M7" s="198"/>
      <c r="N7" s="198"/>
      <c r="O7" s="198"/>
      <c r="P7" s="198"/>
      <c r="Q7" s="198"/>
    </row>
    <row r="8" spans="1:17" ht="16.899999999999999" customHeight="1">
      <c r="A8" s="2029"/>
      <c r="B8" s="1737"/>
      <c r="C8" s="1737"/>
      <c r="D8" s="1737"/>
      <c r="E8" s="2030" t="s">
        <v>360</v>
      </c>
      <c r="F8" s="2031" t="s">
        <v>3865</v>
      </c>
      <c r="G8" s="198"/>
      <c r="H8" s="198"/>
      <c r="I8" s="198"/>
      <c r="J8" s="198"/>
      <c r="K8" s="198"/>
      <c r="L8" s="198"/>
      <c r="M8" s="198"/>
      <c r="N8" s="198"/>
      <c r="O8" s="198"/>
      <c r="P8" s="198"/>
      <c r="Q8" s="198"/>
    </row>
    <row r="9" spans="1:17" ht="16.899999999999999" customHeight="1">
      <c r="A9" s="1881" t="s">
        <v>361</v>
      </c>
      <c r="B9" s="198"/>
      <c r="C9" s="1875" t="s">
        <v>362</v>
      </c>
      <c r="D9" s="198"/>
      <c r="E9" s="217" t="s">
        <v>363</v>
      </c>
      <c r="F9" s="220" t="s">
        <v>364</v>
      </c>
      <c r="G9" s="198"/>
      <c r="H9" s="198"/>
      <c r="I9" s="198"/>
      <c r="J9" s="198"/>
      <c r="K9" s="198"/>
      <c r="L9" s="198"/>
      <c r="M9" s="198"/>
      <c r="N9" s="198"/>
      <c r="O9" s="198"/>
      <c r="P9" s="198"/>
      <c r="Q9" s="198"/>
    </row>
    <row r="10" spans="1:17" ht="16.899999999999999" customHeight="1">
      <c r="A10" s="1881" t="s">
        <v>342</v>
      </c>
      <c r="B10" s="198"/>
      <c r="C10" s="198"/>
      <c r="D10" s="198"/>
      <c r="E10" s="217" t="s">
        <v>365</v>
      </c>
      <c r="F10" s="220" t="s">
        <v>2493</v>
      </c>
      <c r="G10" s="198"/>
      <c r="H10" s="198"/>
      <c r="I10" s="198"/>
      <c r="J10" s="198"/>
      <c r="K10" s="198"/>
      <c r="L10" s="198"/>
      <c r="M10" s="198"/>
      <c r="N10" s="198"/>
      <c r="O10" s="198"/>
      <c r="P10" s="198"/>
      <c r="Q10" s="198"/>
    </row>
    <row r="11" spans="1:17" ht="16.899999999999999" customHeight="1">
      <c r="A11" s="1881"/>
      <c r="B11" s="1877"/>
      <c r="C11" s="1890" t="s">
        <v>2004</v>
      </c>
      <c r="D11" s="1877"/>
      <c r="E11" s="222" t="s">
        <v>366</v>
      </c>
      <c r="F11" s="223" t="s">
        <v>2006</v>
      </c>
      <c r="G11" s="198"/>
      <c r="H11" s="198"/>
      <c r="I11" s="198"/>
      <c r="J11" s="198"/>
      <c r="K11" s="198"/>
      <c r="L11" s="198"/>
      <c r="M11" s="198"/>
      <c r="N11" s="198"/>
      <c r="O11" s="198"/>
      <c r="P11" s="198"/>
      <c r="Q11" s="198"/>
    </row>
    <row r="12" spans="1:17" ht="16.899999999999999" customHeight="1">
      <c r="A12" s="2032">
        <v>1</v>
      </c>
      <c r="B12" s="1919" t="s">
        <v>1988</v>
      </c>
      <c r="C12" s="1919"/>
      <c r="D12" s="1919"/>
      <c r="E12" s="1641"/>
      <c r="F12" s="2033"/>
      <c r="G12" s="198"/>
      <c r="H12" s="198"/>
      <c r="I12" s="198"/>
      <c r="J12" s="198"/>
      <c r="K12" s="198"/>
      <c r="L12" s="198"/>
      <c r="M12" s="198"/>
      <c r="N12" s="198"/>
      <c r="O12" s="198"/>
      <c r="P12" s="198"/>
      <c r="Q12" s="198"/>
    </row>
    <row r="13" spans="1:17" ht="16.899999999999999" customHeight="1">
      <c r="A13" s="2032">
        <f t="shared" ref="A13:A29" si="0">A12+1</f>
        <v>2</v>
      </c>
      <c r="B13" s="1919"/>
      <c r="C13" s="1919"/>
      <c r="D13" s="1919"/>
      <c r="E13" s="1639"/>
      <c r="F13" s="194"/>
      <c r="G13" s="198"/>
      <c r="H13" s="198"/>
      <c r="I13" s="198"/>
      <c r="J13" s="198"/>
      <c r="K13" s="198"/>
      <c r="L13" s="198"/>
      <c r="M13" s="198"/>
      <c r="N13" s="198"/>
      <c r="O13" s="198"/>
      <c r="P13" s="198"/>
      <c r="Q13" s="198"/>
    </row>
    <row r="14" spans="1:17" ht="16.899999999999999" customHeight="1">
      <c r="A14" s="2032">
        <f t="shared" si="0"/>
        <v>3</v>
      </c>
      <c r="B14" s="1919"/>
      <c r="C14" s="1919"/>
      <c r="D14" s="1919"/>
      <c r="E14" s="229"/>
      <c r="F14" s="231"/>
      <c r="G14" s="198"/>
      <c r="H14" s="198"/>
      <c r="I14" s="198"/>
      <c r="J14" s="198"/>
      <c r="K14" s="198"/>
      <c r="L14" s="198"/>
      <c r="M14" s="198"/>
      <c r="N14" s="198"/>
      <c r="O14" s="198"/>
      <c r="P14" s="198"/>
      <c r="Q14" s="198"/>
    </row>
    <row r="15" spans="1:17" ht="16.899999999999999" customHeight="1">
      <c r="A15" s="2032">
        <f t="shared" si="0"/>
        <v>4</v>
      </c>
      <c r="B15" s="1919"/>
      <c r="C15" s="1919"/>
      <c r="D15" s="1919"/>
      <c r="E15" s="229"/>
      <c r="F15" s="231"/>
      <c r="G15" s="198"/>
      <c r="H15" s="198"/>
      <c r="I15" s="198"/>
      <c r="J15" s="198"/>
      <c r="K15" s="198"/>
      <c r="L15" s="198"/>
      <c r="M15" s="198"/>
      <c r="N15" s="198"/>
      <c r="O15" s="198"/>
      <c r="P15" s="198"/>
      <c r="Q15" s="198"/>
    </row>
    <row r="16" spans="1:17" ht="16.899999999999999" customHeight="1">
      <c r="A16" s="2032">
        <f t="shared" si="0"/>
        <v>5</v>
      </c>
      <c r="B16" s="1919"/>
      <c r="C16" s="1919"/>
      <c r="D16" s="1919"/>
      <c r="E16" s="229"/>
      <c r="F16" s="231"/>
      <c r="G16" s="198"/>
      <c r="H16" s="198"/>
      <c r="I16" s="198"/>
      <c r="J16" s="198"/>
      <c r="K16" s="198"/>
      <c r="L16" s="198"/>
      <c r="M16" s="198"/>
      <c r="N16" s="198"/>
      <c r="O16" s="198"/>
      <c r="P16" s="198"/>
      <c r="Q16" s="198"/>
    </row>
    <row r="17" spans="1:17" ht="16.899999999999999" customHeight="1">
      <c r="A17" s="2032">
        <f t="shared" si="0"/>
        <v>6</v>
      </c>
      <c r="B17" s="1919"/>
      <c r="C17" s="1919"/>
      <c r="D17" s="1919"/>
      <c r="E17" s="229"/>
      <c r="F17" s="231"/>
      <c r="G17" s="198"/>
      <c r="H17" s="198"/>
      <c r="I17" s="198"/>
      <c r="J17" s="198"/>
      <c r="K17" s="198"/>
      <c r="L17" s="198"/>
      <c r="M17" s="198"/>
      <c r="N17" s="198"/>
      <c r="O17" s="198"/>
      <c r="P17" s="198"/>
      <c r="Q17" s="198"/>
    </row>
    <row r="18" spans="1:17" ht="16.899999999999999" customHeight="1">
      <c r="A18" s="2032">
        <f t="shared" si="0"/>
        <v>7</v>
      </c>
      <c r="B18" s="1919" t="s">
        <v>2311</v>
      </c>
      <c r="C18" s="1919"/>
      <c r="D18" s="1919"/>
      <c r="E18" s="229"/>
      <c r="F18" s="231"/>
      <c r="G18" s="198"/>
      <c r="H18" s="198"/>
      <c r="I18" s="198"/>
      <c r="J18" s="198"/>
      <c r="K18" s="198"/>
      <c r="L18" s="198"/>
      <c r="M18" s="198"/>
      <c r="N18" s="198"/>
      <c r="O18" s="198"/>
      <c r="P18" s="198"/>
      <c r="Q18" s="198"/>
    </row>
    <row r="19" spans="1:17" ht="16.899999999999999" customHeight="1">
      <c r="A19" s="2032">
        <f t="shared" si="0"/>
        <v>8</v>
      </c>
      <c r="B19" s="1919" t="s">
        <v>367</v>
      </c>
      <c r="C19" s="1919"/>
      <c r="D19" s="1919"/>
      <c r="E19" s="1639">
        <f>SUM(E13:E18)</f>
        <v>0</v>
      </c>
      <c r="F19" s="194">
        <f>SUM(F13:F18)</f>
        <v>0</v>
      </c>
      <c r="G19" s="198"/>
      <c r="H19" s="198"/>
      <c r="I19" s="198"/>
      <c r="J19" s="198"/>
      <c r="K19" s="198"/>
      <c r="L19" s="198"/>
      <c r="M19" s="198"/>
      <c r="N19" s="198"/>
      <c r="O19" s="198"/>
      <c r="P19" s="198"/>
      <c r="Q19" s="198"/>
    </row>
    <row r="20" spans="1:17" ht="16.899999999999999" customHeight="1">
      <c r="A20" s="2032">
        <f t="shared" si="0"/>
        <v>9</v>
      </c>
      <c r="B20" s="1919" t="s">
        <v>1989</v>
      </c>
      <c r="C20" s="1919"/>
      <c r="D20" s="1919"/>
      <c r="E20" s="1641"/>
      <c r="F20" s="1643"/>
      <c r="G20" s="198"/>
      <c r="H20" s="198"/>
      <c r="I20" s="198"/>
      <c r="J20" s="198"/>
      <c r="K20" s="198"/>
      <c r="L20" s="198"/>
      <c r="M20" s="198"/>
      <c r="N20" s="198"/>
      <c r="O20" s="198"/>
      <c r="P20" s="198"/>
      <c r="Q20" s="198"/>
    </row>
    <row r="21" spans="1:17" ht="16.899999999999999" customHeight="1">
      <c r="A21" s="2032">
        <f t="shared" si="0"/>
        <v>10</v>
      </c>
      <c r="B21" s="1919"/>
      <c r="C21" s="1919" t="s">
        <v>3344</v>
      </c>
      <c r="D21" s="1919"/>
      <c r="E21" s="1639">
        <f>E86</f>
        <v>301741507.16496491</v>
      </c>
      <c r="F21" s="194">
        <f>F86</f>
        <v>271819156.88890231</v>
      </c>
      <c r="G21" s="198"/>
      <c r="H21" s="198"/>
      <c r="I21" s="198"/>
      <c r="J21" s="198"/>
      <c r="K21" s="198"/>
      <c r="L21" s="198"/>
      <c r="M21" s="198"/>
      <c r="N21" s="198"/>
      <c r="O21" s="198"/>
      <c r="P21" s="198"/>
      <c r="Q21" s="198"/>
    </row>
    <row r="22" spans="1:17" ht="16.899999999999999" customHeight="1">
      <c r="A22" s="2032">
        <f t="shared" si="0"/>
        <v>11</v>
      </c>
      <c r="B22" s="1919"/>
      <c r="C22" s="1919"/>
      <c r="D22" s="1919"/>
      <c r="E22" s="229"/>
      <c r="F22" s="231"/>
      <c r="G22" s="198"/>
      <c r="H22" s="198"/>
      <c r="I22" s="198"/>
      <c r="J22" s="198"/>
      <c r="K22" s="198"/>
      <c r="L22" s="198"/>
      <c r="M22" s="198"/>
      <c r="N22" s="198"/>
      <c r="O22" s="198"/>
      <c r="P22" s="198"/>
      <c r="Q22" s="198"/>
    </row>
    <row r="23" spans="1:17" ht="16.899999999999999" customHeight="1">
      <c r="A23" s="2032">
        <f t="shared" si="0"/>
        <v>12</v>
      </c>
      <c r="B23" s="1919"/>
      <c r="C23" s="1919"/>
      <c r="D23" s="1919"/>
      <c r="E23" s="229"/>
      <c r="F23" s="231"/>
      <c r="G23" s="198"/>
      <c r="H23" s="198"/>
      <c r="I23" s="198"/>
      <c r="J23" s="198"/>
      <c r="K23" s="198"/>
      <c r="L23" s="198"/>
      <c r="M23" s="198"/>
      <c r="N23" s="198"/>
      <c r="O23" s="198"/>
      <c r="P23" s="198"/>
      <c r="Q23" s="198"/>
    </row>
    <row r="24" spans="1:17" ht="16.899999999999999" customHeight="1">
      <c r="A24" s="2032">
        <f t="shared" si="0"/>
        <v>13</v>
      </c>
      <c r="B24" s="1919"/>
      <c r="C24" s="1919"/>
      <c r="D24" s="1919"/>
      <c r="E24" s="229"/>
      <c r="F24" s="231"/>
      <c r="G24" s="198"/>
      <c r="H24" s="198"/>
      <c r="I24" s="198"/>
      <c r="J24" s="198"/>
      <c r="K24" s="198"/>
      <c r="L24" s="198"/>
      <c r="M24" s="198"/>
      <c r="N24" s="198"/>
      <c r="O24" s="198"/>
      <c r="P24" s="198"/>
      <c r="Q24" s="198"/>
    </row>
    <row r="25" spans="1:17" ht="16.899999999999999" customHeight="1">
      <c r="A25" s="2032">
        <f t="shared" si="0"/>
        <v>14</v>
      </c>
      <c r="B25" s="1919"/>
      <c r="C25" s="1919"/>
      <c r="D25" s="1919"/>
      <c r="E25" s="229"/>
      <c r="F25" s="231"/>
      <c r="G25" s="198"/>
      <c r="H25" s="198"/>
      <c r="I25" s="198"/>
      <c r="J25" s="198"/>
      <c r="K25" s="198"/>
      <c r="L25" s="198"/>
      <c r="M25" s="198"/>
      <c r="N25" s="198"/>
      <c r="O25" s="198"/>
      <c r="P25" s="198"/>
      <c r="Q25" s="198"/>
    </row>
    <row r="26" spans="1:17" ht="16.899999999999999" customHeight="1">
      <c r="A26" s="2032">
        <f t="shared" si="0"/>
        <v>15</v>
      </c>
      <c r="B26" s="1919" t="s">
        <v>2311</v>
      </c>
      <c r="C26" s="1919"/>
      <c r="D26" s="1919"/>
      <c r="E26" s="229"/>
      <c r="F26" s="231"/>
      <c r="G26" s="198"/>
      <c r="H26" s="198"/>
      <c r="I26" s="198"/>
      <c r="J26" s="198"/>
      <c r="K26" s="198"/>
      <c r="L26" s="198"/>
      <c r="M26" s="198"/>
      <c r="N26" s="198"/>
      <c r="O26" s="198"/>
      <c r="P26" s="198"/>
      <c r="Q26" s="198"/>
    </row>
    <row r="27" spans="1:17" ht="16.899999999999999" customHeight="1">
      <c r="A27" s="2032">
        <f t="shared" si="0"/>
        <v>16</v>
      </c>
      <c r="B27" s="1919" t="s">
        <v>368</v>
      </c>
      <c r="C27" s="198"/>
      <c r="D27" s="198"/>
      <c r="E27" s="1639">
        <f>SUM(E21:E26)</f>
        <v>301741507.16496491</v>
      </c>
      <c r="F27" s="194">
        <f>SUM(F21:F26)</f>
        <v>271819156.88890231</v>
      </c>
      <c r="G27" s="198"/>
      <c r="H27" s="198"/>
      <c r="I27" s="198"/>
      <c r="J27" s="198"/>
      <c r="K27" s="198"/>
      <c r="L27" s="198"/>
      <c r="M27" s="198"/>
      <c r="N27" s="198"/>
      <c r="O27" s="198"/>
      <c r="P27" s="198"/>
      <c r="Q27" s="198"/>
    </row>
    <row r="28" spans="1:17" ht="16.899999999999999" customHeight="1">
      <c r="A28" s="2032">
        <f t="shared" si="0"/>
        <v>17</v>
      </c>
      <c r="B28" s="1919" t="s">
        <v>1987</v>
      </c>
      <c r="C28" s="1919"/>
      <c r="D28" s="1919"/>
      <c r="E28" s="229"/>
      <c r="F28" s="231"/>
      <c r="G28" s="198"/>
      <c r="H28" s="198"/>
      <c r="I28" s="198"/>
      <c r="J28" s="198"/>
      <c r="K28" s="198"/>
      <c r="L28" s="198"/>
      <c r="M28" s="198"/>
      <c r="N28" s="198"/>
      <c r="O28" s="198"/>
      <c r="P28" s="198"/>
      <c r="Q28" s="198"/>
    </row>
    <row r="29" spans="1:17" ht="16.899999999999999" customHeight="1">
      <c r="A29" s="2032">
        <f t="shared" si="0"/>
        <v>18</v>
      </c>
      <c r="B29" s="1919" t="s">
        <v>369</v>
      </c>
      <c r="C29" s="1919"/>
      <c r="D29" s="1919"/>
      <c r="E29" s="1639">
        <f>E19+E27+E28</f>
        <v>301741507.16496491</v>
      </c>
      <c r="F29" s="194">
        <f>F19+F27+F28</f>
        <v>271819156.88890231</v>
      </c>
      <c r="G29" s="1731"/>
      <c r="H29" s="2034"/>
      <c r="I29" s="198"/>
      <c r="J29" s="198"/>
      <c r="K29" s="198"/>
      <c r="L29" s="198"/>
      <c r="M29" s="198"/>
      <c r="N29" s="198"/>
      <c r="O29" s="198"/>
      <c r="P29" s="198"/>
      <c r="Q29" s="198"/>
    </row>
    <row r="30" spans="1:17" ht="16.899999999999999" customHeight="1">
      <c r="A30" s="2035" t="s">
        <v>370</v>
      </c>
      <c r="B30" s="2036"/>
      <c r="C30" s="2036"/>
      <c r="D30" s="2036"/>
      <c r="E30" s="2036"/>
      <c r="F30" s="2037"/>
      <c r="G30" s="198"/>
      <c r="H30" s="198"/>
      <c r="I30" s="198"/>
      <c r="J30" s="198"/>
      <c r="K30" s="198"/>
      <c r="L30" s="198"/>
      <c r="M30" s="198"/>
      <c r="N30" s="198"/>
      <c r="O30" s="198"/>
      <c r="P30" s="198"/>
      <c r="Q30" s="198"/>
    </row>
    <row r="31" spans="1:17" ht="16.899999999999999" customHeight="1">
      <c r="A31" s="200"/>
      <c r="B31" s="198"/>
      <c r="C31" s="198"/>
      <c r="D31" s="198"/>
      <c r="E31" s="198"/>
      <c r="F31" s="568"/>
      <c r="G31" s="198"/>
      <c r="H31" s="198"/>
      <c r="I31" s="198"/>
      <c r="J31" s="198"/>
      <c r="K31" s="198"/>
      <c r="L31" s="198"/>
      <c r="M31" s="198"/>
      <c r="N31" s="198"/>
      <c r="O31" s="198"/>
      <c r="P31" s="198"/>
      <c r="Q31" s="198"/>
    </row>
    <row r="32" spans="1:17">
      <c r="A32" s="200"/>
      <c r="B32" s="198"/>
      <c r="C32" s="198"/>
      <c r="D32" s="198"/>
      <c r="E32" s="198"/>
      <c r="F32" s="568"/>
      <c r="G32" s="198"/>
      <c r="H32" s="198"/>
      <c r="I32" s="198"/>
      <c r="J32" s="198"/>
      <c r="K32" s="198"/>
      <c r="L32" s="198"/>
      <c r="M32" s="198"/>
      <c r="N32" s="198"/>
      <c r="O32" s="198"/>
      <c r="P32" s="198"/>
      <c r="Q32" s="198"/>
    </row>
    <row r="33" spans="1:17">
      <c r="A33" s="200"/>
      <c r="B33" s="198"/>
      <c r="C33" s="198"/>
      <c r="D33" s="198"/>
      <c r="E33" s="198"/>
      <c r="F33" s="568"/>
      <c r="G33" s="198"/>
      <c r="H33" s="198"/>
      <c r="I33" s="198"/>
      <c r="J33" s="198"/>
      <c r="K33" s="198"/>
      <c r="L33" s="198"/>
      <c r="M33" s="198"/>
      <c r="N33" s="198"/>
      <c r="O33" s="198"/>
      <c r="P33" s="198"/>
      <c r="Q33" s="198"/>
    </row>
    <row r="34" spans="1:17">
      <c r="A34" s="200"/>
      <c r="B34" s="198"/>
      <c r="C34" s="198"/>
      <c r="D34" s="198"/>
      <c r="E34" s="198"/>
      <c r="F34" s="568"/>
      <c r="G34" s="198"/>
      <c r="H34" s="198"/>
      <c r="I34" s="198"/>
      <c r="J34" s="198"/>
      <c r="K34" s="198"/>
      <c r="L34" s="198"/>
      <c r="M34" s="198"/>
      <c r="N34" s="198"/>
      <c r="O34" s="198"/>
      <c r="P34" s="198"/>
      <c r="Q34" s="198"/>
    </row>
    <row r="35" spans="1:17">
      <c r="A35" s="200"/>
      <c r="B35" s="198"/>
      <c r="C35" s="198"/>
      <c r="D35" s="198"/>
      <c r="E35" s="198"/>
      <c r="F35" s="568"/>
      <c r="G35" s="198"/>
      <c r="H35" s="198"/>
      <c r="I35" s="198"/>
      <c r="J35" s="198"/>
      <c r="K35" s="198"/>
      <c r="L35" s="198"/>
      <c r="M35" s="198"/>
      <c r="N35" s="198"/>
      <c r="O35" s="198"/>
      <c r="P35" s="198"/>
      <c r="Q35" s="198"/>
    </row>
    <row r="36" spans="1:17">
      <c r="A36" s="200"/>
      <c r="B36" s="198"/>
      <c r="C36" s="198"/>
      <c r="D36" s="198"/>
      <c r="E36" s="198"/>
      <c r="F36" s="568"/>
      <c r="G36" s="198"/>
      <c r="H36" s="198"/>
      <c r="I36" s="198"/>
      <c r="J36" s="198"/>
      <c r="K36" s="198"/>
      <c r="L36" s="198"/>
      <c r="M36" s="198"/>
      <c r="N36" s="198"/>
      <c r="O36" s="198"/>
      <c r="P36" s="198"/>
      <c r="Q36" s="198"/>
    </row>
    <row r="37" spans="1:17">
      <c r="A37" s="200"/>
      <c r="B37" s="198"/>
      <c r="C37" s="198"/>
      <c r="D37" s="198"/>
      <c r="E37" s="198"/>
      <c r="F37" s="568"/>
      <c r="G37" s="198"/>
      <c r="H37" s="198"/>
      <c r="I37" s="198"/>
      <c r="J37" s="198"/>
      <c r="K37" s="198"/>
      <c r="L37" s="198"/>
      <c r="M37" s="198"/>
      <c r="N37" s="198"/>
      <c r="O37" s="198"/>
      <c r="P37" s="198"/>
      <c r="Q37" s="198"/>
    </row>
    <row r="38" spans="1:17">
      <c r="A38" s="200"/>
      <c r="B38" s="198"/>
      <c r="C38" s="198"/>
      <c r="D38" s="198"/>
      <c r="E38" s="198"/>
      <c r="F38" s="568"/>
      <c r="G38" s="198"/>
      <c r="H38" s="198"/>
      <c r="I38" s="198"/>
      <c r="J38" s="198"/>
      <c r="K38" s="198"/>
      <c r="L38" s="198"/>
      <c r="M38" s="198"/>
      <c r="N38" s="198"/>
      <c r="O38" s="198"/>
      <c r="P38" s="198"/>
      <c r="Q38" s="198"/>
    </row>
    <row r="39" spans="1:17">
      <c r="A39" s="200"/>
      <c r="B39" s="198"/>
      <c r="C39" s="198"/>
      <c r="D39" s="198"/>
      <c r="E39" s="198"/>
      <c r="F39" s="568"/>
      <c r="G39" s="198"/>
      <c r="H39" s="198"/>
      <c r="I39" s="198"/>
      <c r="J39" s="198"/>
      <c r="K39" s="198"/>
      <c r="L39" s="198"/>
      <c r="M39" s="198"/>
      <c r="N39" s="198"/>
      <c r="O39" s="198"/>
      <c r="P39" s="198"/>
      <c r="Q39" s="198"/>
    </row>
    <row r="40" spans="1:17">
      <c r="A40" s="200"/>
      <c r="B40" s="198"/>
      <c r="C40" s="198"/>
      <c r="D40" s="198"/>
      <c r="E40" s="198"/>
      <c r="F40" s="568"/>
      <c r="G40" s="198"/>
      <c r="H40" s="198"/>
      <c r="I40" s="198"/>
      <c r="J40" s="198"/>
      <c r="K40" s="198"/>
      <c r="L40" s="198"/>
      <c r="M40" s="198"/>
      <c r="N40" s="198"/>
      <c r="O40" s="198"/>
      <c r="P40" s="198"/>
      <c r="Q40" s="198"/>
    </row>
    <row r="41" spans="1:17">
      <c r="A41" s="200"/>
      <c r="B41" s="198"/>
      <c r="C41" s="198"/>
      <c r="D41" s="198"/>
      <c r="E41" s="198"/>
      <c r="F41" s="568"/>
      <c r="G41" s="198"/>
      <c r="H41" s="198"/>
      <c r="I41" s="198"/>
      <c r="J41" s="198"/>
      <c r="K41" s="198"/>
      <c r="L41" s="198"/>
      <c r="M41" s="198"/>
      <c r="N41" s="198"/>
      <c r="O41" s="198"/>
      <c r="P41" s="198"/>
      <c r="Q41" s="198"/>
    </row>
    <row r="42" spans="1:17">
      <c r="A42" s="200"/>
      <c r="B42" s="198"/>
      <c r="C42" s="198"/>
      <c r="D42" s="198"/>
      <c r="E42" s="198"/>
      <c r="F42" s="568"/>
      <c r="G42" s="198"/>
      <c r="H42" s="198"/>
      <c r="I42" s="198"/>
      <c r="J42" s="198"/>
      <c r="K42" s="198"/>
      <c r="L42" s="198"/>
      <c r="M42" s="198"/>
      <c r="N42" s="198"/>
      <c r="O42" s="198"/>
      <c r="P42" s="198"/>
      <c r="Q42" s="198"/>
    </row>
    <row r="43" spans="1:17">
      <c r="A43" s="200"/>
      <c r="B43" s="198"/>
      <c r="C43" s="198"/>
      <c r="D43" s="198"/>
      <c r="E43" s="198"/>
      <c r="F43" s="568"/>
      <c r="G43" s="198"/>
      <c r="H43" s="198"/>
      <c r="I43" s="198"/>
      <c r="J43" s="198"/>
      <c r="K43" s="198"/>
      <c r="L43" s="198"/>
      <c r="M43" s="198"/>
      <c r="N43" s="198"/>
      <c r="O43" s="198"/>
      <c r="P43" s="198"/>
      <c r="Q43" s="198"/>
    </row>
    <row r="44" spans="1:17">
      <c r="A44" s="200"/>
      <c r="B44" s="198"/>
      <c r="C44" s="198"/>
      <c r="D44" s="198"/>
      <c r="E44" s="198"/>
      <c r="F44" s="568"/>
      <c r="G44" s="198"/>
      <c r="H44" s="198"/>
      <c r="I44" s="198"/>
      <c r="J44" s="198"/>
      <c r="K44" s="198"/>
      <c r="L44" s="198"/>
      <c r="M44" s="198"/>
      <c r="N44" s="198"/>
      <c r="O44" s="198"/>
      <c r="P44" s="198"/>
      <c r="Q44" s="198"/>
    </row>
    <row r="45" spans="1:17">
      <c r="A45" s="200"/>
      <c r="B45" s="198"/>
      <c r="C45" s="198"/>
      <c r="D45" s="198"/>
      <c r="E45" s="198"/>
      <c r="F45" s="568"/>
      <c r="G45" s="198"/>
      <c r="H45" s="198"/>
      <c r="I45" s="198"/>
      <c r="J45" s="198"/>
      <c r="K45" s="198"/>
      <c r="L45" s="198"/>
      <c r="M45" s="198"/>
      <c r="N45" s="198"/>
      <c r="O45" s="198"/>
      <c r="P45" s="198"/>
      <c r="Q45" s="198"/>
    </row>
    <row r="46" spans="1:17">
      <c r="A46" s="200"/>
      <c r="B46" s="198"/>
      <c r="C46" s="198"/>
      <c r="D46" s="198"/>
      <c r="E46" s="198"/>
      <c r="F46" s="568"/>
      <c r="G46" s="198"/>
      <c r="H46" s="198"/>
      <c r="I46" s="198"/>
      <c r="J46" s="198"/>
      <c r="K46" s="198"/>
      <c r="L46" s="198"/>
      <c r="M46" s="198"/>
      <c r="N46" s="198"/>
      <c r="O46" s="198"/>
      <c r="P46" s="198"/>
      <c r="Q46" s="198"/>
    </row>
    <row r="47" spans="1:17">
      <c r="A47" s="200"/>
      <c r="B47" s="198"/>
      <c r="C47" s="198"/>
      <c r="D47" s="198"/>
      <c r="E47" s="198"/>
      <c r="F47" s="568"/>
      <c r="G47" s="198"/>
      <c r="H47" s="198"/>
      <c r="I47" s="198"/>
      <c r="J47" s="198"/>
      <c r="K47" s="198"/>
      <c r="L47" s="198"/>
      <c r="M47" s="198"/>
      <c r="N47" s="198"/>
      <c r="O47" s="198"/>
      <c r="P47" s="198"/>
      <c r="Q47" s="198"/>
    </row>
    <row r="48" spans="1:17">
      <c r="A48" s="200"/>
      <c r="B48" s="198"/>
      <c r="C48" s="198"/>
      <c r="D48" s="198"/>
      <c r="E48" s="198"/>
      <c r="F48" s="568"/>
      <c r="G48" s="198"/>
      <c r="H48" s="198"/>
      <c r="I48" s="198"/>
      <c r="J48" s="198"/>
      <c r="K48" s="198"/>
      <c r="L48" s="198"/>
      <c r="M48" s="198"/>
      <c r="N48" s="198"/>
      <c r="O48" s="198"/>
      <c r="P48" s="198"/>
      <c r="Q48" s="198"/>
    </row>
    <row r="49" spans="1:17">
      <c r="A49" s="200"/>
      <c r="B49" s="198"/>
      <c r="C49" s="198"/>
      <c r="D49" s="198"/>
      <c r="E49" s="198"/>
      <c r="F49" s="568"/>
      <c r="G49" s="198"/>
      <c r="H49" s="198"/>
      <c r="I49" s="198"/>
      <c r="J49" s="198"/>
      <c r="K49" s="198"/>
      <c r="L49" s="198"/>
      <c r="M49" s="198"/>
      <c r="N49" s="198"/>
      <c r="O49" s="198"/>
      <c r="P49" s="198"/>
      <c r="Q49" s="198"/>
    </row>
    <row r="50" spans="1:17">
      <c r="A50" s="200"/>
      <c r="B50" s="198"/>
      <c r="C50" s="198"/>
      <c r="D50" s="198"/>
      <c r="E50" s="198"/>
      <c r="F50" s="568"/>
      <c r="G50" s="198"/>
      <c r="H50" s="198"/>
      <c r="I50" s="198"/>
      <c r="J50" s="198"/>
      <c r="K50" s="198"/>
      <c r="L50" s="198"/>
      <c r="M50" s="198"/>
      <c r="N50" s="198"/>
      <c r="O50" s="198"/>
      <c r="P50" s="198"/>
      <c r="Q50" s="198"/>
    </row>
    <row r="51" spans="1:17">
      <c r="A51" s="200"/>
      <c r="B51" s="198"/>
      <c r="C51" s="198"/>
      <c r="D51" s="198"/>
      <c r="E51" s="198"/>
      <c r="F51" s="568"/>
      <c r="G51" s="198"/>
      <c r="H51" s="198"/>
      <c r="I51" s="198"/>
      <c r="J51" s="198"/>
      <c r="K51" s="198"/>
      <c r="L51" s="198"/>
      <c r="M51" s="198"/>
      <c r="N51" s="198"/>
      <c r="O51" s="198"/>
      <c r="P51" s="198"/>
      <c r="Q51" s="198"/>
    </row>
    <row r="52" spans="1:17">
      <c r="A52" s="200"/>
      <c r="B52" s="198"/>
      <c r="C52" s="198"/>
      <c r="D52" s="198"/>
      <c r="E52" s="198"/>
      <c r="F52" s="568"/>
      <c r="G52" s="198"/>
      <c r="H52" s="198"/>
      <c r="I52" s="198"/>
      <c r="J52" s="198"/>
      <c r="K52" s="198"/>
      <c r="L52" s="198"/>
      <c r="M52" s="198"/>
      <c r="N52" s="198"/>
      <c r="O52" s="198"/>
      <c r="P52" s="198"/>
      <c r="Q52" s="198"/>
    </row>
    <row r="53" spans="1:17">
      <c r="A53" s="200"/>
      <c r="B53" s="198"/>
      <c r="C53" s="198"/>
      <c r="D53" s="198"/>
      <c r="E53" s="198"/>
      <c r="F53" s="568"/>
      <c r="G53" s="198"/>
      <c r="H53" s="198"/>
      <c r="I53" s="198"/>
      <c r="J53" s="198"/>
      <c r="K53" s="198"/>
      <c r="L53" s="198"/>
      <c r="M53" s="198"/>
      <c r="N53" s="198"/>
      <c r="O53" s="198"/>
      <c r="P53" s="198"/>
      <c r="Q53" s="198"/>
    </row>
    <row r="54" spans="1:17">
      <c r="A54" s="200"/>
      <c r="B54" s="198"/>
      <c r="C54" s="198"/>
      <c r="D54" s="198"/>
      <c r="E54" s="198"/>
      <c r="F54" s="568"/>
      <c r="G54" s="198"/>
      <c r="H54" s="198"/>
      <c r="I54" s="198"/>
      <c r="J54" s="198"/>
      <c r="K54" s="198"/>
      <c r="L54" s="198"/>
      <c r="M54" s="198"/>
      <c r="N54" s="198"/>
      <c r="O54" s="198"/>
      <c r="P54" s="198"/>
      <c r="Q54" s="198"/>
    </row>
    <row r="55" spans="1:17">
      <c r="A55" s="200"/>
      <c r="B55" s="198"/>
      <c r="C55" s="198"/>
      <c r="D55" s="198"/>
      <c r="E55" s="198"/>
      <c r="F55" s="568"/>
      <c r="G55" s="198"/>
      <c r="H55" s="198"/>
      <c r="I55" s="198"/>
      <c r="J55" s="198"/>
      <c r="K55" s="198"/>
      <c r="L55" s="198"/>
      <c r="M55" s="198"/>
      <c r="N55" s="198"/>
      <c r="O55" s="198"/>
      <c r="P55" s="198"/>
      <c r="Q55" s="198"/>
    </row>
    <row r="56" spans="1:17">
      <c r="A56" s="200"/>
      <c r="B56" s="198"/>
      <c r="C56" s="198"/>
      <c r="D56" s="198"/>
      <c r="E56" s="198"/>
      <c r="F56" s="568"/>
      <c r="G56" s="198"/>
      <c r="H56" s="198"/>
      <c r="I56" s="198"/>
      <c r="J56" s="198"/>
      <c r="K56" s="198"/>
      <c r="L56" s="198"/>
      <c r="M56" s="198"/>
      <c r="N56" s="198"/>
      <c r="O56" s="198"/>
      <c r="P56" s="198"/>
      <c r="Q56" s="198"/>
    </row>
    <row r="57" spans="1:17">
      <c r="A57" s="200"/>
      <c r="B57" s="198"/>
      <c r="C57" s="198"/>
      <c r="D57" s="198"/>
      <c r="E57" s="198"/>
      <c r="F57" s="568"/>
      <c r="G57" s="198"/>
      <c r="H57" s="198"/>
      <c r="I57" s="198"/>
      <c r="J57" s="198"/>
      <c r="K57" s="198"/>
      <c r="L57" s="198"/>
      <c r="M57" s="198"/>
      <c r="N57" s="198"/>
      <c r="O57" s="198"/>
      <c r="P57" s="198"/>
      <c r="Q57" s="198"/>
    </row>
    <row r="58" spans="1:17">
      <c r="A58" s="200"/>
      <c r="B58" s="198"/>
      <c r="C58" s="198"/>
      <c r="D58" s="198"/>
      <c r="E58" s="198"/>
      <c r="F58" s="568"/>
      <c r="G58" s="198"/>
      <c r="H58" s="198"/>
      <c r="I58" s="198"/>
      <c r="J58" s="198"/>
      <c r="K58" s="198"/>
      <c r="L58" s="198"/>
      <c r="M58" s="198"/>
      <c r="N58" s="198"/>
      <c r="O58" s="198"/>
      <c r="P58" s="198"/>
      <c r="Q58" s="198"/>
    </row>
    <row r="59" spans="1:17">
      <c r="A59" s="200"/>
      <c r="B59" s="198"/>
      <c r="C59" s="198"/>
      <c r="D59" s="198"/>
      <c r="E59" s="198"/>
      <c r="F59" s="568"/>
      <c r="G59" s="198"/>
      <c r="H59" s="198"/>
      <c r="I59" s="198"/>
      <c r="J59" s="198"/>
      <c r="K59" s="198"/>
      <c r="L59" s="198"/>
      <c r="M59" s="198"/>
      <c r="N59" s="198"/>
      <c r="O59" s="198"/>
      <c r="P59" s="198"/>
      <c r="Q59" s="198"/>
    </row>
    <row r="60" spans="1:17">
      <c r="A60" s="200"/>
      <c r="B60" s="198"/>
      <c r="C60" s="198"/>
      <c r="D60" s="198"/>
      <c r="E60" s="198"/>
      <c r="F60" s="568"/>
      <c r="G60" s="198"/>
      <c r="H60" s="198"/>
      <c r="I60" s="198"/>
      <c r="J60" s="198"/>
      <c r="K60" s="198"/>
      <c r="L60" s="198"/>
      <c r="M60" s="198"/>
      <c r="N60" s="198"/>
      <c r="O60" s="198"/>
      <c r="P60" s="198"/>
      <c r="Q60" s="198"/>
    </row>
    <row r="61" spans="1:17" ht="15.75" thickBot="1">
      <c r="A61" s="2038"/>
      <c r="B61" s="1909"/>
      <c r="C61" s="1909"/>
      <c r="D61" s="1909"/>
      <c r="E61" s="1909"/>
      <c r="F61" s="2039"/>
      <c r="G61" s="198"/>
      <c r="H61" s="198"/>
      <c r="I61" s="198"/>
      <c r="J61" s="198"/>
      <c r="K61" s="198"/>
      <c r="L61" s="198"/>
      <c r="M61" s="198"/>
      <c r="N61" s="198"/>
      <c r="O61" s="198"/>
      <c r="P61" s="198"/>
      <c r="Q61" s="198"/>
    </row>
    <row r="62" spans="1:17">
      <c r="A62" s="198"/>
      <c r="B62" s="198"/>
      <c r="C62" s="198"/>
      <c r="D62" s="198"/>
      <c r="E62" s="198"/>
      <c r="F62" s="198"/>
      <c r="G62" s="198"/>
      <c r="H62" s="198"/>
      <c r="I62" s="198"/>
      <c r="J62" s="198"/>
      <c r="K62" s="198"/>
      <c r="L62" s="198"/>
      <c r="M62" s="198"/>
      <c r="N62" s="198"/>
      <c r="O62" s="198"/>
      <c r="P62" s="198"/>
      <c r="Q62" s="198"/>
    </row>
    <row r="63" spans="1:17">
      <c r="A63" s="198" t="s">
        <v>371</v>
      </c>
      <c r="B63" s="198"/>
      <c r="C63" s="198"/>
      <c r="D63" s="198"/>
      <c r="E63" s="198"/>
      <c r="F63" s="198"/>
      <c r="G63" s="198"/>
      <c r="H63" s="198"/>
      <c r="I63" s="198"/>
      <c r="J63" s="198"/>
      <c r="K63" s="198"/>
      <c r="L63" s="198"/>
      <c r="M63" s="198"/>
      <c r="N63" s="198"/>
      <c r="O63" s="198"/>
      <c r="P63" s="198"/>
      <c r="Q63" s="198"/>
    </row>
    <row r="64" spans="1:17">
      <c r="A64" s="252" t="s">
        <v>2092</v>
      </c>
      <c r="B64" s="252"/>
      <c r="C64" s="252"/>
      <c r="D64" s="252"/>
      <c r="E64" s="252"/>
      <c r="F64" s="252"/>
      <c r="G64" s="198"/>
      <c r="H64" s="198"/>
      <c r="I64" s="198"/>
      <c r="J64" s="198"/>
      <c r="K64" s="198"/>
      <c r="L64" s="198"/>
      <c r="M64" s="198"/>
      <c r="N64" s="198"/>
      <c r="O64" s="198"/>
      <c r="P64" s="198"/>
      <c r="Q64" s="198"/>
    </row>
    <row r="65" spans="1:17" ht="15.75">
      <c r="A65" s="1912" t="s">
        <v>2500</v>
      </c>
      <c r="B65" s="252"/>
      <c r="C65" s="252"/>
      <c r="D65" s="252"/>
      <c r="E65" s="252"/>
      <c r="F65" s="252"/>
      <c r="G65" s="198"/>
      <c r="H65" s="198"/>
      <c r="I65" s="198"/>
      <c r="J65" s="198"/>
      <c r="K65" s="198"/>
      <c r="L65" s="198"/>
      <c r="M65" s="198"/>
      <c r="N65" s="198"/>
      <c r="O65" s="198"/>
      <c r="P65" s="198"/>
      <c r="Q65" s="198"/>
    </row>
    <row r="66" spans="1:17">
      <c r="A66" s="198"/>
      <c r="B66" s="198"/>
      <c r="C66" s="198"/>
      <c r="D66" s="198"/>
      <c r="E66" s="198"/>
      <c r="F66" s="198"/>
      <c r="G66" s="198"/>
      <c r="H66" s="198"/>
      <c r="I66" s="198"/>
      <c r="J66" s="198"/>
      <c r="K66" s="198"/>
      <c r="L66" s="198"/>
      <c r="M66" s="198"/>
      <c r="N66" s="198"/>
      <c r="O66" s="198"/>
      <c r="P66" s="198"/>
      <c r="Q66" s="198"/>
    </row>
    <row r="67" spans="1:17" ht="15.75" thickBot="1">
      <c r="A67" s="198" t="s">
        <v>3553</v>
      </c>
      <c r="B67" s="198"/>
      <c r="C67" s="198"/>
      <c r="D67" s="198"/>
      <c r="E67" s="1925" t="s">
        <v>4662</v>
      </c>
      <c r="F67" s="1875" t="s">
        <v>4660</v>
      </c>
      <c r="G67" s="198"/>
      <c r="H67" s="198"/>
      <c r="I67" s="198"/>
      <c r="J67" s="198"/>
      <c r="K67" s="198"/>
      <c r="L67" s="198"/>
      <c r="M67" s="198"/>
      <c r="N67" s="198"/>
      <c r="O67" s="198"/>
      <c r="P67" s="198"/>
      <c r="Q67" s="198"/>
    </row>
    <row r="68" spans="1:17">
      <c r="A68" s="572"/>
      <c r="B68" s="573"/>
      <c r="C68" s="573"/>
      <c r="D68" s="573"/>
      <c r="E68" s="573"/>
      <c r="F68" s="574"/>
      <c r="G68" s="198"/>
      <c r="H68" s="198"/>
      <c r="I68" s="198"/>
      <c r="J68" s="198"/>
      <c r="K68" s="198"/>
      <c r="L68" s="198"/>
      <c r="M68" s="198"/>
      <c r="N68" s="198"/>
      <c r="O68" s="198"/>
      <c r="P68" s="198"/>
      <c r="Q68" s="198"/>
    </row>
    <row r="69" spans="1:17">
      <c r="A69" s="200"/>
      <c r="B69" s="252" t="s">
        <v>2501</v>
      </c>
      <c r="C69" s="252"/>
      <c r="D69" s="252"/>
      <c r="E69" s="252"/>
      <c r="F69" s="570"/>
      <c r="G69" s="198"/>
      <c r="H69" s="198"/>
      <c r="I69" s="198"/>
      <c r="J69" s="198"/>
      <c r="K69" s="198"/>
      <c r="L69" s="198"/>
      <c r="M69" s="198"/>
      <c r="N69" s="198"/>
      <c r="O69" s="198"/>
      <c r="P69" s="198"/>
      <c r="Q69" s="198"/>
    </row>
    <row r="70" spans="1:17">
      <c r="A70" s="1876"/>
      <c r="B70" s="1877"/>
      <c r="C70" s="1877"/>
      <c r="D70" s="1877"/>
      <c r="E70" s="1877"/>
      <c r="F70" s="1880"/>
      <c r="G70" s="198"/>
      <c r="H70" s="198"/>
      <c r="I70" s="198"/>
      <c r="J70" s="198"/>
      <c r="K70" s="198"/>
      <c r="L70" s="198"/>
      <c r="M70" s="198"/>
      <c r="N70" s="198"/>
      <c r="O70" s="198"/>
      <c r="P70" s="198"/>
      <c r="Q70" s="198"/>
    </row>
    <row r="71" spans="1:17">
      <c r="A71" s="2029"/>
      <c r="B71" s="1737"/>
      <c r="C71" s="1737"/>
      <c r="D71" s="1737"/>
      <c r="E71" s="2030" t="s">
        <v>360</v>
      </c>
      <c r="F71" s="2031" t="s">
        <v>3865</v>
      </c>
      <c r="G71" s="198"/>
      <c r="H71" s="198"/>
      <c r="I71" s="198"/>
      <c r="J71" s="198"/>
      <c r="K71" s="198"/>
      <c r="L71" s="198"/>
      <c r="M71" s="198"/>
      <c r="N71" s="198"/>
      <c r="O71" s="198"/>
      <c r="P71" s="198"/>
      <c r="Q71" s="198"/>
    </row>
    <row r="72" spans="1:17">
      <c r="A72" s="1881" t="s">
        <v>361</v>
      </c>
      <c r="B72" s="198"/>
      <c r="C72" s="252" t="s">
        <v>362</v>
      </c>
      <c r="D72" s="252"/>
      <c r="E72" s="217" t="s">
        <v>363</v>
      </c>
      <c r="F72" s="220" t="s">
        <v>364</v>
      </c>
      <c r="G72" s="198"/>
      <c r="H72" s="198"/>
      <c r="I72" s="198"/>
      <c r="J72" s="198"/>
      <c r="K72" s="198"/>
      <c r="L72" s="198"/>
      <c r="M72" s="198"/>
      <c r="N72" s="198"/>
      <c r="O72" s="198"/>
      <c r="P72" s="198"/>
      <c r="Q72" s="198"/>
    </row>
    <row r="73" spans="1:17">
      <c r="A73" s="1881" t="s">
        <v>342</v>
      </c>
      <c r="B73" s="198"/>
      <c r="C73" s="198"/>
      <c r="D73" s="198"/>
      <c r="E73" s="217" t="s">
        <v>365</v>
      </c>
      <c r="F73" s="220" t="s">
        <v>2493</v>
      </c>
      <c r="G73" s="198"/>
      <c r="H73" s="198"/>
      <c r="I73" s="198"/>
      <c r="J73" s="198"/>
      <c r="K73" s="198"/>
      <c r="L73" s="198"/>
      <c r="M73" s="198"/>
      <c r="N73" s="198"/>
      <c r="O73" s="198"/>
      <c r="P73" s="198"/>
      <c r="Q73" s="198"/>
    </row>
    <row r="74" spans="1:17">
      <c r="A74" s="1888"/>
      <c r="B74" s="1877"/>
      <c r="C74" s="1879" t="s">
        <v>2004</v>
      </c>
      <c r="D74" s="1879"/>
      <c r="E74" s="222" t="s">
        <v>366</v>
      </c>
      <c r="F74" s="223" t="s">
        <v>2006</v>
      </c>
      <c r="G74" s="198"/>
      <c r="H74" s="198"/>
      <c r="I74" s="198"/>
      <c r="J74" s="198"/>
      <c r="K74" s="198"/>
      <c r="L74" s="198"/>
      <c r="M74" s="198"/>
      <c r="N74" s="198"/>
      <c r="O74" s="198"/>
      <c r="P74" s="198"/>
      <c r="Q74" s="198"/>
    </row>
    <row r="75" spans="1:17">
      <c r="A75" s="200"/>
      <c r="B75" s="201"/>
      <c r="C75" s="2040" t="s">
        <v>3427</v>
      </c>
      <c r="D75" s="198"/>
      <c r="E75" s="1747"/>
      <c r="F75" s="1732"/>
      <c r="G75" s="198"/>
      <c r="H75" s="198"/>
      <c r="I75" s="198"/>
      <c r="J75" s="198"/>
      <c r="K75" s="198"/>
      <c r="L75" s="198"/>
      <c r="M75" s="198"/>
      <c r="N75" s="198"/>
      <c r="O75" s="198"/>
      <c r="P75" s="198"/>
      <c r="Q75" s="198"/>
    </row>
    <row r="76" spans="1:17">
      <c r="A76" s="200"/>
      <c r="B76" s="201"/>
      <c r="C76" s="198" t="s">
        <v>4917</v>
      </c>
      <c r="D76" s="198"/>
      <c r="E76" s="1747">
        <v>18954409.644089282</v>
      </c>
      <c r="F76" s="1732">
        <v>12320956.704480996</v>
      </c>
      <c r="G76" s="248"/>
      <c r="H76" s="198"/>
      <c r="I76" s="2041"/>
      <c r="J76" s="198"/>
      <c r="K76" s="198"/>
      <c r="L76" s="198"/>
      <c r="M76" s="198"/>
      <c r="N76" s="198"/>
      <c r="O76" s="198"/>
      <c r="P76" s="198"/>
      <c r="Q76" s="198"/>
    </row>
    <row r="77" spans="1:17">
      <c r="A77" s="200"/>
      <c r="B77" s="201"/>
      <c r="C77" s="2042" t="s">
        <v>4918</v>
      </c>
      <c r="D77" s="198"/>
      <c r="E77" s="1747">
        <v>41842716.159218781</v>
      </c>
      <c r="F77" s="1732">
        <v>39199199.183757558</v>
      </c>
      <c r="G77" s="248"/>
      <c r="H77" s="198"/>
      <c r="I77" s="2041"/>
      <c r="J77" s="198"/>
      <c r="K77" s="198"/>
      <c r="L77" s="198"/>
      <c r="M77" s="198"/>
      <c r="N77" s="198"/>
      <c r="O77" s="198"/>
      <c r="P77" s="198"/>
      <c r="Q77" s="198"/>
    </row>
    <row r="78" spans="1:17">
      <c r="A78" s="200"/>
      <c r="B78" s="201"/>
      <c r="C78" s="198" t="s">
        <v>4919</v>
      </c>
      <c r="D78" s="198"/>
      <c r="E78" s="1747">
        <v>137278075.08362478</v>
      </c>
      <c r="F78" s="1732">
        <v>107801152.33462599</v>
      </c>
      <c r="G78" s="248"/>
      <c r="H78" s="198"/>
      <c r="I78" s="2041"/>
      <c r="J78" s="198"/>
      <c r="K78" s="198"/>
      <c r="L78" s="198"/>
      <c r="M78" s="198"/>
      <c r="N78" s="198"/>
      <c r="O78" s="198"/>
      <c r="P78" s="198"/>
      <c r="Q78" s="198"/>
    </row>
    <row r="79" spans="1:17">
      <c r="A79" s="200"/>
      <c r="B79" s="201"/>
      <c r="C79" s="198" t="s">
        <v>4920</v>
      </c>
      <c r="D79" s="198"/>
      <c r="E79" s="1747">
        <v>34278201.867293999</v>
      </c>
      <c r="F79" s="1732">
        <v>59816777.220748998</v>
      </c>
      <c r="G79" s="248"/>
      <c r="H79" s="198"/>
      <c r="I79" s="2041"/>
      <c r="J79" s="198"/>
      <c r="K79" s="198"/>
      <c r="L79" s="198"/>
      <c r="M79" s="198"/>
      <c r="N79" s="198"/>
      <c r="O79" s="198"/>
      <c r="P79" s="198"/>
      <c r="Q79" s="198"/>
    </row>
    <row r="80" spans="1:17">
      <c r="A80" s="200"/>
      <c r="B80" s="201"/>
      <c r="C80" s="198" t="s">
        <v>4536</v>
      </c>
      <c r="D80" s="198"/>
      <c r="E80" s="1747">
        <v>53892542.692538008</v>
      </c>
      <c r="F80" s="1732">
        <v>32020438.627246991</v>
      </c>
      <c r="G80" s="248"/>
      <c r="H80" s="198"/>
      <c r="I80" s="2041"/>
      <c r="J80" s="198"/>
      <c r="K80" s="198"/>
      <c r="L80" s="198"/>
      <c r="M80" s="198"/>
      <c r="N80" s="198"/>
      <c r="O80" s="198"/>
      <c r="P80" s="198"/>
      <c r="Q80" s="198"/>
    </row>
    <row r="81" spans="1:17">
      <c r="A81" s="200"/>
      <c r="B81" s="201"/>
      <c r="C81" s="198" t="s">
        <v>513</v>
      </c>
      <c r="D81" s="198"/>
      <c r="E81" s="1747">
        <v>15495561.718200006</v>
      </c>
      <c r="F81" s="1732">
        <v>20660632.818041805</v>
      </c>
      <c r="G81" s="248"/>
      <c r="H81" s="198"/>
      <c r="I81" s="2041"/>
      <c r="J81" s="198"/>
      <c r="K81" s="198"/>
      <c r="L81" s="198"/>
      <c r="M81" s="198"/>
      <c r="N81" s="198"/>
      <c r="O81" s="198"/>
      <c r="P81" s="198"/>
      <c r="Q81" s="198"/>
    </row>
    <row r="82" spans="1:17">
      <c r="A82" s="200"/>
      <c r="B82" s="201"/>
      <c r="C82" s="198"/>
      <c r="D82" s="198"/>
      <c r="E82" s="1747"/>
      <c r="F82" s="1732"/>
      <c r="G82" s="248"/>
      <c r="H82" s="198"/>
      <c r="I82" s="2041"/>
      <c r="J82" s="198"/>
      <c r="K82" s="198"/>
      <c r="L82" s="198"/>
      <c r="M82" s="198"/>
      <c r="N82" s="198"/>
      <c r="O82" s="198"/>
      <c r="P82" s="198"/>
      <c r="Q82" s="198"/>
    </row>
    <row r="83" spans="1:17">
      <c r="A83" s="200"/>
      <c r="B83" s="201"/>
      <c r="C83" s="198"/>
      <c r="D83" s="198"/>
      <c r="E83" s="1747"/>
      <c r="F83" s="1732"/>
      <c r="G83" s="248"/>
      <c r="H83" s="198"/>
      <c r="I83" s="2041"/>
      <c r="J83" s="198"/>
      <c r="K83" s="198"/>
      <c r="L83" s="198"/>
      <c r="M83" s="198"/>
      <c r="N83" s="198"/>
      <c r="O83" s="198"/>
      <c r="P83" s="198"/>
      <c r="Q83" s="198"/>
    </row>
    <row r="84" spans="1:17">
      <c r="A84" s="200"/>
      <c r="B84" s="201"/>
      <c r="C84" s="198"/>
      <c r="D84" s="198"/>
      <c r="E84" s="1747"/>
      <c r="F84" s="1732"/>
      <c r="G84" s="198"/>
      <c r="H84" s="198"/>
      <c r="I84" s="2041"/>
      <c r="J84" s="198"/>
      <c r="K84" s="198"/>
      <c r="L84" s="198"/>
      <c r="M84" s="198"/>
      <c r="N84" s="198"/>
      <c r="O84" s="198"/>
      <c r="P84" s="198"/>
      <c r="Q84" s="198"/>
    </row>
    <row r="85" spans="1:17">
      <c r="A85" s="200"/>
      <c r="B85" s="201"/>
      <c r="C85" s="198"/>
      <c r="D85" s="198"/>
      <c r="E85" s="1747"/>
      <c r="F85" s="1732"/>
      <c r="G85" s="198"/>
      <c r="H85" s="198"/>
      <c r="I85" s="2041"/>
      <c r="J85" s="198"/>
      <c r="K85" s="198"/>
      <c r="L85" s="198"/>
      <c r="M85" s="198"/>
      <c r="N85" s="198"/>
      <c r="O85" s="198"/>
      <c r="P85" s="198"/>
      <c r="Q85" s="198"/>
    </row>
    <row r="86" spans="1:17" ht="15.75" thickBot="1">
      <c r="A86" s="200"/>
      <c r="B86" s="201"/>
      <c r="C86" s="198"/>
      <c r="D86" s="198" t="s">
        <v>3343</v>
      </c>
      <c r="E86" s="2043">
        <f>SUM(E76:E85)</f>
        <v>301741507.16496491</v>
      </c>
      <c r="F86" s="2044">
        <f>SUM(F76:F85)</f>
        <v>271819156.88890231</v>
      </c>
      <c r="G86" s="198"/>
      <c r="H86" s="198"/>
      <c r="I86" s="251"/>
      <c r="J86" s="198"/>
      <c r="K86" s="198"/>
      <c r="L86" s="198"/>
      <c r="M86" s="198"/>
      <c r="N86" s="198"/>
      <c r="O86" s="198"/>
      <c r="P86" s="198"/>
      <c r="Q86" s="198"/>
    </row>
    <row r="87" spans="1:17" ht="15.75" thickTop="1">
      <c r="A87" s="200"/>
      <c r="B87" s="201"/>
      <c r="C87" s="198"/>
      <c r="D87" s="198"/>
      <c r="E87" s="1747"/>
      <c r="F87" s="1732"/>
      <c r="G87" s="198"/>
      <c r="H87" s="198"/>
      <c r="I87" s="198"/>
      <c r="J87" s="198"/>
      <c r="K87" s="198"/>
      <c r="L87" s="198"/>
      <c r="M87" s="198"/>
      <c r="N87" s="198"/>
      <c r="O87" s="198"/>
      <c r="P87" s="198"/>
      <c r="Q87" s="198"/>
    </row>
    <row r="88" spans="1:17">
      <c r="A88" s="200"/>
      <c r="B88" s="201"/>
      <c r="D88" s="198"/>
      <c r="E88" s="1747"/>
      <c r="F88" s="1732"/>
      <c r="G88" s="198"/>
      <c r="H88" s="198"/>
      <c r="I88" s="198"/>
      <c r="J88" s="198"/>
      <c r="K88" s="198"/>
      <c r="L88" s="198"/>
      <c r="M88" s="198"/>
      <c r="N88" s="198"/>
      <c r="O88" s="198"/>
      <c r="P88" s="198"/>
      <c r="Q88" s="198"/>
    </row>
    <row r="89" spans="1:17">
      <c r="A89" s="200"/>
      <c r="B89" s="201"/>
      <c r="C89" s="198"/>
      <c r="D89" s="198"/>
      <c r="E89" s="1747"/>
      <c r="F89" s="1732"/>
      <c r="G89" s="198"/>
      <c r="H89" s="198"/>
      <c r="I89" s="198"/>
      <c r="J89" s="198"/>
      <c r="K89" s="198"/>
      <c r="L89" s="198"/>
      <c r="M89" s="198"/>
      <c r="N89" s="198"/>
      <c r="O89" s="198"/>
      <c r="P89" s="198"/>
      <c r="Q89" s="198"/>
    </row>
    <row r="90" spans="1:17">
      <c r="A90" s="200"/>
      <c r="B90" s="201"/>
      <c r="C90" s="198"/>
      <c r="D90" s="198"/>
      <c r="E90" s="1747"/>
      <c r="F90" s="1732"/>
      <c r="G90" s="198"/>
      <c r="H90" s="198"/>
      <c r="I90" s="198"/>
      <c r="J90" s="198"/>
      <c r="K90" s="198"/>
      <c r="L90" s="198"/>
      <c r="M90" s="198"/>
      <c r="N90" s="198"/>
      <c r="O90" s="198"/>
      <c r="P90" s="198"/>
      <c r="Q90" s="198"/>
    </row>
    <row r="91" spans="1:17">
      <c r="A91" s="200"/>
      <c r="B91" s="201"/>
      <c r="C91" s="198"/>
      <c r="D91" s="198"/>
      <c r="E91" s="1747"/>
      <c r="F91" s="1732"/>
      <c r="G91" s="198"/>
      <c r="H91" s="198"/>
      <c r="I91" s="198"/>
      <c r="J91" s="198"/>
      <c r="K91" s="198"/>
      <c r="L91" s="198"/>
      <c r="M91" s="198"/>
      <c r="N91" s="198"/>
      <c r="O91" s="198"/>
      <c r="P91" s="198"/>
      <c r="Q91" s="198"/>
    </row>
    <row r="92" spans="1:17">
      <c r="A92" s="200"/>
      <c r="B92" s="201"/>
      <c r="C92" s="198"/>
      <c r="D92" s="198"/>
      <c r="E92" s="1747"/>
      <c r="F92" s="1732"/>
      <c r="G92" s="198"/>
      <c r="H92" s="198"/>
      <c r="I92" s="198"/>
      <c r="J92" s="198"/>
      <c r="K92" s="198"/>
      <c r="L92" s="198"/>
      <c r="M92" s="198"/>
      <c r="N92" s="198"/>
      <c r="O92" s="198"/>
      <c r="P92" s="198"/>
      <c r="Q92" s="198"/>
    </row>
    <row r="93" spans="1:17">
      <c r="A93" s="200"/>
      <c r="B93" s="201"/>
      <c r="C93" s="198"/>
      <c r="D93" s="198"/>
      <c r="E93" s="1747"/>
      <c r="F93" s="1732"/>
      <c r="G93" s="198"/>
      <c r="H93" s="198"/>
      <c r="I93" s="198"/>
      <c r="J93" s="198"/>
      <c r="K93" s="198"/>
      <c r="L93" s="198"/>
      <c r="M93" s="198"/>
      <c r="N93" s="198"/>
      <c r="O93" s="198"/>
      <c r="P93" s="198"/>
      <c r="Q93" s="198"/>
    </row>
    <row r="94" spans="1:17">
      <c r="A94" s="200"/>
      <c r="B94" s="201"/>
      <c r="C94" s="198"/>
      <c r="D94" s="198"/>
      <c r="E94" s="1747"/>
      <c r="F94" s="1732"/>
      <c r="G94" s="198"/>
      <c r="H94" s="198"/>
      <c r="I94" s="198"/>
      <c r="J94" s="198"/>
      <c r="K94" s="198"/>
      <c r="L94" s="198"/>
      <c r="M94" s="198"/>
      <c r="N94" s="198"/>
      <c r="O94" s="198"/>
      <c r="P94" s="198"/>
      <c r="Q94" s="198"/>
    </row>
    <row r="95" spans="1:17">
      <c r="A95" s="200"/>
      <c r="B95" s="201"/>
      <c r="C95" s="198"/>
      <c r="D95" s="198"/>
      <c r="E95" s="1747"/>
      <c r="F95" s="1732"/>
      <c r="G95" s="198"/>
      <c r="H95" s="198"/>
      <c r="I95" s="198"/>
      <c r="J95" s="198"/>
      <c r="K95" s="198"/>
      <c r="L95" s="198"/>
      <c r="M95" s="198"/>
      <c r="N95" s="198"/>
      <c r="O95" s="198"/>
      <c r="P95" s="198"/>
      <c r="Q95" s="198"/>
    </row>
    <row r="96" spans="1:17">
      <c r="A96" s="200"/>
      <c r="B96" s="201"/>
      <c r="C96" s="198"/>
      <c r="D96" s="198"/>
      <c r="E96" s="1747"/>
      <c r="F96" s="1732"/>
      <c r="G96" s="198"/>
      <c r="H96" s="198"/>
      <c r="I96" s="198"/>
      <c r="J96" s="198"/>
      <c r="K96" s="198"/>
      <c r="L96" s="198"/>
      <c r="M96" s="198"/>
      <c r="N96" s="198"/>
      <c r="O96" s="198"/>
      <c r="P96" s="198"/>
      <c r="Q96" s="198"/>
    </row>
    <row r="97" spans="1:17">
      <c r="A97" s="200"/>
      <c r="B97" s="201"/>
      <c r="C97" s="198"/>
      <c r="D97" s="198"/>
      <c r="E97" s="1747"/>
      <c r="F97" s="1732"/>
      <c r="G97" s="198"/>
      <c r="H97" s="198"/>
      <c r="I97" s="198"/>
      <c r="J97" s="198"/>
      <c r="K97" s="198"/>
      <c r="L97" s="198"/>
      <c r="M97" s="198"/>
      <c r="N97" s="198"/>
      <c r="O97" s="198"/>
      <c r="P97" s="198"/>
      <c r="Q97" s="198"/>
    </row>
    <row r="98" spans="1:17">
      <c r="A98" s="200"/>
      <c r="B98" s="201"/>
      <c r="C98" s="198"/>
      <c r="D98" s="198"/>
      <c r="E98" s="1747"/>
      <c r="F98" s="1732"/>
      <c r="G98" s="198"/>
      <c r="H98" s="198"/>
      <c r="I98" s="198"/>
      <c r="J98" s="198"/>
      <c r="K98" s="198"/>
      <c r="L98" s="198"/>
      <c r="M98" s="198"/>
      <c r="N98" s="198"/>
      <c r="O98" s="198"/>
      <c r="P98" s="198"/>
      <c r="Q98" s="198"/>
    </row>
    <row r="99" spans="1:17">
      <c r="A99" s="200"/>
      <c r="B99" s="201"/>
      <c r="C99" s="198"/>
      <c r="D99" s="198"/>
      <c r="E99" s="1747"/>
      <c r="F99" s="1732"/>
      <c r="G99" s="198"/>
      <c r="H99" s="198"/>
      <c r="I99" s="198"/>
      <c r="J99" s="198"/>
      <c r="K99" s="198"/>
      <c r="L99" s="198"/>
      <c r="M99" s="198"/>
      <c r="N99" s="198"/>
      <c r="O99" s="198"/>
      <c r="P99" s="198"/>
      <c r="Q99" s="198"/>
    </row>
    <row r="100" spans="1:17">
      <c r="A100" s="200"/>
      <c r="B100" s="201"/>
      <c r="C100" s="198"/>
      <c r="D100" s="198"/>
      <c r="E100" s="1747"/>
      <c r="F100" s="1732"/>
      <c r="G100" s="198"/>
      <c r="H100" s="198"/>
      <c r="I100" s="198"/>
      <c r="J100" s="198"/>
      <c r="K100" s="198"/>
      <c r="L100" s="198"/>
      <c r="M100" s="198"/>
      <c r="N100" s="198"/>
      <c r="O100" s="198"/>
      <c r="P100" s="198"/>
      <c r="Q100" s="198"/>
    </row>
    <row r="101" spans="1:17">
      <c r="A101" s="200"/>
      <c r="B101" s="201"/>
      <c r="C101" s="198"/>
      <c r="D101" s="198"/>
      <c r="E101" s="1747"/>
      <c r="F101" s="1732"/>
      <c r="G101" s="198"/>
      <c r="H101" s="198"/>
      <c r="I101" s="198"/>
      <c r="J101" s="198"/>
      <c r="K101" s="198"/>
      <c r="L101" s="198"/>
      <c r="M101" s="198"/>
      <c r="N101" s="198"/>
      <c r="O101" s="198"/>
      <c r="P101" s="198"/>
      <c r="Q101" s="198"/>
    </row>
    <row r="102" spans="1:17">
      <c r="A102" s="200"/>
      <c r="B102" s="201"/>
      <c r="C102" s="198"/>
      <c r="D102" s="198"/>
      <c r="E102" s="1747"/>
      <c r="F102" s="1732"/>
      <c r="G102" s="198"/>
      <c r="H102" s="198"/>
      <c r="I102" s="198"/>
      <c r="J102" s="198"/>
      <c r="K102" s="198"/>
      <c r="L102" s="198"/>
      <c r="M102" s="198"/>
      <c r="N102" s="198"/>
      <c r="O102" s="198"/>
      <c r="P102" s="198"/>
      <c r="Q102" s="198"/>
    </row>
    <row r="103" spans="1:17">
      <c r="A103" s="200"/>
      <c r="B103" s="201"/>
      <c r="C103" s="198"/>
      <c r="D103" s="198"/>
      <c r="E103" s="1747"/>
      <c r="F103" s="1732"/>
      <c r="G103" s="198"/>
      <c r="H103" s="198"/>
      <c r="I103" s="198"/>
      <c r="J103" s="198"/>
      <c r="K103" s="198"/>
      <c r="L103" s="198"/>
      <c r="M103" s="198"/>
      <c r="N103" s="198"/>
      <c r="O103" s="198"/>
      <c r="P103" s="198"/>
      <c r="Q103" s="198"/>
    </row>
    <row r="104" spans="1:17">
      <c r="A104" s="200"/>
      <c r="B104" s="201"/>
      <c r="C104" s="198"/>
      <c r="D104" s="198"/>
      <c r="E104" s="1747"/>
      <c r="F104" s="1732"/>
      <c r="G104" s="198"/>
      <c r="H104" s="198"/>
      <c r="I104" s="198"/>
      <c r="J104" s="198"/>
      <c r="K104" s="198"/>
      <c r="L104" s="198"/>
      <c r="M104" s="198"/>
      <c r="N104" s="198"/>
      <c r="O104" s="198"/>
      <c r="P104" s="198"/>
      <c r="Q104" s="198"/>
    </row>
    <row r="105" spans="1:17">
      <c r="A105" s="200"/>
      <c r="B105" s="201"/>
      <c r="C105" s="198"/>
      <c r="D105" s="198"/>
      <c r="E105" s="1747"/>
      <c r="F105" s="1732"/>
      <c r="G105" s="198"/>
      <c r="H105" s="198"/>
      <c r="I105" s="198"/>
      <c r="J105" s="198"/>
      <c r="K105" s="198"/>
      <c r="L105" s="198"/>
      <c r="M105" s="198"/>
      <c r="N105" s="198"/>
      <c r="O105" s="198"/>
      <c r="P105" s="198"/>
      <c r="Q105" s="198"/>
    </row>
    <row r="106" spans="1:17">
      <c r="A106" s="200"/>
      <c r="B106" s="201"/>
      <c r="C106" s="198"/>
      <c r="D106" s="198"/>
      <c r="E106" s="1747"/>
      <c r="F106" s="1732"/>
      <c r="G106" s="198"/>
      <c r="H106" s="198"/>
      <c r="I106" s="198"/>
      <c r="J106" s="198"/>
      <c r="K106" s="198"/>
      <c r="L106" s="198"/>
      <c r="M106" s="198"/>
      <c r="N106" s="198"/>
      <c r="O106" s="198"/>
      <c r="P106" s="198"/>
      <c r="Q106" s="198"/>
    </row>
    <row r="107" spans="1:17" ht="15.75">
      <c r="A107" s="200"/>
      <c r="B107" s="201"/>
      <c r="C107" s="198"/>
      <c r="D107" s="198"/>
      <c r="E107" s="1747"/>
      <c r="F107" s="1732"/>
      <c r="G107" s="1731"/>
      <c r="H107" s="2034"/>
      <c r="I107" s="198"/>
      <c r="J107" s="198"/>
      <c r="K107" s="198"/>
      <c r="L107" s="198"/>
      <c r="M107" s="198"/>
      <c r="N107" s="198"/>
      <c r="O107" s="198"/>
      <c r="P107" s="198"/>
      <c r="Q107" s="198"/>
    </row>
    <row r="108" spans="1:17" ht="15.75">
      <c r="A108" s="200"/>
      <c r="B108" s="201"/>
      <c r="C108" s="198"/>
      <c r="D108" s="198"/>
      <c r="E108" s="1747"/>
      <c r="F108" s="1732"/>
      <c r="G108" s="1731"/>
      <c r="H108" s="2034"/>
      <c r="I108" s="198"/>
      <c r="J108" s="198"/>
      <c r="K108" s="198"/>
      <c r="L108" s="198"/>
      <c r="M108" s="198"/>
      <c r="N108" s="198"/>
      <c r="O108" s="198"/>
      <c r="P108" s="198"/>
      <c r="Q108" s="198"/>
    </row>
    <row r="109" spans="1:17">
      <c r="A109" s="200"/>
      <c r="B109" s="201"/>
      <c r="C109" s="198"/>
      <c r="D109" s="198"/>
      <c r="E109" s="1747"/>
      <c r="F109" s="1732"/>
      <c r="G109" s="198"/>
      <c r="H109" s="198"/>
      <c r="I109" s="198"/>
      <c r="J109" s="198"/>
      <c r="K109" s="198"/>
      <c r="L109" s="198"/>
      <c r="M109" s="198"/>
      <c r="N109" s="198"/>
      <c r="O109" s="198"/>
      <c r="P109" s="198"/>
      <c r="Q109" s="198"/>
    </row>
    <row r="110" spans="1:17">
      <c r="A110" s="200"/>
      <c r="B110" s="201"/>
      <c r="C110" s="198"/>
      <c r="D110" s="198"/>
      <c r="E110" s="1747"/>
      <c r="F110" s="1732"/>
      <c r="G110" s="198"/>
      <c r="H110" s="198"/>
      <c r="I110" s="198"/>
      <c r="J110" s="198"/>
      <c r="K110" s="198"/>
      <c r="L110" s="198"/>
      <c r="M110" s="198"/>
      <c r="N110" s="198"/>
      <c r="O110" s="198"/>
      <c r="P110" s="198"/>
      <c r="Q110" s="198"/>
    </row>
    <row r="111" spans="1:17">
      <c r="A111" s="200"/>
      <c r="B111" s="201"/>
      <c r="C111" s="198"/>
      <c r="D111" s="198"/>
      <c r="E111" s="1747"/>
      <c r="F111" s="1732"/>
      <c r="G111" s="198"/>
      <c r="H111" s="198"/>
      <c r="I111" s="198"/>
      <c r="J111" s="198"/>
      <c r="K111" s="198"/>
      <c r="L111" s="198"/>
      <c r="M111" s="198"/>
      <c r="N111" s="198"/>
      <c r="O111" s="198"/>
      <c r="P111" s="198"/>
      <c r="Q111" s="198"/>
    </row>
    <row r="112" spans="1:17">
      <c r="A112" s="200"/>
      <c r="B112" s="201"/>
      <c r="C112" s="198"/>
      <c r="D112" s="198"/>
      <c r="E112" s="1747"/>
      <c r="F112" s="1732"/>
      <c r="G112" s="198"/>
      <c r="H112" s="198"/>
      <c r="I112" s="198"/>
      <c r="J112" s="198"/>
      <c r="K112" s="198"/>
      <c r="L112" s="198"/>
      <c r="M112" s="198"/>
      <c r="N112" s="198"/>
      <c r="O112" s="198"/>
      <c r="P112" s="198"/>
      <c r="Q112" s="198"/>
    </row>
    <row r="113" spans="1:17">
      <c r="A113" s="200"/>
      <c r="B113" s="201"/>
      <c r="C113" s="198"/>
      <c r="D113" s="198"/>
      <c r="E113" s="1747"/>
      <c r="F113" s="1732"/>
      <c r="G113" s="198"/>
      <c r="H113" s="198"/>
      <c r="I113" s="198"/>
      <c r="J113" s="198"/>
      <c r="K113" s="198"/>
      <c r="L113" s="198"/>
      <c r="M113" s="198"/>
      <c r="N113" s="198"/>
      <c r="O113" s="198"/>
      <c r="P113" s="198"/>
      <c r="Q113" s="198"/>
    </row>
    <row r="114" spans="1:17">
      <c r="A114" s="200"/>
      <c r="B114" s="201"/>
      <c r="C114" s="198"/>
      <c r="D114" s="198"/>
      <c r="E114" s="1747"/>
      <c r="F114" s="1732"/>
      <c r="G114" s="198"/>
      <c r="H114" s="198"/>
      <c r="I114" s="198"/>
      <c r="J114" s="198"/>
      <c r="K114" s="198"/>
      <c r="L114" s="198"/>
      <c r="M114" s="198"/>
      <c r="N114" s="198"/>
      <c r="O114" s="198"/>
      <c r="P114" s="198"/>
      <c r="Q114" s="198"/>
    </row>
    <row r="115" spans="1:17">
      <c r="A115" s="200"/>
      <c r="B115" s="201"/>
      <c r="C115" s="198"/>
      <c r="D115" s="198"/>
      <c r="E115" s="1747"/>
      <c r="F115" s="1732"/>
      <c r="G115" s="198"/>
      <c r="H115" s="198"/>
      <c r="I115" s="198"/>
      <c r="J115" s="198"/>
      <c r="K115" s="198"/>
      <c r="L115" s="198"/>
      <c r="M115" s="198"/>
      <c r="N115" s="198"/>
      <c r="O115" s="198"/>
      <c r="P115" s="198"/>
      <c r="Q115" s="198"/>
    </row>
    <row r="116" spans="1:17">
      <c r="A116" s="200"/>
      <c r="B116" s="201"/>
      <c r="C116" s="198"/>
      <c r="D116" s="198"/>
      <c r="E116" s="1747"/>
      <c r="F116" s="1732"/>
      <c r="G116" s="198"/>
      <c r="H116" s="198"/>
      <c r="I116" s="198"/>
      <c r="J116" s="198"/>
      <c r="K116" s="198"/>
      <c r="L116" s="198"/>
      <c r="M116" s="198"/>
      <c r="N116" s="198"/>
      <c r="O116" s="198"/>
      <c r="P116" s="198"/>
      <c r="Q116" s="198"/>
    </row>
    <row r="117" spans="1:17">
      <c r="A117" s="200"/>
      <c r="B117" s="201"/>
      <c r="C117" s="198"/>
      <c r="D117" s="198"/>
      <c r="E117" s="1747"/>
      <c r="F117" s="1732"/>
      <c r="G117" s="198"/>
      <c r="H117" s="198"/>
      <c r="I117" s="198"/>
      <c r="J117" s="198"/>
      <c r="K117" s="198"/>
      <c r="L117" s="198"/>
      <c r="M117" s="198"/>
      <c r="N117" s="198"/>
      <c r="O117" s="198"/>
      <c r="P117" s="198"/>
      <c r="Q117" s="198"/>
    </row>
    <row r="118" spans="1:17">
      <c r="A118" s="200"/>
      <c r="B118" s="201"/>
      <c r="C118" s="198"/>
      <c r="D118" s="198"/>
      <c r="E118" s="1747"/>
      <c r="F118" s="1732"/>
      <c r="G118" s="198"/>
      <c r="H118" s="198"/>
      <c r="I118" s="198"/>
      <c r="J118" s="198"/>
      <c r="K118" s="198"/>
      <c r="L118" s="198"/>
      <c r="M118" s="198"/>
      <c r="N118" s="198"/>
      <c r="O118" s="198"/>
      <c r="P118" s="198"/>
      <c r="Q118" s="198"/>
    </row>
    <row r="119" spans="1:17">
      <c r="A119" s="200"/>
      <c r="B119" s="201"/>
      <c r="C119" s="198"/>
      <c r="D119" s="198"/>
      <c r="E119" s="1747"/>
      <c r="F119" s="1732"/>
      <c r="G119" s="198"/>
      <c r="H119" s="198"/>
      <c r="I119" s="198"/>
      <c r="J119" s="198"/>
      <c r="K119" s="198"/>
      <c r="L119" s="198"/>
      <c r="M119" s="198"/>
      <c r="N119" s="198"/>
      <c r="O119" s="198"/>
      <c r="P119" s="198"/>
      <c r="Q119" s="198"/>
    </row>
    <row r="120" spans="1:17">
      <c r="A120" s="200"/>
      <c r="B120" s="201"/>
      <c r="C120" s="198"/>
      <c r="D120" s="198"/>
      <c r="E120" s="1747"/>
      <c r="F120" s="1732"/>
      <c r="G120" s="198"/>
      <c r="H120" s="198"/>
      <c r="I120" s="198"/>
      <c r="J120" s="198"/>
      <c r="K120" s="198"/>
      <c r="L120" s="198"/>
      <c r="M120" s="198"/>
      <c r="N120" s="198"/>
      <c r="O120" s="198"/>
      <c r="P120" s="198"/>
      <c r="Q120" s="198"/>
    </row>
    <row r="121" spans="1:17">
      <c r="A121" s="200"/>
      <c r="B121" s="201"/>
      <c r="C121" s="198"/>
      <c r="D121" s="198"/>
      <c r="E121" s="1747"/>
      <c r="F121" s="1732"/>
      <c r="G121" s="198"/>
      <c r="H121" s="198"/>
      <c r="I121" s="198"/>
      <c r="J121" s="198"/>
      <c r="K121" s="198"/>
      <c r="L121" s="198"/>
      <c r="M121" s="198"/>
      <c r="N121" s="198"/>
      <c r="O121" s="198"/>
      <c r="P121" s="198"/>
      <c r="Q121" s="198"/>
    </row>
    <row r="122" spans="1:17">
      <c r="A122" s="200"/>
      <c r="B122" s="201"/>
      <c r="C122" s="198"/>
      <c r="D122" s="198"/>
      <c r="E122" s="1747"/>
      <c r="F122" s="1732"/>
      <c r="G122" s="198"/>
      <c r="H122" s="198"/>
      <c r="I122" s="198"/>
      <c r="J122" s="198"/>
      <c r="K122" s="198"/>
      <c r="L122" s="198"/>
      <c r="M122" s="198"/>
      <c r="N122" s="198"/>
      <c r="O122" s="198"/>
      <c r="P122" s="198"/>
      <c r="Q122" s="198"/>
    </row>
    <row r="123" spans="1:17">
      <c r="A123" s="200"/>
      <c r="B123" s="201"/>
      <c r="C123" s="198"/>
      <c r="D123" s="198"/>
      <c r="E123" s="1747"/>
      <c r="F123" s="1732"/>
      <c r="G123" s="198"/>
      <c r="H123" s="198"/>
      <c r="I123" s="198"/>
      <c r="J123" s="198"/>
      <c r="K123" s="198"/>
      <c r="L123" s="198"/>
      <c r="M123" s="198"/>
      <c r="N123" s="198"/>
      <c r="O123" s="198"/>
      <c r="P123" s="198"/>
      <c r="Q123" s="198"/>
    </row>
    <row r="124" spans="1:17">
      <c r="A124" s="200"/>
      <c r="B124" s="201"/>
      <c r="C124" s="198"/>
      <c r="D124" s="198"/>
      <c r="E124" s="1747"/>
      <c r="F124" s="1732"/>
      <c r="G124" s="198"/>
      <c r="H124" s="198"/>
      <c r="I124" s="198"/>
      <c r="J124" s="198"/>
      <c r="K124" s="198"/>
      <c r="L124" s="198"/>
      <c r="M124" s="198"/>
      <c r="N124" s="198"/>
      <c r="O124" s="198"/>
      <c r="P124" s="198"/>
      <c r="Q124" s="198"/>
    </row>
    <row r="125" spans="1:17">
      <c r="A125" s="200"/>
      <c r="B125" s="201"/>
      <c r="C125" s="198"/>
      <c r="D125" s="198"/>
      <c r="E125" s="1747"/>
      <c r="F125" s="1732"/>
      <c r="G125" s="198"/>
      <c r="H125" s="198"/>
      <c r="I125" s="198"/>
      <c r="J125" s="198"/>
      <c r="K125" s="198"/>
      <c r="L125" s="198"/>
      <c r="M125" s="198"/>
      <c r="N125" s="198"/>
      <c r="O125" s="198"/>
      <c r="P125" s="198"/>
      <c r="Q125" s="198"/>
    </row>
    <row r="126" spans="1:17" ht="15.75" thickBot="1">
      <c r="A126" s="2038"/>
      <c r="B126" s="1908"/>
      <c r="C126" s="1909"/>
      <c r="D126" s="1909"/>
      <c r="E126" s="1751"/>
      <c r="F126" s="1752"/>
      <c r="G126" s="198"/>
      <c r="H126" s="198"/>
      <c r="I126" s="198"/>
      <c r="J126" s="198"/>
      <c r="K126" s="198"/>
      <c r="L126" s="198"/>
      <c r="M126" s="198"/>
      <c r="N126" s="198"/>
      <c r="O126" s="198"/>
      <c r="P126" s="198"/>
      <c r="Q126" s="198"/>
    </row>
    <row r="127" spans="1:17">
      <c r="A127" s="198"/>
      <c r="B127" s="198"/>
      <c r="C127" s="198"/>
      <c r="D127" s="198"/>
      <c r="E127" s="198"/>
      <c r="F127" s="198"/>
      <c r="G127" s="198"/>
      <c r="H127" s="198"/>
      <c r="I127" s="198"/>
      <c r="J127" s="198"/>
      <c r="K127" s="198"/>
      <c r="L127" s="198"/>
      <c r="M127" s="198"/>
      <c r="N127" s="198"/>
      <c r="O127" s="198"/>
      <c r="P127" s="198"/>
      <c r="Q127" s="198"/>
    </row>
    <row r="128" spans="1:17">
      <c r="A128" s="252" t="s">
        <v>2094</v>
      </c>
      <c r="B128" s="252"/>
      <c r="C128" s="252"/>
      <c r="D128" s="252"/>
      <c r="E128" s="252"/>
      <c r="F128" s="252" t="s">
        <v>2093</v>
      </c>
      <c r="G128" s="198"/>
      <c r="H128" s="198"/>
      <c r="I128" s="198"/>
      <c r="J128" s="198"/>
      <c r="K128" s="198"/>
      <c r="L128" s="198"/>
      <c r="M128" s="198"/>
      <c r="N128" s="198"/>
      <c r="O128" s="198"/>
      <c r="P128" s="198"/>
      <c r="Q128" s="198"/>
    </row>
  </sheetData>
  <printOptions horizontalCentered="1"/>
  <pageMargins left="0.5" right="0.5" top="0.5" bottom="0.5" header="0.5" footer="0.5"/>
  <pageSetup scale="65" orientation="portrait" horizontalDpi="300" verticalDpi="300" r:id="rId1"/>
  <headerFooter alignWithMargins="0"/>
  <rowBreaks count="1" manualBreakCount="1">
    <brk id="65" max="16383" man="1"/>
  </rowBreaks>
</worksheet>
</file>

<file path=xl/worksheets/sheet36.xml><?xml version="1.0" encoding="utf-8"?>
<worksheet xmlns="http://schemas.openxmlformats.org/spreadsheetml/2006/main" xmlns:r="http://schemas.openxmlformats.org/officeDocument/2006/relationships">
  <sheetPr transitionEvaluation="1" codeName="Sheet36">
    <tabColor rgb="FF00B050"/>
  </sheetPr>
  <dimension ref="A1:T187"/>
  <sheetViews>
    <sheetView defaultGridColor="0" view="pageBreakPreview" colorId="22" zoomScale="50" zoomScaleNormal="60" zoomScaleSheetLayoutView="50" workbookViewId="0">
      <selection activeCell="M9" sqref="M9"/>
    </sheetView>
  </sheetViews>
  <sheetFormatPr defaultColWidth="9.6640625" defaultRowHeight="15"/>
  <cols>
    <col min="1" max="1" width="5.6640625" style="96" customWidth="1"/>
    <col min="2" max="2" width="41.6640625" style="96" customWidth="1"/>
    <col min="3" max="3" width="20.88671875" style="96" customWidth="1"/>
    <col min="4" max="4" width="19.6640625" style="96" customWidth="1"/>
    <col min="5" max="5" width="19.77734375" style="96" customWidth="1"/>
    <col min="6" max="6" width="2.6640625" style="96" customWidth="1"/>
    <col min="7" max="8" width="18.77734375" style="96" customWidth="1"/>
    <col min="9" max="9" width="18.88671875" style="96" customWidth="1"/>
    <col min="10" max="10" width="16.6640625" style="96" customWidth="1"/>
    <col min="11" max="11" width="15.6640625" style="96" customWidth="1"/>
    <col min="12" max="12" width="17.33203125" style="96" bestFit="1" customWidth="1"/>
    <col min="13" max="13" width="5.6640625" style="96" customWidth="1"/>
    <col min="14" max="16384" width="9.6640625" style="96"/>
  </cols>
  <sheetData>
    <row r="1" spans="1:20">
      <c r="A1" s="922" t="s">
        <v>446</v>
      </c>
      <c r="B1" s="1188"/>
      <c r="C1" s="923" t="s">
        <v>1364</v>
      </c>
      <c r="D1" s="1935" t="s">
        <v>448</v>
      </c>
      <c r="E1" s="2004" t="s">
        <v>449</v>
      </c>
      <c r="F1" s="922" t="s">
        <v>446</v>
      </c>
      <c r="G1" s="923"/>
      <c r="H1" s="1188"/>
      <c r="I1" s="923" t="s">
        <v>1364</v>
      </c>
      <c r="J1" s="1163" t="s">
        <v>448</v>
      </c>
      <c r="K1" s="2012"/>
      <c r="L1" s="926" t="s">
        <v>449</v>
      </c>
      <c r="M1" s="1252"/>
      <c r="N1" s="95"/>
      <c r="O1" s="95"/>
      <c r="P1" s="95"/>
      <c r="Q1" s="95"/>
      <c r="R1" s="95"/>
      <c r="S1" s="95"/>
      <c r="T1" s="95"/>
    </row>
    <row r="2" spans="1:20">
      <c r="A2" s="843" t="str">
        <f>'Data Sheet'!$C$25</f>
        <v xml:space="preserve">KeySpan Gas East Corp./D/B/A National Grid </v>
      </c>
      <c r="B2" s="1167"/>
      <c r="C2" s="95" t="s">
        <v>3417</v>
      </c>
      <c r="D2" s="1936" t="s">
        <v>2604</v>
      </c>
      <c r="E2" s="1326"/>
      <c r="F2" s="890" t="str">
        <f>'Data Sheet'!$C$25</f>
        <v xml:space="preserve">KeySpan Gas East Corp./D/B/A National Grid </v>
      </c>
      <c r="G2" s="95"/>
      <c r="H2" s="1167"/>
      <c r="I2" s="95" t="s">
        <v>3417</v>
      </c>
      <c r="J2" s="1165" t="s">
        <v>2604</v>
      </c>
      <c r="K2" s="1327"/>
      <c r="L2" s="931"/>
      <c r="M2" s="791"/>
      <c r="N2" s="95"/>
      <c r="O2" s="95"/>
      <c r="P2" s="95"/>
      <c r="Q2" s="95"/>
      <c r="R2" s="95"/>
      <c r="S2" s="95"/>
      <c r="T2" s="95"/>
    </row>
    <row r="3" spans="1:20" ht="15" customHeight="1">
      <c r="A3" s="1192"/>
      <c r="B3" s="1193"/>
      <c r="C3" s="1193" t="s">
        <v>1983</v>
      </c>
      <c r="D3" s="1764" t="str">
        <f>'Data Sheet'!$C$40</f>
        <v>September 30, 2014</v>
      </c>
      <c r="E3" s="936" t="str">
        <f>'Data Sheet'!$C$38</f>
        <v>December 31, 2013</v>
      </c>
      <c r="F3" s="1192"/>
      <c r="G3" s="1020"/>
      <c r="H3" s="1193"/>
      <c r="I3" s="1020" t="s">
        <v>1983</v>
      </c>
      <c r="J3" s="2013" t="str">
        <f>'Data Sheet'!$C$40</f>
        <v>September 30, 2014</v>
      </c>
      <c r="K3" s="1328"/>
      <c r="L3" s="1176" t="str">
        <f>'Data Sheet'!$C$38</f>
        <v>December 31, 2013</v>
      </c>
      <c r="M3" s="875"/>
      <c r="N3" s="95"/>
      <c r="O3" s="2014"/>
      <c r="P3" s="95"/>
      <c r="Q3" s="95"/>
      <c r="R3" s="95"/>
      <c r="S3" s="95"/>
      <c r="T3" s="95"/>
    </row>
    <row r="4" spans="1:20" ht="15" customHeight="1">
      <c r="A4" s="1198"/>
      <c r="B4" s="939" t="s">
        <v>2095</v>
      </c>
      <c r="C4" s="939"/>
      <c r="D4" s="939"/>
      <c r="E4" s="940"/>
      <c r="F4" s="1198"/>
      <c r="G4" s="939" t="s">
        <v>2096</v>
      </c>
      <c r="H4" s="939"/>
      <c r="I4" s="939"/>
      <c r="J4" s="939"/>
      <c r="K4" s="939"/>
      <c r="L4" s="939"/>
      <c r="M4" s="940"/>
      <c r="N4" s="95"/>
      <c r="O4" s="95"/>
      <c r="P4" s="95"/>
      <c r="Q4" s="95"/>
      <c r="R4" s="95"/>
      <c r="S4" s="95"/>
      <c r="T4" s="95"/>
    </row>
    <row r="5" spans="1:20">
      <c r="A5" s="1937"/>
      <c r="B5" s="1316"/>
      <c r="C5" s="1316"/>
      <c r="D5" s="1316"/>
      <c r="E5" s="2015"/>
      <c r="F5" s="695"/>
      <c r="G5" s="95"/>
      <c r="H5" s="95"/>
      <c r="I5" s="95"/>
      <c r="J5" s="95"/>
      <c r="K5" s="95"/>
      <c r="L5" s="95"/>
      <c r="M5" s="791"/>
      <c r="N5" s="95"/>
      <c r="O5" s="95"/>
      <c r="P5" s="95"/>
      <c r="Q5" s="95"/>
      <c r="R5" s="95"/>
      <c r="S5" s="95"/>
      <c r="T5" s="95"/>
    </row>
    <row r="6" spans="1:20">
      <c r="A6" s="3216" t="s">
        <v>3468</v>
      </c>
      <c r="B6" s="3217"/>
      <c r="C6" s="3217"/>
      <c r="D6" s="3217"/>
      <c r="E6" s="3218"/>
      <c r="F6" s="3216" t="s">
        <v>2097</v>
      </c>
      <c r="G6" s="3219"/>
      <c r="H6" s="3219"/>
      <c r="I6" s="3219"/>
      <c r="J6" s="3219"/>
      <c r="K6" s="3219"/>
      <c r="L6" s="3219"/>
      <c r="M6" s="845"/>
      <c r="N6" s="95"/>
      <c r="O6" s="95"/>
      <c r="P6" s="95"/>
      <c r="Q6" s="95"/>
      <c r="R6" s="95"/>
      <c r="S6" s="95"/>
      <c r="T6" s="95"/>
    </row>
    <row r="7" spans="1:20">
      <c r="A7" s="3216" t="s">
        <v>3469</v>
      </c>
      <c r="B7" s="3217"/>
      <c r="C7" s="3217"/>
      <c r="D7" s="3217"/>
      <c r="E7" s="3218"/>
      <c r="F7" s="3216" t="s">
        <v>3329</v>
      </c>
      <c r="G7" s="3219"/>
      <c r="H7" s="3219"/>
      <c r="I7" s="3219"/>
      <c r="J7" s="3219"/>
      <c r="K7" s="3219"/>
      <c r="L7" s="3219"/>
      <c r="M7" s="845"/>
      <c r="N7" s="95"/>
      <c r="O7" s="95"/>
      <c r="P7" s="95"/>
      <c r="Q7" s="95"/>
      <c r="R7" s="95"/>
      <c r="S7" s="95"/>
      <c r="T7" s="95"/>
    </row>
    <row r="8" spans="1:20">
      <c r="A8" s="3216" t="s">
        <v>3328</v>
      </c>
      <c r="B8" s="3217"/>
      <c r="C8" s="3217"/>
      <c r="D8" s="3217"/>
      <c r="E8" s="3218"/>
      <c r="F8" s="3216" t="s">
        <v>737</v>
      </c>
      <c r="G8" s="3219"/>
      <c r="H8" s="3219"/>
      <c r="I8" s="3219"/>
      <c r="J8" s="3219"/>
      <c r="K8" s="3219"/>
      <c r="L8" s="3219"/>
      <c r="M8" s="845"/>
      <c r="N8" s="95"/>
      <c r="O8" s="95"/>
      <c r="P8" s="95"/>
      <c r="Q8" s="95"/>
      <c r="R8" s="95"/>
      <c r="S8" s="95"/>
      <c r="T8" s="95"/>
    </row>
    <row r="9" spans="1:20">
      <c r="A9" s="3216" t="s">
        <v>3327</v>
      </c>
      <c r="B9" s="3217"/>
      <c r="C9" s="3217"/>
      <c r="D9" s="3217"/>
      <c r="E9" s="3218"/>
      <c r="F9" s="3216" t="s">
        <v>3330</v>
      </c>
      <c r="G9" s="3219"/>
      <c r="H9" s="3219"/>
      <c r="I9" s="3219"/>
      <c r="J9" s="3219"/>
      <c r="K9" s="3219"/>
      <c r="L9" s="3219"/>
      <c r="M9" s="845"/>
      <c r="N9" s="95"/>
      <c r="O9" s="95"/>
      <c r="P9" s="95"/>
      <c r="Q9" s="95"/>
      <c r="R9" s="95"/>
      <c r="S9" s="95"/>
      <c r="T9" s="95"/>
    </row>
    <row r="10" spans="1:20">
      <c r="A10" s="3216" t="s">
        <v>738</v>
      </c>
      <c r="B10" s="3217"/>
      <c r="C10" s="3217"/>
      <c r="D10" s="3217"/>
      <c r="E10" s="3218"/>
      <c r="F10" s="3216" t="s">
        <v>3331</v>
      </c>
      <c r="G10" s="3219"/>
      <c r="H10" s="3219"/>
      <c r="I10" s="3219"/>
      <c r="J10" s="3219"/>
      <c r="K10" s="3219"/>
      <c r="L10" s="3219"/>
      <c r="M10" s="845"/>
      <c r="N10" s="95"/>
      <c r="O10" s="95"/>
      <c r="P10" s="95"/>
      <c r="Q10" s="95"/>
      <c r="R10" s="95"/>
      <c r="S10" s="95"/>
      <c r="T10" s="95"/>
    </row>
    <row r="11" spans="1:20">
      <c r="A11" s="3216" t="s">
        <v>739</v>
      </c>
      <c r="B11" s="3217"/>
      <c r="C11" s="3217"/>
      <c r="D11" s="3217"/>
      <c r="E11" s="3218"/>
      <c r="F11" s="695"/>
      <c r="G11" s="95"/>
      <c r="H11" s="95"/>
      <c r="I11" s="95"/>
      <c r="J11" s="95"/>
      <c r="K11" s="95"/>
      <c r="L11" s="95"/>
      <c r="M11" s="791"/>
      <c r="N11" s="95"/>
      <c r="O11" s="95"/>
      <c r="P11" s="95"/>
      <c r="Q11" s="95"/>
      <c r="R11" s="95"/>
      <c r="S11" s="95"/>
      <c r="T11" s="95"/>
    </row>
    <row r="12" spans="1:20">
      <c r="A12" s="3216" t="s">
        <v>740</v>
      </c>
      <c r="B12" s="3217"/>
      <c r="C12" s="3217"/>
      <c r="D12" s="3217"/>
      <c r="E12" s="3218"/>
      <c r="F12" s="695"/>
      <c r="G12" s="95"/>
      <c r="H12" s="95"/>
      <c r="I12" s="95"/>
      <c r="J12" s="95"/>
      <c r="K12" s="95"/>
      <c r="L12" s="95"/>
      <c r="M12" s="791"/>
      <c r="N12" s="95"/>
      <c r="O12" s="95"/>
      <c r="P12" s="95"/>
      <c r="Q12" s="95"/>
      <c r="R12" s="95"/>
      <c r="S12" s="95"/>
      <c r="T12" s="95"/>
    </row>
    <row r="13" spans="1:20">
      <c r="A13" s="1192"/>
      <c r="B13" s="1020"/>
      <c r="C13" s="1020"/>
      <c r="D13" s="1020"/>
      <c r="E13" s="875"/>
      <c r="F13" s="1192"/>
      <c r="G13" s="1020"/>
      <c r="H13" s="1020"/>
      <c r="I13" s="1020"/>
      <c r="J13" s="1020"/>
      <c r="K13" s="1020"/>
      <c r="L13" s="1020"/>
      <c r="M13" s="875"/>
      <c r="N13" s="95"/>
      <c r="O13" s="95"/>
      <c r="P13" s="95"/>
      <c r="Q13" s="95"/>
      <c r="R13" s="95"/>
      <c r="S13" s="95"/>
      <c r="T13" s="95"/>
    </row>
    <row r="14" spans="1:20">
      <c r="A14" s="90"/>
      <c r="B14" s="1173"/>
      <c r="C14" s="2007" t="s">
        <v>2172</v>
      </c>
      <c r="D14" s="1936" t="s">
        <v>741</v>
      </c>
      <c r="E14" s="1326" t="s">
        <v>742</v>
      </c>
      <c r="F14" s="3221" t="s">
        <v>743</v>
      </c>
      <c r="G14" s="3222"/>
      <c r="H14" s="3223"/>
      <c r="I14" s="1173"/>
      <c r="J14" s="95" t="s">
        <v>744</v>
      </c>
      <c r="K14" s="95"/>
      <c r="L14" s="95"/>
      <c r="M14" s="1191"/>
      <c r="N14" s="95"/>
      <c r="O14" s="95"/>
      <c r="P14" s="95"/>
      <c r="Q14" s="95"/>
      <c r="R14" s="95"/>
      <c r="S14" s="95"/>
      <c r="T14" s="95"/>
    </row>
    <row r="15" spans="1:20">
      <c r="A15" s="90"/>
      <c r="B15" s="932" t="s">
        <v>745</v>
      </c>
      <c r="C15" s="1936" t="s">
        <v>746</v>
      </c>
      <c r="D15" s="1936" t="s">
        <v>747</v>
      </c>
      <c r="E15" s="1326" t="s">
        <v>748</v>
      </c>
      <c r="F15" s="3224" t="s">
        <v>749</v>
      </c>
      <c r="G15" s="3225"/>
      <c r="H15" s="3226"/>
      <c r="I15" s="1194"/>
      <c r="J15" s="1020"/>
      <c r="K15" s="1020"/>
      <c r="L15" s="1020"/>
      <c r="M15" s="1191"/>
      <c r="N15" s="95"/>
      <c r="O15" s="95"/>
      <c r="P15" s="95"/>
      <c r="Q15" s="95"/>
      <c r="R15" s="95"/>
      <c r="S15" s="95"/>
      <c r="T15" s="95"/>
    </row>
    <row r="16" spans="1:20">
      <c r="A16" s="90"/>
      <c r="B16" s="932" t="s">
        <v>750</v>
      </c>
      <c r="C16" s="1936" t="s">
        <v>751</v>
      </c>
      <c r="D16" s="1936" t="s">
        <v>752</v>
      </c>
      <c r="E16" s="1326" t="s">
        <v>2761</v>
      </c>
      <c r="F16" s="3224" t="s">
        <v>753</v>
      </c>
      <c r="G16" s="3225"/>
      <c r="H16" s="3226"/>
      <c r="I16" s="1173" t="s">
        <v>754</v>
      </c>
      <c r="J16" s="95"/>
      <c r="K16" s="1173" t="s">
        <v>755</v>
      </c>
      <c r="L16" s="95"/>
      <c r="M16" s="1191"/>
      <c r="N16" s="95"/>
      <c r="O16" s="95"/>
      <c r="P16" s="95"/>
      <c r="Q16" s="95"/>
      <c r="R16" s="95"/>
      <c r="S16" s="95"/>
      <c r="T16" s="95"/>
    </row>
    <row r="17" spans="1:20">
      <c r="A17" s="90"/>
      <c r="B17" s="1173"/>
      <c r="C17" s="1936" t="s">
        <v>756</v>
      </c>
      <c r="D17" s="1936" t="s">
        <v>757</v>
      </c>
      <c r="E17" s="791"/>
      <c r="F17" s="3224" t="s">
        <v>758</v>
      </c>
      <c r="G17" s="3225"/>
      <c r="H17" s="3226"/>
      <c r="I17" s="1173" t="s">
        <v>759</v>
      </c>
      <c r="J17" s="95"/>
      <c r="K17" s="1173" t="s">
        <v>760</v>
      </c>
      <c r="L17" s="95"/>
      <c r="M17" s="1191"/>
      <c r="N17" s="95"/>
      <c r="O17" s="95"/>
      <c r="P17" s="95"/>
      <c r="Q17" s="95"/>
      <c r="R17" s="95"/>
      <c r="S17" s="95"/>
      <c r="T17" s="95"/>
    </row>
    <row r="18" spans="1:20">
      <c r="A18" s="90"/>
      <c r="B18" s="1173"/>
      <c r="C18" s="1180"/>
      <c r="D18" s="1180"/>
      <c r="E18" s="791"/>
      <c r="F18" s="1192"/>
      <c r="G18" s="1020"/>
      <c r="H18" s="95"/>
      <c r="I18" s="1194"/>
      <c r="J18" s="1020"/>
      <c r="K18" s="1194"/>
      <c r="L18" s="1020"/>
      <c r="M18" s="1401"/>
      <c r="N18" s="95"/>
      <c r="O18" s="95"/>
      <c r="P18" s="95"/>
      <c r="Q18" s="95"/>
      <c r="R18" s="95"/>
      <c r="S18" s="95"/>
      <c r="T18" s="95"/>
    </row>
    <row r="19" spans="1:20">
      <c r="A19" s="90" t="s">
        <v>339</v>
      </c>
      <c r="B19" s="1173"/>
      <c r="C19" s="1180"/>
      <c r="D19" s="1180"/>
      <c r="E19" s="791"/>
      <c r="F19" s="1255"/>
      <c r="G19" s="2016" t="s">
        <v>761</v>
      </c>
      <c r="H19" s="1399" t="s">
        <v>3820</v>
      </c>
      <c r="I19" s="932" t="s">
        <v>761</v>
      </c>
      <c r="J19" s="932" t="s">
        <v>762</v>
      </c>
      <c r="K19" s="932" t="s">
        <v>761</v>
      </c>
      <c r="L19" s="932" t="s">
        <v>3820</v>
      </c>
      <c r="M19" s="1174" t="s">
        <v>339</v>
      </c>
      <c r="N19" s="95"/>
      <c r="O19" s="95"/>
      <c r="P19" s="95"/>
      <c r="Q19" s="95"/>
      <c r="R19" s="95"/>
      <c r="S19" s="95"/>
      <c r="T19" s="95"/>
    </row>
    <row r="20" spans="1:20">
      <c r="A20" s="1175" t="s">
        <v>342</v>
      </c>
      <c r="B20" s="1176" t="s">
        <v>2004</v>
      </c>
      <c r="C20" s="2009" t="s">
        <v>2005</v>
      </c>
      <c r="D20" s="2009" t="s">
        <v>2006</v>
      </c>
      <c r="E20" s="1313" t="s">
        <v>2007</v>
      </c>
      <c r="F20" s="1192"/>
      <c r="G20" s="1201" t="s">
        <v>959</v>
      </c>
      <c r="H20" s="1176" t="s">
        <v>960</v>
      </c>
      <c r="I20" s="1176" t="s">
        <v>961</v>
      </c>
      <c r="J20" s="1176" t="s">
        <v>962</v>
      </c>
      <c r="K20" s="1176" t="s">
        <v>963</v>
      </c>
      <c r="L20" s="1176" t="s">
        <v>964</v>
      </c>
      <c r="M20" s="936" t="s">
        <v>342</v>
      </c>
      <c r="N20" s="95"/>
      <c r="O20" s="95"/>
      <c r="P20" s="95"/>
      <c r="Q20" s="95"/>
      <c r="R20" s="95"/>
      <c r="S20" s="95"/>
      <c r="T20" s="95"/>
    </row>
    <row r="21" spans="1:20">
      <c r="A21" s="90">
        <v>1</v>
      </c>
      <c r="B21" s="2017" t="s">
        <v>763</v>
      </c>
      <c r="C21" s="86"/>
      <c r="D21" s="1942"/>
      <c r="E21" s="92"/>
      <c r="F21" s="87"/>
      <c r="G21" s="93"/>
      <c r="H21" s="1379"/>
      <c r="I21" s="86"/>
      <c r="J21" s="86"/>
      <c r="K21" s="86"/>
      <c r="L21" s="86"/>
      <c r="M21" s="94">
        <v>1</v>
      </c>
      <c r="N21" s="93"/>
      <c r="O21" s="93"/>
      <c r="P21" s="95"/>
      <c r="Q21" s="95"/>
      <c r="R21" s="95"/>
      <c r="S21" s="95"/>
      <c r="T21" s="95"/>
    </row>
    <row r="22" spans="1:20">
      <c r="A22" s="90">
        <v>2</v>
      </c>
      <c r="B22" s="1173"/>
      <c r="C22" s="86"/>
      <c r="D22" s="2018"/>
      <c r="E22" s="2019"/>
      <c r="F22" s="87"/>
      <c r="G22" s="93"/>
      <c r="H22" s="1379"/>
      <c r="I22" s="86"/>
      <c r="J22" s="1379"/>
      <c r="K22" s="86"/>
      <c r="L22" s="1379"/>
      <c r="M22" s="94">
        <v>2</v>
      </c>
      <c r="N22" s="93"/>
      <c r="O22" s="93"/>
      <c r="P22" s="95"/>
      <c r="Q22" s="95"/>
      <c r="R22" s="95"/>
      <c r="S22" s="95"/>
      <c r="T22" s="95"/>
    </row>
    <row r="23" spans="1:20">
      <c r="A23" s="90">
        <v>3</v>
      </c>
      <c r="B23" s="1173" t="s">
        <v>3419</v>
      </c>
      <c r="C23" s="86">
        <v>100</v>
      </c>
      <c r="D23" s="91">
        <v>0.01</v>
      </c>
      <c r="E23" s="2020"/>
      <c r="F23" s="87"/>
      <c r="G23" s="93">
        <v>100</v>
      </c>
      <c r="H23" s="86">
        <v>1</v>
      </c>
      <c r="I23" s="86"/>
      <c r="J23" s="86"/>
      <c r="K23" s="86"/>
      <c r="L23" s="86"/>
      <c r="M23" s="94">
        <v>3</v>
      </c>
      <c r="N23" s="93"/>
      <c r="O23" s="93"/>
      <c r="P23" s="95"/>
      <c r="Q23" s="95"/>
      <c r="R23" s="95"/>
      <c r="S23" s="95"/>
      <c r="T23" s="95"/>
    </row>
    <row r="24" spans="1:20">
      <c r="A24" s="90">
        <v>4</v>
      </c>
      <c r="B24" s="1173"/>
      <c r="C24" s="86"/>
      <c r="D24" s="91"/>
      <c r="E24" s="2020"/>
      <c r="F24" s="87"/>
      <c r="G24" s="93"/>
      <c r="H24" s="86"/>
      <c r="I24" s="86"/>
      <c r="J24" s="86"/>
      <c r="K24" s="86"/>
      <c r="L24" s="86"/>
      <c r="M24" s="94">
        <v>4</v>
      </c>
      <c r="N24" s="93"/>
      <c r="O24" s="93"/>
      <c r="P24" s="95"/>
      <c r="Q24" s="95"/>
      <c r="R24" s="95"/>
      <c r="S24" s="95"/>
      <c r="T24" s="95"/>
    </row>
    <row r="25" spans="1:20">
      <c r="A25" s="90">
        <v>5</v>
      </c>
      <c r="B25" s="1173"/>
      <c r="C25" s="86"/>
      <c r="D25" s="91"/>
      <c r="E25" s="2020"/>
      <c r="F25" s="87"/>
      <c r="G25" s="93"/>
      <c r="H25" s="86"/>
      <c r="I25" s="86"/>
      <c r="J25" s="86"/>
      <c r="K25" s="86"/>
      <c r="L25" s="86"/>
      <c r="M25" s="94">
        <v>5</v>
      </c>
      <c r="N25" s="93"/>
      <c r="O25" s="93"/>
      <c r="P25" s="95"/>
      <c r="Q25" s="95"/>
      <c r="R25" s="95"/>
      <c r="S25" s="95"/>
      <c r="T25" s="95"/>
    </row>
    <row r="26" spans="1:20">
      <c r="A26" s="90">
        <v>6</v>
      </c>
      <c r="B26" s="1173"/>
      <c r="C26" s="86"/>
      <c r="D26" s="91"/>
      <c r="E26" s="2020"/>
      <c r="F26" s="87"/>
      <c r="G26" s="93"/>
      <c r="H26" s="86"/>
      <c r="I26" s="86"/>
      <c r="J26" s="86"/>
      <c r="K26" s="86"/>
      <c r="L26" s="86"/>
      <c r="M26" s="94">
        <v>6</v>
      </c>
      <c r="N26" s="93"/>
      <c r="O26" s="93"/>
      <c r="P26" s="95"/>
      <c r="Q26" s="95"/>
      <c r="R26" s="95"/>
      <c r="S26" s="95"/>
      <c r="T26" s="95"/>
    </row>
    <row r="27" spans="1:20">
      <c r="A27" s="90">
        <v>7</v>
      </c>
      <c r="B27" s="1173"/>
      <c r="C27" s="86"/>
      <c r="D27" s="91"/>
      <c r="E27" s="2020"/>
      <c r="F27" s="87"/>
      <c r="G27" s="93"/>
      <c r="H27" s="86"/>
      <c r="I27" s="86"/>
      <c r="J27" s="86"/>
      <c r="K27" s="86"/>
      <c r="L27" s="86"/>
      <c r="M27" s="94">
        <v>7</v>
      </c>
      <c r="N27" s="93"/>
      <c r="O27" s="93"/>
      <c r="P27" s="95"/>
      <c r="Q27" s="95"/>
      <c r="R27" s="95"/>
      <c r="S27" s="95"/>
      <c r="T27" s="95"/>
    </row>
    <row r="28" spans="1:20">
      <c r="A28" s="90">
        <v>8</v>
      </c>
      <c r="B28" s="1173"/>
      <c r="C28" s="86"/>
      <c r="D28" s="91"/>
      <c r="E28" s="2020"/>
      <c r="F28" s="87"/>
      <c r="G28" s="93"/>
      <c r="H28" s="86"/>
      <c r="I28" s="86"/>
      <c r="J28" s="86"/>
      <c r="K28" s="86"/>
      <c r="L28" s="86"/>
      <c r="M28" s="94">
        <v>8</v>
      </c>
      <c r="N28" s="93"/>
      <c r="O28" s="93"/>
      <c r="P28" s="95"/>
      <c r="Q28" s="95"/>
      <c r="R28" s="95"/>
      <c r="S28" s="95"/>
      <c r="T28" s="95"/>
    </row>
    <row r="29" spans="1:20">
      <c r="A29" s="90">
        <v>9</v>
      </c>
      <c r="B29" s="1173"/>
      <c r="C29" s="86"/>
      <c r="D29" s="91"/>
      <c r="E29" s="2020"/>
      <c r="F29" s="87"/>
      <c r="G29" s="93"/>
      <c r="H29" s="86"/>
      <c r="I29" s="86"/>
      <c r="J29" s="86"/>
      <c r="K29" s="86"/>
      <c r="L29" s="86"/>
      <c r="M29" s="94">
        <v>9</v>
      </c>
      <c r="N29" s="93"/>
      <c r="O29" s="93"/>
      <c r="P29" s="95"/>
      <c r="Q29" s="95"/>
      <c r="R29" s="95"/>
      <c r="S29" s="95"/>
      <c r="T29" s="95"/>
    </row>
    <row r="30" spans="1:20">
      <c r="A30" s="90">
        <v>10</v>
      </c>
      <c r="B30" s="1173"/>
      <c r="C30" s="86"/>
      <c r="D30" s="91"/>
      <c r="E30" s="2020"/>
      <c r="F30" s="87"/>
      <c r="G30" s="93"/>
      <c r="H30" s="86"/>
      <c r="I30" s="86"/>
      <c r="J30" s="86"/>
      <c r="K30" s="86"/>
      <c r="L30" s="86"/>
      <c r="M30" s="94">
        <v>10</v>
      </c>
      <c r="N30" s="93"/>
      <c r="O30" s="93"/>
      <c r="P30" s="95"/>
      <c r="Q30" s="95"/>
      <c r="R30" s="95"/>
      <c r="S30" s="95"/>
      <c r="T30" s="95"/>
    </row>
    <row r="31" spans="1:20">
      <c r="A31" s="90">
        <v>11</v>
      </c>
      <c r="B31" s="1173"/>
      <c r="C31" s="86"/>
      <c r="D31" s="91"/>
      <c r="E31" s="2020"/>
      <c r="F31" s="87"/>
      <c r="G31" s="93"/>
      <c r="H31" s="86"/>
      <c r="I31" s="86"/>
      <c r="J31" s="86"/>
      <c r="K31" s="86"/>
      <c r="L31" s="86"/>
      <c r="M31" s="94">
        <v>11</v>
      </c>
      <c r="N31" s="93"/>
      <c r="O31" s="93"/>
      <c r="P31" s="95"/>
      <c r="Q31" s="95"/>
      <c r="R31" s="95"/>
      <c r="S31" s="95"/>
      <c r="T31" s="95"/>
    </row>
    <row r="32" spans="1:20">
      <c r="A32" s="90">
        <v>12</v>
      </c>
      <c r="B32" s="1173"/>
      <c r="C32" s="86"/>
      <c r="D32" s="91"/>
      <c r="E32" s="2020"/>
      <c r="F32" s="87"/>
      <c r="G32" s="93"/>
      <c r="H32" s="86"/>
      <c r="I32" s="86"/>
      <c r="J32" s="86"/>
      <c r="K32" s="86"/>
      <c r="L32" s="86"/>
      <c r="M32" s="94">
        <v>12</v>
      </c>
      <c r="N32" s="93"/>
      <c r="O32" s="93"/>
      <c r="P32" s="95"/>
      <c r="Q32" s="95"/>
      <c r="R32" s="95"/>
      <c r="S32" s="95"/>
      <c r="T32" s="95"/>
    </row>
    <row r="33" spans="1:20">
      <c r="A33" s="90">
        <v>13</v>
      </c>
      <c r="B33" s="1173"/>
      <c r="C33" s="86"/>
      <c r="D33" s="91"/>
      <c r="E33" s="2020"/>
      <c r="F33" s="87"/>
      <c r="G33" s="93"/>
      <c r="H33" s="86"/>
      <c r="I33" s="86"/>
      <c r="J33" s="86"/>
      <c r="K33" s="86"/>
      <c r="L33" s="86"/>
      <c r="M33" s="94">
        <v>13</v>
      </c>
      <c r="N33" s="93"/>
      <c r="O33" s="93"/>
      <c r="P33" s="95"/>
      <c r="Q33" s="95"/>
      <c r="R33" s="95"/>
      <c r="S33" s="95"/>
      <c r="T33" s="95"/>
    </row>
    <row r="34" spans="1:20">
      <c r="A34" s="90">
        <v>14</v>
      </c>
      <c r="B34" s="1173"/>
      <c r="C34" s="86"/>
      <c r="D34" s="91"/>
      <c r="E34" s="2020"/>
      <c r="F34" s="87"/>
      <c r="G34" s="93"/>
      <c r="H34" s="86"/>
      <c r="I34" s="86"/>
      <c r="J34" s="86"/>
      <c r="K34" s="86"/>
      <c r="L34" s="86"/>
      <c r="M34" s="94">
        <v>14</v>
      </c>
      <c r="N34" s="93"/>
      <c r="O34" s="93"/>
      <c r="P34" s="95"/>
      <c r="Q34" s="95"/>
      <c r="R34" s="95"/>
      <c r="S34" s="95"/>
      <c r="T34" s="95"/>
    </row>
    <row r="35" spans="1:20">
      <c r="A35" s="90">
        <v>15</v>
      </c>
      <c r="B35" s="1173"/>
      <c r="C35" s="86"/>
      <c r="D35" s="91"/>
      <c r="E35" s="2020"/>
      <c r="F35" s="695"/>
      <c r="G35" s="93"/>
      <c r="H35" s="86"/>
      <c r="I35" s="1173"/>
      <c r="J35" s="86"/>
      <c r="K35" s="86"/>
      <c r="L35" s="86"/>
      <c r="M35" s="1174">
        <v>15</v>
      </c>
      <c r="N35" s="95"/>
      <c r="O35" s="95"/>
      <c r="P35" s="95"/>
      <c r="Q35" s="95"/>
      <c r="R35" s="95"/>
      <c r="S35" s="95"/>
      <c r="T35" s="95"/>
    </row>
    <row r="36" spans="1:20">
      <c r="A36" s="90">
        <v>16</v>
      </c>
      <c r="B36" s="1173"/>
      <c r="C36" s="86"/>
      <c r="D36" s="91"/>
      <c r="E36" s="2020"/>
      <c r="F36" s="87"/>
      <c r="G36" s="93"/>
      <c r="H36" s="86"/>
      <c r="I36" s="86"/>
      <c r="J36" s="86"/>
      <c r="K36" s="86"/>
      <c r="L36" s="86"/>
      <c r="M36" s="94">
        <v>16</v>
      </c>
      <c r="N36" s="93"/>
      <c r="O36" s="93"/>
      <c r="P36" s="95"/>
      <c r="Q36" s="95"/>
      <c r="R36" s="95"/>
      <c r="S36" s="95"/>
      <c r="T36" s="95"/>
    </row>
    <row r="37" spans="1:20">
      <c r="A37" s="90">
        <v>17</v>
      </c>
      <c r="B37" s="1173"/>
      <c r="C37" s="86"/>
      <c r="D37" s="91"/>
      <c r="E37" s="2020"/>
      <c r="F37" s="695"/>
      <c r="G37" s="93"/>
      <c r="H37" s="86"/>
      <c r="I37" s="1173"/>
      <c r="J37" s="86"/>
      <c r="K37" s="86"/>
      <c r="L37" s="86"/>
      <c r="M37" s="94">
        <v>17</v>
      </c>
      <c r="N37" s="95"/>
      <c r="O37" s="95"/>
      <c r="P37" s="95"/>
      <c r="Q37" s="95"/>
      <c r="R37" s="95"/>
      <c r="S37" s="95"/>
      <c r="T37" s="95"/>
    </row>
    <row r="38" spans="1:20">
      <c r="A38" s="90">
        <v>18</v>
      </c>
      <c r="B38" s="1173"/>
      <c r="C38" s="86"/>
      <c r="D38" s="91"/>
      <c r="E38" s="2020"/>
      <c r="F38" s="87"/>
      <c r="G38" s="93"/>
      <c r="H38" s="86"/>
      <c r="I38" s="86"/>
      <c r="J38" s="86"/>
      <c r="K38" s="86"/>
      <c r="L38" s="86"/>
      <c r="M38" s="94">
        <v>18</v>
      </c>
      <c r="N38" s="93"/>
      <c r="O38" s="93"/>
      <c r="P38" s="95"/>
      <c r="Q38" s="95"/>
      <c r="R38" s="95"/>
      <c r="S38" s="95"/>
      <c r="T38" s="95"/>
    </row>
    <row r="39" spans="1:20">
      <c r="A39" s="90">
        <v>19</v>
      </c>
      <c r="B39" s="1173"/>
      <c r="C39" s="1942"/>
      <c r="D39" s="91"/>
      <c r="E39" s="2020"/>
      <c r="F39" s="87"/>
      <c r="G39" s="1181"/>
      <c r="H39" s="86"/>
      <c r="I39" s="86"/>
      <c r="J39" s="86"/>
      <c r="K39" s="86"/>
      <c r="L39" s="86"/>
      <c r="M39" s="94">
        <v>19</v>
      </c>
      <c r="N39" s="93"/>
      <c r="O39" s="93"/>
      <c r="P39" s="95"/>
      <c r="Q39" s="95"/>
      <c r="R39" s="95"/>
      <c r="S39" s="95"/>
      <c r="T39" s="95"/>
    </row>
    <row r="40" spans="1:20">
      <c r="A40" s="90">
        <v>20</v>
      </c>
      <c r="B40" s="932" t="s">
        <v>2312</v>
      </c>
      <c r="C40" s="1376">
        <f>SUM(C21:C39)</f>
        <v>100</v>
      </c>
      <c r="D40" s="1942"/>
      <c r="E40" s="2020"/>
      <c r="F40" s="1802"/>
      <c r="G40" s="1801">
        <f t="shared" ref="G40:L40" si="0">SUM(G21:G39)</f>
        <v>100</v>
      </c>
      <c r="H40" s="2021">
        <f t="shared" si="0"/>
        <v>1</v>
      </c>
      <c r="I40" s="1376">
        <f t="shared" si="0"/>
        <v>0</v>
      </c>
      <c r="J40" s="2021">
        <f t="shared" si="0"/>
        <v>0</v>
      </c>
      <c r="K40" s="1376">
        <f t="shared" si="0"/>
        <v>0</v>
      </c>
      <c r="L40" s="2021">
        <f t="shared" si="0"/>
        <v>0</v>
      </c>
      <c r="M40" s="94">
        <v>20</v>
      </c>
      <c r="N40" s="93"/>
      <c r="O40" s="93"/>
      <c r="P40" s="95"/>
      <c r="Q40" s="95"/>
      <c r="R40" s="95"/>
      <c r="S40" s="95"/>
      <c r="T40" s="95"/>
    </row>
    <row r="41" spans="1:20">
      <c r="A41" s="90">
        <v>21</v>
      </c>
      <c r="B41" s="1173"/>
      <c r="C41" s="86"/>
      <c r="D41" s="1942"/>
      <c r="E41" s="2020"/>
      <c r="F41" s="87"/>
      <c r="G41" s="93"/>
      <c r="H41" s="86"/>
      <c r="I41" s="86"/>
      <c r="J41" s="86"/>
      <c r="K41" s="86"/>
      <c r="L41" s="86"/>
      <c r="M41" s="94">
        <v>21</v>
      </c>
      <c r="N41" s="93"/>
      <c r="O41" s="93"/>
      <c r="P41" s="95"/>
      <c r="Q41" s="95"/>
      <c r="R41" s="95"/>
      <c r="S41" s="95"/>
      <c r="T41" s="95"/>
    </row>
    <row r="42" spans="1:20">
      <c r="A42" s="90">
        <v>22</v>
      </c>
      <c r="B42" s="2017" t="s">
        <v>764</v>
      </c>
      <c r="C42" s="86"/>
      <c r="D42" s="1942"/>
      <c r="E42" s="2020"/>
      <c r="F42" s="87"/>
      <c r="G42" s="93"/>
      <c r="H42" s="86"/>
      <c r="I42" s="86"/>
      <c r="J42" s="86"/>
      <c r="K42" s="86"/>
      <c r="L42" s="86"/>
      <c r="M42" s="94">
        <v>22</v>
      </c>
      <c r="N42" s="93"/>
      <c r="O42" s="93"/>
      <c r="P42" s="95"/>
      <c r="Q42" s="95"/>
      <c r="R42" s="95"/>
      <c r="S42" s="95"/>
      <c r="T42" s="95"/>
    </row>
    <row r="43" spans="1:20">
      <c r="A43" s="90">
        <v>23</v>
      </c>
      <c r="B43" s="1173"/>
      <c r="C43" s="86"/>
      <c r="D43" s="2018"/>
      <c r="E43" s="2019"/>
      <c r="F43" s="87"/>
      <c r="G43" s="93"/>
      <c r="H43" s="1379"/>
      <c r="I43" s="86"/>
      <c r="J43" s="1379"/>
      <c r="K43" s="86"/>
      <c r="L43" s="1379"/>
      <c r="M43" s="94">
        <v>23</v>
      </c>
      <c r="N43" s="93"/>
      <c r="O43" s="93"/>
      <c r="P43" s="95"/>
      <c r="Q43" s="95"/>
      <c r="R43" s="95"/>
      <c r="S43" s="95"/>
      <c r="T43" s="95"/>
    </row>
    <row r="44" spans="1:20">
      <c r="A44" s="90">
        <v>24</v>
      </c>
      <c r="B44" s="86" t="s">
        <v>2151</v>
      </c>
      <c r="C44" s="86">
        <v>1</v>
      </c>
      <c r="D44" s="91">
        <v>1</v>
      </c>
      <c r="E44" s="92"/>
      <c r="F44" s="87"/>
      <c r="G44" s="93">
        <v>1</v>
      </c>
      <c r="H44" s="86">
        <v>1</v>
      </c>
      <c r="I44" s="86"/>
      <c r="J44" s="86"/>
      <c r="K44" s="86"/>
      <c r="L44" s="86"/>
      <c r="M44" s="94">
        <v>24</v>
      </c>
      <c r="N44" s="93"/>
      <c r="O44" s="93"/>
      <c r="P44" s="95"/>
      <c r="Q44" s="95"/>
      <c r="R44" s="95"/>
      <c r="S44" s="95"/>
      <c r="T44" s="95"/>
    </row>
    <row r="45" spans="1:20">
      <c r="A45" s="90">
        <v>25</v>
      </c>
      <c r="B45" s="86"/>
      <c r="C45" s="86"/>
      <c r="D45" s="1942"/>
      <c r="E45" s="92"/>
      <c r="F45" s="87"/>
      <c r="G45" s="93"/>
      <c r="H45" s="86"/>
      <c r="I45" s="86"/>
      <c r="J45" s="86"/>
      <c r="K45" s="86"/>
      <c r="L45" s="86"/>
      <c r="M45" s="94">
        <v>25</v>
      </c>
      <c r="N45" s="93"/>
      <c r="O45" s="93"/>
      <c r="P45" s="95"/>
      <c r="Q45" s="95"/>
      <c r="R45" s="95"/>
      <c r="S45" s="95"/>
      <c r="T45" s="95"/>
    </row>
    <row r="46" spans="1:20">
      <c r="A46" s="90">
        <v>26</v>
      </c>
      <c r="B46" s="86"/>
      <c r="C46" s="86"/>
      <c r="D46" s="1942"/>
      <c r="E46" s="92"/>
      <c r="F46" s="87"/>
      <c r="G46" s="93"/>
      <c r="H46" s="86"/>
      <c r="I46" s="86"/>
      <c r="J46" s="86"/>
      <c r="K46" s="86"/>
      <c r="L46" s="86"/>
      <c r="M46" s="94">
        <v>26</v>
      </c>
      <c r="N46" s="93"/>
      <c r="O46" s="93"/>
      <c r="P46" s="95"/>
      <c r="Q46" s="95"/>
      <c r="R46" s="95"/>
      <c r="S46" s="95"/>
      <c r="T46" s="95"/>
    </row>
    <row r="47" spans="1:20">
      <c r="A47" s="90">
        <v>27</v>
      </c>
      <c r="B47" s="86"/>
      <c r="C47" s="86"/>
      <c r="D47" s="1942"/>
      <c r="E47" s="92"/>
      <c r="F47" s="87"/>
      <c r="G47" s="93"/>
      <c r="H47" s="86"/>
      <c r="I47" s="86"/>
      <c r="J47" s="86"/>
      <c r="K47" s="86"/>
      <c r="L47" s="86"/>
      <c r="M47" s="94">
        <v>27</v>
      </c>
      <c r="N47" s="93"/>
      <c r="O47" s="93"/>
      <c r="P47" s="95"/>
      <c r="Q47" s="95"/>
      <c r="R47" s="95"/>
      <c r="S47" s="95"/>
      <c r="T47" s="95"/>
    </row>
    <row r="48" spans="1:20">
      <c r="A48" s="90">
        <v>28</v>
      </c>
      <c r="B48" s="86"/>
      <c r="C48" s="86"/>
      <c r="D48" s="1942"/>
      <c r="E48" s="92"/>
      <c r="F48" s="87"/>
      <c r="G48" s="93"/>
      <c r="H48" s="86"/>
      <c r="I48" s="86"/>
      <c r="J48" s="86"/>
      <c r="K48" s="86"/>
      <c r="L48" s="86"/>
      <c r="M48" s="94">
        <v>28</v>
      </c>
      <c r="N48" s="93"/>
      <c r="O48" s="93"/>
      <c r="P48" s="95"/>
      <c r="Q48" s="95"/>
      <c r="R48" s="95"/>
      <c r="S48" s="95"/>
      <c r="T48" s="95"/>
    </row>
    <row r="49" spans="1:20">
      <c r="A49" s="90">
        <v>29</v>
      </c>
      <c r="B49" s="86"/>
      <c r="C49" s="86"/>
      <c r="D49" s="1942"/>
      <c r="E49" s="92"/>
      <c r="F49" s="87"/>
      <c r="G49" s="93"/>
      <c r="H49" s="86"/>
      <c r="I49" s="86"/>
      <c r="J49" s="86"/>
      <c r="K49" s="86"/>
      <c r="L49" s="86"/>
      <c r="M49" s="94">
        <v>29</v>
      </c>
      <c r="N49" s="93"/>
      <c r="O49" s="93"/>
      <c r="P49" s="95"/>
      <c r="Q49" s="95"/>
      <c r="R49" s="95"/>
      <c r="S49" s="95"/>
      <c r="T49" s="95"/>
    </row>
    <row r="50" spans="1:20">
      <c r="A50" s="90">
        <v>30</v>
      </c>
      <c r="B50" s="86"/>
      <c r="C50" s="86"/>
      <c r="D50" s="1942"/>
      <c r="E50" s="92"/>
      <c r="F50" s="87"/>
      <c r="G50" s="93"/>
      <c r="H50" s="86"/>
      <c r="I50" s="86"/>
      <c r="J50" s="86"/>
      <c r="K50" s="86"/>
      <c r="L50" s="86"/>
      <c r="M50" s="1174">
        <v>30</v>
      </c>
      <c r="N50" s="95"/>
      <c r="O50" s="95"/>
      <c r="P50" s="95"/>
      <c r="Q50" s="95"/>
      <c r="R50" s="95"/>
      <c r="S50" s="95"/>
      <c r="T50" s="95"/>
    </row>
    <row r="51" spans="1:20">
      <c r="A51" s="90">
        <v>31</v>
      </c>
      <c r="B51" s="86"/>
      <c r="C51" s="86"/>
      <c r="D51" s="1942"/>
      <c r="E51" s="92"/>
      <c r="F51" s="87"/>
      <c r="G51" s="93"/>
      <c r="H51" s="86"/>
      <c r="I51" s="86"/>
      <c r="J51" s="86"/>
      <c r="K51" s="86"/>
      <c r="L51" s="86"/>
      <c r="M51" s="1174">
        <v>31</v>
      </c>
      <c r="N51" s="95"/>
      <c r="O51" s="95"/>
      <c r="P51" s="95"/>
      <c r="Q51" s="95"/>
      <c r="R51" s="95"/>
      <c r="S51" s="95"/>
      <c r="T51" s="95"/>
    </row>
    <row r="52" spans="1:20">
      <c r="A52" s="90">
        <v>32</v>
      </c>
      <c r="B52" s="86"/>
      <c r="C52" s="86"/>
      <c r="D52" s="1942"/>
      <c r="E52" s="92"/>
      <c r="F52" s="87"/>
      <c r="G52" s="93"/>
      <c r="H52" s="86"/>
      <c r="I52" s="86"/>
      <c r="J52" s="86"/>
      <c r="K52" s="86"/>
      <c r="L52" s="86"/>
      <c r="M52" s="1174">
        <v>32</v>
      </c>
      <c r="N52" s="95"/>
      <c r="O52" s="95"/>
      <c r="P52" s="95"/>
      <c r="Q52" s="95"/>
      <c r="R52" s="95"/>
      <c r="S52" s="95"/>
      <c r="T52" s="95"/>
    </row>
    <row r="53" spans="1:20">
      <c r="A53" s="90">
        <v>33</v>
      </c>
      <c r="B53" s="86"/>
      <c r="C53" s="86"/>
      <c r="D53" s="1942"/>
      <c r="E53" s="92"/>
      <c r="F53" s="87"/>
      <c r="G53" s="93"/>
      <c r="H53" s="86"/>
      <c r="I53" s="86"/>
      <c r="J53" s="86"/>
      <c r="K53" s="86"/>
      <c r="L53" s="86"/>
      <c r="M53" s="1174">
        <v>33</v>
      </c>
      <c r="N53" s="95"/>
      <c r="O53" s="95"/>
      <c r="P53" s="95"/>
      <c r="Q53" s="95"/>
      <c r="R53" s="95"/>
      <c r="S53" s="95"/>
      <c r="T53" s="95"/>
    </row>
    <row r="54" spans="1:20">
      <c r="A54" s="90">
        <v>34</v>
      </c>
      <c r="B54" s="86"/>
      <c r="C54" s="86"/>
      <c r="D54" s="1942"/>
      <c r="E54" s="92"/>
      <c r="F54" s="87"/>
      <c r="G54" s="93"/>
      <c r="H54" s="86"/>
      <c r="I54" s="86"/>
      <c r="J54" s="86"/>
      <c r="K54" s="86"/>
      <c r="L54" s="86"/>
      <c r="M54" s="1174">
        <v>34</v>
      </c>
      <c r="N54" s="95"/>
      <c r="O54" s="95"/>
      <c r="P54" s="95"/>
      <c r="Q54" s="95"/>
      <c r="R54" s="95"/>
      <c r="S54" s="95"/>
      <c r="T54" s="95"/>
    </row>
    <row r="55" spans="1:20">
      <c r="A55" s="90">
        <v>35</v>
      </c>
      <c r="B55" s="86"/>
      <c r="C55" s="86"/>
      <c r="D55" s="1942"/>
      <c r="E55" s="92"/>
      <c r="F55" s="87"/>
      <c r="G55" s="93"/>
      <c r="H55" s="86"/>
      <c r="I55" s="86"/>
      <c r="J55" s="86"/>
      <c r="K55" s="86"/>
      <c r="L55" s="86"/>
      <c r="M55" s="1174">
        <v>35</v>
      </c>
      <c r="N55" s="95"/>
      <c r="O55" s="95"/>
      <c r="P55" s="95"/>
      <c r="Q55" s="95"/>
      <c r="R55" s="95"/>
      <c r="S55" s="95"/>
      <c r="T55" s="95"/>
    </row>
    <row r="56" spans="1:20">
      <c r="A56" s="90">
        <v>36</v>
      </c>
      <c r="B56" s="86"/>
      <c r="C56" s="86"/>
      <c r="D56" s="1942"/>
      <c r="E56" s="92"/>
      <c r="F56" s="87"/>
      <c r="G56" s="93"/>
      <c r="H56" s="86"/>
      <c r="I56" s="86"/>
      <c r="J56" s="86"/>
      <c r="K56" s="86"/>
      <c r="L56" s="86"/>
      <c r="M56" s="1174">
        <v>36</v>
      </c>
      <c r="N56" s="95"/>
      <c r="O56" s="95"/>
      <c r="P56" s="95"/>
      <c r="Q56" s="95"/>
      <c r="R56" s="95"/>
      <c r="S56" s="95"/>
      <c r="T56" s="95"/>
    </row>
    <row r="57" spans="1:20">
      <c r="A57" s="90">
        <v>37</v>
      </c>
      <c r="B57" s="86"/>
      <c r="C57" s="86"/>
      <c r="D57" s="1942"/>
      <c r="E57" s="92"/>
      <c r="F57" s="87"/>
      <c r="G57" s="93"/>
      <c r="H57" s="86"/>
      <c r="I57" s="86"/>
      <c r="J57" s="86"/>
      <c r="K57" s="86"/>
      <c r="L57" s="86"/>
      <c r="M57" s="1174">
        <v>37</v>
      </c>
      <c r="N57" s="95"/>
      <c r="O57" s="95"/>
      <c r="P57" s="95"/>
      <c r="Q57" s="95"/>
      <c r="R57" s="95"/>
      <c r="S57" s="95"/>
      <c r="T57" s="95"/>
    </row>
    <row r="58" spans="1:20">
      <c r="A58" s="90">
        <v>38</v>
      </c>
      <c r="B58" s="86"/>
      <c r="C58" s="86"/>
      <c r="D58" s="1942"/>
      <c r="E58" s="92"/>
      <c r="F58" s="87"/>
      <c r="G58" s="93"/>
      <c r="H58" s="86"/>
      <c r="I58" s="86"/>
      <c r="J58" s="86"/>
      <c r="K58" s="86"/>
      <c r="L58" s="86"/>
      <c r="M58" s="1174">
        <v>38</v>
      </c>
      <c r="N58" s="95"/>
      <c r="O58" s="95"/>
      <c r="P58" s="95"/>
      <c r="Q58" s="95"/>
      <c r="R58" s="95"/>
      <c r="S58" s="95"/>
      <c r="T58" s="95"/>
    </row>
    <row r="59" spans="1:20">
      <c r="A59" s="90">
        <v>39</v>
      </c>
      <c r="B59" s="86"/>
      <c r="C59" s="86"/>
      <c r="D59" s="1942"/>
      <c r="E59" s="92"/>
      <c r="F59" s="87"/>
      <c r="G59" s="93"/>
      <c r="H59" s="86"/>
      <c r="I59" s="86"/>
      <c r="J59" s="86"/>
      <c r="K59" s="86"/>
      <c r="L59" s="86"/>
      <c r="M59" s="1174">
        <v>39</v>
      </c>
      <c r="N59" s="95"/>
      <c r="O59" s="95"/>
      <c r="P59" s="95"/>
      <c r="Q59" s="95"/>
      <c r="R59" s="95"/>
      <c r="S59" s="95"/>
      <c r="T59" s="95"/>
    </row>
    <row r="60" spans="1:20">
      <c r="A60" s="90">
        <v>40</v>
      </c>
      <c r="B60" s="86"/>
      <c r="C60" s="86"/>
      <c r="D60" s="1942"/>
      <c r="E60" s="92"/>
      <c r="F60" s="87"/>
      <c r="G60" s="93"/>
      <c r="H60" s="86"/>
      <c r="I60" s="86"/>
      <c r="J60" s="86"/>
      <c r="K60" s="86"/>
      <c r="L60" s="86"/>
      <c r="M60" s="1174">
        <v>40</v>
      </c>
      <c r="N60" s="95"/>
      <c r="O60" s="95"/>
      <c r="P60" s="95"/>
      <c r="Q60" s="95"/>
      <c r="R60" s="95"/>
      <c r="S60" s="95"/>
      <c r="T60" s="95"/>
    </row>
    <row r="61" spans="1:20">
      <c r="A61" s="90">
        <v>41</v>
      </c>
      <c r="B61" s="932" t="s">
        <v>2312</v>
      </c>
      <c r="C61" s="1376">
        <f>SUM(C42:C60)</f>
        <v>1</v>
      </c>
      <c r="D61" s="91"/>
      <c r="E61" s="2020"/>
      <c r="F61" s="1198"/>
      <c r="G61" s="1801">
        <f t="shared" ref="G61:L61" si="1">SUM(G42:G60)</f>
        <v>1</v>
      </c>
      <c r="H61" s="2021">
        <f t="shared" si="1"/>
        <v>1</v>
      </c>
      <c r="I61" s="1376">
        <f t="shared" si="1"/>
        <v>0</v>
      </c>
      <c r="J61" s="2021">
        <f t="shared" si="1"/>
        <v>0</v>
      </c>
      <c r="K61" s="1376">
        <f t="shared" si="1"/>
        <v>0</v>
      </c>
      <c r="L61" s="2021">
        <f t="shared" si="1"/>
        <v>0</v>
      </c>
      <c r="M61" s="1174">
        <v>41</v>
      </c>
      <c r="N61" s="95"/>
      <c r="O61" s="95"/>
      <c r="P61" s="95"/>
      <c r="Q61" s="95"/>
      <c r="R61" s="95"/>
      <c r="S61" s="95"/>
      <c r="T61" s="95"/>
    </row>
    <row r="62" spans="1:20" ht="15.75" thickBot="1">
      <c r="A62" s="1182">
        <v>42</v>
      </c>
      <c r="B62" s="1405"/>
      <c r="C62" s="1405"/>
      <c r="D62" s="2022"/>
      <c r="E62" s="2023"/>
      <c r="F62" s="792"/>
      <c r="G62" s="793"/>
      <c r="H62" s="1405"/>
      <c r="I62" s="1405"/>
      <c r="J62" s="1405"/>
      <c r="K62" s="1405"/>
      <c r="L62" s="1405"/>
      <c r="M62" s="1330">
        <v>42</v>
      </c>
      <c r="N62" s="95"/>
      <c r="O62" s="95"/>
      <c r="P62" s="95"/>
      <c r="Q62" s="95"/>
      <c r="R62" s="95"/>
      <c r="S62" s="95"/>
      <c r="T62" s="95"/>
    </row>
    <row r="63" spans="1:20">
      <c r="A63" s="95"/>
      <c r="B63" s="95"/>
      <c r="C63" s="95"/>
      <c r="D63" s="95"/>
      <c r="E63" s="95"/>
      <c r="F63" s="95"/>
      <c r="G63" s="95"/>
      <c r="H63" s="95"/>
      <c r="I63" s="95"/>
      <c r="J63" s="95"/>
      <c r="K63" s="95"/>
      <c r="L63" s="95"/>
      <c r="M63" s="95"/>
      <c r="N63" s="95"/>
      <c r="O63" s="95"/>
      <c r="P63" s="95"/>
      <c r="Q63" s="95"/>
      <c r="R63" s="95"/>
      <c r="S63" s="95"/>
      <c r="T63" s="95"/>
    </row>
    <row r="64" spans="1:20">
      <c r="A64" s="3220" t="s">
        <v>765</v>
      </c>
      <c r="B64" s="3220"/>
      <c r="C64" s="95"/>
      <c r="D64" s="95"/>
      <c r="E64" s="95"/>
      <c r="F64" s="3220" t="str">
        <f>A64</f>
        <v>FERC FORM NO. 1 (ED. 12- 91) NYPSC-Modified-96</v>
      </c>
      <c r="G64" s="3220"/>
      <c r="H64" s="3220"/>
      <c r="I64" s="3220"/>
      <c r="J64" s="95"/>
      <c r="K64" s="95"/>
      <c r="L64" s="95"/>
      <c r="M64" s="95"/>
      <c r="N64" s="95"/>
      <c r="O64" s="95"/>
      <c r="P64" s="95"/>
      <c r="Q64" s="95"/>
      <c r="R64" s="95"/>
      <c r="S64" s="95"/>
      <c r="T64" s="95"/>
    </row>
    <row r="65" spans="1:20">
      <c r="A65" s="789" t="s">
        <v>766</v>
      </c>
      <c r="B65" s="789"/>
      <c r="C65" s="789"/>
      <c r="D65" s="789"/>
      <c r="E65" s="789"/>
      <c r="F65" s="789" t="s">
        <v>767</v>
      </c>
      <c r="G65" s="789"/>
      <c r="H65" s="789"/>
      <c r="I65" s="789"/>
      <c r="J65" s="789"/>
      <c r="K65" s="789"/>
      <c r="L65" s="789"/>
      <c r="M65" s="789"/>
      <c r="N65" s="95"/>
      <c r="O65" s="95"/>
      <c r="P65" s="95"/>
      <c r="Q65" s="95"/>
      <c r="R65" s="95"/>
      <c r="S65" s="95"/>
      <c r="T65" s="95"/>
    </row>
    <row r="66" spans="1:20">
      <c r="A66" s="789"/>
      <c r="B66" s="789"/>
      <c r="C66" s="789"/>
      <c r="D66" s="789"/>
      <c r="E66" s="789"/>
      <c r="F66" s="789"/>
      <c r="G66" s="789"/>
      <c r="H66" s="789"/>
      <c r="I66" s="789"/>
      <c r="J66" s="789"/>
      <c r="K66" s="789"/>
      <c r="L66" s="789"/>
      <c r="M66" s="789"/>
      <c r="N66" s="95"/>
      <c r="O66" s="95"/>
      <c r="P66" s="95"/>
      <c r="Q66" s="95"/>
      <c r="R66" s="95"/>
      <c r="S66" s="95"/>
      <c r="T66" s="95"/>
    </row>
    <row r="67" spans="1:20">
      <c r="A67" s="789"/>
      <c r="B67" s="789"/>
      <c r="C67" s="789"/>
      <c r="D67" s="789"/>
      <c r="E67" s="789"/>
      <c r="F67" s="789"/>
      <c r="G67" s="789"/>
      <c r="H67" s="789"/>
      <c r="I67" s="789"/>
      <c r="J67" s="789"/>
      <c r="K67" s="789"/>
      <c r="L67" s="789"/>
      <c r="M67" s="789"/>
      <c r="N67" s="95"/>
      <c r="O67" s="95"/>
      <c r="P67" s="95"/>
      <c r="Q67" s="95"/>
      <c r="R67" s="95"/>
      <c r="S67" s="95"/>
      <c r="T67" s="95"/>
    </row>
    <row r="68" spans="1:20">
      <c r="A68" s="789"/>
      <c r="B68" s="789"/>
      <c r="C68" s="789"/>
      <c r="D68" s="789"/>
      <c r="E68" s="789"/>
      <c r="F68" s="789"/>
      <c r="G68" s="789"/>
      <c r="H68" s="789"/>
      <c r="I68" s="789"/>
      <c r="J68" s="789"/>
      <c r="K68" s="789"/>
      <c r="L68" s="789"/>
      <c r="M68" s="789"/>
      <c r="N68" s="95"/>
      <c r="O68" s="95"/>
      <c r="P68" s="95"/>
      <c r="Q68" s="95"/>
      <c r="R68" s="95"/>
      <c r="S68" s="95"/>
      <c r="T68" s="95"/>
    </row>
    <row r="69" spans="1:20">
      <c r="A69" s="789"/>
      <c r="B69" s="789"/>
      <c r="C69" s="789"/>
      <c r="D69" s="789"/>
      <c r="E69" s="789"/>
      <c r="F69" s="789"/>
      <c r="G69" s="789"/>
      <c r="H69" s="789"/>
      <c r="I69" s="789"/>
      <c r="J69" s="789"/>
      <c r="K69" s="789"/>
      <c r="L69" s="789"/>
      <c r="M69" s="789"/>
      <c r="N69" s="95"/>
      <c r="O69" s="95"/>
      <c r="P69" s="95"/>
      <c r="Q69" s="95"/>
      <c r="R69" s="95"/>
      <c r="S69" s="95"/>
      <c r="T69" s="95"/>
    </row>
    <row r="70" spans="1:20">
      <c r="A70" s="789"/>
      <c r="B70" s="789"/>
      <c r="C70" s="789"/>
      <c r="D70" s="789"/>
      <c r="E70" s="789"/>
      <c r="F70" s="789"/>
      <c r="G70" s="789"/>
      <c r="H70" s="789"/>
      <c r="I70" s="789"/>
      <c r="J70" s="789"/>
      <c r="K70" s="789"/>
      <c r="L70" s="789"/>
      <c r="M70" s="789"/>
      <c r="N70" s="95"/>
      <c r="O70" s="95"/>
      <c r="P70" s="95"/>
      <c r="Q70" s="95"/>
      <c r="R70" s="95"/>
      <c r="S70" s="95"/>
      <c r="T70" s="95"/>
    </row>
    <row r="71" spans="1:20">
      <c r="A71" s="789"/>
      <c r="B71" s="789"/>
      <c r="C71" s="789"/>
      <c r="D71" s="789"/>
      <c r="E71" s="789"/>
      <c r="F71" s="789"/>
      <c r="G71" s="789"/>
      <c r="H71" s="789"/>
      <c r="I71" s="789"/>
      <c r="J71" s="789"/>
      <c r="K71" s="789"/>
      <c r="L71" s="789"/>
      <c r="M71" s="789"/>
      <c r="N71" s="95"/>
      <c r="O71" s="95"/>
      <c r="P71" s="95"/>
      <c r="Q71" s="95"/>
      <c r="R71" s="95"/>
      <c r="S71" s="95"/>
      <c r="T71" s="95"/>
    </row>
    <row r="72" spans="1:20">
      <c r="A72" s="95"/>
      <c r="B72" s="95"/>
      <c r="C72" s="95"/>
      <c r="D72" s="95"/>
      <c r="E72" s="95"/>
      <c r="F72" s="95"/>
      <c r="G72" s="95"/>
      <c r="H72" s="95"/>
      <c r="I72" s="95"/>
      <c r="J72" s="95"/>
      <c r="K72" s="95"/>
      <c r="L72" s="95"/>
      <c r="M72" s="95"/>
      <c r="N72" s="95"/>
      <c r="O72" s="95"/>
      <c r="P72" s="95"/>
      <c r="Q72" s="95"/>
      <c r="R72" s="95"/>
      <c r="S72" s="95"/>
      <c r="T72" s="95"/>
    </row>
    <row r="73" spans="1:20">
      <c r="A73" s="95"/>
      <c r="B73" s="95"/>
      <c r="C73" s="95"/>
      <c r="D73" s="95"/>
      <c r="E73" s="95"/>
      <c r="F73" s="95"/>
      <c r="G73" s="95"/>
      <c r="H73" s="95"/>
      <c r="I73" s="95"/>
      <c r="J73" s="95"/>
      <c r="K73" s="95"/>
      <c r="L73" s="95"/>
      <c r="M73" s="95"/>
      <c r="N73" s="95"/>
      <c r="O73" s="95"/>
      <c r="P73" s="95"/>
      <c r="Q73" s="95"/>
      <c r="R73" s="95"/>
      <c r="S73" s="95"/>
      <c r="T73" s="95"/>
    </row>
    <row r="74" spans="1:20">
      <c r="A74" s="95"/>
      <c r="B74" s="95"/>
      <c r="C74" s="95"/>
      <c r="D74" s="95"/>
      <c r="E74" s="95"/>
      <c r="F74" s="95"/>
      <c r="G74" s="95"/>
      <c r="H74" s="95"/>
      <c r="I74" s="95"/>
      <c r="J74" s="95"/>
      <c r="K74" s="95"/>
      <c r="L74" s="95"/>
      <c r="M74" s="95"/>
      <c r="N74" s="95"/>
      <c r="O74" s="95"/>
      <c r="P74" s="95"/>
      <c r="Q74" s="95"/>
      <c r="R74" s="95"/>
      <c r="S74" s="95"/>
      <c r="T74" s="95"/>
    </row>
    <row r="75" spans="1:20">
      <c r="A75" s="95"/>
      <c r="B75" s="95"/>
      <c r="C75" s="95"/>
      <c r="D75" s="95"/>
      <c r="E75" s="95"/>
      <c r="F75" s="95"/>
      <c r="G75" s="95"/>
      <c r="H75" s="95"/>
      <c r="I75" s="95"/>
      <c r="J75" s="95"/>
      <c r="K75" s="95"/>
      <c r="L75" s="95"/>
      <c r="M75" s="95"/>
      <c r="N75" s="95"/>
      <c r="O75" s="95"/>
      <c r="P75" s="95"/>
      <c r="Q75" s="95"/>
      <c r="R75" s="95"/>
      <c r="S75" s="95"/>
      <c r="T75" s="95"/>
    </row>
    <row r="76" spans="1:20">
      <c r="A76" s="95"/>
      <c r="B76" s="95"/>
      <c r="C76" s="95"/>
      <c r="D76" s="95"/>
      <c r="E76" s="95"/>
      <c r="F76" s="95"/>
      <c r="G76" s="95"/>
      <c r="H76" s="95"/>
      <c r="I76" s="95"/>
      <c r="J76" s="95"/>
      <c r="K76" s="95"/>
      <c r="L76" s="95"/>
      <c r="M76" s="95"/>
      <c r="N76" s="95"/>
      <c r="O76" s="95"/>
      <c r="P76" s="95"/>
      <c r="Q76" s="95"/>
      <c r="R76" s="95"/>
      <c r="S76" s="95"/>
      <c r="T76" s="95"/>
    </row>
    <row r="77" spans="1:20">
      <c r="A77" s="95"/>
      <c r="B77" s="95"/>
      <c r="C77" s="95"/>
      <c r="D77" s="95"/>
      <c r="E77" s="95"/>
      <c r="F77" s="95"/>
      <c r="G77" s="95"/>
      <c r="H77" s="95"/>
      <c r="I77" s="95"/>
      <c r="J77" s="95"/>
      <c r="K77" s="95"/>
      <c r="L77" s="95"/>
      <c r="M77" s="95"/>
      <c r="N77" s="95"/>
      <c r="O77" s="95"/>
      <c r="P77" s="95"/>
      <c r="Q77" s="95"/>
      <c r="R77" s="95"/>
      <c r="S77" s="95"/>
      <c r="T77" s="95"/>
    </row>
    <row r="78" spans="1:20">
      <c r="A78" s="95"/>
      <c r="B78" s="95"/>
      <c r="C78" s="95"/>
      <c r="D78" s="95"/>
      <c r="E78" s="95"/>
      <c r="F78" s="95"/>
      <c r="G78" s="95"/>
      <c r="H78" s="95"/>
      <c r="I78" s="95"/>
      <c r="J78" s="95"/>
      <c r="K78" s="95"/>
      <c r="L78" s="95"/>
      <c r="M78" s="95"/>
      <c r="N78" s="95"/>
      <c r="O78" s="95"/>
      <c r="P78" s="95"/>
      <c r="Q78" s="95"/>
      <c r="R78" s="95"/>
      <c r="S78" s="95"/>
      <c r="T78" s="95"/>
    </row>
    <row r="79" spans="1:20">
      <c r="A79" s="95"/>
      <c r="B79" s="95"/>
      <c r="C79" s="95"/>
      <c r="D79" s="95"/>
      <c r="E79" s="95"/>
      <c r="F79" s="95"/>
      <c r="G79" s="95"/>
      <c r="H79" s="95"/>
      <c r="I79" s="95"/>
      <c r="J79" s="95"/>
      <c r="K79" s="95"/>
      <c r="L79" s="95"/>
      <c r="M79" s="95"/>
      <c r="N79" s="95"/>
      <c r="O79" s="95"/>
      <c r="P79" s="95"/>
      <c r="Q79" s="95"/>
      <c r="R79" s="95"/>
      <c r="S79" s="95"/>
      <c r="T79" s="95"/>
    </row>
    <row r="80" spans="1:20">
      <c r="A80" s="95"/>
      <c r="B80" s="95"/>
      <c r="C80" s="95"/>
      <c r="D80" s="95"/>
      <c r="E80" s="95"/>
      <c r="F80" s="95"/>
      <c r="G80" s="95"/>
      <c r="H80" s="95"/>
      <c r="I80" s="95"/>
      <c r="J80" s="95"/>
      <c r="K80" s="95"/>
      <c r="L80" s="95"/>
      <c r="M80" s="95"/>
      <c r="N80" s="95"/>
      <c r="O80" s="95"/>
      <c r="P80" s="95"/>
      <c r="Q80" s="95"/>
      <c r="R80" s="95"/>
      <c r="S80" s="95"/>
      <c r="T80" s="95"/>
    </row>
    <row r="81" spans="1:20">
      <c r="A81" s="95"/>
      <c r="B81" s="95"/>
      <c r="C81" s="95"/>
      <c r="D81" s="95"/>
      <c r="E81" s="95"/>
      <c r="F81" s="95"/>
      <c r="G81" s="95"/>
      <c r="H81" s="95"/>
      <c r="I81" s="95"/>
      <c r="J81" s="95"/>
      <c r="K81" s="95"/>
      <c r="L81" s="95"/>
      <c r="M81" s="95"/>
      <c r="N81" s="95"/>
      <c r="O81" s="95"/>
      <c r="P81" s="95"/>
      <c r="Q81" s="95"/>
      <c r="R81" s="95"/>
      <c r="S81" s="95"/>
      <c r="T81" s="95"/>
    </row>
    <row r="82" spans="1:20">
      <c r="A82" s="95"/>
      <c r="B82" s="95"/>
      <c r="C82" s="95"/>
      <c r="D82" s="95"/>
      <c r="E82" s="95"/>
      <c r="F82" s="95"/>
      <c r="G82" s="95"/>
      <c r="H82" s="95"/>
      <c r="I82" s="95"/>
      <c r="J82" s="95"/>
      <c r="K82" s="95"/>
      <c r="L82" s="95"/>
      <c r="M82" s="95"/>
      <c r="N82" s="95"/>
      <c r="O82" s="95"/>
      <c r="P82" s="95"/>
      <c r="Q82" s="95"/>
      <c r="R82" s="95"/>
      <c r="S82" s="95"/>
      <c r="T82" s="95"/>
    </row>
    <row r="83" spans="1:20">
      <c r="A83" s="95"/>
      <c r="B83" s="95"/>
      <c r="C83" s="95"/>
      <c r="D83" s="95"/>
      <c r="E83" s="95"/>
      <c r="F83" s="95"/>
      <c r="G83" s="95"/>
      <c r="H83" s="95"/>
      <c r="I83" s="95"/>
      <c r="J83" s="95"/>
      <c r="K83" s="95"/>
      <c r="L83" s="95"/>
      <c r="M83" s="95"/>
      <c r="N83" s="95"/>
      <c r="O83" s="95"/>
      <c r="P83" s="95"/>
      <c r="Q83" s="95"/>
      <c r="R83" s="95"/>
      <c r="S83" s="95"/>
      <c r="T83" s="95"/>
    </row>
    <row r="84" spans="1:20">
      <c r="A84" s="95"/>
      <c r="B84" s="95"/>
      <c r="C84" s="95"/>
      <c r="D84" s="95"/>
      <c r="E84" s="95"/>
      <c r="F84" s="95"/>
      <c r="G84" s="95"/>
      <c r="H84" s="95"/>
      <c r="I84" s="95"/>
      <c r="J84" s="95"/>
      <c r="K84" s="95"/>
      <c r="L84" s="95"/>
      <c r="M84" s="95"/>
      <c r="N84" s="95"/>
      <c r="O84" s="95"/>
      <c r="P84" s="95"/>
      <c r="Q84" s="95"/>
      <c r="R84" s="95"/>
      <c r="S84" s="95"/>
      <c r="T84" s="95"/>
    </row>
    <row r="85" spans="1:20">
      <c r="A85" s="95"/>
      <c r="B85" s="95"/>
      <c r="C85" s="95"/>
      <c r="D85" s="95"/>
      <c r="E85" s="95"/>
      <c r="F85" s="95"/>
      <c r="G85" s="95"/>
      <c r="H85" s="95"/>
      <c r="I85" s="95"/>
      <c r="J85" s="95"/>
      <c r="K85" s="95"/>
      <c r="L85" s="95"/>
      <c r="M85" s="95"/>
      <c r="N85" s="95"/>
      <c r="O85" s="95"/>
      <c r="P85" s="95"/>
      <c r="Q85" s="95"/>
      <c r="R85" s="95"/>
      <c r="S85" s="95"/>
      <c r="T85" s="95"/>
    </row>
    <row r="86" spans="1:20">
      <c r="A86" s="95"/>
      <c r="B86" s="95"/>
      <c r="C86" s="95"/>
      <c r="D86" s="95"/>
      <c r="E86" s="95"/>
      <c r="F86" s="95"/>
      <c r="G86" s="95"/>
      <c r="H86" s="95"/>
      <c r="I86" s="95"/>
      <c r="J86" s="95"/>
      <c r="K86" s="95"/>
      <c r="L86" s="95"/>
      <c r="M86" s="95"/>
      <c r="N86" s="95"/>
      <c r="O86" s="95"/>
      <c r="P86" s="95"/>
      <c r="Q86" s="95"/>
      <c r="R86" s="95"/>
      <c r="S86" s="95"/>
      <c r="T86" s="95"/>
    </row>
    <row r="87" spans="1:20">
      <c r="A87" s="95"/>
      <c r="B87" s="95"/>
      <c r="C87" s="95"/>
      <c r="D87" s="95"/>
      <c r="E87" s="95"/>
      <c r="F87" s="95"/>
      <c r="G87" s="95"/>
      <c r="H87" s="95"/>
      <c r="I87" s="95"/>
      <c r="J87" s="95"/>
      <c r="K87" s="95"/>
      <c r="L87" s="95"/>
      <c r="M87" s="95"/>
      <c r="N87" s="95"/>
      <c r="O87" s="95"/>
      <c r="P87" s="95"/>
      <c r="Q87" s="95"/>
      <c r="R87" s="95"/>
      <c r="S87" s="95"/>
      <c r="T87" s="95"/>
    </row>
    <row r="88" spans="1:20">
      <c r="A88" s="95"/>
      <c r="B88" s="95"/>
      <c r="C88" s="95"/>
      <c r="D88" s="95"/>
      <c r="E88" s="95"/>
      <c r="F88" s="95"/>
      <c r="G88" s="95"/>
      <c r="H88" s="95"/>
      <c r="I88" s="95"/>
      <c r="J88" s="95"/>
      <c r="K88" s="95"/>
      <c r="L88" s="95"/>
      <c r="M88" s="95"/>
      <c r="N88" s="95"/>
      <c r="O88" s="95"/>
      <c r="P88" s="95"/>
      <c r="Q88" s="95"/>
      <c r="R88" s="95"/>
      <c r="S88" s="95"/>
      <c r="T88" s="95"/>
    </row>
    <row r="89" spans="1:20">
      <c r="A89" s="95"/>
      <c r="B89" s="95"/>
      <c r="C89" s="95"/>
      <c r="D89" s="95"/>
      <c r="E89" s="95"/>
      <c r="F89" s="95"/>
      <c r="G89" s="95"/>
      <c r="H89" s="95"/>
      <c r="I89" s="95"/>
      <c r="J89" s="95"/>
      <c r="K89" s="95"/>
      <c r="L89" s="95"/>
      <c r="M89" s="95"/>
      <c r="N89" s="95"/>
      <c r="O89" s="95"/>
      <c r="P89" s="95"/>
      <c r="Q89" s="95"/>
      <c r="R89" s="95"/>
      <c r="S89" s="95"/>
      <c r="T89" s="95"/>
    </row>
    <row r="90" spans="1:20">
      <c r="A90" s="95"/>
      <c r="B90" s="95"/>
      <c r="C90" s="95"/>
      <c r="D90" s="95"/>
      <c r="E90" s="95"/>
      <c r="F90" s="95"/>
      <c r="G90" s="95"/>
      <c r="H90" s="95"/>
      <c r="I90" s="95"/>
      <c r="J90" s="95"/>
      <c r="K90" s="95"/>
      <c r="L90" s="95"/>
      <c r="M90" s="95"/>
      <c r="N90" s="95"/>
      <c r="O90" s="95"/>
      <c r="P90" s="95"/>
      <c r="Q90" s="95"/>
      <c r="R90" s="95"/>
      <c r="S90" s="95"/>
      <c r="T90" s="95"/>
    </row>
    <row r="91" spans="1:20">
      <c r="A91" s="95"/>
      <c r="B91" s="95"/>
      <c r="C91" s="95"/>
      <c r="D91" s="95"/>
      <c r="E91" s="95"/>
      <c r="F91" s="95"/>
      <c r="G91" s="95"/>
      <c r="H91" s="95"/>
      <c r="I91" s="95"/>
      <c r="J91" s="95"/>
      <c r="K91" s="95"/>
      <c r="L91" s="95"/>
      <c r="M91" s="95"/>
      <c r="N91" s="95"/>
      <c r="O91" s="95"/>
      <c r="P91" s="95"/>
      <c r="Q91" s="95"/>
      <c r="R91" s="95"/>
      <c r="S91" s="95"/>
      <c r="T91" s="95"/>
    </row>
    <row r="92" spans="1:20">
      <c r="A92" s="95"/>
      <c r="B92" s="95"/>
      <c r="C92" s="95"/>
      <c r="D92" s="95"/>
      <c r="E92" s="95"/>
      <c r="F92" s="95"/>
      <c r="G92" s="95"/>
      <c r="H92" s="95"/>
      <c r="I92" s="95"/>
      <c r="J92" s="95"/>
      <c r="K92" s="95"/>
      <c r="L92" s="95"/>
      <c r="M92" s="95"/>
      <c r="N92" s="95"/>
      <c r="O92" s="95"/>
      <c r="P92" s="95"/>
      <c r="Q92" s="95"/>
      <c r="R92" s="95"/>
      <c r="S92" s="95"/>
      <c r="T92" s="95"/>
    </row>
    <row r="93" spans="1:20">
      <c r="A93" s="95"/>
      <c r="B93" s="95"/>
      <c r="C93" s="95"/>
      <c r="D93" s="95"/>
      <c r="E93" s="95"/>
      <c r="F93" s="95"/>
      <c r="G93" s="95"/>
      <c r="H93" s="95"/>
      <c r="I93" s="95"/>
      <c r="J93" s="95"/>
      <c r="K93" s="95"/>
      <c r="L93" s="95"/>
      <c r="M93" s="95"/>
      <c r="N93" s="95"/>
      <c r="O93" s="95"/>
      <c r="P93" s="95"/>
      <c r="Q93" s="95"/>
      <c r="R93" s="95"/>
      <c r="S93" s="95"/>
      <c r="T93" s="95"/>
    </row>
    <row r="94" spans="1:20">
      <c r="A94" s="95"/>
      <c r="B94" s="95"/>
      <c r="C94" s="95"/>
      <c r="D94" s="95"/>
      <c r="E94" s="95"/>
      <c r="F94" s="95"/>
      <c r="G94" s="95"/>
      <c r="H94" s="95"/>
      <c r="I94" s="95"/>
      <c r="J94" s="95"/>
      <c r="K94" s="95"/>
      <c r="L94" s="95"/>
      <c r="M94" s="95"/>
      <c r="N94" s="95"/>
      <c r="O94" s="95"/>
      <c r="P94" s="95"/>
      <c r="Q94" s="95"/>
      <c r="R94" s="95"/>
      <c r="S94" s="95"/>
      <c r="T94" s="95"/>
    </row>
    <row r="95" spans="1:20">
      <c r="A95" s="95"/>
      <c r="B95" s="95"/>
      <c r="C95" s="95"/>
      <c r="D95" s="95"/>
      <c r="E95" s="95"/>
      <c r="F95" s="95"/>
      <c r="G95" s="95"/>
      <c r="H95" s="95"/>
      <c r="I95" s="95"/>
      <c r="J95" s="95"/>
      <c r="K95" s="95"/>
      <c r="L95" s="95"/>
      <c r="M95" s="95"/>
      <c r="N95" s="95"/>
      <c r="O95" s="95"/>
      <c r="P95" s="95"/>
      <c r="Q95" s="95"/>
      <c r="R95" s="95"/>
      <c r="S95" s="95"/>
      <c r="T95" s="95"/>
    </row>
    <row r="96" spans="1:20">
      <c r="A96" s="95"/>
      <c r="B96" s="95"/>
      <c r="C96" s="95"/>
      <c r="D96" s="95"/>
      <c r="E96" s="95"/>
      <c r="F96" s="95"/>
      <c r="G96" s="95"/>
      <c r="H96" s="95"/>
      <c r="I96" s="95"/>
      <c r="J96" s="95"/>
      <c r="K96" s="95"/>
      <c r="L96" s="95"/>
      <c r="M96" s="95"/>
      <c r="N96" s="95"/>
      <c r="O96" s="95"/>
      <c r="P96" s="95"/>
      <c r="Q96" s="95"/>
      <c r="R96" s="95"/>
      <c r="S96" s="95"/>
      <c r="T96" s="95"/>
    </row>
    <row r="97" spans="1:20">
      <c r="A97" s="95"/>
      <c r="B97" s="95"/>
      <c r="C97" s="95"/>
      <c r="D97" s="95"/>
      <c r="E97" s="95"/>
      <c r="F97" s="95"/>
      <c r="G97" s="95"/>
      <c r="H97" s="95"/>
      <c r="I97" s="95"/>
      <c r="J97" s="95"/>
      <c r="K97" s="95"/>
      <c r="L97" s="95"/>
      <c r="M97" s="95"/>
      <c r="N97" s="95"/>
      <c r="O97" s="95"/>
      <c r="P97" s="95"/>
      <c r="Q97" s="95"/>
      <c r="R97" s="95"/>
      <c r="S97" s="95"/>
      <c r="T97" s="95"/>
    </row>
    <row r="98" spans="1:20">
      <c r="A98" s="95"/>
      <c r="B98" s="95"/>
      <c r="C98" s="95"/>
      <c r="D98" s="95"/>
      <c r="E98" s="95"/>
      <c r="F98" s="95"/>
      <c r="G98" s="95"/>
      <c r="H98" s="95"/>
      <c r="I98" s="95"/>
      <c r="J98" s="95"/>
      <c r="K98" s="95"/>
      <c r="L98" s="95"/>
      <c r="M98" s="95"/>
      <c r="N98" s="95"/>
      <c r="O98" s="95"/>
      <c r="P98" s="95"/>
      <c r="Q98" s="95"/>
      <c r="R98" s="95"/>
      <c r="S98" s="95"/>
      <c r="T98" s="95"/>
    </row>
    <row r="99" spans="1:20">
      <c r="A99" s="95"/>
      <c r="B99" s="95"/>
      <c r="C99" s="95"/>
      <c r="D99" s="95"/>
      <c r="E99" s="95"/>
      <c r="F99" s="95"/>
      <c r="G99" s="95"/>
      <c r="H99" s="95"/>
      <c r="I99" s="95"/>
      <c r="J99" s="95"/>
      <c r="K99" s="95"/>
      <c r="L99" s="95"/>
      <c r="M99" s="95"/>
      <c r="N99" s="95"/>
      <c r="O99" s="95"/>
      <c r="P99" s="95"/>
      <c r="Q99" s="95"/>
      <c r="R99" s="95"/>
      <c r="S99" s="95"/>
      <c r="T99" s="95"/>
    </row>
    <row r="100" spans="1:20">
      <c r="A100" s="95"/>
      <c r="B100" s="95"/>
      <c r="C100" s="95"/>
      <c r="D100" s="95"/>
      <c r="E100" s="95"/>
      <c r="F100" s="95"/>
      <c r="G100" s="95"/>
      <c r="H100" s="95"/>
      <c r="I100" s="95"/>
      <c r="J100" s="95"/>
      <c r="K100" s="95"/>
      <c r="L100" s="95"/>
      <c r="M100" s="95"/>
      <c r="N100" s="95"/>
      <c r="O100" s="95"/>
      <c r="P100" s="95"/>
      <c r="Q100" s="95"/>
      <c r="R100" s="95"/>
      <c r="S100" s="95"/>
      <c r="T100" s="95"/>
    </row>
    <row r="101" spans="1:20">
      <c r="A101" s="95"/>
      <c r="B101" s="95"/>
      <c r="C101" s="95"/>
      <c r="D101" s="95"/>
      <c r="E101" s="95"/>
      <c r="F101" s="95"/>
      <c r="G101" s="95"/>
      <c r="H101" s="95"/>
      <c r="I101" s="95"/>
      <c r="J101" s="95"/>
      <c r="K101" s="95"/>
      <c r="L101" s="95"/>
      <c r="M101" s="95"/>
      <c r="N101" s="95"/>
      <c r="O101" s="95"/>
      <c r="P101" s="95"/>
      <c r="Q101" s="95"/>
      <c r="R101" s="95"/>
      <c r="S101" s="95"/>
      <c r="T101" s="95"/>
    </row>
    <row r="102" spans="1:20">
      <c r="A102" s="95"/>
      <c r="B102" s="95"/>
      <c r="C102" s="95"/>
      <c r="D102" s="95"/>
      <c r="E102" s="95"/>
      <c r="F102" s="95"/>
      <c r="G102" s="95"/>
      <c r="H102" s="95"/>
      <c r="I102" s="95"/>
      <c r="J102" s="95"/>
      <c r="K102" s="95"/>
      <c r="L102" s="95"/>
      <c r="M102" s="95"/>
      <c r="N102" s="95"/>
      <c r="O102" s="95"/>
      <c r="P102" s="95"/>
      <c r="Q102" s="95"/>
      <c r="R102" s="95"/>
      <c r="S102" s="95"/>
      <c r="T102" s="95"/>
    </row>
    <row r="103" spans="1:20">
      <c r="A103" s="95"/>
      <c r="B103" s="95"/>
      <c r="C103" s="95"/>
      <c r="D103" s="95"/>
      <c r="E103" s="95"/>
      <c r="F103" s="95"/>
      <c r="G103" s="95"/>
      <c r="H103" s="95"/>
      <c r="I103" s="95"/>
      <c r="J103" s="95"/>
      <c r="K103" s="95"/>
      <c r="L103" s="95"/>
      <c r="M103" s="95"/>
      <c r="N103" s="95"/>
      <c r="O103" s="95"/>
      <c r="P103" s="95"/>
      <c r="Q103" s="95"/>
      <c r="R103" s="95"/>
      <c r="S103" s="95"/>
      <c r="T103" s="95"/>
    </row>
    <row r="104" spans="1:20">
      <c r="A104" s="95"/>
      <c r="B104" s="95"/>
      <c r="C104" s="95"/>
      <c r="D104" s="95"/>
      <c r="E104" s="95"/>
      <c r="F104" s="95"/>
      <c r="G104" s="95"/>
      <c r="H104" s="95"/>
      <c r="I104" s="95"/>
      <c r="J104" s="95"/>
      <c r="K104" s="95"/>
      <c r="L104" s="95"/>
      <c r="M104" s="95"/>
      <c r="N104" s="95"/>
      <c r="O104" s="95"/>
      <c r="P104" s="95"/>
      <c r="Q104" s="95"/>
      <c r="R104" s="95"/>
      <c r="S104" s="95"/>
      <c r="T104" s="95"/>
    </row>
    <row r="105" spans="1:20">
      <c r="A105" s="95"/>
      <c r="B105" s="95"/>
      <c r="C105" s="95"/>
      <c r="D105" s="95"/>
      <c r="E105" s="95"/>
      <c r="F105" s="95"/>
      <c r="G105" s="95"/>
      <c r="H105" s="95"/>
      <c r="I105" s="95"/>
      <c r="J105" s="95"/>
      <c r="K105" s="95"/>
      <c r="L105" s="95"/>
      <c r="M105" s="95"/>
      <c r="N105" s="95"/>
      <c r="O105" s="95"/>
      <c r="P105" s="95"/>
      <c r="Q105" s="95"/>
      <c r="R105" s="95"/>
      <c r="S105" s="95"/>
      <c r="T105" s="95"/>
    </row>
    <row r="106" spans="1:20">
      <c r="A106" s="95"/>
      <c r="B106" s="95"/>
      <c r="C106" s="95"/>
      <c r="D106" s="95"/>
      <c r="E106" s="95"/>
      <c r="F106" s="95"/>
      <c r="G106" s="95"/>
      <c r="H106" s="95"/>
      <c r="I106" s="95"/>
      <c r="J106" s="95"/>
      <c r="K106" s="95"/>
      <c r="L106" s="95"/>
      <c r="M106" s="95"/>
      <c r="N106" s="95"/>
      <c r="O106" s="95"/>
      <c r="P106" s="95"/>
      <c r="Q106" s="95"/>
      <c r="R106" s="95"/>
      <c r="S106" s="95"/>
      <c r="T106" s="95"/>
    </row>
    <row r="107" spans="1:20">
      <c r="A107" s="95"/>
      <c r="B107" s="95"/>
      <c r="C107" s="95"/>
      <c r="D107" s="95"/>
      <c r="E107" s="95"/>
      <c r="F107" s="95"/>
      <c r="G107" s="95"/>
      <c r="H107" s="95"/>
      <c r="I107" s="95"/>
      <c r="J107" s="95"/>
      <c r="K107" s="95"/>
      <c r="L107" s="95"/>
      <c r="M107" s="95"/>
      <c r="N107" s="95"/>
      <c r="O107" s="95"/>
      <c r="P107" s="95"/>
      <c r="Q107" s="95"/>
      <c r="R107" s="95"/>
      <c r="S107" s="95"/>
      <c r="T107" s="95"/>
    </row>
    <row r="108" spans="1:20">
      <c r="A108" s="95"/>
      <c r="B108" s="95"/>
      <c r="C108" s="95"/>
      <c r="D108" s="95"/>
      <c r="E108" s="95"/>
      <c r="F108" s="95"/>
      <c r="G108" s="95"/>
      <c r="H108" s="95"/>
      <c r="I108" s="95"/>
      <c r="J108" s="95"/>
      <c r="K108" s="95"/>
      <c r="L108" s="95"/>
      <c r="M108" s="95"/>
      <c r="N108" s="95"/>
      <c r="O108" s="95"/>
      <c r="P108" s="95"/>
      <c r="Q108" s="95"/>
      <c r="R108" s="95"/>
      <c r="S108" s="95"/>
      <c r="T108" s="95"/>
    </row>
    <row r="109" spans="1:20">
      <c r="A109" s="95"/>
      <c r="B109" s="95"/>
      <c r="C109" s="95"/>
      <c r="D109" s="95"/>
      <c r="E109" s="95"/>
      <c r="F109" s="95"/>
      <c r="G109" s="95"/>
      <c r="H109" s="95"/>
      <c r="I109" s="95"/>
      <c r="J109" s="95"/>
      <c r="K109" s="95"/>
      <c r="L109" s="95"/>
      <c r="M109" s="95"/>
      <c r="N109" s="95"/>
      <c r="O109" s="95"/>
      <c r="P109" s="95"/>
      <c r="Q109" s="95"/>
      <c r="R109" s="95"/>
      <c r="S109" s="95"/>
      <c r="T109" s="95"/>
    </row>
    <row r="110" spans="1:20">
      <c r="A110" s="95"/>
      <c r="B110" s="95"/>
      <c r="C110" s="95"/>
      <c r="D110" s="95"/>
      <c r="E110" s="95"/>
      <c r="F110" s="95"/>
      <c r="G110" s="95"/>
      <c r="H110" s="95"/>
      <c r="I110" s="95"/>
      <c r="J110" s="95"/>
      <c r="K110" s="95"/>
      <c r="L110" s="95"/>
      <c r="M110" s="95"/>
      <c r="N110" s="95"/>
      <c r="O110" s="95"/>
      <c r="P110" s="95"/>
      <c r="Q110" s="95"/>
      <c r="R110" s="95"/>
      <c r="S110" s="95"/>
      <c r="T110" s="95"/>
    </row>
    <row r="111" spans="1:20">
      <c r="A111" s="95"/>
      <c r="B111" s="95"/>
      <c r="C111" s="95"/>
      <c r="D111" s="95"/>
      <c r="E111" s="95"/>
      <c r="F111" s="95"/>
      <c r="G111" s="95"/>
      <c r="H111" s="95"/>
      <c r="I111" s="95"/>
      <c r="J111" s="95"/>
      <c r="K111" s="95"/>
      <c r="L111" s="95"/>
      <c r="M111" s="95"/>
      <c r="N111" s="95"/>
      <c r="O111" s="95"/>
      <c r="P111" s="95"/>
      <c r="Q111" s="95"/>
      <c r="R111" s="95"/>
      <c r="S111" s="95"/>
      <c r="T111" s="95"/>
    </row>
    <row r="112" spans="1:20">
      <c r="A112" s="95"/>
      <c r="B112" s="95"/>
      <c r="C112" s="95"/>
      <c r="D112" s="95"/>
      <c r="E112" s="95"/>
      <c r="F112" s="95"/>
      <c r="G112" s="95"/>
      <c r="H112" s="95"/>
      <c r="I112" s="95"/>
      <c r="J112" s="95"/>
      <c r="K112" s="95"/>
      <c r="L112" s="95"/>
      <c r="M112" s="95"/>
      <c r="N112" s="95"/>
      <c r="O112" s="95"/>
      <c r="P112" s="95"/>
      <c r="Q112" s="95"/>
      <c r="R112" s="95"/>
      <c r="S112" s="95"/>
      <c r="T112" s="95"/>
    </row>
    <row r="113" spans="1:20">
      <c r="A113" s="95"/>
      <c r="B113" s="95"/>
      <c r="C113" s="95"/>
      <c r="D113" s="95"/>
      <c r="E113" s="95"/>
      <c r="F113" s="95"/>
      <c r="G113" s="95"/>
      <c r="H113" s="95"/>
      <c r="I113" s="95"/>
      <c r="J113" s="95"/>
      <c r="K113" s="95"/>
      <c r="L113" s="95"/>
      <c r="M113" s="95"/>
      <c r="N113" s="95"/>
      <c r="O113" s="95"/>
      <c r="P113" s="95"/>
      <c r="Q113" s="95"/>
      <c r="R113" s="95"/>
      <c r="S113" s="95"/>
      <c r="T113" s="95"/>
    </row>
    <row r="114" spans="1:20">
      <c r="A114" s="95"/>
      <c r="B114" s="95"/>
      <c r="C114" s="95"/>
      <c r="D114" s="95"/>
      <c r="E114" s="95"/>
      <c r="F114" s="95"/>
      <c r="G114" s="95"/>
      <c r="H114" s="95"/>
      <c r="I114" s="95"/>
      <c r="J114" s="95"/>
      <c r="K114" s="95"/>
      <c r="L114" s="95"/>
      <c r="M114" s="95"/>
      <c r="N114" s="95"/>
      <c r="O114" s="95"/>
      <c r="P114" s="95"/>
      <c r="Q114" s="95"/>
      <c r="R114" s="95"/>
      <c r="S114" s="95"/>
      <c r="T114" s="95"/>
    </row>
    <row r="115" spans="1:20">
      <c r="A115" s="95"/>
      <c r="B115" s="95"/>
      <c r="C115" s="95"/>
      <c r="D115" s="95"/>
      <c r="E115" s="95"/>
      <c r="F115" s="95"/>
      <c r="G115" s="95"/>
      <c r="H115" s="95"/>
      <c r="I115" s="95"/>
      <c r="J115" s="95"/>
      <c r="K115" s="95"/>
      <c r="L115" s="95"/>
      <c r="M115" s="95"/>
      <c r="N115" s="95"/>
      <c r="O115" s="95"/>
      <c r="P115" s="95"/>
      <c r="Q115" s="95"/>
      <c r="R115" s="95"/>
      <c r="S115" s="95"/>
      <c r="T115" s="95"/>
    </row>
    <row r="116" spans="1:20">
      <c r="A116" s="95"/>
      <c r="B116" s="95"/>
      <c r="C116" s="95"/>
      <c r="D116" s="95"/>
      <c r="E116" s="95"/>
      <c r="F116" s="95"/>
      <c r="G116" s="95"/>
      <c r="H116" s="95"/>
      <c r="I116" s="95"/>
      <c r="J116" s="95"/>
      <c r="K116" s="95"/>
      <c r="L116" s="95"/>
      <c r="M116" s="95"/>
      <c r="N116" s="95"/>
      <c r="O116" s="95"/>
      <c r="P116" s="95"/>
      <c r="Q116" s="95"/>
      <c r="R116" s="95"/>
      <c r="S116" s="95"/>
      <c r="T116" s="95"/>
    </row>
    <row r="117" spans="1:20">
      <c r="A117" s="95"/>
      <c r="B117" s="95"/>
      <c r="C117" s="95"/>
      <c r="D117" s="95"/>
      <c r="E117" s="95"/>
      <c r="F117" s="95"/>
      <c r="G117" s="95"/>
      <c r="H117" s="95"/>
      <c r="I117" s="95"/>
      <c r="J117" s="95"/>
      <c r="K117" s="95"/>
      <c r="L117" s="95"/>
      <c r="M117" s="95"/>
      <c r="N117" s="95"/>
      <c r="O117" s="95"/>
      <c r="P117" s="95"/>
      <c r="Q117" s="95"/>
      <c r="R117" s="95"/>
      <c r="S117" s="95"/>
      <c r="T117" s="95"/>
    </row>
    <row r="118" spans="1:20">
      <c r="A118" s="95"/>
      <c r="B118" s="95"/>
      <c r="C118" s="95"/>
      <c r="D118" s="95"/>
      <c r="E118" s="95"/>
      <c r="F118" s="95"/>
      <c r="G118" s="95"/>
      <c r="H118" s="95"/>
      <c r="I118" s="95"/>
      <c r="J118" s="95"/>
      <c r="K118" s="95"/>
      <c r="L118" s="95"/>
      <c r="M118" s="95"/>
      <c r="N118" s="95"/>
      <c r="O118" s="95"/>
      <c r="P118" s="95"/>
      <c r="Q118" s="95"/>
      <c r="R118" s="95"/>
      <c r="S118" s="95"/>
      <c r="T118" s="95"/>
    </row>
    <row r="119" spans="1:20">
      <c r="A119" s="95"/>
      <c r="B119" s="95"/>
      <c r="C119" s="95"/>
      <c r="D119" s="95"/>
      <c r="E119" s="95"/>
      <c r="F119" s="95"/>
      <c r="G119" s="95"/>
      <c r="H119" s="95"/>
      <c r="I119" s="95"/>
      <c r="J119" s="95"/>
      <c r="K119" s="95"/>
      <c r="L119" s="95"/>
      <c r="M119" s="95"/>
      <c r="N119" s="95"/>
      <c r="O119" s="95"/>
      <c r="P119" s="95"/>
      <c r="Q119" s="95"/>
      <c r="R119" s="95"/>
      <c r="S119" s="95"/>
      <c r="T119" s="95"/>
    </row>
    <row r="120" spans="1:20">
      <c r="A120" s="95"/>
      <c r="B120" s="95"/>
      <c r="C120" s="95"/>
      <c r="D120" s="95"/>
      <c r="E120" s="95"/>
      <c r="F120" s="95"/>
      <c r="G120" s="95"/>
      <c r="H120" s="95"/>
      <c r="I120" s="95"/>
      <c r="J120" s="95"/>
      <c r="K120" s="95"/>
      <c r="L120" s="95"/>
      <c r="M120" s="95"/>
      <c r="N120" s="95"/>
      <c r="O120" s="95"/>
      <c r="P120" s="95"/>
      <c r="Q120" s="95"/>
      <c r="R120" s="95"/>
      <c r="S120" s="95"/>
      <c r="T120" s="95"/>
    </row>
    <row r="121" spans="1:20">
      <c r="A121" s="95"/>
      <c r="B121" s="95"/>
      <c r="C121" s="95"/>
      <c r="D121" s="95"/>
      <c r="E121" s="95"/>
      <c r="F121" s="95"/>
      <c r="G121" s="95"/>
      <c r="H121" s="95"/>
      <c r="I121" s="95"/>
      <c r="J121" s="95"/>
      <c r="K121" s="95"/>
      <c r="L121" s="95"/>
      <c r="M121" s="95"/>
      <c r="N121" s="95"/>
      <c r="O121" s="95"/>
      <c r="P121" s="95"/>
      <c r="Q121" s="95"/>
      <c r="R121" s="95"/>
      <c r="S121" s="95"/>
      <c r="T121" s="95"/>
    </row>
    <row r="122" spans="1:20">
      <c r="A122" s="95"/>
      <c r="B122" s="95"/>
      <c r="C122" s="95"/>
      <c r="D122" s="95"/>
      <c r="E122" s="95"/>
      <c r="F122" s="95"/>
      <c r="G122" s="95"/>
      <c r="H122" s="95"/>
      <c r="I122" s="95"/>
      <c r="J122" s="95"/>
      <c r="K122" s="95"/>
      <c r="L122" s="95"/>
      <c r="M122" s="95"/>
      <c r="N122" s="95"/>
      <c r="O122" s="95"/>
      <c r="P122" s="95"/>
      <c r="Q122" s="95"/>
      <c r="R122" s="95"/>
      <c r="S122" s="95"/>
      <c r="T122" s="95"/>
    </row>
    <row r="123" spans="1:20">
      <c r="A123" s="95"/>
      <c r="B123" s="95"/>
      <c r="C123" s="95"/>
      <c r="D123" s="95"/>
      <c r="E123" s="95"/>
      <c r="F123" s="95"/>
      <c r="G123" s="95"/>
      <c r="H123" s="95"/>
      <c r="I123" s="95"/>
      <c r="J123" s="95"/>
      <c r="K123" s="95"/>
      <c r="L123" s="95"/>
      <c r="M123" s="95"/>
      <c r="N123" s="95"/>
      <c r="O123" s="95"/>
      <c r="P123" s="95"/>
      <c r="Q123" s="95"/>
      <c r="R123" s="95"/>
      <c r="S123" s="95"/>
      <c r="T123" s="95"/>
    </row>
    <row r="124" spans="1:20">
      <c r="A124" s="95"/>
      <c r="B124" s="95"/>
      <c r="C124" s="95"/>
      <c r="D124" s="95"/>
      <c r="E124" s="95"/>
      <c r="F124" s="95"/>
      <c r="G124" s="95"/>
      <c r="H124" s="95"/>
      <c r="I124" s="95"/>
      <c r="J124" s="95"/>
      <c r="K124" s="95"/>
      <c r="L124" s="95"/>
      <c r="M124" s="95"/>
      <c r="N124" s="95"/>
      <c r="O124" s="95"/>
      <c r="P124" s="95"/>
      <c r="Q124" s="95"/>
      <c r="R124" s="95"/>
      <c r="S124" s="95"/>
      <c r="T124" s="95"/>
    </row>
    <row r="125" spans="1:20">
      <c r="A125" s="95"/>
      <c r="B125" s="95"/>
      <c r="C125" s="95"/>
      <c r="D125" s="95"/>
      <c r="E125" s="95"/>
      <c r="F125" s="95"/>
      <c r="G125" s="95"/>
      <c r="H125" s="95"/>
      <c r="I125" s="95"/>
      <c r="J125" s="95"/>
      <c r="K125" s="95"/>
      <c r="L125" s="95"/>
      <c r="M125" s="95"/>
      <c r="N125" s="95"/>
      <c r="O125" s="95"/>
      <c r="P125" s="95"/>
      <c r="Q125" s="95"/>
      <c r="R125" s="95"/>
      <c r="S125" s="95"/>
      <c r="T125" s="95"/>
    </row>
    <row r="126" spans="1:20">
      <c r="A126" s="95"/>
      <c r="B126" s="95"/>
      <c r="C126" s="95"/>
      <c r="D126" s="95"/>
      <c r="E126" s="95"/>
      <c r="F126" s="95"/>
      <c r="G126" s="95"/>
      <c r="H126" s="95"/>
      <c r="I126" s="95"/>
      <c r="J126" s="95"/>
      <c r="K126" s="95"/>
      <c r="L126" s="95"/>
      <c r="M126" s="95"/>
      <c r="N126" s="95"/>
      <c r="O126" s="95"/>
      <c r="P126" s="95"/>
      <c r="Q126" s="95"/>
      <c r="R126" s="95"/>
      <c r="S126" s="95"/>
      <c r="T126" s="95"/>
    </row>
    <row r="127" spans="1:20">
      <c r="A127" s="95"/>
      <c r="B127" s="95"/>
      <c r="C127" s="95"/>
      <c r="D127" s="95"/>
      <c r="E127" s="95"/>
      <c r="F127" s="95"/>
      <c r="G127" s="95"/>
      <c r="H127" s="95"/>
      <c r="I127" s="95"/>
      <c r="J127" s="95"/>
      <c r="K127" s="95"/>
      <c r="L127" s="95"/>
      <c r="M127" s="95"/>
      <c r="N127" s="95"/>
      <c r="O127" s="95"/>
      <c r="P127" s="95"/>
      <c r="Q127" s="95"/>
      <c r="R127" s="95"/>
      <c r="S127" s="95"/>
      <c r="T127" s="95"/>
    </row>
    <row r="128" spans="1:20">
      <c r="A128" s="95"/>
      <c r="B128" s="95"/>
      <c r="C128" s="95"/>
      <c r="D128" s="95"/>
      <c r="E128" s="95"/>
      <c r="F128" s="95"/>
      <c r="G128" s="95"/>
      <c r="H128" s="95"/>
      <c r="I128" s="95"/>
      <c r="J128" s="95"/>
      <c r="K128" s="95"/>
      <c r="L128" s="95"/>
      <c r="M128" s="95"/>
      <c r="N128" s="95"/>
      <c r="O128" s="95"/>
      <c r="P128" s="95"/>
      <c r="Q128" s="95"/>
      <c r="R128" s="95"/>
      <c r="S128" s="95"/>
      <c r="T128" s="95"/>
    </row>
    <row r="129" spans="1:20">
      <c r="A129" s="95"/>
      <c r="B129" s="95"/>
      <c r="C129" s="95"/>
      <c r="D129" s="95"/>
      <c r="E129" s="95"/>
      <c r="F129" s="95"/>
      <c r="G129" s="95"/>
      <c r="H129" s="95"/>
      <c r="I129" s="95"/>
      <c r="J129" s="95"/>
      <c r="K129" s="95"/>
      <c r="L129" s="95"/>
      <c r="M129" s="95"/>
      <c r="N129" s="95"/>
      <c r="O129" s="95"/>
      <c r="P129" s="95"/>
      <c r="Q129" s="95"/>
      <c r="R129" s="95"/>
      <c r="S129" s="95"/>
      <c r="T129" s="95"/>
    </row>
    <row r="130" spans="1:20">
      <c r="A130" s="95"/>
      <c r="B130" s="95"/>
      <c r="C130" s="95"/>
      <c r="D130" s="95"/>
      <c r="E130" s="95"/>
      <c r="F130" s="95"/>
      <c r="G130" s="95"/>
      <c r="H130" s="95"/>
      <c r="I130" s="95"/>
      <c r="J130" s="95"/>
      <c r="K130" s="95"/>
      <c r="L130" s="95"/>
      <c r="M130" s="95"/>
      <c r="N130" s="95"/>
      <c r="O130" s="95"/>
      <c r="P130" s="95"/>
      <c r="Q130" s="95"/>
      <c r="R130" s="95"/>
      <c r="S130" s="95"/>
      <c r="T130" s="95"/>
    </row>
    <row r="131" spans="1:20">
      <c r="A131" s="95"/>
      <c r="B131" s="95"/>
      <c r="C131" s="95"/>
      <c r="D131" s="95"/>
      <c r="E131" s="95"/>
      <c r="F131" s="95"/>
      <c r="G131" s="95"/>
      <c r="H131" s="95"/>
      <c r="I131" s="95"/>
      <c r="J131" s="95"/>
      <c r="K131" s="95"/>
      <c r="L131" s="95"/>
      <c r="M131" s="95"/>
      <c r="N131" s="95"/>
      <c r="O131" s="95"/>
      <c r="P131" s="95"/>
      <c r="Q131" s="95"/>
      <c r="R131" s="95"/>
      <c r="S131" s="95"/>
      <c r="T131" s="95"/>
    </row>
    <row r="132" spans="1:20">
      <c r="A132" s="95"/>
      <c r="B132" s="95"/>
      <c r="C132" s="95"/>
      <c r="D132" s="95"/>
      <c r="E132" s="95"/>
      <c r="F132" s="95"/>
      <c r="G132" s="95"/>
      <c r="H132" s="95"/>
      <c r="I132" s="95"/>
      <c r="J132" s="95"/>
      <c r="K132" s="95"/>
      <c r="L132" s="95"/>
      <c r="M132" s="95"/>
      <c r="N132" s="95"/>
      <c r="O132" s="95"/>
      <c r="P132" s="95"/>
      <c r="Q132" s="95"/>
      <c r="R132" s="95"/>
      <c r="S132" s="95"/>
      <c r="T132" s="95"/>
    </row>
    <row r="133" spans="1:20">
      <c r="A133" s="95"/>
      <c r="B133" s="95"/>
      <c r="C133" s="95"/>
      <c r="D133" s="95"/>
      <c r="E133" s="95"/>
      <c r="F133" s="95"/>
      <c r="G133" s="95"/>
      <c r="H133" s="95"/>
      <c r="I133" s="95"/>
      <c r="J133" s="95"/>
      <c r="K133" s="95"/>
      <c r="L133" s="95"/>
      <c r="M133" s="95"/>
      <c r="N133" s="95"/>
      <c r="O133" s="95"/>
      <c r="P133" s="95"/>
      <c r="Q133" s="95"/>
      <c r="R133" s="95"/>
      <c r="S133" s="95"/>
      <c r="T133" s="95"/>
    </row>
    <row r="134" spans="1:20">
      <c r="A134" s="95"/>
      <c r="B134" s="95"/>
      <c r="C134" s="95"/>
      <c r="D134" s="95"/>
      <c r="E134" s="95"/>
      <c r="F134" s="95"/>
      <c r="G134" s="95"/>
      <c r="H134" s="95"/>
      <c r="I134" s="95"/>
      <c r="J134" s="95"/>
      <c r="K134" s="95"/>
      <c r="L134" s="95"/>
      <c r="M134" s="95"/>
      <c r="N134" s="95"/>
      <c r="O134" s="95"/>
      <c r="P134" s="95"/>
      <c r="Q134" s="95"/>
      <c r="R134" s="95"/>
      <c r="S134" s="95"/>
      <c r="T134" s="95"/>
    </row>
    <row r="135" spans="1:20">
      <c r="A135" s="95"/>
      <c r="B135" s="95"/>
      <c r="C135" s="95"/>
      <c r="D135" s="95"/>
      <c r="E135" s="95"/>
      <c r="F135" s="95"/>
      <c r="G135" s="95"/>
      <c r="H135" s="95"/>
      <c r="I135" s="95"/>
      <c r="J135" s="95"/>
      <c r="K135" s="95"/>
      <c r="L135" s="95"/>
      <c r="M135" s="95"/>
      <c r="N135" s="95"/>
      <c r="O135" s="95"/>
      <c r="P135" s="95"/>
      <c r="Q135" s="95"/>
      <c r="R135" s="95"/>
      <c r="S135" s="95"/>
      <c r="T135" s="95"/>
    </row>
    <row r="136" spans="1:20">
      <c r="A136" s="95"/>
      <c r="B136" s="95"/>
      <c r="C136" s="95"/>
      <c r="D136" s="95"/>
      <c r="E136" s="95"/>
      <c r="F136" s="95"/>
      <c r="G136" s="95"/>
      <c r="H136" s="95"/>
      <c r="I136" s="95"/>
      <c r="J136" s="95"/>
      <c r="K136" s="95"/>
      <c r="L136" s="95"/>
      <c r="M136" s="95"/>
      <c r="N136" s="95"/>
      <c r="O136" s="95"/>
      <c r="P136" s="95"/>
      <c r="Q136" s="95"/>
      <c r="R136" s="95"/>
      <c r="S136" s="95"/>
      <c r="T136" s="95"/>
    </row>
    <row r="137" spans="1:20">
      <c r="A137" s="95"/>
      <c r="B137" s="95"/>
      <c r="C137" s="95"/>
      <c r="D137" s="95"/>
      <c r="E137" s="95"/>
      <c r="F137" s="95"/>
      <c r="G137" s="95"/>
      <c r="H137" s="95"/>
      <c r="I137" s="95"/>
      <c r="J137" s="95"/>
      <c r="K137" s="95"/>
      <c r="L137" s="95"/>
      <c r="M137" s="95"/>
      <c r="N137" s="95"/>
      <c r="O137" s="95"/>
      <c r="P137" s="95"/>
      <c r="Q137" s="95"/>
      <c r="R137" s="95"/>
      <c r="S137" s="95"/>
      <c r="T137" s="95"/>
    </row>
    <row r="138" spans="1:20">
      <c r="A138" s="95"/>
      <c r="B138" s="95"/>
      <c r="C138" s="95"/>
      <c r="D138" s="95"/>
      <c r="E138" s="95"/>
      <c r="F138" s="95"/>
      <c r="G138" s="95"/>
      <c r="H138" s="95"/>
      <c r="I138" s="95"/>
      <c r="J138" s="95"/>
      <c r="K138" s="95"/>
      <c r="L138" s="95"/>
      <c r="M138" s="95"/>
      <c r="N138" s="95"/>
      <c r="O138" s="95"/>
      <c r="P138" s="95"/>
      <c r="Q138" s="95"/>
      <c r="R138" s="95"/>
      <c r="S138" s="95"/>
      <c r="T138" s="95"/>
    </row>
    <row r="139" spans="1:20">
      <c r="A139" s="95"/>
      <c r="B139" s="95"/>
      <c r="C139" s="95"/>
      <c r="D139" s="95"/>
      <c r="E139" s="95"/>
      <c r="F139" s="95"/>
      <c r="G139" s="95"/>
      <c r="H139" s="95"/>
      <c r="I139" s="95"/>
      <c r="J139" s="95"/>
      <c r="K139" s="95"/>
      <c r="L139" s="95"/>
      <c r="M139" s="95"/>
      <c r="N139" s="95"/>
      <c r="O139" s="95"/>
      <c r="P139" s="95"/>
      <c r="Q139" s="95"/>
      <c r="R139" s="95"/>
      <c r="S139" s="95"/>
      <c r="T139" s="95"/>
    </row>
    <row r="140" spans="1:20">
      <c r="A140" s="95"/>
      <c r="B140" s="95"/>
      <c r="C140" s="95"/>
      <c r="D140" s="95"/>
      <c r="E140" s="95"/>
      <c r="F140" s="95"/>
      <c r="G140" s="95"/>
      <c r="H140" s="95"/>
      <c r="I140" s="95"/>
      <c r="J140" s="95"/>
      <c r="K140" s="95"/>
      <c r="L140" s="95"/>
      <c r="M140" s="95"/>
      <c r="N140" s="95"/>
      <c r="O140" s="95"/>
      <c r="P140" s="95"/>
      <c r="Q140" s="95"/>
      <c r="R140" s="95"/>
      <c r="S140" s="95"/>
      <c r="T140" s="95"/>
    </row>
    <row r="141" spans="1:20">
      <c r="A141" s="95"/>
      <c r="B141" s="95"/>
      <c r="C141" s="95"/>
      <c r="D141" s="95"/>
      <c r="E141" s="95"/>
      <c r="F141" s="95"/>
      <c r="G141" s="95"/>
      <c r="H141" s="95"/>
      <c r="I141" s="95"/>
      <c r="J141" s="95"/>
      <c r="K141" s="95"/>
      <c r="L141" s="95"/>
      <c r="M141" s="95"/>
      <c r="N141" s="95"/>
      <c r="O141" s="95"/>
      <c r="P141" s="95"/>
      <c r="Q141" s="95"/>
      <c r="R141" s="95"/>
      <c r="S141" s="95"/>
      <c r="T141" s="95"/>
    </row>
    <row r="142" spans="1:20">
      <c r="A142" s="95"/>
      <c r="B142" s="95"/>
      <c r="C142" s="95"/>
      <c r="D142" s="95"/>
      <c r="E142" s="95"/>
      <c r="F142" s="95"/>
      <c r="G142" s="95"/>
      <c r="H142" s="95"/>
      <c r="I142" s="95"/>
      <c r="J142" s="95"/>
      <c r="K142" s="95"/>
      <c r="L142" s="95"/>
      <c r="M142" s="95"/>
      <c r="N142" s="95"/>
      <c r="O142" s="95"/>
      <c r="P142" s="95"/>
      <c r="Q142" s="95"/>
      <c r="R142" s="95"/>
      <c r="S142" s="95"/>
      <c r="T142" s="95"/>
    </row>
    <row r="143" spans="1:20">
      <c r="A143" s="95"/>
      <c r="B143" s="95"/>
      <c r="C143" s="95"/>
      <c r="D143" s="95"/>
      <c r="E143" s="95"/>
      <c r="F143" s="95"/>
      <c r="G143" s="95"/>
      <c r="H143" s="95"/>
      <c r="I143" s="95"/>
      <c r="J143" s="95"/>
      <c r="K143" s="95"/>
      <c r="L143" s="95"/>
      <c r="M143" s="95"/>
      <c r="N143" s="95"/>
      <c r="O143" s="95"/>
      <c r="P143" s="95"/>
      <c r="Q143" s="95"/>
      <c r="R143" s="95"/>
      <c r="S143" s="95"/>
      <c r="T143" s="95"/>
    </row>
    <row r="144" spans="1:20">
      <c r="A144" s="95"/>
      <c r="B144" s="95"/>
      <c r="C144" s="95"/>
      <c r="D144" s="95"/>
      <c r="E144" s="95"/>
      <c r="F144" s="95"/>
      <c r="G144" s="95"/>
      <c r="H144" s="95"/>
      <c r="I144" s="95"/>
      <c r="J144" s="95"/>
      <c r="K144" s="95"/>
      <c r="L144" s="95"/>
      <c r="M144" s="95"/>
      <c r="N144" s="95"/>
      <c r="O144" s="95"/>
      <c r="P144" s="95"/>
      <c r="Q144" s="95"/>
      <c r="R144" s="95"/>
      <c r="S144" s="95"/>
      <c r="T144" s="95"/>
    </row>
    <row r="145" spans="1:20">
      <c r="A145" s="95"/>
      <c r="B145" s="95"/>
      <c r="C145" s="95"/>
      <c r="D145" s="95"/>
      <c r="E145" s="95"/>
      <c r="F145" s="95"/>
      <c r="G145" s="95"/>
      <c r="H145" s="95"/>
      <c r="I145" s="95"/>
      <c r="J145" s="95"/>
      <c r="K145" s="95"/>
      <c r="L145" s="95"/>
      <c r="M145" s="95"/>
      <c r="N145" s="95"/>
      <c r="O145" s="95"/>
      <c r="P145" s="95"/>
      <c r="Q145" s="95"/>
      <c r="R145" s="95"/>
      <c r="S145" s="95"/>
      <c r="T145" s="95"/>
    </row>
    <row r="146" spans="1:20">
      <c r="A146" s="95"/>
      <c r="B146" s="95"/>
      <c r="C146" s="95"/>
      <c r="D146" s="95"/>
      <c r="E146" s="95"/>
      <c r="F146" s="95"/>
      <c r="G146" s="95"/>
      <c r="H146" s="95"/>
      <c r="I146" s="95"/>
      <c r="J146" s="95"/>
      <c r="K146" s="95"/>
      <c r="L146" s="95"/>
      <c r="M146" s="95"/>
      <c r="N146" s="95"/>
      <c r="O146" s="95"/>
      <c r="P146" s="95"/>
      <c r="Q146" s="95"/>
      <c r="R146" s="95"/>
      <c r="S146" s="95"/>
      <c r="T146" s="95"/>
    </row>
    <row r="147" spans="1:20">
      <c r="A147" s="95"/>
      <c r="B147" s="95"/>
      <c r="C147" s="95"/>
      <c r="D147" s="95"/>
      <c r="E147" s="95"/>
      <c r="F147" s="95"/>
      <c r="G147" s="95"/>
      <c r="H147" s="95"/>
      <c r="I147" s="95"/>
      <c r="J147" s="95"/>
      <c r="K147" s="95"/>
      <c r="L147" s="95"/>
      <c r="M147" s="95"/>
      <c r="N147" s="95"/>
      <c r="O147" s="95"/>
      <c r="P147" s="95"/>
      <c r="Q147" s="95"/>
      <c r="R147" s="95"/>
      <c r="S147" s="95"/>
      <c r="T147" s="95"/>
    </row>
    <row r="148" spans="1:20">
      <c r="A148" s="95"/>
      <c r="B148" s="95"/>
      <c r="C148" s="95"/>
      <c r="D148" s="95"/>
      <c r="E148" s="95"/>
      <c r="F148" s="95"/>
      <c r="G148" s="95"/>
      <c r="H148" s="95"/>
      <c r="I148" s="95"/>
      <c r="J148" s="95"/>
      <c r="K148" s="95"/>
      <c r="L148" s="95"/>
      <c r="M148" s="95"/>
      <c r="N148" s="95"/>
      <c r="O148" s="95"/>
      <c r="P148" s="95"/>
      <c r="Q148" s="95"/>
      <c r="R148" s="95"/>
      <c r="S148" s="95"/>
      <c r="T148" s="95"/>
    </row>
    <row r="149" spans="1:20">
      <c r="A149" s="95"/>
      <c r="B149" s="95"/>
      <c r="C149" s="95"/>
      <c r="D149" s="95"/>
      <c r="E149" s="95"/>
      <c r="F149" s="95"/>
      <c r="G149" s="95"/>
      <c r="H149" s="95"/>
      <c r="I149" s="95"/>
      <c r="J149" s="95"/>
      <c r="K149" s="95"/>
      <c r="L149" s="95"/>
      <c r="M149" s="95"/>
      <c r="N149" s="95"/>
      <c r="O149" s="95"/>
      <c r="P149" s="95"/>
      <c r="Q149" s="95"/>
      <c r="R149" s="95"/>
      <c r="S149" s="95"/>
      <c r="T149" s="95"/>
    </row>
    <row r="150" spans="1:20">
      <c r="A150" s="95"/>
      <c r="B150" s="95"/>
      <c r="C150" s="95"/>
      <c r="D150" s="95"/>
      <c r="E150" s="95"/>
      <c r="F150" s="95"/>
      <c r="G150" s="95"/>
      <c r="H150" s="95"/>
      <c r="I150" s="95"/>
      <c r="J150" s="95"/>
      <c r="K150" s="95"/>
      <c r="L150" s="95"/>
      <c r="M150" s="95"/>
      <c r="N150" s="95"/>
      <c r="O150" s="95"/>
      <c r="P150" s="95"/>
      <c r="Q150" s="95"/>
      <c r="R150" s="95"/>
      <c r="S150" s="95"/>
      <c r="T150" s="95"/>
    </row>
    <row r="151" spans="1:20">
      <c r="A151" s="95"/>
      <c r="B151" s="95"/>
      <c r="C151" s="95"/>
      <c r="D151" s="95"/>
      <c r="E151" s="95"/>
      <c r="F151" s="95"/>
      <c r="G151" s="95"/>
      <c r="H151" s="95"/>
      <c r="I151" s="95"/>
      <c r="J151" s="95"/>
      <c r="K151" s="95"/>
      <c r="L151" s="95"/>
      <c r="M151" s="95"/>
      <c r="N151" s="95"/>
      <c r="O151" s="95"/>
      <c r="P151" s="95"/>
      <c r="Q151" s="95"/>
      <c r="R151" s="95"/>
      <c r="S151" s="95"/>
      <c r="T151" s="95"/>
    </row>
    <row r="152" spans="1:20">
      <c r="A152" s="95"/>
      <c r="B152" s="95"/>
      <c r="C152" s="95"/>
      <c r="D152" s="95"/>
      <c r="E152" s="95"/>
      <c r="F152" s="95"/>
      <c r="G152" s="95"/>
      <c r="H152" s="95"/>
      <c r="I152" s="95"/>
      <c r="J152" s="95"/>
      <c r="K152" s="95"/>
      <c r="L152" s="95"/>
      <c r="M152" s="95"/>
      <c r="N152" s="95"/>
      <c r="O152" s="95"/>
      <c r="P152" s="95"/>
      <c r="Q152" s="95"/>
      <c r="R152" s="95"/>
      <c r="S152" s="95"/>
      <c r="T152" s="95"/>
    </row>
    <row r="153" spans="1:20">
      <c r="A153" s="95"/>
      <c r="B153" s="95"/>
      <c r="C153" s="95"/>
      <c r="D153" s="95"/>
      <c r="E153" s="95"/>
      <c r="F153" s="95"/>
      <c r="G153" s="95"/>
      <c r="H153" s="95"/>
      <c r="I153" s="95"/>
      <c r="J153" s="95"/>
      <c r="K153" s="95"/>
      <c r="L153" s="95"/>
      <c r="M153" s="95"/>
      <c r="N153" s="95"/>
      <c r="O153" s="95"/>
      <c r="P153" s="95"/>
      <c r="Q153" s="95"/>
      <c r="R153" s="95"/>
      <c r="S153" s="95"/>
      <c r="T153" s="95"/>
    </row>
    <row r="154" spans="1:20">
      <c r="A154" s="95"/>
      <c r="B154" s="95"/>
      <c r="C154" s="95"/>
      <c r="D154" s="95"/>
      <c r="E154" s="95"/>
      <c r="F154" s="95"/>
      <c r="G154" s="95"/>
      <c r="H154" s="95"/>
      <c r="I154" s="95"/>
      <c r="J154" s="95"/>
      <c r="K154" s="95"/>
      <c r="L154" s="95"/>
      <c r="M154" s="95"/>
      <c r="N154" s="95"/>
      <c r="O154" s="95"/>
      <c r="P154" s="95"/>
      <c r="Q154" s="95"/>
      <c r="R154" s="95"/>
      <c r="S154" s="95"/>
      <c r="T154" s="95"/>
    </row>
    <row r="155" spans="1:20">
      <c r="A155" s="95"/>
      <c r="B155" s="95"/>
      <c r="C155" s="95"/>
      <c r="D155" s="95"/>
      <c r="E155" s="95"/>
      <c r="F155" s="95"/>
      <c r="G155" s="95"/>
      <c r="H155" s="95"/>
      <c r="I155" s="95"/>
      <c r="J155" s="95"/>
      <c r="K155" s="95"/>
      <c r="L155" s="95"/>
      <c r="M155" s="95"/>
      <c r="N155" s="95"/>
      <c r="O155" s="95"/>
      <c r="P155" s="95"/>
      <c r="Q155" s="95"/>
      <c r="R155" s="95"/>
      <c r="S155" s="95"/>
      <c r="T155" s="95"/>
    </row>
    <row r="156" spans="1:20">
      <c r="A156" s="95"/>
      <c r="B156" s="95"/>
      <c r="C156" s="95"/>
      <c r="D156" s="95"/>
      <c r="E156" s="95"/>
      <c r="F156" s="95"/>
      <c r="G156" s="95"/>
      <c r="H156" s="95"/>
      <c r="I156" s="95"/>
      <c r="J156" s="95"/>
      <c r="K156" s="95"/>
      <c r="L156" s="95"/>
      <c r="M156" s="95"/>
      <c r="N156" s="95"/>
      <c r="O156" s="95"/>
      <c r="P156" s="95"/>
      <c r="Q156" s="95"/>
      <c r="R156" s="95"/>
      <c r="S156" s="95"/>
      <c r="T156" s="95"/>
    </row>
    <row r="157" spans="1:20">
      <c r="A157" s="95"/>
      <c r="B157" s="95"/>
      <c r="C157" s="95"/>
      <c r="D157" s="95"/>
      <c r="E157" s="95"/>
      <c r="F157" s="95"/>
      <c r="G157" s="95"/>
      <c r="H157" s="95"/>
      <c r="I157" s="95"/>
      <c r="J157" s="95"/>
      <c r="K157" s="95"/>
      <c r="L157" s="95"/>
      <c r="M157" s="95"/>
      <c r="N157" s="95"/>
      <c r="O157" s="95"/>
      <c r="P157" s="95"/>
      <c r="Q157" s="95"/>
      <c r="R157" s="95"/>
      <c r="S157" s="95"/>
      <c r="T157" s="95"/>
    </row>
    <row r="158" spans="1:20">
      <c r="A158" s="95"/>
      <c r="B158" s="95"/>
      <c r="C158" s="95"/>
      <c r="D158" s="95"/>
      <c r="E158" s="95"/>
      <c r="F158" s="95"/>
      <c r="G158" s="95"/>
      <c r="H158" s="95"/>
      <c r="I158" s="95"/>
      <c r="J158" s="95"/>
      <c r="K158" s="95"/>
      <c r="L158" s="95"/>
      <c r="M158" s="95"/>
      <c r="N158" s="95"/>
      <c r="O158" s="95"/>
      <c r="P158" s="95"/>
      <c r="Q158" s="95"/>
      <c r="R158" s="95"/>
      <c r="S158" s="95"/>
      <c r="T158" s="95"/>
    </row>
    <row r="159" spans="1:20">
      <c r="A159" s="95"/>
      <c r="B159" s="95"/>
      <c r="C159" s="95"/>
      <c r="D159" s="95"/>
      <c r="E159" s="95"/>
      <c r="F159" s="95"/>
      <c r="G159" s="95"/>
      <c r="H159" s="95"/>
      <c r="I159" s="95"/>
      <c r="J159" s="95"/>
      <c r="K159" s="95"/>
      <c r="L159" s="95"/>
      <c r="M159" s="95"/>
      <c r="N159" s="95"/>
      <c r="O159" s="95"/>
      <c r="P159" s="95"/>
      <c r="Q159" s="95"/>
      <c r="R159" s="95"/>
      <c r="S159" s="95"/>
      <c r="T159" s="95"/>
    </row>
    <row r="160" spans="1:20">
      <c r="A160" s="95"/>
      <c r="B160" s="95"/>
      <c r="C160" s="95"/>
      <c r="D160" s="95"/>
      <c r="E160" s="95"/>
      <c r="F160" s="95"/>
      <c r="G160" s="95"/>
      <c r="H160" s="95"/>
      <c r="I160" s="95"/>
      <c r="J160" s="95"/>
      <c r="K160" s="95"/>
      <c r="L160" s="95"/>
      <c r="M160" s="95"/>
      <c r="N160" s="95"/>
      <c r="O160" s="95"/>
      <c r="P160" s="95"/>
      <c r="Q160" s="95"/>
      <c r="R160" s="95"/>
      <c r="S160" s="95"/>
      <c r="T160" s="95"/>
    </row>
    <row r="161" spans="1:20">
      <c r="A161" s="95"/>
      <c r="B161" s="95"/>
      <c r="C161" s="95"/>
      <c r="D161" s="95"/>
      <c r="E161" s="95"/>
      <c r="F161" s="95"/>
      <c r="G161" s="95"/>
      <c r="H161" s="95"/>
      <c r="I161" s="95"/>
      <c r="J161" s="95"/>
      <c r="K161" s="95"/>
      <c r="L161" s="95"/>
      <c r="M161" s="95"/>
      <c r="N161" s="95"/>
      <c r="O161" s="95"/>
      <c r="P161" s="95"/>
      <c r="Q161" s="95"/>
      <c r="R161" s="95"/>
      <c r="S161" s="95"/>
      <c r="T161" s="95"/>
    </row>
    <row r="162" spans="1:20">
      <c r="A162" s="95"/>
      <c r="B162" s="95"/>
      <c r="C162" s="95"/>
      <c r="D162" s="95"/>
      <c r="E162" s="95"/>
      <c r="F162" s="95"/>
      <c r="G162" s="95"/>
      <c r="H162" s="95"/>
      <c r="I162" s="95"/>
      <c r="J162" s="95"/>
      <c r="K162" s="95"/>
      <c r="L162" s="95"/>
      <c r="M162" s="95"/>
      <c r="N162" s="95"/>
      <c r="O162" s="95"/>
      <c r="P162" s="95"/>
      <c r="Q162" s="95"/>
      <c r="R162" s="95"/>
      <c r="S162" s="95"/>
      <c r="T162" s="95"/>
    </row>
    <row r="163" spans="1:20">
      <c r="A163" s="95"/>
      <c r="B163" s="95"/>
      <c r="C163" s="95"/>
      <c r="D163" s="95"/>
      <c r="E163" s="95"/>
      <c r="F163" s="95"/>
      <c r="G163" s="95"/>
      <c r="H163" s="95"/>
      <c r="I163" s="95"/>
      <c r="J163" s="95"/>
      <c r="K163" s="95"/>
      <c r="L163" s="95"/>
      <c r="M163" s="95"/>
      <c r="N163" s="95"/>
      <c r="O163" s="95"/>
      <c r="P163" s="95"/>
      <c r="Q163" s="95"/>
      <c r="R163" s="95"/>
      <c r="S163" s="95"/>
      <c r="T163" s="95"/>
    </row>
    <row r="164" spans="1:20">
      <c r="A164" s="95"/>
      <c r="B164" s="95"/>
      <c r="C164" s="95"/>
      <c r="D164" s="95"/>
      <c r="E164" s="95"/>
      <c r="F164" s="95"/>
      <c r="G164" s="95"/>
      <c r="H164" s="95"/>
      <c r="I164" s="95"/>
      <c r="J164" s="95"/>
      <c r="K164" s="95"/>
      <c r="L164" s="95"/>
      <c r="M164" s="95"/>
      <c r="N164" s="95"/>
      <c r="O164" s="95"/>
      <c r="P164" s="95"/>
      <c r="Q164" s="95"/>
      <c r="R164" s="95"/>
      <c r="S164" s="95"/>
      <c r="T164" s="95"/>
    </row>
    <row r="165" spans="1:20">
      <c r="A165" s="95"/>
      <c r="B165" s="95"/>
      <c r="C165" s="95"/>
      <c r="D165" s="95"/>
      <c r="E165" s="95"/>
      <c r="F165" s="95"/>
      <c r="G165" s="95"/>
      <c r="H165" s="95"/>
      <c r="I165" s="95"/>
      <c r="J165" s="95"/>
      <c r="K165" s="95"/>
      <c r="L165" s="95"/>
      <c r="M165" s="95"/>
      <c r="N165" s="95"/>
      <c r="O165" s="95"/>
      <c r="P165" s="95"/>
      <c r="Q165" s="95"/>
      <c r="R165" s="95"/>
      <c r="S165" s="95"/>
      <c r="T165" s="95"/>
    </row>
    <row r="166" spans="1:20">
      <c r="A166" s="95"/>
      <c r="B166" s="95"/>
      <c r="C166" s="95"/>
      <c r="D166" s="95"/>
      <c r="E166" s="95"/>
      <c r="F166" s="95"/>
      <c r="G166" s="95"/>
      <c r="H166" s="95"/>
      <c r="I166" s="95"/>
      <c r="J166" s="95"/>
      <c r="K166" s="95"/>
      <c r="L166" s="95"/>
      <c r="M166" s="95"/>
      <c r="N166" s="95"/>
      <c r="O166" s="95"/>
      <c r="P166" s="95"/>
      <c r="Q166" s="95"/>
      <c r="R166" s="95"/>
      <c r="S166" s="95"/>
      <c r="T166" s="95"/>
    </row>
    <row r="167" spans="1:20">
      <c r="A167" s="95"/>
      <c r="B167" s="95"/>
      <c r="C167" s="95"/>
      <c r="D167" s="95"/>
      <c r="E167" s="95"/>
      <c r="F167" s="95"/>
      <c r="G167" s="95"/>
      <c r="H167" s="95"/>
      <c r="I167" s="95"/>
      <c r="J167" s="95"/>
      <c r="K167" s="95"/>
      <c r="L167" s="95"/>
      <c r="M167" s="95"/>
      <c r="N167" s="95"/>
      <c r="O167" s="95"/>
      <c r="P167" s="95"/>
      <c r="Q167" s="95"/>
      <c r="R167" s="95"/>
      <c r="S167" s="95"/>
      <c r="T167" s="95"/>
    </row>
    <row r="168" spans="1:20">
      <c r="A168" s="95"/>
      <c r="B168" s="95"/>
      <c r="C168" s="95"/>
      <c r="D168" s="95"/>
      <c r="E168" s="95"/>
      <c r="F168" s="95"/>
      <c r="G168" s="95"/>
      <c r="H168" s="95"/>
      <c r="I168" s="95"/>
      <c r="J168" s="95"/>
      <c r="K168" s="95"/>
      <c r="L168" s="95"/>
      <c r="M168" s="95"/>
      <c r="N168" s="95"/>
      <c r="O168" s="95"/>
      <c r="P168" s="95"/>
      <c r="Q168" s="95"/>
      <c r="R168" s="95"/>
      <c r="S168" s="95"/>
      <c r="T168" s="95"/>
    </row>
    <row r="169" spans="1:20">
      <c r="A169" s="95"/>
      <c r="B169" s="95"/>
      <c r="C169" s="95"/>
      <c r="D169" s="95"/>
      <c r="E169" s="95"/>
      <c r="F169" s="95"/>
      <c r="G169" s="95"/>
      <c r="H169" s="95"/>
      <c r="I169" s="95"/>
      <c r="J169" s="95"/>
      <c r="K169" s="95"/>
      <c r="L169" s="95"/>
      <c r="M169" s="95"/>
      <c r="N169" s="95"/>
      <c r="O169" s="95"/>
      <c r="P169" s="95"/>
      <c r="Q169" s="95"/>
      <c r="R169" s="95"/>
      <c r="S169" s="95"/>
      <c r="T169" s="95"/>
    </row>
    <row r="170" spans="1:20">
      <c r="A170" s="95"/>
      <c r="B170" s="95"/>
      <c r="C170" s="95"/>
      <c r="D170" s="95"/>
      <c r="E170" s="95"/>
      <c r="F170" s="95"/>
      <c r="G170" s="95"/>
      <c r="H170" s="95"/>
      <c r="I170" s="95"/>
      <c r="J170" s="95"/>
      <c r="K170" s="95"/>
      <c r="L170" s="95"/>
      <c r="M170" s="95"/>
      <c r="N170" s="95"/>
      <c r="O170" s="95"/>
      <c r="P170" s="95"/>
      <c r="Q170" s="95"/>
      <c r="R170" s="95"/>
      <c r="S170" s="95"/>
      <c r="T170" s="95"/>
    </row>
    <row r="171" spans="1:20">
      <c r="A171" s="95"/>
      <c r="B171" s="95"/>
      <c r="C171" s="95"/>
      <c r="D171" s="95"/>
      <c r="E171" s="95"/>
      <c r="F171" s="95"/>
      <c r="G171" s="95"/>
      <c r="H171" s="95"/>
      <c r="I171" s="95"/>
      <c r="J171" s="95"/>
      <c r="K171" s="95"/>
      <c r="L171" s="95"/>
      <c r="M171" s="95"/>
      <c r="N171" s="95"/>
      <c r="O171" s="95"/>
      <c r="P171" s="95"/>
      <c r="Q171" s="95"/>
      <c r="R171" s="95"/>
      <c r="S171" s="95"/>
      <c r="T171" s="95"/>
    </row>
    <row r="172" spans="1:20">
      <c r="A172" s="95"/>
      <c r="B172" s="95"/>
      <c r="C172" s="95"/>
      <c r="D172" s="95"/>
      <c r="E172" s="95"/>
      <c r="F172" s="95"/>
      <c r="G172" s="95"/>
      <c r="H172" s="95"/>
      <c r="I172" s="95"/>
      <c r="J172" s="95"/>
      <c r="K172" s="95"/>
      <c r="L172" s="95"/>
      <c r="M172" s="95"/>
      <c r="N172" s="95"/>
      <c r="O172" s="95"/>
      <c r="P172" s="95"/>
      <c r="Q172" s="95"/>
      <c r="R172" s="95"/>
      <c r="S172" s="95"/>
      <c r="T172" s="95"/>
    </row>
    <row r="173" spans="1:20">
      <c r="A173" s="95"/>
      <c r="B173" s="95"/>
      <c r="C173" s="95"/>
      <c r="D173" s="95"/>
      <c r="E173" s="95"/>
      <c r="F173" s="95"/>
      <c r="G173" s="95"/>
      <c r="H173" s="95"/>
      <c r="I173" s="95"/>
      <c r="J173" s="95"/>
      <c r="K173" s="95"/>
      <c r="L173" s="95"/>
      <c r="M173" s="95"/>
      <c r="N173" s="95"/>
      <c r="O173" s="95"/>
      <c r="P173" s="95"/>
      <c r="Q173" s="95"/>
      <c r="R173" s="95"/>
      <c r="S173" s="95"/>
      <c r="T173" s="95"/>
    </row>
    <row r="174" spans="1:20">
      <c r="A174" s="95"/>
      <c r="B174" s="95"/>
      <c r="C174" s="95"/>
      <c r="D174" s="95"/>
      <c r="E174" s="95"/>
      <c r="F174" s="95"/>
      <c r="G174" s="95"/>
      <c r="H174" s="95"/>
      <c r="I174" s="95"/>
      <c r="J174" s="95"/>
      <c r="K174" s="95"/>
      <c r="L174" s="95"/>
      <c r="M174" s="95"/>
      <c r="N174" s="95"/>
      <c r="O174" s="95"/>
      <c r="P174" s="95"/>
      <c r="Q174" s="95"/>
      <c r="R174" s="95"/>
      <c r="S174" s="95"/>
      <c r="T174" s="95"/>
    </row>
    <row r="175" spans="1:20">
      <c r="A175" s="95"/>
      <c r="B175" s="95"/>
      <c r="C175" s="95"/>
      <c r="D175" s="95"/>
      <c r="E175" s="95"/>
      <c r="F175" s="95"/>
      <c r="G175" s="95"/>
      <c r="H175" s="95"/>
      <c r="I175" s="95"/>
      <c r="J175" s="95"/>
      <c r="K175" s="95"/>
      <c r="L175" s="95"/>
      <c r="M175" s="95"/>
      <c r="N175" s="95"/>
      <c r="O175" s="95"/>
      <c r="P175" s="95"/>
      <c r="Q175" s="95"/>
      <c r="R175" s="95"/>
      <c r="S175" s="95"/>
      <c r="T175" s="95"/>
    </row>
    <row r="176" spans="1:20">
      <c r="A176" s="95"/>
      <c r="B176" s="95"/>
      <c r="C176" s="95"/>
      <c r="D176" s="95"/>
      <c r="E176" s="95"/>
      <c r="F176" s="95"/>
      <c r="G176" s="95"/>
      <c r="H176" s="95"/>
      <c r="I176" s="95"/>
      <c r="J176" s="95"/>
      <c r="K176" s="95"/>
      <c r="L176" s="95"/>
      <c r="M176" s="95"/>
      <c r="N176" s="95"/>
      <c r="O176" s="95"/>
      <c r="P176" s="95"/>
      <c r="Q176" s="95"/>
      <c r="R176" s="95"/>
      <c r="S176" s="95"/>
      <c r="T176" s="95"/>
    </row>
    <row r="177" spans="1:20">
      <c r="A177" s="95"/>
      <c r="B177" s="95"/>
      <c r="C177" s="95"/>
      <c r="D177" s="95"/>
      <c r="E177" s="95"/>
      <c r="F177" s="95"/>
      <c r="G177" s="95"/>
      <c r="H177" s="95"/>
      <c r="I177" s="95"/>
      <c r="J177" s="95"/>
      <c r="K177" s="95"/>
      <c r="L177" s="95"/>
      <c r="M177" s="95"/>
      <c r="N177" s="95"/>
      <c r="O177" s="95"/>
      <c r="P177" s="95"/>
      <c r="Q177" s="95"/>
      <c r="R177" s="95"/>
      <c r="S177" s="95"/>
      <c r="T177" s="95"/>
    </row>
    <row r="178" spans="1:20">
      <c r="A178" s="95"/>
      <c r="B178" s="95"/>
      <c r="C178" s="95"/>
      <c r="D178" s="95"/>
      <c r="E178" s="95"/>
      <c r="F178" s="95"/>
      <c r="G178" s="95"/>
      <c r="H178" s="95"/>
      <c r="I178" s="95"/>
      <c r="J178" s="95"/>
      <c r="K178" s="95"/>
      <c r="L178" s="95"/>
      <c r="M178" s="95"/>
      <c r="N178" s="95"/>
      <c r="O178" s="95"/>
      <c r="P178" s="95"/>
      <c r="Q178" s="95"/>
      <c r="R178" s="95"/>
      <c r="S178" s="95"/>
      <c r="T178" s="95"/>
    </row>
    <row r="179" spans="1:20">
      <c r="A179" s="95"/>
      <c r="B179" s="95"/>
      <c r="C179" s="95"/>
      <c r="D179" s="95"/>
      <c r="E179" s="95"/>
      <c r="F179" s="95"/>
      <c r="G179" s="95"/>
      <c r="H179" s="95"/>
      <c r="I179" s="95"/>
      <c r="J179" s="95"/>
      <c r="K179" s="95"/>
      <c r="L179" s="95"/>
      <c r="M179" s="95"/>
      <c r="N179" s="95"/>
      <c r="O179" s="95"/>
      <c r="P179" s="95"/>
      <c r="Q179" s="95"/>
      <c r="R179" s="95"/>
      <c r="S179" s="95"/>
      <c r="T179" s="95"/>
    </row>
    <row r="180" spans="1:20">
      <c r="A180" s="95"/>
      <c r="B180" s="95"/>
      <c r="C180" s="95"/>
      <c r="D180" s="95"/>
      <c r="E180" s="95"/>
      <c r="F180" s="95"/>
      <c r="G180" s="95"/>
      <c r="H180" s="95"/>
      <c r="I180" s="95"/>
      <c r="J180" s="95"/>
      <c r="K180" s="95"/>
      <c r="L180" s="95"/>
      <c r="M180" s="95"/>
      <c r="N180" s="95"/>
      <c r="O180" s="95"/>
      <c r="P180" s="95"/>
      <c r="Q180" s="95"/>
      <c r="R180" s="95"/>
      <c r="S180" s="95"/>
      <c r="T180" s="95"/>
    </row>
    <row r="181" spans="1:20">
      <c r="A181" s="95"/>
      <c r="B181" s="95"/>
      <c r="C181" s="95"/>
      <c r="D181" s="95"/>
      <c r="E181" s="95"/>
      <c r="F181" s="95"/>
      <c r="G181" s="95"/>
      <c r="H181" s="95"/>
      <c r="I181" s="95"/>
      <c r="J181" s="95"/>
      <c r="K181" s="95"/>
      <c r="L181" s="95"/>
      <c r="M181" s="95"/>
      <c r="N181" s="95"/>
      <c r="O181" s="95"/>
      <c r="P181" s="95"/>
      <c r="Q181" s="95"/>
      <c r="R181" s="95"/>
      <c r="S181" s="95"/>
      <c r="T181" s="95"/>
    </row>
    <row r="182" spans="1:20">
      <c r="A182" s="95"/>
      <c r="B182" s="95"/>
      <c r="C182" s="95"/>
      <c r="D182" s="95"/>
      <c r="E182" s="95"/>
      <c r="F182" s="95"/>
      <c r="G182" s="95"/>
      <c r="H182" s="95"/>
      <c r="I182" s="95"/>
      <c r="J182" s="95"/>
      <c r="K182" s="95"/>
      <c r="L182" s="95"/>
      <c r="M182" s="95"/>
      <c r="N182" s="95"/>
      <c r="O182" s="95"/>
      <c r="P182" s="95"/>
      <c r="Q182" s="95"/>
      <c r="R182" s="95"/>
      <c r="S182" s="95"/>
      <c r="T182" s="95"/>
    </row>
    <row r="183" spans="1:20">
      <c r="A183" s="95"/>
      <c r="B183" s="95"/>
      <c r="C183" s="95"/>
      <c r="D183" s="95"/>
      <c r="E183" s="95"/>
      <c r="F183" s="95"/>
      <c r="G183" s="95"/>
      <c r="H183" s="95"/>
      <c r="I183" s="95"/>
      <c r="J183" s="95"/>
      <c r="K183" s="95"/>
      <c r="L183" s="95"/>
      <c r="M183" s="95"/>
      <c r="N183" s="95"/>
      <c r="O183" s="95"/>
      <c r="P183" s="95"/>
      <c r="Q183" s="95"/>
      <c r="R183" s="95"/>
      <c r="S183" s="95"/>
      <c r="T183" s="95"/>
    </row>
    <row r="184" spans="1:20">
      <c r="A184" s="95"/>
      <c r="B184" s="95"/>
      <c r="C184" s="95"/>
      <c r="D184" s="95"/>
      <c r="E184" s="95"/>
      <c r="F184" s="95"/>
      <c r="G184" s="95"/>
      <c r="H184" s="95"/>
      <c r="I184" s="95"/>
      <c r="J184" s="95"/>
      <c r="K184" s="95"/>
      <c r="L184" s="95"/>
      <c r="M184" s="95"/>
      <c r="N184" s="95"/>
      <c r="O184" s="95"/>
      <c r="P184" s="95"/>
      <c r="Q184" s="95"/>
      <c r="R184" s="95"/>
      <c r="S184" s="95"/>
      <c r="T184" s="95"/>
    </row>
    <row r="185" spans="1:20">
      <c r="A185" s="95"/>
      <c r="B185" s="95"/>
      <c r="C185" s="95"/>
      <c r="D185" s="95"/>
      <c r="E185" s="95"/>
      <c r="F185" s="95"/>
      <c r="G185" s="95"/>
      <c r="H185" s="95"/>
      <c r="I185" s="95"/>
      <c r="J185" s="95"/>
      <c r="K185" s="95"/>
      <c r="L185" s="95"/>
      <c r="M185" s="95"/>
      <c r="N185" s="95"/>
      <c r="O185" s="95"/>
      <c r="P185" s="95"/>
      <c r="Q185" s="95"/>
      <c r="R185" s="95"/>
      <c r="S185" s="95"/>
      <c r="T185" s="95"/>
    </row>
    <row r="186" spans="1:20">
      <c r="A186" s="95"/>
      <c r="B186" s="95"/>
      <c r="C186" s="95"/>
      <c r="D186" s="95"/>
      <c r="E186" s="95"/>
      <c r="F186" s="95"/>
      <c r="G186" s="95"/>
      <c r="H186" s="95"/>
      <c r="I186" s="95"/>
      <c r="J186" s="95"/>
      <c r="K186" s="95"/>
      <c r="L186" s="95"/>
      <c r="M186" s="95"/>
      <c r="N186" s="95"/>
      <c r="O186" s="95"/>
      <c r="P186" s="95"/>
      <c r="Q186" s="95"/>
      <c r="R186" s="95"/>
      <c r="S186" s="95"/>
      <c r="T186" s="95"/>
    </row>
    <row r="187" spans="1:20">
      <c r="A187" s="95"/>
      <c r="B187" s="95"/>
      <c r="C187" s="95"/>
      <c r="D187" s="95"/>
      <c r="E187" s="95"/>
      <c r="F187" s="95"/>
      <c r="G187" s="95"/>
      <c r="H187" s="95"/>
      <c r="I187" s="95"/>
      <c r="J187" s="95"/>
      <c r="K187" s="95"/>
      <c r="L187" s="95"/>
      <c r="M187" s="95"/>
      <c r="N187" s="95"/>
      <c r="O187" s="95"/>
      <c r="P187" s="95"/>
      <c r="Q187" s="95"/>
      <c r="R187" s="95"/>
      <c r="S187" s="95"/>
      <c r="T187" s="95"/>
    </row>
  </sheetData>
  <mergeCells count="18">
    <mergeCell ref="A10:E10"/>
    <mergeCell ref="A11:E11"/>
    <mergeCell ref="F64:I64"/>
    <mergeCell ref="A64:B64"/>
    <mergeCell ref="F14:H14"/>
    <mergeCell ref="F15:H15"/>
    <mergeCell ref="F16:H16"/>
    <mergeCell ref="F17:H17"/>
    <mergeCell ref="A12:E12"/>
    <mergeCell ref="F10:L10"/>
    <mergeCell ref="A6:E6"/>
    <mergeCell ref="A7:E7"/>
    <mergeCell ref="A8:E8"/>
    <mergeCell ref="A9:E9"/>
    <mergeCell ref="F6:L6"/>
    <mergeCell ref="F7:L7"/>
    <mergeCell ref="F8:L8"/>
    <mergeCell ref="F9:L9"/>
  </mergeCells>
  <phoneticPr fontId="0" type="noConversion"/>
  <printOptions horizontalCentered="1" verticalCentered="1"/>
  <pageMargins left="0.5" right="0.5" top="0.5" bottom="0.5" header="0.5" footer="0.5"/>
  <pageSetup scale="63" fitToWidth="2" orientation="portrait" horizontalDpi="300" verticalDpi="300" r:id="rId1"/>
  <headerFooter alignWithMargins="0"/>
  <colBreaks count="1" manualBreakCount="1">
    <brk id="5" max="64" man="1"/>
  </colBreaks>
</worksheet>
</file>

<file path=xl/worksheets/sheet37.xml><?xml version="1.0" encoding="utf-8"?>
<worksheet xmlns="http://schemas.openxmlformats.org/spreadsheetml/2006/main" xmlns:r="http://schemas.openxmlformats.org/officeDocument/2006/relationships">
  <sheetPr transitionEvaluation="1" codeName="Sheet37">
    <tabColor rgb="FF00B050"/>
  </sheetPr>
  <dimension ref="A1:E64"/>
  <sheetViews>
    <sheetView defaultGridColor="0" view="pageBreakPreview" colorId="22" zoomScale="50" zoomScaleNormal="70" zoomScaleSheetLayoutView="50" workbookViewId="0">
      <selection activeCell="M9" sqref="M9"/>
    </sheetView>
  </sheetViews>
  <sheetFormatPr defaultColWidth="9.6640625" defaultRowHeight="15"/>
  <cols>
    <col min="1" max="1" width="4.6640625" style="96" customWidth="1"/>
    <col min="2" max="2" width="39.44140625" style="96" customWidth="1"/>
    <col min="3" max="3" width="24.6640625" style="96" customWidth="1"/>
    <col min="4" max="5" width="22.6640625" style="96" customWidth="1"/>
    <col min="6" max="16384" width="9.6640625" style="96"/>
  </cols>
  <sheetData>
    <row r="1" spans="1:5">
      <c r="A1" s="922"/>
      <c r="B1" s="923"/>
      <c r="C1" s="1189" t="s">
        <v>1364</v>
      </c>
      <c r="D1" s="1935" t="s">
        <v>448</v>
      </c>
      <c r="E1" s="2004" t="s">
        <v>449</v>
      </c>
    </row>
    <row r="2" spans="1:5">
      <c r="A2" s="843" t="str">
        <f>'Data Sheet'!$C$25</f>
        <v xml:space="preserve">KeySpan Gas East Corp./D/B/A National Grid </v>
      </c>
      <c r="B2" s="95"/>
      <c r="C2" s="1173" t="s">
        <v>376</v>
      </c>
      <c r="D2" s="1936" t="s">
        <v>2604</v>
      </c>
      <c r="E2" s="1326"/>
    </row>
    <row r="3" spans="1:5" ht="15" customHeight="1">
      <c r="A3" s="1192"/>
      <c r="B3" s="1020"/>
      <c r="C3" s="1173" t="s">
        <v>3359</v>
      </c>
      <c r="D3" s="2005" t="str">
        <f>'Data Sheet'!$C$40</f>
        <v>September 30, 2014</v>
      </c>
      <c r="E3" s="936" t="str">
        <f>'Data Sheet'!$C$38</f>
        <v>December 31, 2013</v>
      </c>
    </row>
    <row r="4" spans="1:5" ht="15" customHeight="1">
      <c r="A4" s="3221" t="s">
        <v>768</v>
      </c>
      <c r="B4" s="3222"/>
      <c r="C4" s="3222"/>
      <c r="D4" s="3222"/>
      <c r="E4" s="3229"/>
    </row>
    <row r="5" spans="1:5">
      <c r="A5" s="3224" t="s">
        <v>769</v>
      </c>
      <c r="B5" s="3230"/>
      <c r="C5" s="3230"/>
      <c r="D5" s="3230"/>
      <c r="E5" s="3231"/>
    </row>
    <row r="6" spans="1:5">
      <c r="A6" s="3232" t="s">
        <v>1800</v>
      </c>
      <c r="B6" s="3233"/>
      <c r="C6" s="3233"/>
      <c r="D6" s="3233"/>
      <c r="E6" s="3234"/>
    </row>
    <row r="7" spans="1:5">
      <c r="A7" s="3235" t="s">
        <v>3333</v>
      </c>
      <c r="B7" s="3236"/>
      <c r="C7" s="3236"/>
      <c r="D7" s="3237" t="s">
        <v>3335</v>
      </c>
      <c r="E7" s="3238"/>
    </row>
    <row r="8" spans="1:5">
      <c r="A8" s="3241" t="s">
        <v>1801</v>
      </c>
      <c r="B8" s="3242"/>
      <c r="C8" s="3242"/>
      <c r="D8" s="1393" t="s">
        <v>3336</v>
      </c>
      <c r="E8" s="2006"/>
    </row>
    <row r="9" spans="1:5">
      <c r="A9" s="3241" t="s">
        <v>3332</v>
      </c>
      <c r="B9" s="3242"/>
      <c r="C9" s="3242"/>
      <c r="D9" s="3243" t="s">
        <v>4245</v>
      </c>
      <c r="E9" s="3244"/>
    </row>
    <row r="10" spans="1:5">
      <c r="A10" s="3241" t="s">
        <v>2646</v>
      </c>
      <c r="B10" s="3242"/>
      <c r="C10" s="3242"/>
      <c r="D10" s="3243" t="s">
        <v>3334</v>
      </c>
      <c r="E10" s="3244"/>
    </row>
    <row r="11" spans="1:5">
      <c r="A11" s="3241" t="s">
        <v>2900</v>
      </c>
      <c r="B11" s="3242"/>
      <c r="C11" s="3242"/>
      <c r="D11" s="3243" t="s">
        <v>4246</v>
      </c>
      <c r="E11" s="3244"/>
    </row>
    <row r="12" spans="1:5">
      <c r="A12" s="3241" t="s">
        <v>2901</v>
      </c>
      <c r="B12" s="3242"/>
      <c r="C12" s="3242"/>
      <c r="D12" s="3243" t="s">
        <v>4247</v>
      </c>
      <c r="E12" s="3244"/>
    </row>
    <row r="13" spans="1:5">
      <c r="A13" s="3227" t="s">
        <v>2174</v>
      </c>
      <c r="B13" s="3228"/>
      <c r="C13" s="3228"/>
      <c r="D13" s="3239" t="s">
        <v>2645</v>
      </c>
      <c r="E13" s="3240"/>
    </row>
    <row r="14" spans="1:5">
      <c r="A14" s="1337" t="s">
        <v>339</v>
      </c>
      <c r="B14" s="1256" t="s">
        <v>1802</v>
      </c>
      <c r="C14" s="1256"/>
      <c r="D14" s="2007" t="s">
        <v>1803</v>
      </c>
      <c r="E14" s="2008" t="s">
        <v>3820</v>
      </c>
    </row>
    <row r="15" spans="1:5">
      <c r="A15" s="1276" t="s">
        <v>342</v>
      </c>
      <c r="B15" s="1020" t="s">
        <v>1804</v>
      </c>
      <c r="C15" s="1020"/>
      <c r="D15" s="2009" t="s">
        <v>2005</v>
      </c>
      <c r="E15" s="1313" t="s">
        <v>2006</v>
      </c>
    </row>
    <row r="16" spans="1:5">
      <c r="A16" s="1337">
        <v>1</v>
      </c>
      <c r="B16" s="1946" t="s">
        <v>1805</v>
      </c>
      <c r="C16" s="95"/>
      <c r="D16" s="1942"/>
      <c r="E16" s="92"/>
    </row>
    <row r="17" spans="1:5">
      <c r="A17" s="1291">
        <v>2</v>
      </c>
      <c r="B17" s="95"/>
      <c r="C17" s="95"/>
      <c r="D17" s="1942"/>
      <c r="E17" s="1947"/>
    </row>
    <row r="18" spans="1:5">
      <c r="A18" s="1291">
        <v>3</v>
      </c>
      <c r="B18" s="95"/>
      <c r="C18" s="95"/>
      <c r="D18" s="1942"/>
      <c r="E18" s="92"/>
    </row>
    <row r="19" spans="1:5">
      <c r="A19" s="1291">
        <v>4</v>
      </c>
      <c r="B19" s="95"/>
      <c r="C19" s="95"/>
      <c r="D19" s="1942"/>
      <c r="E19" s="92"/>
    </row>
    <row r="20" spans="1:5">
      <c r="A20" s="1291">
        <v>5</v>
      </c>
      <c r="B20" s="95"/>
      <c r="C20" s="95"/>
      <c r="D20" s="1942"/>
      <c r="E20" s="92"/>
    </row>
    <row r="21" spans="1:5">
      <c r="A21" s="1291">
        <v>6</v>
      </c>
      <c r="B21" s="931" t="s">
        <v>1585</v>
      </c>
      <c r="C21" s="95"/>
      <c r="D21" s="1797">
        <f>SUM(D17:D20)</f>
        <v>0</v>
      </c>
      <c r="E21" s="1207">
        <f>SUM(E17:E20)</f>
        <v>0</v>
      </c>
    </row>
    <row r="22" spans="1:5">
      <c r="A22" s="1291">
        <v>7</v>
      </c>
      <c r="B22" s="95"/>
      <c r="C22" s="95"/>
      <c r="D22" s="1942"/>
      <c r="E22" s="1378"/>
    </row>
    <row r="23" spans="1:5">
      <c r="A23" s="1291">
        <v>8</v>
      </c>
      <c r="B23" s="1946" t="s">
        <v>147</v>
      </c>
      <c r="C23" s="95"/>
      <c r="D23" s="1942"/>
      <c r="E23" s="1378"/>
    </row>
    <row r="24" spans="1:5">
      <c r="A24" s="1291">
        <v>9</v>
      </c>
      <c r="B24" s="95"/>
      <c r="C24" s="95"/>
      <c r="D24" s="1942"/>
      <c r="E24" s="1380"/>
    </row>
    <row r="25" spans="1:5">
      <c r="A25" s="1291">
        <v>10</v>
      </c>
      <c r="B25" s="95"/>
      <c r="C25" s="95"/>
      <c r="D25" s="1942"/>
      <c r="E25" s="1378"/>
    </row>
    <row r="26" spans="1:5">
      <c r="A26" s="1291">
        <v>11</v>
      </c>
      <c r="B26" s="95"/>
      <c r="C26" s="95"/>
      <c r="D26" s="1942"/>
      <c r="E26" s="1378"/>
    </row>
    <row r="27" spans="1:5">
      <c r="A27" s="1291">
        <v>12</v>
      </c>
      <c r="B27" s="95"/>
      <c r="C27" s="95"/>
      <c r="D27" s="1942"/>
      <c r="E27" s="1378"/>
    </row>
    <row r="28" spans="1:5">
      <c r="A28" s="1291">
        <v>13</v>
      </c>
      <c r="B28" s="931" t="s">
        <v>1585</v>
      </c>
      <c r="C28" s="95"/>
      <c r="D28" s="1797">
        <f>SUM(D24:D27)</f>
        <v>0</v>
      </c>
      <c r="E28" s="1207">
        <f>SUM(E24:E27)</f>
        <v>0</v>
      </c>
    </row>
    <row r="29" spans="1:5">
      <c r="A29" s="1291">
        <v>14</v>
      </c>
      <c r="B29" s="95"/>
      <c r="C29" s="95"/>
      <c r="D29" s="1942"/>
      <c r="E29" s="1378"/>
    </row>
    <row r="30" spans="1:5">
      <c r="A30" s="1291">
        <v>15</v>
      </c>
      <c r="B30" s="1946" t="s">
        <v>148</v>
      </c>
      <c r="C30" s="95"/>
      <c r="D30" s="1942"/>
      <c r="E30" s="1378"/>
    </row>
    <row r="31" spans="1:5">
      <c r="A31" s="1291">
        <v>16</v>
      </c>
      <c r="B31" s="95"/>
      <c r="C31" s="95"/>
      <c r="D31" s="1942"/>
      <c r="E31" s="1380"/>
    </row>
    <row r="32" spans="1:5">
      <c r="A32" s="1291">
        <v>17</v>
      </c>
      <c r="B32" s="95"/>
      <c r="C32" s="95"/>
      <c r="D32" s="1942"/>
      <c r="E32" s="1378"/>
    </row>
    <row r="33" spans="1:5">
      <c r="A33" s="1291">
        <v>18</v>
      </c>
      <c r="B33" s="95"/>
      <c r="C33" s="95"/>
      <c r="D33" s="1942"/>
      <c r="E33" s="1378"/>
    </row>
    <row r="34" spans="1:5">
      <c r="A34" s="1291">
        <v>19</v>
      </c>
      <c r="B34" s="95"/>
      <c r="C34" s="95"/>
      <c r="D34" s="1942"/>
      <c r="E34" s="1378"/>
    </row>
    <row r="35" spans="1:5">
      <c r="A35" s="1291">
        <v>20</v>
      </c>
      <c r="B35" s="931" t="s">
        <v>1585</v>
      </c>
      <c r="C35" s="95"/>
      <c r="D35" s="1797">
        <f>SUM(D31:D34)</f>
        <v>0</v>
      </c>
      <c r="E35" s="1207">
        <f>SUM(E31:E34)</f>
        <v>0</v>
      </c>
    </row>
    <row r="36" spans="1:5">
      <c r="A36" s="1291">
        <v>21</v>
      </c>
      <c r="B36" s="95"/>
      <c r="C36" s="95"/>
      <c r="D36" s="1942"/>
      <c r="E36" s="1378"/>
    </row>
    <row r="37" spans="1:5">
      <c r="A37" s="1291">
        <v>22</v>
      </c>
      <c r="B37" s="1946" t="s">
        <v>149</v>
      </c>
      <c r="C37" s="95"/>
      <c r="D37" s="1942"/>
      <c r="E37" s="1378"/>
    </row>
    <row r="38" spans="1:5">
      <c r="A38" s="1291">
        <v>23</v>
      </c>
      <c r="B38" s="95"/>
      <c r="C38" s="95"/>
      <c r="D38" s="1942"/>
      <c r="E38" s="1380"/>
    </row>
    <row r="39" spans="1:5">
      <c r="A39" s="1291">
        <v>24</v>
      </c>
      <c r="B39" s="95"/>
      <c r="C39" s="95"/>
      <c r="D39" s="1942"/>
      <c r="E39" s="1378"/>
    </row>
    <row r="40" spans="1:5">
      <c r="A40" s="1291">
        <v>25</v>
      </c>
      <c r="B40" s="95"/>
      <c r="C40" s="95"/>
      <c r="D40" s="1942"/>
      <c r="E40" s="1378"/>
    </row>
    <row r="41" spans="1:5">
      <c r="A41" s="1291">
        <v>26</v>
      </c>
      <c r="B41" s="95"/>
      <c r="C41" s="95"/>
      <c r="D41" s="1942"/>
      <c r="E41" s="1378"/>
    </row>
    <row r="42" spans="1:5">
      <c r="A42" s="1291">
        <v>27</v>
      </c>
      <c r="B42" s="931" t="s">
        <v>1585</v>
      </c>
      <c r="C42" s="95"/>
      <c r="D42" s="1797">
        <f>SUM(D38:D41)</f>
        <v>0</v>
      </c>
      <c r="E42" s="1207">
        <f>SUM(E38:E41)</f>
        <v>0</v>
      </c>
    </row>
    <row r="43" spans="1:5">
      <c r="A43" s="1291">
        <v>28</v>
      </c>
      <c r="B43" s="95"/>
      <c r="C43" s="95"/>
      <c r="D43" s="1942"/>
      <c r="E43" s="1378"/>
    </row>
    <row r="44" spans="1:5">
      <c r="A44" s="1291">
        <v>29</v>
      </c>
      <c r="B44" s="1946" t="s">
        <v>150</v>
      </c>
      <c r="C44" s="95"/>
      <c r="D44" s="1942"/>
      <c r="E44" s="1378"/>
    </row>
    <row r="45" spans="1:5">
      <c r="A45" s="1291">
        <v>30</v>
      </c>
      <c r="B45" s="95"/>
      <c r="C45" s="95"/>
      <c r="D45" s="1942"/>
      <c r="E45" s="1947"/>
    </row>
    <row r="46" spans="1:5">
      <c r="A46" s="1291">
        <v>31</v>
      </c>
      <c r="B46" s="95"/>
      <c r="C46" s="95"/>
      <c r="D46" s="1942"/>
      <c r="E46" s="92"/>
    </row>
    <row r="47" spans="1:5">
      <c r="A47" s="1291">
        <v>32</v>
      </c>
      <c r="B47" s="95" t="s">
        <v>3419</v>
      </c>
      <c r="C47" s="95"/>
      <c r="D47" s="1942"/>
      <c r="E47" s="92">
        <v>582861727</v>
      </c>
    </row>
    <row r="48" spans="1:5">
      <c r="A48" s="1291">
        <v>33</v>
      </c>
      <c r="B48" s="95"/>
      <c r="C48" s="95"/>
      <c r="D48" s="1942"/>
      <c r="E48" s="92"/>
    </row>
    <row r="49" spans="1:5">
      <c r="A49" s="1291">
        <v>34</v>
      </c>
      <c r="B49" s="95"/>
      <c r="C49" s="95"/>
      <c r="D49" s="1942"/>
      <c r="E49" s="92"/>
    </row>
    <row r="50" spans="1:5">
      <c r="A50" s="1291">
        <v>35</v>
      </c>
      <c r="B50" s="95"/>
      <c r="C50" s="95"/>
      <c r="D50" s="1942"/>
      <c r="E50" s="92"/>
    </row>
    <row r="51" spans="1:5">
      <c r="A51" s="1291">
        <v>36</v>
      </c>
      <c r="B51" s="931" t="s">
        <v>1585</v>
      </c>
      <c r="C51" s="95"/>
      <c r="D51" s="1797">
        <f>SUM(D45:D50)</f>
        <v>0</v>
      </c>
      <c r="E51" s="1945">
        <f>SUM(E45:E50)</f>
        <v>582861727</v>
      </c>
    </row>
    <row r="52" spans="1:5">
      <c r="A52" s="1291">
        <v>37</v>
      </c>
      <c r="B52" s="95"/>
      <c r="C52" s="95"/>
      <c r="D52" s="1942"/>
      <c r="E52" s="92"/>
    </row>
    <row r="53" spans="1:5">
      <c r="A53" s="1291">
        <v>38</v>
      </c>
      <c r="B53" s="1946" t="s">
        <v>151</v>
      </c>
      <c r="C53" s="95"/>
      <c r="D53" s="1942"/>
      <c r="E53" s="92"/>
    </row>
    <row r="54" spans="1:5">
      <c r="A54" s="1291">
        <v>39</v>
      </c>
      <c r="B54" s="95"/>
      <c r="C54" s="95"/>
      <c r="D54" s="1942"/>
      <c r="E54" s="92"/>
    </row>
    <row r="55" spans="1:5">
      <c r="A55" s="1291">
        <v>40</v>
      </c>
      <c r="B55" s="95"/>
      <c r="C55" s="95"/>
      <c r="D55" s="1942"/>
      <c r="E55" s="92"/>
    </row>
    <row r="56" spans="1:5">
      <c r="A56" s="1291">
        <v>41</v>
      </c>
      <c r="B56" s="95"/>
      <c r="C56" s="95"/>
      <c r="D56" s="1942"/>
      <c r="E56" s="791"/>
    </row>
    <row r="57" spans="1:5">
      <c r="A57" s="1291">
        <v>42</v>
      </c>
      <c r="B57" s="95"/>
      <c r="C57" s="95"/>
      <c r="D57" s="1942"/>
      <c r="E57" s="1380" t="s">
        <v>2174</v>
      </c>
    </row>
    <row r="58" spans="1:5">
      <c r="A58" s="1291">
        <v>43</v>
      </c>
      <c r="B58" s="95"/>
      <c r="C58" s="95"/>
      <c r="D58" s="1942"/>
      <c r="E58" s="1191"/>
    </row>
    <row r="59" spans="1:5">
      <c r="A59" s="1291">
        <v>44</v>
      </c>
      <c r="B59" s="95"/>
      <c r="C59" s="95"/>
      <c r="D59" s="1942"/>
      <c r="E59" s="1191"/>
    </row>
    <row r="60" spans="1:5">
      <c r="A60" s="1276">
        <v>45</v>
      </c>
      <c r="B60" s="931" t="s">
        <v>1585</v>
      </c>
      <c r="C60" s="95"/>
      <c r="D60" s="1797">
        <f>SUM(D54:D59)</f>
        <v>0</v>
      </c>
      <c r="E60" s="1207">
        <f>SUM(E54:E59)</f>
        <v>0</v>
      </c>
    </row>
    <row r="61" spans="1:5" ht="15.75" thickBot="1">
      <c r="A61" s="2010">
        <v>46</v>
      </c>
      <c r="B61" s="1951" t="s">
        <v>152</v>
      </c>
      <c r="C61" s="1951"/>
      <c r="D61" s="2011">
        <f>D21+D28+D35+D42+D51+D60</f>
        <v>0</v>
      </c>
      <c r="E61" s="1953">
        <f>E21+E28+E35+E42+E51+E60</f>
        <v>582861727</v>
      </c>
    </row>
    <row r="63" spans="1:5">
      <c r="A63" s="96" t="s">
        <v>153</v>
      </c>
    </row>
    <row r="64" spans="1:5">
      <c r="A64" s="789" t="s">
        <v>154</v>
      </c>
      <c r="B64" s="789"/>
      <c r="C64" s="789"/>
      <c r="D64" s="789"/>
      <c r="E64" s="789"/>
    </row>
  </sheetData>
  <mergeCells count="16">
    <mergeCell ref="A13:C13"/>
    <mergeCell ref="A4:E4"/>
    <mergeCell ref="A5:E5"/>
    <mergeCell ref="A6:E6"/>
    <mergeCell ref="A7:C7"/>
    <mergeCell ref="D7:E7"/>
    <mergeCell ref="D13:E13"/>
    <mergeCell ref="A8:C8"/>
    <mergeCell ref="A9:C9"/>
    <mergeCell ref="D9:E9"/>
    <mergeCell ref="D10:E10"/>
    <mergeCell ref="D11:E11"/>
    <mergeCell ref="D12:E12"/>
    <mergeCell ref="A10:C10"/>
    <mergeCell ref="A11:C11"/>
    <mergeCell ref="A12:C12"/>
  </mergeCells>
  <phoneticPr fontId="0" type="noConversion"/>
  <printOptions horizontalCentered="1" verticalCentered="1"/>
  <pageMargins left="0.5" right="0.5" top="0.5" bottom="0.5" header="0.5" footer="0.5"/>
  <pageSetup scale="7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sheetPr transitionEvaluation="1" codeName="Sheet38">
    <tabColor rgb="FF00B050"/>
    <pageSetUpPr fitToPage="1"/>
  </sheetPr>
  <dimension ref="A1:I81"/>
  <sheetViews>
    <sheetView defaultGridColor="0" colorId="22" zoomScale="70" zoomScaleNormal="70" zoomScaleSheetLayoutView="50" workbookViewId="0">
      <selection activeCell="E3" sqref="E3"/>
    </sheetView>
  </sheetViews>
  <sheetFormatPr defaultColWidth="9.6640625" defaultRowHeight="15"/>
  <cols>
    <col min="1" max="1" width="2.6640625" style="311" customWidth="1"/>
    <col min="2" max="2" width="4.6640625" style="311" customWidth="1"/>
    <col min="3" max="3" width="34.5546875" style="311" customWidth="1"/>
    <col min="4" max="4" width="20.88671875" style="311" customWidth="1"/>
    <col min="5" max="5" width="15.6640625" style="311" customWidth="1"/>
    <col min="6" max="6" width="17.33203125" style="311" bestFit="1" customWidth="1"/>
    <col min="7" max="7" width="9.6640625" style="311"/>
    <col min="8" max="8" width="14.109375" style="311" bestFit="1" customWidth="1"/>
    <col min="9" max="16384" width="9.6640625" style="311"/>
  </cols>
  <sheetData>
    <row r="1" spans="1:6">
      <c r="A1" s="1984" t="s">
        <v>446</v>
      </c>
      <c r="B1" s="1985"/>
      <c r="C1" s="1986"/>
      <c r="D1" s="1987" t="s">
        <v>1364</v>
      </c>
      <c r="E1" s="1988" t="s">
        <v>448</v>
      </c>
      <c r="F1" s="1989" t="s">
        <v>449</v>
      </c>
    </row>
    <row r="2" spans="1:6">
      <c r="A2" s="1064" t="s">
        <v>3553</v>
      </c>
      <c r="B2" s="332"/>
      <c r="C2" s="1990"/>
      <c r="D2" s="1966" t="s">
        <v>3417</v>
      </c>
      <c r="E2" s="1991" t="s">
        <v>2604</v>
      </c>
      <c r="F2" s="1223"/>
    </row>
    <row r="3" spans="1:6" ht="15" customHeight="1">
      <c r="A3" s="1215"/>
      <c r="B3" s="1216"/>
      <c r="C3" s="1992"/>
      <c r="D3" s="1993" t="s">
        <v>1983</v>
      </c>
      <c r="E3" s="1994" t="s">
        <v>4662</v>
      </c>
      <c r="F3" s="1228" t="s">
        <v>4660</v>
      </c>
    </row>
    <row r="4" spans="1:6" ht="15" customHeight="1">
      <c r="A4" s="1995"/>
      <c r="B4" s="1969" t="s">
        <v>155</v>
      </c>
      <c r="C4" s="1969"/>
      <c r="D4" s="1969"/>
      <c r="E4" s="1969"/>
      <c r="F4" s="1970"/>
    </row>
    <row r="5" spans="1:6">
      <c r="A5" s="417"/>
      <c r="B5" s="3246" t="s">
        <v>423</v>
      </c>
      <c r="C5" s="3246"/>
      <c r="D5" s="3246"/>
      <c r="E5" s="3246"/>
      <c r="F5" s="3247"/>
    </row>
    <row r="6" spans="1:6">
      <c r="A6" s="417"/>
      <c r="B6" s="3193" t="s">
        <v>571</v>
      </c>
      <c r="C6" s="3193"/>
      <c r="D6" s="3193"/>
      <c r="E6" s="3193"/>
      <c r="F6" s="3245"/>
    </row>
    <row r="7" spans="1:6">
      <c r="A7" s="417"/>
      <c r="B7" s="3193" t="s">
        <v>572</v>
      </c>
      <c r="C7" s="3193"/>
      <c r="D7" s="3193"/>
      <c r="E7" s="3193"/>
      <c r="F7" s="3245"/>
    </row>
    <row r="8" spans="1:6">
      <c r="A8" s="417"/>
      <c r="B8" s="3193" t="s">
        <v>573</v>
      </c>
      <c r="C8" s="3193"/>
      <c r="D8" s="3193"/>
      <c r="E8" s="3193"/>
      <c r="F8" s="3245"/>
    </row>
    <row r="9" spans="1:6">
      <c r="A9" s="417"/>
      <c r="B9" s="3193" t="s">
        <v>4221</v>
      </c>
      <c r="C9" s="3193"/>
      <c r="D9" s="3193"/>
      <c r="E9" s="3193"/>
      <c r="F9" s="3245"/>
    </row>
    <row r="10" spans="1:6">
      <c r="A10" s="417"/>
      <c r="B10" s="3193" t="s">
        <v>1813</v>
      </c>
      <c r="C10" s="3193"/>
      <c r="D10" s="3193"/>
      <c r="E10" s="3193"/>
      <c r="F10" s="3245"/>
    </row>
    <row r="11" spans="1:6">
      <c r="A11" s="417"/>
      <c r="B11" s="3193" t="s">
        <v>4222</v>
      </c>
      <c r="C11" s="3193"/>
      <c r="D11" s="3193"/>
      <c r="E11" s="3193"/>
      <c r="F11" s="3245"/>
    </row>
    <row r="12" spans="1:6">
      <c r="A12" s="417"/>
      <c r="B12" s="3193" t="s">
        <v>1814</v>
      </c>
      <c r="C12" s="3193"/>
      <c r="D12" s="3193"/>
      <c r="E12" s="3193"/>
      <c r="F12" s="3245"/>
    </row>
    <row r="13" spans="1:6">
      <c r="A13" s="417"/>
      <c r="B13" s="3193" t="s">
        <v>4223</v>
      </c>
      <c r="C13" s="3193"/>
      <c r="D13" s="3193"/>
      <c r="E13" s="3193"/>
      <c r="F13" s="3245"/>
    </row>
    <row r="14" spans="1:6">
      <c r="A14" s="417"/>
      <c r="B14" s="3193" t="s">
        <v>4224</v>
      </c>
      <c r="C14" s="3193"/>
      <c r="D14" s="3193"/>
      <c r="E14" s="3193"/>
      <c r="F14" s="3245"/>
    </row>
    <row r="15" spans="1:6">
      <c r="A15" s="417"/>
      <c r="B15" s="3193" t="s">
        <v>1815</v>
      </c>
      <c r="C15" s="3193"/>
      <c r="D15" s="3193"/>
      <c r="E15" s="3193"/>
      <c r="F15" s="3245"/>
    </row>
    <row r="16" spans="1:6">
      <c r="A16" s="417"/>
      <c r="B16" s="3193" t="s">
        <v>4225</v>
      </c>
      <c r="C16" s="3193"/>
      <c r="D16" s="3193"/>
      <c r="E16" s="3193"/>
      <c r="F16" s="3245"/>
    </row>
    <row r="17" spans="1:6">
      <c r="A17" s="417"/>
      <c r="B17" s="3193" t="s">
        <v>4226</v>
      </c>
      <c r="C17" s="3193"/>
      <c r="D17" s="3193"/>
      <c r="E17" s="3193"/>
      <c r="F17" s="3245"/>
    </row>
    <row r="18" spans="1:6">
      <c r="A18" s="417"/>
      <c r="B18" s="3193" t="s">
        <v>1816</v>
      </c>
      <c r="C18" s="3193"/>
      <c r="D18" s="3193"/>
      <c r="E18" s="3193"/>
      <c r="F18" s="3245"/>
    </row>
    <row r="19" spans="1:6">
      <c r="A19" s="417"/>
      <c r="B19" s="3193" t="s">
        <v>3971</v>
      </c>
      <c r="C19" s="3193"/>
      <c r="D19" s="3193"/>
      <c r="E19" s="3193"/>
      <c r="F19" s="3245"/>
    </row>
    <row r="20" spans="1:6">
      <c r="A20" s="417"/>
      <c r="B20" s="3193" t="s">
        <v>2130</v>
      </c>
      <c r="C20" s="3193"/>
      <c r="D20" s="3193"/>
      <c r="E20" s="3193"/>
      <c r="F20" s="3245"/>
    </row>
    <row r="21" spans="1:6">
      <c r="A21" s="417"/>
      <c r="B21" s="332"/>
      <c r="C21" s="332"/>
      <c r="D21" s="332"/>
      <c r="E21" s="332"/>
      <c r="F21" s="1091"/>
    </row>
    <row r="22" spans="1:6">
      <c r="A22" s="1971"/>
      <c r="B22" s="1245" t="s">
        <v>339</v>
      </c>
      <c r="C22" s="1996" t="s">
        <v>2168</v>
      </c>
      <c r="D22" s="1246"/>
      <c r="E22" s="1246"/>
      <c r="F22" s="1247" t="s">
        <v>3820</v>
      </c>
    </row>
    <row r="23" spans="1:6">
      <c r="A23" s="1215"/>
      <c r="B23" s="1216" t="s">
        <v>342</v>
      </c>
      <c r="C23" s="1976" t="s">
        <v>2004</v>
      </c>
      <c r="D23" s="1220"/>
      <c r="E23" s="1220"/>
      <c r="F23" s="1228" t="s">
        <v>2005</v>
      </c>
    </row>
    <row r="24" spans="1:6">
      <c r="A24" s="417"/>
      <c r="B24" s="1990">
        <v>1</v>
      </c>
      <c r="C24" s="426" t="s">
        <v>2131</v>
      </c>
      <c r="D24" s="332"/>
      <c r="E24" s="332"/>
      <c r="F24" s="317"/>
    </row>
    <row r="25" spans="1:6">
      <c r="A25" s="417"/>
      <c r="B25" s="1990">
        <v>2</v>
      </c>
      <c r="C25" s="332"/>
      <c r="D25" s="332"/>
      <c r="E25" s="332"/>
      <c r="F25" s="1231"/>
    </row>
    <row r="26" spans="1:6">
      <c r="A26" s="417"/>
      <c r="B26" s="1990">
        <v>3</v>
      </c>
      <c r="C26" s="332"/>
      <c r="D26" s="332"/>
      <c r="E26" s="332"/>
      <c r="F26" s="317"/>
    </row>
    <row r="27" spans="1:6">
      <c r="A27" s="417"/>
      <c r="B27" s="1990">
        <v>4</v>
      </c>
      <c r="C27" s="332"/>
      <c r="D27" s="332"/>
      <c r="E27" s="1997"/>
      <c r="F27" s="317"/>
    </row>
    <row r="28" spans="1:6">
      <c r="A28" s="417"/>
      <c r="B28" s="1990">
        <v>5</v>
      </c>
      <c r="C28" s="332"/>
      <c r="D28" s="332"/>
      <c r="E28" s="1998"/>
      <c r="F28" s="317"/>
    </row>
    <row r="29" spans="1:6">
      <c r="A29" s="417"/>
      <c r="B29" s="1990">
        <v>6</v>
      </c>
      <c r="C29" s="332"/>
      <c r="D29" s="332"/>
      <c r="E29" s="1998"/>
      <c r="F29" s="317"/>
    </row>
    <row r="30" spans="1:6">
      <c r="A30" s="417"/>
      <c r="B30" s="1990">
        <v>7</v>
      </c>
      <c r="C30" s="332"/>
      <c r="D30" s="332"/>
      <c r="E30" s="1998"/>
      <c r="F30" s="317"/>
    </row>
    <row r="31" spans="1:6">
      <c r="A31" s="417"/>
      <c r="B31" s="1990">
        <v>8</v>
      </c>
      <c r="C31" s="332"/>
      <c r="D31" s="1999" t="s">
        <v>1585</v>
      </c>
      <c r="E31" s="1998"/>
      <c r="F31" s="334">
        <f>SUM(F25:F30)</f>
        <v>0</v>
      </c>
    </row>
    <row r="32" spans="1:6">
      <c r="A32" s="417"/>
      <c r="B32" s="1990">
        <v>9</v>
      </c>
      <c r="C32" s="332"/>
      <c r="D32" s="332"/>
      <c r="E32" s="332"/>
      <c r="F32" s="317"/>
    </row>
    <row r="33" spans="1:6">
      <c r="A33" s="417"/>
      <c r="B33" s="1990">
        <v>10</v>
      </c>
      <c r="C33" s="426" t="s">
        <v>2132</v>
      </c>
      <c r="D33" s="332"/>
      <c r="E33" s="1998"/>
      <c r="F33" s="317"/>
    </row>
    <row r="34" spans="1:6">
      <c r="A34" s="417"/>
      <c r="B34" s="1990">
        <v>11</v>
      </c>
      <c r="C34" s="332"/>
      <c r="D34" s="332"/>
      <c r="E34" s="1998"/>
      <c r="F34" s="1231"/>
    </row>
    <row r="35" spans="1:6">
      <c r="A35" s="417"/>
      <c r="B35" s="1990">
        <v>12</v>
      </c>
      <c r="C35" s="332"/>
      <c r="D35" s="332"/>
      <c r="E35" s="1998"/>
      <c r="F35" s="317"/>
    </row>
    <row r="36" spans="1:6">
      <c r="A36" s="417"/>
      <c r="B36" s="1990">
        <v>13</v>
      </c>
      <c r="C36" s="332"/>
      <c r="D36" s="332"/>
      <c r="E36" s="1998"/>
      <c r="F36" s="317"/>
    </row>
    <row r="37" spans="1:6">
      <c r="A37" s="417"/>
      <c r="B37" s="1990">
        <v>14</v>
      </c>
      <c r="C37" s="332"/>
      <c r="D37" s="332"/>
      <c r="E37" s="1998"/>
      <c r="F37" s="317"/>
    </row>
    <row r="38" spans="1:6">
      <c r="A38" s="417"/>
      <c r="B38" s="1990">
        <v>15</v>
      </c>
      <c r="C38" s="332"/>
      <c r="D38" s="332"/>
      <c r="E38" s="1998"/>
      <c r="F38" s="317"/>
    </row>
    <row r="39" spans="1:6">
      <c r="A39" s="417"/>
      <c r="B39" s="1990">
        <v>16</v>
      </c>
      <c r="C39" s="332"/>
      <c r="D39" s="332"/>
      <c r="E39" s="1998"/>
      <c r="F39" s="317"/>
    </row>
    <row r="40" spans="1:6">
      <c r="A40" s="417"/>
      <c r="B40" s="1990">
        <v>17</v>
      </c>
      <c r="C40" s="332"/>
      <c r="D40" s="1999" t="s">
        <v>1585</v>
      </c>
      <c r="E40" s="1998"/>
      <c r="F40" s="334">
        <f>SUM(F34:F39)</f>
        <v>0</v>
      </c>
    </row>
    <row r="41" spans="1:6">
      <c r="A41" s="417"/>
      <c r="B41" s="1990">
        <v>18</v>
      </c>
      <c r="C41" s="332"/>
      <c r="D41" s="332"/>
      <c r="E41" s="1998"/>
      <c r="F41" s="317"/>
    </row>
    <row r="42" spans="1:6">
      <c r="A42" s="417"/>
      <c r="B42" s="1990">
        <v>19</v>
      </c>
      <c r="C42" s="426" t="s">
        <v>2133</v>
      </c>
      <c r="D42" s="332"/>
      <c r="E42" s="1998"/>
      <c r="F42" s="317"/>
    </row>
    <row r="43" spans="1:6">
      <c r="A43" s="417"/>
      <c r="B43" s="1990">
        <v>20</v>
      </c>
      <c r="C43" s="332"/>
      <c r="D43" s="332"/>
      <c r="E43" s="1998"/>
      <c r="F43" s="1231"/>
    </row>
    <row r="44" spans="1:6">
      <c r="A44" s="417"/>
      <c r="B44" s="1990">
        <v>21</v>
      </c>
      <c r="C44" s="332"/>
      <c r="D44" s="332"/>
      <c r="E44" s="1998"/>
      <c r="F44" s="317"/>
    </row>
    <row r="45" spans="1:6">
      <c r="A45" s="417"/>
      <c r="B45" s="1990">
        <v>22</v>
      </c>
      <c r="C45" s="332"/>
      <c r="D45" s="1999" t="s">
        <v>1585</v>
      </c>
      <c r="E45" s="1998"/>
      <c r="F45" s="334">
        <f>SUM(F43:F44)</f>
        <v>0</v>
      </c>
    </row>
    <row r="46" spans="1:6">
      <c r="A46" s="417"/>
      <c r="B46" s="1990">
        <v>23</v>
      </c>
      <c r="C46" s="332"/>
      <c r="D46" s="332"/>
      <c r="E46" s="1998"/>
      <c r="F46" s="317"/>
    </row>
    <row r="47" spans="1:6">
      <c r="A47" s="417"/>
      <c r="B47" s="1990">
        <v>24</v>
      </c>
      <c r="C47" s="426" t="s">
        <v>3423</v>
      </c>
      <c r="D47" s="332"/>
      <c r="E47" s="1998"/>
      <c r="F47" s="317"/>
    </row>
    <row r="48" spans="1:6">
      <c r="A48" s="417"/>
      <c r="B48" s="1990">
        <v>25</v>
      </c>
      <c r="C48" s="332" t="s">
        <v>287</v>
      </c>
      <c r="D48" s="332"/>
      <c r="E48" s="1998"/>
      <c r="F48" s="1231">
        <v>-62000000</v>
      </c>
    </row>
    <row r="49" spans="1:9">
      <c r="A49" s="417"/>
      <c r="B49" s="1990">
        <v>26</v>
      </c>
      <c r="C49" s="332" t="s">
        <v>3421</v>
      </c>
      <c r="D49" s="332"/>
      <c r="E49" s="1998"/>
      <c r="F49" s="317">
        <v>-6566000</v>
      </c>
    </row>
    <row r="50" spans="1:9">
      <c r="A50" s="417"/>
      <c r="B50" s="1990">
        <v>27</v>
      </c>
      <c r="C50" s="332" t="s">
        <v>1838</v>
      </c>
      <c r="D50" s="332"/>
      <c r="E50" s="332"/>
      <c r="F50" s="317">
        <v>933930</v>
      </c>
    </row>
    <row r="51" spans="1:9">
      <c r="A51" s="417"/>
      <c r="B51" s="1990">
        <v>28</v>
      </c>
      <c r="C51" s="332" t="s">
        <v>288</v>
      </c>
      <c r="D51" s="332"/>
      <c r="E51" s="332"/>
      <c r="F51" s="317">
        <v>-1000404</v>
      </c>
    </row>
    <row r="52" spans="1:9">
      <c r="A52" s="417"/>
      <c r="B52" s="1990">
        <v>29</v>
      </c>
      <c r="C52" s="311" t="s">
        <v>289</v>
      </c>
      <c r="F52" s="317">
        <v>3636053</v>
      </c>
    </row>
    <row r="53" spans="1:9">
      <c r="A53" s="417"/>
      <c r="B53" s="1990">
        <v>30</v>
      </c>
      <c r="F53" s="317"/>
    </row>
    <row r="54" spans="1:9">
      <c r="A54" s="417"/>
      <c r="B54" s="1990">
        <v>31</v>
      </c>
      <c r="F54" s="317"/>
    </row>
    <row r="55" spans="1:9">
      <c r="A55" s="417"/>
      <c r="B55" s="1990">
        <v>32</v>
      </c>
      <c r="F55" s="317"/>
    </row>
    <row r="56" spans="1:9">
      <c r="A56" s="417"/>
      <c r="B56" s="1990">
        <v>33</v>
      </c>
      <c r="C56" s="332"/>
      <c r="D56" s="332"/>
      <c r="E56" s="332"/>
      <c r="F56" s="317"/>
    </row>
    <row r="57" spans="1:9">
      <c r="A57" s="417"/>
      <c r="B57" s="1990">
        <v>34</v>
      </c>
      <c r="C57" s="332"/>
      <c r="D57" s="332"/>
      <c r="E57" s="332"/>
      <c r="F57" s="317"/>
      <c r="I57" s="1830"/>
    </row>
    <row r="58" spans="1:9">
      <c r="A58" s="417"/>
      <c r="B58" s="1990">
        <v>35</v>
      </c>
      <c r="C58" s="332"/>
      <c r="D58" s="1999" t="s">
        <v>1585</v>
      </c>
      <c r="E58" s="332"/>
      <c r="F58" s="334">
        <f>SUM(F48:F57)</f>
        <v>-64996421</v>
      </c>
      <c r="H58" s="2000"/>
      <c r="I58" s="1830"/>
    </row>
    <row r="59" spans="1:9">
      <c r="A59" s="417"/>
      <c r="B59" s="1990">
        <v>36</v>
      </c>
      <c r="C59" s="332"/>
      <c r="D59" s="332"/>
      <c r="E59" s="332"/>
      <c r="F59" s="317"/>
    </row>
    <row r="60" spans="1:9">
      <c r="A60" s="417"/>
      <c r="B60" s="1990">
        <v>37</v>
      </c>
      <c r="C60" s="332"/>
      <c r="D60" s="332"/>
      <c r="E60" s="332"/>
      <c r="F60" s="317"/>
    </row>
    <row r="61" spans="1:9">
      <c r="A61" s="417"/>
      <c r="B61" s="1990">
        <v>38</v>
      </c>
      <c r="C61" s="332"/>
      <c r="D61" s="332"/>
      <c r="E61" s="332"/>
      <c r="F61" s="317"/>
    </row>
    <row r="62" spans="1:9">
      <c r="A62" s="417"/>
      <c r="B62" s="1990">
        <v>39</v>
      </c>
      <c r="C62" s="332"/>
      <c r="D62" s="332"/>
      <c r="E62" s="332"/>
      <c r="F62" s="317"/>
    </row>
    <row r="63" spans="1:9" ht="15.75" thickBot="1">
      <c r="A63" s="2001"/>
      <c r="B63" s="2002">
        <v>40</v>
      </c>
      <c r="C63" s="1232" t="s">
        <v>3025</v>
      </c>
      <c r="D63" s="1232"/>
      <c r="E63" s="2003"/>
      <c r="F63" s="1234">
        <f>F31+F40+F45+F58</f>
        <v>-64996421</v>
      </c>
    </row>
    <row r="65" spans="1:6">
      <c r="B65" s="3248" t="s">
        <v>2134</v>
      </c>
      <c r="C65" s="3248"/>
      <c r="D65" s="3248"/>
    </row>
    <row r="66" spans="1:6">
      <c r="A66" s="332"/>
      <c r="B66" s="3198" t="s">
        <v>2731</v>
      </c>
      <c r="C66" s="3198"/>
      <c r="D66" s="3198"/>
      <c r="E66" s="3198"/>
      <c r="F66" s="3198"/>
    </row>
    <row r="73" spans="1:6">
      <c r="A73" s="332"/>
      <c r="B73" s="332"/>
      <c r="C73" s="193"/>
    </row>
    <row r="74" spans="1:6">
      <c r="A74" s="332"/>
      <c r="B74" s="332"/>
      <c r="C74" s="193"/>
    </row>
    <row r="75" spans="1:6">
      <c r="A75" s="332"/>
      <c r="B75" s="332"/>
      <c r="C75" s="193"/>
    </row>
    <row r="76" spans="1:6">
      <c r="A76" s="332"/>
      <c r="B76" s="332"/>
      <c r="C76" s="193"/>
    </row>
    <row r="77" spans="1:6">
      <c r="A77" s="332"/>
      <c r="B77" s="332"/>
      <c r="C77" s="193"/>
    </row>
    <row r="78" spans="1:6">
      <c r="A78" s="332"/>
      <c r="B78" s="332"/>
      <c r="C78" s="193"/>
    </row>
    <row r="79" spans="1:6">
      <c r="A79" s="332"/>
      <c r="B79" s="332"/>
      <c r="C79" s="193"/>
    </row>
    <row r="80" spans="1:6">
      <c r="A80" s="332"/>
      <c r="B80" s="332"/>
      <c r="C80" s="193"/>
    </row>
    <row r="81" spans="1:3">
      <c r="A81" s="332"/>
      <c r="B81" s="332"/>
      <c r="C81" s="193"/>
    </row>
  </sheetData>
  <mergeCells count="18">
    <mergeCell ref="B66:F66"/>
    <mergeCell ref="B11:F11"/>
    <mergeCell ref="B12:F12"/>
    <mergeCell ref="B13:F13"/>
    <mergeCell ref="B14:F14"/>
    <mergeCell ref="B15:F15"/>
    <mergeCell ref="B16:F16"/>
    <mergeCell ref="B17:F17"/>
    <mergeCell ref="B18:F18"/>
    <mergeCell ref="B19:F19"/>
    <mergeCell ref="B20:F20"/>
    <mergeCell ref="B65:D65"/>
    <mergeCell ref="B10:F10"/>
    <mergeCell ref="B5:F5"/>
    <mergeCell ref="B6:F6"/>
    <mergeCell ref="B7:F7"/>
    <mergeCell ref="B8:F8"/>
    <mergeCell ref="B9:F9"/>
  </mergeCells>
  <printOptions horizontalCentered="1" verticalCentered="1"/>
  <pageMargins left="0.5" right="0.5" top="0.5" bottom="0.5" header="0.5" footer="0.5"/>
  <pageSetup scale="72"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sheetPr transitionEvaluation="1" codeName="Sheet39">
    <tabColor rgb="FF00B050"/>
  </sheetPr>
  <dimension ref="A1:AX71"/>
  <sheetViews>
    <sheetView defaultGridColor="0" view="pageBreakPreview" colorId="22" zoomScale="60" zoomScaleNormal="85" workbookViewId="0">
      <selection activeCell="D3" sqref="D3"/>
    </sheetView>
  </sheetViews>
  <sheetFormatPr defaultColWidth="9.6640625" defaultRowHeight="15"/>
  <cols>
    <col min="1" max="1" width="4.6640625" style="311" customWidth="1"/>
    <col min="2" max="2" width="38.77734375" style="311" customWidth="1"/>
    <col min="3" max="3" width="21.5546875" style="311" customWidth="1"/>
    <col min="4" max="4" width="20.6640625" style="311" customWidth="1"/>
    <col min="5" max="5" width="14.33203125" style="311" customWidth="1"/>
    <col min="6" max="16384" width="9.6640625" style="311"/>
  </cols>
  <sheetData>
    <row r="1" spans="1:50">
      <c r="A1" s="1238" t="s">
        <v>2732</v>
      </c>
      <c r="B1" s="1239"/>
      <c r="C1" s="1962" t="s">
        <v>1364</v>
      </c>
      <c r="D1" s="1963" t="s">
        <v>448</v>
      </c>
      <c r="E1" s="1964" t="s">
        <v>449</v>
      </c>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row>
    <row r="2" spans="1:50">
      <c r="A2" s="1965" t="s">
        <v>4691</v>
      </c>
      <c r="B2" s="332"/>
      <c r="C2" s="462" t="s">
        <v>4692</v>
      </c>
      <c r="D2" s="1966" t="s">
        <v>2604</v>
      </c>
      <c r="E2" s="1223" t="s">
        <v>2174</v>
      </c>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row>
    <row r="3" spans="1:50" ht="15" customHeight="1">
      <c r="A3" s="1215"/>
      <c r="B3" s="1216"/>
      <c r="C3" s="1217" t="s">
        <v>1454</v>
      </c>
      <c r="D3" s="1994" t="s">
        <v>4662</v>
      </c>
      <c r="E3" s="1967">
        <v>41639</v>
      </c>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row>
    <row r="4" spans="1:50" ht="15" customHeight="1">
      <c r="A4" s="1968" t="s">
        <v>2733</v>
      </c>
      <c r="B4" s="1969"/>
      <c r="C4" s="1969"/>
      <c r="D4" s="1969"/>
      <c r="E4" s="1970"/>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row>
    <row r="5" spans="1:50">
      <c r="A5" s="3252" t="s">
        <v>2734</v>
      </c>
      <c r="B5" s="3253"/>
      <c r="C5" s="3253"/>
      <c r="D5" s="3253"/>
      <c r="E5" s="3254"/>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row>
    <row r="6" spans="1:50">
      <c r="A6" s="3249" t="s">
        <v>819</v>
      </c>
      <c r="B6" s="3250"/>
      <c r="C6" s="3250"/>
      <c r="D6" s="3250"/>
      <c r="E6" s="3255"/>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row>
    <row r="7" spans="1:50">
      <c r="A7" s="3249" t="s">
        <v>818</v>
      </c>
      <c r="B7" s="3250"/>
      <c r="C7" s="3250"/>
      <c r="D7" s="3250"/>
      <c r="E7" s="3255"/>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row>
    <row r="8" spans="1:50">
      <c r="A8" s="3192"/>
      <c r="B8" s="3251"/>
      <c r="C8" s="3251"/>
      <c r="D8" s="3251"/>
      <c r="E8" s="3194"/>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row>
    <row r="9" spans="1:50">
      <c r="A9" s="417"/>
      <c r="B9" s="332"/>
      <c r="C9" s="332"/>
      <c r="D9" s="332"/>
      <c r="E9" s="1243"/>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2"/>
    </row>
    <row r="10" spans="1:50">
      <c r="A10" s="1971"/>
      <c r="B10" s="1972"/>
      <c r="C10" s="1245"/>
      <c r="D10" s="1245"/>
      <c r="E10" s="1247" t="s">
        <v>3816</v>
      </c>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c r="AT10" s="332"/>
      <c r="AU10" s="332"/>
      <c r="AV10" s="332"/>
      <c r="AW10" s="332"/>
      <c r="AX10" s="332"/>
    </row>
    <row r="11" spans="1:50">
      <c r="A11" s="1973" t="s">
        <v>339</v>
      </c>
      <c r="B11" s="1974" t="s">
        <v>1370</v>
      </c>
      <c r="C11" s="1225"/>
      <c r="D11" s="1225"/>
      <c r="E11" s="1226" t="s">
        <v>2761</v>
      </c>
      <c r="F11" s="332"/>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c r="AT11" s="332"/>
      <c r="AU11" s="332"/>
      <c r="AV11" s="332"/>
      <c r="AW11" s="332"/>
      <c r="AX11" s="332"/>
    </row>
    <row r="12" spans="1:50">
      <c r="A12" s="1975" t="s">
        <v>342</v>
      </c>
      <c r="B12" s="1976" t="s">
        <v>2004</v>
      </c>
      <c r="C12" s="1225"/>
      <c r="D12" s="1220"/>
      <c r="E12" s="1228" t="s">
        <v>2005</v>
      </c>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c r="AT12" s="332"/>
      <c r="AU12" s="332"/>
      <c r="AV12" s="332"/>
      <c r="AW12" s="332"/>
      <c r="AX12" s="332"/>
    </row>
    <row r="13" spans="1:50">
      <c r="A13" s="1244" t="s">
        <v>794</v>
      </c>
      <c r="B13" s="1245" t="s">
        <v>3420</v>
      </c>
      <c r="C13" s="1245"/>
      <c r="D13" s="1245"/>
      <c r="E13" s="1977"/>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c r="AT13" s="332"/>
      <c r="AU13" s="332"/>
      <c r="AV13" s="332"/>
      <c r="AW13" s="332"/>
      <c r="AX13" s="332"/>
    </row>
    <row r="14" spans="1:50">
      <c r="A14" s="1224" t="s">
        <v>795</v>
      </c>
      <c r="B14" s="332"/>
      <c r="C14" s="332"/>
      <c r="D14" s="332"/>
      <c r="E14" s="317"/>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row>
    <row r="15" spans="1:50">
      <c r="A15" s="1224" t="s">
        <v>796</v>
      </c>
      <c r="B15" s="332"/>
      <c r="C15" s="332"/>
      <c r="D15" s="332"/>
      <c r="E15" s="317"/>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row>
    <row r="16" spans="1:50">
      <c r="A16" s="1224" t="s">
        <v>797</v>
      </c>
      <c r="B16" s="332"/>
      <c r="C16" s="332"/>
      <c r="D16" s="332"/>
      <c r="E16" s="317"/>
      <c r="F16" s="332"/>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row>
    <row r="17" spans="1:50">
      <c r="A17" s="1224" t="s">
        <v>798</v>
      </c>
      <c r="B17" s="332"/>
      <c r="C17" s="332"/>
      <c r="D17" s="332"/>
      <c r="E17" s="317"/>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row>
    <row r="18" spans="1:50">
      <c r="A18" s="1224" t="s">
        <v>799</v>
      </c>
      <c r="B18" s="332"/>
      <c r="C18" s="332"/>
      <c r="D18" s="332"/>
      <c r="E18" s="317"/>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row>
    <row r="19" spans="1:50">
      <c r="A19" s="1224" t="s">
        <v>800</v>
      </c>
      <c r="B19" s="332"/>
      <c r="C19" s="332"/>
      <c r="D19" s="332"/>
      <c r="E19" s="317"/>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2"/>
    </row>
    <row r="20" spans="1:50">
      <c r="A20" s="1224" t="s">
        <v>801</v>
      </c>
      <c r="B20" s="332"/>
      <c r="C20" s="332"/>
      <c r="D20" s="332"/>
      <c r="E20" s="317"/>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row>
    <row r="21" spans="1:50">
      <c r="A21" s="1224" t="s">
        <v>802</v>
      </c>
      <c r="B21" s="332"/>
      <c r="C21" s="332"/>
      <c r="D21" s="332"/>
      <c r="E21" s="317"/>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row>
    <row r="22" spans="1:50">
      <c r="A22" s="1224" t="s">
        <v>803</v>
      </c>
      <c r="B22" s="332"/>
      <c r="C22" s="332"/>
      <c r="D22" s="332"/>
      <c r="E22" s="317"/>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row>
    <row r="23" spans="1:50">
      <c r="A23" s="1224" t="s">
        <v>804</v>
      </c>
      <c r="B23" s="332"/>
      <c r="C23" s="332"/>
      <c r="D23" s="332"/>
      <c r="E23" s="317"/>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row>
    <row r="24" spans="1:50">
      <c r="A24" s="1224" t="s">
        <v>805</v>
      </c>
      <c r="B24" s="332"/>
      <c r="C24" s="332"/>
      <c r="D24" s="332"/>
      <c r="E24" s="317"/>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row>
    <row r="25" spans="1:50">
      <c r="A25" s="1224" t="s">
        <v>806</v>
      </c>
      <c r="B25" s="332"/>
      <c r="C25" s="332"/>
      <c r="D25" s="332"/>
      <c r="E25" s="317"/>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332"/>
      <c r="AX25" s="332"/>
    </row>
    <row r="26" spans="1:50">
      <c r="A26" s="1224" t="s">
        <v>807</v>
      </c>
      <c r="B26" s="332"/>
      <c r="C26" s="332"/>
      <c r="D26" s="332"/>
      <c r="E26" s="317"/>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332"/>
      <c r="AX26" s="332"/>
    </row>
    <row r="27" spans="1:50">
      <c r="A27" s="1224" t="s">
        <v>808</v>
      </c>
      <c r="B27" s="332"/>
      <c r="C27" s="332"/>
      <c r="D27" s="332"/>
      <c r="E27" s="317"/>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row>
    <row r="28" spans="1:50">
      <c r="A28" s="1224" t="s">
        <v>809</v>
      </c>
      <c r="B28" s="332"/>
      <c r="C28" s="332"/>
      <c r="D28" s="332"/>
      <c r="E28" s="317"/>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row>
    <row r="29" spans="1:50">
      <c r="A29" s="1224" t="s">
        <v>810</v>
      </c>
      <c r="B29" s="332"/>
      <c r="C29" s="332"/>
      <c r="D29" s="332"/>
      <c r="E29" s="317"/>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row>
    <row r="30" spans="1:50">
      <c r="A30" s="1224" t="s">
        <v>811</v>
      </c>
      <c r="B30" s="332"/>
      <c r="C30" s="332"/>
      <c r="D30" s="332"/>
      <c r="E30" s="317"/>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row>
    <row r="31" spans="1:50">
      <c r="A31" s="1224" t="s">
        <v>812</v>
      </c>
      <c r="B31" s="332"/>
      <c r="C31" s="332"/>
      <c r="D31" s="332"/>
      <c r="E31" s="317"/>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row>
    <row r="32" spans="1:50">
      <c r="A32" s="1224" t="s">
        <v>813</v>
      </c>
      <c r="B32" s="1216"/>
      <c r="C32" s="1216"/>
      <c r="D32" s="1216"/>
      <c r="E32" s="353"/>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row>
    <row r="33" spans="1:50">
      <c r="A33" s="1227" t="s">
        <v>2098</v>
      </c>
      <c r="B33" s="1978"/>
      <c r="C33" s="1978" t="s">
        <v>3025</v>
      </c>
      <c r="D33" s="1978"/>
      <c r="E33" s="334">
        <f>SUM(E13:E32)</f>
        <v>0</v>
      </c>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row>
    <row r="34" spans="1:50">
      <c r="A34" s="1968" t="s">
        <v>1371</v>
      </c>
      <c r="B34" s="1969"/>
      <c r="C34" s="1969"/>
      <c r="D34" s="1969"/>
      <c r="E34" s="1970"/>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row>
    <row r="35" spans="1:50">
      <c r="A35" s="3252" t="s">
        <v>1372</v>
      </c>
      <c r="B35" s="3253"/>
      <c r="C35" s="3253"/>
      <c r="D35" s="3253"/>
      <c r="E35" s="1979"/>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row>
    <row r="36" spans="1:50">
      <c r="A36" s="3249" t="s">
        <v>1817</v>
      </c>
      <c r="B36" s="3250"/>
      <c r="C36" s="3250"/>
      <c r="D36" s="3250"/>
      <c r="E36" s="1979"/>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row>
    <row r="37" spans="1:50">
      <c r="A37" s="3249" t="s">
        <v>816</v>
      </c>
      <c r="B37" s="3250"/>
      <c r="C37" s="3250"/>
      <c r="D37" s="3250"/>
      <c r="E37" s="1979"/>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row>
    <row r="38" spans="1:50">
      <c r="A38" s="3192" t="s">
        <v>817</v>
      </c>
      <c r="B38" s="3251"/>
      <c r="C38" s="3251"/>
      <c r="D38" s="3251"/>
      <c r="E38" s="1243"/>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row>
    <row r="39" spans="1:50">
      <c r="A39" s="417"/>
      <c r="B39" s="332"/>
      <c r="C39" s="332"/>
      <c r="D39" s="332"/>
      <c r="E39" s="1243"/>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row>
    <row r="40" spans="1:50">
      <c r="A40" s="1971"/>
      <c r="B40" s="1972"/>
      <c r="C40" s="1245"/>
      <c r="D40" s="1245"/>
      <c r="E40" s="1247" t="s">
        <v>3816</v>
      </c>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row>
    <row r="41" spans="1:50">
      <c r="A41" s="1973" t="s">
        <v>339</v>
      </c>
      <c r="B41" s="308" t="s">
        <v>1373</v>
      </c>
      <c r="C41" s="332"/>
      <c r="D41" s="332"/>
      <c r="E41" s="1226" t="s">
        <v>2761</v>
      </c>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row>
    <row r="42" spans="1:50">
      <c r="A42" s="1975" t="s">
        <v>342</v>
      </c>
      <c r="B42" s="1980" t="s">
        <v>229</v>
      </c>
      <c r="C42" s="1216"/>
      <c r="D42" s="1216"/>
      <c r="E42" s="1228" t="s">
        <v>2005</v>
      </c>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c r="AR42" s="332"/>
      <c r="AS42" s="332"/>
      <c r="AT42" s="332"/>
      <c r="AU42" s="332"/>
      <c r="AV42" s="332"/>
      <c r="AW42" s="332"/>
      <c r="AX42" s="332"/>
    </row>
    <row r="43" spans="1:50">
      <c r="A43" s="1973" t="s">
        <v>794</v>
      </c>
      <c r="B43" s="462" t="s">
        <v>3420</v>
      </c>
      <c r="C43" s="332"/>
      <c r="D43" s="332"/>
      <c r="E43" s="1231"/>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row>
    <row r="44" spans="1:50">
      <c r="A44" s="1973" t="s">
        <v>795</v>
      </c>
      <c r="B44" s="462"/>
      <c r="C44" s="332"/>
      <c r="D44" s="332"/>
      <c r="E44" s="317"/>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2"/>
      <c r="AW44" s="332"/>
      <c r="AX44" s="332"/>
    </row>
    <row r="45" spans="1:50">
      <c r="A45" s="1973" t="s">
        <v>796</v>
      </c>
      <c r="B45" s="462"/>
      <c r="C45" s="332"/>
      <c r="D45" s="332"/>
      <c r="E45" s="317"/>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c r="AR45" s="332"/>
      <c r="AS45" s="332"/>
      <c r="AT45" s="332"/>
      <c r="AU45" s="332"/>
      <c r="AV45" s="332"/>
      <c r="AW45" s="332"/>
      <c r="AX45" s="332"/>
    </row>
    <row r="46" spans="1:50">
      <c r="A46" s="1973" t="s">
        <v>797</v>
      </c>
      <c r="B46" s="462"/>
      <c r="C46" s="332"/>
      <c r="D46" s="332"/>
      <c r="E46" s="317"/>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row>
    <row r="47" spans="1:50">
      <c r="A47" s="1973" t="s">
        <v>798</v>
      </c>
      <c r="B47" s="462"/>
      <c r="C47" s="332"/>
      <c r="D47" s="332"/>
      <c r="E47" s="317"/>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row>
    <row r="48" spans="1:50">
      <c r="A48" s="1973" t="s">
        <v>799</v>
      </c>
      <c r="B48" s="462"/>
      <c r="C48" s="332"/>
      <c r="D48" s="332"/>
      <c r="E48" s="317"/>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row>
    <row r="49" spans="1:50">
      <c r="A49" s="1973" t="s">
        <v>800</v>
      </c>
      <c r="B49" s="462"/>
      <c r="C49" s="332"/>
      <c r="D49" s="332"/>
      <c r="E49" s="317"/>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row>
    <row r="50" spans="1:50">
      <c r="A50" s="1973" t="s">
        <v>801</v>
      </c>
      <c r="B50" s="462"/>
      <c r="C50" s="332"/>
      <c r="D50" s="332"/>
      <c r="E50" s="317"/>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row>
    <row r="51" spans="1:50">
      <c r="A51" s="1973" t="s">
        <v>802</v>
      </c>
      <c r="B51" s="462"/>
      <c r="C51" s="332"/>
      <c r="D51" s="332"/>
      <c r="E51" s="317"/>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row>
    <row r="52" spans="1:50">
      <c r="A52" s="1973" t="s">
        <v>803</v>
      </c>
      <c r="B52" s="462"/>
      <c r="C52" s="332"/>
      <c r="D52" s="332"/>
      <c r="E52" s="317"/>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row>
    <row r="53" spans="1:50">
      <c r="A53" s="1973" t="s">
        <v>804</v>
      </c>
      <c r="B53" s="462"/>
      <c r="C53" s="332"/>
      <c r="D53" s="332"/>
      <c r="E53" s="317"/>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row>
    <row r="54" spans="1:50">
      <c r="A54" s="1973" t="s">
        <v>805</v>
      </c>
      <c r="B54" s="462"/>
      <c r="C54" s="332"/>
      <c r="D54" s="332"/>
      <c r="E54" s="317"/>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row>
    <row r="55" spans="1:50">
      <c r="A55" s="1973" t="s">
        <v>806</v>
      </c>
      <c r="B55" s="462"/>
      <c r="C55" s="332"/>
      <c r="D55" s="332"/>
      <c r="E55" s="317"/>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row>
    <row r="56" spans="1:50">
      <c r="A56" s="1973" t="s">
        <v>807</v>
      </c>
      <c r="B56" s="462"/>
      <c r="C56" s="332"/>
      <c r="D56" s="332"/>
      <c r="E56" s="317"/>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row>
    <row r="57" spans="1:50">
      <c r="A57" s="1973" t="s">
        <v>808</v>
      </c>
      <c r="B57" s="462"/>
      <c r="C57" s="332"/>
      <c r="D57" s="332"/>
      <c r="E57" s="317"/>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c r="AS57" s="332"/>
      <c r="AT57" s="332"/>
      <c r="AU57" s="332"/>
      <c r="AV57" s="332"/>
      <c r="AW57" s="332"/>
      <c r="AX57" s="332"/>
    </row>
    <row r="58" spans="1:50">
      <c r="A58" s="1973" t="s">
        <v>809</v>
      </c>
      <c r="B58" s="462"/>
      <c r="C58" s="332"/>
      <c r="D58" s="332"/>
      <c r="E58" s="317"/>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row>
    <row r="59" spans="1:50">
      <c r="A59" s="1973" t="s">
        <v>810</v>
      </c>
      <c r="B59" s="462"/>
      <c r="C59" s="332"/>
      <c r="D59" s="332"/>
      <c r="E59" s="317"/>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row>
    <row r="60" spans="1:50">
      <c r="A60" s="1973" t="s">
        <v>811</v>
      </c>
      <c r="B60" s="462"/>
      <c r="C60" s="332"/>
      <c r="D60" s="332"/>
      <c r="E60" s="317"/>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row>
    <row r="61" spans="1:50">
      <c r="A61" s="1973" t="s">
        <v>812</v>
      </c>
      <c r="B61" s="462"/>
      <c r="C61" s="332"/>
      <c r="D61" s="332"/>
      <c r="E61" s="317"/>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row>
    <row r="62" spans="1:50">
      <c r="A62" s="1973" t="s">
        <v>813</v>
      </c>
      <c r="B62" s="462"/>
      <c r="C62" s="332"/>
      <c r="D62" s="332"/>
      <c r="E62" s="317"/>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32"/>
      <c r="AQ62" s="332"/>
      <c r="AR62" s="332"/>
      <c r="AS62" s="332"/>
      <c r="AT62" s="332"/>
      <c r="AU62" s="332"/>
      <c r="AV62" s="332"/>
      <c r="AW62" s="332"/>
      <c r="AX62" s="332"/>
    </row>
    <row r="63" spans="1:50">
      <c r="A63" s="1973" t="s">
        <v>2098</v>
      </c>
      <c r="B63" s="462"/>
      <c r="C63" s="332"/>
      <c r="D63" s="332"/>
      <c r="E63" s="317"/>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row>
    <row r="64" spans="1:50" ht="15.75" thickBot="1">
      <c r="A64" s="1981" t="s">
        <v>2099</v>
      </c>
      <c r="B64" s="1232"/>
      <c r="C64" s="1232" t="s">
        <v>3025</v>
      </c>
      <c r="D64" s="1232"/>
      <c r="E64" s="1234">
        <f>SUM(E43:E63)</f>
        <v>0</v>
      </c>
    </row>
    <row r="65" spans="1:5">
      <c r="A65" s="332"/>
      <c r="B65" s="332"/>
      <c r="C65" s="332"/>
      <c r="D65" s="332"/>
      <c r="E65" s="332"/>
    </row>
    <row r="66" spans="1:5">
      <c r="A66" s="3193" t="s">
        <v>230</v>
      </c>
      <c r="B66" s="3193"/>
      <c r="C66" s="332"/>
      <c r="D66" s="332"/>
      <c r="E66" s="1982" t="s">
        <v>820</v>
      </c>
    </row>
    <row r="67" spans="1:5">
      <c r="A67" s="3198" t="s">
        <v>231</v>
      </c>
      <c r="B67" s="3198"/>
      <c r="C67" s="3198"/>
      <c r="D67" s="3198"/>
      <c r="E67" s="3198"/>
    </row>
    <row r="68" spans="1:5">
      <c r="A68" s="1225"/>
      <c r="B68" s="1225"/>
      <c r="C68" s="1225"/>
      <c r="D68" s="1225"/>
      <c r="E68" s="1983"/>
    </row>
    <row r="69" spans="1:5">
      <c r="A69" s="1225"/>
      <c r="B69" s="1225"/>
      <c r="C69" s="1225"/>
      <c r="D69" s="1225"/>
      <c r="E69" s="1983"/>
    </row>
    <row r="70" spans="1:5">
      <c r="A70" s="332"/>
      <c r="B70" s="332"/>
      <c r="C70" s="332"/>
      <c r="D70" s="332"/>
      <c r="E70" s="332"/>
    </row>
    <row r="71" spans="1:5">
      <c r="A71" s="332"/>
      <c r="B71" s="332"/>
      <c r="C71" s="332"/>
      <c r="D71" s="332"/>
      <c r="E71" s="332"/>
    </row>
  </sheetData>
  <mergeCells count="10">
    <mergeCell ref="A37:D37"/>
    <mergeCell ref="A38:D38"/>
    <mergeCell ref="A66:B66"/>
    <mergeCell ref="A67:E67"/>
    <mergeCell ref="A5:E5"/>
    <mergeCell ref="A6:E6"/>
    <mergeCell ref="A7:E7"/>
    <mergeCell ref="A8:E8"/>
    <mergeCell ref="A35:D35"/>
    <mergeCell ref="A36:D36"/>
  </mergeCells>
  <printOptions horizontalCentered="1" verticalCentered="1"/>
  <pageMargins left="0.5" right="0.5" top="0.5" bottom="0.5" header="0.5" footer="0.5"/>
  <pageSetup scale="65" fitToHeight="3" orientation="portrait" horizontalDpi="300" verticalDpi="300" r:id="rId1"/>
  <headerFooter alignWithMargins="0"/>
  <rowBreaks count="1" manualBreakCount="1">
    <brk id="67" max="16383" man="1"/>
  </rowBreaks>
</worksheet>
</file>

<file path=xl/worksheets/sheet4.xml><?xml version="1.0" encoding="utf-8"?>
<worksheet xmlns="http://schemas.openxmlformats.org/spreadsheetml/2006/main" xmlns:r="http://schemas.openxmlformats.org/officeDocument/2006/relationships">
  <sheetPr transitionEvaluation="1" codeName="Sheet4">
    <pageSetUpPr fitToPage="1"/>
  </sheetPr>
  <dimension ref="A1:E88"/>
  <sheetViews>
    <sheetView defaultGridColor="0" colorId="22" zoomScale="60" zoomScaleNormal="60" workbookViewId="0">
      <selection activeCell="M9" sqref="M9"/>
    </sheetView>
  </sheetViews>
  <sheetFormatPr defaultColWidth="9.6640625" defaultRowHeight="15"/>
  <cols>
    <col min="1" max="1" width="20.6640625" style="96" customWidth="1"/>
    <col min="2" max="2" width="75.6640625" style="96" customWidth="1"/>
    <col min="3" max="3" width="9.6640625" style="96"/>
    <col min="4" max="5" width="16.6640625" style="96" customWidth="1"/>
    <col min="6" max="16384" width="9.6640625" style="96"/>
  </cols>
  <sheetData>
    <row r="1" spans="1:5" ht="18.75" thickBot="1">
      <c r="A1" s="1320" t="str">
        <f>'Data Sheet'!A64</f>
        <v>Annual Report of KeySpan Gas East Corp./D/B/A National Grid                                                  Year ended December 31, 2013</v>
      </c>
      <c r="B1" s="2960"/>
      <c r="C1" s="2960"/>
      <c r="D1" s="2960"/>
      <c r="E1" s="2960"/>
    </row>
    <row r="2" spans="1:5" ht="18">
      <c r="A2" s="2961"/>
      <c r="B2" s="2962"/>
      <c r="C2" s="2962"/>
      <c r="D2" s="2962"/>
      <c r="E2" s="2963"/>
    </row>
    <row r="3" spans="1:5" ht="16.149999999999999" customHeight="1">
      <c r="A3" s="3087" t="s">
        <v>2166</v>
      </c>
      <c r="B3" s="3088"/>
      <c r="C3" s="3088"/>
      <c r="D3" s="3088"/>
      <c r="E3" s="3089"/>
    </row>
    <row r="4" spans="1:5" ht="16.149999999999999" customHeight="1">
      <c r="A4" s="2964"/>
      <c r="B4" s="1320"/>
      <c r="C4" s="1320"/>
      <c r="D4" s="1320"/>
      <c r="E4" s="2965"/>
    </row>
    <row r="5" spans="1:5" ht="48.6" customHeight="1">
      <c r="A5" s="3084" t="s">
        <v>2167</v>
      </c>
      <c r="B5" s="3085"/>
      <c r="C5" s="3085"/>
      <c r="D5" s="3085"/>
      <c r="E5" s="3086"/>
    </row>
    <row r="6" spans="1:5" ht="15.75" thickBot="1">
      <c r="A6" s="695"/>
      <c r="B6" s="95"/>
      <c r="C6" s="95"/>
      <c r="D6" s="95"/>
      <c r="E6" s="791"/>
    </row>
    <row r="7" spans="1:5" ht="18">
      <c r="A7" s="2966"/>
      <c r="B7" s="2962"/>
      <c r="C7" s="2962"/>
      <c r="D7" s="2966"/>
      <c r="E7" s="2963"/>
    </row>
    <row r="8" spans="1:5" ht="18">
      <c r="A8" s="2967" t="s">
        <v>2168</v>
      </c>
      <c r="B8" s="2968" t="s">
        <v>2169</v>
      </c>
      <c r="C8" s="1319"/>
      <c r="D8" s="2967" t="s">
        <v>2170</v>
      </c>
      <c r="E8" s="2969" t="s">
        <v>2171</v>
      </c>
    </row>
    <row r="9" spans="1:5" ht="18">
      <c r="A9" s="2970" t="s">
        <v>2172</v>
      </c>
      <c r="B9" s="1320"/>
      <c r="C9" s="1320"/>
      <c r="D9" s="2970" t="s">
        <v>2172</v>
      </c>
      <c r="E9" s="2971" t="s">
        <v>2172</v>
      </c>
    </row>
    <row r="10" spans="1:5" ht="18.75" thickBot="1">
      <c r="A10" s="2972"/>
      <c r="B10" s="2973"/>
      <c r="C10" s="2973"/>
      <c r="D10" s="2972"/>
      <c r="E10" s="2974"/>
    </row>
    <row r="11" spans="1:5">
      <c r="A11" s="2975"/>
      <c r="B11" s="2976"/>
      <c r="C11" s="2976"/>
      <c r="D11" s="2977"/>
      <c r="E11" s="2978"/>
    </row>
    <row r="12" spans="1:5">
      <c r="A12" s="2975"/>
      <c r="B12" s="2976"/>
      <c r="C12" s="2976"/>
      <c r="D12" s="2977"/>
      <c r="E12" s="2978"/>
    </row>
    <row r="13" spans="1:5">
      <c r="A13" s="2975"/>
      <c r="B13" s="2976"/>
      <c r="C13" s="2976"/>
      <c r="D13" s="2977"/>
      <c r="E13" s="2978"/>
    </row>
    <row r="14" spans="1:5">
      <c r="A14" s="2975"/>
      <c r="B14" s="2976"/>
      <c r="C14" s="2976"/>
      <c r="D14" s="2977"/>
      <c r="E14" s="2978"/>
    </row>
    <row r="15" spans="1:5">
      <c r="A15" s="2975"/>
      <c r="B15" s="2976"/>
      <c r="C15" s="2976"/>
      <c r="D15" s="2977"/>
      <c r="E15" s="2978"/>
    </row>
    <row r="16" spans="1:5">
      <c r="A16" s="2975"/>
      <c r="B16" s="2976"/>
      <c r="C16" s="2976"/>
      <c r="D16" s="2977"/>
      <c r="E16" s="2978"/>
    </row>
    <row r="17" spans="1:5">
      <c r="A17" s="2975"/>
      <c r="B17" s="2976"/>
      <c r="C17" s="2976"/>
      <c r="D17" s="2977"/>
      <c r="E17" s="2978"/>
    </row>
    <row r="18" spans="1:5">
      <c r="A18" s="2975"/>
      <c r="B18" s="2976"/>
      <c r="C18" s="2976"/>
      <c r="D18" s="2977"/>
      <c r="E18" s="2978"/>
    </row>
    <row r="19" spans="1:5">
      <c r="A19" s="2975"/>
      <c r="B19" s="2976"/>
      <c r="C19" s="2976"/>
      <c r="D19" s="2977"/>
      <c r="E19" s="2978"/>
    </row>
    <row r="20" spans="1:5">
      <c r="A20" s="2975"/>
      <c r="B20" s="2976"/>
      <c r="C20" s="2976"/>
      <c r="D20" s="2977"/>
      <c r="E20" s="2978"/>
    </row>
    <row r="21" spans="1:5">
      <c r="A21" s="2975"/>
      <c r="B21" s="2976"/>
      <c r="C21" s="2976"/>
      <c r="D21" s="2977"/>
      <c r="E21" s="2978"/>
    </row>
    <row r="22" spans="1:5">
      <c r="A22" s="2975"/>
      <c r="B22" s="2976"/>
      <c r="C22" s="2976"/>
      <c r="D22" s="2977"/>
      <c r="E22" s="2978"/>
    </row>
    <row r="23" spans="1:5">
      <c r="A23" s="2975"/>
      <c r="B23" s="2976"/>
      <c r="C23" s="2976"/>
      <c r="D23" s="2977"/>
      <c r="E23" s="2978"/>
    </row>
    <row r="24" spans="1:5">
      <c r="A24" s="2975"/>
      <c r="B24" s="2976"/>
      <c r="C24" s="2976"/>
      <c r="D24" s="2977"/>
      <c r="E24" s="2978"/>
    </row>
    <row r="25" spans="1:5">
      <c r="A25" s="2975"/>
      <c r="B25" s="2976"/>
      <c r="C25" s="2976"/>
      <c r="D25" s="2977"/>
      <c r="E25" s="2978"/>
    </row>
    <row r="26" spans="1:5">
      <c r="A26" s="2975"/>
      <c r="B26" s="2976"/>
      <c r="C26" s="2976"/>
      <c r="D26" s="2977"/>
      <c r="E26" s="2978"/>
    </row>
    <row r="27" spans="1:5">
      <c r="A27" s="2975"/>
      <c r="B27" s="2976"/>
      <c r="C27" s="2976"/>
      <c r="D27" s="2977"/>
      <c r="E27" s="2978"/>
    </row>
    <row r="28" spans="1:5">
      <c r="A28" s="2975"/>
      <c r="B28" s="2976"/>
      <c r="C28" s="2976"/>
      <c r="D28" s="2977"/>
      <c r="E28" s="2978"/>
    </row>
    <row r="29" spans="1:5">
      <c r="A29" s="2975"/>
      <c r="B29" s="2976"/>
      <c r="C29" s="2976"/>
      <c r="D29" s="2977"/>
      <c r="E29" s="2978"/>
    </row>
    <row r="30" spans="1:5">
      <c r="A30" s="2975"/>
      <c r="B30" s="2976"/>
      <c r="C30" s="2976"/>
      <c r="D30" s="2977"/>
      <c r="E30" s="2978"/>
    </row>
    <row r="31" spans="1:5">
      <c r="A31" s="2975"/>
      <c r="B31" s="2976"/>
      <c r="C31" s="2976"/>
      <c r="D31" s="2977"/>
      <c r="E31" s="2978"/>
    </row>
    <row r="32" spans="1:5">
      <c r="A32" s="2975"/>
      <c r="B32" s="2976"/>
      <c r="C32" s="2976"/>
      <c r="D32" s="2977"/>
      <c r="E32" s="2978"/>
    </row>
    <row r="33" spans="1:5">
      <c r="A33" s="2975"/>
      <c r="B33" s="2976"/>
      <c r="C33" s="2976"/>
      <c r="D33" s="2977"/>
      <c r="E33" s="2978"/>
    </row>
    <row r="34" spans="1:5">
      <c r="A34" s="2975"/>
      <c r="B34" s="2976"/>
      <c r="C34" s="2976"/>
      <c r="D34" s="2977"/>
      <c r="E34" s="2978"/>
    </row>
    <row r="35" spans="1:5">
      <c r="A35" s="2975"/>
      <c r="B35" s="2976"/>
      <c r="C35" s="2976"/>
      <c r="D35" s="2977"/>
      <c r="E35" s="2978"/>
    </row>
    <row r="36" spans="1:5">
      <c r="A36" s="2975"/>
      <c r="B36" s="2976"/>
      <c r="C36" s="2976"/>
      <c r="D36" s="2977"/>
      <c r="E36" s="2978"/>
    </row>
    <row r="37" spans="1:5">
      <c r="A37" s="2975"/>
      <c r="B37" s="2976"/>
      <c r="C37" s="2976"/>
      <c r="D37" s="2977"/>
      <c r="E37" s="2978"/>
    </row>
    <row r="38" spans="1:5">
      <c r="A38" s="2975"/>
      <c r="B38" s="2976"/>
      <c r="C38" s="2976"/>
      <c r="D38" s="2977"/>
      <c r="E38" s="2978"/>
    </row>
    <row r="39" spans="1:5">
      <c r="A39" s="2975"/>
      <c r="B39" s="2976"/>
      <c r="C39" s="2976"/>
      <c r="D39" s="2977"/>
      <c r="E39" s="2978"/>
    </row>
    <row r="40" spans="1:5">
      <c r="A40" s="2975"/>
      <c r="B40" s="2976"/>
      <c r="C40" s="2976"/>
      <c r="D40" s="2977"/>
      <c r="E40" s="2978"/>
    </row>
    <row r="41" spans="1:5">
      <c r="A41" s="2975"/>
      <c r="B41" s="2976"/>
      <c r="C41" s="2976"/>
      <c r="D41" s="2977"/>
      <c r="E41" s="2978"/>
    </row>
    <row r="42" spans="1:5">
      <c r="A42" s="2975"/>
      <c r="B42" s="2976"/>
      <c r="C42" s="2976"/>
      <c r="D42" s="2977"/>
      <c r="E42" s="2978"/>
    </row>
    <row r="43" spans="1:5">
      <c r="A43" s="2975"/>
      <c r="B43" s="2976"/>
      <c r="C43" s="2976"/>
      <c r="D43" s="2977"/>
      <c r="E43" s="2978"/>
    </row>
    <row r="44" spans="1:5">
      <c r="A44" s="2975"/>
      <c r="B44" s="2976"/>
      <c r="C44" s="2976"/>
      <c r="D44" s="2977"/>
      <c r="E44" s="2978"/>
    </row>
    <row r="45" spans="1:5">
      <c r="A45" s="2975"/>
      <c r="B45" s="2976"/>
      <c r="C45" s="2976"/>
      <c r="D45" s="2977"/>
      <c r="E45" s="2978"/>
    </row>
    <row r="46" spans="1:5">
      <c r="A46" s="2975"/>
      <c r="B46" s="2976"/>
      <c r="C46" s="2976"/>
      <c r="D46" s="2977"/>
      <c r="E46" s="2978"/>
    </row>
    <row r="47" spans="1:5">
      <c r="A47" s="2975"/>
      <c r="B47" s="2976"/>
      <c r="C47" s="2976"/>
      <c r="D47" s="2977"/>
      <c r="E47" s="2978"/>
    </row>
    <row r="48" spans="1:5">
      <c r="A48" s="2975"/>
      <c r="B48" s="2976"/>
      <c r="C48" s="2976"/>
      <c r="D48" s="2977"/>
      <c r="E48" s="2978"/>
    </row>
    <row r="49" spans="1:5">
      <c r="A49" s="2975"/>
      <c r="B49" s="2976"/>
      <c r="C49" s="2976"/>
      <c r="D49" s="2977"/>
      <c r="E49" s="2978"/>
    </row>
    <row r="50" spans="1:5">
      <c r="A50" s="2975"/>
      <c r="B50" s="2976"/>
      <c r="C50" s="2976"/>
      <c r="D50" s="2977"/>
      <c r="E50" s="2978"/>
    </row>
    <row r="51" spans="1:5">
      <c r="A51" s="2975"/>
      <c r="B51" s="2976"/>
      <c r="C51" s="2976"/>
      <c r="D51" s="2977"/>
      <c r="E51" s="2978"/>
    </row>
    <row r="52" spans="1:5">
      <c r="A52" s="2975"/>
      <c r="B52" s="2976"/>
      <c r="C52" s="2976"/>
      <c r="D52" s="2977"/>
      <c r="E52" s="2978"/>
    </row>
    <row r="53" spans="1:5">
      <c r="A53" s="2975"/>
      <c r="B53" s="2976"/>
      <c r="C53" s="2976"/>
      <c r="D53" s="2977"/>
      <c r="E53" s="2978"/>
    </row>
    <row r="54" spans="1:5">
      <c r="A54" s="2975"/>
      <c r="B54" s="2976"/>
      <c r="C54" s="2976"/>
      <c r="D54" s="2977"/>
      <c r="E54" s="2978"/>
    </row>
    <row r="55" spans="1:5">
      <c r="A55" s="2975"/>
      <c r="B55" s="2976"/>
      <c r="C55" s="2976"/>
      <c r="D55" s="2977"/>
      <c r="E55" s="2978"/>
    </row>
    <row r="56" spans="1:5">
      <c r="A56" s="2975"/>
      <c r="B56" s="2976"/>
      <c r="C56" s="2976"/>
      <c r="D56" s="2977"/>
      <c r="E56" s="2978"/>
    </row>
    <row r="57" spans="1:5">
      <c r="A57" s="2975"/>
      <c r="B57" s="2976"/>
      <c r="C57" s="2976"/>
      <c r="D57" s="2977"/>
      <c r="E57" s="2978"/>
    </row>
    <row r="58" spans="1:5">
      <c r="A58" s="2975"/>
      <c r="B58" s="2976"/>
      <c r="C58" s="2976"/>
      <c r="D58" s="2977"/>
      <c r="E58" s="2978"/>
    </row>
    <row r="59" spans="1:5">
      <c r="A59" s="2975"/>
      <c r="B59" s="2976"/>
      <c r="C59" s="2976"/>
      <c r="D59" s="2977"/>
      <c r="E59" s="2978"/>
    </row>
    <row r="60" spans="1:5">
      <c r="A60" s="2975"/>
      <c r="B60" s="2976"/>
      <c r="C60" s="2976"/>
      <c r="D60" s="2977"/>
      <c r="E60" s="2978"/>
    </row>
    <row r="61" spans="1:5">
      <c r="A61" s="2975"/>
      <c r="B61" s="2976"/>
      <c r="C61" s="2976"/>
      <c r="D61" s="2977"/>
      <c r="E61" s="2978"/>
    </row>
    <row r="62" spans="1:5">
      <c r="A62" s="2975"/>
      <c r="B62" s="2976"/>
      <c r="C62" s="2976"/>
      <c r="D62" s="2977"/>
      <c r="E62" s="2978"/>
    </row>
    <row r="63" spans="1:5">
      <c r="A63" s="2975"/>
      <c r="B63" s="2976"/>
      <c r="C63" s="2976"/>
      <c r="D63" s="2977"/>
      <c r="E63" s="2978"/>
    </row>
    <row r="64" spans="1:5">
      <c r="A64" s="2975"/>
      <c r="B64" s="2976"/>
      <c r="C64" s="2976"/>
      <c r="D64" s="2977"/>
      <c r="E64" s="2978"/>
    </row>
    <row r="65" spans="1:5">
      <c r="A65" s="2975"/>
      <c r="B65" s="2976"/>
      <c r="C65" s="2976"/>
      <c r="D65" s="2977"/>
      <c r="E65" s="2978"/>
    </row>
    <row r="66" spans="1:5">
      <c r="A66" s="2975"/>
      <c r="B66" s="2976"/>
      <c r="C66" s="2976"/>
      <c r="D66" s="2977"/>
      <c r="E66" s="2978"/>
    </row>
    <row r="67" spans="1:5">
      <c r="A67" s="2975"/>
      <c r="B67" s="2976"/>
      <c r="C67" s="2976"/>
      <c r="D67" s="2977"/>
      <c r="E67" s="2978"/>
    </row>
    <row r="68" spans="1:5">
      <c r="A68" s="2975"/>
      <c r="B68" s="2976"/>
      <c r="C68" s="2976"/>
      <c r="D68" s="2977"/>
      <c r="E68" s="2978"/>
    </row>
    <row r="69" spans="1:5">
      <c r="A69" s="2975"/>
      <c r="B69" s="2976"/>
      <c r="C69" s="2976"/>
      <c r="D69" s="2977"/>
      <c r="E69" s="2978"/>
    </row>
    <row r="70" spans="1:5">
      <c r="A70" s="2975"/>
      <c r="B70" s="2976"/>
      <c r="C70" s="2976"/>
      <c r="D70" s="2977"/>
      <c r="E70" s="2978"/>
    </row>
    <row r="71" spans="1:5">
      <c r="A71" s="2975"/>
      <c r="B71" s="2976"/>
      <c r="C71" s="2976"/>
      <c r="D71" s="2977"/>
      <c r="E71" s="2978"/>
    </row>
    <row r="72" spans="1:5">
      <c r="A72" s="2975"/>
      <c r="B72" s="2976"/>
      <c r="C72" s="2976"/>
      <c r="D72" s="2977"/>
      <c r="E72" s="2978"/>
    </row>
    <row r="73" spans="1:5">
      <c r="A73" s="2975"/>
      <c r="B73" s="2976"/>
      <c r="C73" s="2976"/>
      <c r="D73" s="2977"/>
      <c r="E73" s="2978"/>
    </row>
    <row r="74" spans="1:5" ht="15.75" thickBot="1">
      <c r="A74" s="2979"/>
      <c r="B74" s="2980"/>
      <c r="C74" s="2980"/>
      <c r="D74" s="2981"/>
      <c r="E74" s="2982"/>
    </row>
    <row r="75" spans="1:5" ht="18">
      <c r="A75" s="789" t="s">
        <v>2173</v>
      </c>
      <c r="B75" s="1319"/>
      <c r="C75" s="789"/>
      <c r="D75" s="789"/>
      <c r="E75" s="789"/>
    </row>
    <row r="81" spans="1:2">
      <c r="B81" s="694"/>
    </row>
    <row r="82" spans="1:2">
      <c r="A82" s="95"/>
      <c r="B82" s="694"/>
    </row>
    <row r="83" spans="1:2">
      <c r="B83" s="694"/>
    </row>
    <row r="84" spans="1:2">
      <c r="B84" s="694"/>
    </row>
    <row r="85" spans="1:2">
      <c r="B85" s="694"/>
    </row>
    <row r="86" spans="1:2">
      <c r="B86" s="694"/>
    </row>
    <row r="87" spans="1:2">
      <c r="B87" s="694"/>
    </row>
    <row r="88" spans="1:2">
      <c r="B88" s="694"/>
    </row>
  </sheetData>
  <mergeCells count="2">
    <mergeCell ref="A5:E5"/>
    <mergeCell ref="A3:E3"/>
  </mergeCells>
  <phoneticPr fontId="0" type="noConversion"/>
  <printOptions horizontalCentered="1" verticalCentered="1"/>
  <pageMargins left="0.5" right="0.5" top="0.5" bottom="0.5" header="0.5" footer="0.5"/>
  <pageSetup scale="58"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sheetPr transitionEvaluation="1" codeName="Sheet40">
    <tabColor rgb="FF00B050"/>
  </sheetPr>
  <dimension ref="A1:CN345"/>
  <sheetViews>
    <sheetView defaultGridColor="0" view="pageBreakPreview" colorId="22" zoomScale="70" zoomScaleNormal="60" zoomScaleSheetLayoutView="70" workbookViewId="0"/>
  </sheetViews>
  <sheetFormatPr defaultColWidth="9.6640625" defaultRowHeight="15"/>
  <cols>
    <col min="1" max="1" width="4.6640625" style="96" customWidth="1"/>
    <col min="2" max="2" width="58.6640625" style="96" bestFit="1" customWidth="1"/>
    <col min="3" max="3" width="21.33203125" style="96" customWidth="1"/>
    <col min="4" max="4" width="16.6640625" style="96" customWidth="1"/>
    <col min="5" max="5" width="17.33203125" style="96" bestFit="1" customWidth="1"/>
    <col min="6" max="6" width="22.44140625" style="96" customWidth="1"/>
    <col min="7" max="7" width="18.33203125" style="96" customWidth="1"/>
    <col min="8" max="8" width="20.21875" style="96" bestFit="1" customWidth="1"/>
    <col min="9" max="9" width="14.6640625" style="96" customWidth="1"/>
    <col min="10" max="10" width="18.6640625" style="96" customWidth="1"/>
    <col min="11" max="11" width="14.6640625" style="96" customWidth="1"/>
    <col min="12" max="12" width="4.6640625" style="96" customWidth="1"/>
    <col min="13" max="16384" width="9.6640625" style="96"/>
  </cols>
  <sheetData>
    <row r="1" spans="1:92">
      <c r="A1" s="922" t="s">
        <v>446</v>
      </c>
      <c r="B1" s="1188"/>
      <c r="C1" s="1343" t="s">
        <v>1364</v>
      </c>
      <c r="D1" s="1935" t="s">
        <v>448</v>
      </c>
      <c r="E1" s="928" t="s">
        <v>449</v>
      </c>
      <c r="F1" s="922" t="s">
        <v>446</v>
      </c>
      <c r="G1" s="923"/>
      <c r="H1" s="1343" t="s">
        <v>1364</v>
      </c>
      <c r="I1" s="1935" t="s">
        <v>448</v>
      </c>
      <c r="J1" s="927" t="s">
        <v>449</v>
      </c>
      <c r="K1" s="923"/>
      <c r="L1" s="1252"/>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row>
    <row r="2" spans="1:92">
      <c r="A2" s="695" t="str">
        <f>'Data Sheet'!$C$25</f>
        <v xml:space="preserve">KeySpan Gas East Corp./D/B/A National Grid </v>
      </c>
      <c r="B2" s="1167"/>
      <c r="C2" s="1180" t="s">
        <v>3417</v>
      </c>
      <c r="D2" s="1936" t="s">
        <v>2604</v>
      </c>
      <c r="E2" s="1174"/>
      <c r="F2" s="890" t="str">
        <f>'Data Sheet'!$C$25</f>
        <v xml:space="preserve">KeySpan Gas East Corp./D/B/A National Grid </v>
      </c>
      <c r="G2" s="95"/>
      <c r="H2" s="1180" t="s">
        <v>3417</v>
      </c>
      <c r="I2" s="1936" t="s">
        <v>2604</v>
      </c>
      <c r="J2" s="932"/>
      <c r="K2" s="95"/>
      <c r="L2" s="791"/>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row>
    <row r="3" spans="1:92" ht="15" customHeight="1">
      <c r="A3" s="1192"/>
      <c r="B3" s="1193"/>
      <c r="C3" s="1800" t="s">
        <v>1983</v>
      </c>
      <c r="D3" s="1764" t="str">
        <f>'Data Sheet'!$C$40</f>
        <v>September 30, 2014</v>
      </c>
      <c r="E3" s="936" t="str">
        <f>'Data Sheet'!$C$38</f>
        <v>December 31, 2013</v>
      </c>
      <c r="F3" s="1192"/>
      <c r="G3" s="1020" t="s">
        <v>2174</v>
      </c>
      <c r="H3" s="1800" t="s">
        <v>1983</v>
      </c>
      <c r="I3" s="1764" t="str">
        <f>'Data Sheet'!$C$40</f>
        <v>September 30, 2014</v>
      </c>
      <c r="J3" s="931" t="str">
        <f>'Data Sheet'!$C$38</f>
        <v>December 31, 2013</v>
      </c>
      <c r="K3" s="1020"/>
      <c r="L3" s="87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row>
    <row r="4" spans="1:92" ht="15" customHeight="1">
      <c r="A4" s="1172" t="s">
        <v>232</v>
      </c>
      <c r="B4" s="939"/>
      <c r="C4" s="939"/>
      <c r="D4" s="939"/>
      <c r="E4" s="940"/>
      <c r="F4" s="1172" t="s">
        <v>233</v>
      </c>
      <c r="G4" s="939"/>
      <c r="H4" s="939"/>
      <c r="I4" s="939"/>
      <c r="J4" s="939"/>
      <c r="K4" s="939"/>
      <c r="L4" s="940"/>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row>
    <row r="5" spans="1:92">
      <c r="A5" s="695"/>
      <c r="B5" s="95"/>
      <c r="C5" s="95"/>
      <c r="D5" s="95"/>
      <c r="E5" s="791"/>
      <c r="F5" s="695"/>
      <c r="G5" s="95"/>
      <c r="H5" s="95"/>
      <c r="I5" s="95"/>
      <c r="J5" s="95"/>
      <c r="K5" s="95"/>
      <c r="L5" s="791"/>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row>
    <row r="6" spans="1:92">
      <c r="A6" s="1937" t="s">
        <v>821</v>
      </c>
      <c r="B6" s="95"/>
      <c r="C6" s="95" t="s">
        <v>829</v>
      </c>
      <c r="D6" s="95"/>
      <c r="E6" s="791"/>
      <c r="F6" s="1937" t="s">
        <v>830</v>
      </c>
      <c r="G6" s="95"/>
      <c r="H6" s="95"/>
      <c r="I6" s="1316" t="s">
        <v>234</v>
      </c>
      <c r="J6" s="95"/>
      <c r="K6" s="95"/>
      <c r="L6" s="791"/>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row>
    <row r="7" spans="1:92">
      <c r="A7" s="1937" t="s">
        <v>235</v>
      </c>
      <c r="B7" s="95"/>
      <c r="C7" s="95" t="s">
        <v>236</v>
      </c>
      <c r="D7" s="95"/>
      <c r="E7" s="791"/>
      <c r="F7" s="1937" t="s">
        <v>2601</v>
      </c>
      <c r="G7" s="95"/>
      <c r="H7" s="95"/>
      <c r="I7" s="1316" t="s">
        <v>2602</v>
      </c>
      <c r="J7" s="95"/>
      <c r="K7" s="95"/>
      <c r="L7" s="791"/>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row>
    <row r="8" spans="1:92">
      <c r="A8" s="1937" t="s">
        <v>2603</v>
      </c>
      <c r="B8" s="95"/>
      <c r="C8" s="95" t="s">
        <v>828</v>
      </c>
      <c r="D8" s="95"/>
      <c r="E8" s="791"/>
      <c r="F8" s="1937" t="s">
        <v>2947</v>
      </c>
      <c r="G8" s="95"/>
      <c r="H8" s="95"/>
      <c r="I8" s="1316" t="s">
        <v>836</v>
      </c>
      <c r="J8" s="95"/>
      <c r="K8" s="95"/>
      <c r="L8" s="791"/>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row>
    <row r="9" spans="1:92">
      <c r="A9" s="1937" t="s">
        <v>1723</v>
      </c>
      <c r="B9" s="95"/>
      <c r="C9" s="95" t="s">
        <v>1724</v>
      </c>
      <c r="D9" s="95"/>
      <c r="E9" s="791"/>
      <c r="F9" s="1937" t="s">
        <v>1725</v>
      </c>
      <c r="G9" s="95"/>
      <c r="H9" s="95"/>
      <c r="I9" s="1316" t="s">
        <v>1726</v>
      </c>
      <c r="J9" s="95"/>
      <c r="K9" s="95"/>
      <c r="L9" s="791"/>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row>
    <row r="10" spans="1:92">
      <c r="A10" s="1937" t="s">
        <v>822</v>
      </c>
      <c r="B10" s="95"/>
      <c r="C10" s="95" t="s">
        <v>1727</v>
      </c>
      <c r="D10" s="95"/>
      <c r="E10" s="791"/>
      <c r="F10" s="1937" t="s">
        <v>1728</v>
      </c>
      <c r="G10" s="95"/>
      <c r="H10" s="95"/>
      <c r="I10" s="1316" t="s">
        <v>1715</v>
      </c>
      <c r="J10" s="95"/>
      <c r="K10" s="95"/>
      <c r="L10" s="791"/>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row>
    <row r="11" spans="1:92">
      <c r="A11" s="1937" t="s">
        <v>2853</v>
      </c>
      <c r="B11" s="95"/>
      <c r="C11" s="95" t="s">
        <v>827</v>
      </c>
      <c r="D11" s="95"/>
      <c r="E11" s="791"/>
      <c r="F11" s="1937" t="s">
        <v>2854</v>
      </c>
      <c r="G11" s="95"/>
      <c r="H11" s="95"/>
      <c r="I11" s="1316" t="s">
        <v>1699</v>
      </c>
      <c r="J11" s="95"/>
      <c r="K11" s="95"/>
      <c r="L11" s="791"/>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row>
    <row r="12" spans="1:92">
      <c r="A12" s="1937" t="s">
        <v>823</v>
      </c>
      <c r="B12" s="95"/>
      <c r="C12" s="95" t="s">
        <v>1700</v>
      </c>
      <c r="D12" s="95"/>
      <c r="E12" s="791"/>
      <c r="F12" s="1937" t="s">
        <v>2948</v>
      </c>
      <c r="G12" s="95"/>
      <c r="H12" s="95"/>
      <c r="I12" s="1316" t="s">
        <v>835</v>
      </c>
      <c r="J12" s="95"/>
      <c r="K12" s="95"/>
      <c r="L12" s="791"/>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row>
    <row r="13" spans="1:92">
      <c r="A13" s="1937" t="s">
        <v>3322</v>
      </c>
      <c r="B13" s="95"/>
      <c r="C13" s="95" t="s">
        <v>3323</v>
      </c>
      <c r="D13" s="95"/>
      <c r="E13" s="791"/>
      <c r="F13" s="1937" t="s">
        <v>3324</v>
      </c>
      <c r="G13" s="95"/>
      <c r="H13" s="95"/>
      <c r="I13" s="1316" t="s">
        <v>3325</v>
      </c>
      <c r="J13" s="95"/>
      <c r="K13" s="95"/>
      <c r="L13" s="791"/>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row>
    <row r="14" spans="1:92">
      <c r="A14" s="1937" t="s">
        <v>3326</v>
      </c>
      <c r="B14" s="95"/>
      <c r="C14" s="95" t="s">
        <v>3254</v>
      </c>
      <c r="D14" s="95"/>
      <c r="E14" s="791"/>
      <c r="F14" s="1937" t="s">
        <v>2605</v>
      </c>
      <c r="G14" s="95"/>
      <c r="H14" s="95"/>
      <c r="I14" s="1316" t="s">
        <v>2606</v>
      </c>
      <c r="J14" s="95"/>
      <c r="K14" s="95"/>
      <c r="L14" s="791"/>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row>
    <row r="15" spans="1:92">
      <c r="A15" s="1937" t="s">
        <v>824</v>
      </c>
      <c r="B15" s="95"/>
      <c r="C15" s="95" t="s">
        <v>2607</v>
      </c>
      <c r="D15" s="95"/>
      <c r="E15" s="791"/>
      <c r="F15" s="1937" t="s">
        <v>2608</v>
      </c>
      <c r="G15" s="95"/>
      <c r="H15" s="95"/>
      <c r="I15" s="1316" t="s">
        <v>2609</v>
      </c>
      <c r="J15" s="95"/>
      <c r="K15" s="95"/>
      <c r="L15" s="791"/>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row>
    <row r="16" spans="1:92">
      <c r="A16" s="1937" t="s">
        <v>2610</v>
      </c>
      <c r="B16" s="95"/>
      <c r="C16" s="95" t="s">
        <v>826</v>
      </c>
      <c r="D16" s="95"/>
      <c r="E16" s="791"/>
      <c r="F16" s="1937" t="s">
        <v>2611</v>
      </c>
      <c r="G16" s="95"/>
      <c r="H16" s="95"/>
      <c r="I16" s="1316" t="s">
        <v>2612</v>
      </c>
      <c r="J16" s="95"/>
      <c r="K16" s="95"/>
      <c r="L16" s="791"/>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row>
    <row r="17" spans="1:92">
      <c r="A17" s="1937" t="s">
        <v>2613</v>
      </c>
      <c r="B17" s="95"/>
      <c r="C17" s="95" t="s">
        <v>2614</v>
      </c>
      <c r="D17" s="95"/>
      <c r="E17" s="791"/>
      <c r="F17" s="1937" t="s">
        <v>2615</v>
      </c>
      <c r="G17" s="95"/>
      <c r="H17" s="95"/>
      <c r="I17" s="1316" t="s">
        <v>2616</v>
      </c>
      <c r="J17" s="95"/>
      <c r="K17" s="95"/>
      <c r="L17" s="791"/>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row>
    <row r="18" spans="1:92">
      <c r="A18" s="1937" t="s">
        <v>2617</v>
      </c>
      <c r="B18" s="95"/>
      <c r="C18" s="95" t="s">
        <v>1396</v>
      </c>
      <c r="D18" s="95"/>
      <c r="E18" s="791"/>
      <c r="F18" s="1937" t="s">
        <v>1397</v>
      </c>
      <c r="G18" s="95"/>
      <c r="H18" s="95"/>
      <c r="I18" s="1316" t="s">
        <v>2950</v>
      </c>
      <c r="J18" s="95"/>
      <c r="K18" s="95"/>
      <c r="L18" s="791"/>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row>
    <row r="19" spans="1:92">
      <c r="A19" s="1937" t="s">
        <v>825</v>
      </c>
      <c r="B19" s="95"/>
      <c r="C19" s="95" t="s">
        <v>1398</v>
      </c>
      <c r="D19" s="95"/>
      <c r="E19" s="791"/>
      <c r="F19" s="1937" t="s">
        <v>2949</v>
      </c>
      <c r="G19" s="95"/>
      <c r="H19" s="95"/>
      <c r="I19" s="1316" t="s">
        <v>1399</v>
      </c>
      <c r="J19" s="95"/>
      <c r="K19" s="95"/>
      <c r="L19" s="791"/>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row>
    <row r="20" spans="1:92">
      <c r="A20" s="1937" t="s">
        <v>853</v>
      </c>
      <c r="B20" s="95"/>
      <c r="C20" s="95" t="s">
        <v>854</v>
      </c>
      <c r="D20" s="95"/>
      <c r="E20" s="791"/>
      <c r="F20" s="695"/>
      <c r="G20" s="95"/>
      <c r="H20" s="95"/>
      <c r="I20" s="95"/>
      <c r="J20" s="95"/>
      <c r="K20" s="95"/>
      <c r="L20" s="791"/>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row>
    <row r="21" spans="1:92">
      <c r="A21" s="1937" t="s">
        <v>855</v>
      </c>
      <c r="B21" s="95"/>
      <c r="C21" s="95" t="s">
        <v>856</v>
      </c>
      <c r="D21" s="95"/>
      <c r="E21" s="791"/>
      <c r="F21" s="695"/>
      <c r="G21" s="95"/>
      <c r="H21" s="95"/>
      <c r="I21" s="95"/>
      <c r="J21" s="95"/>
      <c r="K21" s="95"/>
      <c r="L21" s="791"/>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row>
    <row r="22" spans="1:92">
      <c r="A22" s="695"/>
      <c r="B22" s="95"/>
      <c r="C22" s="95"/>
      <c r="D22" s="95"/>
      <c r="E22" s="791"/>
      <c r="F22" s="695"/>
      <c r="G22" s="95"/>
      <c r="H22" s="95"/>
      <c r="I22" s="95"/>
      <c r="J22" s="95"/>
      <c r="K22" s="95"/>
      <c r="L22" s="791"/>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row>
    <row r="23" spans="1:92">
      <c r="A23" s="1287" t="s">
        <v>2174</v>
      </c>
      <c r="B23" s="1256" t="s">
        <v>2174</v>
      </c>
      <c r="C23" s="1288"/>
      <c r="D23" s="1288"/>
      <c r="E23" s="1257"/>
      <c r="F23" s="1287" t="s">
        <v>2174</v>
      </c>
      <c r="G23" s="1288"/>
      <c r="H23" s="939" t="s">
        <v>857</v>
      </c>
      <c r="I23" s="1325"/>
      <c r="J23" s="1324" t="s">
        <v>858</v>
      </c>
      <c r="K23" s="1288"/>
      <c r="L23" s="1938"/>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row>
    <row r="24" spans="1:92">
      <c r="A24" s="1289" t="s">
        <v>2174</v>
      </c>
      <c r="B24" s="95" t="s">
        <v>1046</v>
      </c>
      <c r="C24" s="1167"/>
      <c r="D24" s="1290" t="s">
        <v>1047</v>
      </c>
      <c r="E24" s="1191" t="s">
        <v>1048</v>
      </c>
      <c r="F24" s="1291" t="s">
        <v>1049</v>
      </c>
      <c r="G24" s="1290" t="s">
        <v>3369</v>
      </c>
      <c r="H24" s="1167"/>
      <c r="I24" s="1288"/>
      <c r="J24" s="1290" t="s">
        <v>1050</v>
      </c>
      <c r="K24" s="1290" t="s">
        <v>1051</v>
      </c>
      <c r="L24" s="1191"/>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row>
    <row r="25" spans="1:92">
      <c r="A25" s="1291" t="s">
        <v>339</v>
      </c>
      <c r="B25" s="95" t="s">
        <v>1052</v>
      </c>
      <c r="C25" s="1167"/>
      <c r="D25" s="1290" t="s">
        <v>3782</v>
      </c>
      <c r="E25" s="1191" t="s">
        <v>1053</v>
      </c>
      <c r="F25" s="1291" t="s">
        <v>1054</v>
      </c>
      <c r="G25" s="1290" t="s">
        <v>3791</v>
      </c>
      <c r="H25" s="1290" t="s">
        <v>1055</v>
      </c>
      <c r="I25" s="1290" t="s">
        <v>1056</v>
      </c>
      <c r="J25" s="1290" t="s">
        <v>1057</v>
      </c>
      <c r="K25" s="1290" t="s">
        <v>3820</v>
      </c>
      <c r="L25" s="1174" t="s">
        <v>339</v>
      </c>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row>
    <row r="26" spans="1:92">
      <c r="A26" s="1291" t="s">
        <v>342</v>
      </c>
      <c r="B26" s="95"/>
      <c r="C26" s="1167"/>
      <c r="D26" s="1290" t="s">
        <v>1058</v>
      </c>
      <c r="E26" s="1191" t="s">
        <v>1059</v>
      </c>
      <c r="F26" s="1289"/>
      <c r="G26" s="1167"/>
      <c r="H26" s="1167"/>
      <c r="I26" s="1167"/>
      <c r="J26" s="1290" t="s">
        <v>1060</v>
      </c>
      <c r="K26" s="1167"/>
      <c r="L26" s="1174" t="s">
        <v>342</v>
      </c>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95"/>
      <c r="CN26" s="95"/>
    </row>
    <row r="27" spans="1:92">
      <c r="A27" s="1289"/>
      <c r="B27" s="95"/>
      <c r="C27" s="1167"/>
      <c r="D27" s="1167"/>
      <c r="E27" s="1191"/>
      <c r="F27" s="1289"/>
      <c r="G27" s="1167"/>
      <c r="H27" s="1167"/>
      <c r="I27" s="1167"/>
      <c r="J27" s="1290" t="s">
        <v>1061</v>
      </c>
      <c r="K27" s="1167"/>
      <c r="L27" s="1191"/>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row>
    <row r="28" spans="1:92">
      <c r="A28" s="1289"/>
      <c r="B28" s="95"/>
      <c r="C28" s="1167"/>
      <c r="D28" s="1167"/>
      <c r="E28" s="1191"/>
      <c r="F28" s="1289"/>
      <c r="G28" s="1167"/>
      <c r="H28" s="1167"/>
      <c r="I28" s="1167"/>
      <c r="J28" s="1290" t="s">
        <v>1062</v>
      </c>
      <c r="K28" s="1167"/>
      <c r="L28" s="1191"/>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row>
    <row r="29" spans="1:92">
      <c r="A29" s="1289"/>
      <c r="B29" s="931" t="s">
        <v>1063</v>
      </c>
      <c r="C29" s="1193"/>
      <c r="D29" s="931" t="s">
        <v>2005</v>
      </c>
      <c r="E29" s="1174" t="s">
        <v>2006</v>
      </c>
      <c r="F29" s="1291" t="s">
        <v>2007</v>
      </c>
      <c r="G29" s="931" t="s">
        <v>959</v>
      </c>
      <c r="H29" s="1936" t="s">
        <v>960</v>
      </c>
      <c r="I29" s="931" t="s">
        <v>961</v>
      </c>
      <c r="J29" s="1936" t="s">
        <v>962</v>
      </c>
      <c r="K29" s="931" t="s">
        <v>963</v>
      </c>
      <c r="L29" s="1401"/>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row>
    <row r="30" spans="1:92">
      <c r="A30" s="1337" t="s">
        <v>794</v>
      </c>
      <c r="B30" s="1439" t="s">
        <v>1064</v>
      </c>
      <c r="C30" s="1288"/>
      <c r="D30" s="1288"/>
      <c r="E30" s="1257"/>
      <c r="F30" s="1287"/>
      <c r="G30" s="1288"/>
      <c r="H30" s="1288"/>
      <c r="I30" s="1288"/>
      <c r="J30" s="1256"/>
      <c r="K30" s="1338"/>
      <c r="L30" s="1400" t="s">
        <v>794</v>
      </c>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row>
    <row r="31" spans="1:92">
      <c r="A31" s="1291" t="s">
        <v>795</v>
      </c>
      <c r="B31" s="95"/>
      <c r="C31" s="1167"/>
      <c r="D31" s="1939"/>
      <c r="E31" s="791"/>
      <c r="F31" s="1289"/>
      <c r="G31" s="1167"/>
      <c r="H31" s="1167"/>
      <c r="I31" s="1939"/>
      <c r="J31" s="1939"/>
      <c r="K31" s="1180"/>
      <c r="L31" s="1174" t="s">
        <v>795</v>
      </c>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c r="CK31" s="95"/>
      <c r="CL31" s="95"/>
      <c r="CM31" s="95"/>
      <c r="CN31" s="95"/>
    </row>
    <row r="32" spans="1:92">
      <c r="A32" s="1291" t="s">
        <v>796</v>
      </c>
      <c r="B32" s="95" t="s">
        <v>4636</v>
      </c>
      <c r="C32" s="1167"/>
      <c r="D32" s="1181">
        <v>100000000</v>
      </c>
      <c r="E32" s="92">
        <v>540280</v>
      </c>
      <c r="F32" s="1940">
        <v>39050</v>
      </c>
      <c r="G32" s="1941">
        <v>42703</v>
      </c>
      <c r="H32" s="1941">
        <v>39050</v>
      </c>
      <c r="I32" s="1941">
        <v>42703</v>
      </c>
      <c r="J32" s="1181">
        <v>100000000</v>
      </c>
      <c r="K32" s="1942">
        <v>5600000</v>
      </c>
      <c r="L32" s="1174" t="s">
        <v>796</v>
      </c>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95"/>
      <c r="CN32" s="95"/>
    </row>
    <row r="33" spans="1:92">
      <c r="A33" s="1291" t="s">
        <v>797</v>
      </c>
      <c r="B33" s="95" t="s">
        <v>4637</v>
      </c>
      <c r="C33" s="1167"/>
      <c r="D33" s="1181">
        <v>500000000</v>
      </c>
      <c r="E33" s="92">
        <v>3405275</v>
      </c>
      <c r="F33" s="1940">
        <v>40630</v>
      </c>
      <c r="G33" s="1941">
        <v>51592</v>
      </c>
      <c r="H33" s="1941">
        <v>40630</v>
      </c>
      <c r="I33" s="1941">
        <v>51592</v>
      </c>
      <c r="J33" s="1181">
        <v>500000000</v>
      </c>
      <c r="K33" s="1942">
        <v>29095000</v>
      </c>
      <c r="L33" s="1174" t="s">
        <v>797</v>
      </c>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row>
    <row r="34" spans="1:92">
      <c r="A34" s="1291" t="s">
        <v>798</v>
      </c>
      <c r="B34" s="95"/>
      <c r="C34" s="1167"/>
      <c r="D34" s="1181"/>
      <c r="E34" s="92"/>
      <c r="F34" s="1943"/>
      <c r="G34" s="1944"/>
      <c r="H34" s="1944"/>
      <c r="I34" s="1944"/>
      <c r="J34" s="1181"/>
      <c r="K34" s="1942"/>
      <c r="L34" s="1174" t="s">
        <v>798</v>
      </c>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row>
    <row r="35" spans="1:92">
      <c r="A35" s="1291" t="s">
        <v>799</v>
      </c>
      <c r="B35" s="95"/>
      <c r="C35" s="1167"/>
      <c r="D35" s="1181"/>
      <c r="E35" s="92"/>
      <c r="F35" s="1943"/>
      <c r="G35" s="1944"/>
      <c r="H35" s="1944"/>
      <c r="I35" s="1944"/>
      <c r="J35" s="1181"/>
      <c r="K35" s="1942"/>
      <c r="L35" s="1174" t="s">
        <v>799</v>
      </c>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95"/>
    </row>
    <row r="36" spans="1:92">
      <c r="A36" s="1291" t="s">
        <v>800</v>
      </c>
      <c r="B36" s="95"/>
      <c r="C36" s="1167"/>
      <c r="D36" s="1181"/>
      <c r="E36" s="92"/>
      <c r="F36" s="1943"/>
      <c r="G36" s="1944"/>
      <c r="H36" s="1944"/>
      <c r="I36" s="1944"/>
      <c r="J36" s="1181"/>
      <c r="K36" s="1942"/>
      <c r="L36" s="1174" t="s">
        <v>800</v>
      </c>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95"/>
      <c r="CN36" s="95"/>
    </row>
    <row r="37" spans="1:92">
      <c r="A37" s="1291" t="s">
        <v>801</v>
      </c>
      <c r="B37" s="95"/>
      <c r="C37" s="1167"/>
      <c r="D37" s="1181"/>
      <c r="E37" s="92"/>
      <c r="F37" s="1943"/>
      <c r="G37" s="1944"/>
      <c r="H37" s="1944"/>
      <c r="I37" s="1944"/>
      <c r="J37" s="1181"/>
      <c r="K37" s="1942"/>
      <c r="L37" s="1174" t="s">
        <v>801</v>
      </c>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c r="CK37" s="95"/>
      <c r="CL37" s="95"/>
      <c r="CM37" s="95"/>
      <c r="CN37" s="95"/>
    </row>
    <row r="38" spans="1:92">
      <c r="A38" s="1291" t="s">
        <v>802</v>
      </c>
      <c r="B38" s="95"/>
      <c r="C38" s="1167"/>
      <c r="D38" s="1181"/>
      <c r="E38" s="92"/>
      <c r="F38" s="1943"/>
      <c r="G38" s="1944"/>
      <c r="H38" s="1944"/>
      <c r="I38" s="1944"/>
      <c r="J38" s="1181"/>
      <c r="K38" s="1942"/>
      <c r="L38" s="1174" t="s">
        <v>802</v>
      </c>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95"/>
      <c r="CN38" s="95"/>
    </row>
    <row r="39" spans="1:92">
      <c r="A39" s="1291" t="s">
        <v>803</v>
      </c>
      <c r="B39" s="95"/>
      <c r="C39" s="1167"/>
      <c r="D39" s="1181"/>
      <c r="E39" s="92"/>
      <c r="F39" s="1943"/>
      <c r="G39" s="1944"/>
      <c r="H39" s="1944"/>
      <c r="I39" s="1944"/>
      <c r="J39" s="1181"/>
      <c r="K39" s="1942"/>
      <c r="L39" s="1174" t="s">
        <v>803</v>
      </c>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row>
    <row r="40" spans="1:92">
      <c r="A40" s="1291" t="s">
        <v>804</v>
      </c>
      <c r="B40" s="95"/>
      <c r="C40" s="1167"/>
      <c r="D40" s="1181"/>
      <c r="E40" s="92"/>
      <c r="F40" s="1943"/>
      <c r="G40" s="1944"/>
      <c r="H40" s="1944"/>
      <c r="I40" s="1944"/>
      <c r="J40" s="1181"/>
      <c r="K40" s="1942"/>
      <c r="L40" s="1174" t="s">
        <v>804</v>
      </c>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row>
    <row r="41" spans="1:92">
      <c r="A41" s="1291" t="s">
        <v>805</v>
      </c>
      <c r="B41" s="95"/>
      <c r="C41" s="1167"/>
      <c r="D41" s="1181"/>
      <c r="E41" s="92"/>
      <c r="F41" s="1289"/>
      <c r="G41" s="1167"/>
      <c r="H41" s="1167"/>
      <c r="I41" s="1167"/>
      <c r="J41" s="1181"/>
      <c r="K41" s="1942"/>
      <c r="L41" s="1174" t="s">
        <v>805</v>
      </c>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row>
    <row r="42" spans="1:92">
      <c r="A42" s="1291" t="s">
        <v>806</v>
      </c>
      <c r="B42" s="95"/>
      <c r="C42" s="1167"/>
      <c r="D42" s="1181"/>
      <c r="E42" s="92"/>
      <c r="F42" s="1289"/>
      <c r="G42" s="1167"/>
      <c r="H42" s="1167"/>
      <c r="I42" s="1167"/>
      <c r="J42" s="1181"/>
      <c r="K42" s="1942"/>
      <c r="L42" s="1174" t="s">
        <v>806</v>
      </c>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c r="CK42" s="95"/>
      <c r="CL42" s="95"/>
      <c r="CM42" s="95"/>
      <c r="CN42" s="95"/>
    </row>
    <row r="43" spans="1:92">
      <c r="A43" s="1291" t="s">
        <v>807</v>
      </c>
      <c r="B43" s="95"/>
      <c r="C43" s="1167"/>
      <c r="D43" s="1181"/>
      <c r="E43" s="92"/>
      <c r="F43" s="1289"/>
      <c r="G43" s="1167"/>
      <c r="H43" s="1167"/>
      <c r="I43" s="1167"/>
      <c r="J43" s="1181"/>
      <c r="K43" s="1942"/>
      <c r="L43" s="1174" t="s">
        <v>807</v>
      </c>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row>
    <row r="44" spans="1:92">
      <c r="A44" s="1291" t="s">
        <v>808</v>
      </c>
      <c r="B44" s="95"/>
      <c r="C44" s="1167"/>
      <c r="D44" s="1181"/>
      <c r="E44" s="92"/>
      <c r="F44" s="1289"/>
      <c r="G44" s="1167"/>
      <c r="H44" s="1167"/>
      <c r="I44" s="1167"/>
      <c r="J44" s="1181"/>
      <c r="K44" s="1942"/>
      <c r="L44" s="1174" t="s">
        <v>808</v>
      </c>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95"/>
      <c r="CN44" s="95"/>
    </row>
    <row r="45" spans="1:92">
      <c r="A45" s="1291" t="s">
        <v>809</v>
      </c>
      <c r="B45" s="95"/>
      <c r="C45" s="1167"/>
      <c r="D45" s="1181"/>
      <c r="E45" s="92"/>
      <c r="F45" s="1289"/>
      <c r="G45" s="1167"/>
      <c r="H45" s="1167"/>
      <c r="I45" s="1167"/>
      <c r="J45" s="1181"/>
      <c r="K45" s="1942"/>
      <c r="L45" s="1174" t="s">
        <v>809</v>
      </c>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95"/>
      <c r="CN45" s="95"/>
    </row>
    <row r="46" spans="1:92">
      <c r="A46" s="1291" t="s">
        <v>810</v>
      </c>
      <c r="B46" s="95"/>
      <c r="C46" s="1167"/>
      <c r="D46" s="1181"/>
      <c r="E46" s="92"/>
      <c r="F46" s="1289"/>
      <c r="G46" s="1167"/>
      <c r="H46" s="1167"/>
      <c r="I46" s="1167"/>
      <c r="J46" s="1181"/>
      <c r="K46" s="1942"/>
      <c r="L46" s="1174" t="s">
        <v>810</v>
      </c>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95"/>
      <c r="CN46" s="95"/>
    </row>
    <row r="47" spans="1:92">
      <c r="A47" s="1291" t="s">
        <v>811</v>
      </c>
      <c r="B47" s="95"/>
      <c r="C47" s="1167"/>
      <c r="D47" s="1181"/>
      <c r="E47" s="92"/>
      <c r="F47" s="1289"/>
      <c r="G47" s="1167"/>
      <c r="H47" s="1167"/>
      <c r="I47" s="1167"/>
      <c r="J47" s="1181"/>
      <c r="K47" s="1942"/>
      <c r="L47" s="1174" t="s">
        <v>811</v>
      </c>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c r="CK47" s="95"/>
      <c r="CL47" s="95"/>
      <c r="CM47" s="95"/>
      <c r="CN47" s="95"/>
    </row>
    <row r="48" spans="1:92">
      <c r="A48" s="1291" t="s">
        <v>812</v>
      </c>
      <c r="B48" s="95"/>
      <c r="C48" s="1167"/>
      <c r="D48" s="1181"/>
      <c r="E48" s="92"/>
      <c r="F48" s="1289"/>
      <c r="G48" s="1167"/>
      <c r="H48" s="1167"/>
      <c r="I48" s="1167"/>
      <c r="J48" s="1181"/>
      <c r="K48" s="1942"/>
      <c r="L48" s="1174" t="s">
        <v>812</v>
      </c>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95"/>
      <c r="CN48" s="95"/>
    </row>
    <row r="49" spans="1:92">
      <c r="A49" s="1291" t="s">
        <v>813</v>
      </c>
      <c r="B49" s="931" t="s">
        <v>1585</v>
      </c>
      <c r="C49" s="1167"/>
      <c r="D49" s="1794">
        <f>SUM(D31:D48)</f>
        <v>600000000</v>
      </c>
      <c r="E49" s="1945">
        <f>SUM(E31:E48)</f>
        <v>3945555</v>
      </c>
      <c r="F49" s="1289"/>
      <c r="G49" s="1167"/>
      <c r="H49" s="1167"/>
      <c r="I49" s="1167"/>
      <c r="J49" s="1794">
        <f>SUM(J31:J48)</f>
        <v>600000000</v>
      </c>
      <c r="K49" s="1794">
        <f>SUM(K31:K48)</f>
        <v>34695000</v>
      </c>
      <c r="L49" s="1174" t="s">
        <v>813</v>
      </c>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95"/>
      <c r="CN49" s="95"/>
    </row>
    <row r="50" spans="1:92">
      <c r="A50" s="1291" t="s">
        <v>2098</v>
      </c>
      <c r="B50" s="95"/>
      <c r="C50" s="1167"/>
      <c r="D50" s="1167"/>
      <c r="E50" s="791"/>
      <c r="F50" s="1289"/>
      <c r="G50" s="1167"/>
      <c r="H50" s="1167"/>
      <c r="I50" s="1167"/>
      <c r="J50" s="1167"/>
      <c r="K50" s="1180"/>
      <c r="L50" s="1174" t="s">
        <v>2098</v>
      </c>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95"/>
      <c r="CN50" s="95"/>
    </row>
    <row r="51" spans="1:92">
      <c r="A51" s="1291" t="s">
        <v>2099</v>
      </c>
      <c r="B51" s="1946" t="s">
        <v>1065</v>
      </c>
      <c r="C51" s="1167"/>
      <c r="D51" s="1167"/>
      <c r="E51" s="791"/>
      <c r="F51" s="1289"/>
      <c r="G51" s="1167"/>
      <c r="H51" s="1167"/>
      <c r="I51" s="1167"/>
      <c r="J51" s="1167"/>
      <c r="K51" s="1180"/>
      <c r="L51" s="1174" t="s">
        <v>2099</v>
      </c>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c r="CK51" s="95"/>
      <c r="CL51" s="95"/>
      <c r="CM51" s="95"/>
      <c r="CN51" s="95"/>
    </row>
    <row r="52" spans="1:92">
      <c r="A52" s="1291" t="s">
        <v>2100</v>
      </c>
      <c r="B52" s="95"/>
      <c r="C52" s="1167"/>
      <c r="D52" s="1939"/>
      <c r="E52" s="1947"/>
      <c r="F52" s="1289"/>
      <c r="G52" s="1167"/>
      <c r="H52" s="1167"/>
      <c r="I52" s="1167"/>
      <c r="J52" s="1939"/>
      <c r="K52" s="1948"/>
      <c r="L52" s="1174" t="s">
        <v>2100</v>
      </c>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c r="CK52" s="95"/>
      <c r="CL52" s="95"/>
      <c r="CM52" s="95"/>
      <c r="CN52" s="95"/>
    </row>
    <row r="53" spans="1:92">
      <c r="A53" s="1291" t="s">
        <v>2101</v>
      </c>
      <c r="B53" s="95"/>
      <c r="C53" s="1167"/>
      <c r="D53" s="1181"/>
      <c r="E53" s="92"/>
      <c r="F53" s="1289"/>
      <c r="G53" s="1167"/>
      <c r="H53" s="1167"/>
      <c r="I53" s="1167"/>
      <c r="J53" s="1181"/>
      <c r="K53" s="1942"/>
      <c r="L53" s="1174" t="s">
        <v>2101</v>
      </c>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c r="BS53" s="95"/>
      <c r="BT53" s="95"/>
      <c r="BU53" s="95"/>
      <c r="BV53" s="95"/>
      <c r="BW53" s="95"/>
      <c r="BX53" s="95"/>
      <c r="BY53" s="95"/>
      <c r="BZ53" s="95"/>
      <c r="CA53" s="95"/>
      <c r="CB53" s="95"/>
      <c r="CC53" s="95"/>
      <c r="CD53" s="95"/>
      <c r="CE53" s="95"/>
      <c r="CF53" s="95"/>
      <c r="CG53" s="95"/>
      <c r="CH53" s="95"/>
      <c r="CI53" s="95"/>
      <c r="CJ53" s="95"/>
      <c r="CK53" s="95"/>
      <c r="CL53" s="95"/>
      <c r="CM53" s="95"/>
      <c r="CN53" s="95"/>
    </row>
    <row r="54" spans="1:92">
      <c r="A54" s="1291" t="s">
        <v>2102</v>
      </c>
      <c r="B54" s="95"/>
      <c r="C54" s="1167"/>
      <c r="D54" s="1181"/>
      <c r="E54" s="92"/>
      <c r="F54" s="1289"/>
      <c r="G54" s="1167"/>
      <c r="H54" s="1949"/>
      <c r="I54" s="1167"/>
      <c r="J54" s="1181"/>
      <c r="K54" s="1942"/>
      <c r="L54" s="1174" t="s">
        <v>2102</v>
      </c>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c r="CK54" s="95"/>
      <c r="CL54" s="95"/>
      <c r="CM54" s="95"/>
      <c r="CN54" s="95"/>
    </row>
    <row r="55" spans="1:92">
      <c r="A55" s="1291" t="s">
        <v>2103</v>
      </c>
      <c r="B55" s="95"/>
      <c r="C55" s="1167"/>
      <c r="D55" s="1181"/>
      <c r="E55" s="92"/>
      <c r="F55" s="1289"/>
      <c r="G55" s="1167"/>
      <c r="H55" s="1949"/>
      <c r="I55" s="1167"/>
      <c r="J55" s="1181"/>
      <c r="K55" s="1942"/>
      <c r="L55" s="1174" t="s">
        <v>2103</v>
      </c>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T55" s="95"/>
      <c r="BU55" s="95"/>
      <c r="BV55" s="95"/>
      <c r="BW55" s="95"/>
      <c r="BX55" s="95"/>
      <c r="BY55" s="95"/>
      <c r="BZ55" s="95"/>
      <c r="CA55" s="95"/>
      <c r="CB55" s="95"/>
      <c r="CC55" s="95"/>
      <c r="CD55" s="95"/>
      <c r="CE55" s="95"/>
      <c r="CF55" s="95"/>
      <c r="CG55" s="95"/>
      <c r="CH55" s="95"/>
      <c r="CI55" s="95"/>
      <c r="CJ55" s="95"/>
      <c r="CK55" s="95"/>
      <c r="CL55" s="95"/>
      <c r="CM55" s="95"/>
      <c r="CN55" s="95"/>
    </row>
    <row r="56" spans="1:92">
      <c r="A56" s="1291" t="s">
        <v>2104</v>
      </c>
      <c r="B56" s="95"/>
      <c r="C56" s="1167"/>
      <c r="D56" s="1181"/>
      <c r="E56" s="92"/>
      <c r="F56" s="1289"/>
      <c r="G56" s="1181"/>
      <c r="H56" s="1181"/>
      <c r="I56" s="1167"/>
      <c r="J56" s="1181"/>
      <c r="K56" s="1942"/>
      <c r="L56" s="1174" t="s">
        <v>2104</v>
      </c>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c r="CK56" s="95"/>
      <c r="CL56" s="95"/>
      <c r="CM56" s="95"/>
      <c r="CN56" s="95"/>
    </row>
    <row r="57" spans="1:92">
      <c r="A57" s="1291" t="s">
        <v>575</v>
      </c>
      <c r="B57" s="931" t="s">
        <v>1585</v>
      </c>
      <c r="C57" s="1167"/>
      <c r="D57" s="1794">
        <f>SUM(D52:D56)</f>
        <v>0</v>
      </c>
      <c r="E57" s="1945">
        <f>SUM(E52:E56)</f>
        <v>0</v>
      </c>
      <c r="F57" s="1950"/>
      <c r="G57" s="1939"/>
      <c r="H57" s="1939"/>
      <c r="I57" s="1167"/>
      <c r="J57" s="1794">
        <f>SUM(J52:J56)</f>
        <v>0</v>
      </c>
      <c r="K57" s="1794">
        <f>SUM(K52:K56)</f>
        <v>0</v>
      </c>
      <c r="L57" s="1174" t="s">
        <v>575</v>
      </c>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c r="BU57" s="95"/>
      <c r="BV57" s="95"/>
      <c r="BW57" s="95"/>
      <c r="BX57" s="95"/>
      <c r="BY57" s="95"/>
      <c r="BZ57" s="95"/>
      <c r="CA57" s="95"/>
      <c r="CB57" s="95"/>
      <c r="CC57" s="95"/>
      <c r="CD57" s="95"/>
      <c r="CE57" s="95"/>
      <c r="CF57" s="95"/>
      <c r="CG57" s="95"/>
      <c r="CH57" s="95"/>
      <c r="CI57" s="95"/>
      <c r="CJ57" s="95"/>
      <c r="CK57" s="95"/>
      <c r="CL57" s="95"/>
      <c r="CM57" s="95"/>
      <c r="CN57" s="95"/>
    </row>
    <row r="58" spans="1:92">
      <c r="A58" s="1291" t="s">
        <v>576</v>
      </c>
      <c r="B58" s="95"/>
      <c r="C58" s="1167"/>
      <c r="D58" s="1167"/>
      <c r="E58" s="791"/>
      <c r="F58" s="1289"/>
      <c r="G58" s="1167"/>
      <c r="H58" s="1167"/>
      <c r="I58" s="1167"/>
      <c r="J58" s="1167"/>
      <c r="K58" s="1180"/>
      <c r="L58" s="1174" t="s">
        <v>576</v>
      </c>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c r="CK58" s="95"/>
      <c r="CL58" s="95"/>
      <c r="CM58" s="95"/>
      <c r="CN58" s="95"/>
    </row>
    <row r="59" spans="1:92">
      <c r="A59" s="1291" t="s">
        <v>577</v>
      </c>
      <c r="B59" s="1946" t="s">
        <v>1584</v>
      </c>
      <c r="C59" s="1167"/>
      <c r="D59" s="1167"/>
      <c r="E59" s="791"/>
      <c r="F59" s="1289"/>
      <c r="G59" s="1167"/>
      <c r="H59" s="1167"/>
      <c r="I59" s="1167"/>
      <c r="J59" s="1167"/>
      <c r="K59" s="1180"/>
      <c r="L59" s="1174" t="s">
        <v>577</v>
      </c>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c r="CK59" s="95"/>
      <c r="CL59" s="95"/>
      <c r="CM59" s="95"/>
      <c r="CN59" s="95"/>
    </row>
    <row r="60" spans="1:92">
      <c r="A60" s="1291" t="s">
        <v>578</v>
      </c>
      <c r="B60" s="95" t="s">
        <v>1410</v>
      </c>
      <c r="C60" s="1167"/>
      <c r="D60" s="1181">
        <f>D90</f>
        <v>0</v>
      </c>
      <c r="E60" s="92">
        <f>E90</f>
        <v>0</v>
      </c>
      <c r="F60" s="1289"/>
      <c r="G60" s="1167"/>
      <c r="H60" s="1167"/>
      <c r="I60" s="1167"/>
      <c r="J60" s="1181">
        <f>J90</f>
        <v>0</v>
      </c>
      <c r="K60" s="1942">
        <f>K90</f>
        <v>0</v>
      </c>
      <c r="L60" s="1174" t="s">
        <v>578</v>
      </c>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c r="CK60" s="95"/>
      <c r="CL60" s="95"/>
      <c r="CM60" s="95"/>
      <c r="CN60" s="95"/>
    </row>
    <row r="61" spans="1:92">
      <c r="A61" s="1291" t="s">
        <v>579</v>
      </c>
      <c r="B61" s="95" t="s">
        <v>1411</v>
      </c>
      <c r="C61" s="1193"/>
      <c r="D61" s="1181">
        <f>D127</f>
        <v>0</v>
      </c>
      <c r="E61" s="92">
        <f>E127</f>
        <v>0</v>
      </c>
      <c r="F61" s="1289"/>
      <c r="G61" s="1167"/>
      <c r="H61" s="1167"/>
      <c r="I61" s="1167"/>
      <c r="J61" s="1181">
        <f>J127</f>
        <v>0</v>
      </c>
      <c r="K61" s="1942">
        <f>K127</f>
        <v>0</v>
      </c>
      <c r="L61" s="1174" t="s">
        <v>579</v>
      </c>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row>
    <row r="62" spans="1:92" ht="15.75" thickBot="1">
      <c r="A62" s="1293" t="s">
        <v>580</v>
      </c>
      <c r="B62" s="1951" t="s">
        <v>3025</v>
      </c>
      <c r="C62" s="793"/>
      <c r="D62" s="1952">
        <f>D49+D57+D60+D61</f>
        <v>600000000</v>
      </c>
      <c r="E62" s="1953">
        <f>E49+E57+E60+E61</f>
        <v>3945555</v>
      </c>
      <c r="F62" s="1954"/>
      <c r="G62" s="1951"/>
      <c r="H62" s="1951"/>
      <c r="I62" s="1955"/>
      <c r="J62" s="1952">
        <f>J49+J57+J60+J61</f>
        <v>600000000</v>
      </c>
      <c r="K62" s="1956">
        <f>K49+K57+K60+K61</f>
        <v>34695000</v>
      </c>
      <c r="L62" s="1330" t="s">
        <v>580</v>
      </c>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c r="BZ62" s="95"/>
      <c r="CA62" s="95"/>
      <c r="CB62" s="95"/>
      <c r="CC62" s="95"/>
      <c r="CD62" s="95"/>
      <c r="CE62" s="95"/>
      <c r="CF62" s="95"/>
      <c r="CG62" s="95"/>
      <c r="CH62" s="95"/>
      <c r="CI62" s="95"/>
      <c r="CJ62" s="95"/>
      <c r="CK62" s="95"/>
      <c r="CL62" s="95"/>
      <c r="CM62" s="95"/>
      <c r="CN62" s="95"/>
    </row>
    <row r="63" spans="1:92">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c r="CK63" s="95"/>
      <c r="CL63" s="95"/>
      <c r="CM63" s="95"/>
      <c r="CN63" s="95"/>
    </row>
    <row r="64" spans="1:92">
      <c r="A64" s="95" t="s">
        <v>1412</v>
      </c>
      <c r="B64" s="95"/>
      <c r="C64" s="95"/>
      <c r="D64" s="95"/>
      <c r="E64" s="95"/>
      <c r="F64" s="95" t="str">
        <f>A64</f>
        <v xml:space="preserve"> FERC FORM NO.1 (ED. 12-96) NYPSC Modified-96</v>
      </c>
      <c r="G64" s="95"/>
      <c r="H64" s="95"/>
      <c r="I64" s="95"/>
      <c r="J64" s="95"/>
      <c r="K64" s="95"/>
      <c r="L64" s="1026" t="s">
        <v>3594</v>
      </c>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95"/>
      <c r="BW64" s="95"/>
      <c r="BX64" s="95"/>
      <c r="BY64" s="95"/>
      <c r="BZ64" s="95"/>
      <c r="CA64" s="95"/>
      <c r="CB64" s="95"/>
      <c r="CC64" s="95"/>
      <c r="CD64" s="95"/>
      <c r="CE64" s="95"/>
      <c r="CF64" s="95"/>
      <c r="CG64" s="95"/>
      <c r="CH64" s="95"/>
      <c r="CI64" s="95"/>
      <c r="CJ64" s="95"/>
      <c r="CK64" s="95"/>
      <c r="CL64" s="95"/>
      <c r="CM64" s="95"/>
      <c r="CN64" s="95"/>
    </row>
    <row r="65" spans="1:92">
      <c r="A65" s="789" t="s">
        <v>3595</v>
      </c>
      <c r="B65" s="789"/>
      <c r="C65" s="789"/>
      <c r="D65" s="789"/>
      <c r="E65" s="789"/>
      <c r="F65" s="789" t="s">
        <v>3596</v>
      </c>
      <c r="G65" s="789"/>
      <c r="H65" s="789"/>
      <c r="I65" s="789"/>
      <c r="J65" s="789"/>
      <c r="K65" s="789"/>
      <c r="L65" s="789"/>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row>
    <row r="66" spans="1:92">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c r="CK66" s="95"/>
      <c r="CL66" s="95"/>
      <c r="CM66" s="95"/>
      <c r="CN66" s="95"/>
    </row>
    <row r="67" spans="1:92">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95"/>
      <c r="CN67" s="95"/>
    </row>
    <row r="68" spans="1:92">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row>
    <row r="69" spans="1:92">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row>
    <row r="70" spans="1:92">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95"/>
      <c r="CN70" s="95"/>
    </row>
    <row r="71" spans="1:92">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95"/>
      <c r="CN71" s="95"/>
    </row>
    <row r="72" spans="1:92" ht="15.75" thickBot="1">
      <c r="A72" s="95" t="str">
        <f>'Data Sheet'!$C$25</f>
        <v xml:space="preserve">KeySpan Gas East Corp./D/B/A National Grid </v>
      </c>
      <c r="B72" s="95"/>
      <c r="C72" s="95"/>
      <c r="D72" s="1957" t="str">
        <f>'Data Sheet'!$C$40</f>
        <v>September 30, 2014</v>
      </c>
      <c r="E72" s="95" t="str">
        <f>'Data Sheet'!$C$38</f>
        <v>December 31, 2013</v>
      </c>
      <c r="F72" s="95" t="str">
        <f>'Data Sheet'!$C$25</f>
        <v xml:space="preserve">KeySpan Gas East Corp./D/B/A National Grid </v>
      </c>
      <c r="G72" s="95"/>
      <c r="H72" s="95"/>
      <c r="I72" s="1957" t="str">
        <f>'Data Sheet'!$C$40</f>
        <v>September 30, 2014</v>
      </c>
      <c r="J72" s="95" t="str">
        <f>'Data Sheet'!$C$38</f>
        <v>December 31, 2013</v>
      </c>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row>
    <row r="73" spans="1:92">
      <c r="A73" s="992"/>
      <c r="B73" s="790"/>
      <c r="C73" s="790"/>
      <c r="D73" s="790"/>
      <c r="E73" s="993"/>
      <c r="F73" s="992"/>
      <c r="G73" s="790"/>
      <c r="H73" s="790"/>
      <c r="I73" s="790"/>
      <c r="J73" s="790"/>
      <c r="K73" s="790"/>
      <c r="L73" s="993"/>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c r="CK73" s="95"/>
      <c r="CL73" s="95"/>
      <c r="CM73" s="95"/>
      <c r="CN73" s="95"/>
    </row>
    <row r="74" spans="1:92">
      <c r="A74" s="1196" t="s">
        <v>232</v>
      </c>
      <c r="B74" s="789"/>
      <c r="C74" s="789"/>
      <c r="D74" s="789"/>
      <c r="E74" s="1166"/>
      <c r="F74" s="1196" t="str">
        <f>F4</f>
        <v>LONG-TERM DEBT (Accounts 221, 222, 223, and 224) (Continued)</v>
      </c>
      <c r="G74" s="789"/>
      <c r="H74" s="789"/>
      <c r="I74" s="789"/>
      <c r="J74" s="789"/>
      <c r="K74" s="789"/>
      <c r="L74" s="1166"/>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95"/>
      <c r="CG74" s="95"/>
      <c r="CH74" s="95"/>
      <c r="CI74" s="95"/>
      <c r="CJ74" s="95"/>
      <c r="CK74" s="95"/>
      <c r="CL74" s="95"/>
      <c r="CM74" s="95"/>
      <c r="CN74" s="95"/>
    </row>
    <row r="75" spans="1:92">
      <c r="A75" s="695"/>
      <c r="B75" s="95"/>
      <c r="C75" s="95"/>
      <c r="D75" s="95"/>
      <c r="E75" s="1958" t="s">
        <v>2174</v>
      </c>
      <c r="F75" s="695"/>
      <c r="G75" s="95"/>
      <c r="H75" s="95"/>
      <c r="I75" s="95"/>
      <c r="J75" s="95"/>
      <c r="K75" s="95"/>
      <c r="L75" s="791"/>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c r="CK75" s="95"/>
      <c r="CL75" s="95"/>
      <c r="CM75" s="95"/>
      <c r="CN75" s="95"/>
    </row>
    <row r="76" spans="1:92">
      <c r="A76" s="1287" t="s">
        <v>2174</v>
      </c>
      <c r="B76" s="1256" t="s">
        <v>2174</v>
      </c>
      <c r="C76" s="1288"/>
      <c r="D76" s="1288"/>
      <c r="E76" s="1257"/>
      <c r="F76" s="1287" t="s">
        <v>2174</v>
      </c>
      <c r="G76" s="1288"/>
      <c r="H76" s="939" t="s">
        <v>857</v>
      </c>
      <c r="I76" s="1325"/>
      <c r="J76" s="1324" t="s">
        <v>858</v>
      </c>
      <c r="K76" s="1288"/>
      <c r="L76" s="1938"/>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c r="CK76" s="95"/>
      <c r="CL76" s="95"/>
      <c r="CM76" s="95"/>
      <c r="CN76" s="95"/>
    </row>
    <row r="77" spans="1:92">
      <c r="A77" s="1289" t="s">
        <v>2174</v>
      </c>
      <c r="B77" s="95" t="s">
        <v>1046</v>
      </c>
      <c r="C77" s="1167"/>
      <c r="D77" s="1290" t="s">
        <v>1047</v>
      </c>
      <c r="E77" s="1191" t="s">
        <v>1048</v>
      </c>
      <c r="F77" s="1291" t="s">
        <v>1049</v>
      </c>
      <c r="G77" s="1290" t="s">
        <v>3369</v>
      </c>
      <c r="H77" s="1167"/>
      <c r="I77" s="1288"/>
      <c r="J77" s="1290" t="s">
        <v>1050</v>
      </c>
      <c r="K77" s="1290" t="s">
        <v>1051</v>
      </c>
      <c r="L77" s="1191"/>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c r="CD77" s="95"/>
      <c r="CE77" s="95"/>
      <c r="CF77" s="95"/>
      <c r="CG77" s="95"/>
      <c r="CH77" s="95"/>
      <c r="CI77" s="95"/>
      <c r="CJ77" s="95"/>
      <c r="CK77" s="95"/>
      <c r="CL77" s="95"/>
      <c r="CM77" s="95"/>
      <c r="CN77" s="95"/>
    </row>
    <row r="78" spans="1:92">
      <c r="A78" s="1291" t="s">
        <v>339</v>
      </c>
      <c r="B78" s="95" t="s">
        <v>1052</v>
      </c>
      <c r="C78" s="1167"/>
      <c r="D78" s="1290" t="s">
        <v>3782</v>
      </c>
      <c r="E78" s="1191" t="s">
        <v>1053</v>
      </c>
      <c r="F78" s="1291" t="s">
        <v>1054</v>
      </c>
      <c r="G78" s="1290" t="s">
        <v>3791</v>
      </c>
      <c r="H78" s="1290" t="s">
        <v>1055</v>
      </c>
      <c r="I78" s="1290" t="s">
        <v>1056</v>
      </c>
      <c r="J78" s="1290" t="s">
        <v>1057</v>
      </c>
      <c r="K78" s="1290" t="s">
        <v>3820</v>
      </c>
      <c r="L78" s="1174" t="s">
        <v>339</v>
      </c>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95"/>
      <c r="CK78" s="95"/>
      <c r="CL78" s="95"/>
      <c r="CM78" s="95"/>
      <c r="CN78" s="95"/>
    </row>
    <row r="79" spans="1:92">
      <c r="A79" s="1291" t="s">
        <v>342</v>
      </c>
      <c r="B79" s="95"/>
      <c r="C79" s="1167"/>
      <c r="D79" s="1290" t="s">
        <v>1058</v>
      </c>
      <c r="E79" s="1191" t="s">
        <v>1059</v>
      </c>
      <c r="F79" s="1289"/>
      <c r="G79" s="1167"/>
      <c r="H79" s="1167"/>
      <c r="I79" s="1167"/>
      <c r="J79" s="1290" t="s">
        <v>1060</v>
      </c>
      <c r="K79" s="1167"/>
      <c r="L79" s="1174" t="s">
        <v>342</v>
      </c>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95"/>
      <c r="BT79" s="95"/>
      <c r="BU79" s="95"/>
      <c r="BV79" s="95"/>
      <c r="BW79" s="95"/>
      <c r="BX79" s="95"/>
      <c r="BY79" s="95"/>
      <c r="BZ79" s="95"/>
      <c r="CA79" s="95"/>
      <c r="CB79" s="95"/>
      <c r="CC79" s="95"/>
      <c r="CD79" s="95"/>
      <c r="CE79" s="95"/>
      <c r="CF79" s="95"/>
      <c r="CG79" s="95"/>
      <c r="CH79" s="95"/>
      <c r="CI79" s="95"/>
      <c r="CJ79" s="95"/>
      <c r="CK79" s="95"/>
      <c r="CL79" s="95"/>
      <c r="CM79" s="95"/>
      <c r="CN79" s="95"/>
    </row>
    <row r="80" spans="1:92">
      <c r="A80" s="1289"/>
      <c r="B80" s="95"/>
      <c r="C80" s="1167"/>
      <c r="D80" s="1167"/>
      <c r="E80" s="1191"/>
      <c r="F80" s="1289"/>
      <c r="G80" s="1167"/>
      <c r="H80" s="1167"/>
      <c r="I80" s="1167"/>
      <c r="J80" s="1290" t="s">
        <v>1061</v>
      </c>
      <c r="K80" s="1167"/>
      <c r="L80" s="1191"/>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c r="CK80" s="95"/>
      <c r="CL80" s="95"/>
      <c r="CM80" s="95"/>
      <c r="CN80" s="95"/>
    </row>
    <row r="81" spans="1:92">
      <c r="A81" s="1289"/>
      <c r="B81" s="95"/>
      <c r="C81" s="1167"/>
      <c r="D81" s="1167"/>
      <c r="E81" s="1191"/>
      <c r="F81" s="1289"/>
      <c r="G81" s="1167"/>
      <c r="H81" s="1167"/>
      <c r="I81" s="1167"/>
      <c r="J81" s="1290" t="s">
        <v>1062</v>
      </c>
      <c r="K81" s="1167"/>
      <c r="L81" s="1191"/>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c r="CK81" s="95"/>
      <c r="CL81" s="95"/>
      <c r="CM81" s="95"/>
      <c r="CN81" s="95"/>
    </row>
    <row r="82" spans="1:92">
      <c r="A82" s="1289"/>
      <c r="B82" s="931" t="s">
        <v>1063</v>
      </c>
      <c r="C82" s="1193"/>
      <c r="D82" s="931" t="s">
        <v>2005</v>
      </c>
      <c r="E82" s="1174" t="s">
        <v>2006</v>
      </c>
      <c r="F82" s="1291" t="s">
        <v>2007</v>
      </c>
      <c r="G82" s="931" t="s">
        <v>959</v>
      </c>
      <c r="H82" s="1936" t="s">
        <v>960</v>
      </c>
      <c r="I82" s="931" t="s">
        <v>961</v>
      </c>
      <c r="J82" s="1936" t="s">
        <v>962</v>
      </c>
      <c r="K82" s="931" t="s">
        <v>963</v>
      </c>
      <c r="L82" s="1401"/>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c r="CK82" s="95"/>
      <c r="CL82" s="95"/>
      <c r="CM82" s="95"/>
      <c r="CN82" s="95"/>
    </row>
    <row r="83" spans="1:92">
      <c r="A83" s="1337" t="s">
        <v>794</v>
      </c>
      <c r="B83" s="1439" t="s">
        <v>1410</v>
      </c>
      <c r="C83" s="1288"/>
      <c r="D83" s="1288"/>
      <c r="E83" s="1257"/>
      <c r="F83" s="1287"/>
      <c r="G83" s="1288"/>
      <c r="H83" s="1288"/>
      <c r="I83" s="1288"/>
      <c r="J83" s="1256"/>
      <c r="K83" s="1338"/>
      <c r="L83" s="1959" t="s">
        <v>794</v>
      </c>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c r="CK83" s="95"/>
      <c r="CL83" s="95"/>
      <c r="CM83" s="95"/>
      <c r="CN83" s="95"/>
    </row>
    <row r="84" spans="1:92">
      <c r="A84" s="1291" t="s">
        <v>795</v>
      </c>
      <c r="B84" s="95"/>
      <c r="C84" s="1167"/>
      <c r="D84" s="1939"/>
      <c r="E84" s="791"/>
      <c r="F84" s="1289"/>
      <c r="G84" s="1167"/>
      <c r="H84" s="1167"/>
      <c r="I84" s="1939"/>
      <c r="J84" s="1939"/>
      <c r="K84" s="1948"/>
      <c r="L84" s="1960" t="s">
        <v>795</v>
      </c>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5"/>
      <c r="CH84" s="95"/>
      <c r="CI84" s="95"/>
      <c r="CJ84" s="95"/>
      <c r="CK84" s="95"/>
      <c r="CL84" s="95"/>
      <c r="CM84" s="95"/>
      <c r="CN84" s="95"/>
    </row>
    <row r="85" spans="1:92">
      <c r="A85" s="1291" t="s">
        <v>796</v>
      </c>
      <c r="B85" s="95"/>
      <c r="C85" s="1167"/>
      <c r="D85" s="1181"/>
      <c r="E85" s="92"/>
      <c r="F85" s="1289"/>
      <c r="G85" s="1167"/>
      <c r="H85" s="1167"/>
      <c r="I85" s="1167"/>
      <c r="J85" s="1181"/>
      <c r="K85" s="1942"/>
      <c r="L85" s="1960" t="s">
        <v>796</v>
      </c>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c r="CK85" s="95"/>
      <c r="CL85" s="95"/>
      <c r="CM85" s="95"/>
      <c r="CN85" s="95"/>
    </row>
    <row r="86" spans="1:92">
      <c r="A86" s="1291" t="s">
        <v>797</v>
      </c>
      <c r="B86" s="95"/>
      <c r="C86" s="1167"/>
      <c r="D86" s="1181"/>
      <c r="E86" s="92"/>
      <c r="F86" s="1289"/>
      <c r="G86" s="1167"/>
      <c r="H86" s="1167"/>
      <c r="I86" s="1167"/>
      <c r="J86" s="1181"/>
      <c r="K86" s="1942"/>
      <c r="L86" s="1960" t="s">
        <v>797</v>
      </c>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c r="CK86" s="95"/>
      <c r="CL86" s="95"/>
      <c r="CM86" s="95"/>
      <c r="CN86" s="95"/>
    </row>
    <row r="87" spans="1:92">
      <c r="A87" s="1291" t="s">
        <v>798</v>
      </c>
      <c r="B87" s="95"/>
      <c r="C87" s="1167"/>
      <c r="D87" s="1181"/>
      <c r="E87" s="92"/>
      <c r="F87" s="1289"/>
      <c r="G87" s="1167"/>
      <c r="H87" s="1167"/>
      <c r="I87" s="1181"/>
      <c r="J87" s="1181"/>
      <c r="K87" s="1942"/>
      <c r="L87" s="1960" t="s">
        <v>798</v>
      </c>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c r="CK87" s="95"/>
      <c r="CL87" s="95"/>
      <c r="CM87" s="95"/>
      <c r="CN87" s="95"/>
    </row>
    <row r="88" spans="1:92">
      <c r="A88" s="1291" t="s">
        <v>799</v>
      </c>
      <c r="B88" s="95"/>
      <c r="C88" s="1167"/>
      <c r="D88" s="1181"/>
      <c r="E88" s="92"/>
      <c r="F88" s="1289"/>
      <c r="G88" s="1167"/>
      <c r="H88" s="1167"/>
      <c r="I88" s="1167"/>
      <c r="J88" s="1181"/>
      <c r="K88" s="1942"/>
      <c r="L88" s="1960" t="s">
        <v>799</v>
      </c>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c r="CK88" s="95"/>
      <c r="CL88" s="95"/>
      <c r="CM88" s="95"/>
      <c r="CN88" s="95"/>
    </row>
    <row r="89" spans="1:92">
      <c r="A89" s="1291" t="s">
        <v>800</v>
      </c>
      <c r="B89" s="95"/>
      <c r="C89" s="1167"/>
      <c r="D89" s="1181"/>
      <c r="E89" s="92"/>
      <c r="F89" s="1289"/>
      <c r="G89" s="1167"/>
      <c r="H89" s="1167"/>
      <c r="I89" s="1167"/>
      <c r="J89" s="1181"/>
      <c r="K89" s="1942"/>
      <c r="L89" s="1960" t="s">
        <v>800</v>
      </c>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c r="CK89" s="95"/>
      <c r="CL89" s="95"/>
      <c r="CM89" s="95"/>
      <c r="CN89" s="95"/>
    </row>
    <row r="90" spans="1:92">
      <c r="A90" s="1291" t="s">
        <v>801</v>
      </c>
      <c r="B90" s="931" t="s">
        <v>1585</v>
      </c>
      <c r="C90" s="1167"/>
      <c r="D90" s="1794">
        <f>SUM(D84:D89)</f>
        <v>0</v>
      </c>
      <c r="E90" s="1945">
        <f>SUM(E84:E89)</f>
        <v>0</v>
      </c>
      <c r="F90" s="1289"/>
      <c r="G90" s="1167"/>
      <c r="H90" s="1167"/>
      <c r="I90" s="1167"/>
      <c r="J90" s="1794">
        <f>SUM(J84:J89)</f>
        <v>0</v>
      </c>
      <c r="K90" s="1794">
        <f>SUM(K84:K89)</f>
        <v>0</v>
      </c>
      <c r="L90" s="1960" t="s">
        <v>801</v>
      </c>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95"/>
      <c r="CN90" s="95"/>
    </row>
    <row r="91" spans="1:92">
      <c r="A91" s="1291" t="s">
        <v>802</v>
      </c>
      <c r="B91" s="95"/>
      <c r="C91" s="1167"/>
      <c r="D91" s="1167"/>
      <c r="E91" s="791"/>
      <c r="F91" s="1289"/>
      <c r="G91" s="1167"/>
      <c r="H91" s="1167"/>
      <c r="I91" s="1167"/>
      <c r="J91" s="1167"/>
      <c r="K91" s="1180"/>
      <c r="L91" s="1960" t="s">
        <v>802</v>
      </c>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c r="CK91" s="95"/>
      <c r="CL91" s="95"/>
      <c r="CM91" s="95"/>
      <c r="CN91" s="95"/>
    </row>
    <row r="92" spans="1:92">
      <c r="A92" s="1291" t="s">
        <v>803</v>
      </c>
      <c r="B92" s="1946" t="s">
        <v>1411</v>
      </c>
      <c r="C92" s="1167"/>
      <c r="D92" s="1167"/>
      <c r="E92" s="791"/>
      <c r="F92" s="1289"/>
      <c r="G92" s="1167"/>
      <c r="H92" s="1167"/>
      <c r="I92" s="1167"/>
      <c r="J92" s="1167"/>
      <c r="K92" s="1180"/>
      <c r="L92" s="1960" t="s">
        <v>803</v>
      </c>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c r="CK92" s="95"/>
      <c r="CL92" s="95"/>
      <c r="CM92" s="95"/>
      <c r="CN92" s="95"/>
    </row>
    <row r="93" spans="1:92">
      <c r="A93" s="1291" t="s">
        <v>804</v>
      </c>
      <c r="B93" s="95"/>
      <c r="C93" s="1167"/>
      <c r="D93" s="1939"/>
      <c r="E93" s="1947"/>
      <c r="F93" s="1289"/>
      <c r="G93" s="1167"/>
      <c r="H93" s="1167"/>
      <c r="I93" s="1167"/>
      <c r="J93" s="1939"/>
      <c r="K93" s="1948"/>
      <c r="L93" s="1960" t="s">
        <v>804</v>
      </c>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c r="CK93" s="95"/>
      <c r="CL93" s="95"/>
      <c r="CM93" s="95"/>
      <c r="CN93" s="95"/>
    </row>
    <row r="94" spans="1:92">
      <c r="A94" s="1291" t="s">
        <v>805</v>
      </c>
      <c r="B94" s="95"/>
      <c r="C94" s="1167"/>
      <c r="D94" s="1181"/>
      <c r="E94" s="92"/>
      <c r="F94" s="1289"/>
      <c r="G94" s="1167"/>
      <c r="H94" s="1167"/>
      <c r="I94" s="1167"/>
      <c r="J94" s="1181"/>
      <c r="K94" s="1942"/>
      <c r="L94" s="1960" t="s">
        <v>805</v>
      </c>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c r="CK94" s="95"/>
      <c r="CL94" s="95"/>
      <c r="CM94" s="95"/>
      <c r="CN94" s="95"/>
    </row>
    <row r="95" spans="1:92">
      <c r="A95" s="1291" t="s">
        <v>806</v>
      </c>
      <c r="B95" s="95"/>
      <c r="C95" s="1167"/>
      <c r="D95" s="1181"/>
      <c r="E95" s="92"/>
      <c r="F95" s="1289"/>
      <c r="G95" s="1167"/>
      <c r="H95" s="1167"/>
      <c r="I95" s="1167"/>
      <c r="J95" s="1181"/>
      <c r="K95" s="1942"/>
      <c r="L95" s="1960" t="s">
        <v>806</v>
      </c>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c r="CK95" s="95"/>
      <c r="CL95" s="95"/>
      <c r="CM95" s="95"/>
      <c r="CN95" s="95"/>
    </row>
    <row r="96" spans="1:92">
      <c r="A96" s="1291" t="s">
        <v>807</v>
      </c>
      <c r="B96" s="95"/>
      <c r="C96" s="1167"/>
      <c r="D96" s="1181"/>
      <c r="E96" s="92"/>
      <c r="F96" s="1289"/>
      <c r="G96" s="1167"/>
      <c r="H96" s="1167"/>
      <c r="I96" s="1167"/>
      <c r="J96" s="1181"/>
      <c r="K96" s="1942"/>
      <c r="L96" s="1960" t="s">
        <v>807</v>
      </c>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c r="CK96" s="95"/>
      <c r="CL96" s="95"/>
      <c r="CM96" s="95"/>
      <c r="CN96" s="95"/>
    </row>
    <row r="97" spans="1:92">
      <c r="A97" s="1291" t="s">
        <v>808</v>
      </c>
      <c r="B97" s="95"/>
      <c r="C97" s="1167"/>
      <c r="D97" s="1181"/>
      <c r="E97" s="92"/>
      <c r="F97" s="1289"/>
      <c r="G97" s="1167"/>
      <c r="H97" s="1167"/>
      <c r="I97" s="1167"/>
      <c r="J97" s="1181"/>
      <c r="K97" s="1942"/>
      <c r="L97" s="1960" t="s">
        <v>808</v>
      </c>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c r="CK97" s="95"/>
      <c r="CL97" s="95"/>
      <c r="CM97" s="95"/>
      <c r="CN97" s="95"/>
    </row>
    <row r="98" spans="1:92">
      <c r="A98" s="1291" t="s">
        <v>809</v>
      </c>
      <c r="B98" s="95"/>
      <c r="C98" s="1167"/>
      <c r="D98" s="1181"/>
      <c r="E98" s="92"/>
      <c r="F98" s="1289"/>
      <c r="G98" s="1167"/>
      <c r="H98" s="1167"/>
      <c r="I98" s="1167"/>
      <c r="J98" s="1181"/>
      <c r="K98" s="1942"/>
      <c r="L98" s="1960" t="s">
        <v>809</v>
      </c>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c r="CK98" s="95"/>
      <c r="CL98" s="95"/>
      <c r="CM98" s="95"/>
      <c r="CN98" s="95"/>
    </row>
    <row r="99" spans="1:92">
      <c r="A99" s="1291" t="s">
        <v>810</v>
      </c>
      <c r="B99" s="95"/>
      <c r="C99" s="1167"/>
      <c r="D99" s="1181"/>
      <c r="E99" s="92"/>
      <c r="F99" s="1289"/>
      <c r="G99" s="1167"/>
      <c r="H99" s="1167"/>
      <c r="I99" s="1167"/>
      <c r="J99" s="1181"/>
      <c r="K99" s="1942"/>
      <c r="L99" s="1960" t="s">
        <v>810</v>
      </c>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c r="CK99" s="95"/>
      <c r="CL99" s="95"/>
      <c r="CM99" s="95"/>
      <c r="CN99" s="95"/>
    </row>
    <row r="100" spans="1:92">
      <c r="A100" s="1291" t="s">
        <v>811</v>
      </c>
      <c r="B100" s="95"/>
      <c r="C100" s="1167"/>
      <c r="D100" s="1181"/>
      <c r="E100" s="92"/>
      <c r="F100" s="1289"/>
      <c r="G100" s="1167"/>
      <c r="H100" s="1167"/>
      <c r="I100" s="1167"/>
      <c r="J100" s="1181"/>
      <c r="K100" s="1942"/>
      <c r="L100" s="1960" t="s">
        <v>811</v>
      </c>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c r="CK100" s="95"/>
      <c r="CL100" s="95"/>
      <c r="CM100" s="95"/>
      <c r="CN100" s="95"/>
    </row>
    <row r="101" spans="1:92">
      <c r="A101" s="1291" t="s">
        <v>812</v>
      </c>
      <c r="B101" s="95"/>
      <c r="C101" s="1167"/>
      <c r="D101" s="1181"/>
      <c r="E101" s="92"/>
      <c r="F101" s="1289"/>
      <c r="G101" s="1167"/>
      <c r="H101" s="1167"/>
      <c r="I101" s="1167"/>
      <c r="J101" s="1181"/>
      <c r="K101" s="1942"/>
      <c r="L101" s="1960" t="s">
        <v>812</v>
      </c>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c r="CK101" s="95"/>
      <c r="CL101" s="95"/>
      <c r="CM101" s="95"/>
      <c r="CN101" s="95"/>
    </row>
    <row r="102" spans="1:92">
      <c r="A102" s="1291" t="s">
        <v>813</v>
      </c>
      <c r="B102" s="95"/>
      <c r="C102" s="1167"/>
      <c r="D102" s="1181"/>
      <c r="E102" s="92"/>
      <c r="F102" s="1289"/>
      <c r="G102" s="1167"/>
      <c r="H102" s="1167"/>
      <c r="I102" s="1167"/>
      <c r="J102" s="1181"/>
      <c r="K102" s="1942"/>
      <c r="L102" s="1960" t="s">
        <v>813</v>
      </c>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c r="CK102" s="95"/>
      <c r="CL102" s="95"/>
      <c r="CM102" s="95"/>
      <c r="CN102" s="95"/>
    </row>
    <row r="103" spans="1:92">
      <c r="A103" s="1291" t="s">
        <v>2098</v>
      </c>
      <c r="B103" s="95"/>
      <c r="C103" s="1167"/>
      <c r="D103" s="1181"/>
      <c r="E103" s="92"/>
      <c r="F103" s="1289"/>
      <c r="G103" s="1167"/>
      <c r="H103" s="1167"/>
      <c r="I103" s="1167"/>
      <c r="J103" s="1181"/>
      <c r="K103" s="1942"/>
      <c r="L103" s="1960" t="s">
        <v>2098</v>
      </c>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c r="CK103" s="95"/>
      <c r="CL103" s="95"/>
      <c r="CM103" s="95"/>
      <c r="CN103" s="95"/>
    </row>
    <row r="104" spans="1:92">
      <c r="A104" s="1291" t="s">
        <v>2099</v>
      </c>
      <c r="B104" s="95"/>
      <c r="C104" s="1167"/>
      <c r="D104" s="1181"/>
      <c r="E104" s="92"/>
      <c r="F104" s="1289"/>
      <c r="G104" s="1167"/>
      <c r="H104" s="1167"/>
      <c r="I104" s="1167"/>
      <c r="J104" s="1181"/>
      <c r="K104" s="1942"/>
      <c r="L104" s="1960" t="s">
        <v>2099</v>
      </c>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c r="CK104" s="95"/>
      <c r="CL104" s="95"/>
      <c r="CM104" s="95"/>
      <c r="CN104" s="95"/>
    </row>
    <row r="105" spans="1:92">
      <c r="A105" s="1291" t="s">
        <v>2100</v>
      </c>
      <c r="B105" s="95"/>
      <c r="C105" s="1167"/>
      <c r="D105" s="1181"/>
      <c r="E105" s="92"/>
      <c r="F105" s="1289"/>
      <c r="G105" s="1167"/>
      <c r="H105" s="1167"/>
      <c r="I105" s="1167"/>
      <c r="J105" s="1181"/>
      <c r="K105" s="1942"/>
      <c r="L105" s="1960" t="s">
        <v>2100</v>
      </c>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c r="CK105" s="95"/>
      <c r="CL105" s="95"/>
      <c r="CM105" s="95"/>
      <c r="CN105" s="95"/>
    </row>
    <row r="106" spans="1:92">
      <c r="A106" s="1291" t="s">
        <v>2101</v>
      </c>
      <c r="B106" s="95"/>
      <c r="C106" s="1167"/>
      <c r="D106" s="1181"/>
      <c r="E106" s="92"/>
      <c r="F106" s="1289"/>
      <c r="G106" s="1167"/>
      <c r="H106" s="1167"/>
      <c r="I106" s="1167"/>
      <c r="J106" s="1181"/>
      <c r="K106" s="1942"/>
      <c r="L106" s="1960" t="s">
        <v>2101</v>
      </c>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c r="CK106" s="95"/>
      <c r="CL106" s="95"/>
      <c r="CM106" s="95"/>
      <c r="CN106" s="95"/>
    </row>
    <row r="107" spans="1:92">
      <c r="A107" s="1291" t="s">
        <v>2102</v>
      </c>
      <c r="B107" s="95"/>
      <c r="C107" s="1167"/>
      <c r="D107" s="1181"/>
      <c r="E107" s="92"/>
      <c r="F107" s="1289"/>
      <c r="G107" s="1167"/>
      <c r="H107" s="1167"/>
      <c r="I107" s="1167"/>
      <c r="J107" s="1181"/>
      <c r="K107" s="1942"/>
      <c r="L107" s="1960" t="s">
        <v>2102</v>
      </c>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c r="CK107" s="95"/>
      <c r="CL107" s="95"/>
      <c r="CM107" s="95"/>
      <c r="CN107" s="95"/>
    </row>
    <row r="108" spans="1:92">
      <c r="A108" s="1291" t="s">
        <v>2103</v>
      </c>
      <c r="B108" s="95"/>
      <c r="C108" s="1167"/>
      <c r="D108" s="1181"/>
      <c r="E108" s="92"/>
      <c r="F108" s="1289"/>
      <c r="G108" s="1167"/>
      <c r="H108" s="1167"/>
      <c r="I108" s="1167"/>
      <c r="J108" s="1181"/>
      <c r="K108" s="1942"/>
      <c r="L108" s="1960" t="s">
        <v>2103</v>
      </c>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c r="CK108" s="95"/>
      <c r="CL108" s="95"/>
      <c r="CM108" s="95"/>
      <c r="CN108" s="95"/>
    </row>
    <row r="109" spans="1:92">
      <c r="A109" s="1291" t="s">
        <v>2104</v>
      </c>
      <c r="B109" s="95"/>
      <c r="C109" s="1167"/>
      <c r="D109" s="1181"/>
      <c r="E109" s="92"/>
      <c r="F109" s="1289"/>
      <c r="G109" s="1167"/>
      <c r="H109" s="1167"/>
      <c r="I109" s="1167"/>
      <c r="J109" s="1181"/>
      <c r="K109" s="1942"/>
      <c r="L109" s="1960" t="s">
        <v>2104</v>
      </c>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row>
    <row r="110" spans="1:92">
      <c r="A110" s="1291" t="s">
        <v>575</v>
      </c>
      <c r="B110" s="95"/>
      <c r="C110" s="1167"/>
      <c r="D110" s="1181"/>
      <c r="E110" s="92"/>
      <c r="F110" s="1289"/>
      <c r="G110" s="1167"/>
      <c r="H110" s="1167"/>
      <c r="I110" s="1167"/>
      <c r="J110" s="1181"/>
      <c r="K110" s="1942"/>
      <c r="L110" s="1960" t="s">
        <v>575</v>
      </c>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c r="CK110" s="95"/>
      <c r="CL110" s="95"/>
      <c r="CM110" s="95"/>
      <c r="CN110" s="95"/>
    </row>
    <row r="111" spans="1:92">
      <c r="A111" s="1291" t="s">
        <v>576</v>
      </c>
      <c r="B111" s="95"/>
      <c r="C111" s="1167"/>
      <c r="D111" s="1181"/>
      <c r="E111" s="92"/>
      <c r="F111" s="1289"/>
      <c r="G111" s="1167"/>
      <c r="H111" s="1167"/>
      <c r="I111" s="1167"/>
      <c r="J111" s="1181"/>
      <c r="K111" s="1942"/>
      <c r="L111" s="1960" t="s">
        <v>576</v>
      </c>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row>
    <row r="112" spans="1:92">
      <c r="A112" s="1291" t="s">
        <v>577</v>
      </c>
      <c r="B112" s="95"/>
      <c r="C112" s="1167"/>
      <c r="D112" s="1181"/>
      <c r="E112" s="92"/>
      <c r="F112" s="1289"/>
      <c r="G112" s="1167"/>
      <c r="H112" s="1167"/>
      <c r="I112" s="1167"/>
      <c r="J112" s="1181"/>
      <c r="K112" s="1942"/>
      <c r="L112" s="1960" t="s">
        <v>577</v>
      </c>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c r="CK112" s="95"/>
      <c r="CL112" s="95"/>
      <c r="CM112" s="95"/>
      <c r="CN112" s="95"/>
    </row>
    <row r="113" spans="1:92">
      <c r="A113" s="1291" t="s">
        <v>578</v>
      </c>
      <c r="B113" s="95"/>
      <c r="C113" s="1167"/>
      <c r="D113" s="1181"/>
      <c r="E113" s="92"/>
      <c r="F113" s="1289"/>
      <c r="G113" s="1167"/>
      <c r="H113" s="1167"/>
      <c r="I113" s="1167"/>
      <c r="J113" s="1181"/>
      <c r="K113" s="1942"/>
      <c r="L113" s="1960" t="s">
        <v>578</v>
      </c>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c r="CK113" s="95"/>
      <c r="CL113" s="95"/>
      <c r="CM113" s="95"/>
      <c r="CN113" s="95"/>
    </row>
    <row r="114" spans="1:92">
      <c r="A114" s="1291" t="s">
        <v>579</v>
      </c>
      <c r="B114" s="95"/>
      <c r="C114" s="1167"/>
      <c r="D114" s="1181"/>
      <c r="E114" s="92"/>
      <c r="F114" s="1289"/>
      <c r="G114" s="1167"/>
      <c r="H114" s="1167"/>
      <c r="I114" s="1167"/>
      <c r="J114" s="1181"/>
      <c r="K114" s="1942"/>
      <c r="L114" s="1960" t="s">
        <v>579</v>
      </c>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c r="CK114" s="95"/>
      <c r="CL114" s="95"/>
      <c r="CM114" s="95"/>
      <c r="CN114" s="95"/>
    </row>
    <row r="115" spans="1:92">
      <c r="A115" s="1291">
        <v>33</v>
      </c>
      <c r="B115" s="95"/>
      <c r="C115" s="1167"/>
      <c r="D115" s="1181"/>
      <c r="E115" s="92"/>
      <c r="F115" s="1289"/>
      <c r="G115" s="1167"/>
      <c r="H115" s="1167"/>
      <c r="I115" s="1167"/>
      <c r="J115" s="1181"/>
      <c r="K115" s="1942"/>
      <c r="L115" s="1960">
        <v>33</v>
      </c>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c r="CK115" s="95"/>
      <c r="CL115" s="95"/>
      <c r="CM115" s="95"/>
      <c r="CN115" s="95"/>
    </row>
    <row r="116" spans="1:92">
      <c r="A116" s="1291">
        <v>34</v>
      </c>
      <c r="B116" s="95"/>
      <c r="C116" s="1167"/>
      <c r="D116" s="1181"/>
      <c r="E116" s="92"/>
      <c r="F116" s="1289"/>
      <c r="G116" s="1167"/>
      <c r="H116" s="1167"/>
      <c r="I116" s="1167"/>
      <c r="J116" s="1181"/>
      <c r="K116" s="1942"/>
      <c r="L116" s="1960">
        <v>34</v>
      </c>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c r="CK116" s="95"/>
      <c r="CL116" s="95"/>
      <c r="CM116" s="95"/>
      <c r="CN116" s="95"/>
    </row>
    <row r="117" spans="1:92">
      <c r="A117" s="1291">
        <v>35</v>
      </c>
      <c r="B117" s="95"/>
      <c r="C117" s="1167"/>
      <c r="D117" s="1181"/>
      <c r="E117" s="92"/>
      <c r="F117" s="1289"/>
      <c r="G117" s="1167"/>
      <c r="H117" s="1167"/>
      <c r="I117" s="1167"/>
      <c r="J117" s="1181"/>
      <c r="K117" s="1942"/>
      <c r="L117" s="1960">
        <v>35</v>
      </c>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5"/>
      <c r="CM117" s="95"/>
      <c r="CN117" s="95"/>
    </row>
    <row r="118" spans="1:92">
      <c r="A118" s="1291">
        <v>36</v>
      </c>
      <c r="B118" s="95"/>
      <c r="C118" s="1167"/>
      <c r="D118" s="1181"/>
      <c r="E118" s="92"/>
      <c r="F118" s="1289"/>
      <c r="G118" s="1167"/>
      <c r="H118" s="1167"/>
      <c r="I118" s="1167"/>
      <c r="J118" s="1181"/>
      <c r="K118" s="1942"/>
      <c r="L118" s="1960">
        <v>36</v>
      </c>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c r="CI118" s="95"/>
      <c r="CJ118" s="95"/>
      <c r="CK118" s="95"/>
      <c r="CL118" s="95"/>
      <c r="CM118" s="95"/>
      <c r="CN118" s="95"/>
    </row>
    <row r="119" spans="1:92">
      <c r="A119" s="1291">
        <v>37</v>
      </c>
      <c r="B119" s="95"/>
      <c r="C119" s="1167"/>
      <c r="D119" s="1181"/>
      <c r="E119" s="92"/>
      <c r="F119" s="1289"/>
      <c r="G119" s="1167"/>
      <c r="H119" s="1167"/>
      <c r="I119" s="1167"/>
      <c r="J119" s="1181"/>
      <c r="K119" s="1942"/>
      <c r="L119" s="1960">
        <v>37</v>
      </c>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c r="CK119" s="95"/>
      <c r="CL119" s="95"/>
      <c r="CM119" s="95"/>
      <c r="CN119" s="95"/>
    </row>
    <row r="120" spans="1:92">
      <c r="A120" s="1291">
        <v>38</v>
      </c>
      <c r="B120" s="95"/>
      <c r="C120" s="1167"/>
      <c r="D120" s="1181"/>
      <c r="E120" s="92"/>
      <c r="F120" s="1289"/>
      <c r="G120" s="1167"/>
      <c r="H120" s="1167"/>
      <c r="I120" s="1167"/>
      <c r="J120" s="1181"/>
      <c r="K120" s="1942"/>
      <c r="L120" s="1960">
        <v>38</v>
      </c>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c r="CK120" s="95"/>
      <c r="CL120" s="95"/>
      <c r="CM120" s="95"/>
      <c r="CN120" s="95"/>
    </row>
    <row r="121" spans="1:92">
      <c r="A121" s="1291">
        <v>39</v>
      </c>
      <c r="B121" s="95"/>
      <c r="C121" s="1167"/>
      <c r="D121" s="1181"/>
      <c r="E121" s="92"/>
      <c r="F121" s="1289"/>
      <c r="G121" s="1167"/>
      <c r="H121" s="1167"/>
      <c r="I121" s="1167"/>
      <c r="J121" s="1181"/>
      <c r="K121" s="1942"/>
      <c r="L121" s="1960">
        <v>39</v>
      </c>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c r="CK121" s="95"/>
      <c r="CL121" s="95"/>
      <c r="CM121" s="95"/>
      <c r="CN121" s="95"/>
    </row>
    <row r="122" spans="1:92">
      <c r="A122" s="1291">
        <v>40</v>
      </c>
      <c r="B122" s="95"/>
      <c r="C122" s="1167"/>
      <c r="D122" s="1181"/>
      <c r="E122" s="92"/>
      <c r="F122" s="1289"/>
      <c r="G122" s="1167"/>
      <c r="H122" s="1167"/>
      <c r="I122" s="1167"/>
      <c r="J122" s="1181"/>
      <c r="K122" s="1942"/>
      <c r="L122" s="1960">
        <v>40</v>
      </c>
    </row>
    <row r="123" spans="1:92">
      <c r="A123" s="1291">
        <v>41</v>
      </c>
      <c r="B123" s="95"/>
      <c r="C123" s="1167"/>
      <c r="D123" s="1181"/>
      <c r="E123" s="92"/>
      <c r="F123" s="1289"/>
      <c r="G123" s="1167"/>
      <c r="H123" s="1167"/>
      <c r="I123" s="1167"/>
      <c r="J123" s="1181"/>
      <c r="K123" s="1942"/>
      <c r="L123" s="1960">
        <v>41</v>
      </c>
    </row>
    <row r="124" spans="1:92">
      <c r="A124" s="1291">
        <v>42</v>
      </c>
      <c r="B124" s="95"/>
      <c r="C124" s="1167"/>
      <c r="D124" s="1181"/>
      <c r="E124" s="92"/>
      <c r="F124" s="1289"/>
      <c r="G124" s="1167"/>
      <c r="H124" s="1167"/>
      <c r="I124" s="1167"/>
      <c r="J124" s="1181"/>
      <c r="K124" s="1942"/>
      <c r="L124" s="1960">
        <v>42</v>
      </c>
    </row>
    <row r="125" spans="1:92">
      <c r="A125" s="1291">
        <v>43</v>
      </c>
      <c r="B125" s="95"/>
      <c r="C125" s="1167"/>
      <c r="D125" s="1181"/>
      <c r="E125" s="92"/>
      <c r="F125" s="1289"/>
      <c r="G125" s="1167"/>
      <c r="H125" s="1167"/>
      <c r="I125" s="1167"/>
      <c r="J125" s="1181"/>
      <c r="K125" s="1942"/>
      <c r="L125" s="1960">
        <v>43</v>
      </c>
    </row>
    <row r="126" spans="1:92">
      <c r="A126" s="1291">
        <v>44</v>
      </c>
      <c r="B126" s="95"/>
      <c r="C126" s="1167"/>
      <c r="D126" s="1181"/>
      <c r="E126" s="92"/>
      <c r="F126" s="1289"/>
      <c r="G126" s="1167"/>
      <c r="H126" s="1167"/>
      <c r="I126" s="1167"/>
      <c r="J126" s="1181"/>
      <c r="K126" s="1942"/>
      <c r="L126" s="1960">
        <v>44</v>
      </c>
    </row>
    <row r="127" spans="1:92">
      <c r="A127" s="1291">
        <v>45</v>
      </c>
      <c r="B127" s="931" t="s">
        <v>1585</v>
      </c>
      <c r="C127" s="1167"/>
      <c r="D127" s="1794">
        <f>SUM(D93:D126)</f>
        <v>0</v>
      </c>
      <c r="E127" s="1945">
        <f>SUM(E93:E126)</f>
        <v>0</v>
      </c>
      <c r="F127" s="1289"/>
      <c r="G127" s="1167"/>
      <c r="H127" s="1167"/>
      <c r="I127" s="1167"/>
      <c r="J127" s="1794">
        <f>SUM(J93:J126)</f>
        <v>0</v>
      </c>
      <c r="K127" s="1794">
        <f>SUM(K93:K126)</f>
        <v>0</v>
      </c>
      <c r="L127" s="1960">
        <v>45</v>
      </c>
    </row>
    <row r="128" spans="1:92">
      <c r="A128" s="1291">
        <v>46</v>
      </c>
      <c r="B128" s="95"/>
      <c r="C128" s="1167"/>
      <c r="D128" s="1167"/>
      <c r="E128" s="791"/>
      <c r="F128" s="1289"/>
      <c r="G128" s="1167"/>
      <c r="H128" s="1167"/>
      <c r="I128" s="1167"/>
      <c r="J128" s="1167"/>
      <c r="K128" s="1180"/>
      <c r="L128" s="1960">
        <v>46</v>
      </c>
    </row>
    <row r="129" spans="1:12">
      <c r="A129" s="1291">
        <v>47</v>
      </c>
      <c r="B129" s="95"/>
      <c r="C129" s="1167"/>
      <c r="D129" s="1167"/>
      <c r="E129" s="791"/>
      <c r="F129" s="1289"/>
      <c r="G129" s="1167"/>
      <c r="H129" s="1167"/>
      <c r="I129" s="1167"/>
      <c r="J129" s="1167"/>
      <c r="K129" s="1180"/>
      <c r="L129" s="1960">
        <v>47</v>
      </c>
    </row>
    <row r="130" spans="1:12" ht="15.75" thickBot="1">
      <c r="A130" s="1293">
        <v>48</v>
      </c>
      <c r="B130" s="793"/>
      <c r="C130" s="793"/>
      <c r="D130" s="1391"/>
      <c r="E130" s="1392"/>
      <c r="F130" s="1954"/>
      <c r="G130" s="1951"/>
      <c r="H130" s="1951"/>
      <c r="I130" s="1955"/>
      <c r="J130" s="1391"/>
      <c r="K130" s="1391"/>
      <c r="L130" s="1961">
        <v>48</v>
      </c>
    </row>
    <row r="131" spans="1:12">
      <c r="A131" s="95" t="str">
        <f>A64</f>
        <v xml:space="preserve"> FERC FORM NO.1 (ED. 12-96) NYPSC Modified-96</v>
      </c>
      <c r="B131" s="95"/>
      <c r="C131" s="95"/>
      <c r="D131" s="95"/>
      <c r="E131" s="95"/>
      <c r="F131" s="95" t="str">
        <f>A64</f>
        <v xml:space="preserve"> FERC FORM NO.1 (ED. 12-96) NYPSC Modified-96</v>
      </c>
      <c r="G131" s="95"/>
      <c r="H131" s="95"/>
      <c r="I131" s="95"/>
      <c r="J131" s="95"/>
      <c r="K131" s="95"/>
      <c r="L131" s="95"/>
    </row>
    <row r="132" spans="1:12">
      <c r="A132" s="789" t="s">
        <v>3597</v>
      </c>
      <c r="B132" s="789"/>
      <c r="C132" s="789"/>
      <c r="D132" s="789"/>
      <c r="E132" s="789"/>
      <c r="F132" s="789" t="s">
        <v>3598</v>
      </c>
      <c r="G132" s="789"/>
      <c r="H132" s="789"/>
      <c r="I132" s="789"/>
      <c r="J132" s="789"/>
      <c r="K132" s="789"/>
      <c r="L132" s="789"/>
    </row>
    <row r="133" spans="1:12" ht="15.75" thickBot="1">
      <c r="A133" s="95" t="str">
        <f>'Data Sheet'!$C$25</f>
        <v xml:space="preserve">KeySpan Gas East Corp./D/B/A National Grid </v>
      </c>
      <c r="B133" s="789"/>
      <c r="C133" s="789"/>
      <c r="D133" s="1957" t="str">
        <f>'Data Sheet'!$C$40</f>
        <v>September 30, 2014</v>
      </c>
      <c r="E133" s="95" t="str">
        <f>'Data Sheet'!$C$38</f>
        <v>December 31, 2013</v>
      </c>
      <c r="F133" s="95" t="str">
        <f>'Data Sheet'!$C$25</f>
        <v xml:space="preserve">KeySpan Gas East Corp./D/B/A National Grid </v>
      </c>
      <c r="G133" s="789"/>
      <c r="H133" s="789"/>
      <c r="I133" s="1957" t="str">
        <f>'Data Sheet'!$C$40</f>
        <v>September 30, 2014</v>
      </c>
      <c r="J133" s="95" t="str">
        <f>'Data Sheet'!$C$38</f>
        <v>December 31, 2013</v>
      </c>
      <c r="K133" s="789"/>
      <c r="L133" s="789"/>
    </row>
    <row r="134" spans="1:12">
      <c r="A134" s="992"/>
      <c r="B134" s="790"/>
      <c r="C134" s="790"/>
      <c r="D134" s="790"/>
      <c r="E134" s="993"/>
      <c r="F134" s="992"/>
      <c r="G134" s="790"/>
      <c r="H134" s="790"/>
      <c r="I134" s="790"/>
      <c r="J134" s="790"/>
      <c r="K134" s="790"/>
      <c r="L134" s="993"/>
    </row>
    <row r="135" spans="1:12">
      <c r="A135" s="1196" t="s">
        <v>232</v>
      </c>
      <c r="B135" s="789"/>
      <c r="C135" s="789"/>
      <c r="D135" s="789"/>
      <c r="E135" s="1166"/>
      <c r="F135" s="1196" t="str">
        <f>F4</f>
        <v>LONG-TERM DEBT (Accounts 221, 222, 223, and 224) (Continued)</v>
      </c>
      <c r="G135" s="789"/>
      <c r="H135" s="789"/>
      <c r="I135" s="789"/>
      <c r="J135" s="789"/>
      <c r="K135" s="789"/>
      <c r="L135" s="1166"/>
    </row>
    <row r="136" spans="1:12">
      <c r="A136" s="695"/>
      <c r="B136" s="95"/>
      <c r="C136" s="95"/>
      <c r="D136" s="95"/>
      <c r="E136" s="1958" t="s">
        <v>2174</v>
      </c>
      <c r="F136" s="695"/>
      <c r="G136" s="95"/>
      <c r="H136" s="95"/>
      <c r="I136" s="95"/>
      <c r="J136" s="95"/>
      <c r="K136" s="95"/>
      <c r="L136" s="791"/>
    </row>
    <row r="137" spans="1:12">
      <c r="A137" s="1287" t="s">
        <v>2174</v>
      </c>
      <c r="B137" s="1256" t="s">
        <v>2174</v>
      </c>
      <c r="C137" s="1288"/>
      <c r="D137" s="1288"/>
      <c r="E137" s="1257"/>
      <c r="F137" s="1287" t="s">
        <v>2174</v>
      </c>
      <c r="G137" s="1288"/>
      <c r="H137" s="939" t="s">
        <v>857</v>
      </c>
      <c r="I137" s="1325"/>
      <c r="J137" s="1324" t="s">
        <v>858</v>
      </c>
      <c r="K137" s="1288"/>
      <c r="L137" s="1938"/>
    </row>
    <row r="138" spans="1:12">
      <c r="A138" s="1289" t="s">
        <v>2174</v>
      </c>
      <c r="B138" s="95" t="s">
        <v>1046</v>
      </c>
      <c r="C138" s="1167"/>
      <c r="D138" s="1290" t="s">
        <v>1047</v>
      </c>
      <c r="E138" s="1191" t="s">
        <v>1048</v>
      </c>
      <c r="F138" s="1291" t="s">
        <v>1049</v>
      </c>
      <c r="G138" s="1290" t="s">
        <v>3369</v>
      </c>
      <c r="H138" s="1167"/>
      <c r="I138" s="1288"/>
      <c r="J138" s="1290" t="s">
        <v>1050</v>
      </c>
      <c r="K138" s="1290" t="s">
        <v>1051</v>
      </c>
      <c r="L138" s="1191"/>
    </row>
    <row r="139" spans="1:12">
      <c r="A139" s="1291" t="s">
        <v>339</v>
      </c>
      <c r="B139" s="95" t="s">
        <v>1052</v>
      </c>
      <c r="C139" s="1167"/>
      <c r="D139" s="1290" t="s">
        <v>3782</v>
      </c>
      <c r="E139" s="1191" t="s">
        <v>1053</v>
      </c>
      <c r="F139" s="1291" t="s">
        <v>1054</v>
      </c>
      <c r="G139" s="1290" t="s">
        <v>3791</v>
      </c>
      <c r="H139" s="1290" t="s">
        <v>1055</v>
      </c>
      <c r="I139" s="1290" t="s">
        <v>1056</v>
      </c>
      <c r="J139" s="1290" t="s">
        <v>1057</v>
      </c>
      <c r="K139" s="1290" t="s">
        <v>3820</v>
      </c>
      <c r="L139" s="1174" t="s">
        <v>339</v>
      </c>
    </row>
    <row r="140" spans="1:12">
      <c r="A140" s="1291" t="s">
        <v>342</v>
      </c>
      <c r="B140" s="95"/>
      <c r="C140" s="1167"/>
      <c r="D140" s="1290" t="s">
        <v>1058</v>
      </c>
      <c r="E140" s="1191" t="s">
        <v>1059</v>
      </c>
      <c r="F140" s="1289"/>
      <c r="G140" s="1167"/>
      <c r="H140" s="1167"/>
      <c r="I140" s="1167"/>
      <c r="J140" s="1290" t="s">
        <v>1060</v>
      </c>
      <c r="K140" s="1167"/>
      <c r="L140" s="1174" t="s">
        <v>342</v>
      </c>
    </row>
    <row r="141" spans="1:12">
      <c r="A141" s="1289"/>
      <c r="B141" s="95"/>
      <c r="C141" s="1167"/>
      <c r="D141" s="1167"/>
      <c r="E141" s="1191"/>
      <c r="F141" s="1289"/>
      <c r="G141" s="1167"/>
      <c r="H141" s="1167"/>
      <c r="I141" s="1167"/>
      <c r="J141" s="1290" t="s">
        <v>1061</v>
      </c>
      <c r="K141" s="1167"/>
      <c r="L141" s="1191"/>
    </row>
    <row r="142" spans="1:12">
      <c r="A142" s="1289"/>
      <c r="B142" s="95"/>
      <c r="C142" s="1167"/>
      <c r="D142" s="1167"/>
      <c r="E142" s="1191"/>
      <c r="F142" s="1289"/>
      <c r="G142" s="1167"/>
      <c r="H142" s="1167"/>
      <c r="I142" s="1167"/>
      <c r="J142" s="1290" t="s">
        <v>1062</v>
      </c>
      <c r="K142" s="1167"/>
      <c r="L142" s="1191"/>
    </row>
    <row r="143" spans="1:12">
      <c r="A143" s="1289"/>
      <c r="B143" s="931" t="s">
        <v>1063</v>
      </c>
      <c r="C143" s="1193"/>
      <c r="D143" s="931" t="s">
        <v>2005</v>
      </c>
      <c r="E143" s="1174" t="s">
        <v>2006</v>
      </c>
      <c r="F143" s="1291" t="s">
        <v>2007</v>
      </c>
      <c r="G143" s="931" t="s">
        <v>959</v>
      </c>
      <c r="H143" s="1936" t="s">
        <v>960</v>
      </c>
      <c r="I143" s="931" t="s">
        <v>961</v>
      </c>
      <c r="J143" s="1936" t="s">
        <v>962</v>
      </c>
      <c r="K143" s="931" t="s">
        <v>963</v>
      </c>
      <c r="L143" s="1401"/>
    </row>
    <row r="144" spans="1:12">
      <c r="A144" s="1337" t="s">
        <v>794</v>
      </c>
      <c r="B144" s="1439"/>
      <c r="C144" s="1288"/>
      <c r="D144" s="1288"/>
      <c r="E144" s="1257"/>
      <c r="F144" s="1287"/>
      <c r="G144" s="1288"/>
      <c r="H144" s="1288"/>
      <c r="I144" s="1288"/>
      <c r="J144" s="1256"/>
      <c r="K144" s="1338"/>
      <c r="L144" s="1959" t="s">
        <v>794</v>
      </c>
    </row>
    <row r="145" spans="1:12">
      <c r="A145" s="1291" t="s">
        <v>795</v>
      </c>
      <c r="B145" s="95"/>
      <c r="C145" s="1167"/>
      <c r="D145" s="1939"/>
      <c r="E145" s="791"/>
      <c r="F145" s="1289"/>
      <c r="G145" s="1167"/>
      <c r="H145" s="1167"/>
      <c r="I145" s="1939"/>
      <c r="J145" s="1939"/>
      <c r="K145" s="1948"/>
      <c r="L145" s="1960" t="s">
        <v>795</v>
      </c>
    </row>
    <row r="146" spans="1:12">
      <c r="A146" s="1291" t="s">
        <v>796</v>
      </c>
      <c r="B146" s="95"/>
      <c r="C146" s="1167"/>
      <c r="D146" s="1181"/>
      <c r="E146" s="92"/>
      <c r="F146" s="1289"/>
      <c r="G146" s="1167"/>
      <c r="H146" s="1167"/>
      <c r="I146" s="1167"/>
      <c r="J146" s="1181"/>
      <c r="K146" s="1942"/>
      <c r="L146" s="1960" t="s">
        <v>796</v>
      </c>
    </row>
    <row r="147" spans="1:12">
      <c r="A147" s="1291" t="s">
        <v>797</v>
      </c>
      <c r="B147" s="95"/>
      <c r="C147" s="1167"/>
      <c r="D147" s="1181"/>
      <c r="E147" s="92"/>
      <c r="F147" s="1289"/>
      <c r="G147" s="1167"/>
      <c r="H147" s="1167"/>
      <c r="I147" s="1167"/>
      <c r="J147" s="1181"/>
      <c r="K147" s="1942"/>
      <c r="L147" s="1960" t="s">
        <v>797</v>
      </c>
    </row>
    <row r="148" spans="1:12">
      <c r="A148" s="1291" t="s">
        <v>798</v>
      </c>
      <c r="B148" s="95"/>
      <c r="C148" s="1167"/>
      <c r="D148" s="1181"/>
      <c r="E148" s="92"/>
      <c r="F148" s="1289"/>
      <c r="G148" s="1167"/>
      <c r="H148" s="1167"/>
      <c r="I148" s="1181"/>
      <c r="J148" s="1181"/>
      <c r="K148" s="1942"/>
      <c r="L148" s="1960" t="s">
        <v>798</v>
      </c>
    </row>
    <row r="149" spans="1:12">
      <c r="A149" s="1291" t="s">
        <v>799</v>
      </c>
      <c r="B149" s="95"/>
      <c r="C149" s="1167"/>
      <c r="D149" s="1181"/>
      <c r="E149" s="92"/>
      <c r="F149" s="1289"/>
      <c r="G149" s="1167"/>
      <c r="H149" s="1167"/>
      <c r="I149" s="1167"/>
      <c r="J149" s="1181"/>
      <c r="K149" s="1942"/>
      <c r="L149" s="1960" t="s">
        <v>799</v>
      </c>
    </row>
    <row r="150" spans="1:12">
      <c r="A150" s="1291" t="s">
        <v>800</v>
      </c>
      <c r="B150" s="95"/>
      <c r="C150" s="1167"/>
      <c r="D150" s="1181"/>
      <c r="E150" s="92"/>
      <c r="F150" s="1289"/>
      <c r="G150" s="1167"/>
      <c r="H150" s="1167"/>
      <c r="I150" s="1167"/>
      <c r="J150" s="1181"/>
      <c r="K150" s="1942"/>
      <c r="L150" s="1960" t="s">
        <v>800</v>
      </c>
    </row>
    <row r="151" spans="1:12">
      <c r="A151" s="1291" t="s">
        <v>801</v>
      </c>
      <c r="B151" s="931" t="s">
        <v>1585</v>
      </c>
      <c r="C151" s="1167"/>
      <c r="D151" s="1794">
        <f>SUM(D145:D150)</f>
        <v>0</v>
      </c>
      <c r="E151" s="1945">
        <f>SUM(E145:E150)</f>
        <v>0</v>
      </c>
      <c r="F151" s="1289"/>
      <c r="G151" s="1167"/>
      <c r="H151" s="1167"/>
      <c r="I151" s="1167"/>
      <c r="J151" s="1794">
        <f>SUM(J145:J150)</f>
        <v>0</v>
      </c>
      <c r="K151" s="1794">
        <f>SUM(K145:K150)</f>
        <v>0</v>
      </c>
      <c r="L151" s="1960" t="s">
        <v>801</v>
      </c>
    </row>
    <row r="152" spans="1:12">
      <c r="A152" s="1291" t="s">
        <v>802</v>
      </c>
      <c r="B152" s="95"/>
      <c r="C152" s="1167"/>
      <c r="D152" s="1167"/>
      <c r="E152" s="791"/>
      <c r="F152" s="1289"/>
      <c r="G152" s="1167"/>
      <c r="H152" s="1167"/>
      <c r="I152" s="1167"/>
      <c r="J152" s="1167"/>
      <c r="K152" s="1180"/>
      <c r="L152" s="1960" t="s">
        <v>802</v>
      </c>
    </row>
    <row r="153" spans="1:12">
      <c r="A153" s="1291" t="s">
        <v>803</v>
      </c>
      <c r="B153" s="1946"/>
      <c r="C153" s="1167"/>
      <c r="D153" s="1167"/>
      <c r="E153" s="791"/>
      <c r="F153" s="1289"/>
      <c r="G153" s="1167"/>
      <c r="H153" s="1167"/>
      <c r="I153" s="1167"/>
      <c r="J153" s="1167"/>
      <c r="K153" s="1180"/>
      <c r="L153" s="1960" t="s">
        <v>803</v>
      </c>
    </row>
    <row r="154" spans="1:12">
      <c r="A154" s="1291" t="s">
        <v>804</v>
      </c>
      <c r="B154" s="95"/>
      <c r="C154" s="1167"/>
      <c r="D154" s="1939"/>
      <c r="E154" s="1947"/>
      <c r="F154" s="1289"/>
      <c r="G154" s="1167"/>
      <c r="H154" s="1167"/>
      <c r="I154" s="1167"/>
      <c r="J154" s="1939"/>
      <c r="K154" s="1948"/>
      <c r="L154" s="1960" t="s">
        <v>804</v>
      </c>
    </row>
    <row r="155" spans="1:12">
      <c r="A155" s="1291" t="s">
        <v>805</v>
      </c>
      <c r="B155" s="95"/>
      <c r="C155" s="1167"/>
      <c r="D155" s="1181"/>
      <c r="E155" s="92"/>
      <c r="F155" s="1289"/>
      <c r="G155" s="1167"/>
      <c r="H155" s="1167"/>
      <c r="I155" s="1167"/>
      <c r="J155" s="1181"/>
      <c r="K155" s="1942"/>
      <c r="L155" s="1960" t="s">
        <v>805</v>
      </c>
    </row>
    <row r="156" spans="1:12">
      <c r="A156" s="1291" t="s">
        <v>806</v>
      </c>
      <c r="B156" s="95"/>
      <c r="C156" s="1167"/>
      <c r="D156" s="1181"/>
      <c r="E156" s="92"/>
      <c r="F156" s="1289"/>
      <c r="G156" s="1167"/>
      <c r="H156" s="1167"/>
      <c r="I156" s="1167"/>
      <c r="J156" s="1181"/>
      <c r="K156" s="1942"/>
      <c r="L156" s="1960" t="s">
        <v>806</v>
      </c>
    </row>
    <row r="157" spans="1:12">
      <c r="A157" s="1291" t="s">
        <v>807</v>
      </c>
      <c r="B157" s="95"/>
      <c r="C157" s="1167"/>
      <c r="D157" s="1181"/>
      <c r="E157" s="92"/>
      <c r="F157" s="1289"/>
      <c r="G157" s="1167"/>
      <c r="H157" s="1167"/>
      <c r="I157" s="1167"/>
      <c r="J157" s="1181"/>
      <c r="K157" s="1942"/>
      <c r="L157" s="1960" t="s">
        <v>807</v>
      </c>
    </row>
    <row r="158" spans="1:12">
      <c r="A158" s="1291" t="s">
        <v>808</v>
      </c>
      <c r="B158" s="95"/>
      <c r="C158" s="1167"/>
      <c r="D158" s="1181"/>
      <c r="E158" s="92"/>
      <c r="F158" s="1289"/>
      <c r="G158" s="1167"/>
      <c r="H158" s="1167"/>
      <c r="I158" s="1167"/>
      <c r="J158" s="1181"/>
      <c r="K158" s="1942"/>
      <c r="L158" s="1960" t="s">
        <v>808</v>
      </c>
    </row>
    <row r="159" spans="1:12">
      <c r="A159" s="1291" t="s">
        <v>809</v>
      </c>
      <c r="B159" s="95"/>
      <c r="C159" s="1167"/>
      <c r="D159" s="1181"/>
      <c r="E159" s="92"/>
      <c r="F159" s="1289"/>
      <c r="G159" s="1167"/>
      <c r="H159" s="1167"/>
      <c r="I159" s="1167"/>
      <c r="J159" s="1181"/>
      <c r="K159" s="1942"/>
      <c r="L159" s="1960" t="s">
        <v>809</v>
      </c>
    </row>
    <row r="160" spans="1:12">
      <c r="A160" s="1291" t="s">
        <v>810</v>
      </c>
      <c r="B160" s="95"/>
      <c r="C160" s="1167"/>
      <c r="D160" s="1181"/>
      <c r="E160" s="92"/>
      <c r="F160" s="1289"/>
      <c r="G160" s="1167"/>
      <c r="H160" s="1167"/>
      <c r="I160" s="1167"/>
      <c r="J160" s="1181"/>
      <c r="K160" s="1942"/>
      <c r="L160" s="1960" t="s">
        <v>810</v>
      </c>
    </row>
    <row r="161" spans="1:12">
      <c r="A161" s="1291" t="s">
        <v>811</v>
      </c>
      <c r="B161" s="95"/>
      <c r="C161" s="1167"/>
      <c r="D161" s="1181"/>
      <c r="E161" s="92"/>
      <c r="F161" s="1289"/>
      <c r="G161" s="1167"/>
      <c r="H161" s="1167"/>
      <c r="I161" s="1167"/>
      <c r="J161" s="1181"/>
      <c r="K161" s="1942"/>
      <c r="L161" s="1960" t="s">
        <v>811</v>
      </c>
    </row>
    <row r="162" spans="1:12">
      <c r="A162" s="1291" t="s">
        <v>812</v>
      </c>
      <c r="B162" s="95"/>
      <c r="C162" s="1167"/>
      <c r="D162" s="1181"/>
      <c r="E162" s="92"/>
      <c r="F162" s="1289"/>
      <c r="G162" s="1167"/>
      <c r="H162" s="1167"/>
      <c r="I162" s="1167"/>
      <c r="J162" s="1181"/>
      <c r="K162" s="1942"/>
      <c r="L162" s="1960" t="s">
        <v>812</v>
      </c>
    </row>
    <row r="163" spans="1:12">
      <c r="A163" s="1291" t="s">
        <v>813</v>
      </c>
      <c r="B163" s="95"/>
      <c r="C163" s="1167"/>
      <c r="D163" s="1181"/>
      <c r="E163" s="92"/>
      <c r="F163" s="1289"/>
      <c r="G163" s="1167"/>
      <c r="H163" s="1167"/>
      <c r="I163" s="1167"/>
      <c r="J163" s="1181"/>
      <c r="K163" s="1942"/>
      <c r="L163" s="1960" t="s">
        <v>813</v>
      </c>
    </row>
    <row r="164" spans="1:12">
      <c r="A164" s="1291" t="s">
        <v>2098</v>
      </c>
      <c r="B164" s="95"/>
      <c r="C164" s="1167"/>
      <c r="D164" s="1181"/>
      <c r="E164" s="92"/>
      <c r="F164" s="1289"/>
      <c r="G164" s="1167"/>
      <c r="H164" s="1167"/>
      <c r="I164" s="1167"/>
      <c r="J164" s="1181"/>
      <c r="K164" s="1942"/>
      <c r="L164" s="1960" t="s">
        <v>2098</v>
      </c>
    </row>
    <row r="165" spans="1:12">
      <c r="A165" s="1291" t="s">
        <v>2099</v>
      </c>
      <c r="B165" s="95"/>
      <c r="C165" s="1167"/>
      <c r="D165" s="1181"/>
      <c r="E165" s="92"/>
      <c r="F165" s="1289"/>
      <c r="G165" s="1167"/>
      <c r="H165" s="1167"/>
      <c r="I165" s="1167"/>
      <c r="J165" s="1181"/>
      <c r="K165" s="1942"/>
      <c r="L165" s="1960" t="s">
        <v>2099</v>
      </c>
    </row>
    <row r="166" spans="1:12">
      <c r="A166" s="1291" t="s">
        <v>2100</v>
      </c>
      <c r="B166" s="95"/>
      <c r="C166" s="1167"/>
      <c r="D166" s="1181"/>
      <c r="E166" s="92"/>
      <c r="F166" s="1289"/>
      <c r="G166" s="1167"/>
      <c r="H166" s="1167"/>
      <c r="I166" s="1167"/>
      <c r="J166" s="1181"/>
      <c r="K166" s="1942"/>
      <c r="L166" s="1960" t="s">
        <v>2100</v>
      </c>
    </row>
    <row r="167" spans="1:12">
      <c r="A167" s="1291" t="s">
        <v>2101</v>
      </c>
      <c r="B167" s="95"/>
      <c r="C167" s="1167"/>
      <c r="D167" s="1181"/>
      <c r="E167" s="92"/>
      <c r="F167" s="1289"/>
      <c r="G167" s="1167"/>
      <c r="H167" s="1167"/>
      <c r="I167" s="1167"/>
      <c r="J167" s="1181"/>
      <c r="K167" s="1942"/>
      <c r="L167" s="1960" t="s">
        <v>2101</v>
      </c>
    </row>
    <row r="168" spans="1:12">
      <c r="A168" s="1291" t="s">
        <v>2102</v>
      </c>
      <c r="B168" s="95"/>
      <c r="C168" s="1167"/>
      <c r="D168" s="1181"/>
      <c r="E168" s="92"/>
      <c r="F168" s="1289"/>
      <c r="G168" s="1167"/>
      <c r="H168" s="1167"/>
      <c r="I168" s="1167"/>
      <c r="J168" s="1181"/>
      <c r="K168" s="1942"/>
      <c r="L168" s="1960" t="s">
        <v>2102</v>
      </c>
    </row>
    <row r="169" spans="1:12">
      <c r="A169" s="1291" t="s">
        <v>2103</v>
      </c>
      <c r="B169" s="95"/>
      <c r="C169" s="1167"/>
      <c r="D169" s="1181"/>
      <c r="E169" s="92"/>
      <c r="F169" s="1289"/>
      <c r="G169" s="1167"/>
      <c r="H169" s="1167"/>
      <c r="I169" s="1167"/>
      <c r="J169" s="1181"/>
      <c r="K169" s="1942"/>
      <c r="L169" s="1960" t="s">
        <v>2103</v>
      </c>
    </row>
    <row r="170" spans="1:12">
      <c r="A170" s="1291" t="s">
        <v>2104</v>
      </c>
      <c r="B170" s="95"/>
      <c r="C170" s="1167"/>
      <c r="D170" s="1181"/>
      <c r="E170" s="92"/>
      <c r="F170" s="1289"/>
      <c r="G170" s="1167"/>
      <c r="H170" s="1167"/>
      <c r="I170" s="1167"/>
      <c r="J170" s="1181"/>
      <c r="K170" s="1942"/>
      <c r="L170" s="1960" t="s">
        <v>2104</v>
      </c>
    </row>
    <row r="171" spans="1:12">
      <c r="A171" s="1291" t="s">
        <v>575</v>
      </c>
      <c r="B171" s="95"/>
      <c r="C171" s="1167"/>
      <c r="D171" s="1181"/>
      <c r="E171" s="92"/>
      <c r="F171" s="1289"/>
      <c r="G171" s="1167"/>
      <c r="H171" s="1167"/>
      <c r="I171" s="1167"/>
      <c r="J171" s="1181"/>
      <c r="K171" s="1942"/>
      <c r="L171" s="1960" t="s">
        <v>575</v>
      </c>
    </row>
    <row r="172" spans="1:12">
      <c r="A172" s="1291" t="s">
        <v>576</v>
      </c>
      <c r="B172" s="95"/>
      <c r="C172" s="1167"/>
      <c r="D172" s="1181"/>
      <c r="E172" s="92"/>
      <c r="F172" s="1289"/>
      <c r="G172" s="1167"/>
      <c r="H172" s="1167"/>
      <c r="I172" s="1167"/>
      <c r="J172" s="1181"/>
      <c r="K172" s="1942"/>
      <c r="L172" s="1960" t="s">
        <v>576</v>
      </c>
    </row>
    <row r="173" spans="1:12">
      <c r="A173" s="1291" t="s">
        <v>577</v>
      </c>
      <c r="B173" s="95"/>
      <c r="C173" s="1167"/>
      <c r="D173" s="1181"/>
      <c r="E173" s="92"/>
      <c r="F173" s="1289"/>
      <c r="G173" s="1167"/>
      <c r="H173" s="1167"/>
      <c r="I173" s="1167"/>
      <c r="J173" s="1181"/>
      <c r="K173" s="1942"/>
      <c r="L173" s="1960" t="s">
        <v>577</v>
      </c>
    </row>
    <row r="174" spans="1:12">
      <c r="A174" s="1291" t="s">
        <v>578</v>
      </c>
      <c r="B174" s="95"/>
      <c r="C174" s="1167"/>
      <c r="D174" s="1181"/>
      <c r="E174" s="92"/>
      <c r="F174" s="1289"/>
      <c r="G174" s="1167"/>
      <c r="H174" s="1167"/>
      <c r="I174" s="1167"/>
      <c r="J174" s="1181"/>
      <c r="K174" s="1942"/>
      <c r="L174" s="1960" t="s">
        <v>578</v>
      </c>
    </row>
    <row r="175" spans="1:12">
      <c r="A175" s="1291" t="s">
        <v>579</v>
      </c>
      <c r="B175" s="95"/>
      <c r="C175" s="1167"/>
      <c r="D175" s="1181"/>
      <c r="E175" s="92"/>
      <c r="F175" s="1289"/>
      <c r="G175" s="1167"/>
      <c r="H175" s="1167"/>
      <c r="I175" s="1167"/>
      <c r="J175" s="1181"/>
      <c r="K175" s="1942"/>
      <c r="L175" s="1960" t="s">
        <v>579</v>
      </c>
    </row>
    <row r="176" spans="1:12">
      <c r="A176" s="1291">
        <v>33</v>
      </c>
      <c r="B176" s="95"/>
      <c r="C176" s="1167"/>
      <c r="D176" s="1181"/>
      <c r="E176" s="92"/>
      <c r="F176" s="1289"/>
      <c r="G176" s="1167"/>
      <c r="H176" s="1167"/>
      <c r="I176" s="1167"/>
      <c r="J176" s="1181"/>
      <c r="K176" s="1942"/>
      <c r="L176" s="1960">
        <v>33</v>
      </c>
    </row>
    <row r="177" spans="1:12">
      <c r="A177" s="1291">
        <v>34</v>
      </c>
      <c r="B177" s="95"/>
      <c r="C177" s="1167"/>
      <c r="D177" s="1181"/>
      <c r="E177" s="92"/>
      <c r="F177" s="1289"/>
      <c r="G177" s="1167"/>
      <c r="H177" s="1167"/>
      <c r="I177" s="1167"/>
      <c r="J177" s="1181"/>
      <c r="K177" s="1942"/>
      <c r="L177" s="1960">
        <v>34</v>
      </c>
    </row>
    <row r="178" spans="1:12">
      <c r="A178" s="1291">
        <v>35</v>
      </c>
      <c r="B178" s="95"/>
      <c r="C178" s="1167"/>
      <c r="D178" s="1181"/>
      <c r="E178" s="92"/>
      <c r="F178" s="1289"/>
      <c r="G178" s="1167"/>
      <c r="H178" s="1167"/>
      <c r="I178" s="1167"/>
      <c r="J178" s="1181"/>
      <c r="K178" s="1942"/>
      <c r="L178" s="1960">
        <v>35</v>
      </c>
    </row>
    <row r="179" spans="1:12">
      <c r="A179" s="1291">
        <v>36</v>
      </c>
      <c r="B179" s="95"/>
      <c r="C179" s="1167"/>
      <c r="D179" s="1181"/>
      <c r="E179" s="92"/>
      <c r="F179" s="1289"/>
      <c r="G179" s="1167"/>
      <c r="H179" s="1167"/>
      <c r="I179" s="1167"/>
      <c r="J179" s="1181"/>
      <c r="K179" s="1942"/>
      <c r="L179" s="1960">
        <v>36</v>
      </c>
    </row>
    <row r="180" spans="1:12">
      <c r="A180" s="1291">
        <v>37</v>
      </c>
      <c r="B180" s="95"/>
      <c r="C180" s="1167"/>
      <c r="D180" s="1181"/>
      <c r="E180" s="92"/>
      <c r="F180" s="1289"/>
      <c r="G180" s="1167"/>
      <c r="H180" s="1167"/>
      <c r="I180" s="1167"/>
      <c r="J180" s="1181"/>
      <c r="K180" s="1942"/>
      <c r="L180" s="1960">
        <v>37</v>
      </c>
    </row>
    <row r="181" spans="1:12">
      <c r="A181" s="1291">
        <v>38</v>
      </c>
      <c r="B181" s="95"/>
      <c r="C181" s="1167"/>
      <c r="D181" s="1181"/>
      <c r="E181" s="92"/>
      <c r="F181" s="1289"/>
      <c r="G181" s="1167"/>
      <c r="H181" s="1167"/>
      <c r="I181" s="1167"/>
      <c r="J181" s="1181"/>
      <c r="K181" s="1942"/>
      <c r="L181" s="1960">
        <v>38</v>
      </c>
    </row>
    <row r="182" spans="1:12">
      <c r="A182" s="1291">
        <v>39</v>
      </c>
      <c r="B182" s="95"/>
      <c r="C182" s="1167"/>
      <c r="D182" s="1181"/>
      <c r="E182" s="92"/>
      <c r="F182" s="1289"/>
      <c r="G182" s="1167"/>
      <c r="H182" s="1167"/>
      <c r="I182" s="1167"/>
      <c r="J182" s="1181"/>
      <c r="K182" s="1942"/>
      <c r="L182" s="1960">
        <v>39</v>
      </c>
    </row>
    <row r="183" spans="1:12">
      <c r="A183" s="1291">
        <v>40</v>
      </c>
      <c r="B183" s="95"/>
      <c r="C183" s="1167"/>
      <c r="D183" s="1181"/>
      <c r="E183" s="92"/>
      <c r="F183" s="1289"/>
      <c r="G183" s="1167"/>
      <c r="H183" s="1167"/>
      <c r="I183" s="1167"/>
      <c r="J183" s="1181"/>
      <c r="K183" s="1942"/>
      <c r="L183" s="1960">
        <v>40</v>
      </c>
    </row>
    <row r="184" spans="1:12">
      <c r="A184" s="1291">
        <v>41</v>
      </c>
      <c r="B184" s="95"/>
      <c r="C184" s="1167"/>
      <c r="D184" s="1181"/>
      <c r="E184" s="92"/>
      <c r="F184" s="1289"/>
      <c r="G184" s="1167"/>
      <c r="H184" s="1167"/>
      <c r="I184" s="1167"/>
      <c r="J184" s="1181"/>
      <c r="K184" s="1942"/>
      <c r="L184" s="1960">
        <v>41</v>
      </c>
    </row>
    <row r="185" spans="1:12">
      <c r="A185" s="1291">
        <v>42</v>
      </c>
      <c r="B185" s="95"/>
      <c r="C185" s="1167"/>
      <c r="D185" s="1181"/>
      <c r="E185" s="92"/>
      <c r="F185" s="1289"/>
      <c r="G185" s="1167"/>
      <c r="H185" s="1167"/>
      <c r="I185" s="1167"/>
      <c r="J185" s="1181"/>
      <c r="K185" s="1942"/>
      <c r="L185" s="1960">
        <v>42</v>
      </c>
    </row>
    <row r="186" spans="1:12">
      <c r="A186" s="1291">
        <v>43</v>
      </c>
      <c r="B186" s="95"/>
      <c r="C186" s="1167"/>
      <c r="D186" s="1181"/>
      <c r="E186" s="92"/>
      <c r="F186" s="1289"/>
      <c r="G186" s="1167"/>
      <c r="H186" s="1167"/>
      <c r="I186" s="1167"/>
      <c r="J186" s="1181"/>
      <c r="K186" s="1942"/>
      <c r="L186" s="1960">
        <v>43</v>
      </c>
    </row>
    <row r="187" spans="1:12">
      <c r="A187" s="1291">
        <v>44</v>
      </c>
      <c r="B187" s="95"/>
      <c r="C187" s="1167"/>
      <c r="D187" s="1181"/>
      <c r="E187" s="92"/>
      <c r="F187" s="1289"/>
      <c r="G187" s="1167"/>
      <c r="H187" s="1167"/>
      <c r="I187" s="1167"/>
      <c r="J187" s="1181"/>
      <c r="K187" s="1942"/>
      <c r="L187" s="1960">
        <v>44</v>
      </c>
    </row>
    <row r="188" spans="1:12">
      <c r="A188" s="1291">
        <v>45</v>
      </c>
      <c r="B188" s="931" t="s">
        <v>1585</v>
      </c>
      <c r="C188" s="1167"/>
      <c r="D188" s="1794">
        <f>SUM(D154:D187)</f>
        <v>0</v>
      </c>
      <c r="E188" s="1945">
        <f>SUM(E154:E187)</f>
        <v>0</v>
      </c>
      <c r="F188" s="1289"/>
      <c r="G188" s="1167"/>
      <c r="H188" s="1167"/>
      <c r="I188" s="1167"/>
      <c r="J188" s="1794">
        <f>SUM(J154:J187)</f>
        <v>0</v>
      </c>
      <c r="K188" s="1794">
        <f>SUM(K154:K187)</f>
        <v>0</v>
      </c>
      <c r="L188" s="1960">
        <v>45</v>
      </c>
    </row>
    <row r="189" spans="1:12">
      <c r="A189" s="1291">
        <v>46</v>
      </c>
      <c r="B189" s="95"/>
      <c r="C189" s="1167"/>
      <c r="D189" s="1167"/>
      <c r="E189" s="791"/>
      <c r="F189" s="1289"/>
      <c r="G189" s="1167"/>
      <c r="H189" s="1167"/>
      <c r="I189" s="1167"/>
      <c r="J189" s="1167"/>
      <c r="K189" s="1180"/>
      <c r="L189" s="1960">
        <v>46</v>
      </c>
    </row>
    <row r="190" spans="1:12">
      <c r="A190" s="1291">
        <v>47</v>
      </c>
      <c r="B190" s="95"/>
      <c r="C190" s="1167"/>
      <c r="D190" s="1167"/>
      <c r="E190" s="791"/>
      <c r="F190" s="1289"/>
      <c r="G190" s="1167"/>
      <c r="H190" s="1167"/>
      <c r="I190" s="1167"/>
      <c r="J190" s="1167"/>
      <c r="K190" s="1180"/>
      <c r="L190" s="1960">
        <v>47</v>
      </c>
    </row>
    <row r="191" spans="1:12" ht="15.75" thickBot="1">
      <c r="A191" s="1293">
        <v>48</v>
      </c>
      <c r="B191" s="793"/>
      <c r="C191" s="793"/>
      <c r="D191" s="1391"/>
      <c r="E191" s="1392"/>
      <c r="F191" s="1954"/>
      <c r="G191" s="1951"/>
      <c r="H191" s="1951"/>
      <c r="I191" s="1955"/>
      <c r="J191" s="1391"/>
      <c r="K191" s="1391"/>
      <c r="L191" s="1961">
        <v>48</v>
      </c>
    </row>
    <row r="192" spans="1:12">
      <c r="A192" s="95" t="str">
        <f>A64</f>
        <v xml:space="preserve"> FERC FORM NO.1 (ED. 12-96) NYPSC Modified-96</v>
      </c>
      <c r="B192" s="95"/>
      <c r="C192" s="95"/>
      <c r="D192" s="95"/>
      <c r="E192" s="95"/>
      <c r="F192" s="95" t="str">
        <f>A64</f>
        <v xml:space="preserve"> FERC FORM NO.1 (ED. 12-96) NYPSC Modified-96</v>
      </c>
      <c r="G192" s="95"/>
      <c r="H192" s="95"/>
      <c r="I192" s="95"/>
      <c r="J192" s="95"/>
      <c r="K192" s="95"/>
      <c r="L192" s="95"/>
    </row>
    <row r="193" spans="1:12">
      <c r="A193" s="789" t="s">
        <v>3599</v>
      </c>
      <c r="B193" s="789"/>
      <c r="C193" s="789"/>
      <c r="D193" s="789"/>
      <c r="E193" s="789"/>
      <c r="F193" s="789" t="s">
        <v>3600</v>
      </c>
      <c r="G193" s="789"/>
      <c r="H193" s="789"/>
      <c r="I193" s="789"/>
      <c r="J193" s="789"/>
      <c r="K193" s="789"/>
      <c r="L193" s="789"/>
    </row>
    <row r="194" spans="1:12">
      <c r="A194" s="95"/>
      <c r="B194" s="95"/>
      <c r="C194" s="95"/>
      <c r="D194" s="95"/>
      <c r="E194" s="95"/>
      <c r="F194" s="95"/>
      <c r="G194" s="95"/>
      <c r="H194" s="95"/>
      <c r="I194" s="95"/>
      <c r="J194" s="95"/>
      <c r="K194" s="95"/>
      <c r="L194" s="95"/>
    </row>
    <row r="195" spans="1:12">
      <c r="A195" s="95"/>
      <c r="B195" s="95"/>
      <c r="C195" s="95"/>
      <c r="D195" s="95"/>
      <c r="E195" s="95"/>
      <c r="F195" s="95"/>
      <c r="G195" s="95"/>
      <c r="H195" s="95"/>
      <c r="I195" s="95"/>
      <c r="J195" s="95"/>
      <c r="K195" s="95"/>
      <c r="L195" s="95"/>
    </row>
    <row r="196" spans="1:12">
      <c r="A196" s="95"/>
      <c r="B196" s="95"/>
      <c r="C196" s="95"/>
      <c r="D196" s="95"/>
      <c r="E196" s="95"/>
      <c r="F196" s="95"/>
      <c r="G196" s="95"/>
      <c r="H196" s="95"/>
      <c r="I196" s="95"/>
      <c r="J196" s="95"/>
      <c r="K196" s="95"/>
      <c r="L196" s="95"/>
    </row>
    <row r="197" spans="1:12">
      <c r="A197" s="95"/>
      <c r="B197" s="95"/>
      <c r="C197" s="95"/>
      <c r="D197" s="95"/>
      <c r="E197" s="95"/>
      <c r="F197" s="95"/>
      <c r="G197" s="95"/>
      <c r="H197" s="95"/>
      <c r="I197" s="95"/>
      <c r="J197" s="95"/>
      <c r="K197" s="95"/>
      <c r="L197" s="95"/>
    </row>
    <row r="198" spans="1:12">
      <c r="A198" s="95"/>
      <c r="B198" s="95"/>
      <c r="C198" s="95"/>
      <c r="D198" s="95"/>
      <c r="E198" s="95"/>
      <c r="F198" s="95"/>
      <c r="G198" s="95"/>
      <c r="H198" s="95"/>
      <c r="I198" s="95"/>
      <c r="J198" s="95"/>
      <c r="K198" s="95"/>
      <c r="L198" s="95"/>
    </row>
    <row r="199" spans="1:12">
      <c r="A199" s="95"/>
      <c r="B199" s="95"/>
      <c r="C199" s="95"/>
      <c r="D199" s="95"/>
      <c r="E199" s="95"/>
      <c r="F199" s="95"/>
      <c r="G199" s="95"/>
      <c r="H199" s="95"/>
      <c r="I199" s="95"/>
      <c r="J199" s="95"/>
      <c r="K199" s="95"/>
      <c r="L199" s="95"/>
    </row>
    <row r="200" spans="1:12">
      <c r="A200" s="95"/>
      <c r="B200" s="95"/>
      <c r="C200" s="95"/>
      <c r="D200" s="95"/>
      <c r="E200" s="95"/>
      <c r="F200" s="95"/>
      <c r="G200" s="95"/>
      <c r="H200" s="95"/>
      <c r="I200" s="95"/>
      <c r="J200" s="95"/>
      <c r="K200" s="95"/>
      <c r="L200" s="95"/>
    </row>
    <row r="201" spans="1:12">
      <c r="A201" s="95"/>
      <c r="B201" s="95"/>
      <c r="C201" s="95"/>
      <c r="D201" s="95"/>
      <c r="E201" s="95"/>
      <c r="F201" s="95"/>
      <c r="G201" s="95"/>
      <c r="H201" s="95"/>
      <c r="I201" s="95"/>
      <c r="J201" s="95"/>
      <c r="K201" s="95"/>
      <c r="L201" s="95"/>
    </row>
    <row r="202" spans="1:12">
      <c r="A202" s="95"/>
      <c r="B202" s="95"/>
      <c r="C202" s="95"/>
      <c r="D202" s="95"/>
      <c r="E202" s="95"/>
      <c r="F202" s="95"/>
      <c r="G202" s="95"/>
      <c r="H202" s="95"/>
      <c r="I202" s="95"/>
      <c r="J202" s="95"/>
      <c r="K202" s="95"/>
      <c r="L202" s="95"/>
    </row>
    <row r="203" spans="1:12">
      <c r="A203" s="95"/>
      <c r="B203" s="95"/>
      <c r="C203" s="95"/>
      <c r="D203" s="95"/>
      <c r="E203" s="95"/>
      <c r="F203" s="95"/>
      <c r="G203" s="95"/>
      <c r="H203" s="95"/>
      <c r="I203" s="95"/>
      <c r="J203" s="95"/>
      <c r="K203" s="95"/>
      <c r="L203" s="95"/>
    </row>
    <row r="204" spans="1:12">
      <c r="A204" s="95"/>
      <c r="B204" s="95"/>
      <c r="C204" s="95"/>
      <c r="D204" s="95"/>
      <c r="E204" s="95"/>
      <c r="F204" s="95"/>
      <c r="G204" s="95"/>
      <c r="H204" s="95"/>
      <c r="I204" s="95"/>
      <c r="J204" s="95"/>
      <c r="K204" s="95"/>
      <c r="L204" s="95"/>
    </row>
    <row r="205" spans="1:12">
      <c r="A205" s="95"/>
      <c r="B205" s="95"/>
      <c r="C205" s="95"/>
      <c r="D205" s="95"/>
      <c r="E205" s="95"/>
      <c r="F205" s="95"/>
      <c r="G205" s="95"/>
      <c r="H205" s="95"/>
      <c r="I205" s="95"/>
      <c r="J205" s="95"/>
      <c r="K205" s="95"/>
      <c r="L205" s="95"/>
    </row>
    <row r="206" spans="1:12">
      <c r="A206" s="95"/>
      <c r="B206" s="95"/>
      <c r="C206" s="95"/>
      <c r="D206" s="95"/>
      <c r="E206" s="95"/>
      <c r="F206" s="95"/>
      <c r="G206" s="95"/>
      <c r="H206" s="95"/>
      <c r="I206" s="95"/>
      <c r="J206" s="95"/>
      <c r="K206" s="95"/>
      <c r="L206" s="95"/>
    </row>
    <row r="207" spans="1:12">
      <c r="A207" s="95"/>
      <c r="B207" s="95"/>
      <c r="C207" s="95"/>
      <c r="D207" s="95"/>
      <c r="E207" s="95"/>
      <c r="F207" s="95"/>
      <c r="G207" s="95"/>
      <c r="H207" s="95"/>
      <c r="I207" s="95"/>
      <c r="J207" s="95"/>
      <c r="K207" s="95"/>
      <c r="L207" s="95"/>
    </row>
    <row r="208" spans="1:12">
      <c r="A208" s="95"/>
      <c r="B208" s="95"/>
      <c r="C208" s="95"/>
      <c r="D208" s="95"/>
      <c r="E208" s="95"/>
      <c r="F208" s="95"/>
      <c r="G208" s="95"/>
      <c r="H208" s="95"/>
      <c r="I208" s="95"/>
      <c r="J208" s="95"/>
      <c r="K208" s="95"/>
      <c r="L208" s="95"/>
    </row>
    <row r="209" spans="1:12">
      <c r="A209" s="95"/>
      <c r="B209" s="95"/>
      <c r="C209" s="95"/>
      <c r="D209" s="95"/>
      <c r="E209" s="95"/>
      <c r="F209" s="95"/>
      <c r="G209" s="95"/>
      <c r="H209" s="95"/>
      <c r="I209" s="95"/>
      <c r="J209" s="95"/>
      <c r="K209" s="95"/>
      <c r="L209" s="95"/>
    </row>
    <row r="210" spans="1:12">
      <c r="A210" s="95"/>
      <c r="B210" s="95"/>
      <c r="C210" s="95"/>
      <c r="D210" s="95"/>
      <c r="E210" s="95"/>
      <c r="F210" s="95"/>
      <c r="G210" s="95"/>
      <c r="H210" s="95"/>
      <c r="I210" s="95"/>
      <c r="J210" s="95"/>
      <c r="K210" s="95"/>
      <c r="L210" s="95"/>
    </row>
    <row r="211" spans="1:12">
      <c r="A211" s="95"/>
      <c r="B211" s="95"/>
      <c r="C211" s="95"/>
      <c r="D211" s="95"/>
      <c r="E211" s="95"/>
      <c r="F211" s="95"/>
      <c r="G211" s="95"/>
      <c r="H211" s="95"/>
      <c r="I211" s="95"/>
      <c r="J211" s="95"/>
      <c r="K211" s="95"/>
      <c r="L211" s="95"/>
    </row>
    <row r="212" spans="1:12">
      <c r="A212" s="95"/>
      <c r="B212" s="95"/>
      <c r="C212" s="95"/>
      <c r="D212" s="95"/>
      <c r="E212" s="95"/>
      <c r="F212" s="95"/>
      <c r="G212" s="95"/>
      <c r="H212" s="95"/>
      <c r="I212" s="95"/>
      <c r="J212" s="95"/>
      <c r="K212" s="95"/>
      <c r="L212" s="95"/>
    </row>
    <row r="213" spans="1:12">
      <c r="A213" s="95"/>
      <c r="B213" s="95"/>
      <c r="C213" s="95"/>
      <c r="D213" s="95"/>
      <c r="E213" s="95"/>
      <c r="F213" s="95"/>
      <c r="G213" s="95"/>
      <c r="H213" s="95"/>
      <c r="I213" s="95"/>
      <c r="J213" s="95"/>
      <c r="K213" s="95"/>
      <c r="L213" s="95"/>
    </row>
    <row r="214" spans="1:12">
      <c r="A214" s="95"/>
      <c r="B214" s="95"/>
      <c r="C214" s="95"/>
      <c r="D214" s="95"/>
      <c r="E214" s="95"/>
      <c r="F214" s="95"/>
      <c r="G214" s="95"/>
      <c r="H214" s="95"/>
      <c r="I214" s="95"/>
      <c r="J214" s="95"/>
      <c r="K214" s="95"/>
      <c r="L214" s="95"/>
    </row>
    <row r="215" spans="1:12">
      <c r="A215" s="95"/>
      <c r="B215" s="95"/>
      <c r="C215" s="95"/>
      <c r="D215" s="95"/>
      <c r="E215" s="95"/>
      <c r="F215" s="95"/>
      <c r="G215" s="95"/>
      <c r="H215" s="95"/>
      <c r="I215" s="95"/>
      <c r="J215" s="95"/>
      <c r="K215" s="95"/>
      <c r="L215" s="95"/>
    </row>
    <row r="216" spans="1:12">
      <c r="A216" s="95"/>
      <c r="B216" s="95"/>
      <c r="C216" s="95"/>
      <c r="D216" s="95"/>
      <c r="E216" s="95"/>
      <c r="F216" s="95"/>
      <c r="G216" s="95"/>
      <c r="H216" s="95"/>
      <c r="I216" s="95"/>
      <c r="J216" s="95"/>
      <c r="K216" s="95"/>
      <c r="L216" s="95"/>
    </row>
    <row r="217" spans="1:12">
      <c r="A217" s="95"/>
      <c r="B217" s="95"/>
      <c r="C217" s="95"/>
      <c r="D217" s="95"/>
      <c r="E217" s="95"/>
      <c r="F217" s="95"/>
      <c r="G217" s="95"/>
      <c r="H217" s="95"/>
      <c r="I217" s="95"/>
      <c r="J217" s="95"/>
      <c r="K217" s="95"/>
      <c r="L217" s="95"/>
    </row>
    <row r="218" spans="1:12">
      <c r="A218" s="95"/>
      <c r="B218" s="95"/>
      <c r="C218" s="95"/>
      <c r="D218" s="95"/>
      <c r="E218" s="95"/>
      <c r="F218" s="95"/>
      <c r="G218" s="95"/>
      <c r="H218" s="95"/>
      <c r="I218" s="95"/>
      <c r="J218" s="95"/>
      <c r="K218" s="95"/>
      <c r="L218" s="95"/>
    </row>
    <row r="219" spans="1:12">
      <c r="A219" s="95"/>
      <c r="B219" s="95"/>
      <c r="C219" s="95"/>
      <c r="D219" s="95"/>
      <c r="E219" s="95"/>
      <c r="F219" s="95"/>
      <c r="G219" s="95"/>
      <c r="H219" s="95"/>
      <c r="I219" s="95"/>
      <c r="J219" s="95"/>
      <c r="K219" s="95"/>
      <c r="L219" s="95"/>
    </row>
    <row r="220" spans="1:12">
      <c r="A220" s="95"/>
      <c r="B220" s="95"/>
      <c r="C220" s="95"/>
      <c r="D220" s="95"/>
      <c r="E220" s="95"/>
      <c r="F220" s="95"/>
      <c r="G220" s="95"/>
      <c r="H220" s="95"/>
      <c r="I220" s="95"/>
      <c r="J220" s="95"/>
      <c r="K220" s="95"/>
      <c r="L220" s="95"/>
    </row>
    <row r="221" spans="1:12">
      <c r="A221" s="95"/>
      <c r="B221" s="95"/>
      <c r="C221" s="95"/>
      <c r="D221" s="95"/>
      <c r="E221" s="95"/>
      <c r="F221" s="95"/>
      <c r="G221" s="95"/>
      <c r="H221" s="95"/>
      <c r="I221" s="95"/>
      <c r="J221" s="95"/>
      <c r="K221" s="95"/>
      <c r="L221" s="95"/>
    </row>
    <row r="222" spans="1:12">
      <c r="A222" s="95"/>
      <c r="B222" s="95"/>
      <c r="C222" s="95"/>
      <c r="D222" s="95"/>
      <c r="E222" s="95"/>
      <c r="F222" s="95"/>
      <c r="G222" s="95"/>
      <c r="H222" s="95"/>
      <c r="I222" s="95"/>
      <c r="J222" s="95"/>
      <c r="K222" s="95"/>
      <c r="L222" s="95"/>
    </row>
    <row r="223" spans="1:12">
      <c r="A223" s="95"/>
      <c r="B223" s="95"/>
      <c r="C223" s="95"/>
      <c r="D223" s="95"/>
      <c r="E223" s="95"/>
      <c r="F223" s="95"/>
      <c r="G223" s="95"/>
      <c r="H223" s="95"/>
      <c r="I223" s="95"/>
      <c r="J223" s="95"/>
      <c r="K223" s="95"/>
      <c r="L223" s="95"/>
    </row>
    <row r="224" spans="1:12">
      <c r="A224" s="95"/>
      <c r="B224" s="95"/>
      <c r="C224" s="95"/>
      <c r="D224" s="95"/>
      <c r="E224" s="95"/>
      <c r="F224" s="95"/>
      <c r="G224" s="95"/>
      <c r="H224" s="95"/>
      <c r="I224" s="95"/>
      <c r="J224" s="95"/>
      <c r="K224" s="95"/>
      <c r="L224" s="95"/>
    </row>
    <row r="225" spans="1:12">
      <c r="A225" s="95"/>
      <c r="B225" s="95"/>
      <c r="C225" s="95"/>
      <c r="D225" s="95"/>
      <c r="E225" s="95"/>
      <c r="F225" s="95"/>
      <c r="G225" s="95"/>
      <c r="H225" s="95"/>
      <c r="I225" s="95"/>
      <c r="J225" s="95"/>
      <c r="K225" s="95"/>
      <c r="L225" s="95"/>
    </row>
    <row r="226" spans="1:12">
      <c r="A226" s="95"/>
      <c r="B226" s="95"/>
      <c r="C226" s="95"/>
      <c r="D226" s="95"/>
      <c r="E226" s="95"/>
      <c r="F226" s="95"/>
      <c r="G226" s="95"/>
      <c r="H226" s="95"/>
      <c r="I226" s="95"/>
      <c r="J226" s="95"/>
      <c r="K226" s="95"/>
      <c r="L226" s="95"/>
    </row>
    <row r="227" spans="1:12">
      <c r="A227" s="95"/>
      <c r="B227" s="95"/>
      <c r="C227" s="95"/>
      <c r="D227" s="95"/>
      <c r="E227" s="95"/>
      <c r="F227" s="95"/>
      <c r="G227" s="95"/>
      <c r="H227" s="95"/>
      <c r="I227" s="95"/>
      <c r="J227" s="95"/>
      <c r="K227" s="95"/>
      <c r="L227" s="95"/>
    </row>
    <row r="228" spans="1:12">
      <c r="A228" s="95"/>
      <c r="B228" s="95"/>
      <c r="C228" s="95"/>
      <c r="D228" s="95"/>
      <c r="E228" s="95"/>
      <c r="F228" s="95"/>
      <c r="G228" s="95"/>
      <c r="H228" s="95"/>
      <c r="I228" s="95"/>
      <c r="J228" s="95"/>
      <c r="K228" s="95"/>
      <c r="L228" s="95"/>
    </row>
    <row r="229" spans="1:12">
      <c r="A229" s="95"/>
      <c r="B229" s="95"/>
      <c r="C229" s="95"/>
      <c r="D229" s="95"/>
      <c r="E229" s="95"/>
      <c r="F229" s="95"/>
      <c r="G229" s="95"/>
      <c r="H229" s="95"/>
      <c r="I229" s="95"/>
      <c r="J229" s="95"/>
      <c r="K229" s="95"/>
      <c r="L229" s="95"/>
    </row>
    <row r="230" spans="1:12">
      <c r="A230" s="95"/>
      <c r="B230" s="95"/>
      <c r="C230" s="95"/>
      <c r="D230" s="95"/>
      <c r="E230" s="95"/>
      <c r="F230" s="95"/>
      <c r="G230" s="95"/>
      <c r="H230" s="95"/>
      <c r="I230" s="95"/>
      <c r="J230" s="95"/>
      <c r="K230" s="95"/>
      <c r="L230" s="95"/>
    </row>
    <row r="231" spans="1:12">
      <c r="A231" s="95"/>
      <c r="B231" s="95"/>
      <c r="C231" s="95"/>
      <c r="D231" s="95"/>
      <c r="E231" s="95"/>
      <c r="F231" s="95"/>
      <c r="G231" s="95"/>
      <c r="H231" s="95"/>
      <c r="I231" s="95"/>
      <c r="J231" s="95"/>
      <c r="K231" s="95"/>
      <c r="L231" s="95"/>
    </row>
    <row r="232" spans="1:12">
      <c r="A232" s="95"/>
      <c r="B232" s="95"/>
      <c r="C232" s="95"/>
      <c r="D232" s="95"/>
      <c r="E232" s="95"/>
      <c r="F232" s="95"/>
      <c r="G232" s="95"/>
      <c r="H232" s="95"/>
      <c r="I232" s="95"/>
      <c r="J232" s="95"/>
      <c r="K232" s="95"/>
      <c r="L232" s="95"/>
    </row>
    <row r="233" spans="1:12">
      <c r="A233" s="95"/>
      <c r="B233" s="95"/>
      <c r="C233" s="95"/>
      <c r="D233" s="95"/>
      <c r="E233" s="95"/>
      <c r="F233" s="95"/>
      <c r="G233" s="95"/>
      <c r="H233" s="95"/>
      <c r="I233" s="95"/>
      <c r="J233" s="95"/>
      <c r="K233" s="95"/>
      <c r="L233" s="95"/>
    </row>
    <row r="234" spans="1:12">
      <c r="A234" s="95"/>
      <c r="B234" s="95"/>
      <c r="C234" s="95"/>
      <c r="D234" s="95"/>
      <c r="E234" s="95"/>
      <c r="F234" s="95"/>
      <c r="G234" s="95"/>
      <c r="H234" s="95"/>
      <c r="I234" s="95"/>
      <c r="J234" s="95"/>
      <c r="K234" s="95"/>
      <c r="L234" s="95"/>
    </row>
    <row r="235" spans="1:12">
      <c r="A235" s="95"/>
      <c r="B235" s="95"/>
      <c r="C235" s="95"/>
      <c r="D235" s="95"/>
      <c r="E235" s="95"/>
      <c r="F235" s="95"/>
      <c r="G235" s="95"/>
      <c r="H235" s="95"/>
      <c r="I235" s="95"/>
      <c r="J235" s="95"/>
      <c r="K235" s="95"/>
      <c r="L235" s="95"/>
    </row>
    <row r="236" spans="1:12">
      <c r="A236" s="95"/>
      <c r="B236" s="95"/>
      <c r="C236" s="95"/>
      <c r="D236" s="95"/>
      <c r="E236" s="95"/>
      <c r="F236" s="95"/>
      <c r="G236" s="95"/>
      <c r="H236" s="95"/>
      <c r="I236" s="95"/>
      <c r="J236" s="95"/>
      <c r="K236" s="95"/>
      <c r="L236" s="95"/>
    </row>
    <row r="237" spans="1:12">
      <c r="A237" s="95"/>
      <c r="B237" s="95"/>
      <c r="C237" s="95"/>
      <c r="D237" s="95"/>
      <c r="E237" s="95"/>
      <c r="F237" s="95"/>
      <c r="G237" s="95"/>
      <c r="H237" s="95"/>
      <c r="I237" s="95"/>
      <c r="J237" s="95"/>
      <c r="K237" s="95"/>
      <c r="L237" s="95"/>
    </row>
    <row r="238" spans="1:12">
      <c r="A238" s="95"/>
      <c r="B238" s="95"/>
      <c r="C238" s="95"/>
      <c r="D238" s="95"/>
      <c r="E238" s="95"/>
      <c r="F238" s="95"/>
      <c r="G238" s="95"/>
      <c r="H238" s="95"/>
      <c r="I238" s="95"/>
      <c r="J238" s="95"/>
      <c r="K238" s="95"/>
      <c r="L238" s="95"/>
    </row>
    <row r="239" spans="1:12">
      <c r="A239" s="95"/>
      <c r="B239" s="95"/>
      <c r="C239" s="95"/>
      <c r="D239" s="95"/>
      <c r="E239" s="95"/>
      <c r="F239" s="95"/>
      <c r="G239" s="95"/>
      <c r="H239" s="95"/>
      <c r="I239" s="95"/>
      <c r="J239" s="95"/>
      <c r="K239" s="95"/>
      <c r="L239" s="95"/>
    </row>
    <row r="240" spans="1:12">
      <c r="A240" s="95"/>
      <c r="B240" s="95"/>
      <c r="C240" s="95"/>
      <c r="D240" s="95"/>
      <c r="E240" s="95"/>
      <c r="F240" s="95"/>
      <c r="G240" s="95"/>
      <c r="H240" s="95"/>
      <c r="I240" s="95"/>
      <c r="J240" s="95"/>
      <c r="K240" s="95"/>
      <c r="L240" s="95"/>
    </row>
    <row r="241" spans="1:12">
      <c r="A241" s="95"/>
      <c r="B241" s="95"/>
      <c r="C241" s="95"/>
      <c r="D241" s="95"/>
      <c r="E241" s="95"/>
      <c r="F241" s="95"/>
      <c r="G241" s="95"/>
      <c r="H241" s="95"/>
      <c r="I241" s="95"/>
      <c r="J241" s="95"/>
      <c r="K241" s="95"/>
      <c r="L241" s="95"/>
    </row>
    <row r="242" spans="1:12">
      <c r="A242" s="95"/>
      <c r="B242" s="95"/>
      <c r="C242" s="95"/>
      <c r="D242" s="95"/>
      <c r="E242" s="95"/>
      <c r="F242" s="95"/>
      <c r="G242" s="95"/>
      <c r="H242" s="95"/>
      <c r="I242" s="95"/>
      <c r="J242" s="95"/>
      <c r="K242" s="95"/>
      <c r="L242" s="95"/>
    </row>
    <row r="243" spans="1:12">
      <c r="A243" s="95"/>
      <c r="B243" s="95"/>
      <c r="C243" s="95"/>
      <c r="D243" s="95"/>
      <c r="E243" s="95"/>
      <c r="F243" s="95"/>
      <c r="G243" s="95"/>
      <c r="H243" s="95"/>
      <c r="I243" s="95"/>
      <c r="J243" s="95"/>
      <c r="K243" s="95"/>
      <c r="L243" s="95"/>
    </row>
    <row r="244" spans="1:12">
      <c r="A244" s="95"/>
      <c r="B244" s="95"/>
      <c r="C244" s="95"/>
      <c r="D244" s="95"/>
      <c r="E244" s="95"/>
      <c r="F244" s="95"/>
      <c r="G244" s="95"/>
      <c r="H244" s="95"/>
      <c r="I244" s="95"/>
      <c r="J244" s="95"/>
      <c r="K244" s="95"/>
      <c r="L244" s="95"/>
    </row>
    <row r="245" spans="1:12">
      <c r="A245" s="95"/>
      <c r="B245" s="95"/>
      <c r="C245" s="95"/>
      <c r="D245" s="95"/>
      <c r="E245" s="95"/>
      <c r="F245" s="95"/>
      <c r="G245" s="95"/>
      <c r="H245" s="95"/>
      <c r="I245" s="95"/>
      <c r="J245" s="95"/>
      <c r="K245" s="95"/>
      <c r="L245" s="95"/>
    </row>
    <row r="246" spans="1:12">
      <c r="A246" s="95"/>
      <c r="B246" s="95"/>
      <c r="C246" s="95"/>
      <c r="D246" s="95"/>
      <c r="E246" s="95"/>
      <c r="F246" s="95"/>
      <c r="G246" s="95"/>
      <c r="H246" s="95"/>
      <c r="I246" s="95"/>
      <c r="J246" s="95"/>
      <c r="K246" s="95"/>
      <c r="L246" s="95"/>
    </row>
    <row r="247" spans="1:12">
      <c r="A247" s="95"/>
      <c r="B247" s="95"/>
      <c r="C247" s="95"/>
      <c r="D247" s="95"/>
      <c r="E247" s="95"/>
      <c r="F247" s="95"/>
      <c r="G247" s="95"/>
      <c r="H247" s="95"/>
      <c r="I247" s="95"/>
      <c r="J247" s="95"/>
      <c r="K247" s="95"/>
      <c r="L247" s="95"/>
    </row>
    <row r="248" spans="1:12">
      <c r="A248" s="95"/>
      <c r="B248" s="95"/>
      <c r="C248" s="95"/>
      <c r="D248" s="95"/>
      <c r="E248" s="95"/>
      <c r="F248" s="95"/>
      <c r="G248" s="95"/>
      <c r="H248" s="95"/>
      <c r="I248" s="95"/>
      <c r="J248" s="95"/>
      <c r="K248" s="95"/>
      <c r="L248" s="95"/>
    </row>
    <row r="249" spans="1:12">
      <c r="A249" s="95"/>
      <c r="B249" s="95"/>
      <c r="C249" s="95"/>
      <c r="D249" s="95"/>
      <c r="E249" s="95"/>
      <c r="F249" s="95"/>
      <c r="G249" s="95"/>
      <c r="H249" s="95"/>
      <c r="I249" s="95"/>
      <c r="J249" s="95"/>
      <c r="K249" s="95"/>
      <c r="L249" s="95"/>
    </row>
    <row r="250" spans="1:12">
      <c r="A250" s="95"/>
      <c r="B250" s="95"/>
      <c r="C250" s="95"/>
      <c r="D250" s="95"/>
      <c r="E250" s="95"/>
      <c r="F250" s="95"/>
      <c r="G250" s="95"/>
      <c r="H250" s="95"/>
      <c r="I250" s="95"/>
      <c r="J250" s="95"/>
      <c r="K250" s="95"/>
      <c r="L250" s="95"/>
    </row>
    <row r="251" spans="1:12">
      <c r="A251" s="95"/>
      <c r="B251" s="95"/>
      <c r="C251" s="95"/>
      <c r="D251" s="95"/>
      <c r="E251" s="95"/>
      <c r="F251" s="95"/>
      <c r="G251" s="95"/>
      <c r="H251" s="95"/>
      <c r="I251" s="95"/>
      <c r="J251" s="95"/>
      <c r="K251" s="95"/>
      <c r="L251" s="95"/>
    </row>
    <row r="252" spans="1:12">
      <c r="A252" s="95"/>
      <c r="B252" s="95"/>
      <c r="C252" s="95"/>
      <c r="D252" s="95"/>
      <c r="E252" s="95"/>
      <c r="F252" s="95"/>
      <c r="G252" s="95"/>
      <c r="H252" s="95"/>
      <c r="I252" s="95"/>
      <c r="J252" s="95"/>
      <c r="K252" s="95"/>
      <c r="L252" s="95"/>
    </row>
    <row r="253" spans="1:12">
      <c r="A253" s="95"/>
      <c r="B253" s="95"/>
      <c r="C253" s="95"/>
      <c r="D253" s="95"/>
      <c r="E253" s="95"/>
      <c r="F253" s="95"/>
      <c r="G253" s="95"/>
      <c r="H253" s="95"/>
      <c r="I253" s="95"/>
      <c r="J253" s="95"/>
      <c r="K253" s="95"/>
      <c r="L253" s="95"/>
    </row>
    <row r="254" spans="1:12">
      <c r="A254" s="95"/>
      <c r="B254" s="95"/>
      <c r="C254" s="95"/>
      <c r="D254" s="95"/>
      <c r="E254" s="95"/>
      <c r="F254" s="95"/>
      <c r="G254" s="95"/>
      <c r="H254" s="95"/>
      <c r="I254" s="95"/>
      <c r="J254" s="95"/>
      <c r="K254" s="95"/>
      <c r="L254" s="95"/>
    </row>
    <row r="255" spans="1:12">
      <c r="A255" s="95"/>
      <c r="B255" s="95"/>
      <c r="C255" s="95"/>
      <c r="D255" s="95"/>
      <c r="E255" s="95"/>
      <c r="F255" s="95"/>
      <c r="G255" s="95"/>
      <c r="H255" s="95"/>
      <c r="I255" s="95"/>
      <c r="J255" s="95"/>
      <c r="K255" s="95"/>
      <c r="L255" s="95"/>
    </row>
    <row r="256" spans="1:12">
      <c r="A256" s="95"/>
      <c r="B256" s="95"/>
      <c r="C256" s="95"/>
      <c r="D256" s="95"/>
      <c r="E256" s="95"/>
      <c r="F256" s="95"/>
      <c r="G256" s="95"/>
      <c r="H256" s="95"/>
      <c r="I256" s="95"/>
      <c r="J256" s="95"/>
      <c r="K256" s="95"/>
      <c r="L256" s="95"/>
    </row>
    <row r="257" spans="1:12">
      <c r="A257" s="95"/>
      <c r="B257" s="95"/>
      <c r="C257" s="95"/>
      <c r="D257" s="95"/>
      <c r="E257" s="95"/>
      <c r="F257" s="95"/>
      <c r="G257" s="95"/>
      <c r="H257" s="95"/>
      <c r="I257" s="95"/>
      <c r="J257" s="95"/>
      <c r="K257" s="95"/>
      <c r="L257" s="95"/>
    </row>
    <row r="258" spans="1:12">
      <c r="A258" s="95"/>
      <c r="B258" s="95"/>
      <c r="C258" s="95"/>
      <c r="D258" s="95"/>
      <c r="E258" s="95"/>
      <c r="F258" s="95"/>
      <c r="G258" s="95"/>
      <c r="H258" s="95"/>
      <c r="I258" s="95"/>
      <c r="J258" s="95"/>
      <c r="K258" s="95"/>
      <c r="L258" s="95"/>
    </row>
    <row r="259" spans="1:12">
      <c r="A259" s="95"/>
      <c r="B259" s="95"/>
      <c r="C259" s="95"/>
      <c r="D259" s="95"/>
      <c r="E259" s="95"/>
      <c r="F259" s="95"/>
      <c r="G259" s="95"/>
      <c r="H259" s="95"/>
      <c r="I259" s="95"/>
      <c r="J259" s="95"/>
      <c r="K259" s="95"/>
      <c r="L259" s="95"/>
    </row>
    <row r="260" spans="1:12">
      <c r="A260" s="95"/>
      <c r="B260" s="95"/>
      <c r="C260" s="95"/>
      <c r="D260" s="95"/>
      <c r="E260" s="95"/>
      <c r="F260" s="95"/>
      <c r="G260" s="95"/>
      <c r="H260" s="95"/>
      <c r="I260" s="95"/>
      <c r="J260" s="95"/>
      <c r="K260" s="95"/>
      <c r="L260" s="95"/>
    </row>
    <row r="261" spans="1:12">
      <c r="A261" s="95"/>
      <c r="B261" s="95"/>
      <c r="C261" s="95"/>
      <c r="D261" s="95"/>
      <c r="E261" s="95"/>
      <c r="F261" s="95"/>
      <c r="G261" s="95"/>
      <c r="H261" s="95"/>
      <c r="I261" s="95"/>
      <c r="J261" s="95"/>
      <c r="K261" s="95"/>
      <c r="L261" s="95"/>
    </row>
    <row r="262" spans="1:12">
      <c r="A262" s="95"/>
      <c r="B262" s="95"/>
      <c r="C262" s="95"/>
      <c r="D262" s="95"/>
      <c r="E262" s="95"/>
      <c r="F262" s="95"/>
      <c r="G262" s="95"/>
      <c r="H262" s="95"/>
      <c r="I262" s="95"/>
      <c r="J262" s="95"/>
      <c r="K262" s="95"/>
      <c r="L262" s="95"/>
    </row>
    <row r="263" spans="1:12">
      <c r="A263" s="95"/>
      <c r="B263" s="95"/>
      <c r="C263" s="95"/>
      <c r="D263" s="95"/>
      <c r="E263" s="95"/>
      <c r="F263" s="95"/>
      <c r="G263" s="95"/>
      <c r="H263" s="95"/>
      <c r="I263" s="95"/>
      <c r="J263" s="95"/>
      <c r="K263" s="95"/>
      <c r="L263" s="95"/>
    </row>
    <row r="264" spans="1:12">
      <c r="A264" s="95"/>
      <c r="B264" s="95"/>
      <c r="C264" s="95"/>
      <c r="D264" s="95"/>
      <c r="E264" s="95"/>
      <c r="F264" s="95"/>
      <c r="G264" s="95"/>
      <c r="H264" s="95"/>
      <c r="I264" s="95"/>
      <c r="J264" s="95"/>
      <c r="K264" s="95"/>
      <c r="L264" s="95"/>
    </row>
    <row r="265" spans="1:12">
      <c r="A265" s="95"/>
      <c r="B265" s="95"/>
      <c r="C265" s="95"/>
      <c r="D265" s="95"/>
      <c r="E265" s="95"/>
      <c r="F265" s="95"/>
      <c r="G265" s="95"/>
      <c r="H265" s="95"/>
      <c r="I265" s="95"/>
      <c r="J265" s="95"/>
      <c r="K265" s="95"/>
      <c r="L265" s="95"/>
    </row>
    <row r="266" spans="1:12">
      <c r="A266" s="95"/>
      <c r="B266" s="95"/>
      <c r="C266" s="95"/>
      <c r="D266" s="95"/>
      <c r="E266" s="95"/>
      <c r="F266" s="95"/>
      <c r="G266" s="95"/>
      <c r="H266" s="95"/>
      <c r="I266" s="95"/>
      <c r="J266" s="95"/>
      <c r="K266" s="95"/>
      <c r="L266" s="95"/>
    </row>
    <row r="267" spans="1:12">
      <c r="A267" s="95"/>
      <c r="B267" s="95"/>
      <c r="C267" s="95"/>
      <c r="D267" s="95"/>
      <c r="E267" s="95"/>
      <c r="F267" s="95"/>
      <c r="G267" s="95"/>
      <c r="H267" s="95"/>
      <c r="I267" s="95"/>
      <c r="J267" s="95"/>
      <c r="K267" s="95"/>
      <c r="L267" s="95"/>
    </row>
    <row r="268" spans="1:12">
      <c r="A268" s="95"/>
      <c r="B268" s="95"/>
      <c r="C268" s="95"/>
      <c r="D268" s="95"/>
      <c r="E268" s="95"/>
      <c r="F268" s="95"/>
      <c r="G268" s="95"/>
      <c r="H268" s="95"/>
      <c r="I268" s="95"/>
      <c r="J268" s="95"/>
      <c r="K268" s="95"/>
      <c r="L268" s="95"/>
    </row>
    <row r="269" spans="1:12">
      <c r="A269" s="95"/>
      <c r="B269" s="95"/>
      <c r="C269" s="95"/>
      <c r="D269" s="95"/>
      <c r="E269" s="95"/>
      <c r="F269" s="95"/>
      <c r="G269" s="95"/>
      <c r="H269" s="95"/>
      <c r="I269" s="95"/>
      <c r="J269" s="95"/>
      <c r="K269" s="95"/>
      <c r="L269" s="95"/>
    </row>
    <row r="270" spans="1:12">
      <c r="A270" s="95"/>
      <c r="B270" s="95"/>
      <c r="C270" s="95"/>
      <c r="D270" s="95"/>
      <c r="E270" s="95"/>
      <c r="F270" s="95"/>
      <c r="G270" s="95"/>
      <c r="H270" s="95"/>
      <c r="I270" s="95"/>
      <c r="J270" s="95"/>
      <c r="K270" s="95"/>
      <c r="L270" s="95"/>
    </row>
    <row r="271" spans="1:12">
      <c r="A271" s="95"/>
      <c r="B271" s="95"/>
      <c r="C271" s="95"/>
      <c r="D271" s="95"/>
      <c r="E271" s="95"/>
      <c r="F271" s="95"/>
      <c r="G271" s="95"/>
      <c r="H271" s="95"/>
      <c r="I271" s="95"/>
      <c r="J271" s="95"/>
      <c r="K271" s="95"/>
      <c r="L271" s="95"/>
    </row>
    <row r="272" spans="1:12">
      <c r="A272" s="95"/>
      <c r="B272" s="95"/>
      <c r="C272" s="95"/>
      <c r="D272" s="95"/>
      <c r="E272" s="95"/>
      <c r="F272" s="95"/>
      <c r="G272" s="95"/>
      <c r="H272" s="95"/>
      <c r="I272" s="95"/>
      <c r="J272" s="95"/>
      <c r="K272" s="95"/>
      <c r="L272" s="95"/>
    </row>
    <row r="273" spans="1:12">
      <c r="A273" s="95"/>
      <c r="B273" s="95"/>
      <c r="C273" s="95"/>
      <c r="D273" s="95"/>
      <c r="E273" s="95"/>
      <c r="F273" s="95"/>
      <c r="G273" s="95"/>
      <c r="H273" s="95"/>
      <c r="I273" s="95"/>
      <c r="J273" s="95"/>
      <c r="K273" s="95"/>
      <c r="L273" s="95"/>
    </row>
    <row r="274" spans="1:12">
      <c r="A274" s="95"/>
      <c r="B274" s="95"/>
      <c r="C274" s="95"/>
      <c r="D274" s="95"/>
      <c r="E274" s="95"/>
      <c r="F274" s="95"/>
      <c r="G274" s="95"/>
      <c r="H274" s="95"/>
      <c r="I274" s="95"/>
      <c r="J274" s="95"/>
      <c r="K274" s="95"/>
      <c r="L274" s="95"/>
    </row>
    <row r="275" spans="1:12">
      <c r="A275" s="95"/>
      <c r="B275" s="95"/>
      <c r="C275" s="95"/>
      <c r="D275" s="95"/>
      <c r="E275" s="95"/>
      <c r="F275" s="95"/>
      <c r="G275" s="95"/>
      <c r="H275" s="95"/>
      <c r="I275" s="95"/>
      <c r="J275" s="95"/>
      <c r="K275" s="95"/>
      <c r="L275" s="95"/>
    </row>
    <row r="276" spans="1:12">
      <c r="A276" s="95"/>
      <c r="B276" s="95"/>
      <c r="C276" s="95"/>
      <c r="D276" s="95"/>
      <c r="E276" s="95"/>
      <c r="F276" s="95"/>
      <c r="G276" s="95"/>
      <c r="H276" s="95"/>
      <c r="I276" s="95"/>
      <c r="J276" s="95"/>
      <c r="K276" s="95"/>
      <c r="L276" s="95"/>
    </row>
    <row r="277" spans="1:12">
      <c r="A277" s="95"/>
      <c r="B277" s="95"/>
      <c r="C277" s="95"/>
      <c r="D277" s="95"/>
      <c r="E277" s="95"/>
      <c r="F277" s="95"/>
      <c r="G277" s="95"/>
      <c r="H277" s="95"/>
      <c r="I277" s="95"/>
      <c r="J277" s="95"/>
      <c r="K277" s="95"/>
      <c r="L277" s="95"/>
    </row>
    <row r="278" spans="1:12">
      <c r="A278" s="95"/>
      <c r="B278" s="95"/>
      <c r="C278" s="95"/>
      <c r="D278" s="95"/>
      <c r="E278" s="95"/>
      <c r="F278" s="95"/>
      <c r="G278" s="95"/>
      <c r="H278" s="95"/>
      <c r="I278" s="95"/>
      <c r="J278" s="95"/>
      <c r="K278" s="95"/>
      <c r="L278" s="95"/>
    </row>
    <row r="279" spans="1:12">
      <c r="A279" s="95"/>
      <c r="B279" s="95"/>
      <c r="C279" s="95"/>
      <c r="D279" s="95"/>
      <c r="E279" s="95"/>
      <c r="F279" s="95"/>
      <c r="G279" s="95"/>
      <c r="H279" s="95"/>
      <c r="I279" s="95"/>
      <c r="J279" s="95"/>
      <c r="K279" s="95"/>
      <c r="L279" s="95"/>
    </row>
    <row r="280" spans="1:12">
      <c r="A280" s="95"/>
      <c r="B280" s="95"/>
      <c r="C280" s="95"/>
      <c r="D280" s="95"/>
      <c r="E280" s="95"/>
      <c r="F280" s="95"/>
      <c r="G280" s="95"/>
      <c r="H280" s="95"/>
      <c r="I280" s="95"/>
      <c r="J280" s="95"/>
      <c r="K280" s="95"/>
      <c r="L280" s="95"/>
    </row>
    <row r="281" spans="1:12">
      <c r="A281" s="95"/>
      <c r="B281" s="95"/>
      <c r="C281" s="95"/>
      <c r="D281" s="95"/>
      <c r="E281" s="95"/>
      <c r="F281" s="95"/>
      <c r="G281" s="95"/>
      <c r="H281" s="95"/>
      <c r="I281" s="95"/>
      <c r="J281" s="95"/>
      <c r="K281" s="95"/>
      <c r="L281" s="95"/>
    </row>
    <row r="282" spans="1:12">
      <c r="A282" s="95"/>
      <c r="B282" s="95"/>
      <c r="C282" s="95"/>
      <c r="D282" s="95"/>
      <c r="E282" s="95"/>
      <c r="F282" s="95"/>
      <c r="G282" s="95"/>
      <c r="H282" s="95"/>
      <c r="I282" s="95"/>
      <c r="J282" s="95"/>
      <c r="K282" s="95"/>
      <c r="L282" s="95"/>
    </row>
    <row r="283" spans="1:12">
      <c r="A283" s="95"/>
      <c r="B283" s="95"/>
      <c r="C283" s="95"/>
      <c r="D283" s="95"/>
      <c r="E283" s="95"/>
      <c r="F283" s="95"/>
      <c r="G283" s="95"/>
      <c r="H283" s="95"/>
      <c r="I283" s="95"/>
      <c r="J283" s="95"/>
      <c r="K283" s="95"/>
      <c r="L283" s="95"/>
    </row>
    <row r="284" spans="1:12">
      <c r="A284" s="95"/>
      <c r="B284" s="95"/>
      <c r="C284" s="95"/>
      <c r="D284" s="95"/>
      <c r="E284" s="95"/>
      <c r="F284" s="95"/>
      <c r="G284" s="95"/>
      <c r="H284" s="95"/>
      <c r="I284" s="95"/>
      <c r="J284" s="95"/>
      <c r="K284" s="95"/>
      <c r="L284" s="95"/>
    </row>
    <row r="285" spans="1:12">
      <c r="A285" s="95"/>
      <c r="B285" s="95"/>
      <c r="C285" s="95"/>
      <c r="D285" s="95"/>
      <c r="E285" s="95"/>
      <c r="F285" s="95"/>
      <c r="G285" s="95"/>
      <c r="H285" s="95"/>
      <c r="I285" s="95"/>
      <c r="J285" s="95"/>
      <c r="K285" s="95"/>
      <c r="L285" s="95"/>
    </row>
    <row r="286" spans="1:12">
      <c r="A286" s="95"/>
      <c r="B286" s="95"/>
      <c r="C286" s="95"/>
      <c r="D286" s="95"/>
      <c r="E286" s="95"/>
      <c r="F286" s="95"/>
      <c r="G286" s="95"/>
      <c r="H286" s="95"/>
      <c r="I286" s="95"/>
      <c r="J286" s="95"/>
      <c r="K286" s="95"/>
      <c r="L286" s="95"/>
    </row>
    <row r="287" spans="1:12">
      <c r="A287" s="95"/>
      <c r="B287" s="95"/>
      <c r="C287" s="95"/>
      <c r="D287" s="95"/>
      <c r="E287" s="95"/>
      <c r="F287" s="95"/>
      <c r="G287" s="95"/>
      <c r="H287" s="95"/>
      <c r="I287" s="95"/>
      <c r="J287" s="95"/>
      <c r="K287" s="95"/>
      <c r="L287" s="95"/>
    </row>
    <row r="288" spans="1:12">
      <c r="A288" s="95"/>
      <c r="B288" s="95"/>
      <c r="C288" s="95"/>
      <c r="D288" s="95"/>
      <c r="E288" s="95"/>
      <c r="F288" s="95"/>
      <c r="G288" s="95"/>
      <c r="H288" s="95"/>
      <c r="I288" s="95"/>
      <c r="J288" s="95"/>
      <c r="K288" s="95"/>
      <c r="L288" s="95"/>
    </row>
    <row r="289" spans="1:12">
      <c r="A289" s="95"/>
      <c r="B289" s="95"/>
      <c r="C289" s="95"/>
      <c r="D289" s="95"/>
      <c r="E289" s="95"/>
      <c r="F289" s="95"/>
      <c r="G289" s="95"/>
      <c r="H289" s="95"/>
      <c r="I289" s="95"/>
      <c r="J289" s="95"/>
      <c r="K289" s="95"/>
      <c r="L289" s="95"/>
    </row>
    <row r="290" spans="1:12">
      <c r="A290" s="95"/>
      <c r="B290" s="95"/>
      <c r="C290" s="95"/>
      <c r="D290" s="95"/>
      <c r="E290" s="95"/>
      <c r="F290" s="95"/>
      <c r="G290" s="95"/>
      <c r="H290" s="95"/>
      <c r="I290" s="95"/>
      <c r="J290" s="95"/>
      <c r="K290" s="95"/>
      <c r="L290" s="95"/>
    </row>
    <row r="291" spans="1:12">
      <c r="A291" s="95"/>
      <c r="B291" s="95"/>
      <c r="C291" s="95"/>
      <c r="D291" s="95"/>
      <c r="E291" s="95"/>
      <c r="F291" s="95"/>
      <c r="G291" s="95"/>
      <c r="H291" s="95"/>
      <c r="I291" s="95"/>
      <c r="J291" s="95"/>
      <c r="K291" s="95"/>
      <c r="L291" s="95"/>
    </row>
    <row r="292" spans="1:12">
      <c r="A292" s="95"/>
      <c r="B292" s="95"/>
      <c r="C292" s="95"/>
      <c r="D292" s="95"/>
      <c r="E292" s="95"/>
      <c r="F292" s="95"/>
      <c r="G292" s="95"/>
      <c r="H292" s="95"/>
      <c r="I292" s="95"/>
      <c r="J292" s="95"/>
      <c r="K292" s="95"/>
      <c r="L292" s="95"/>
    </row>
    <row r="293" spans="1:12">
      <c r="A293" s="95"/>
      <c r="B293" s="95"/>
      <c r="C293" s="95"/>
      <c r="D293" s="95"/>
      <c r="E293" s="95"/>
      <c r="F293" s="95"/>
      <c r="G293" s="95"/>
      <c r="H293" s="95"/>
      <c r="I293" s="95"/>
      <c r="J293" s="95"/>
      <c r="K293" s="95"/>
      <c r="L293" s="95"/>
    </row>
    <row r="294" spans="1:12">
      <c r="A294" s="95"/>
      <c r="B294" s="95"/>
      <c r="C294" s="95"/>
      <c r="D294" s="95"/>
      <c r="E294" s="95"/>
      <c r="F294" s="95"/>
      <c r="G294" s="95"/>
      <c r="H294" s="95"/>
      <c r="I294" s="95"/>
      <c r="J294" s="95"/>
      <c r="K294" s="95"/>
      <c r="L294" s="95"/>
    </row>
    <row r="295" spans="1:12">
      <c r="A295" s="95"/>
      <c r="B295" s="95"/>
      <c r="C295" s="95"/>
      <c r="D295" s="95"/>
      <c r="E295" s="95"/>
      <c r="F295" s="95"/>
      <c r="G295" s="95"/>
      <c r="H295" s="95"/>
      <c r="I295" s="95"/>
      <c r="J295" s="95"/>
      <c r="K295" s="95"/>
      <c r="L295" s="95"/>
    </row>
    <row r="296" spans="1:12">
      <c r="A296" s="95"/>
      <c r="B296" s="95"/>
      <c r="C296" s="95"/>
      <c r="D296" s="95"/>
      <c r="E296" s="95"/>
      <c r="F296" s="95"/>
      <c r="G296" s="95"/>
      <c r="H296" s="95"/>
      <c r="I296" s="95"/>
      <c r="J296" s="95"/>
      <c r="K296" s="95"/>
      <c r="L296" s="95"/>
    </row>
    <row r="297" spans="1:12">
      <c r="A297" s="95"/>
      <c r="B297" s="95"/>
      <c r="C297" s="95"/>
      <c r="D297" s="95"/>
      <c r="E297" s="95"/>
      <c r="F297" s="95"/>
      <c r="G297" s="95"/>
      <c r="H297" s="95"/>
      <c r="I297" s="95"/>
      <c r="J297" s="95"/>
      <c r="K297" s="95"/>
      <c r="L297" s="95"/>
    </row>
    <row r="298" spans="1:12">
      <c r="A298" s="95"/>
      <c r="B298" s="95"/>
      <c r="C298" s="95"/>
      <c r="D298" s="95"/>
      <c r="E298" s="95"/>
      <c r="F298" s="95"/>
      <c r="G298" s="95"/>
      <c r="H298" s="95"/>
      <c r="I298" s="95"/>
      <c r="J298" s="95"/>
      <c r="K298" s="95"/>
      <c r="L298" s="95"/>
    </row>
    <row r="299" spans="1:12">
      <c r="A299" s="95"/>
      <c r="B299" s="95"/>
      <c r="C299" s="95"/>
      <c r="D299" s="95"/>
      <c r="E299" s="95"/>
      <c r="F299" s="95"/>
      <c r="G299" s="95"/>
      <c r="H299" s="95"/>
      <c r="I299" s="95"/>
      <c r="J299" s="95"/>
      <c r="K299" s="95"/>
      <c r="L299" s="95"/>
    </row>
    <row r="300" spans="1:12">
      <c r="A300" s="95"/>
      <c r="B300" s="95"/>
      <c r="C300" s="95"/>
      <c r="D300" s="95"/>
      <c r="E300" s="95"/>
      <c r="F300" s="95"/>
      <c r="G300" s="95"/>
      <c r="H300" s="95"/>
      <c r="I300" s="95"/>
      <c r="J300" s="95"/>
      <c r="K300" s="95"/>
      <c r="L300" s="95"/>
    </row>
    <row r="301" spans="1:12">
      <c r="A301" s="95"/>
      <c r="B301" s="95"/>
      <c r="C301" s="95"/>
      <c r="D301" s="95"/>
      <c r="E301" s="95"/>
      <c r="F301" s="95"/>
      <c r="G301" s="95"/>
      <c r="H301" s="95"/>
      <c r="I301" s="95"/>
      <c r="J301" s="95"/>
      <c r="K301" s="95"/>
      <c r="L301" s="95"/>
    </row>
    <row r="302" spans="1:12">
      <c r="A302" s="95"/>
      <c r="B302" s="95"/>
      <c r="C302" s="95"/>
      <c r="D302" s="95"/>
      <c r="E302" s="95"/>
      <c r="F302" s="95"/>
      <c r="G302" s="95"/>
      <c r="H302" s="95"/>
      <c r="I302" s="95"/>
      <c r="J302" s="95"/>
      <c r="K302" s="95"/>
      <c r="L302" s="95"/>
    </row>
    <row r="303" spans="1:12">
      <c r="A303" s="95"/>
      <c r="B303" s="95"/>
      <c r="C303" s="95"/>
      <c r="D303" s="95"/>
      <c r="E303" s="95"/>
      <c r="F303" s="95"/>
      <c r="G303" s="95"/>
      <c r="H303" s="95"/>
      <c r="I303" s="95"/>
      <c r="J303" s="95"/>
      <c r="K303" s="95"/>
      <c r="L303" s="95"/>
    </row>
    <row r="304" spans="1:12">
      <c r="A304" s="95"/>
      <c r="B304" s="95"/>
      <c r="C304" s="95"/>
      <c r="D304" s="95"/>
      <c r="E304" s="95"/>
      <c r="F304" s="95"/>
      <c r="G304" s="95"/>
      <c r="H304" s="95"/>
      <c r="I304" s="95"/>
      <c r="J304" s="95"/>
      <c r="K304" s="95"/>
      <c r="L304" s="95"/>
    </row>
    <row r="305" spans="1:12">
      <c r="A305" s="95"/>
      <c r="B305" s="95"/>
      <c r="C305" s="95"/>
      <c r="D305" s="95"/>
      <c r="E305" s="95"/>
      <c r="F305" s="95"/>
      <c r="G305" s="95"/>
      <c r="H305" s="95"/>
      <c r="I305" s="95"/>
      <c r="J305" s="95"/>
      <c r="K305" s="95"/>
      <c r="L305" s="95"/>
    </row>
    <row r="306" spans="1:12">
      <c r="A306" s="95"/>
      <c r="B306" s="95"/>
      <c r="C306" s="95"/>
      <c r="D306" s="95"/>
      <c r="E306" s="95"/>
      <c r="F306" s="95"/>
      <c r="G306" s="95"/>
      <c r="H306" s="95"/>
      <c r="I306" s="95"/>
      <c r="J306" s="95"/>
      <c r="K306" s="95"/>
      <c r="L306" s="95"/>
    </row>
    <row r="307" spans="1:12">
      <c r="A307" s="95"/>
      <c r="B307" s="95"/>
      <c r="C307" s="95"/>
      <c r="D307" s="95"/>
      <c r="E307" s="95"/>
      <c r="F307" s="95"/>
      <c r="G307" s="95"/>
      <c r="H307" s="95"/>
      <c r="I307" s="95"/>
      <c r="J307" s="95"/>
      <c r="K307" s="95"/>
      <c r="L307" s="95"/>
    </row>
    <row r="308" spans="1:12">
      <c r="A308" s="95"/>
      <c r="B308" s="95"/>
      <c r="C308" s="95"/>
      <c r="D308" s="95"/>
      <c r="E308" s="95"/>
      <c r="F308" s="95"/>
      <c r="G308" s="95"/>
      <c r="H308" s="95"/>
      <c r="I308" s="95"/>
      <c r="J308" s="95"/>
      <c r="K308" s="95"/>
      <c r="L308" s="95"/>
    </row>
    <row r="309" spans="1:12">
      <c r="A309" s="95"/>
      <c r="B309" s="95"/>
      <c r="C309" s="95"/>
      <c r="D309" s="95"/>
      <c r="E309" s="95"/>
      <c r="F309" s="95"/>
      <c r="G309" s="95"/>
      <c r="H309" s="95"/>
      <c r="I309" s="95"/>
      <c r="J309" s="95"/>
      <c r="K309" s="95"/>
      <c r="L309" s="95"/>
    </row>
    <row r="310" spans="1:12">
      <c r="A310" s="95"/>
      <c r="B310" s="95"/>
      <c r="C310" s="95"/>
      <c r="D310" s="95"/>
      <c r="E310" s="95"/>
      <c r="F310" s="95"/>
      <c r="G310" s="95"/>
      <c r="H310" s="95"/>
      <c r="I310" s="95"/>
      <c r="J310" s="95"/>
      <c r="K310" s="95"/>
      <c r="L310" s="95"/>
    </row>
    <row r="311" spans="1:12">
      <c r="A311" s="95"/>
      <c r="B311" s="95"/>
      <c r="C311" s="95"/>
      <c r="D311" s="95"/>
      <c r="E311" s="95"/>
      <c r="F311" s="95"/>
      <c r="G311" s="95"/>
      <c r="H311" s="95"/>
      <c r="I311" s="95"/>
      <c r="J311" s="95"/>
      <c r="K311" s="95"/>
      <c r="L311" s="95"/>
    </row>
    <row r="312" spans="1:12">
      <c r="A312" s="95"/>
      <c r="B312" s="95"/>
      <c r="C312" s="95"/>
      <c r="D312" s="95"/>
      <c r="E312" s="95"/>
      <c r="F312" s="95"/>
      <c r="G312" s="95"/>
      <c r="H312" s="95"/>
      <c r="I312" s="95"/>
      <c r="J312" s="95"/>
      <c r="K312" s="95"/>
      <c r="L312" s="95"/>
    </row>
    <row r="313" spans="1:12">
      <c r="A313" s="95"/>
      <c r="B313" s="95"/>
      <c r="C313" s="95"/>
      <c r="D313" s="95"/>
      <c r="E313" s="95"/>
      <c r="F313" s="95"/>
      <c r="G313" s="95"/>
      <c r="H313" s="95"/>
      <c r="I313" s="95"/>
      <c r="J313" s="95"/>
      <c r="K313" s="95"/>
      <c r="L313" s="95"/>
    </row>
    <row r="314" spans="1:12">
      <c r="A314" s="95"/>
      <c r="B314" s="95"/>
      <c r="C314" s="95"/>
      <c r="D314" s="95"/>
      <c r="E314" s="95"/>
      <c r="F314" s="95"/>
      <c r="G314" s="95"/>
      <c r="H314" s="95"/>
      <c r="I314" s="95"/>
      <c r="J314" s="95"/>
      <c r="K314" s="95"/>
      <c r="L314" s="95"/>
    </row>
    <row r="315" spans="1:12">
      <c r="A315" s="95"/>
      <c r="B315" s="95"/>
      <c r="C315" s="95"/>
      <c r="D315" s="95"/>
      <c r="E315" s="95"/>
      <c r="F315" s="95"/>
      <c r="G315" s="95"/>
      <c r="H315" s="95"/>
      <c r="I315" s="95"/>
      <c r="J315" s="95"/>
      <c r="K315" s="95"/>
      <c r="L315" s="95"/>
    </row>
    <row r="316" spans="1:12">
      <c r="A316" s="95"/>
      <c r="B316" s="95"/>
      <c r="C316" s="95"/>
      <c r="D316" s="95"/>
      <c r="E316" s="95"/>
      <c r="F316" s="95"/>
      <c r="G316" s="95"/>
      <c r="H316" s="95"/>
      <c r="I316" s="95"/>
      <c r="J316" s="95"/>
      <c r="K316" s="95"/>
      <c r="L316" s="95"/>
    </row>
    <row r="317" spans="1:12">
      <c r="A317" s="95"/>
      <c r="B317" s="95"/>
      <c r="C317" s="95"/>
      <c r="D317" s="95"/>
      <c r="E317" s="95"/>
      <c r="F317" s="95"/>
      <c r="G317" s="95"/>
      <c r="H317" s="95"/>
      <c r="I317" s="95"/>
      <c r="J317" s="95"/>
      <c r="K317" s="95"/>
      <c r="L317" s="95"/>
    </row>
    <row r="318" spans="1:12">
      <c r="A318" s="95"/>
      <c r="B318" s="95"/>
      <c r="C318" s="95"/>
      <c r="D318" s="95"/>
      <c r="E318" s="95"/>
      <c r="F318" s="95"/>
      <c r="G318" s="95"/>
      <c r="H318" s="95"/>
      <c r="I318" s="95"/>
      <c r="J318" s="95"/>
      <c r="K318" s="95"/>
      <c r="L318" s="95"/>
    </row>
    <row r="319" spans="1:12">
      <c r="A319" s="95"/>
      <c r="B319" s="95"/>
      <c r="C319" s="95"/>
      <c r="D319" s="95"/>
      <c r="E319" s="95"/>
      <c r="F319" s="95"/>
      <c r="G319" s="95"/>
      <c r="H319" s="95"/>
      <c r="I319" s="95"/>
      <c r="J319" s="95"/>
      <c r="K319" s="95"/>
      <c r="L319" s="95"/>
    </row>
    <row r="320" spans="1:12">
      <c r="A320" s="95"/>
      <c r="B320" s="95"/>
      <c r="C320" s="95"/>
      <c r="D320" s="95"/>
      <c r="E320" s="95"/>
      <c r="F320" s="95"/>
      <c r="G320" s="95"/>
      <c r="H320" s="95"/>
      <c r="I320" s="95"/>
      <c r="J320" s="95"/>
      <c r="K320" s="95"/>
      <c r="L320" s="95"/>
    </row>
    <row r="321" spans="1:12">
      <c r="A321" s="95"/>
      <c r="B321" s="95"/>
      <c r="C321" s="95"/>
      <c r="D321" s="95"/>
      <c r="E321" s="95"/>
      <c r="F321" s="95"/>
      <c r="G321" s="95"/>
      <c r="H321" s="95"/>
      <c r="I321" s="95"/>
      <c r="J321" s="95"/>
      <c r="K321" s="95"/>
      <c r="L321" s="95"/>
    </row>
    <row r="322" spans="1:12">
      <c r="A322" s="95"/>
      <c r="B322" s="95"/>
      <c r="C322" s="95"/>
      <c r="D322" s="95"/>
      <c r="E322" s="95"/>
      <c r="F322" s="95"/>
      <c r="G322" s="95"/>
      <c r="H322" s="95"/>
      <c r="I322" s="95"/>
      <c r="J322" s="95"/>
      <c r="K322" s="95"/>
      <c r="L322" s="95"/>
    </row>
    <row r="323" spans="1:12">
      <c r="A323" s="95"/>
      <c r="B323" s="95"/>
      <c r="C323" s="95"/>
      <c r="D323" s="95"/>
      <c r="E323" s="95"/>
      <c r="F323" s="95"/>
      <c r="G323" s="95"/>
      <c r="H323" s="95"/>
      <c r="I323" s="95"/>
      <c r="J323" s="95"/>
      <c r="K323" s="95"/>
      <c r="L323" s="95"/>
    </row>
    <row r="324" spans="1:12">
      <c r="A324" s="95"/>
      <c r="B324" s="95"/>
      <c r="C324" s="95"/>
      <c r="D324" s="95"/>
      <c r="E324" s="95"/>
      <c r="F324" s="95"/>
      <c r="G324" s="95"/>
      <c r="H324" s="95"/>
      <c r="I324" s="95"/>
      <c r="J324" s="95"/>
      <c r="K324" s="95"/>
      <c r="L324" s="95"/>
    </row>
    <row r="325" spans="1:12">
      <c r="A325" s="95"/>
      <c r="B325" s="95"/>
      <c r="C325" s="95"/>
      <c r="D325" s="95"/>
      <c r="E325" s="95"/>
      <c r="F325" s="95"/>
      <c r="G325" s="95"/>
      <c r="H325" s="95"/>
      <c r="I325" s="95"/>
      <c r="J325" s="95"/>
      <c r="K325" s="95"/>
      <c r="L325" s="95"/>
    </row>
    <row r="326" spans="1:12">
      <c r="A326" s="95"/>
      <c r="B326" s="95"/>
      <c r="C326" s="95"/>
      <c r="D326" s="95"/>
      <c r="E326" s="95"/>
      <c r="F326" s="95"/>
      <c r="G326" s="95"/>
      <c r="H326" s="95"/>
      <c r="I326" s="95"/>
      <c r="J326" s="95"/>
      <c r="K326" s="95"/>
      <c r="L326" s="95"/>
    </row>
    <row r="327" spans="1:12">
      <c r="A327" s="95"/>
      <c r="B327" s="95"/>
      <c r="C327" s="95"/>
      <c r="D327" s="95"/>
      <c r="E327" s="95"/>
      <c r="F327" s="95"/>
      <c r="G327" s="95"/>
      <c r="H327" s="95"/>
      <c r="I327" s="95"/>
      <c r="J327" s="95"/>
      <c r="K327" s="95"/>
      <c r="L327" s="95"/>
    </row>
    <row r="328" spans="1:12">
      <c r="A328" s="95"/>
      <c r="B328" s="95"/>
      <c r="C328" s="95"/>
      <c r="D328" s="95"/>
      <c r="E328" s="95"/>
      <c r="F328" s="95"/>
      <c r="G328" s="95"/>
      <c r="H328" s="95"/>
      <c r="I328" s="95"/>
      <c r="J328" s="95"/>
      <c r="K328" s="95"/>
      <c r="L328" s="95"/>
    </row>
    <row r="329" spans="1:12">
      <c r="A329" s="95"/>
      <c r="B329" s="95"/>
      <c r="C329" s="95"/>
      <c r="D329" s="95"/>
      <c r="E329" s="95"/>
      <c r="F329" s="95"/>
      <c r="G329" s="95"/>
      <c r="H329" s="95"/>
      <c r="I329" s="95"/>
      <c r="J329" s="95"/>
      <c r="K329" s="95"/>
      <c r="L329" s="95"/>
    </row>
    <row r="330" spans="1:12">
      <c r="A330" s="95"/>
      <c r="B330" s="95"/>
      <c r="C330" s="95"/>
      <c r="D330" s="95"/>
      <c r="E330" s="95"/>
      <c r="F330" s="95"/>
      <c r="G330" s="95"/>
      <c r="H330" s="95"/>
      <c r="I330" s="95"/>
      <c r="J330" s="95"/>
      <c r="K330" s="95"/>
      <c r="L330" s="95"/>
    </row>
    <row r="331" spans="1:12">
      <c r="A331" s="95"/>
      <c r="B331" s="95"/>
      <c r="C331" s="95"/>
      <c r="D331" s="95"/>
      <c r="E331" s="95"/>
      <c r="F331" s="95"/>
      <c r="G331" s="95"/>
      <c r="H331" s="95"/>
      <c r="I331" s="95"/>
      <c r="J331" s="95"/>
      <c r="K331" s="95"/>
      <c r="L331" s="95"/>
    </row>
    <row r="332" spans="1:12">
      <c r="A332" s="95"/>
      <c r="B332" s="95"/>
      <c r="C332" s="95"/>
      <c r="D332" s="95"/>
      <c r="E332" s="95"/>
      <c r="F332" s="95"/>
      <c r="G332" s="95"/>
      <c r="H332" s="95"/>
      <c r="I332" s="95"/>
      <c r="J332" s="95"/>
      <c r="K332" s="95"/>
      <c r="L332" s="95"/>
    </row>
    <row r="333" spans="1:12">
      <c r="A333" s="95"/>
      <c r="B333" s="95"/>
      <c r="C333" s="95"/>
      <c r="D333" s="95"/>
      <c r="E333" s="95"/>
      <c r="F333" s="95"/>
      <c r="G333" s="95"/>
      <c r="H333" s="95"/>
      <c r="I333" s="95"/>
      <c r="J333" s="95"/>
      <c r="K333" s="95"/>
      <c r="L333" s="95"/>
    </row>
    <row r="334" spans="1:12">
      <c r="A334" s="95"/>
      <c r="B334" s="95"/>
      <c r="C334" s="95"/>
      <c r="D334" s="95"/>
      <c r="E334" s="95"/>
      <c r="F334" s="95"/>
      <c r="G334" s="95"/>
      <c r="H334" s="95"/>
      <c r="I334" s="95"/>
      <c r="J334" s="95"/>
      <c r="K334" s="95"/>
      <c r="L334" s="95"/>
    </row>
    <row r="335" spans="1:12">
      <c r="A335" s="95"/>
      <c r="B335" s="95"/>
      <c r="C335" s="95"/>
      <c r="D335" s="95"/>
      <c r="E335" s="95"/>
      <c r="F335" s="95"/>
      <c r="G335" s="95"/>
      <c r="H335" s="95"/>
      <c r="I335" s="95"/>
      <c r="J335" s="95"/>
      <c r="K335" s="95"/>
      <c r="L335" s="95"/>
    </row>
    <row r="336" spans="1:12">
      <c r="A336" s="95"/>
      <c r="B336" s="95"/>
      <c r="C336" s="95"/>
      <c r="D336" s="95"/>
      <c r="E336" s="95"/>
      <c r="F336" s="95"/>
      <c r="G336" s="95"/>
      <c r="H336" s="95"/>
      <c r="I336" s="95"/>
      <c r="J336" s="95"/>
      <c r="K336" s="95"/>
      <c r="L336" s="95"/>
    </row>
    <row r="337" spans="1:12">
      <c r="A337" s="95"/>
      <c r="B337" s="95"/>
      <c r="C337" s="95"/>
      <c r="D337" s="95"/>
      <c r="E337" s="95"/>
      <c r="F337" s="95"/>
      <c r="G337" s="95"/>
      <c r="H337" s="95"/>
      <c r="I337" s="95"/>
      <c r="J337" s="95"/>
      <c r="K337" s="95"/>
      <c r="L337" s="95"/>
    </row>
    <row r="338" spans="1:12">
      <c r="A338" s="95"/>
      <c r="B338" s="95"/>
      <c r="C338" s="95"/>
      <c r="D338" s="95"/>
      <c r="E338" s="95"/>
      <c r="F338" s="95"/>
      <c r="G338" s="95"/>
      <c r="H338" s="95"/>
      <c r="I338" s="95"/>
      <c r="J338" s="95"/>
      <c r="K338" s="95"/>
      <c r="L338" s="95"/>
    </row>
    <row r="339" spans="1:12">
      <c r="A339" s="95"/>
      <c r="B339" s="95"/>
      <c r="C339" s="95"/>
      <c r="D339" s="95"/>
      <c r="E339" s="95"/>
      <c r="F339" s="95"/>
      <c r="G339" s="95"/>
      <c r="H339" s="95"/>
      <c r="I339" s="95"/>
      <c r="J339" s="95"/>
      <c r="K339" s="95"/>
      <c r="L339" s="95"/>
    </row>
    <row r="340" spans="1:12">
      <c r="A340" s="95"/>
      <c r="B340" s="95"/>
      <c r="C340" s="95"/>
      <c r="D340" s="95"/>
      <c r="E340" s="95"/>
      <c r="F340" s="95"/>
      <c r="G340" s="95"/>
      <c r="H340" s="95"/>
      <c r="I340" s="95"/>
      <c r="J340" s="95"/>
      <c r="K340" s="95"/>
      <c r="L340" s="95"/>
    </row>
    <row r="341" spans="1:12">
      <c r="A341" s="95"/>
      <c r="B341" s="95"/>
      <c r="C341" s="95"/>
      <c r="D341" s="95"/>
      <c r="E341" s="95"/>
      <c r="F341" s="95"/>
      <c r="G341" s="95"/>
      <c r="H341" s="95"/>
      <c r="I341" s="95"/>
      <c r="J341" s="95"/>
      <c r="K341" s="95"/>
      <c r="L341" s="95"/>
    </row>
    <row r="342" spans="1:12">
      <c r="A342" s="95"/>
      <c r="B342" s="95"/>
      <c r="C342" s="95"/>
      <c r="D342" s="95"/>
      <c r="E342" s="95"/>
      <c r="F342" s="95"/>
      <c r="G342" s="95"/>
      <c r="H342" s="95"/>
      <c r="I342" s="95"/>
      <c r="J342" s="95"/>
      <c r="K342" s="95"/>
      <c r="L342" s="95"/>
    </row>
    <row r="343" spans="1:12">
      <c r="A343" s="95"/>
      <c r="B343" s="95"/>
      <c r="C343" s="95"/>
      <c r="D343" s="95"/>
      <c r="E343" s="95"/>
      <c r="F343" s="95"/>
      <c r="G343" s="95"/>
      <c r="H343" s="95"/>
      <c r="I343" s="95"/>
      <c r="J343" s="95"/>
      <c r="K343" s="95"/>
      <c r="L343" s="95"/>
    </row>
    <row r="344" spans="1:12">
      <c r="A344" s="95"/>
      <c r="B344" s="95"/>
      <c r="C344" s="95"/>
      <c r="D344" s="95"/>
      <c r="E344" s="95"/>
      <c r="F344" s="95"/>
      <c r="G344" s="95"/>
      <c r="H344" s="95"/>
      <c r="I344" s="95"/>
      <c r="J344" s="95"/>
      <c r="K344" s="95"/>
      <c r="L344" s="95"/>
    </row>
    <row r="345" spans="1:12">
      <c r="A345" s="95"/>
      <c r="B345" s="95"/>
      <c r="C345" s="95"/>
      <c r="D345" s="95"/>
      <c r="E345" s="95"/>
      <c r="F345" s="95"/>
      <c r="G345" s="95"/>
      <c r="H345" s="95"/>
      <c r="I345" s="95"/>
      <c r="J345" s="95"/>
      <c r="K345" s="95"/>
      <c r="L345" s="95"/>
    </row>
  </sheetData>
  <phoneticPr fontId="0" type="noConversion"/>
  <printOptions horizontalCentered="1" verticalCentered="1"/>
  <pageMargins left="0.5" right="0.5" top="0.5" bottom="0.5" header="0.5" footer="0.5"/>
  <pageSetup scale="66" fitToWidth="2" fitToHeight="3" pageOrder="overThenDown" orientation="portrait" horizontalDpi="300" verticalDpi="300" r:id="rId1"/>
  <headerFooter alignWithMargins="0"/>
  <rowBreaks count="2" manualBreakCount="2">
    <brk id="68" max="16383" man="1"/>
    <brk id="132" max="16383" man="1"/>
  </rowBreaks>
  <colBreaks count="1" manualBreakCount="1">
    <brk id="5" max="1048575" man="1"/>
  </colBreaks>
</worksheet>
</file>

<file path=xl/worksheets/sheet41.xml><?xml version="1.0" encoding="utf-8"?>
<worksheet xmlns="http://schemas.openxmlformats.org/spreadsheetml/2006/main" xmlns:r="http://schemas.openxmlformats.org/officeDocument/2006/relationships">
  <sheetPr transitionEvaluation="1" codeName="Sheet79">
    <tabColor rgb="FF00B050"/>
  </sheetPr>
  <dimension ref="B1:J207"/>
  <sheetViews>
    <sheetView defaultGridColor="0" view="pageBreakPreview" topLeftCell="A46" colorId="22" zoomScale="70" zoomScaleNormal="80" zoomScaleSheetLayoutView="70" workbookViewId="0">
      <selection activeCell="G55" sqref="G55"/>
    </sheetView>
  </sheetViews>
  <sheetFormatPr defaultColWidth="9.6640625" defaultRowHeight="15"/>
  <cols>
    <col min="1" max="1" width="9.6640625" style="199"/>
    <col min="2" max="2" width="4.6640625" style="199" customWidth="1"/>
    <col min="3" max="3" width="3.33203125" style="199" customWidth="1"/>
    <col min="4" max="4" width="45.109375" style="199" customWidth="1"/>
    <col min="5" max="5" width="22.77734375" style="199" customWidth="1"/>
    <col min="6" max="6" width="17.5546875" style="199" customWidth="1"/>
    <col min="7" max="7" width="18.6640625" style="199" customWidth="1"/>
    <col min="8" max="8" width="8.21875" style="199" bestFit="1" customWidth="1"/>
    <col min="9" max="9" width="17.6640625" style="199" customWidth="1"/>
    <col min="10" max="16384" width="9.6640625" style="199"/>
  </cols>
  <sheetData>
    <row r="1" spans="2:7">
      <c r="B1" s="572" t="s">
        <v>446</v>
      </c>
      <c r="C1" s="573"/>
      <c r="D1" s="573"/>
      <c r="E1" s="1913" t="s">
        <v>429</v>
      </c>
      <c r="F1" s="1872" t="s">
        <v>448</v>
      </c>
      <c r="G1" s="1871" t="s">
        <v>449</v>
      </c>
    </row>
    <row r="2" spans="2:7">
      <c r="B2" s="200" t="s">
        <v>3553</v>
      </c>
      <c r="C2" s="198"/>
      <c r="D2" s="198"/>
      <c r="E2" s="1885" t="s">
        <v>90</v>
      </c>
      <c r="F2" s="1875" t="s">
        <v>2604</v>
      </c>
      <c r="G2" s="220"/>
    </row>
    <row r="3" spans="2:7" ht="15" customHeight="1">
      <c r="B3" s="1876"/>
      <c r="C3" s="1877"/>
      <c r="D3" s="1877"/>
      <c r="E3" s="1885" t="s">
        <v>3379</v>
      </c>
      <c r="F3" s="1693" t="s">
        <v>4662</v>
      </c>
      <c r="G3" s="223" t="s">
        <v>4660</v>
      </c>
    </row>
    <row r="4" spans="2:7" ht="15" customHeight="1">
      <c r="B4" s="212"/>
      <c r="C4" s="198"/>
      <c r="D4" s="198"/>
      <c r="E4" s="1737"/>
      <c r="F4" s="1737"/>
      <c r="G4" s="1914"/>
    </row>
    <row r="5" spans="2:7">
      <c r="B5" s="1915" t="s">
        <v>3601</v>
      </c>
      <c r="C5" s="252"/>
      <c r="D5" s="252"/>
      <c r="E5" s="252"/>
      <c r="F5" s="252"/>
      <c r="G5" s="570"/>
    </row>
    <row r="6" spans="2:7">
      <c r="B6" s="216"/>
      <c r="C6" s="198"/>
      <c r="D6" s="198"/>
      <c r="E6" s="198"/>
      <c r="F6" s="198"/>
      <c r="G6" s="568"/>
    </row>
    <row r="7" spans="2:7">
      <c r="B7" s="216" t="s">
        <v>3602</v>
      </c>
      <c r="C7" s="198"/>
      <c r="D7" s="198" t="s">
        <v>3040</v>
      </c>
      <c r="E7" s="198"/>
      <c r="F7" s="198"/>
      <c r="G7" s="568"/>
    </row>
    <row r="8" spans="2:7">
      <c r="B8" s="216"/>
      <c r="C8" s="198"/>
      <c r="D8" s="198" t="s">
        <v>1911</v>
      </c>
      <c r="E8" s="198"/>
      <c r="F8" s="198"/>
      <c r="G8" s="568"/>
    </row>
    <row r="9" spans="2:7">
      <c r="B9" s="216"/>
      <c r="C9" s="198"/>
      <c r="D9" s="198" t="s">
        <v>1912</v>
      </c>
      <c r="E9" s="198"/>
      <c r="F9" s="198"/>
      <c r="G9" s="568"/>
    </row>
    <row r="10" spans="2:7">
      <c r="B10" s="216"/>
      <c r="C10" s="198"/>
      <c r="D10" s="198" t="s">
        <v>1913</v>
      </c>
      <c r="E10" s="198"/>
      <c r="F10" s="198"/>
      <c r="G10" s="568"/>
    </row>
    <row r="11" spans="2:7">
      <c r="B11" s="216" t="s">
        <v>832</v>
      </c>
      <c r="C11" s="198"/>
      <c r="D11" s="198" t="s">
        <v>2735</v>
      </c>
      <c r="E11" s="198"/>
      <c r="F11" s="198"/>
      <c r="G11" s="568"/>
    </row>
    <row r="12" spans="2:7">
      <c r="B12" s="216"/>
      <c r="C12" s="198"/>
      <c r="D12" s="198" t="s">
        <v>4590</v>
      </c>
      <c r="E12" s="198"/>
      <c r="F12" s="198"/>
      <c r="G12" s="568"/>
    </row>
    <row r="13" spans="2:7">
      <c r="B13" s="216"/>
      <c r="C13" s="198"/>
      <c r="D13" s="198" t="s">
        <v>4617</v>
      </c>
      <c r="E13" s="198"/>
      <c r="F13" s="198"/>
      <c r="G13" s="568"/>
    </row>
    <row r="14" spans="2:7">
      <c r="B14" s="216"/>
      <c r="C14" s="198"/>
      <c r="D14" s="198" t="s">
        <v>4618</v>
      </c>
      <c r="E14" s="198"/>
      <c r="F14" s="198"/>
      <c r="G14" s="568"/>
    </row>
    <row r="15" spans="2:7">
      <c r="B15" s="216" t="s">
        <v>833</v>
      </c>
      <c r="C15" s="198"/>
      <c r="D15" s="198" t="s">
        <v>4619</v>
      </c>
      <c r="E15" s="198"/>
      <c r="F15" s="198"/>
      <c r="G15" s="568"/>
    </row>
    <row r="16" spans="2:7">
      <c r="B16" s="216"/>
      <c r="C16" s="198"/>
      <c r="D16" s="198" t="s">
        <v>4620</v>
      </c>
      <c r="E16" s="198"/>
      <c r="F16" s="198"/>
      <c r="G16" s="568"/>
    </row>
    <row r="17" spans="2:10">
      <c r="B17" s="221"/>
      <c r="C17" s="1877"/>
      <c r="D17" s="1877" t="s">
        <v>4621</v>
      </c>
      <c r="E17" s="1877"/>
      <c r="F17" s="1877"/>
      <c r="G17" s="1880"/>
    </row>
    <row r="18" spans="2:10">
      <c r="B18" s="216" t="s">
        <v>339</v>
      </c>
      <c r="C18" s="201"/>
      <c r="D18" s="252" t="s">
        <v>4622</v>
      </c>
      <c r="E18" s="252"/>
      <c r="F18" s="252"/>
      <c r="G18" s="1916" t="s">
        <v>3820</v>
      </c>
    </row>
    <row r="19" spans="2:10">
      <c r="B19" s="216" t="s">
        <v>4623</v>
      </c>
      <c r="C19" s="201"/>
      <c r="D19" s="252" t="s">
        <v>2004</v>
      </c>
      <c r="E19" s="252"/>
      <c r="F19" s="252"/>
      <c r="G19" s="1916" t="s">
        <v>2005</v>
      </c>
    </row>
    <row r="20" spans="2:10">
      <c r="B20" s="221"/>
      <c r="C20" s="219"/>
      <c r="D20" s="1877"/>
      <c r="E20" s="1877"/>
      <c r="F20" s="1877"/>
      <c r="G20" s="257"/>
    </row>
    <row r="21" spans="2:10" ht="15.75">
      <c r="B21" s="221">
        <v>1</v>
      </c>
      <c r="C21" s="219"/>
      <c r="D21" s="1877" t="s">
        <v>4624</v>
      </c>
      <c r="E21" s="1877"/>
      <c r="F21" s="1877"/>
      <c r="G21" s="627">
        <v>72589760</v>
      </c>
      <c r="I21" s="1917"/>
      <c r="J21" s="1917"/>
    </row>
    <row r="22" spans="2:10">
      <c r="B22" s="221"/>
      <c r="C22" s="219"/>
      <c r="D22" s="1877"/>
      <c r="E22" s="1877"/>
      <c r="F22" s="1877"/>
      <c r="G22" s="257"/>
      <c r="I22" s="1918"/>
      <c r="J22" s="1918"/>
    </row>
    <row r="23" spans="2:10">
      <c r="B23" s="221">
        <v>2</v>
      </c>
      <c r="C23" s="219"/>
      <c r="D23" s="1877" t="s">
        <v>4921</v>
      </c>
      <c r="E23" s="1877"/>
      <c r="F23" s="1877"/>
      <c r="G23" s="627">
        <f>VLOOKUP($D23,'261A'!$D:$H, 5, FALSE)</f>
        <v>38786637.788369164</v>
      </c>
      <c r="I23" s="1918"/>
      <c r="J23" s="1918"/>
    </row>
    <row r="24" spans="2:10">
      <c r="B24" s="221"/>
      <c r="C24" s="219"/>
      <c r="D24" s="1877"/>
      <c r="E24" s="1877"/>
      <c r="F24" s="1877"/>
      <c r="G24" s="257"/>
      <c r="I24" s="1918"/>
      <c r="J24" s="1918"/>
    </row>
    <row r="25" spans="2:10">
      <c r="B25" s="221">
        <v>3</v>
      </c>
      <c r="C25" s="219"/>
      <c r="D25" s="1919" t="s">
        <v>4922</v>
      </c>
      <c r="E25" s="1877"/>
      <c r="F25" s="1877"/>
      <c r="G25" s="627">
        <f>VLOOKUP($D25,'261A'!$D:$H, 5, FALSE)</f>
        <v>0</v>
      </c>
      <c r="I25" s="1918"/>
      <c r="J25" s="1918"/>
    </row>
    <row r="26" spans="2:10">
      <c r="B26" s="221"/>
      <c r="C26" s="219"/>
      <c r="D26" s="1877"/>
      <c r="E26" s="1877"/>
      <c r="F26" s="1877"/>
      <c r="G26" s="627"/>
      <c r="I26" s="1918"/>
      <c r="J26" s="1918"/>
    </row>
    <row r="27" spans="2:10">
      <c r="B27" s="221">
        <v>4</v>
      </c>
      <c r="C27" s="219"/>
      <c r="D27" s="1877" t="s">
        <v>4923</v>
      </c>
      <c r="E27" s="1877"/>
      <c r="F27" s="1877"/>
      <c r="G27" s="627">
        <f>+'261A'!H19</f>
        <v>3759718.9686805555</v>
      </c>
      <c r="I27" s="1918"/>
      <c r="J27" s="1918"/>
    </row>
    <row r="28" spans="2:10">
      <c r="B28" s="221"/>
      <c r="C28" s="219"/>
      <c r="D28" s="1877"/>
      <c r="E28" s="1877"/>
      <c r="F28" s="1877"/>
      <c r="G28" s="1920"/>
      <c r="I28" s="1918"/>
      <c r="J28" s="1918"/>
    </row>
    <row r="29" spans="2:10">
      <c r="B29" s="221">
        <v>5</v>
      </c>
      <c r="C29" s="219"/>
      <c r="D29" s="1921" t="s">
        <v>4924</v>
      </c>
      <c r="E29" s="1877"/>
      <c r="F29" s="1877"/>
      <c r="G29" s="627">
        <f>+'261A'!H52</f>
        <v>371161240.01568747</v>
      </c>
      <c r="I29" s="1918"/>
      <c r="J29" s="1918"/>
    </row>
    <row r="30" spans="2:10">
      <c r="B30" s="221"/>
      <c r="C30" s="219"/>
      <c r="D30" s="1921"/>
      <c r="E30" s="1877"/>
      <c r="F30" s="1877"/>
      <c r="G30" s="627"/>
      <c r="I30" s="1918"/>
      <c r="J30" s="1918"/>
    </row>
    <row r="31" spans="2:10">
      <c r="B31" s="221">
        <v>6</v>
      </c>
      <c r="C31" s="219"/>
      <c r="D31" s="1921" t="s">
        <v>4925</v>
      </c>
      <c r="E31" s="1877"/>
      <c r="F31" s="1877"/>
      <c r="G31" s="627">
        <f>+'261A'!H54</f>
        <v>486297356.77273721</v>
      </c>
      <c r="I31" s="1918"/>
      <c r="J31" s="1918"/>
    </row>
    <row r="32" spans="2:10">
      <c r="B32" s="221"/>
      <c r="C32" s="219"/>
      <c r="D32" s="1921"/>
      <c r="E32" s="1877"/>
      <c r="F32" s="1877"/>
      <c r="G32" s="627"/>
      <c r="I32" s="1918"/>
      <c r="J32" s="1918"/>
    </row>
    <row r="33" spans="2:10">
      <c r="B33" s="221">
        <v>7</v>
      </c>
      <c r="C33" s="219"/>
      <c r="D33" s="1921" t="s">
        <v>4926</v>
      </c>
      <c r="E33" s="1877"/>
      <c r="F33" s="1877"/>
      <c r="G33" s="627">
        <f>+'261A'!H62</f>
        <v>-228583.45658097666</v>
      </c>
      <c r="I33" s="1918"/>
      <c r="J33" s="1918"/>
    </row>
    <row r="34" spans="2:10">
      <c r="B34" s="221"/>
      <c r="C34" s="219"/>
      <c r="D34" s="1921"/>
      <c r="E34" s="1877"/>
      <c r="F34" s="1877"/>
      <c r="G34" s="257"/>
      <c r="I34" s="1918"/>
      <c r="J34" s="1918"/>
    </row>
    <row r="35" spans="2:10">
      <c r="B35" s="221">
        <v>8</v>
      </c>
      <c r="C35" s="219"/>
      <c r="D35" s="1921" t="s">
        <v>4927</v>
      </c>
      <c r="E35" s="1877"/>
      <c r="F35" s="1877"/>
      <c r="G35" s="627">
        <f>+'261A'!H105</f>
        <v>-468154252.26758504</v>
      </c>
      <c r="I35" s="1918"/>
      <c r="J35" s="1918"/>
    </row>
    <row r="36" spans="2:10">
      <c r="B36" s="221"/>
      <c r="C36" s="219"/>
      <c r="D36" s="1921"/>
      <c r="E36" s="1877"/>
      <c r="F36" s="1877"/>
      <c r="G36" s="627"/>
      <c r="I36" s="1918"/>
      <c r="J36" s="1918"/>
    </row>
    <row r="37" spans="2:10">
      <c r="B37" s="221">
        <v>9</v>
      </c>
      <c r="C37" s="219"/>
      <c r="D37" s="1921" t="s">
        <v>4928</v>
      </c>
      <c r="E37" s="1877"/>
      <c r="F37" s="1877"/>
      <c r="G37" s="627">
        <f>+'261A'!H107</f>
        <v>-468382835.72416604</v>
      </c>
      <c r="I37" s="1918"/>
      <c r="J37" s="1918"/>
    </row>
    <row r="38" spans="2:10">
      <c r="B38" s="221"/>
      <c r="C38" s="219"/>
      <c r="D38" s="1921"/>
      <c r="E38" s="1877"/>
      <c r="F38" s="1877"/>
      <c r="G38" s="627"/>
      <c r="I38" s="1918"/>
      <c r="J38" s="1918"/>
    </row>
    <row r="39" spans="2:10">
      <c r="B39" s="221">
        <v>10</v>
      </c>
      <c r="C39" s="219"/>
      <c r="D39" s="1921" t="s">
        <v>4929</v>
      </c>
      <c r="E39" s="1877"/>
      <c r="F39" s="1877"/>
      <c r="G39" s="627">
        <f>VLOOKUP($D39,'261A'!$D:$H, 5, FALSE)</f>
        <v>17914521.048571169</v>
      </c>
      <c r="I39" s="1918"/>
      <c r="J39" s="1918"/>
    </row>
    <row r="40" spans="2:10">
      <c r="B40" s="221"/>
      <c r="C40" s="219"/>
      <c r="D40" s="1921"/>
      <c r="E40" s="1877"/>
      <c r="F40" s="1877"/>
      <c r="G40" s="627"/>
      <c r="I40" s="1918"/>
      <c r="J40" s="1918"/>
    </row>
    <row r="41" spans="2:10">
      <c r="B41" s="221">
        <v>11</v>
      </c>
      <c r="C41" s="219"/>
      <c r="D41" s="1921" t="s">
        <v>4930</v>
      </c>
      <c r="E41" s="1877"/>
      <c r="F41" s="1877"/>
      <c r="G41" s="627">
        <f>+'261A'!H110</f>
        <v>293801</v>
      </c>
      <c r="I41" s="1918"/>
      <c r="J41" s="1918"/>
    </row>
    <row r="42" spans="2:10">
      <c r="B42" s="221"/>
      <c r="C42" s="219"/>
      <c r="D42" s="1921"/>
      <c r="E42" s="1877"/>
      <c r="F42" s="1877"/>
      <c r="G42" s="627"/>
      <c r="I42" s="1918"/>
      <c r="J42" s="1918"/>
    </row>
    <row r="43" spans="2:10">
      <c r="B43" s="221">
        <v>12</v>
      </c>
      <c r="C43" s="219"/>
      <c r="D43" s="1921" t="s">
        <v>4931</v>
      </c>
      <c r="E43" s="1877"/>
      <c r="F43" s="1877"/>
      <c r="G43" s="627">
        <f>+'261A'!H111</f>
        <v>2416629.2910539312</v>
      </c>
      <c r="I43" s="1918"/>
      <c r="J43" s="1918"/>
    </row>
    <row r="44" spans="2:10">
      <c r="B44" s="221"/>
      <c r="C44" s="219"/>
      <c r="D44" s="1921"/>
      <c r="E44" s="1877"/>
      <c r="F44" s="1877"/>
      <c r="G44" s="627"/>
      <c r="I44" s="1918"/>
      <c r="J44" s="1918"/>
    </row>
    <row r="45" spans="2:10">
      <c r="B45" s="221">
        <v>13</v>
      </c>
      <c r="C45" s="219"/>
      <c r="D45" s="1921" t="s">
        <v>4932</v>
      </c>
      <c r="E45" s="1877"/>
      <c r="F45" s="1877"/>
      <c r="G45" s="1920">
        <f>+G39+G41+G43</f>
        <v>20624951.339625102</v>
      </c>
      <c r="I45" s="1918"/>
      <c r="J45" s="1918"/>
    </row>
    <row r="46" spans="2:10">
      <c r="B46" s="221"/>
      <c r="C46" s="219"/>
      <c r="D46" s="1921"/>
      <c r="E46" s="1877"/>
      <c r="F46" s="1877"/>
      <c r="G46" s="1920"/>
      <c r="I46" s="1918"/>
      <c r="J46" s="1918"/>
    </row>
    <row r="47" spans="2:10">
      <c r="B47" s="221">
        <v>14</v>
      </c>
      <c r="C47" s="219"/>
      <c r="D47" s="1921" t="s">
        <v>1461</v>
      </c>
      <c r="E47" s="1877"/>
      <c r="F47" s="1877"/>
      <c r="G47" s="627"/>
      <c r="I47" s="1918"/>
      <c r="J47" s="1918"/>
    </row>
    <row r="48" spans="2:10">
      <c r="B48" s="221"/>
      <c r="C48" s="219"/>
      <c r="D48" s="1921"/>
      <c r="E48" s="1877"/>
      <c r="F48" s="1877"/>
      <c r="G48" s="627"/>
      <c r="I48" s="1918"/>
      <c r="J48" s="1918"/>
    </row>
    <row r="49" spans="2:10">
      <c r="B49" s="221"/>
      <c r="C49" s="219"/>
      <c r="D49" s="1921" t="s">
        <v>4933</v>
      </c>
      <c r="E49" s="1877"/>
      <c r="F49" s="1877"/>
      <c r="G49" s="627">
        <v>20624951</v>
      </c>
      <c r="H49" s="686" t="s">
        <v>5165</v>
      </c>
      <c r="I49" s="1918"/>
      <c r="J49" s="1918"/>
    </row>
    <row r="50" spans="2:10">
      <c r="B50" s="221"/>
      <c r="C50" s="219"/>
      <c r="D50" s="1921"/>
      <c r="E50" s="1877"/>
      <c r="F50" s="1877"/>
      <c r="G50" s="627"/>
      <c r="I50" s="1918"/>
      <c r="J50" s="1918"/>
    </row>
    <row r="51" spans="2:10">
      <c r="B51" s="221"/>
      <c r="C51" s="219"/>
      <c r="D51" s="1921" t="s">
        <v>4934</v>
      </c>
      <c r="E51" s="1877"/>
      <c r="F51" s="1877" t="s">
        <v>2174</v>
      </c>
      <c r="G51" s="627">
        <f>+G49*0.35</f>
        <v>7218732.8499999996</v>
      </c>
      <c r="I51" s="1918"/>
      <c r="J51" s="1918"/>
    </row>
    <row r="52" spans="2:10">
      <c r="B52" s="221"/>
      <c r="C52" s="219"/>
      <c r="D52" s="1921" t="s">
        <v>4935</v>
      </c>
      <c r="E52" s="1877"/>
      <c r="F52" s="1877"/>
      <c r="G52" s="627">
        <f>+G50*0.35</f>
        <v>0</v>
      </c>
      <c r="I52" s="1918"/>
      <c r="J52" s="1918"/>
    </row>
    <row r="53" spans="2:10">
      <c r="B53" s="221"/>
      <c r="C53" s="219"/>
      <c r="D53" s="1921" t="s">
        <v>525</v>
      </c>
      <c r="E53" s="1877"/>
      <c r="F53" s="1877"/>
      <c r="G53" s="627">
        <v>1025769.360394862</v>
      </c>
      <c r="I53" s="1918"/>
      <c r="J53" s="1918"/>
    </row>
    <row r="54" spans="2:10">
      <c r="B54" s="221"/>
      <c r="C54" s="219"/>
      <c r="D54" s="1921"/>
      <c r="E54" s="1877"/>
      <c r="F54" s="1877"/>
      <c r="G54" s="627"/>
      <c r="I54" s="1918"/>
      <c r="J54" s="1918"/>
    </row>
    <row r="55" spans="2:10">
      <c r="B55" s="221"/>
      <c r="C55" s="219"/>
      <c r="D55" s="1921" t="s">
        <v>4936</v>
      </c>
      <c r="E55" s="1877"/>
      <c r="F55" s="1877"/>
      <c r="G55" s="627">
        <v>8244501</v>
      </c>
      <c r="I55" s="1918"/>
      <c r="J55" s="1918"/>
    </row>
    <row r="56" spans="2:10">
      <c r="B56" s="221"/>
      <c r="C56" s="219"/>
      <c r="D56" s="1921"/>
      <c r="E56" s="1877"/>
      <c r="F56" s="1877"/>
      <c r="G56" s="627"/>
      <c r="I56" s="1918"/>
      <c r="J56" s="1918"/>
    </row>
    <row r="57" spans="2:10">
      <c r="B57" s="221"/>
      <c r="C57" s="219"/>
      <c r="D57" s="1921"/>
      <c r="E57" s="1877"/>
      <c r="F57" s="1877"/>
      <c r="G57" s="627"/>
      <c r="I57" s="1918"/>
      <c r="J57" s="1918"/>
    </row>
    <row r="58" spans="2:10">
      <c r="B58" s="221"/>
      <c r="C58" s="219"/>
      <c r="D58" s="1921" t="s">
        <v>4937</v>
      </c>
      <c r="E58" s="1877"/>
      <c r="F58" s="1877"/>
      <c r="G58" s="627"/>
      <c r="I58" s="1918"/>
      <c r="J58" s="1918"/>
    </row>
    <row r="59" spans="2:10" ht="15.75">
      <c r="B59" s="221"/>
      <c r="C59" s="219"/>
      <c r="D59" s="1921" t="s">
        <v>4938</v>
      </c>
      <c r="E59" s="1877"/>
      <c r="F59" s="1877"/>
      <c r="G59" s="627">
        <v>8244501</v>
      </c>
      <c r="I59" s="1917"/>
      <c r="J59" s="1917"/>
    </row>
    <row r="60" spans="2:10">
      <c r="B60" s="221"/>
      <c r="C60" s="219"/>
      <c r="D60" s="1921" t="s">
        <v>4939</v>
      </c>
      <c r="E60" s="1877"/>
      <c r="F60" s="1877"/>
      <c r="G60" s="627">
        <v>0</v>
      </c>
      <c r="I60" s="1918"/>
      <c r="J60" s="1918"/>
    </row>
    <row r="61" spans="2:10">
      <c r="B61" s="221"/>
      <c r="C61" s="219"/>
      <c r="D61" s="1921" t="s">
        <v>2312</v>
      </c>
      <c r="E61" s="1877"/>
      <c r="F61" s="1877"/>
      <c r="G61" s="627">
        <f>SUM(G59:G60)</f>
        <v>8244501</v>
      </c>
      <c r="H61" s="686" t="s">
        <v>5165</v>
      </c>
    </row>
    <row r="62" spans="2:10">
      <c r="B62" s="221"/>
      <c r="C62" s="219"/>
      <c r="D62" s="1921"/>
      <c r="E62" s="1877"/>
      <c r="F62" s="1877"/>
      <c r="G62" s="627"/>
    </row>
    <row r="63" spans="2:10">
      <c r="B63" s="221"/>
      <c r="C63" s="219"/>
      <c r="D63" s="1921"/>
      <c r="E63" s="1877"/>
      <c r="F63" s="1877"/>
      <c r="G63" s="1920"/>
    </row>
    <row r="64" spans="2:10" ht="15.75" thickBot="1">
      <c r="B64" s="1922"/>
      <c r="C64" s="1908"/>
      <c r="D64" s="1923"/>
      <c r="E64" s="1909"/>
      <c r="F64" s="1909"/>
      <c r="G64" s="1924"/>
    </row>
    <row r="65" spans="2:7">
      <c r="B65" s="198"/>
      <c r="C65" s="198"/>
      <c r="D65" s="198"/>
      <c r="E65" s="198"/>
      <c r="F65" s="198"/>
      <c r="G65" s="198"/>
    </row>
    <row r="66" spans="2:7">
      <c r="B66" s="198" t="s">
        <v>1462</v>
      </c>
      <c r="C66" s="198"/>
      <c r="D66" s="198"/>
      <c r="E66" s="198"/>
      <c r="F66" s="198"/>
      <c r="G66" s="686"/>
    </row>
    <row r="67" spans="2:7">
      <c r="B67" s="252" t="s">
        <v>1463</v>
      </c>
      <c r="C67" s="252"/>
      <c r="D67" s="252"/>
      <c r="E67" s="252"/>
      <c r="F67" s="252"/>
      <c r="G67" s="252"/>
    </row>
    <row r="68" spans="2:7">
      <c r="B68" s="198"/>
      <c r="C68" s="198"/>
      <c r="D68" s="198"/>
      <c r="E68" s="198"/>
      <c r="F68" s="198"/>
      <c r="G68" s="198"/>
    </row>
    <row r="69" spans="2:7">
      <c r="B69" s="198"/>
      <c r="C69" s="198"/>
      <c r="D69" s="198"/>
      <c r="E69" s="198"/>
      <c r="F69" s="198"/>
      <c r="G69" s="198"/>
    </row>
    <row r="70" spans="2:7" ht="15.75">
      <c r="B70" s="1912" t="s">
        <v>1464</v>
      </c>
      <c r="C70" s="252"/>
      <c r="D70" s="252"/>
      <c r="E70" s="252"/>
      <c r="F70" s="252"/>
      <c r="G70" s="252"/>
    </row>
    <row r="71" spans="2:7">
      <c r="B71" s="198"/>
      <c r="C71" s="198"/>
      <c r="D71" s="198"/>
      <c r="E71" s="198"/>
      <c r="F71" s="198"/>
      <c r="G71" s="198"/>
    </row>
    <row r="72" spans="2:7" ht="15.75" thickBot="1">
      <c r="B72" s="198" t="s">
        <v>3553</v>
      </c>
      <c r="C72" s="198"/>
      <c r="D72" s="198"/>
      <c r="E72" s="198"/>
      <c r="F72" s="1925" t="s">
        <v>4662</v>
      </c>
      <c r="G72" s="1598" t="s">
        <v>4660</v>
      </c>
    </row>
    <row r="73" spans="2:7">
      <c r="B73" s="1926"/>
      <c r="C73" s="573"/>
      <c r="D73" s="573"/>
      <c r="E73" s="573"/>
      <c r="F73" s="573"/>
      <c r="G73" s="574"/>
    </row>
    <row r="74" spans="2:7">
      <c r="B74" s="1915" t="s">
        <v>3601</v>
      </c>
      <c r="C74" s="252"/>
      <c r="D74" s="252"/>
      <c r="E74" s="252"/>
      <c r="F74" s="252"/>
      <c r="G74" s="570"/>
    </row>
    <row r="75" spans="2:7">
      <c r="B75" s="221"/>
      <c r="C75" s="1877"/>
      <c r="D75" s="1877"/>
      <c r="E75" s="1877"/>
      <c r="F75" s="1877"/>
      <c r="G75" s="1880"/>
    </row>
    <row r="76" spans="2:7">
      <c r="B76" s="216"/>
      <c r="C76" s="198"/>
      <c r="D76" s="252" t="s">
        <v>4622</v>
      </c>
      <c r="E76" s="252"/>
      <c r="F76" s="252"/>
      <c r="G76" s="1916" t="s">
        <v>3820</v>
      </c>
    </row>
    <row r="77" spans="2:7">
      <c r="B77" s="221"/>
      <c r="C77" s="1877"/>
      <c r="D77" s="1879" t="s">
        <v>2004</v>
      </c>
      <c r="E77" s="1879"/>
      <c r="F77" s="1879"/>
      <c r="G77" s="1927" t="s">
        <v>2005</v>
      </c>
    </row>
    <row r="78" spans="2:7">
      <c r="B78" s="216"/>
      <c r="C78" s="1928"/>
      <c r="D78" s="1929"/>
      <c r="E78" s="1929"/>
      <c r="F78" s="1929"/>
      <c r="G78" s="1916"/>
    </row>
    <row r="79" spans="2:7">
      <c r="B79" s="216"/>
      <c r="C79" s="198"/>
      <c r="D79" s="1930" t="s">
        <v>1457</v>
      </c>
      <c r="E79" s="252"/>
      <c r="F79" s="198"/>
      <c r="G79" s="234"/>
    </row>
    <row r="80" spans="2:7">
      <c r="B80" s="216"/>
      <c r="C80" s="198"/>
      <c r="D80" s="1929"/>
      <c r="E80" s="195" t="s">
        <v>514</v>
      </c>
      <c r="F80" s="198"/>
      <c r="G80" s="1931"/>
    </row>
    <row r="81" spans="2:7">
      <c r="B81" s="216"/>
      <c r="C81" s="198"/>
      <c r="D81" s="198"/>
      <c r="E81" s="198" t="s">
        <v>3346</v>
      </c>
      <c r="F81" s="198"/>
      <c r="G81" s="1932"/>
    </row>
    <row r="82" spans="2:7">
      <c r="B82" s="216"/>
      <c r="C82" s="198"/>
      <c r="D82" s="198"/>
      <c r="E82" s="198"/>
      <c r="F82" s="198"/>
      <c r="G82" s="1933">
        <f>SUM(G80:G81)</f>
        <v>0</v>
      </c>
    </row>
    <row r="83" spans="2:7">
      <c r="B83" s="216"/>
      <c r="C83" s="198"/>
      <c r="D83" s="198"/>
      <c r="E83" s="198"/>
      <c r="F83" s="198"/>
      <c r="G83" s="1933"/>
    </row>
    <row r="84" spans="2:7">
      <c r="B84" s="216"/>
      <c r="C84" s="198"/>
      <c r="D84" s="198"/>
      <c r="E84" s="198"/>
      <c r="F84" s="198"/>
      <c r="G84" s="1933"/>
    </row>
    <row r="85" spans="2:7">
      <c r="B85" s="216"/>
      <c r="C85" s="198"/>
      <c r="D85" s="198" t="s">
        <v>1458</v>
      </c>
      <c r="E85" s="198"/>
      <c r="F85" s="198"/>
      <c r="G85" s="1933"/>
    </row>
    <row r="86" spans="2:7">
      <c r="B86" s="216"/>
      <c r="C86" s="198"/>
      <c r="D86" s="198"/>
      <c r="E86" s="198" t="s">
        <v>3350</v>
      </c>
      <c r="F86" s="198"/>
      <c r="G86" s="1933"/>
    </row>
    <row r="87" spans="2:7">
      <c r="B87" s="216"/>
      <c r="C87" s="198"/>
      <c r="D87" s="198"/>
      <c r="E87" s="198" t="s">
        <v>3345</v>
      </c>
      <c r="F87" s="198"/>
      <c r="G87" s="1933"/>
    </row>
    <row r="88" spans="2:7">
      <c r="B88" s="216"/>
      <c r="C88" s="198"/>
      <c r="D88" s="198"/>
      <c r="E88" s="198" t="s">
        <v>3422</v>
      </c>
      <c r="F88" s="252"/>
      <c r="G88" s="1933"/>
    </row>
    <row r="89" spans="2:7">
      <c r="B89" s="216"/>
      <c r="C89" s="198"/>
      <c r="D89" s="252"/>
      <c r="E89" s="629" t="s">
        <v>3351</v>
      </c>
      <c r="F89" s="252"/>
      <c r="G89" s="1933"/>
    </row>
    <row r="90" spans="2:7">
      <c r="B90" s="216"/>
      <c r="C90" s="198"/>
      <c r="D90" s="198"/>
      <c r="E90" s="198" t="s">
        <v>3930</v>
      </c>
      <c r="F90" s="198"/>
      <c r="G90" s="1933"/>
    </row>
    <row r="91" spans="2:7">
      <c r="B91" s="216"/>
      <c r="C91" s="198"/>
      <c r="D91" s="198"/>
      <c r="E91" s="198" t="s">
        <v>516</v>
      </c>
      <c r="F91" s="198"/>
      <c r="G91" s="1933"/>
    </row>
    <row r="92" spans="2:7">
      <c r="B92" s="216"/>
      <c r="C92" s="198"/>
      <c r="D92" s="198"/>
      <c r="E92" s="198" t="s">
        <v>3347</v>
      </c>
      <c r="F92" s="198"/>
      <c r="G92" s="1933"/>
    </row>
    <row r="93" spans="2:7">
      <c r="B93" s="216"/>
      <c r="C93" s="198"/>
      <c r="D93" s="1930"/>
      <c r="E93" s="198" t="s">
        <v>517</v>
      </c>
      <c r="F93" s="198"/>
      <c r="G93" s="1933"/>
    </row>
    <row r="94" spans="2:7">
      <c r="B94" s="216"/>
      <c r="C94" s="198"/>
      <c r="E94" s="199" t="s">
        <v>518</v>
      </c>
      <c r="G94" s="1933"/>
    </row>
    <row r="95" spans="2:7">
      <c r="B95" s="216"/>
      <c r="C95" s="198"/>
      <c r="E95" s="199" t="s">
        <v>3348</v>
      </c>
      <c r="F95" s="198"/>
      <c r="G95" s="1933"/>
    </row>
    <row r="96" spans="2:7">
      <c r="B96" s="216"/>
      <c r="C96" s="198"/>
      <c r="D96" s="1930"/>
      <c r="E96" s="198" t="s">
        <v>519</v>
      </c>
      <c r="F96" s="198"/>
      <c r="G96" s="1933"/>
    </row>
    <row r="97" spans="2:9">
      <c r="B97" s="216"/>
      <c r="C97" s="198"/>
      <c r="E97" s="199" t="s">
        <v>2920</v>
      </c>
      <c r="F97" s="198"/>
      <c r="G97" s="1933"/>
    </row>
    <row r="98" spans="2:9">
      <c r="B98" s="216"/>
      <c r="C98" s="198"/>
      <c r="E98" s="199" t="s">
        <v>2922</v>
      </c>
      <c r="F98" s="198"/>
      <c r="G98" s="1933"/>
    </row>
    <row r="99" spans="2:9">
      <c r="B99" s="216"/>
      <c r="C99" s="198"/>
      <c r="E99" s="199" t="s">
        <v>3349</v>
      </c>
      <c r="F99" s="198"/>
      <c r="G99" s="1933"/>
    </row>
    <row r="100" spans="2:9">
      <c r="B100" s="216"/>
      <c r="C100" s="198"/>
      <c r="E100" s="199" t="s">
        <v>521</v>
      </c>
      <c r="F100" s="198"/>
      <c r="G100" s="1933"/>
    </row>
    <row r="101" spans="2:9">
      <c r="B101" s="216"/>
      <c r="C101" s="198"/>
      <c r="E101" s="199" t="s">
        <v>2926</v>
      </c>
      <c r="F101" s="198"/>
      <c r="G101" s="1932"/>
    </row>
    <row r="102" spans="2:9">
      <c r="B102" s="216"/>
      <c r="C102" s="198"/>
      <c r="D102" s="1930"/>
      <c r="E102" s="198"/>
      <c r="F102" s="198"/>
      <c r="G102" s="1933">
        <f>SUM(G86:G101)</f>
        <v>0</v>
      </c>
    </row>
    <row r="103" spans="2:9">
      <c r="B103" s="216"/>
      <c r="C103" s="198"/>
      <c r="D103" s="1930"/>
      <c r="E103" s="198"/>
      <c r="F103" s="198"/>
      <c r="G103" s="1933"/>
    </row>
    <row r="104" spans="2:9">
      <c r="B104" s="216"/>
      <c r="C104" s="198"/>
      <c r="D104" s="1930"/>
      <c r="E104" s="198"/>
      <c r="F104" s="198"/>
      <c r="G104" s="1933"/>
    </row>
    <row r="105" spans="2:9">
      <c r="B105" s="216"/>
      <c r="C105" s="198"/>
      <c r="D105" s="1930" t="s">
        <v>1459</v>
      </c>
      <c r="E105" s="198"/>
      <c r="F105" s="198"/>
      <c r="G105" s="1933"/>
    </row>
    <row r="106" spans="2:9">
      <c r="B106" s="216"/>
      <c r="C106" s="198"/>
      <c r="D106" s="1930"/>
      <c r="E106" s="198" t="s">
        <v>524</v>
      </c>
      <c r="F106" s="198"/>
      <c r="G106" s="1932"/>
    </row>
    <row r="107" spans="2:9">
      <c r="B107" s="216"/>
      <c r="C107" s="198"/>
      <c r="D107" s="1930"/>
      <c r="E107" s="198"/>
      <c r="F107" s="198"/>
      <c r="G107" s="1933">
        <f>SUM(G106:G106)</f>
        <v>0</v>
      </c>
    </row>
    <row r="108" spans="2:9">
      <c r="B108" s="216"/>
      <c r="C108" s="198"/>
      <c r="D108" s="1930"/>
      <c r="E108" s="198"/>
      <c r="F108" s="198"/>
      <c r="G108" s="1933"/>
    </row>
    <row r="109" spans="2:9">
      <c r="B109" s="216"/>
      <c r="C109" s="198"/>
      <c r="D109" s="195" t="s">
        <v>1460</v>
      </c>
      <c r="E109" s="198"/>
      <c r="F109" s="198"/>
      <c r="G109" s="1933"/>
    </row>
    <row r="110" spans="2:9">
      <c r="B110" s="216"/>
      <c r="C110" s="198"/>
      <c r="D110" s="1930"/>
      <c r="E110" s="198" t="s">
        <v>515</v>
      </c>
      <c r="F110" s="198"/>
      <c r="G110" s="1933"/>
      <c r="I110" s="1918"/>
    </row>
    <row r="111" spans="2:9">
      <c r="B111" s="216"/>
      <c r="C111" s="198"/>
      <c r="D111" s="1930"/>
      <c r="E111" s="198" t="s">
        <v>3352</v>
      </c>
      <c r="F111" s="198"/>
      <c r="G111" s="1933"/>
      <c r="I111" s="1918"/>
    </row>
    <row r="112" spans="2:9">
      <c r="B112" s="216"/>
      <c r="C112" s="198"/>
      <c r="D112" s="1930"/>
      <c r="E112" s="198" t="s">
        <v>3930</v>
      </c>
      <c r="F112" s="198"/>
      <c r="G112" s="1933"/>
      <c r="I112" s="1918"/>
    </row>
    <row r="113" spans="2:9">
      <c r="B113" s="216"/>
      <c r="C113" s="198"/>
      <c r="D113" s="1930"/>
      <c r="E113" s="198" t="s">
        <v>1241</v>
      </c>
      <c r="F113" s="198"/>
      <c r="G113" s="1933"/>
      <c r="I113" s="1918"/>
    </row>
    <row r="114" spans="2:9">
      <c r="B114" s="216"/>
      <c r="C114" s="198"/>
      <c r="D114" s="1930"/>
      <c r="E114" s="198" t="s">
        <v>3347</v>
      </c>
      <c r="F114" s="198"/>
      <c r="G114" s="1933"/>
      <c r="I114" s="1918"/>
    </row>
    <row r="115" spans="2:9">
      <c r="B115" s="216"/>
      <c r="C115" s="198"/>
      <c r="D115" s="1930"/>
      <c r="E115" s="198" t="s">
        <v>520</v>
      </c>
      <c r="F115" s="198"/>
      <c r="G115" s="1933"/>
      <c r="I115" s="1918"/>
    </row>
    <row r="116" spans="2:9">
      <c r="B116" s="216"/>
      <c r="C116" s="198"/>
      <c r="D116" s="1930"/>
      <c r="E116" s="198" t="s">
        <v>1242</v>
      </c>
      <c r="F116" s="198"/>
      <c r="G116" s="1933"/>
      <c r="I116" s="1918"/>
    </row>
    <row r="117" spans="2:9">
      <c r="B117" s="216"/>
      <c r="C117" s="198"/>
      <c r="D117" s="1930"/>
      <c r="E117" s="198" t="s">
        <v>2921</v>
      </c>
      <c r="F117" s="198"/>
      <c r="G117" s="1933"/>
      <c r="I117" s="1918"/>
    </row>
    <row r="118" spans="2:9">
      <c r="B118" s="216"/>
      <c r="C118" s="198"/>
      <c r="D118" s="1930"/>
      <c r="E118" s="198" t="s">
        <v>2922</v>
      </c>
      <c r="F118" s="198"/>
      <c r="G118" s="1933"/>
      <c r="I118" s="1918"/>
    </row>
    <row r="119" spans="2:9">
      <c r="B119" s="216"/>
      <c r="C119" s="198"/>
      <c r="D119" s="1930"/>
      <c r="E119" s="198" t="s">
        <v>2923</v>
      </c>
      <c r="F119" s="198"/>
      <c r="G119" s="1933"/>
      <c r="I119" s="1918"/>
    </row>
    <row r="120" spans="2:9">
      <c r="B120" s="216"/>
      <c r="C120" s="198"/>
      <c r="D120" s="1930"/>
      <c r="E120" s="198" t="s">
        <v>2924</v>
      </c>
      <c r="F120" s="198"/>
      <c r="G120" s="1933"/>
      <c r="I120" s="1918"/>
    </row>
    <row r="121" spans="2:9">
      <c r="B121" s="216"/>
      <c r="C121" s="198"/>
      <c r="D121" s="1930"/>
      <c r="E121" s="198" t="s">
        <v>3349</v>
      </c>
      <c r="F121" s="198"/>
      <c r="G121" s="1933"/>
      <c r="I121" s="1918"/>
    </row>
    <row r="122" spans="2:9">
      <c r="B122" s="216"/>
      <c r="C122" s="198"/>
      <c r="D122" s="1930"/>
      <c r="E122" s="198" t="s">
        <v>2925</v>
      </c>
      <c r="F122" s="198"/>
      <c r="G122" s="1933"/>
      <c r="I122" s="1918"/>
    </row>
    <row r="123" spans="2:9">
      <c r="B123" s="216"/>
      <c r="C123" s="198"/>
      <c r="D123" s="1930"/>
      <c r="E123" s="198" t="s">
        <v>4536</v>
      </c>
      <c r="F123" s="198"/>
      <c r="G123" s="1933"/>
      <c r="I123" s="1918"/>
    </row>
    <row r="124" spans="2:9">
      <c r="B124" s="216"/>
      <c r="C124" s="198"/>
      <c r="D124" s="1930"/>
      <c r="E124" s="198" t="s">
        <v>522</v>
      </c>
      <c r="F124" s="198"/>
      <c r="G124" s="1933"/>
      <c r="I124" s="1918"/>
    </row>
    <row r="125" spans="2:9">
      <c r="B125" s="216"/>
      <c r="C125" s="198"/>
      <c r="D125" s="1930"/>
      <c r="E125" s="198" t="s">
        <v>523</v>
      </c>
      <c r="F125" s="198"/>
      <c r="G125" s="1932"/>
      <c r="I125" s="1918"/>
    </row>
    <row r="126" spans="2:9">
      <c r="B126" s="216"/>
      <c r="C126" s="198"/>
      <c r="D126" s="1930"/>
      <c r="E126" s="198"/>
      <c r="F126" s="198"/>
      <c r="G126" s="1933">
        <f>SUM(G110:G125)</f>
        <v>0</v>
      </c>
    </row>
    <row r="127" spans="2:9">
      <c r="B127" s="216"/>
      <c r="C127" s="198"/>
      <c r="D127" s="1930"/>
      <c r="E127" s="198"/>
      <c r="F127" s="198"/>
      <c r="G127" s="1933"/>
    </row>
    <row r="128" spans="2:9">
      <c r="B128" s="216"/>
      <c r="C128" s="198"/>
      <c r="D128" s="1930"/>
      <c r="E128" s="198"/>
      <c r="F128" s="198"/>
      <c r="G128" s="1933"/>
    </row>
    <row r="129" spans="2:7">
      <c r="B129" s="216"/>
      <c r="C129" s="198"/>
      <c r="D129" s="1930"/>
      <c r="E129" s="198"/>
      <c r="F129" s="198"/>
      <c r="G129" s="1933"/>
    </row>
    <row r="130" spans="2:7">
      <c r="B130" s="216"/>
      <c r="C130" s="198"/>
      <c r="D130" s="1930"/>
      <c r="E130" s="198"/>
      <c r="F130" s="198"/>
      <c r="G130" s="1933"/>
    </row>
    <row r="131" spans="2:7">
      <c r="B131" s="216"/>
      <c r="C131" s="198"/>
      <c r="D131" s="1930"/>
      <c r="E131" s="198"/>
      <c r="F131" s="198"/>
      <c r="G131" s="1933"/>
    </row>
    <row r="132" spans="2:7">
      <c r="B132" s="216"/>
      <c r="C132" s="198"/>
      <c r="D132" s="1930"/>
      <c r="E132" s="198"/>
      <c r="F132" s="198"/>
      <c r="G132" s="1933"/>
    </row>
    <row r="133" spans="2:7">
      <c r="B133" s="216"/>
      <c r="C133" s="198"/>
      <c r="D133" s="1930"/>
      <c r="E133" s="198"/>
      <c r="F133" s="198"/>
      <c r="G133" s="1933"/>
    </row>
    <row r="134" spans="2:7">
      <c r="B134" s="216"/>
      <c r="C134" s="198"/>
      <c r="D134" s="1930"/>
      <c r="E134" s="198"/>
      <c r="F134" s="198"/>
      <c r="G134" s="1933"/>
    </row>
    <row r="135" spans="2:7">
      <c r="B135" s="216"/>
      <c r="C135" s="198"/>
      <c r="D135" s="1930"/>
      <c r="E135" s="198"/>
      <c r="F135" s="198"/>
      <c r="G135" s="1933"/>
    </row>
    <row r="136" spans="2:7" ht="15.75" thickBot="1">
      <c r="B136" s="1922"/>
      <c r="C136" s="1909"/>
      <c r="D136" s="1923"/>
      <c r="E136" s="1909"/>
      <c r="F136" s="1909"/>
      <c r="G136" s="1924"/>
    </row>
    <row r="137" spans="2:7">
      <c r="B137" s="198"/>
      <c r="C137" s="198"/>
      <c r="D137" s="198"/>
      <c r="E137" s="198"/>
      <c r="F137" s="198"/>
      <c r="G137" s="198"/>
    </row>
    <row r="138" spans="2:7">
      <c r="B138" s="198" t="s">
        <v>1465</v>
      </c>
      <c r="C138" s="198"/>
      <c r="D138" s="198"/>
      <c r="E138" s="198"/>
      <c r="F138" s="198"/>
      <c r="G138" s="252"/>
    </row>
    <row r="139" spans="2:7">
      <c r="B139" s="252" t="s">
        <v>1466</v>
      </c>
      <c r="C139" s="252"/>
      <c r="D139" s="252"/>
      <c r="E139" s="252"/>
      <c r="F139" s="252"/>
      <c r="G139" s="252"/>
    </row>
    <row r="140" spans="2:7" ht="15.75" thickBot="1">
      <c r="B140" s="198" t="s">
        <v>3553</v>
      </c>
      <c r="C140" s="252"/>
      <c r="D140" s="252"/>
      <c r="E140" s="252"/>
      <c r="F140" s="1925" t="s">
        <v>4662</v>
      </c>
      <c r="G140" s="199" t="s">
        <v>4660</v>
      </c>
    </row>
    <row r="141" spans="2:7">
      <c r="B141" s="1926"/>
      <c r="C141" s="573"/>
      <c r="D141" s="573"/>
      <c r="E141" s="573"/>
      <c r="F141" s="573"/>
      <c r="G141" s="574"/>
    </row>
    <row r="142" spans="2:7">
      <c r="B142" s="1915" t="s">
        <v>3601</v>
      </c>
      <c r="C142" s="252"/>
      <c r="D142" s="252"/>
      <c r="E142" s="252"/>
      <c r="F142" s="252"/>
      <c r="G142" s="570"/>
    </row>
    <row r="143" spans="2:7">
      <c r="B143" s="221"/>
      <c r="C143" s="1877"/>
      <c r="D143" s="1877"/>
      <c r="E143" s="1877"/>
      <c r="F143" s="1877"/>
      <c r="G143" s="1880"/>
    </row>
    <row r="144" spans="2:7">
      <c r="B144" s="216"/>
      <c r="C144" s="201"/>
      <c r="D144" s="252" t="s">
        <v>4622</v>
      </c>
      <c r="E144" s="252"/>
      <c r="F144" s="252"/>
      <c r="G144" s="1916" t="s">
        <v>3820</v>
      </c>
    </row>
    <row r="145" spans="2:7">
      <c r="B145" s="221"/>
      <c r="C145" s="219"/>
      <c r="D145" s="1879" t="s">
        <v>2004</v>
      </c>
      <c r="E145" s="1879"/>
      <c r="F145" s="1879"/>
      <c r="G145" s="1927" t="s">
        <v>2005</v>
      </c>
    </row>
    <row r="146" spans="2:7">
      <c r="B146" s="216"/>
      <c r="C146" s="198"/>
      <c r="D146" s="1934" t="s">
        <v>1460</v>
      </c>
      <c r="E146" s="1737"/>
      <c r="F146" s="1737"/>
      <c r="G146" s="1933"/>
    </row>
    <row r="147" spans="2:7">
      <c r="B147" s="216"/>
      <c r="C147" s="198"/>
      <c r="D147" s="1929"/>
      <c r="E147" s="195"/>
      <c r="F147" s="1929"/>
      <c r="G147" s="1933"/>
    </row>
    <row r="148" spans="2:7">
      <c r="B148" s="216"/>
      <c r="C148" s="198"/>
      <c r="D148" s="1929"/>
      <c r="E148" s="195"/>
      <c r="F148" s="1929"/>
      <c r="G148" s="1933"/>
    </row>
    <row r="149" spans="2:7">
      <c r="B149" s="216"/>
      <c r="C149" s="198"/>
      <c r="D149" s="1929"/>
      <c r="E149" s="195"/>
      <c r="F149" s="1929"/>
      <c r="G149" s="1933"/>
    </row>
    <row r="150" spans="2:7">
      <c r="B150" s="216"/>
      <c r="C150" s="198"/>
      <c r="D150" s="1929"/>
      <c r="E150" s="195"/>
      <c r="F150" s="1929"/>
      <c r="G150" s="1933"/>
    </row>
    <row r="151" spans="2:7">
      <c r="B151" s="216"/>
      <c r="C151" s="198"/>
      <c r="D151" s="1929"/>
      <c r="E151" s="195"/>
      <c r="F151" s="1929"/>
      <c r="G151" s="1933"/>
    </row>
    <row r="152" spans="2:7">
      <c r="B152" s="216"/>
      <c r="C152" s="198"/>
      <c r="D152" s="1929"/>
      <c r="E152" s="195"/>
      <c r="F152" s="1929"/>
      <c r="G152" s="1933"/>
    </row>
    <row r="153" spans="2:7">
      <c r="B153" s="216"/>
      <c r="C153" s="198"/>
      <c r="D153" s="1929"/>
      <c r="E153" s="195"/>
      <c r="F153" s="1929"/>
      <c r="G153" s="1933"/>
    </row>
    <row r="154" spans="2:7">
      <c r="B154" s="216"/>
      <c r="C154" s="198"/>
      <c r="D154" s="1929"/>
      <c r="E154" s="195"/>
      <c r="F154" s="1929"/>
      <c r="G154" s="1933"/>
    </row>
    <row r="155" spans="2:7">
      <c r="B155" s="216"/>
      <c r="C155" s="198"/>
      <c r="D155" s="1929"/>
      <c r="E155" s="195"/>
      <c r="F155" s="1929"/>
      <c r="G155" s="1933"/>
    </row>
    <row r="156" spans="2:7">
      <c r="B156" s="216"/>
      <c r="C156" s="198"/>
      <c r="D156" s="198"/>
      <c r="E156" s="198"/>
      <c r="F156" s="198"/>
      <c r="G156" s="1933"/>
    </row>
    <row r="157" spans="2:7">
      <c r="B157" s="216"/>
      <c r="C157" s="198"/>
      <c r="D157" s="198"/>
      <c r="E157" s="198"/>
      <c r="F157" s="198"/>
      <c r="G157" s="1933"/>
    </row>
    <row r="158" spans="2:7">
      <c r="B158" s="216"/>
      <c r="C158" s="198"/>
      <c r="D158" s="198"/>
      <c r="E158" s="198"/>
      <c r="F158" s="198"/>
      <c r="G158" s="1933"/>
    </row>
    <row r="159" spans="2:7">
      <c r="B159" s="216"/>
      <c r="C159" s="198"/>
      <c r="D159" s="198"/>
      <c r="E159" s="198"/>
      <c r="F159" s="198"/>
      <c r="G159" s="1933"/>
    </row>
    <row r="160" spans="2:7">
      <c r="B160" s="216"/>
      <c r="C160" s="198"/>
      <c r="D160" s="198"/>
      <c r="E160" s="198"/>
      <c r="F160" s="198"/>
      <c r="G160" s="1933"/>
    </row>
    <row r="161" spans="2:7">
      <c r="B161" s="216"/>
      <c r="C161" s="198"/>
      <c r="D161" s="198"/>
      <c r="E161" s="198"/>
      <c r="F161" s="198"/>
      <c r="G161" s="1933"/>
    </row>
    <row r="162" spans="2:7">
      <c r="B162" s="216"/>
      <c r="C162" s="198"/>
      <c r="D162" s="198"/>
      <c r="E162" s="198"/>
      <c r="F162" s="198"/>
      <c r="G162" s="1933"/>
    </row>
    <row r="163" spans="2:7">
      <c r="B163" s="216"/>
      <c r="C163" s="198"/>
      <c r="D163" s="198"/>
      <c r="E163" s="198"/>
      <c r="F163" s="198"/>
      <c r="G163" s="1933"/>
    </row>
    <row r="164" spans="2:7">
      <c r="B164" s="216"/>
      <c r="C164" s="198"/>
      <c r="D164" s="198"/>
      <c r="E164" s="198"/>
      <c r="F164" s="198"/>
      <c r="G164" s="1933"/>
    </row>
    <row r="165" spans="2:7">
      <c r="B165" s="216"/>
      <c r="C165" s="198"/>
      <c r="D165" s="198"/>
      <c r="E165" s="198"/>
      <c r="F165" s="198"/>
      <c r="G165" s="1933"/>
    </row>
    <row r="166" spans="2:7">
      <c r="B166" s="216"/>
      <c r="C166" s="198"/>
      <c r="D166" s="198"/>
      <c r="E166" s="198"/>
      <c r="F166" s="198"/>
      <c r="G166" s="1933"/>
    </row>
    <row r="167" spans="2:7">
      <c r="B167" s="216"/>
      <c r="C167" s="198"/>
      <c r="D167" s="198"/>
      <c r="E167" s="198"/>
      <c r="F167" s="198"/>
      <c r="G167" s="1933"/>
    </row>
    <row r="168" spans="2:7">
      <c r="B168" s="216"/>
      <c r="C168" s="198"/>
      <c r="D168" s="252"/>
      <c r="E168" s="1930"/>
      <c r="F168" s="252"/>
      <c r="G168" s="1933"/>
    </row>
    <row r="169" spans="2:7">
      <c r="B169" s="216"/>
      <c r="C169" s="198"/>
      <c r="D169" s="252"/>
      <c r="E169" s="1930"/>
      <c r="F169" s="252"/>
      <c r="G169" s="1933"/>
    </row>
    <row r="170" spans="2:7">
      <c r="B170" s="216"/>
      <c r="C170" s="198"/>
      <c r="D170" s="198"/>
      <c r="E170" s="198"/>
      <c r="F170" s="198"/>
      <c r="G170" s="1933"/>
    </row>
    <row r="171" spans="2:7">
      <c r="B171" s="216"/>
      <c r="C171" s="198"/>
      <c r="D171" s="198"/>
      <c r="E171" s="198"/>
      <c r="F171" s="198"/>
      <c r="G171" s="1933"/>
    </row>
    <row r="172" spans="2:7">
      <c r="B172" s="216"/>
      <c r="C172" s="198"/>
      <c r="D172" s="198"/>
      <c r="E172" s="198"/>
      <c r="F172" s="198"/>
      <c r="G172" s="1933"/>
    </row>
    <row r="173" spans="2:7">
      <c r="B173" s="216"/>
      <c r="C173" s="198"/>
      <c r="D173" s="198"/>
      <c r="E173" s="198"/>
      <c r="F173" s="198"/>
      <c r="G173" s="1933"/>
    </row>
    <row r="174" spans="2:7">
      <c r="B174" s="216"/>
      <c r="C174" s="198"/>
      <c r="D174" s="198"/>
      <c r="E174" s="198"/>
      <c r="F174" s="198"/>
      <c r="G174" s="1933"/>
    </row>
    <row r="175" spans="2:7">
      <c r="B175" s="216"/>
      <c r="C175" s="198"/>
      <c r="D175" s="198"/>
      <c r="E175" s="198"/>
      <c r="F175" s="198"/>
      <c r="G175" s="1933"/>
    </row>
    <row r="176" spans="2:7">
      <c r="B176" s="216"/>
      <c r="C176" s="198"/>
      <c r="D176" s="198"/>
      <c r="E176" s="198"/>
      <c r="F176" s="198"/>
      <c r="G176" s="1933"/>
    </row>
    <row r="177" spans="2:7">
      <c r="B177" s="216"/>
      <c r="C177" s="198"/>
      <c r="D177" s="198"/>
      <c r="E177" s="198"/>
      <c r="F177" s="198"/>
      <c r="G177" s="1933"/>
    </row>
    <row r="178" spans="2:7">
      <c r="B178" s="216"/>
      <c r="C178" s="198"/>
      <c r="D178" s="198"/>
      <c r="E178" s="198"/>
      <c r="F178" s="198"/>
      <c r="G178" s="1933"/>
    </row>
    <row r="179" spans="2:7">
      <c r="B179" s="216"/>
      <c r="C179" s="198"/>
      <c r="D179" s="1930"/>
      <c r="E179" s="198"/>
      <c r="F179" s="198"/>
      <c r="G179" s="1933"/>
    </row>
    <row r="180" spans="2:7">
      <c r="B180" s="216"/>
      <c r="C180" s="198"/>
      <c r="D180" s="1930"/>
      <c r="E180" s="198"/>
      <c r="F180" s="198"/>
      <c r="G180" s="1933"/>
    </row>
    <row r="181" spans="2:7">
      <c r="B181" s="216"/>
      <c r="C181" s="198"/>
      <c r="D181" s="1930"/>
      <c r="E181" s="198"/>
      <c r="F181" s="198"/>
      <c r="G181" s="1933"/>
    </row>
    <row r="182" spans="2:7">
      <c r="B182" s="216"/>
      <c r="C182" s="198"/>
      <c r="D182" s="1930"/>
      <c r="E182" s="198"/>
      <c r="F182" s="198"/>
      <c r="G182" s="1933"/>
    </row>
    <row r="183" spans="2:7">
      <c r="B183" s="216"/>
      <c r="C183" s="198"/>
      <c r="D183" s="1930"/>
      <c r="E183" s="198"/>
      <c r="F183" s="198"/>
      <c r="G183" s="1933"/>
    </row>
    <row r="184" spans="2:7">
      <c r="B184" s="216"/>
      <c r="C184" s="198"/>
      <c r="D184" s="1930"/>
      <c r="E184" s="198"/>
      <c r="F184" s="198"/>
      <c r="G184" s="1933"/>
    </row>
    <row r="185" spans="2:7">
      <c r="B185" s="216"/>
      <c r="C185" s="198"/>
      <c r="D185" s="1930"/>
      <c r="E185" s="198"/>
      <c r="F185" s="198"/>
      <c r="G185" s="1933"/>
    </row>
    <row r="186" spans="2:7">
      <c r="B186" s="216"/>
      <c r="C186" s="198"/>
      <c r="D186" s="1930"/>
      <c r="E186" s="198"/>
      <c r="F186" s="198"/>
      <c r="G186" s="1933"/>
    </row>
    <row r="187" spans="2:7">
      <c r="B187" s="216"/>
      <c r="C187" s="198"/>
      <c r="D187" s="1930"/>
      <c r="E187" s="198"/>
      <c r="F187" s="198"/>
      <c r="G187" s="1933"/>
    </row>
    <row r="188" spans="2:7">
      <c r="B188" s="216"/>
      <c r="C188" s="198"/>
      <c r="D188" s="1930"/>
      <c r="E188" s="198"/>
      <c r="F188" s="198"/>
      <c r="G188" s="1933"/>
    </row>
    <row r="189" spans="2:7">
      <c r="B189" s="216"/>
      <c r="C189" s="198"/>
      <c r="D189" s="1930"/>
      <c r="E189" s="198"/>
      <c r="F189" s="198"/>
      <c r="G189" s="1933"/>
    </row>
    <row r="190" spans="2:7">
      <c r="B190" s="216"/>
      <c r="C190" s="198"/>
      <c r="D190" s="1930"/>
      <c r="E190" s="198"/>
      <c r="F190" s="198"/>
      <c r="G190" s="1933"/>
    </row>
    <row r="191" spans="2:7">
      <c r="B191" s="216"/>
      <c r="C191" s="198"/>
      <c r="D191" s="1930"/>
      <c r="E191" s="198"/>
      <c r="F191" s="198"/>
      <c r="G191" s="1933"/>
    </row>
    <row r="192" spans="2:7">
      <c r="B192" s="216"/>
      <c r="C192" s="198"/>
      <c r="D192" s="1930"/>
      <c r="E192" s="198"/>
      <c r="F192" s="198"/>
      <c r="G192" s="1933"/>
    </row>
    <row r="193" spans="2:7">
      <c r="B193" s="216"/>
      <c r="C193" s="198"/>
      <c r="D193" s="1930"/>
      <c r="E193" s="198"/>
      <c r="F193" s="198"/>
      <c r="G193" s="1933"/>
    </row>
    <row r="194" spans="2:7">
      <c r="B194" s="216"/>
      <c r="C194" s="198"/>
      <c r="D194" s="1930"/>
      <c r="E194" s="198"/>
      <c r="F194" s="198"/>
      <c r="G194" s="1933"/>
    </row>
    <row r="195" spans="2:7">
      <c r="B195" s="216"/>
      <c r="C195" s="198"/>
      <c r="D195" s="1930"/>
      <c r="E195" s="198"/>
      <c r="F195" s="198"/>
      <c r="G195" s="1933"/>
    </row>
    <row r="196" spans="2:7">
      <c r="B196" s="216"/>
      <c r="C196" s="198"/>
      <c r="D196" s="1930"/>
      <c r="E196" s="198"/>
      <c r="F196" s="198"/>
      <c r="G196" s="1933"/>
    </row>
    <row r="197" spans="2:7">
      <c r="B197" s="216"/>
      <c r="C197" s="198"/>
      <c r="D197" s="1930"/>
      <c r="E197" s="198"/>
      <c r="F197" s="198"/>
      <c r="G197" s="1933"/>
    </row>
    <row r="198" spans="2:7">
      <c r="B198" s="216"/>
      <c r="C198" s="198"/>
      <c r="D198" s="1930"/>
      <c r="E198" s="198"/>
      <c r="F198" s="198"/>
      <c r="G198" s="1933"/>
    </row>
    <row r="199" spans="2:7">
      <c r="B199" s="216"/>
      <c r="C199" s="198"/>
      <c r="D199" s="1930"/>
      <c r="E199" s="198"/>
      <c r="F199" s="198"/>
      <c r="G199" s="1933"/>
    </row>
    <row r="200" spans="2:7">
      <c r="B200" s="216"/>
      <c r="C200" s="198"/>
      <c r="D200" s="1930"/>
      <c r="E200" s="198"/>
      <c r="F200" s="198"/>
      <c r="G200" s="1932"/>
    </row>
    <row r="201" spans="2:7">
      <c r="B201" s="216"/>
      <c r="C201" s="198"/>
      <c r="D201" s="1930"/>
      <c r="E201" s="198"/>
      <c r="F201" s="198"/>
      <c r="G201" s="1933"/>
    </row>
    <row r="202" spans="2:7">
      <c r="B202" s="216"/>
      <c r="C202" s="198"/>
      <c r="D202" s="1930"/>
      <c r="E202" s="198"/>
      <c r="F202" s="198"/>
      <c r="G202" s="1933"/>
    </row>
    <row r="203" spans="2:7">
      <c r="B203" s="216"/>
      <c r="C203" s="198"/>
      <c r="D203" s="1930"/>
      <c r="E203" s="198"/>
      <c r="F203" s="198"/>
      <c r="G203" s="1933"/>
    </row>
    <row r="204" spans="2:7" ht="15.75" thickBot="1">
      <c r="B204" s="1922"/>
      <c r="C204" s="1909"/>
      <c r="D204" s="1923"/>
      <c r="E204" s="1909"/>
      <c r="F204" s="1909"/>
      <c r="G204" s="1924"/>
    </row>
    <row r="205" spans="2:7">
      <c r="B205" s="198"/>
      <c r="C205" s="198"/>
      <c r="D205" s="198"/>
      <c r="E205" s="198"/>
      <c r="F205" s="198"/>
      <c r="G205" s="198"/>
    </row>
    <row r="206" spans="2:7">
      <c r="B206" s="198" t="s">
        <v>1465</v>
      </c>
      <c r="C206" s="198"/>
      <c r="D206" s="198"/>
      <c r="E206" s="198"/>
      <c r="F206" s="198"/>
      <c r="G206" s="252"/>
    </row>
    <row r="207" spans="2:7">
      <c r="B207" s="252" t="s">
        <v>1467</v>
      </c>
      <c r="C207" s="252"/>
      <c r="D207" s="252"/>
      <c r="E207" s="252"/>
      <c r="F207" s="252"/>
      <c r="G207" s="252"/>
    </row>
  </sheetData>
  <conditionalFormatting sqref="H49">
    <cfRule type="cellIs" dxfId="7" priority="5" stopIfTrue="1" operator="equal">
      <formula>"OK"</formula>
    </cfRule>
    <cfRule type="cellIs" dxfId="6" priority="6" stopIfTrue="1" operator="notEqual">
      <formula>"OK"</formula>
    </cfRule>
  </conditionalFormatting>
  <conditionalFormatting sqref="H61">
    <cfRule type="cellIs" dxfId="5" priority="3" stopIfTrue="1" operator="equal">
      <formula>"OK"</formula>
    </cfRule>
    <cfRule type="cellIs" dxfId="4" priority="4" stopIfTrue="1" operator="notEqual">
      <formula>"OK"</formula>
    </cfRule>
  </conditionalFormatting>
  <printOptions horizontalCentered="1" verticalCentered="1"/>
  <pageMargins left="0.5" right="0.5" top="0.5" bottom="0.5" header="0.5" footer="0.5"/>
  <pageSetup scale="65" fitToHeight="3" orientation="portrait" blackAndWhite="1" horizontalDpi="300" verticalDpi="300" r:id="rId1"/>
  <headerFooter alignWithMargins="0"/>
  <rowBreaks count="2" manualBreakCount="2">
    <brk id="70" max="16383" man="1"/>
    <brk id="139" max="16383" man="1"/>
  </rowBreaks>
  <colBreaks count="1" manualBreakCount="1">
    <brk id="7" max="1048575" man="1"/>
  </colBreaks>
</worksheet>
</file>

<file path=xl/worksheets/sheet42.xml><?xml version="1.0" encoding="utf-8"?>
<worksheet xmlns="http://schemas.openxmlformats.org/spreadsheetml/2006/main" xmlns:r="http://schemas.openxmlformats.org/officeDocument/2006/relationships">
  <sheetPr codeName="Sheet80">
    <tabColor rgb="FF00B050"/>
  </sheetPr>
  <dimension ref="A1:XFD129"/>
  <sheetViews>
    <sheetView showGridLines="0" view="pageBreakPreview" topLeftCell="D106" zoomScale="70" zoomScaleNormal="80" zoomScaleSheetLayoutView="70" workbookViewId="0">
      <selection activeCell="I131" sqref="I131"/>
    </sheetView>
  </sheetViews>
  <sheetFormatPr defaultRowHeight="15.75"/>
  <cols>
    <col min="1" max="1" width="2.5546875" style="269" customWidth="1"/>
    <col min="2" max="2" width="2.33203125" style="269" customWidth="1"/>
    <col min="3" max="4" width="8.88671875" style="269"/>
    <col min="5" max="5" width="35.109375" style="269" customWidth="1"/>
    <col min="6" max="7" width="8.88671875" style="269"/>
    <col min="8" max="8" width="17.77734375" style="269" customWidth="1"/>
    <col min="9" max="9" width="2.77734375" style="269" customWidth="1"/>
    <col min="10" max="10" width="11.44140625" style="269" bestFit="1" customWidth="1"/>
    <col min="11" max="11" width="2.21875" style="269" customWidth="1"/>
    <col min="12" max="12" width="37.6640625" style="269" customWidth="1"/>
    <col min="13" max="13" width="15" style="269" customWidth="1"/>
    <col min="14" max="14" width="12.33203125" style="269" bestFit="1" customWidth="1"/>
    <col min="15" max="15" width="8.44140625" style="269" bestFit="1" customWidth="1"/>
    <col min="16" max="16" width="38.88671875" style="269" bestFit="1" customWidth="1"/>
    <col min="17" max="17" width="10" style="269" bestFit="1" customWidth="1"/>
    <col min="18" max="16384" width="8.88671875" style="269"/>
  </cols>
  <sheetData>
    <row r="1" spans="1:17">
      <c r="A1" s="672" t="str">
        <f>+'261'!B2</f>
        <v xml:space="preserve">KeySpan Gas East Corp./D/B/A National Grid </v>
      </c>
    </row>
    <row r="2" spans="1:17">
      <c r="A2" s="673"/>
      <c r="P2" s="269" t="s">
        <v>4952</v>
      </c>
      <c r="Q2" s="674">
        <f>H19+H52+H62+H105+H110+H111</f>
        <v>-90751446.448744074</v>
      </c>
    </row>
    <row r="3" spans="1:17">
      <c r="A3" s="270" t="s">
        <v>4953</v>
      </c>
      <c r="C3" s="673"/>
      <c r="D3" s="270"/>
      <c r="E3" s="270"/>
      <c r="F3" s="675"/>
      <c r="G3" s="270"/>
      <c r="H3" s="270"/>
      <c r="N3" s="676"/>
      <c r="O3" s="676"/>
      <c r="P3" s="269" t="s">
        <v>4954</v>
      </c>
      <c r="Q3" s="677">
        <v>-93258478.894776702</v>
      </c>
    </row>
    <row r="4" spans="1:17">
      <c r="C4" s="282" t="s">
        <v>4955</v>
      </c>
      <c r="D4" s="271"/>
      <c r="E4" s="271"/>
      <c r="F4" s="678"/>
      <c r="G4" s="271"/>
      <c r="H4" s="271"/>
      <c r="P4" s="269" t="s">
        <v>4956</v>
      </c>
      <c r="Q4" s="676">
        <f>Q3-Q2</f>
        <v>-2507032.4460326284</v>
      </c>
    </row>
    <row r="5" spans="1:17">
      <c r="C5" s="282" t="s">
        <v>4957</v>
      </c>
      <c r="D5" s="271"/>
      <c r="E5" s="271"/>
      <c r="F5" s="678"/>
      <c r="G5" s="271"/>
      <c r="H5" s="271"/>
    </row>
    <row r="6" spans="1:17">
      <c r="C6" s="673"/>
      <c r="D6" s="270"/>
      <c r="E6" s="270"/>
      <c r="F6" s="675"/>
      <c r="G6" s="270"/>
      <c r="H6" s="272"/>
      <c r="P6" s="269" t="s">
        <v>4958</v>
      </c>
      <c r="Q6" s="679">
        <v>-2507032.4460326014</v>
      </c>
    </row>
    <row r="7" spans="1:17">
      <c r="C7" s="270" t="s">
        <v>602</v>
      </c>
      <c r="D7" s="270" t="s">
        <v>4624</v>
      </c>
      <c r="E7" s="270"/>
      <c r="F7" s="270"/>
      <c r="G7" s="270"/>
      <c r="H7" s="273">
        <v>72589760</v>
      </c>
    </row>
    <row r="8" spans="1:17">
      <c r="C8" s="673"/>
      <c r="D8" s="270"/>
      <c r="E8" s="270"/>
      <c r="F8" s="270"/>
      <c r="G8" s="270"/>
      <c r="H8" s="273"/>
      <c r="N8" s="680"/>
      <c r="P8" s="269" t="s">
        <v>4959</v>
      </c>
      <c r="Q8" s="676">
        <f>Q4-SUM(Q6:Q7)</f>
        <v>-2.7008354663848877E-8</v>
      </c>
    </row>
    <row r="9" spans="1:17">
      <c r="C9" s="270" t="s">
        <v>832</v>
      </c>
      <c r="D9" s="270" t="s">
        <v>4921</v>
      </c>
      <c r="E9" s="270"/>
      <c r="F9" s="270"/>
      <c r="G9" s="270"/>
      <c r="H9" s="273">
        <v>38786637.788369164</v>
      </c>
      <c r="M9" s="680"/>
    </row>
    <row r="10" spans="1:17">
      <c r="C10" s="673"/>
      <c r="D10" s="270"/>
      <c r="E10" s="270"/>
      <c r="F10" s="270"/>
      <c r="G10" s="270"/>
      <c r="H10" s="273"/>
    </row>
    <row r="11" spans="1:17">
      <c r="C11" s="270" t="s">
        <v>833</v>
      </c>
      <c r="D11" s="270" t="s">
        <v>4922</v>
      </c>
      <c r="E11" s="270"/>
      <c r="F11" s="270"/>
      <c r="G11" s="270"/>
      <c r="H11" s="273">
        <v>0</v>
      </c>
      <c r="M11" s="680"/>
    </row>
    <row r="12" spans="1:17">
      <c r="C12" s="673"/>
      <c r="D12" s="270"/>
      <c r="E12" s="270"/>
      <c r="F12" s="270"/>
      <c r="G12" s="270"/>
      <c r="H12" s="273"/>
    </row>
    <row r="13" spans="1:17">
      <c r="C13" s="270" t="s">
        <v>1164</v>
      </c>
      <c r="D13" s="270" t="s">
        <v>4923</v>
      </c>
      <c r="E13" s="270"/>
      <c r="F13" s="270"/>
      <c r="G13" s="270"/>
      <c r="H13" s="273"/>
    </row>
    <row r="14" spans="1:17">
      <c r="C14" s="270"/>
      <c r="D14" s="270"/>
      <c r="E14" s="270" t="s">
        <v>4960</v>
      </c>
      <c r="F14" s="270"/>
      <c r="G14" s="270"/>
      <c r="H14" s="681">
        <v>3063.4599999999627</v>
      </c>
      <c r="J14" s="682"/>
    </row>
    <row r="15" spans="1:17">
      <c r="C15" s="673"/>
      <c r="D15" s="270"/>
      <c r="E15" s="274" t="s">
        <v>4961</v>
      </c>
      <c r="F15" s="270"/>
      <c r="G15" s="270"/>
      <c r="H15" s="681">
        <v>0</v>
      </c>
      <c r="I15" s="683"/>
      <c r="J15" s="682"/>
    </row>
    <row r="16" spans="1:17">
      <c r="C16" s="673"/>
      <c r="D16" s="270"/>
      <c r="E16" s="274" t="s">
        <v>4962</v>
      </c>
      <c r="F16" s="270"/>
      <c r="G16" s="270"/>
      <c r="H16" s="681">
        <v>3545397.67</v>
      </c>
      <c r="I16" s="683"/>
      <c r="J16" s="682"/>
    </row>
    <row r="17" spans="3:11">
      <c r="C17" s="673"/>
      <c r="D17" s="270"/>
      <c r="E17" s="274" t="s">
        <v>4963</v>
      </c>
      <c r="H17" s="681">
        <v>32054.869999999981</v>
      </c>
      <c r="I17" s="683"/>
      <c r="J17" s="682"/>
    </row>
    <row r="18" spans="3:11">
      <c r="C18" s="673"/>
      <c r="D18" s="270"/>
      <c r="E18" s="274" t="s">
        <v>4964</v>
      </c>
      <c r="H18" s="681">
        <v>179202.96868055547</v>
      </c>
      <c r="I18" s="683"/>
      <c r="J18" s="682"/>
    </row>
    <row r="19" spans="3:11">
      <c r="C19" s="673"/>
      <c r="D19" s="270"/>
      <c r="E19" s="270" t="s">
        <v>4965</v>
      </c>
      <c r="F19" s="270"/>
      <c r="G19" s="270"/>
      <c r="H19" s="275">
        <f>SUM(H14:H18)</f>
        <v>3759718.9686805555</v>
      </c>
      <c r="I19" s="683"/>
      <c r="J19" s="682"/>
    </row>
    <row r="20" spans="3:11">
      <c r="C20" s="673"/>
      <c r="D20" s="270"/>
      <c r="E20" s="270"/>
      <c r="F20" s="270"/>
      <c r="G20" s="270"/>
      <c r="H20" s="275"/>
      <c r="I20" s="683"/>
      <c r="J20" s="682"/>
    </row>
    <row r="21" spans="3:11">
      <c r="C21" s="270" t="s">
        <v>1170</v>
      </c>
      <c r="D21" s="270" t="s">
        <v>4924</v>
      </c>
      <c r="E21" s="270"/>
      <c r="F21" s="270"/>
      <c r="G21" s="270"/>
      <c r="H21" s="276"/>
      <c r="I21" s="683"/>
      <c r="J21" s="682"/>
    </row>
    <row r="22" spans="3:11">
      <c r="C22" s="270"/>
      <c r="D22" s="270"/>
      <c r="E22" s="274" t="s">
        <v>4966</v>
      </c>
      <c r="F22" s="270"/>
      <c r="H22" s="681">
        <v>508.89000000000055</v>
      </c>
      <c r="I22" s="683"/>
      <c r="J22" s="682"/>
      <c r="K22" s="681"/>
    </row>
    <row r="23" spans="3:11">
      <c r="C23" s="270"/>
      <c r="D23" s="270"/>
      <c r="E23" s="274" t="s">
        <v>4967</v>
      </c>
      <c r="H23" s="681">
        <v>0</v>
      </c>
      <c r="I23" s="683"/>
      <c r="J23" s="682"/>
    </row>
    <row r="24" spans="3:11">
      <c r="C24" s="270"/>
      <c r="D24" s="270"/>
      <c r="E24" s="274" t="s">
        <v>4968</v>
      </c>
      <c r="H24" s="681">
        <v>2507032.4460326014</v>
      </c>
      <c r="I24" s="683"/>
      <c r="J24" s="682"/>
    </row>
    <row r="25" spans="3:11">
      <c r="C25" s="270"/>
      <c r="D25" s="270"/>
      <c r="E25" s="274" t="s">
        <v>4969</v>
      </c>
      <c r="H25" s="681">
        <v>0</v>
      </c>
      <c r="I25" s="683"/>
      <c r="J25" s="682"/>
    </row>
    <row r="26" spans="3:11">
      <c r="C26" s="270"/>
      <c r="D26" s="270"/>
      <c r="E26" s="274" t="s">
        <v>4970</v>
      </c>
      <c r="H26" s="681">
        <v>808968.58</v>
      </c>
      <c r="I26" s="683"/>
      <c r="J26" s="682"/>
    </row>
    <row r="27" spans="3:11">
      <c r="C27" s="270"/>
      <c r="D27" s="270"/>
      <c r="E27" s="274" t="s">
        <v>4971</v>
      </c>
      <c r="H27" s="681">
        <v>1103591.3500000001</v>
      </c>
      <c r="I27" s="683"/>
      <c r="J27" s="682"/>
    </row>
    <row r="28" spans="3:11">
      <c r="C28" s="270"/>
      <c r="D28" s="270"/>
      <c r="E28" s="274" t="s">
        <v>4972</v>
      </c>
      <c r="H28" s="681">
        <v>52770255.051319443</v>
      </c>
      <c r="I28" s="683"/>
      <c r="J28" s="682"/>
    </row>
    <row r="29" spans="3:11">
      <c r="C29" s="270"/>
      <c r="D29" s="270"/>
      <c r="E29" s="274" t="s">
        <v>4973</v>
      </c>
      <c r="H29" s="681">
        <v>2693411.84</v>
      </c>
      <c r="I29" s="683"/>
      <c r="J29" s="682"/>
    </row>
    <row r="30" spans="3:11">
      <c r="C30" s="270"/>
      <c r="D30" s="270"/>
      <c r="E30" s="274" t="s">
        <v>4974</v>
      </c>
      <c r="H30" s="681">
        <v>0</v>
      </c>
      <c r="I30" s="683"/>
      <c r="J30" s="682"/>
    </row>
    <row r="31" spans="3:11">
      <c r="C31" s="270"/>
      <c r="D31" s="270"/>
      <c r="E31" s="274" t="s">
        <v>4975</v>
      </c>
      <c r="H31" s="681">
        <v>0</v>
      </c>
      <c r="I31" s="683"/>
      <c r="J31" s="682"/>
    </row>
    <row r="32" spans="3:11">
      <c r="C32" s="270"/>
      <c r="D32" s="270"/>
      <c r="E32" s="274" t="s">
        <v>4976</v>
      </c>
      <c r="H32" s="681">
        <v>11831503.760000002</v>
      </c>
      <c r="I32" s="683"/>
      <c r="J32" s="682"/>
    </row>
    <row r="33" spans="3:10">
      <c r="C33" s="270"/>
      <c r="D33" s="270"/>
      <c r="E33" s="274" t="s">
        <v>4977</v>
      </c>
      <c r="H33" s="681">
        <v>278515.84095238097</v>
      </c>
      <c r="I33" s="683"/>
      <c r="J33" s="682"/>
    </row>
    <row r="34" spans="3:10">
      <c r="C34" s="270"/>
      <c r="D34" s="270"/>
      <c r="E34" s="274" t="s">
        <v>517</v>
      </c>
      <c r="H34" s="681">
        <v>15091.46</v>
      </c>
      <c r="I34" s="683"/>
      <c r="J34" s="682"/>
    </row>
    <row r="35" spans="3:10">
      <c r="C35" s="270"/>
      <c r="D35" s="270"/>
      <c r="E35" s="274" t="s">
        <v>4978</v>
      </c>
      <c r="H35" s="681">
        <v>2503.4354951526293</v>
      </c>
      <c r="I35" s="683"/>
      <c r="J35" s="682"/>
    </row>
    <row r="36" spans="3:10">
      <c r="C36" s="270"/>
      <c r="D36" s="270"/>
      <c r="E36" s="274" t="s">
        <v>3348</v>
      </c>
      <c r="H36" s="681">
        <v>34470</v>
      </c>
      <c r="I36" s="683"/>
      <c r="J36" s="682"/>
    </row>
    <row r="37" spans="3:10">
      <c r="C37" s="270"/>
      <c r="D37" s="270"/>
      <c r="E37" s="274" t="s">
        <v>4979</v>
      </c>
      <c r="H37" s="681">
        <v>468200.34000000032</v>
      </c>
      <c r="I37" s="683"/>
      <c r="J37" s="682"/>
    </row>
    <row r="38" spans="3:10">
      <c r="C38" s="270"/>
      <c r="D38" s="270"/>
      <c r="E38" s="274" t="s">
        <v>4980</v>
      </c>
      <c r="H38" s="681">
        <v>21482964.459999941</v>
      </c>
      <c r="I38" s="683"/>
      <c r="J38" s="682"/>
    </row>
    <row r="39" spans="3:10">
      <c r="C39" s="270"/>
      <c r="D39" s="270"/>
      <c r="E39" s="274" t="s">
        <v>4981</v>
      </c>
      <c r="H39" s="681">
        <v>31159332.090000007</v>
      </c>
      <c r="I39" s="683"/>
      <c r="J39" s="682"/>
    </row>
    <row r="40" spans="3:10">
      <c r="C40" s="673"/>
      <c r="D40" s="270"/>
      <c r="E40" s="274" t="s">
        <v>4982</v>
      </c>
      <c r="H40" s="681">
        <v>5065632.6599999955</v>
      </c>
      <c r="I40" s="683"/>
      <c r="J40" s="682"/>
    </row>
    <row r="41" spans="3:10">
      <c r="C41" s="270"/>
      <c r="D41" s="270"/>
      <c r="E41" s="274" t="s">
        <v>4983</v>
      </c>
      <c r="H41" s="681">
        <v>15807555.908640131</v>
      </c>
      <c r="I41" s="683"/>
      <c r="J41" s="682"/>
    </row>
    <row r="42" spans="3:10">
      <c r="C42" s="270"/>
      <c r="D42" s="270"/>
      <c r="E42" s="274" t="s">
        <v>4984</v>
      </c>
      <c r="H42" s="681">
        <v>144477480</v>
      </c>
      <c r="I42" s="683"/>
      <c r="J42" s="682"/>
    </row>
    <row r="43" spans="3:10">
      <c r="C43" s="270"/>
      <c r="D43" s="270"/>
      <c r="E43" s="274" t="s">
        <v>4985</v>
      </c>
      <c r="H43" s="681">
        <v>3446702.2800000021</v>
      </c>
      <c r="I43" s="683"/>
      <c r="J43" s="682"/>
    </row>
    <row r="44" spans="3:10">
      <c r="C44" s="270"/>
      <c r="D44" s="270"/>
      <c r="E44" s="274" t="s">
        <v>4986</v>
      </c>
      <c r="H44" s="681">
        <v>0</v>
      </c>
      <c r="I44" s="683"/>
      <c r="J44" s="682"/>
    </row>
    <row r="45" spans="3:10">
      <c r="C45" s="270"/>
      <c r="D45" s="270"/>
      <c r="E45" s="274" t="s">
        <v>4987</v>
      </c>
      <c r="H45" s="681">
        <v>0</v>
      </c>
      <c r="I45" s="683"/>
      <c r="J45" s="682"/>
    </row>
    <row r="46" spans="3:10">
      <c r="C46" s="270"/>
      <c r="D46" s="270"/>
      <c r="E46" s="274" t="s">
        <v>4988</v>
      </c>
      <c r="H46" s="681">
        <v>73229727.350000009</v>
      </c>
      <c r="I46" s="683"/>
      <c r="J46" s="682"/>
    </row>
    <row r="47" spans="3:10">
      <c r="C47" s="270"/>
      <c r="D47" s="270"/>
      <c r="E47" s="274" t="s">
        <v>4989</v>
      </c>
      <c r="H47" s="681">
        <v>678373.1</v>
      </c>
      <c r="I47" s="683"/>
      <c r="J47" s="682"/>
    </row>
    <row r="48" spans="3:10">
      <c r="C48" s="270"/>
      <c r="D48" s="270"/>
      <c r="E48" s="274" t="s">
        <v>4990</v>
      </c>
      <c r="H48" s="681">
        <v>1485870.4300000002</v>
      </c>
      <c r="I48" s="683"/>
      <c r="J48" s="682"/>
    </row>
    <row r="49" spans="3:13">
      <c r="C49" s="270"/>
      <c r="D49" s="270"/>
      <c r="E49" s="274" t="s">
        <v>4991</v>
      </c>
      <c r="H49" s="681">
        <v>0</v>
      </c>
      <c r="I49" s="683"/>
      <c r="J49" s="682"/>
    </row>
    <row r="50" spans="3:13">
      <c r="C50" s="270"/>
      <c r="D50" s="270"/>
      <c r="E50" s="274" t="s">
        <v>4992</v>
      </c>
      <c r="H50" s="681">
        <v>1791899.3332477361</v>
      </c>
      <c r="I50" s="683"/>
      <c r="J50" s="682"/>
      <c r="L50" s="274"/>
      <c r="M50" s="274"/>
    </row>
    <row r="51" spans="3:13">
      <c r="C51" s="270"/>
      <c r="D51" s="270"/>
      <c r="E51" s="274" t="s">
        <v>4993</v>
      </c>
      <c r="H51" s="681">
        <v>21649.41</v>
      </c>
      <c r="I51" s="683"/>
      <c r="J51" s="682"/>
      <c r="L51" s="274"/>
      <c r="M51" s="274"/>
    </row>
    <row r="52" spans="3:13">
      <c r="C52" s="270"/>
      <c r="D52" s="270"/>
      <c r="E52" s="270" t="s">
        <v>4994</v>
      </c>
      <c r="F52" s="270"/>
      <c r="G52" s="270"/>
      <c r="H52" s="275">
        <f>SUM(H22:H51)</f>
        <v>371161240.01568747</v>
      </c>
      <c r="I52" s="683"/>
      <c r="J52" s="682"/>
      <c r="L52" s="274"/>
      <c r="M52" s="274"/>
    </row>
    <row r="53" spans="3:13">
      <c r="C53" s="270"/>
      <c r="D53" s="270"/>
      <c r="E53" s="270"/>
      <c r="F53" s="270"/>
      <c r="G53" s="270"/>
      <c r="H53" s="275"/>
      <c r="J53" s="682"/>
    </row>
    <row r="54" spans="3:13">
      <c r="C54" s="270" t="s">
        <v>1004</v>
      </c>
      <c r="D54" s="270" t="s">
        <v>4925</v>
      </c>
      <c r="F54" s="270"/>
      <c r="G54" s="270"/>
      <c r="H54" s="273">
        <f>H52+H19+H11+H9+H7</f>
        <v>486297356.77273721</v>
      </c>
      <c r="J54" s="682"/>
    </row>
    <row r="55" spans="3:13">
      <c r="C55" s="673"/>
      <c r="D55" s="270"/>
      <c r="E55" s="270"/>
      <c r="F55" s="270"/>
      <c r="G55" s="270"/>
      <c r="H55" s="275"/>
      <c r="J55" s="682"/>
    </row>
    <row r="56" spans="3:13">
      <c r="C56" s="270" t="s">
        <v>1010</v>
      </c>
      <c r="D56" s="270" t="s">
        <v>4926</v>
      </c>
      <c r="E56" s="270"/>
      <c r="F56" s="270"/>
      <c r="G56" s="270"/>
      <c r="H56" s="277"/>
      <c r="J56" s="682"/>
    </row>
    <row r="57" spans="3:13">
      <c r="C57" s="673"/>
      <c r="D57" s="270"/>
      <c r="E57" s="274" t="s">
        <v>3346</v>
      </c>
      <c r="F57" s="270"/>
      <c r="G57" s="270"/>
      <c r="H57" s="681">
        <v>-162715.18991431</v>
      </c>
      <c r="J57" s="682"/>
    </row>
    <row r="58" spans="3:13">
      <c r="C58" s="673"/>
      <c r="D58" s="270"/>
      <c r="E58" s="274" t="s">
        <v>4995</v>
      </c>
      <c r="H58" s="681">
        <v>0</v>
      </c>
      <c r="J58" s="682"/>
    </row>
    <row r="59" spans="3:13">
      <c r="C59" s="673"/>
      <c r="D59" s="270"/>
      <c r="E59" s="274" t="s">
        <v>4996</v>
      </c>
      <c r="H59" s="681">
        <v>0</v>
      </c>
      <c r="J59" s="682"/>
    </row>
    <row r="60" spans="3:13">
      <c r="C60" s="673"/>
      <c r="D60" s="270"/>
      <c r="E60" s="274" t="s">
        <v>4997</v>
      </c>
      <c r="H60" s="681">
        <v>0</v>
      </c>
      <c r="J60" s="682"/>
    </row>
    <row r="61" spans="3:13">
      <c r="C61" s="270"/>
      <c r="D61" s="270"/>
      <c r="E61" s="274" t="s">
        <v>4998</v>
      </c>
      <c r="H61" s="681">
        <v>-65868.266666666677</v>
      </c>
      <c r="J61" s="682"/>
    </row>
    <row r="62" spans="3:13">
      <c r="C62" s="270"/>
      <c r="D62" s="270"/>
      <c r="E62" s="270" t="s">
        <v>4999</v>
      </c>
      <c r="F62" s="270"/>
      <c r="G62" s="270"/>
      <c r="H62" s="275">
        <f>SUM(H57:H61)</f>
        <v>-228583.45658097666</v>
      </c>
      <c r="J62" s="682"/>
    </row>
    <row r="63" spans="3:13">
      <c r="C63" s="673"/>
      <c r="D63" s="270"/>
      <c r="E63" s="270"/>
      <c r="F63" s="270"/>
      <c r="G63" s="270"/>
      <c r="H63" s="275"/>
      <c r="I63" s="274"/>
      <c r="J63" s="682"/>
    </row>
    <row r="64" spans="3:13">
      <c r="C64" s="673"/>
      <c r="D64" s="270"/>
      <c r="E64" s="270"/>
      <c r="F64" s="270"/>
      <c r="H64" s="270"/>
      <c r="I64" s="684"/>
      <c r="J64" s="682"/>
    </row>
    <row r="65" spans="1:16384">
      <c r="A65" s="274"/>
      <c r="B65" s="274"/>
      <c r="C65" s="270" t="s">
        <v>4339</v>
      </c>
      <c r="D65" s="270" t="s">
        <v>4927</v>
      </c>
      <c r="E65" s="270"/>
      <c r="F65" s="270"/>
      <c r="H65" s="270"/>
      <c r="J65" s="682"/>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c r="CJ65" s="274"/>
      <c r="CK65" s="274"/>
      <c r="CL65" s="274"/>
      <c r="CM65" s="274"/>
      <c r="CN65" s="274"/>
      <c r="CO65" s="274"/>
      <c r="CP65" s="274"/>
      <c r="CQ65" s="274"/>
      <c r="CR65" s="274"/>
      <c r="CS65" s="274"/>
      <c r="CT65" s="274"/>
      <c r="CU65" s="274"/>
      <c r="CV65" s="274"/>
      <c r="CW65" s="274"/>
      <c r="CX65" s="274"/>
      <c r="CY65" s="274"/>
      <c r="CZ65" s="274"/>
      <c r="DA65" s="274"/>
      <c r="DB65" s="274"/>
      <c r="DC65" s="274"/>
      <c r="DD65" s="274"/>
      <c r="DE65" s="274"/>
      <c r="DF65" s="274"/>
      <c r="DG65" s="274"/>
      <c r="DH65" s="274"/>
      <c r="DI65" s="274"/>
      <c r="DJ65" s="274"/>
      <c r="DK65" s="274"/>
      <c r="DL65" s="274"/>
      <c r="DM65" s="274"/>
      <c r="DN65" s="274"/>
      <c r="DO65" s="274"/>
      <c r="DP65" s="274"/>
      <c r="DQ65" s="274"/>
      <c r="DR65" s="274"/>
      <c r="DS65" s="274"/>
      <c r="DT65" s="274"/>
      <c r="DU65" s="274"/>
      <c r="DV65" s="274"/>
      <c r="DW65" s="274"/>
      <c r="DX65" s="274"/>
      <c r="DY65" s="274"/>
      <c r="DZ65" s="274"/>
      <c r="EA65" s="274"/>
      <c r="EB65" s="274"/>
      <c r="EC65" s="274"/>
      <c r="ED65" s="274"/>
      <c r="EE65" s="274"/>
      <c r="EF65" s="274"/>
      <c r="EG65" s="274"/>
      <c r="EH65" s="274"/>
      <c r="EI65" s="274"/>
      <c r="EJ65" s="274"/>
      <c r="EK65" s="274"/>
      <c r="EL65" s="274"/>
      <c r="EM65" s="274"/>
      <c r="EN65" s="274"/>
      <c r="EO65" s="274"/>
      <c r="EP65" s="274"/>
      <c r="EQ65" s="274"/>
      <c r="ER65" s="274"/>
      <c r="ES65" s="274"/>
      <c r="ET65" s="274"/>
      <c r="EU65" s="274"/>
      <c r="EV65" s="274"/>
      <c r="EW65" s="274"/>
      <c r="EX65" s="274"/>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274"/>
      <c r="FV65" s="274"/>
      <c r="FW65" s="274"/>
      <c r="FX65" s="274"/>
      <c r="FY65" s="274"/>
      <c r="FZ65" s="274"/>
      <c r="GA65" s="274"/>
      <c r="GB65" s="274"/>
      <c r="GC65" s="274"/>
      <c r="GD65" s="274"/>
      <c r="GE65" s="274"/>
      <c r="GF65" s="274"/>
      <c r="GG65" s="274"/>
      <c r="GH65" s="274"/>
      <c r="GI65" s="274"/>
      <c r="GJ65" s="274"/>
      <c r="GK65" s="274"/>
      <c r="GL65" s="274"/>
      <c r="GM65" s="274"/>
      <c r="GN65" s="274"/>
      <c r="GO65" s="274"/>
      <c r="GP65" s="274"/>
      <c r="GQ65" s="274"/>
      <c r="GR65" s="274"/>
      <c r="GS65" s="274"/>
      <c r="GT65" s="274"/>
      <c r="GU65" s="274"/>
      <c r="GV65" s="274"/>
      <c r="GW65" s="274"/>
      <c r="GX65" s="274"/>
      <c r="GY65" s="274"/>
      <c r="GZ65" s="274"/>
      <c r="HA65" s="274"/>
      <c r="HB65" s="274"/>
      <c r="HC65" s="274"/>
      <c r="HD65" s="274"/>
      <c r="HE65" s="274"/>
      <c r="HF65" s="274"/>
      <c r="HG65" s="274"/>
      <c r="HH65" s="274"/>
      <c r="HI65" s="274"/>
      <c r="HJ65" s="274"/>
      <c r="HK65" s="274"/>
      <c r="HL65" s="274"/>
      <c r="HM65" s="274"/>
      <c r="HN65" s="274"/>
      <c r="HO65" s="274"/>
      <c r="HP65" s="274"/>
      <c r="HQ65" s="274"/>
      <c r="HR65" s="274"/>
      <c r="HS65" s="274"/>
      <c r="HT65" s="274"/>
      <c r="HU65" s="274"/>
      <c r="HV65" s="274"/>
      <c r="HW65" s="274"/>
      <c r="HX65" s="274"/>
      <c r="HY65" s="274"/>
      <c r="HZ65" s="274"/>
      <c r="IA65" s="274"/>
      <c r="IB65" s="274"/>
      <c r="IC65" s="274"/>
      <c r="ID65" s="274"/>
      <c r="IE65" s="274"/>
      <c r="IF65" s="274"/>
      <c r="IG65" s="274"/>
      <c r="IH65" s="274"/>
      <c r="II65" s="274"/>
      <c r="IJ65" s="274"/>
      <c r="IK65" s="274"/>
      <c r="IL65" s="274"/>
      <c r="IM65" s="274"/>
      <c r="IN65" s="274"/>
      <c r="IO65" s="274"/>
      <c r="IP65" s="274"/>
      <c r="IQ65" s="274"/>
      <c r="IR65" s="274"/>
      <c r="IS65" s="274"/>
      <c r="IT65" s="274"/>
      <c r="IU65" s="274"/>
      <c r="IV65" s="274"/>
      <c r="IW65" s="274"/>
      <c r="IX65" s="274"/>
      <c r="IY65" s="274"/>
      <c r="IZ65" s="274"/>
      <c r="JA65" s="274"/>
      <c r="JB65" s="274"/>
      <c r="JC65" s="274"/>
      <c r="JD65" s="274"/>
      <c r="JE65" s="274"/>
      <c r="JF65" s="274"/>
      <c r="JG65" s="274"/>
      <c r="JH65" s="274"/>
      <c r="JI65" s="274"/>
      <c r="JJ65" s="274"/>
      <c r="JK65" s="274"/>
      <c r="JL65" s="274"/>
      <c r="JM65" s="274"/>
      <c r="JN65" s="274"/>
      <c r="JO65" s="274"/>
      <c r="JP65" s="274"/>
      <c r="JQ65" s="274"/>
      <c r="JR65" s="274"/>
      <c r="JS65" s="274"/>
      <c r="JT65" s="274"/>
      <c r="JU65" s="274"/>
      <c r="JV65" s="274"/>
      <c r="JW65" s="274"/>
      <c r="JX65" s="274"/>
      <c r="JY65" s="274"/>
      <c r="JZ65" s="274"/>
      <c r="KA65" s="274"/>
      <c r="KB65" s="274"/>
      <c r="KC65" s="274"/>
      <c r="KD65" s="274"/>
      <c r="KE65" s="274"/>
      <c r="KF65" s="274"/>
      <c r="KG65" s="274"/>
      <c r="KH65" s="274"/>
      <c r="KI65" s="274"/>
      <c r="KJ65" s="274"/>
      <c r="KK65" s="274"/>
      <c r="KL65" s="274"/>
      <c r="KM65" s="274"/>
      <c r="KN65" s="274"/>
      <c r="KO65" s="274"/>
      <c r="KP65" s="274"/>
      <c r="KQ65" s="274"/>
      <c r="KR65" s="274"/>
      <c r="KS65" s="274"/>
      <c r="KT65" s="274"/>
      <c r="KU65" s="274"/>
      <c r="KV65" s="274"/>
      <c r="KW65" s="274"/>
      <c r="KX65" s="274"/>
      <c r="KY65" s="274"/>
      <c r="KZ65" s="274"/>
      <c r="LA65" s="274"/>
      <c r="LB65" s="274"/>
      <c r="LC65" s="274"/>
      <c r="LD65" s="274"/>
      <c r="LE65" s="274"/>
      <c r="LF65" s="274"/>
      <c r="LG65" s="274"/>
      <c r="LH65" s="274"/>
      <c r="LI65" s="274"/>
      <c r="LJ65" s="274"/>
      <c r="LK65" s="274"/>
      <c r="LL65" s="274"/>
      <c r="LM65" s="274"/>
      <c r="LN65" s="274"/>
      <c r="LO65" s="274"/>
      <c r="LP65" s="274"/>
      <c r="LQ65" s="274"/>
      <c r="LR65" s="274"/>
      <c r="LS65" s="274"/>
      <c r="LT65" s="274"/>
      <c r="LU65" s="274"/>
      <c r="LV65" s="274"/>
      <c r="LW65" s="274"/>
      <c r="LX65" s="274"/>
      <c r="LY65" s="274"/>
      <c r="LZ65" s="274"/>
      <c r="MA65" s="274"/>
      <c r="MB65" s="274"/>
      <c r="MC65" s="274"/>
      <c r="MD65" s="274"/>
      <c r="ME65" s="274"/>
      <c r="MF65" s="274"/>
      <c r="MG65" s="274"/>
      <c r="MH65" s="274"/>
      <c r="MI65" s="274"/>
      <c r="MJ65" s="274"/>
      <c r="MK65" s="274"/>
      <c r="ML65" s="274"/>
      <c r="MM65" s="274"/>
      <c r="MN65" s="274"/>
      <c r="MO65" s="274"/>
      <c r="MP65" s="274"/>
      <c r="MQ65" s="274"/>
      <c r="MR65" s="274"/>
      <c r="MS65" s="274"/>
      <c r="MT65" s="274"/>
      <c r="MU65" s="274"/>
      <c r="MV65" s="274"/>
      <c r="MW65" s="274"/>
      <c r="MX65" s="274"/>
      <c r="MY65" s="274"/>
      <c r="MZ65" s="274"/>
      <c r="NA65" s="274"/>
      <c r="NB65" s="274"/>
      <c r="NC65" s="274"/>
      <c r="ND65" s="274"/>
      <c r="NE65" s="274"/>
      <c r="NF65" s="274"/>
      <c r="NG65" s="274"/>
      <c r="NH65" s="274"/>
      <c r="NI65" s="274"/>
      <c r="NJ65" s="274"/>
      <c r="NK65" s="274"/>
      <c r="NL65" s="274"/>
      <c r="NM65" s="274"/>
      <c r="NN65" s="274"/>
      <c r="NO65" s="274"/>
      <c r="NP65" s="274"/>
      <c r="NQ65" s="274"/>
      <c r="NR65" s="274"/>
      <c r="NS65" s="274"/>
      <c r="NT65" s="274"/>
      <c r="NU65" s="274"/>
      <c r="NV65" s="274"/>
      <c r="NW65" s="274"/>
      <c r="NX65" s="274"/>
      <c r="NY65" s="274"/>
      <c r="NZ65" s="274"/>
      <c r="OA65" s="274"/>
      <c r="OB65" s="274"/>
      <c r="OC65" s="274"/>
      <c r="OD65" s="274"/>
      <c r="OE65" s="274"/>
      <c r="OF65" s="274"/>
      <c r="OG65" s="274"/>
      <c r="OH65" s="274"/>
      <c r="OI65" s="274"/>
      <c r="OJ65" s="274"/>
      <c r="OK65" s="274"/>
      <c r="OL65" s="274"/>
      <c r="OM65" s="274"/>
      <c r="ON65" s="274"/>
      <c r="OO65" s="274"/>
      <c r="OP65" s="274"/>
      <c r="OQ65" s="274"/>
      <c r="OR65" s="274"/>
      <c r="OS65" s="274"/>
      <c r="OT65" s="274"/>
      <c r="OU65" s="274"/>
      <c r="OV65" s="274"/>
      <c r="OW65" s="274"/>
      <c r="OX65" s="274"/>
      <c r="OY65" s="274"/>
      <c r="OZ65" s="274"/>
      <c r="PA65" s="274"/>
      <c r="PB65" s="274"/>
      <c r="PC65" s="274"/>
      <c r="PD65" s="274"/>
      <c r="PE65" s="274"/>
      <c r="PF65" s="274"/>
      <c r="PG65" s="274"/>
      <c r="PH65" s="274"/>
      <c r="PI65" s="274"/>
      <c r="PJ65" s="274"/>
      <c r="PK65" s="274"/>
      <c r="PL65" s="274"/>
      <c r="PM65" s="274"/>
      <c r="PN65" s="274"/>
      <c r="PO65" s="274"/>
      <c r="PP65" s="274"/>
      <c r="PQ65" s="274"/>
      <c r="PR65" s="274"/>
      <c r="PS65" s="274"/>
      <c r="PT65" s="274"/>
      <c r="PU65" s="274"/>
      <c r="PV65" s="274"/>
      <c r="PW65" s="274"/>
      <c r="PX65" s="274"/>
      <c r="PY65" s="274"/>
      <c r="PZ65" s="274"/>
      <c r="QA65" s="274"/>
      <c r="QB65" s="274"/>
      <c r="QC65" s="274"/>
      <c r="QD65" s="274"/>
      <c r="QE65" s="274"/>
      <c r="QF65" s="274"/>
      <c r="QG65" s="274"/>
      <c r="QH65" s="274"/>
      <c r="QI65" s="274"/>
      <c r="QJ65" s="274"/>
      <c r="QK65" s="274"/>
      <c r="QL65" s="274"/>
      <c r="QM65" s="274"/>
      <c r="QN65" s="274"/>
      <c r="QO65" s="274"/>
      <c r="QP65" s="274"/>
      <c r="QQ65" s="274"/>
      <c r="QR65" s="274"/>
      <c r="QS65" s="274"/>
      <c r="QT65" s="274"/>
      <c r="QU65" s="274"/>
      <c r="QV65" s="274"/>
      <c r="QW65" s="274"/>
      <c r="QX65" s="274"/>
      <c r="QY65" s="274"/>
      <c r="QZ65" s="274"/>
      <c r="RA65" s="274"/>
      <c r="RB65" s="274"/>
      <c r="RC65" s="274"/>
      <c r="RD65" s="274"/>
      <c r="RE65" s="274"/>
      <c r="RF65" s="274"/>
      <c r="RG65" s="274"/>
      <c r="RH65" s="274"/>
      <c r="RI65" s="274"/>
      <c r="RJ65" s="274"/>
      <c r="RK65" s="274"/>
      <c r="RL65" s="274"/>
      <c r="RM65" s="274"/>
      <c r="RN65" s="274"/>
      <c r="RO65" s="274"/>
      <c r="RP65" s="274"/>
      <c r="RQ65" s="274"/>
      <c r="RR65" s="274"/>
      <c r="RS65" s="274"/>
      <c r="RT65" s="274"/>
      <c r="RU65" s="274"/>
      <c r="RV65" s="274"/>
      <c r="RW65" s="274"/>
      <c r="RX65" s="274"/>
      <c r="RY65" s="274"/>
      <c r="RZ65" s="274"/>
      <c r="SA65" s="274"/>
      <c r="SB65" s="274"/>
      <c r="SC65" s="274"/>
      <c r="SD65" s="274"/>
      <c r="SE65" s="274"/>
      <c r="SF65" s="274"/>
      <c r="SG65" s="274"/>
      <c r="SH65" s="274"/>
      <c r="SI65" s="274"/>
      <c r="SJ65" s="274"/>
      <c r="SK65" s="274"/>
      <c r="SL65" s="274"/>
      <c r="SM65" s="274"/>
      <c r="SN65" s="274"/>
      <c r="SO65" s="274"/>
      <c r="SP65" s="274"/>
      <c r="SQ65" s="274"/>
      <c r="SR65" s="274"/>
      <c r="SS65" s="274"/>
      <c r="ST65" s="274"/>
      <c r="SU65" s="274"/>
      <c r="SV65" s="274"/>
      <c r="SW65" s="274"/>
      <c r="SX65" s="274"/>
      <c r="SY65" s="274"/>
      <c r="SZ65" s="274"/>
      <c r="TA65" s="274"/>
      <c r="TB65" s="274"/>
      <c r="TC65" s="274"/>
      <c r="TD65" s="274"/>
      <c r="TE65" s="274"/>
      <c r="TF65" s="274"/>
      <c r="TG65" s="274"/>
      <c r="TH65" s="274"/>
      <c r="TI65" s="274"/>
      <c r="TJ65" s="274"/>
      <c r="TK65" s="274"/>
      <c r="TL65" s="274"/>
      <c r="TM65" s="274"/>
      <c r="TN65" s="274"/>
      <c r="TO65" s="274"/>
      <c r="TP65" s="274"/>
      <c r="TQ65" s="274"/>
      <c r="TR65" s="274"/>
      <c r="TS65" s="274"/>
      <c r="TT65" s="274"/>
      <c r="TU65" s="274"/>
      <c r="TV65" s="274"/>
      <c r="TW65" s="274"/>
      <c r="TX65" s="274"/>
      <c r="TY65" s="274"/>
      <c r="TZ65" s="274"/>
      <c r="UA65" s="274"/>
      <c r="UB65" s="274"/>
      <c r="UC65" s="274"/>
      <c r="UD65" s="274"/>
      <c r="UE65" s="274"/>
      <c r="UF65" s="274"/>
      <c r="UG65" s="274"/>
      <c r="UH65" s="274"/>
      <c r="UI65" s="274"/>
      <c r="UJ65" s="274"/>
      <c r="UK65" s="274"/>
      <c r="UL65" s="274"/>
      <c r="UM65" s="274"/>
      <c r="UN65" s="274"/>
      <c r="UO65" s="274"/>
      <c r="UP65" s="274"/>
      <c r="UQ65" s="274"/>
      <c r="UR65" s="274"/>
      <c r="US65" s="274"/>
      <c r="UT65" s="274"/>
      <c r="UU65" s="274"/>
      <c r="UV65" s="274"/>
      <c r="UW65" s="274"/>
      <c r="UX65" s="274"/>
      <c r="UY65" s="274"/>
      <c r="UZ65" s="274"/>
      <c r="VA65" s="274"/>
      <c r="VB65" s="274"/>
      <c r="VC65" s="274"/>
      <c r="VD65" s="274"/>
      <c r="VE65" s="274"/>
      <c r="VF65" s="274"/>
      <c r="VG65" s="274"/>
      <c r="VH65" s="274"/>
      <c r="VI65" s="274"/>
      <c r="VJ65" s="274"/>
      <c r="VK65" s="274"/>
      <c r="VL65" s="274"/>
      <c r="VM65" s="274"/>
      <c r="VN65" s="274"/>
      <c r="VO65" s="274"/>
      <c r="VP65" s="274"/>
      <c r="VQ65" s="274"/>
      <c r="VR65" s="274"/>
      <c r="VS65" s="274"/>
      <c r="VT65" s="274"/>
      <c r="VU65" s="274"/>
      <c r="VV65" s="274"/>
      <c r="VW65" s="274"/>
      <c r="VX65" s="274"/>
      <c r="VY65" s="274"/>
      <c r="VZ65" s="274"/>
      <c r="WA65" s="274"/>
      <c r="WB65" s="274"/>
      <c r="WC65" s="274"/>
      <c r="WD65" s="274"/>
      <c r="WE65" s="274"/>
      <c r="WF65" s="274"/>
      <c r="WG65" s="274"/>
      <c r="WH65" s="274"/>
      <c r="WI65" s="274"/>
      <c r="WJ65" s="274"/>
      <c r="WK65" s="274"/>
      <c r="WL65" s="274"/>
      <c r="WM65" s="274"/>
      <c r="WN65" s="274"/>
      <c r="WO65" s="274"/>
      <c r="WP65" s="274"/>
      <c r="WQ65" s="274"/>
      <c r="WR65" s="274"/>
      <c r="WS65" s="274"/>
      <c r="WT65" s="274"/>
      <c r="WU65" s="274"/>
      <c r="WV65" s="274"/>
      <c r="WW65" s="274"/>
      <c r="WX65" s="274"/>
      <c r="WY65" s="274"/>
      <c r="WZ65" s="274"/>
      <c r="XA65" s="274"/>
      <c r="XB65" s="274"/>
      <c r="XC65" s="274"/>
      <c r="XD65" s="274"/>
      <c r="XE65" s="274"/>
      <c r="XF65" s="274"/>
      <c r="XG65" s="274"/>
      <c r="XH65" s="274"/>
      <c r="XI65" s="274"/>
      <c r="XJ65" s="274"/>
      <c r="XK65" s="274"/>
      <c r="XL65" s="274"/>
      <c r="XM65" s="274"/>
      <c r="XN65" s="274"/>
      <c r="XO65" s="274"/>
      <c r="XP65" s="274"/>
      <c r="XQ65" s="274"/>
      <c r="XR65" s="274"/>
      <c r="XS65" s="274"/>
      <c r="XT65" s="274"/>
      <c r="XU65" s="274"/>
      <c r="XV65" s="274"/>
      <c r="XW65" s="274"/>
      <c r="XX65" s="274"/>
      <c r="XY65" s="274"/>
      <c r="XZ65" s="274"/>
      <c r="YA65" s="274"/>
      <c r="YB65" s="274"/>
      <c r="YC65" s="274"/>
      <c r="YD65" s="274"/>
      <c r="YE65" s="274"/>
      <c r="YF65" s="274"/>
      <c r="YG65" s="274"/>
      <c r="YH65" s="274"/>
      <c r="YI65" s="274"/>
      <c r="YJ65" s="274"/>
      <c r="YK65" s="274"/>
      <c r="YL65" s="274"/>
      <c r="YM65" s="274"/>
      <c r="YN65" s="274"/>
      <c r="YO65" s="274"/>
      <c r="YP65" s="274"/>
      <c r="YQ65" s="274"/>
      <c r="YR65" s="274"/>
      <c r="YS65" s="274"/>
      <c r="YT65" s="274"/>
      <c r="YU65" s="274"/>
      <c r="YV65" s="274"/>
      <c r="YW65" s="274"/>
      <c r="YX65" s="274"/>
      <c r="YY65" s="274"/>
      <c r="YZ65" s="274"/>
      <c r="ZA65" s="274"/>
      <c r="ZB65" s="274"/>
      <c r="ZC65" s="274"/>
      <c r="ZD65" s="274"/>
      <c r="ZE65" s="274"/>
      <c r="ZF65" s="274"/>
      <c r="ZG65" s="274"/>
      <c r="ZH65" s="274"/>
      <c r="ZI65" s="274"/>
      <c r="ZJ65" s="274"/>
      <c r="ZK65" s="274"/>
      <c r="ZL65" s="274"/>
      <c r="ZM65" s="274"/>
      <c r="ZN65" s="274"/>
      <c r="ZO65" s="274"/>
      <c r="ZP65" s="274"/>
      <c r="ZQ65" s="274"/>
      <c r="ZR65" s="274"/>
      <c r="ZS65" s="274"/>
      <c r="ZT65" s="274"/>
      <c r="ZU65" s="274"/>
      <c r="ZV65" s="274"/>
      <c r="ZW65" s="274"/>
      <c r="ZX65" s="274"/>
      <c r="ZY65" s="274"/>
      <c r="ZZ65" s="274"/>
      <c r="AAA65" s="274"/>
      <c r="AAB65" s="274"/>
      <c r="AAC65" s="274"/>
      <c r="AAD65" s="274"/>
      <c r="AAE65" s="274"/>
      <c r="AAF65" s="274"/>
      <c r="AAG65" s="274"/>
      <c r="AAH65" s="274"/>
      <c r="AAI65" s="274"/>
      <c r="AAJ65" s="274"/>
      <c r="AAK65" s="274"/>
      <c r="AAL65" s="274"/>
      <c r="AAM65" s="274"/>
      <c r="AAN65" s="274"/>
      <c r="AAO65" s="274"/>
      <c r="AAP65" s="274"/>
      <c r="AAQ65" s="274"/>
      <c r="AAR65" s="274"/>
      <c r="AAS65" s="274"/>
      <c r="AAT65" s="274"/>
      <c r="AAU65" s="274"/>
      <c r="AAV65" s="274"/>
      <c r="AAW65" s="274"/>
      <c r="AAX65" s="274"/>
      <c r="AAY65" s="274"/>
      <c r="AAZ65" s="274"/>
      <c r="ABA65" s="274"/>
      <c r="ABB65" s="274"/>
      <c r="ABC65" s="274"/>
      <c r="ABD65" s="274"/>
      <c r="ABE65" s="274"/>
      <c r="ABF65" s="274"/>
      <c r="ABG65" s="274"/>
      <c r="ABH65" s="274"/>
      <c r="ABI65" s="274"/>
      <c r="ABJ65" s="274"/>
      <c r="ABK65" s="274"/>
      <c r="ABL65" s="274"/>
      <c r="ABM65" s="274"/>
      <c r="ABN65" s="274"/>
      <c r="ABO65" s="274"/>
      <c r="ABP65" s="274"/>
      <c r="ABQ65" s="274"/>
      <c r="ABR65" s="274"/>
      <c r="ABS65" s="274"/>
      <c r="ABT65" s="274"/>
      <c r="ABU65" s="274"/>
      <c r="ABV65" s="274"/>
      <c r="ABW65" s="274"/>
      <c r="ABX65" s="274"/>
      <c r="ABY65" s="274"/>
      <c r="ABZ65" s="274"/>
      <c r="ACA65" s="274"/>
      <c r="ACB65" s="274"/>
      <c r="ACC65" s="274"/>
      <c r="ACD65" s="274"/>
      <c r="ACE65" s="274"/>
      <c r="ACF65" s="274"/>
      <c r="ACG65" s="274"/>
      <c r="ACH65" s="274"/>
      <c r="ACI65" s="274"/>
      <c r="ACJ65" s="274"/>
      <c r="ACK65" s="274"/>
      <c r="ACL65" s="274"/>
      <c r="ACM65" s="274"/>
      <c r="ACN65" s="274"/>
      <c r="ACO65" s="274"/>
      <c r="ACP65" s="274"/>
      <c r="ACQ65" s="274"/>
      <c r="ACR65" s="274"/>
      <c r="ACS65" s="274"/>
      <c r="ACT65" s="274"/>
      <c r="ACU65" s="274"/>
      <c r="ACV65" s="274"/>
      <c r="ACW65" s="274"/>
      <c r="ACX65" s="274"/>
      <c r="ACY65" s="274"/>
      <c r="ACZ65" s="274"/>
      <c r="ADA65" s="274"/>
      <c r="ADB65" s="274"/>
      <c r="ADC65" s="274"/>
      <c r="ADD65" s="274"/>
      <c r="ADE65" s="274"/>
      <c r="ADF65" s="274"/>
      <c r="ADG65" s="274"/>
      <c r="ADH65" s="274"/>
      <c r="ADI65" s="274"/>
      <c r="ADJ65" s="274"/>
      <c r="ADK65" s="274"/>
      <c r="ADL65" s="274"/>
      <c r="ADM65" s="274"/>
      <c r="ADN65" s="274"/>
      <c r="ADO65" s="274"/>
      <c r="ADP65" s="274"/>
      <c r="ADQ65" s="274"/>
      <c r="ADR65" s="274"/>
      <c r="ADS65" s="274"/>
      <c r="ADT65" s="274"/>
      <c r="ADU65" s="274"/>
      <c r="ADV65" s="274"/>
      <c r="ADW65" s="274"/>
      <c r="ADX65" s="274"/>
      <c r="ADY65" s="274"/>
      <c r="ADZ65" s="274"/>
      <c r="AEA65" s="274"/>
      <c r="AEB65" s="274"/>
      <c r="AEC65" s="274"/>
      <c r="AED65" s="274"/>
      <c r="AEE65" s="274"/>
      <c r="AEF65" s="274"/>
      <c r="AEG65" s="274"/>
      <c r="AEH65" s="274"/>
      <c r="AEI65" s="274"/>
      <c r="AEJ65" s="274"/>
      <c r="AEK65" s="274"/>
      <c r="AEL65" s="274"/>
      <c r="AEM65" s="274"/>
      <c r="AEN65" s="274"/>
      <c r="AEO65" s="274"/>
      <c r="AEP65" s="274"/>
      <c r="AEQ65" s="274"/>
      <c r="AER65" s="274"/>
      <c r="AES65" s="274"/>
      <c r="AET65" s="274"/>
      <c r="AEU65" s="274"/>
      <c r="AEV65" s="274"/>
      <c r="AEW65" s="274"/>
      <c r="AEX65" s="274"/>
      <c r="AEY65" s="274"/>
      <c r="AEZ65" s="274"/>
      <c r="AFA65" s="274"/>
      <c r="AFB65" s="274"/>
      <c r="AFC65" s="274"/>
      <c r="AFD65" s="274"/>
      <c r="AFE65" s="274"/>
      <c r="AFF65" s="274"/>
      <c r="AFG65" s="274"/>
      <c r="AFH65" s="274"/>
      <c r="AFI65" s="274"/>
      <c r="AFJ65" s="274"/>
      <c r="AFK65" s="274"/>
      <c r="AFL65" s="274"/>
      <c r="AFM65" s="274"/>
      <c r="AFN65" s="274"/>
      <c r="AFO65" s="274"/>
      <c r="AFP65" s="274"/>
      <c r="AFQ65" s="274"/>
      <c r="AFR65" s="274"/>
      <c r="AFS65" s="274"/>
      <c r="AFT65" s="274"/>
      <c r="AFU65" s="274"/>
      <c r="AFV65" s="274"/>
      <c r="AFW65" s="274"/>
      <c r="AFX65" s="274"/>
      <c r="AFY65" s="274"/>
      <c r="AFZ65" s="274"/>
      <c r="AGA65" s="274"/>
      <c r="AGB65" s="274"/>
      <c r="AGC65" s="274"/>
      <c r="AGD65" s="274"/>
      <c r="AGE65" s="274"/>
      <c r="AGF65" s="274"/>
      <c r="AGG65" s="274"/>
      <c r="AGH65" s="274"/>
      <c r="AGI65" s="274"/>
      <c r="AGJ65" s="274"/>
      <c r="AGK65" s="274"/>
      <c r="AGL65" s="274"/>
      <c r="AGM65" s="274"/>
      <c r="AGN65" s="274"/>
      <c r="AGO65" s="274"/>
      <c r="AGP65" s="274"/>
      <c r="AGQ65" s="274"/>
      <c r="AGR65" s="274"/>
      <c r="AGS65" s="274"/>
      <c r="AGT65" s="274"/>
      <c r="AGU65" s="274"/>
      <c r="AGV65" s="274"/>
      <c r="AGW65" s="274"/>
      <c r="AGX65" s="274"/>
      <c r="AGY65" s="274"/>
      <c r="AGZ65" s="274"/>
      <c r="AHA65" s="274"/>
      <c r="AHB65" s="274"/>
      <c r="AHC65" s="274"/>
      <c r="AHD65" s="274"/>
      <c r="AHE65" s="274"/>
      <c r="AHF65" s="274"/>
      <c r="AHG65" s="274"/>
      <c r="AHH65" s="274"/>
      <c r="AHI65" s="274"/>
      <c r="AHJ65" s="274"/>
      <c r="AHK65" s="274"/>
      <c r="AHL65" s="274"/>
      <c r="AHM65" s="274"/>
      <c r="AHN65" s="274"/>
      <c r="AHO65" s="274"/>
      <c r="AHP65" s="274"/>
      <c r="AHQ65" s="274"/>
      <c r="AHR65" s="274"/>
      <c r="AHS65" s="274"/>
      <c r="AHT65" s="274"/>
      <c r="AHU65" s="274"/>
      <c r="AHV65" s="274"/>
      <c r="AHW65" s="274"/>
      <c r="AHX65" s="274"/>
      <c r="AHY65" s="274"/>
      <c r="AHZ65" s="274"/>
      <c r="AIA65" s="274"/>
      <c r="AIB65" s="274"/>
      <c r="AIC65" s="274"/>
      <c r="AID65" s="274"/>
      <c r="AIE65" s="274"/>
      <c r="AIF65" s="274"/>
      <c r="AIG65" s="274"/>
      <c r="AIH65" s="274"/>
      <c r="AII65" s="274"/>
      <c r="AIJ65" s="274"/>
      <c r="AIK65" s="274"/>
      <c r="AIL65" s="274"/>
      <c r="AIM65" s="274"/>
      <c r="AIN65" s="274"/>
      <c r="AIO65" s="274"/>
      <c r="AIP65" s="274"/>
      <c r="AIQ65" s="274"/>
      <c r="AIR65" s="274"/>
      <c r="AIS65" s="274"/>
      <c r="AIT65" s="274"/>
      <c r="AIU65" s="274"/>
      <c r="AIV65" s="274"/>
      <c r="AIW65" s="274"/>
      <c r="AIX65" s="274"/>
      <c r="AIY65" s="274"/>
      <c r="AIZ65" s="274"/>
      <c r="AJA65" s="274"/>
      <c r="AJB65" s="274"/>
      <c r="AJC65" s="274"/>
      <c r="AJD65" s="274"/>
      <c r="AJE65" s="274"/>
      <c r="AJF65" s="274"/>
      <c r="AJG65" s="274"/>
      <c r="AJH65" s="274"/>
      <c r="AJI65" s="274"/>
      <c r="AJJ65" s="274"/>
      <c r="AJK65" s="274"/>
      <c r="AJL65" s="274"/>
      <c r="AJM65" s="274"/>
      <c r="AJN65" s="274"/>
      <c r="AJO65" s="274"/>
      <c r="AJP65" s="274"/>
      <c r="AJQ65" s="274"/>
      <c r="AJR65" s="274"/>
      <c r="AJS65" s="274"/>
      <c r="AJT65" s="274"/>
      <c r="AJU65" s="274"/>
      <c r="AJV65" s="274"/>
      <c r="AJW65" s="274"/>
      <c r="AJX65" s="274"/>
      <c r="AJY65" s="274"/>
      <c r="AJZ65" s="274"/>
      <c r="AKA65" s="274"/>
      <c r="AKB65" s="274"/>
      <c r="AKC65" s="274"/>
      <c r="AKD65" s="274"/>
      <c r="AKE65" s="274"/>
      <c r="AKF65" s="274"/>
      <c r="AKG65" s="274"/>
      <c r="AKH65" s="274"/>
      <c r="AKI65" s="274"/>
      <c r="AKJ65" s="274"/>
      <c r="AKK65" s="274"/>
      <c r="AKL65" s="274"/>
      <c r="AKM65" s="274"/>
      <c r="AKN65" s="274"/>
      <c r="AKO65" s="274"/>
      <c r="AKP65" s="274"/>
      <c r="AKQ65" s="274"/>
      <c r="AKR65" s="274"/>
      <c r="AKS65" s="274"/>
      <c r="AKT65" s="274"/>
      <c r="AKU65" s="274"/>
      <c r="AKV65" s="274"/>
      <c r="AKW65" s="274"/>
      <c r="AKX65" s="274"/>
      <c r="AKY65" s="274"/>
      <c r="AKZ65" s="274"/>
      <c r="ALA65" s="274"/>
      <c r="ALB65" s="274"/>
      <c r="ALC65" s="274"/>
      <c r="ALD65" s="274"/>
      <c r="ALE65" s="274"/>
      <c r="ALF65" s="274"/>
      <c r="ALG65" s="274"/>
      <c r="ALH65" s="274"/>
      <c r="ALI65" s="274"/>
      <c r="ALJ65" s="274"/>
      <c r="ALK65" s="274"/>
      <c r="ALL65" s="274"/>
      <c r="ALM65" s="274"/>
      <c r="ALN65" s="274"/>
      <c r="ALO65" s="274"/>
      <c r="ALP65" s="274"/>
      <c r="ALQ65" s="274"/>
      <c r="ALR65" s="274"/>
      <c r="ALS65" s="274"/>
      <c r="ALT65" s="274"/>
      <c r="ALU65" s="274"/>
      <c r="ALV65" s="274"/>
      <c r="ALW65" s="274"/>
      <c r="ALX65" s="274"/>
      <c r="ALY65" s="274"/>
      <c r="ALZ65" s="274"/>
      <c r="AMA65" s="274"/>
      <c r="AMB65" s="274"/>
      <c r="AMC65" s="274"/>
      <c r="AMD65" s="274"/>
      <c r="AME65" s="274"/>
      <c r="AMF65" s="274"/>
      <c r="AMG65" s="274"/>
      <c r="AMH65" s="274"/>
      <c r="AMI65" s="274"/>
      <c r="AMJ65" s="274"/>
      <c r="AMK65" s="274"/>
      <c r="AML65" s="274"/>
      <c r="AMM65" s="274"/>
      <c r="AMN65" s="274"/>
      <c r="AMO65" s="274"/>
      <c r="AMP65" s="274"/>
      <c r="AMQ65" s="274"/>
      <c r="AMR65" s="274"/>
      <c r="AMS65" s="274"/>
      <c r="AMT65" s="274"/>
      <c r="AMU65" s="274"/>
      <c r="AMV65" s="274"/>
      <c r="AMW65" s="274"/>
      <c r="AMX65" s="274"/>
      <c r="AMY65" s="274"/>
      <c r="AMZ65" s="274"/>
      <c r="ANA65" s="274"/>
      <c r="ANB65" s="274"/>
      <c r="ANC65" s="274"/>
      <c r="AND65" s="274"/>
      <c r="ANE65" s="274"/>
      <c r="ANF65" s="274"/>
      <c r="ANG65" s="274"/>
      <c r="ANH65" s="274"/>
      <c r="ANI65" s="274"/>
      <c r="ANJ65" s="274"/>
      <c r="ANK65" s="274"/>
      <c r="ANL65" s="274"/>
      <c r="ANM65" s="274"/>
      <c r="ANN65" s="274"/>
      <c r="ANO65" s="274"/>
      <c r="ANP65" s="274"/>
      <c r="ANQ65" s="274"/>
      <c r="ANR65" s="274"/>
      <c r="ANS65" s="274"/>
      <c r="ANT65" s="274"/>
      <c r="ANU65" s="274"/>
      <c r="ANV65" s="274"/>
      <c r="ANW65" s="274"/>
      <c r="ANX65" s="274"/>
      <c r="ANY65" s="274"/>
      <c r="ANZ65" s="274"/>
      <c r="AOA65" s="274"/>
      <c r="AOB65" s="274"/>
      <c r="AOC65" s="274"/>
      <c r="AOD65" s="274"/>
      <c r="AOE65" s="274"/>
      <c r="AOF65" s="274"/>
      <c r="AOG65" s="274"/>
      <c r="AOH65" s="274"/>
      <c r="AOI65" s="274"/>
      <c r="AOJ65" s="274"/>
      <c r="AOK65" s="274"/>
      <c r="AOL65" s="274"/>
      <c r="AOM65" s="274"/>
      <c r="AON65" s="274"/>
      <c r="AOO65" s="274"/>
      <c r="AOP65" s="274"/>
      <c r="AOQ65" s="274"/>
      <c r="AOR65" s="274"/>
      <c r="AOS65" s="274"/>
      <c r="AOT65" s="274"/>
      <c r="AOU65" s="274"/>
      <c r="AOV65" s="274"/>
      <c r="AOW65" s="274"/>
      <c r="AOX65" s="274"/>
      <c r="AOY65" s="274"/>
      <c r="AOZ65" s="274"/>
      <c r="APA65" s="274"/>
      <c r="APB65" s="274"/>
      <c r="APC65" s="274"/>
      <c r="APD65" s="274"/>
      <c r="APE65" s="274"/>
      <c r="APF65" s="274"/>
      <c r="APG65" s="274"/>
      <c r="APH65" s="274"/>
      <c r="API65" s="274"/>
      <c r="APJ65" s="274"/>
      <c r="APK65" s="274"/>
      <c r="APL65" s="274"/>
      <c r="APM65" s="274"/>
      <c r="APN65" s="274"/>
      <c r="APO65" s="274"/>
      <c r="APP65" s="274"/>
      <c r="APQ65" s="274"/>
      <c r="APR65" s="274"/>
      <c r="APS65" s="274"/>
      <c r="APT65" s="274"/>
      <c r="APU65" s="274"/>
      <c r="APV65" s="274"/>
      <c r="APW65" s="274"/>
      <c r="APX65" s="274"/>
      <c r="APY65" s="274"/>
      <c r="APZ65" s="274"/>
      <c r="AQA65" s="274"/>
      <c r="AQB65" s="274"/>
      <c r="AQC65" s="274"/>
      <c r="AQD65" s="274"/>
      <c r="AQE65" s="274"/>
      <c r="AQF65" s="274"/>
      <c r="AQG65" s="274"/>
      <c r="AQH65" s="274"/>
      <c r="AQI65" s="274"/>
      <c r="AQJ65" s="274"/>
      <c r="AQK65" s="274"/>
      <c r="AQL65" s="274"/>
      <c r="AQM65" s="274"/>
      <c r="AQN65" s="274"/>
      <c r="AQO65" s="274"/>
      <c r="AQP65" s="274"/>
      <c r="AQQ65" s="274"/>
      <c r="AQR65" s="274"/>
      <c r="AQS65" s="274"/>
      <c r="AQT65" s="274"/>
      <c r="AQU65" s="274"/>
      <c r="AQV65" s="274"/>
      <c r="AQW65" s="274"/>
      <c r="AQX65" s="274"/>
      <c r="AQY65" s="274"/>
      <c r="AQZ65" s="274"/>
      <c r="ARA65" s="274"/>
      <c r="ARB65" s="274"/>
      <c r="ARC65" s="274"/>
      <c r="ARD65" s="274"/>
      <c r="ARE65" s="274"/>
      <c r="ARF65" s="274"/>
      <c r="ARG65" s="274"/>
      <c r="ARH65" s="274"/>
      <c r="ARI65" s="274"/>
      <c r="ARJ65" s="274"/>
      <c r="ARK65" s="274"/>
      <c r="ARL65" s="274"/>
      <c r="ARM65" s="274"/>
      <c r="ARN65" s="274"/>
      <c r="ARO65" s="274"/>
      <c r="ARP65" s="274"/>
      <c r="ARQ65" s="274"/>
      <c r="ARR65" s="274"/>
      <c r="ARS65" s="274"/>
      <c r="ART65" s="274"/>
      <c r="ARU65" s="274"/>
      <c r="ARV65" s="274"/>
      <c r="ARW65" s="274"/>
      <c r="ARX65" s="274"/>
      <c r="ARY65" s="274"/>
      <c r="ARZ65" s="274"/>
      <c r="ASA65" s="274"/>
      <c r="ASB65" s="274"/>
      <c r="ASC65" s="274"/>
      <c r="ASD65" s="274"/>
      <c r="ASE65" s="274"/>
      <c r="ASF65" s="274"/>
      <c r="ASG65" s="274"/>
      <c r="ASH65" s="274"/>
      <c r="ASI65" s="274"/>
      <c r="ASJ65" s="274"/>
      <c r="ASK65" s="274"/>
      <c r="ASL65" s="274"/>
      <c r="ASM65" s="274"/>
      <c r="ASN65" s="274"/>
      <c r="ASO65" s="274"/>
      <c r="ASP65" s="274"/>
      <c r="ASQ65" s="274"/>
      <c r="ASR65" s="274"/>
      <c r="ASS65" s="274"/>
      <c r="AST65" s="274"/>
      <c r="ASU65" s="274"/>
      <c r="ASV65" s="274"/>
      <c r="ASW65" s="274"/>
      <c r="ASX65" s="274"/>
      <c r="ASY65" s="274"/>
      <c r="ASZ65" s="274"/>
      <c r="ATA65" s="274"/>
      <c r="ATB65" s="274"/>
      <c r="ATC65" s="274"/>
      <c r="ATD65" s="274"/>
      <c r="ATE65" s="274"/>
      <c r="ATF65" s="274"/>
      <c r="ATG65" s="274"/>
      <c r="ATH65" s="274"/>
      <c r="ATI65" s="274"/>
      <c r="ATJ65" s="274"/>
      <c r="ATK65" s="274"/>
      <c r="ATL65" s="274"/>
      <c r="ATM65" s="274"/>
      <c r="ATN65" s="274"/>
      <c r="ATO65" s="274"/>
      <c r="ATP65" s="274"/>
      <c r="ATQ65" s="274"/>
      <c r="ATR65" s="274"/>
      <c r="ATS65" s="274"/>
      <c r="ATT65" s="274"/>
      <c r="ATU65" s="274"/>
      <c r="ATV65" s="274"/>
      <c r="ATW65" s="274"/>
      <c r="ATX65" s="274"/>
      <c r="ATY65" s="274"/>
      <c r="ATZ65" s="274"/>
      <c r="AUA65" s="274"/>
      <c r="AUB65" s="274"/>
      <c r="AUC65" s="274"/>
      <c r="AUD65" s="274"/>
      <c r="AUE65" s="274"/>
      <c r="AUF65" s="274"/>
      <c r="AUG65" s="274"/>
      <c r="AUH65" s="274"/>
      <c r="AUI65" s="274"/>
      <c r="AUJ65" s="274"/>
      <c r="AUK65" s="274"/>
      <c r="AUL65" s="274"/>
      <c r="AUM65" s="274"/>
      <c r="AUN65" s="274"/>
      <c r="AUO65" s="274"/>
      <c r="AUP65" s="274"/>
      <c r="AUQ65" s="274"/>
      <c r="AUR65" s="274"/>
      <c r="AUS65" s="274"/>
      <c r="AUT65" s="274"/>
      <c r="AUU65" s="274"/>
      <c r="AUV65" s="274"/>
      <c r="AUW65" s="274"/>
      <c r="AUX65" s="274"/>
      <c r="AUY65" s="274"/>
      <c r="AUZ65" s="274"/>
      <c r="AVA65" s="274"/>
      <c r="AVB65" s="274"/>
      <c r="AVC65" s="274"/>
      <c r="AVD65" s="274"/>
      <c r="AVE65" s="274"/>
      <c r="AVF65" s="274"/>
      <c r="AVG65" s="274"/>
      <c r="AVH65" s="274"/>
      <c r="AVI65" s="274"/>
      <c r="AVJ65" s="274"/>
      <c r="AVK65" s="274"/>
      <c r="AVL65" s="274"/>
      <c r="AVM65" s="274"/>
      <c r="AVN65" s="274"/>
      <c r="AVO65" s="274"/>
      <c r="AVP65" s="274"/>
      <c r="AVQ65" s="274"/>
      <c r="AVR65" s="274"/>
      <c r="AVS65" s="274"/>
      <c r="AVT65" s="274"/>
      <c r="AVU65" s="274"/>
      <c r="AVV65" s="274"/>
      <c r="AVW65" s="274"/>
      <c r="AVX65" s="274"/>
      <c r="AVY65" s="274"/>
      <c r="AVZ65" s="274"/>
      <c r="AWA65" s="274"/>
      <c r="AWB65" s="274"/>
      <c r="AWC65" s="274"/>
      <c r="AWD65" s="274"/>
      <c r="AWE65" s="274"/>
      <c r="AWF65" s="274"/>
      <c r="AWG65" s="274"/>
      <c r="AWH65" s="274"/>
      <c r="AWI65" s="274"/>
      <c r="AWJ65" s="274"/>
      <c r="AWK65" s="274"/>
      <c r="AWL65" s="274"/>
      <c r="AWM65" s="274"/>
      <c r="AWN65" s="274"/>
      <c r="AWO65" s="274"/>
      <c r="AWP65" s="274"/>
      <c r="AWQ65" s="274"/>
      <c r="AWR65" s="274"/>
      <c r="AWS65" s="274"/>
      <c r="AWT65" s="274"/>
      <c r="AWU65" s="274"/>
      <c r="AWV65" s="274"/>
      <c r="AWW65" s="274"/>
      <c r="AWX65" s="274"/>
      <c r="AWY65" s="274"/>
      <c r="AWZ65" s="274"/>
      <c r="AXA65" s="274"/>
      <c r="AXB65" s="274"/>
      <c r="AXC65" s="274"/>
      <c r="AXD65" s="274"/>
      <c r="AXE65" s="274"/>
      <c r="AXF65" s="274"/>
      <c r="AXG65" s="274"/>
      <c r="AXH65" s="274"/>
      <c r="AXI65" s="274"/>
      <c r="AXJ65" s="274"/>
      <c r="AXK65" s="274"/>
      <c r="AXL65" s="274"/>
      <c r="AXM65" s="274"/>
      <c r="AXN65" s="274"/>
      <c r="AXO65" s="274"/>
      <c r="AXP65" s="274"/>
      <c r="AXQ65" s="274"/>
      <c r="AXR65" s="274"/>
      <c r="AXS65" s="274"/>
      <c r="AXT65" s="274"/>
      <c r="AXU65" s="274"/>
      <c r="AXV65" s="274"/>
      <c r="AXW65" s="274"/>
      <c r="AXX65" s="274"/>
      <c r="AXY65" s="274"/>
      <c r="AXZ65" s="274"/>
      <c r="AYA65" s="274"/>
      <c r="AYB65" s="274"/>
      <c r="AYC65" s="274"/>
      <c r="AYD65" s="274"/>
      <c r="AYE65" s="274"/>
      <c r="AYF65" s="274"/>
      <c r="AYG65" s="274"/>
      <c r="AYH65" s="274"/>
      <c r="AYI65" s="274"/>
      <c r="AYJ65" s="274"/>
      <c r="AYK65" s="274"/>
      <c r="AYL65" s="274"/>
      <c r="AYM65" s="274"/>
      <c r="AYN65" s="274"/>
      <c r="AYO65" s="274"/>
      <c r="AYP65" s="274"/>
      <c r="AYQ65" s="274"/>
      <c r="AYR65" s="274"/>
      <c r="AYS65" s="274"/>
      <c r="AYT65" s="274"/>
      <c r="AYU65" s="274"/>
      <c r="AYV65" s="274"/>
      <c r="AYW65" s="274"/>
      <c r="AYX65" s="274"/>
      <c r="AYY65" s="274"/>
      <c r="AYZ65" s="274"/>
      <c r="AZA65" s="274"/>
      <c r="AZB65" s="274"/>
      <c r="AZC65" s="274"/>
      <c r="AZD65" s="274"/>
      <c r="AZE65" s="274"/>
      <c r="AZF65" s="274"/>
      <c r="AZG65" s="274"/>
      <c r="AZH65" s="274"/>
      <c r="AZI65" s="274"/>
      <c r="AZJ65" s="274"/>
      <c r="AZK65" s="274"/>
      <c r="AZL65" s="274"/>
      <c r="AZM65" s="274"/>
      <c r="AZN65" s="274"/>
      <c r="AZO65" s="274"/>
      <c r="AZP65" s="274"/>
      <c r="AZQ65" s="274"/>
      <c r="AZR65" s="274"/>
      <c r="AZS65" s="274"/>
      <c r="AZT65" s="274"/>
      <c r="AZU65" s="274"/>
      <c r="AZV65" s="274"/>
      <c r="AZW65" s="274"/>
      <c r="AZX65" s="274"/>
      <c r="AZY65" s="274"/>
      <c r="AZZ65" s="274"/>
      <c r="BAA65" s="274"/>
      <c r="BAB65" s="274"/>
      <c r="BAC65" s="274"/>
      <c r="BAD65" s="274"/>
      <c r="BAE65" s="274"/>
      <c r="BAF65" s="274"/>
      <c r="BAG65" s="274"/>
      <c r="BAH65" s="274"/>
      <c r="BAI65" s="274"/>
      <c r="BAJ65" s="274"/>
      <c r="BAK65" s="274"/>
      <c r="BAL65" s="274"/>
      <c r="BAM65" s="274"/>
      <c r="BAN65" s="274"/>
      <c r="BAO65" s="274"/>
      <c r="BAP65" s="274"/>
      <c r="BAQ65" s="274"/>
      <c r="BAR65" s="274"/>
      <c r="BAS65" s="274"/>
      <c r="BAT65" s="274"/>
      <c r="BAU65" s="274"/>
      <c r="BAV65" s="274"/>
      <c r="BAW65" s="274"/>
      <c r="BAX65" s="274"/>
      <c r="BAY65" s="274"/>
      <c r="BAZ65" s="274"/>
      <c r="BBA65" s="274"/>
      <c r="BBB65" s="274"/>
      <c r="BBC65" s="274"/>
      <c r="BBD65" s="274"/>
      <c r="BBE65" s="274"/>
      <c r="BBF65" s="274"/>
      <c r="BBG65" s="274"/>
      <c r="BBH65" s="274"/>
      <c r="BBI65" s="274"/>
      <c r="BBJ65" s="274"/>
      <c r="BBK65" s="274"/>
      <c r="BBL65" s="274"/>
      <c r="BBM65" s="274"/>
      <c r="BBN65" s="274"/>
      <c r="BBO65" s="274"/>
      <c r="BBP65" s="274"/>
      <c r="BBQ65" s="274"/>
      <c r="BBR65" s="274"/>
      <c r="BBS65" s="274"/>
      <c r="BBT65" s="274"/>
      <c r="BBU65" s="274"/>
      <c r="BBV65" s="274"/>
      <c r="BBW65" s="274"/>
      <c r="BBX65" s="274"/>
      <c r="BBY65" s="274"/>
      <c r="BBZ65" s="274"/>
      <c r="BCA65" s="274"/>
      <c r="BCB65" s="274"/>
      <c r="BCC65" s="274"/>
      <c r="BCD65" s="274"/>
      <c r="BCE65" s="274"/>
      <c r="BCF65" s="274"/>
      <c r="BCG65" s="274"/>
      <c r="BCH65" s="274"/>
      <c r="BCI65" s="274"/>
      <c r="BCJ65" s="274"/>
      <c r="BCK65" s="274"/>
      <c r="BCL65" s="274"/>
      <c r="BCM65" s="274"/>
      <c r="BCN65" s="274"/>
      <c r="BCO65" s="274"/>
      <c r="BCP65" s="274"/>
      <c r="BCQ65" s="274"/>
      <c r="BCR65" s="274"/>
      <c r="BCS65" s="274"/>
      <c r="BCT65" s="274"/>
      <c r="BCU65" s="274"/>
      <c r="BCV65" s="274"/>
      <c r="BCW65" s="274"/>
      <c r="BCX65" s="274"/>
      <c r="BCY65" s="274"/>
      <c r="BCZ65" s="274"/>
      <c r="BDA65" s="274"/>
      <c r="BDB65" s="274"/>
      <c r="BDC65" s="274"/>
      <c r="BDD65" s="274"/>
      <c r="BDE65" s="274"/>
      <c r="BDF65" s="274"/>
      <c r="BDG65" s="274"/>
      <c r="BDH65" s="274"/>
      <c r="BDI65" s="274"/>
      <c r="BDJ65" s="274"/>
      <c r="BDK65" s="274"/>
      <c r="BDL65" s="274"/>
      <c r="BDM65" s="274"/>
      <c r="BDN65" s="274"/>
      <c r="BDO65" s="274"/>
      <c r="BDP65" s="274"/>
      <c r="BDQ65" s="274"/>
      <c r="BDR65" s="274"/>
      <c r="BDS65" s="274"/>
      <c r="BDT65" s="274"/>
      <c r="BDU65" s="274"/>
      <c r="BDV65" s="274"/>
      <c r="BDW65" s="274"/>
      <c r="BDX65" s="274"/>
      <c r="BDY65" s="274"/>
      <c r="BDZ65" s="274"/>
      <c r="BEA65" s="274"/>
      <c r="BEB65" s="274"/>
      <c r="BEC65" s="274"/>
      <c r="BED65" s="274"/>
      <c r="BEE65" s="274"/>
      <c r="BEF65" s="274"/>
      <c r="BEG65" s="274"/>
      <c r="BEH65" s="274"/>
      <c r="BEI65" s="274"/>
      <c r="BEJ65" s="274"/>
      <c r="BEK65" s="274"/>
      <c r="BEL65" s="274"/>
      <c r="BEM65" s="274"/>
      <c r="BEN65" s="274"/>
      <c r="BEO65" s="274"/>
      <c r="BEP65" s="274"/>
      <c r="BEQ65" s="274"/>
      <c r="BER65" s="274"/>
      <c r="BES65" s="274"/>
      <c r="BET65" s="274"/>
      <c r="BEU65" s="274"/>
      <c r="BEV65" s="274"/>
      <c r="BEW65" s="274"/>
      <c r="BEX65" s="274"/>
      <c r="BEY65" s="274"/>
      <c r="BEZ65" s="274"/>
      <c r="BFA65" s="274"/>
      <c r="BFB65" s="274"/>
      <c r="BFC65" s="274"/>
      <c r="BFD65" s="274"/>
      <c r="BFE65" s="274"/>
      <c r="BFF65" s="274"/>
      <c r="BFG65" s="274"/>
      <c r="BFH65" s="274"/>
      <c r="BFI65" s="274"/>
      <c r="BFJ65" s="274"/>
      <c r="BFK65" s="274"/>
      <c r="BFL65" s="274"/>
      <c r="BFM65" s="274"/>
      <c r="BFN65" s="274"/>
      <c r="BFO65" s="274"/>
      <c r="BFP65" s="274"/>
      <c r="BFQ65" s="274"/>
      <c r="BFR65" s="274"/>
      <c r="BFS65" s="274"/>
      <c r="BFT65" s="274"/>
      <c r="BFU65" s="274"/>
      <c r="BFV65" s="274"/>
      <c r="BFW65" s="274"/>
      <c r="BFX65" s="274"/>
      <c r="BFY65" s="274"/>
      <c r="BFZ65" s="274"/>
      <c r="BGA65" s="274"/>
      <c r="BGB65" s="274"/>
      <c r="BGC65" s="274"/>
      <c r="BGD65" s="274"/>
      <c r="BGE65" s="274"/>
      <c r="BGF65" s="274"/>
      <c r="BGG65" s="274"/>
      <c r="BGH65" s="274"/>
      <c r="BGI65" s="274"/>
      <c r="BGJ65" s="274"/>
      <c r="BGK65" s="274"/>
      <c r="BGL65" s="274"/>
      <c r="BGM65" s="274"/>
      <c r="BGN65" s="274"/>
      <c r="BGO65" s="274"/>
      <c r="BGP65" s="274"/>
      <c r="BGQ65" s="274"/>
      <c r="BGR65" s="274"/>
      <c r="BGS65" s="274"/>
      <c r="BGT65" s="274"/>
      <c r="BGU65" s="274"/>
      <c r="BGV65" s="274"/>
      <c r="BGW65" s="274"/>
      <c r="BGX65" s="274"/>
      <c r="BGY65" s="274"/>
      <c r="BGZ65" s="274"/>
      <c r="BHA65" s="274"/>
      <c r="BHB65" s="274"/>
      <c r="BHC65" s="274"/>
      <c r="BHD65" s="274"/>
      <c r="BHE65" s="274"/>
      <c r="BHF65" s="274"/>
      <c r="BHG65" s="274"/>
      <c r="BHH65" s="274"/>
      <c r="BHI65" s="274"/>
      <c r="BHJ65" s="274"/>
      <c r="BHK65" s="274"/>
      <c r="BHL65" s="274"/>
      <c r="BHM65" s="274"/>
      <c r="BHN65" s="274"/>
      <c r="BHO65" s="274"/>
      <c r="BHP65" s="274"/>
      <c r="BHQ65" s="274"/>
      <c r="BHR65" s="274"/>
      <c r="BHS65" s="274"/>
      <c r="BHT65" s="274"/>
      <c r="BHU65" s="274"/>
      <c r="BHV65" s="274"/>
      <c r="BHW65" s="274"/>
      <c r="BHX65" s="274"/>
      <c r="BHY65" s="274"/>
      <c r="BHZ65" s="274"/>
      <c r="BIA65" s="274"/>
      <c r="BIB65" s="274"/>
      <c r="BIC65" s="274"/>
      <c r="BID65" s="274"/>
      <c r="BIE65" s="274"/>
      <c r="BIF65" s="274"/>
      <c r="BIG65" s="274"/>
      <c r="BIH65" s="274"/>
      <c r="BII65" s="274"/>
      <c r="BIJ65" s="274"/>
      <c r="BIK65" s="274"/>
      <c r="BIL65" s="274"/>
      <c r="BIM65" s="274"/>
      <c r="BIN65" s="274"/>
      <c r="BIO65" s="274"/>
      <c r="BIP65" s="274"/>
      <c r="BIQ65" s="274"/>
      <c r="BIR65" s="274"/>
      <c r="BIS65" s="274"/>
      <c r="BIT65" s="274"/>
      <c r="BIU65" s="274"/>
      <c r="BIV65" s="274"/>
      <c r="BIW65" s="274"/>
      <c r="BIX65" s="274"/>
      <c r="BIY65" s="274"/>
      <c r="BIZ65" s="274"/>
      <c r="BJA65" s="274"/>
      <c r="BJB65" s="274"/>
      <c r="BJC65" s="274"/>
      <c r="BJD65" s="274"/>
      <c r="BJE65" s="274"/>
      <c r="BJF65" s="274"/>
      <c r="BJG65" s="274"/>
      <c r="BJH65" s="274"/>
      <c r="BJI65" s="274"/>
      <c r="BJJ65" s="274"/>
      <c r="BJK65" s="274"/>
      <c r="BJL65" s="274"/>
      <c r="BJM65" s="274"/>
      <c r="BJN65" s="274"/>
      <c r="BJO65" s="274"/>
      <c r="BJP65" s="274"/>
      <c r="BJQ65" s="274"/>
      <c r="BJR65" s="274"/>
      <c r="BJS65" s="274"/>
      <c r="BJT65" s="274"/>
      <c r="BJU65" s="274"/>
      <c r="BJV65" s="274"/>
      <c r="BJW65" s="274"/>
      <c r="BJX65" s="274"/>
      <c r="BJY65" s="274"/>
      <c r="BJZ65" s="274"/>
      <c r="BKA65" s="274"/>
      <c r="BKB65" s="274"/>
      <c r="BKC65" s="274"/>
      <c r="BKD65" s="274"/>
      <c r="BKE65" s="274"/>
      <c r="BKF65" s="274"/>
      <c r="BKG65" s="274"/>
      <c r="BKH65" s="274"/>
      <c r="BKI65" s="274"/>
      <c r="BKJ65" s="274"/>
      <c r="BKK65" s="274"/>
      <c r="BKL65" s="274"/>
      <c r="BKM65" s="274"/>
      <c r="BKN65" s="274"/>
      <c r="BKO65" s="274"/>
      <c r="BKP65" s="274"/>
      <c r="BKQ65" s="274"/>
      <c r="BKR65" s="274"/>
      <c r="BKS65" s="274"/>
      <c r="BKT65" s="274"/>
      <c r="BKU65" s="274"/>
      <c r="BKV65" s="274"/>
      <c r="BKW65" s="274"/>
      <c r="BKX65" s="274"/>
      <c r="BKY65" s="274"/>
      <c r="BKZ65" s="274"/>
      <c r="BLA65" s="274"/>
      <c r="BLB65" s="274"/>
      <c r="BLC65" s="274"/>
      <c r="BLD65" s="274"/>
      <c r="BLE65" s="274"/>
      <c r="BLF65" s="274"/>
      <c r="BLG65" s="274"/>
      <c r="BLH65" s="274"/>
      <c r="BLI65" s="274"/>
      <c r="BLJ65" s="274"/>
      <c r="BLK65" s="274"/>
      <c r="BLL65" s="274"/>
      <c r="BLM65" s="274"/>
      <c r="BLN65" s="274"/>
      <c r="BLO65" s="274"/>
      <c r="BLP65" s="274"/>
      <c r="BLQ65" s="274"/>
      <c r="BLR65" s="274"/>
      <c r="BLS65" s="274"/>
      <c r="BLT65" s="274"/>
      <c r="BLU65" s="274"/>
      <c r="BLV65" s="274"/>
      <c r="BLW65" s="274"/>
      <c r="BLX65" s="274"/>
      <c r="BLY65" s="274"/>
      <c r="BLZ65" s="274"/>
      <c r="BMA65" s="274"/>
      <c r="BMB65" s="274"/>
      <c r="BMC65" s="274"/>
      <c r="BMD65" s="274"/>
      <c r="BME65" s="274"/>
      <c r="BMF65" s="274"/>
      <c r="BMG65" s="274"/>
      <c r="BMH65" s="274"/>
      <c r="BMI65" s="274"/>
      <c r="BMJ65" s="274"/>
      <c r="BMK65" s="274"/>
      <c r="BML65" s="274"/>
      <c r="BMM65" s="274"/>
      <c r="BMN65" s="274"/>
      <c r="BMO65" s="274"/>
      <c r="BMP65" s="274"/>
      <c r="BMQ65" s="274"/>
      <c r="BMR65" s="274"/>
      <c r="BMS65" s="274"/>
      <c r="BMT65" s="274"/>
      <c r="BMU65" s="274"/>
      <c r="BMV65" s="274"/>
      <c r="BMW65" s="274"/>
      <c r="BMX65" s="274"/>
      <c r="BMY65" s="274"/>
      <c r="BMZ65" s="274"/>
      <c r="BNA65" s="274"/>
      <c r="BNB65" s="274"/>
      <c r="BNC65" s="274"/>
      <c r="BND65" s="274"/>
      <c r="BNE65" s="274"/>
      <c r="BNF65" s="274"/>
      <c r="BNG65" s="274"/>
      <c r="BNH65" s="274"/>
      <c r="BNI65" s="274"/>
      <c r="BNJ65" s="274"/>
      <c r="BNK65" s="274"/>
      <c r="BNL65" s="274"/>
      <c r="BNM65" s="274"/>
      <c r="BNN65" s="274"/>
      <c r="BNO65" s="274"/>
      <c r="BNP65" s="274"/>
      <c r="BNQ65" s="274"/>
      <c r="BNR65" s="274"/>
      <c r="BNS65" s="274"/>
      <c r="BNT65" s="274"/>
      <c r="BNU65" s="274"/>
      <c r="BNV65" s="274"/>
      <c r="BNW65" s="274"/>
      <c r="BNX65" s="274"/>
      <c r="BNY65" s="274"/>
      <c r="BNZ65" s="274"/>
      <c r="BOA65" s="274"/>
      <c r="BOB65" s="274"/>
      <c r="BOC65" s="274"/>
      <c r="BOD65" s="274"/>
      <c r="BOE65" s="274"/>
      <c r="BOF65" s="274"/>
      <c r="BOG65" s="274"/>
      <c r="BOH65" s="274"/>
      <c r="BOI65" s="274"/>
      <c r="BOJ65" s="274"/>
      <c r="BOK65" s="274"/>
      <c r="BOL65" s="274"/>
      <c r="BOM65" s="274"/>
      <c r="BON65" s="274"/>
      <c r="BOO65" s="274"/>
      <c r="BOP65" s="274"/>
      <c r="BOQ65" s="274"/>
      <c r="BOR65" s="274"/>
      <c r="BOS65" s="274"/>
      <c r="BOT65" s="274"/>
      <c r="BOU65" s="274"/>
      <c r="BOV65" s="274"/>
      <c r="BOW65" s="274"/>
      <c r="BOX65" s="274"/>
      <c r="BOY65" s="274"/>
      <c r="BOZ65" s="274"/>
      <c r="BPA65" s="274"/>
      <c r="BPB65" s="274"/>
      <c r="BPC65" s="274"/>
      <c r="BPD65" s="274"/>
      <c r="BPE65" s="274"/>
      <c r="BPF65" s="274"/>
      <c r="BPG65" s="274"/>
      <c r="BPH65" s="274"/>
      <c r="BPI65" s="274"/>
      <c r="BPJ65" s="274"/>
      <c r="BPK65" s="274"/>
      <c r="BPL65" s="274"/>
      <c r="BPM65" s="274"/>
      <c r="BPN65" s="274"/>
      <c r="BPO65" s="274"/>
      <c r="BPP65" s="274"/>
      <c r="BPQ65" s="274"/>
      <c r="BPR65" s="274"/>
      <c r="BPS65" s="274"/>
      <c r="BPT65" s="274"/>
      <c r="BPU65" s="274"/>
      <c r="BPV65" s="274"/>
      <c r="BPW65" s="274"/>
      <c r="BPX65" s="274"/>
      <c r="BPY65" s="274"/>
      <c r="BPZ65" s="274"/>
      <c r="BQA65" s="274"/>
      <c r="BQB65" s="274"/>
      <c r="BQC65" s="274"/>
      <c r="BQD65" s="274"/>
      <c r="BQE65" s="274"/>
      <c r="BQF65" s="274"/>
      <c r="BQG65" s="274"/>
      <c r="BQH65" s="274"/>
      <c r="BQI65" s="274"/>
      <c r="BQJ65" s="274"/>
      <c r="BQK65" s="274"/>
      <c r="BQL65" s="274"/>
      <c r="BQM65" s="274"/>
      <c r="BQN65" s="274"/>
      <c r="BQO65" s="274"/>
      <c r="BQP65" s="274"/>
      <c r="BQQ65" s="274"/>
      <c r="BQR65" s="274"/>
      <c r="BQS65" s="274"/>
      <c r="BQT65" s="274"/>
      <c r="BQU65" s="274"/>
      <c r="BQV65" s="274"/>
      <c r="BQW65" s="274"/>
      <c r="BQX65" s="274"/>
      <c r="BQY65" s="274"/>
      <c r="BQZ65" s="274"/>
      <c r="BRA65" s="274"/>
      <c r="BRB65" s="274"/>
      <c r="BRC65" s="274"/>
      <c r="BRD65" s="274"/>
      <c r="BRE65" s="274"/>
      <c r="BRF65" s="274"/>
      <c r="BRG65" s="274"/>
      <c r="BRH65" s="274"/>
      <c r="BRI65" s="274"/>
      <c r="BRJ65" s="274"/>
      <c r="BRK65" s="274"/>
      <c r="BRL65" s="274"/>
      <c r="BRM65" s="274"/>
      <c r="BRN65" s="274"/>
      <c r="BRO65" s="274"/>
      <c r="BRP65" s="274"/>
      <c r="BRQ65" s="274"/>
      <c r="BRR65" s="274"/>
      <c r="BRS65" s="274"/>
      <c r="BRT65" s="274"/>
      <c r="BRU65" s="274"/>
      <c r="BRV65" s="274"/>
      <c r="BRW65" s="274"/>
      <c r="BRX65" s="274"/>
      <c r="BRY65" s="274"/>
      <c r="BRZ65" s="274"/>
      <c r="BSA65" s="274"/>
      <c r="BSB65" s="274"/>
      <c r="BSC65" s="274"/>
      <c r="BSD65" s="274"/>
      <c r="BSE65" s="274"/>
      <c r="BSF65" s="274"/>
      <c r="BSG65" s="274"/>
      <c r="BSH65" s="274"/>
      <c r="BSI65" s="274"/>
      <c r="BSJ65" s="274"/>
      <c r="BSK65" s="274"/>
      <c r="BSL65" s="274"/>
      <c r="BSM65" s="274"/>
      <c r="BSN65" s="274"/>
      <c r="BSO65" s="274"/>
      <c r="BSP65" s="274"/>
      <c r="BSQ65" s="274"/>
      <c r="BSR65" s="274"/>
      <c r="BSS65" s="274"/>
      <c r="BST65" s="274"/>
      <c r="BSU65" s="274"/>
      <c r="BSV65" s="274"/>
      <c r="BSW65" s="274"/>
      <c r="BSX65" s="274"/>
      <c r="BSY65" s="274"/>
      <c r="BSZ65" s="274"/>
      <c r="BTA65" s="274"/>
      <c r="BTB65" s="274"/>
      <c r="BTC65" s="274"/>
      <c r="BTD65" s="274"/>
      <c r="BTE65" s="274"/>
      <c r="BTF65" s="274"/>
      <c r="BTG65" s="274"/>
      <c r="BTH65" s="274"/>
      <c r="BTI65" s="274"/>
      <c r="BTJ65" s="274"/>
      <c r="BTK65" s="274"/>
      <c r="BTL65" s="274"/>
      <c r="BTM65" s="274"/>
      <c r="BTN65" s="274"/>
      <c r="BTO65" s="274"/>
      <c r="BTP65" s="274"/>
      <c r="BTQ65" s="274"/>
      <c r="BTR65" s="274"/>
      <c r="BTS65" s="274"/>
      <c r="BTT65" s="274"/>
      <c r="BTU65" s="274"/>
      <c r="BTV65" s="274"/>
      <c r="BTW65" s="274"/>
      <c r="BTX65" s="274"/>
      <c r="BTY65" s="274"/>
      <c r="BTZ65" s="274"/>
      <c r="BUA65" s="274"/>
      <c r="BUB65" s="274"/>
      <c r="BUC65" s="274"/>
      <c r="BUD65" s="274"/>
      <c r="BUE65" s="274"/>
      <c r="BUF65" s="274"/>
      <c r="BUG65" s="274"/>
      <c r="BUH65" s="274"/>
      <c r="BUI65" s="274"/>
      <c r="BUJ65" s="274"/>
      <c r="BUK65" s="274"/>
      <c r="BUL65" s="274"/>
      <c r="BUM65" s="274"/>
      <c r="BUN65" s="274"/>
      <c r="BUO65" s="274"/>
      <c r="BUP65" s="274"/>
      <c r="BUQ65" s="274"/>
      <c r="BUR65" s="274"/>
      <c r="BUS65" s="274"/>
      <c r="BUT65" s="274"/>
      <c r="BUU65" s="274"/>
      <c r="BUV65" s="274"/>
      <c r="BUW65" s="274"/>
      <c r="BUX65" s="274"/>
      <c r="BUY65" s="274"/>
      <c r="BUZ65" s="274"/>
      <c r="BVA65" s="274"/>
      <c r="BVB65" s="274"/>
      <c r="BVC65" s="274"/>
      <c r="BVD65" s="274"/>
      <c r="BVE65" s="274"/>
      <c r="BVF65" s="274"/>
      <c r="BVG65" s="274"/>
      <c r="BVH65" s="274"/>
      <c r="BVI65" s="274"/>
      <c r="BVJ65" s="274"/>
      <c r="BVK65" s="274"/>
      <c r="BVL65" s="274"/>
      <c r="BVM65" s="274"/>
      <c r="BVN65" s="274"/>
      <c r="BVO65" s="274"/>
      <c r="BVP65" s="274"/>
      <c r="BVQ65" s="274"/>
      <c r="BVR65" s="274"/>
      <c r="BVS65" s="274"/>
      <c r="BVT65" s="274"/>
      <c r="BVU65" s="274"/>
      <c r="BVV65" s="274"/>
      <c r="BVW65" s="274"/>
      <c r="BVX65" s="274"/>
      <c r="BVY65" s="274"/>
      <c r="BVZ65" s="274"/>
      <c r="BWA65" s="274"/>
      <c r="BWB65" s="274"/>
      <c r="BWC65" s="274"/>
      <c r="BWD65" s="274"/>
      <c r="BWE65" s="274"/>
      <c r="BWF65" s="274"/>
      <c r="BWG65" s="274"/>
      <c r="BWH65" s="274"/>
      <c r="BWI65" s="274"/>
      <c r="BWJ65" s="274"/>
      <c r="BWK65" s="274"/>
      <c r="BWL65" s="274"/>
      <c r="BWM65" s="274"/>
      <c r="BWN65" s="274"/>
      <c r="BWO65" s="274"/>
      <c r="BWP65" s="274"/>
      <c r="BWQ65" s="274"/>
      <c r="BWR65" s="274"/>
      <c r="BWS65" s="274"/>
      <c r="BWT65" s="274"/>
      <c r="BWU65" s="274"/>
      <c r="BWV65" s="274"/>
      <c r="BWW65" s="274"/>
      <c r="BWX65" s="274"/>
      <c r="BWY65" s="274"/>
      <c r="BWZ65" s="274"/>
      <c r="BXA65" s="274"/>
      <c r="BXB65" s="274"/>
      <c r="BXC65" s="274"/>
      <c r="BXD65" s="274"/>
      <c r="BXE65" s="274"/>
      <c r="BXF65" s="274"/>
      <c r="BXG65" s="274"/>
      <c r="BXH65" s="274"/>
      <c r="BXI65" s="274"/>
      <c r="BXJ65" s="274"/>
      <c r="BXK65" s="274"/>
      <c r="BXL65" s="274"/>
      <c r="BXM65" s="274"/>
      <c r="BXN65" s="274"/>
      <c r="BXO65" s="274"/>
      <c r="BXP65" s="274"/>
      <c r="BXQ65" s="274"/>
      <c r="BXR65" s="274"/>
      <c r="BXS65" s="274"/>
      <c r="BXT65" s="274"/>
      <c r="BXU65" s="274"/>
      <c r="BXV65" s="274"/>
      <c r="BXW65" s="274"/>
      <c r="BXX65" s="274"/>
      <c r="BXY65" s="274"/>
      <c r="BXZ65" s="274"/>
      <c r="BYA65" s="274"/>
      <c r="BYB65" s="274"/>
      <c r="BYC65" s="274"/>
      <c r="BYD65" s="274"/>
      <c r="BYE65" s="274"/>
      <c r="BYF65" s="274"/>
      <c r="BYG65" s="274"/>
      <c r="BYH65" s="274"/>
      <c r="BYI65" s="274"/>
      <c r="BYJ65" s="274"/>
      <c r="BYK65" s="274"/>
      <c r="BYL65" s="274"/>
      <c r="BYM65" s="274"/>
      <c r="BYN65" s="274"/>
      <c r="BYO65" s="274"/>
      <c r="BYP65" s="274"/>
      <c r="BYQ65" s="274"/>
      <c r="BYR65" s="274"/>
      <c r="BYS65" s="274"/>
      <c r="BYT65" s="274"/>
      <c r="BYU65" s="274"/>
      <c r="BYV65" s="274"/>
      <c r="BYW65" s="274"/>
      <c r="BYX65" s="274"/>
      <c r="BYY65" s="274"/>
      <c r="BYZ65" s="274"/>
      <c r="BZA65" s="274"/>
      <c r="BZB65" s="274"/>
      <c r="BZC65" s="274"/>
      <c r="BZD65" s="274"/>
      <c r="BZE65" s="274"/>
      <c r="BZF65" s="274"/>
      <c r="BZG65" s="274"/>
      <c r="BZH65" s="274"/>
      <c r="BZI65" s="274"/>
      <c r="BZJ65" s="274"/>
      <c r="BZK65" s="274"/>
      <c r="BZL65" s="274"/>
      <c r="BZM65" s="274"/>
      <c r="BZN65" s="274"/>
      <c r="BZO65" s="274"/>
      <c r="BZP65" s="274"/>
      <c r="BZQ65" s="274"/>
      <c r="BZR65" s="274"/>
      <c r="BZS65" s="274"/>
      <c r="BZT65" s="274"/>
      <c r="BZU65" s="274"/>
      <c r="BZV65" s="274"/>
      <c r="BZW65" s="274"/>
      <c r="BZX65" s="274"/>
      <c r="BZY65" s="274"/>
      <c r="BZZ65" s="274"/>
      <c r="CAA65" s="274"/>
      <c r="CAB65" s="274"/>
      <c r="CAC65" s="274"/>
      <c r="CAD65" s="274"/>
      <c r="CAE65" s="274"/>
      <c r="CAF65" s="274"/>
      <c r="CAG65" s="274"/>
      <c r="CAH65" s="274"/>
      <c r="CAI65" s="274"/>
      <c r="CAJ65" s="274"/>
      <c r="CAK65" s="274"/>
      <c r="CAL65" s="274"/>
      <c r="CAM65" s="274"/>
      <c r="CAN65" s="274"/>
      <c r="CAO65" s="274"/>
      <c r="CAP65" s="274"/>
      <c r="CAQ65" s="274"/>
      <c r="CAR65" s="274"/>
      <c r="CAS65" s="274"/>
      <c r="CAT65" s="274"/>
      <c r="CAU65" s="274"/>
      <c r="CAV65" s="274"/>
      <c r="CAW65" s="274"/>
      <c r="CAX65" s="274"/>
      <c r="CAY65" s="274"/>
      <c r="CAZ65" s="274"/>
      <c r="CBA65" s="274"/>
      <c r="CBB65" s="274"/>
      <c r="CBC65" s="274"/>
      <c r="CBD65" s="274"/>
      <c r="CBE65" s="274"/>
      <c r="CBF65" s="274"/>
      <c r="CBG65" s="274"/>
      <c r="CBH65" s="274"/>
      <c r="CBI65" s="274"/>
      <c r="CBJ65" s="274"/>
      <c r="CBK65" s="274"/>
      <c r="CBL65" s="274"/>
      <c r="CBM65" s="274"/>
      <c r="CBN65" s="274"/>
      <c r="CBO65" s="274"/>
      <c r="CBP65" s="274"/>
      <c r="CBQ65" s="274"/>
      <c r="CBR65" s="274"/>
      <c r="CBS65" s="274"/>
      <c r="CBT65" s="274"/>
      <c r="CBU65" s="274"/>
      <c r="CBV65" s="274"/>
      <c r="CBW65" s="274"/>
      <c r="CBX65" s="274"/>
      <c r="CBY65" s="274"/>
      <c r="CBZ65" s="274"/>
      <c r="CCA65" s="274"/>
      <c r="CCB65" s="274"/>
      <c r="CCC65" s="274"/>
      <c r="CCD65" s="274"/>
      <c r="CCE65" s="274"/>
      <c r="CCF65" s="274"/>
      <c r="CCG65" s="274"/>
      <c r="CCH65" s="274"/>
      <c r="CCI65" s="274"/>
      <c r="CCJ65" s="274"/>
      <c r="CCK65" s="274"/>
      <c r="CCL65" s="274"/>
      <c r="CCM65" s="274"/>
      <c r="CCN65" s="274"/>
      <c r="CCO65" s="274"/>
      <c r="CCP65" s="274"/>
      <c r="CCQ65" s="274"/>
      <c r="CCR65" s="274"/>
      <c r="CCS65" s="274"/>
      <c r="CCT65" s="274"/>
      <c r="CCU65" s="274"/>
      <c r="CCV65" s="274"/>
      <c r="CCW65" s="274"/>
      <c r="CCX65" s="274"/>
      <c r="CCY65" s="274"/>
      <c r="CCZ65" s="274"/>
      <c r="CDA65" s="274"/>
      <c r="CDB65" s="274"/>
      <c r="CDC65" s="274"/>
      <c r="CDD65" s="274"/>
      <c r="CDE65" s="274"/>
      <c r="CDF65" s="274"/>
      <c r="CDG65" s="274"/>
      <c r="CDH65" s="274"/>
      <c r="CDI65" s="274"/>
      <c r="CDJ65" s="274"/>
      <c r="CDK65" s="274"/>
      <c r="CDL65" s="274"/>
      <c r="CDM65" s="274"/>
      <c r="CDN65" s="274"/>
      <c r="CDO65" s="274"/>
      <c r="CDP65" s="274"/>
      <c r="CDQ65" s="274"/>
      <c r="CDR65" s="274"/>
      <c r="CDS65" s="274"/>
      <c r="CDT65" s="274"/>
      <c r="CDU65" s="274"/>
      <c r="CDV65" s="274"/>
      <c r="CDW65" s="274"/>
      <c r="CDX65" s="274"/>
      <c r="CDY65" s="274"/>
      <c r="CDZ65" s="274"/>
      <c r="CEA65" s="274"/>
      <c r="CEB65" s="274"/>
      <c r="CEC65" s="274"/>
      <c r="CED65" s="274"/>
      <c r="CEE65" s="274"/>
      <c r="CEF65" s="274"/>
      <c r="CEG65" s="274"/>
      <c r="CEH65" s="274"/>
      <c r="CEI65" s="274"/>
      <c r="CEJ65" s="274"/>
      <c r="CEK65" s="274"/>
      <c r="CEL65" s="274"/>
      <c r="CEM65" s="274"/>
      <c r="CEN65" s="274"/>
      <c r="CEO65" s="274"/>
      <c r="CEP65" s="274"/>
      <c r="CEQ65" s="274"/>
      <c r="CER65" s="274"/>
      <c r="CES65" s="274"/>
      <c r="CET65" s="274"/>
      <c r="CEU65" s="274"/>
      <c r="CEV65" s="274"/>
      <c r="CEW65" s="274"/>
      <c r="CEX65" s="274"/>
      <c r="CEY65" s="274"/>
      <c r="CEZ65" s="274"/>
      <c r="CFA65" s="274"/>
      <c r="CFB65" s="274"/>
      <c r="CFC65" s="274"/>
      <c r="CFD65" s="274"/>
      <c r="CFE65" s="274"/>
      <c r="CFF65" s="274"/>
      <c r="CFG65" s="274"/>
      <c r="CFH65" s="274"/>
      <c r="CFI65" s="274"/>
      <c r="CFJ65" s="274"/>
      <c r="CFK65" s="274"/>
      <c r="CFL65" s="274"/>
      <c r="CFM65" s="274"/>
      <c r="CFN65" s="274"/>
      <c r="CFO65" s="274"/>
      <c r="CFP65" s="274"/>
      <c r="CFQ65" s="274"/>
      <c r="CFR65" s="274"/>
      <c r="CFS65" s="274"/>
      <c r="CFT65" s="274"/>
      <c r="CFU65" s="274"/>
      <c r="CFV65" s="274"/>
      <c r="CFW65" s="274"/>
      <c r="CFX65" s="274"/>
      <c r="CFY65" s="274"/>
      <c r="CFZ65" s="274"/>
      <c r="CGA65" s="274"/>
      <c r="CGB65" s="274"/>
      <c r="CGC65" s="274"/>
      <c r="CGD65" s="274"/>
      <c r="CGE65" s="274"/>
      <c r="CGF65" s="274"/>
      <c r="CGG65" s="274"/>
      <c r="CGH65" s="274"/>
      <c r="CGI65" s="274"/>
      <c r="CGJ65" s="274"/>
      <c r="CGK65" s="274"/>
      <c r="CGL65" s="274"/>
      <c r="CGM65" s="274"/>
      <c r="CGN65" s="274"/>
      <c r="CGO65" s="274"/>
      <c r="CGP65" s="274"/>
      <c r="CGQ65" s="274"/>
      <c r="CGR65" s="274"/>
      <c r="CGS65" s="274"/>
      <c r="CGT65" s="274"/>
      <c r="CGU65" s="274"/>
      <c r="CGV65" s="274"/>
      <c r="CGW65" s="274"/>
      <c r="CGX65" s="274"/>
      <c r="CGY65" s="274"/>
      <c r="CGZ65" s="274"/>
      <c r="CHA65" s="274"/>
      <c r="CHB65" s="274"/>
      <c r="CHC65" s="274"/>
      <c r="CHD65" s="274"/>
      <c r="CHE65" s="274"/>
      <c r="CHF65" s="274"/>
      <c r="CHG65" s="274"/>
      <c r="CHH65" s="274"/>
      <c r="CHI65" s="274"/>
      <c r="CHJ65" s="274"/>
      <c r="CHK65" s="274"/>
      <c r="CHL65" s="274"/>
      <c r="CHM65" s="274"/>
      <c r="CHN65" s="274"/>
      <c r="CHO65" s="274"/>
      <c r="CHP65" s="274"/>
      <c r="CHQ65" s="274"/>
      <c r="CHR65" s="274"/>
      <c r="CHS65" s="274"/>
      <c r="CHT65" s="274"/>
      <c r="CHU65" s="274"/>
      <c r="CHV65" s="274"/>
      <c r="CHW65" s="274"/>
      <c r="CHX65" s="274"/>
      <c r="CHY65" s="274"/>
      <c r="CHZ65" s="274"/>
      <c r="CIA65" s="274"/>
      <c r="CIB65" s="274"/>
      <c r="CIC65" s="274"/>
      <c r="CID65" s="274"/>
      <c r="CIE65" s="274"/>
      <c r="CIF65" s="274"/>
      <c r="CIG65" s="274"/>
      <c r="CIH65" s="274"/>
      <c r="CII65" s="274"/>
      <c r="CIJ65" s="274"/>
      <c r="CIK65" s="274"/>
      <c r="CIL65" s="274"/>
      <c r="CIM65" s="274"/>
      <c r="CIN65" s="274"/>
      <c r="CIO65" s="274"/>
      <c r="CIP65" s="274"/>
      <c r="CIQ65" s="274"/>
      <c r="CIR65" s="274"/>
      <c r="CIS65" s="274"/>
      <c r="CIT65" s="274"/>
      <c r="CIU65" s="274"/>
      <c r="CIV65" s="274"/>
      <c r="CIW65" s="274"/>
      <c r="CIX65" s="274"/>
      <c r="CIY65" s="274"/>
      <c r="CIZ65" s="274"/>
      <c r="CJA65" s="274"/>
      <c r="CJB65" s="274"/>
      <c r="CJC65" s="274"/>
      <c r="CJD65" s="274"/>
      <c r="CJE65" s="274"/>
      <c r="CJF65" s="274"/>
      <c r="CJG65" s="274"/>
      <c r="CJH65" s="274"/>
      <c r="CJI65" s="274"/>
      <c r="CJJ65" s="274"/>
      <c r="CJK65" s="274"/>
      <c r="CJL65" s="274"/>
      <c r="CJM65" s="274"/>
      <c r="CJN65" s="274"/>
      <c r="CJO65" s="274"/>
      <c r="CJP65" s="274"/>
      <c r="CJQ65" s="274"/>
      <c r="CJR65" s="274"/>
      <c r="CJS65" s="274"/>
      <c r="CJT65" s="274"/>
      <c r="CJU65" s="274"/>
      <c r="CJV65" s="274"/>
      <c r="CJW65" s="274"/>
      <c r="CJX65" s="274"/>
      <c r="CJY65" s="274"/>
      <c r="CJZ65" s="274"/>
      <c r="CKA65" s="274"/>
      <c r="CKB65" s="274"/>
      <c r="CKC65" s="274"/>
      <c r="CKD65" s="274"/>
      <c r="CKE65" s="274"/>
      <c r="CKF65" s="274"/>
      <c r="CKG65" s="274"/>
      <c r="CKH65" s="274"/>
      <c r="CKI65" s="274"/>
      <c r="CKJ65" s="274"/>
      <c r="CKK65" s="274"/>
      <c r="CKL65" s="274"/>
      <c r="CKM65" s="274"/>
      <c r="CKN65" s="274"/>
      <c r="CKO65" s="274"/>
      <c r="CKP65" s="274"/>
      <c r="CKQ65" s="274"/>
      <c r="CKR65" s="274"/>
      <c r="CKS65" s="274"/>
      <c r="CKT65" s="274"/>
      <c r="CKU65" s="274"/>
      <c r="CKV65" s="274"/>
      <c r="CKW65" s="274"/>
      <c r="CKX65" s="274"/>
      <c r="CKY65" s="274"/>
      <c r="CKZ65" s="274"/>
      <c r="CLA65" s="274"/>
      <c r="CLB65" s="274"/>
      <c r="CLC65" s="274"/>
      <c r="CLD65" s="274"/>
      <c r="CLE65" s="274"/>
      <c r="CLF65" s="274"/>
      <c r="CLG65" s="274"/>
      <c r="CLH65" s="274"/>
      <c r="CLI65" s="274"/>
      <c r="CLJ65" s="274"/>
      <c r="CLK65" s="274"/>
      <c r="CLL65" s="274"/>
      <c r="CLM65" s="274"/>
      <c r="CLN65" s="274"/>
      <c r="CLO65" s="274"/>
      <c r="CLP65" s="274"/>
      <c r="CLQ65" s="274"/>
      <c r="CLR65" s="274"/>
      <c r="CLS65" s="274"/>
      <c r="CLT65" s="274"/>
      <c r="CLU65" s="274"/>
      <c r="CLV65" s="274"/>
      <c r="CLW65" s="274"/>
      <c r="CLX65" s="274"/>
      <c r="CLY65" s="274"/>
      <c r="CLZ65" s="274"/>
      <c r="CMA65" s="274"/>
      <c r="CMB65" s="274"/>
      <c r="CMC65" s="274"/>
      <c r="CMD65" s="274"/>
      <c r="CME65" s="274"/>
      <c r="CMF65" s="274"/>
      <c r="CMG65" s="274"/>
      <c r="CMH65" s="274"/>
      <c r="CMI65" s="274"/>
      <c r="CMJ65" s="274"/>
      <c r="CMK65" s="274"/>
      <c r="CML65" s="274"/>
      <c r="CMM65" s="274"/>
      <c r="CMN65" s="274"/>
      <c r="CMO65" s="274"/>
      <c r="CMP65" s="274"/>
      <c r="CMQ65" s="274"/>
      <c r="CMR65" s="274"/>
      <c r="CMS65" s="274"/>
      <c r="CMT65" s="274"/>
      <c r="CMU65" s="274"/>
      <c r="CMV65" s="274"/>
      <c r="CMW65" s="274"/>
      <c r="CMX65" s="274"/>
      <c r="CMY65" s="274"/>
      <c r="CMZ65" s="274"/>
      <c r="CNA65" s="274"/>
      <c r="CNB65" s="274"/>
      <c r="CNC65" s="274"/>
      <c r="CND65" s="274"/>
      <c r="CNE65" s="274"/>
      <c r="CNF65" s="274"/>
      <c r="CNG65" s="274"/>
      <c r="CNH65" s="274"/>
      <c r="CNI65" s="274"/>
      <c r="CNJ65" s="274"/>
      <c r="CNK65" s="274"/>
      <c r="CNL65" s="274"/>
      <c r="CNM65" s="274"/>
      <c r="CNN65" s="274"/>
      <c r="CNO65" s="274"/>
      <c r="CNP65" s="274"/>
      <c r="CNQ65" s="274"/>
      <c r="CNR65" s="274"/>
      <c r="CNS65" s="274"/>
      <c r="CNT65" s="274"/>
      <c r="CNU65" s="274"/>
      <c r="CNV65" s="274"/>
      <c r="CNW65" s="274"/>
      <c r="CNX65" s="274"/>
      <c r="CNY65" s="274"/>
      <c r="CNZ65" s="274"/>
      <c r="COA65" s="274"/>
      <c r="COB65" s="274"/>
      <c r="COC65" s="274"/>
      <c r="COD65" s="274"/>
      <c r="COE65" s="274"/>
      <c r="COF65" s="274"/>
      <c r="COG65" s="274"/>
      <c r="COH65" s="274"/>
      <c r="COI65" s="274"/>
      <c r="COJ65" s="274"/>
      <c r="COK65" s="274"/>
      <c r="COL65" s="274"/>
      <c r="COM65" s="274"/>
      <c r="CON65" s="274"/>
      <c r="COO65" s="274"/>
      <c r="COP65" s="274"/>
      <c r="COQ65" s="274"/>
      <c r="COR65" s="274"/>
      <c r="COS65" s="274"/>
      <c r="COT65" s="274"/>
      <c r="COU65" s="274"/>
      <c r="COV65" s="274"/>
      <c r="COW65" s="274"/>
      <c r="COX65" s="274"/>
      <c r="COY65" s="274"/>
      <c r="COZ65" s="274"/>
      <c r="CPA65" s="274"/>
      <c r="CPB65" s="274"/>
      <c r="CPC65" s="274"/>
      <c r="CPD65" s="274"/>
      <c r="CPE65" s="274"/>
      <c r="CPF65" s="274"/>
      <c r="CPG65" s="274"/>
      <c r="CPH65" s="274"/>
      <c r="CPI65" s="274"/>
      <c r="CPJ65" s="274"/>
      <c r="CPK65" s="274"/>
      <c r="CPL65" s="274"/>
      <c r="CPM65" s="274"/>
      <c r="CPN65" s="274"/>
      <c r="CPO65" s="274"/>
      <c r="CPP65" s="274"/>
      <c r="CPQ65" s="274"/>
      <c r="CPR65" s="274"/>
      <c r="CPS65" s="274"/>
      <c r="CPT65" s="274"/>
      <c r="CPU65" s="274"/>
      <c r="CPV65" s="274"/>
      <c r="CPW65" s="274"/>
      <c r="CPX65" s="274"/>
      <c r="CPY65" s="274"/>
      <c r="CPZ65" s="274"/>
      <c r="CQA65" s="274"/>
      <c r="CQB65" s="274"/>
      <c r="CQC65" s="274"/>
      <c r="CQD65" s="274"/>
      <c r="CQE65" s="274"/>
      <c r="CQF65" s="274"/>
      <c r="CQG65" s="274"/>
      <c r="CQH65" s="274"/>
      <c r="CQI65" s="274"/>
      <c r="CQJ65" s="274"/>
      <c r="CQK65" s="274"/>
      <c r="CQL65" s="274"/>
      <c r="CQM65" s="274"/>
      <c r="CQN65" s="274"/>
      <c r="CQO65" s="274"/>
      <c r="CQP65" s="274"/>
      <c r="CQQ65" s="274"/>
      <c r="CQR65" s="274"/>
      <c r="CQS65" s="274"/>
      <c r="CQT65" s="274"/>
      <c r="CQU65" s="274"/>
      <c r="CQV65" s="274"/>
      <c r="CQW65" s="274"/>
      <c r="CQX65" s="274"/>
      <c r="CQY65" s="274"/>
      <c r="CQZ65" s="274"/>
      <c r="CRA65" s="274"/>
      <c r="CRB65" s="274"/>
      <c r="CRC65" s="274"/>
      <c r="CRD65" s="274"/>
      <c r="CRE65" s="274"/>
      <c r="CRF65" s="274"/>
      <c r="CRG65" s="274"/>
      <c r="CRH65" s="274"/>
      <c r="CRI65" s="274"/>
      <c r="CRJ65" s="274"/>
      <c r="CRK65" s="274"/>
      <c r="CRL65" s="274"/>
      <c r="CRM65" s="274"/>
      <c r="CRN65" s="274"/>
      <c r="CRO65" s="274"/>
      <c r="CRP65" s="274"/>
      <c r="CRQ65" s="274"/>
      <c r="CRR65" s="274"/>
      <c r="CRS65" s="274"/>
      <c r="CRT65" s="274"/>
      <c r="CRU65" s="274"/>
      <c r="CRV65" s="274"/>
      <c r="CRW65" s="274"/>
      <c r="CRX65" s="274"/>
      <c r="CRY65" s="274"/>
      <c r="CRZ65" s="274"/>
      <c r="CSA65" s="274"/>
      <c r="CSB65" s="274"/>
      <c r="CSC65" s="274"/>
      <c r="CSD65" s="274"/>
      <c r="CSE65" s="274"/>
      <c r="CSF65" s="274"/>
      <c r="CSG65" s="274"/>
      <c r="CSH65" s="274"/>
      <c r="CSI65" s="274"/>
      <c r="CSJ65" s="274"/>
      <c r="CSK65" s="274"/>
      <c r="CSL65" s="274"/>
      <c r="CSM65" s="274"/>
      <c r="CSN65" s="274"/>
      <c r="CSO65" s="274"/>
      <c r="CSP65" s="274"/>
      <c r="CSQ65" s="274"/>
      <c r="CSR65" s="274"/>
      <c r="CSS65" s="274"/>
      <c r="CST65" s="274"/>
      <c r="CSU65" s="274"/>
      <c r="CSV65" s="274"/>
      <c r="CSW65" s="274"/>
      <c r="CSX65" s="274"/>
      <c r="CSY65" s="274"/>
      <c r="CSZ65" s="274"/>
      <c r="CTA65" s="274"/>
      <c r="CTB65" s="274"/>
      <c r="CTC65" s="274"/>
      <c r="CTD65" s="274"/>
      <c r="CTE65" s="274"/>
      <c r="CTF65" s="274"/>
      <c r="CTG65" s="274"/>
      <c r="CTH65" s="274"/>
      <c r="CTI65" s="274"/>
      <c r="CTJ65" s="274"/>
      <c r="CTK65" s="274"/>
      <c r="CTL65" s="274"/>
      <c r="CTM65" s="274"/>
      <c r="CTN65" s="274"/>
      <c r="CTO65" s="274"/>
      <c r="CTP65" s="274"/>
      <c r="CTQ65" s="274"/>
      <c r="CTR65" s="274"/>
      <c r="CTS65" s="274"/>
      <c r="CTT65" s="274"/>
      <c r="CTU65" s="274"/>
      <c r="CTV65" s="274"/>
      <c r="CTW65" s="274"/>
      <c r="CTX65" s="274"/>
      <c r="CTY65" s="274"/>
      <c r="CTZ65" s="274"/>
      <c r="CUA65" s="274"/>
      <c r="CUB65" s="274"/>
      <c r="CUC65" s="274"/>
      <c r="CUD65" s="274"/>
      <c r="CUE65" s="274"/>
      <c r="CUF65" s="274"/>
      <c r="CUG65" s="274"/>
      <c r="CUH65" s="274"/>
      <c r="CUI65" s="274"/>
      <c r="CUJ65" s="274"/>
      <c r="CUK65" s="274"/>
      <c r="CUL65" s="274"/>
      <c r="CUM65" s="274"/>
      <c r="CUN65" s="274"/>
      <c r="CUO65" s="274"/>
      <c r="CUP65" s="274"/>
      <c r="CUQ65" s="274"/>
      <c r="CUR65" s="274"/>
      <c r="CUS65" s="274"/>
      <c r="CUT65" s="274"/>
      <c r="CUU65" s="274"/>
      <c r="CUV65" s="274"/>
      <c r="CUW65" s="274"/>
      <c r="CUX65" s="274"/>
      <c r="CUY65" s="274"/>
      <c r="CUZ65" s="274"/>
      <c r="CVA65" s="274"/>
      <c r="CVB65" s="274"/>
      <c r="CVC65" s="274"/>
      <c r="CVD65" s="274"/>
      <c r="CVE65" s="274"/>
      <c r="CVF65" s="274"/>
      <c r="CVG65" s="274"/>
      <c r="CVH65" s="274"/>
      <c r="CVI65" s="274"/>
      <c r="CVJ65" s="274"/>
      <c r="CVK65" s="274"/>
      <c r="CVL65" s="274"/>
      <c r="CVM65" s="274"/>
      <c r="CVN65" s="274"/>
      <c r="CVO65" s="274"/>
      <c r="CVP65" s="274"/>
      <c r="CVQ65" s="274"/>
      <c r="CVR65" s="274"/>
      <c r="CVS65" s="274"/>
      <c r="CVT65" s="274"/>
      <c r="CVU65" s="274"/>
      <c r="CVV65" s="274"/>
      <c r="CVW65" s="274"/>
      <c r="CVX65" s="274"/>
      <c r="CVY65" s="274"/>
      <c r="CVZ65" s="274"/>
      <c r="CWA65" s="274"/>
      <c r="CWB65" s="274"/>
      <c r="CWC65" s="274"/>
      <c r="CWD65" s="274"/>
      <c r="CWE65" s="274"/>
      <c r="CWF65" s="274"/>
      <c r="CWG65" s="274"/>
      <c r="CWH65" s="274"/>
      <c r="CWI65" s="274"/>
      <c r="CWJ65" s="274"/>
      <c r="CWK65" s="274"/>
      <c r="CWL65" s="274"/>
      <c r="CWM65" s="274"/>
      <c r="CWN65" s="274"/>
      <c r="CWO65" s="274"/>
      <c r="CWP65" s="274"/>
      <c r="CWQ65" s="274"/>
      <c r="CWR65" s="274"/>
      <c r="CWS65" s="274"/>
      <c r="CWT65" s="274"/>
      <c r="CWU65" s="274"/>
      <c r="CWV65" s="274"/>
      <c r="CWW65" s="274"/>
      <c r="CWX65" s="274"/>
      <c r="CWY65" s="274"/>
      <c r="CWZ65" s="274"/>
      <c r="CXA65" s="274"/>
      <c r="CXB65" s="274"/>
      <c r="CXC65" s="274"/>
      <c r="CXD65" s="274"/>
      <c r="CXE65" s="274"/>
      <c r="CXF65" s="274"/>
      <c r="CXG65" s="274"/>
      <c r="CXH65" s="274"/>
      <c r="CXI65" s="274"/>
      <c r="CXJ65" s="274"/>
      <c r="CXK65" s="274"/>
      <c r="CXL65" s="274"/>
      <c r="CXM65" s="274"/>
      <c r="CXN65" s="274"/>
      <c r="CXO65" s="274"/>
      <c r="CXP65" s="274"/>
      <c r="CXQ65" s="274"/>
      <c r="CXR65" s="274"/>
      <c r="CXS65" s="274"/>
      <c r="CXT65" s="274"/>
      <c r="CXU65" s="274"/>
      <c r="CXV65" s="274"/>
      <c r="CXW65" s="274"/>
      <c r="CXX65" s="274"/>
      <c r="CXY65" s="274"/>
      <c r="CXZ65" s="274"/>
      <c r="CYA65" s="274"/>
      <c r="CYB65" s="274"/>
      <c r="CYC65" s="274"/>
      <c r="CYD65" s="274"/>
      <c r="CYE65" s="274"/>
      <c r="CYF65" s="274"/>
      <c r="CYG65" s="274"/>
      <c r="CYH65" s="274"/>
      <c r="CYI65" s="274"/>
      <c r="CYJ65" s="274"/>
      <c r="CYK65" s="274"/>
      <c r="CYL65" s="274"/>
      <c r="CYM65" s="274"/>
      <c r="CYN65" s="274"/>
      <c r="CYO65" s="274"/>
      <c r="CYP65" s="274"/>
      <c r="CYQ65" s="274"/>
      <c r="CYR65" s="274"/>
      <c r="CYS65" s="274"/>
      <c r="CYT65" s="274"/>
      <c r="CYU65" s="274"/>
      <c r="CYV65" s="274"/>
      <c r="CYW65" s="274"/>
      <c r="CYX65" s="274"/>
      <c r="CYY65" s="274"/>
      <c r="CYZ65" s="274"/>
      <c r="CZA65" s="274"/>
      <c r="CZB65" s="274"/>
      <c r="CZC65" s="274"/>
      <c r="CZD65" s="274"/>
      <c r="CZE65" s="274"/>
      <c r="CZF65" s="274"/>
      <c r="CZG65" s="274"/>
      <c r="CZH65" s="274"/>
      <c r="CZI65" s="274"/>
      <c r="CZJ65" s="274"/>
      <c r="CZK65" s="274"/>
      <c r="CZL65" s="274"/>
      <c r="CZM65" s="274"/>
      <c r="CZN65" s="274"/>
      <c r="CZO65" s="274"/>
      <c r="CZP65" s="274"/>
      <c r="CZQ65" s="274"/>
      <c r="CZR65" s="274"/>
      <c r="CZS65" s="274"/>
      <c r="CZT65" s="274"/>
      <c r="CZU65" s="274"/>
      <c r="CZV65" s="274"/>
      <c r="CZW65" s="274"/>
      <c r="CZX65" s="274"/>
      <c r="CZY65" s="274"/>
      <c r="CZZ65" s="274"/>
      <c r="DAA65" s="274"/>
      <c r="DAB65" s="274"/>
      <c r="DAC65" s="274"/>
      <c r="DAD65" s="274"/>
      <c r="DAE65" s="274"/>
      <c r="DAF65" s="274"/>
      <c r="DAG65" s="274"/>
      <c r="DAH65" s="274"/>
      <c r="DAI65" s="274"/>
      <c r="DAJ65" s="274"/>
      <c r="DAK65" s="274"/>
      <c r="DAL65" s="274"/>
      <c r="DAM65" s="274"/>
      <c r="DAN65" s="274"/>
      <c r="DAO65" s="274"/>
      <c r="DAP65" s="274"/>
      <c r="DAQ65" s="274"/>
      <c r="DAR65" s="274"/>
      <c r="DAS65" s="274"/>
      <c r="DAT65" s="274"/>
      <c r="DAU65" s="274"/>
      <c r="DAV65" s="274"/>
      <c r="DAW65" s="274"/>
      <c r="DAX65" s="274"/>
      <c r="DAY65" s="274"/>
      <c r="DAZ65" s="274"/>
      <c r="DBA65" s="274"/>
      <c r="DBB65" s="274"/>
      <c r="DBC65" s="274"/>
      <c r="DBD65" s="274"/>
      <c r="DBE65" s="274"/>
      <c r="DBF65" s="274"/>
      <c r="DBG65" s="274"/>
      <c r="DBH65" s="274"/>
      <c r="DBI65" s="274"/>
      <c r="DBJ65" s="274"/>
      <c r="DBK65" s="274"/>
      <c r="DBL65" s="274"/>
      <c r="DBM65" s="274"/>
      <c r="DBN65" s="274"/>
      <c r="DBO65" s="274"/>
      <c r="DBP65" s="274"/>
      <c r="DBQ65" s="274"/>
      <c r="DBR65" s="274"/>
      <c r="DBS65" s="274"/>
      <c r="DBT65" s="274"/>
      <c r="DBU65" s="274"/>
      <c r="DBV65" s="274"/>
      <c r="DBW65" s="274"/>
      <c r="DBX65" s="274"/>
      <c r="DBY65" s="274"/>
      <c r="DBZ65" s="274"/>
      <c r="DCA65" s="274"/>
      <c r="DCB65" s="274"/>
      <c r="DCC65" s="274"/>
      <c r="DCD65" s="274"/>
      <c r="DCE65" s="274"/>
      <c r="DCF65" s="274"/>
      <c r="DCG65" s="274"/>
      <c r="DCH65" s="274"/>
      <c r="DCI65" s="274"/>
      <c r="DCJ65" s="274"/>
      <c r="DCK65" s="274"/>
      <c r="DCL65" s="274"/>
      <c r="DCM65" s="274"/>
      <c r="DCN65" s="274"/>
      <c r="DCO65" s="274"/>
      <c r="DCP65" s="274"/>
      <c r="DCQ65" s="274"/>
      <c r="DCR65" s="274"/>
      <c r="DCS65" s="274"/>
      <c r="DCT65" s="274"/>
      <c r="DCU65" s="274"/>
      <c r="DCV65" s="274"/>
      <c r="DCW65" s="274"/>
      <c r="DCX65" s="274"/>
      <c r="DCY65" s="274"/>
      <c r="DCZ65" s="274"/>
      <c r="DDA65" s="274"/>
      <c r="DDB65" s="274"/>
      <c r="DDC65" s="274"/>
      <c r="DDD65" s="274"/>
      <c r="DDE65" s="274"/>
      <c r="DDF65" s="274"/>
      <c r="DDG65" s="274"/>
      <c r="DDH65" s="274"/>
      <c r="DDI65" s="274"/>
      <c r="DDJ65" s="274"/>
      <c r="DDK65" s="274"/>
      <c r="DDL65" s="274"/>
      <c r="DDM65" s="274"/>
      <c r="DDN65" s="274"/>
      <c r="DDO65" s="274"/>
      <c r="DDP65" s="274"/>
      <c r="DDQ65" s="274"/>
      <c r="DDR65" s="274"/>
      <c r="DDS65" s="274"/>
      <c r="DDT65" s="274"/>
      <c r="DDU65" s="274"/>
      <c r="DDV65" s="274"/>
      <c r="DDW65" s="274"/>
      <c r="DDX65" s="274"/>
      <c r="DDY65" s="274"/>
      <c r="DDZ65" s="274"/>
      <c r="DEA65" s="274"/>
      <c r="DEB65" s="274"/>
      <c r="DEC65" s="274"/>
      <c r="DED65" s="274"/>
      <c r="DEE65" s="274"/>
      <c r="DEF65" s="274"/>
      <c r="DEG65" s="274"/>
      <c r="DEH65" s="274"/>
      <c r="DEI65" s="274"/>
      <c r="DEJ65" s="274"/>
      <c r="DEK65" s="274"/>
      <c r="DEL65" s="274"/>
      <c r="DEM65" s="274"/>
      <c r="DEN65" s="274"/>
      <c r="DEO65" s="274"/>
      <c r="DEP65" s="274"/>
      <c r="DEQ65" s="274"/>
      <c r="DER65" s="274"/>
      <c r="DES65" s="274"/>
      <c r="DET65" s="274"/>
      <c r="DEU65" s="274"/>
      <c r="DEV65" s="274"/>
      <c r="DEW65" s="274"/>
      <c r="DEX65" s="274"/>
      <c r="DEY65" s="274"/>
      <c r="DEZ65" s="274"/>
      <c r="DFA65" s="274"/>
      <c r="DFB65" s="274"/>
      <c r="DFC65" s="274"/>
      <c r="DFD65" s="274"/>
      <c r="DFE65" s="274"/>
      <c r="DFF65" s="274"/>
      <c r="DFG65" s="274"/>
      <c r="DFH65" s="274"/>
      <c r="DFI65" s="274"/>
      <c r="DFJ65" s="274"/>
      <c r="DFK65" s="274"/>
      <c r="DFL65" s="274"/>
      <c r="DFM65" s="274"/>
      <c r="DFN65" s="274"/>
      <c r="DFO65" s="274"/>
      <c r="DFP65" s="274"/>
      <c r="DFQ65" s="274"/>
      <c r="DFR65" s="274"/>
      <c r="DFS65" s="274"/>
      <c r="DFT65" s="274"/>
      <c r="DFU65" s="274"/>
      <c r="DFV65" s="274"/>
      <c r="DFW65" s="274"/>
      <c r="DFX65" s="274"/>
      <c r="DFY65" s="274"/>
      <c r="DFZ65" s="274"/>
      <c r="DGA65" s="274"/>
      <c r="DGB65" s="274"/>
      <c r="DGC65" s="274"/>
      <c r="DGD65" s="274"/>
      <c r="DGE65" s="274"/>
      <c r="DGF65" s="274"/>
      <c r="DGG65" s="274"/>
      <c r="DGH65" s="274"/>
      <c r="DGI65" s="274"/>
      <c r="DGJ65" s="274"/>
      <c r="DGK65" s="274"/>
      <c r="DGL65" s="274"/>
      <c r="DGM65" s="274"/>
      <c r="DGN65" s="274"/>
      <c r="DGO65" s="274"/>
      <c r="DGP65" s="274"/>
      <c r="DGQ65" s="274"/>
      <c r="DGR65" s="274"/>
      <c r="DGS65" s="274"/>
      <c r="DGT65" s="274"/>
      <c r="DGU65" s="274"/>
      <c r="DGV65" s="274"/>
      <c r="DGW65" s="274"/>
      <c r="DGX65" s="274"/>
      <c r="DGY65" s="274"/>
      <c r="DGZ65" s="274"/>
      <c r="DHA65" s="274"/>
      <c r="DHB65" s="274"/>
      <c r="DHC65" s="274"/>
      <c r="DHD65" s="274"/>
      <c r="DHE65" s="274"/>
      <c r="DHF65" s="274"/>
      <c r="DHG65" s="274"/>
      <c r="DHH65" s="274"/>
      <c r="DHI65" s="274"/>
      <c r="DHJ65" s="274"/>
      <c r="DHK65" s="274"/>
      <c r="DHL65" s="274"/>
      <c r="DHM65" s="274"/>
      <c r="DHN65" s="274"/>
      <c r="DHO65" s="274"/>
      <c r="DHP65" s="274"/>
      <c r="DHQ65" s="274"/>
      <c r="DHR65" s="274"/>
      <c r="DHS65" s="274"/>
      <c r="DHT65" s="274"/>
      <c r="DHU65" s="274"/>
      <c r="DHV65" s="274"/>
      <c r="DHW65" s="274"/>
      <c r="DHX65" s="274"/>
      <c r="DHY65" s="274"/>
      <c r="DHZ65" s="274"/>
      <c r="DIA65" s="274"/>
      <c r="DIB65" s="274"/>
      <c r="DIC65" s="274"/>
      <c r="DID65" s="274"/>
      <c r="DIE65" s="274"/>
      <c r="DIF65" s="274"/>
      <c r="DIG65" s="274"/>
      <c r="DIH65" s="274"/>
      <c r="DII65" s="274"/>
      <c r="DIJ65" s="274"/>
      <c r="DIK65" s="274"/>
      <c r="DIL65" s="274"/>
      <c r="DIM65" s="274"/>
      <c r="DIN65" s="274"/>
      <c r="DIO65" s="274"/>
      <c r="DIP65" s="274"/>
      <c r="DIQ65" s="274"/>
      <c r="DIR65" s="274"/>
      <c r="DIS65" s="274"/>
      <c r="DIT65" s="274"/>
      <c r="DIU65" s="274"/>
      <c r="DIV65" s="274"/>
      <c r="DIW65" s="274"/>
      <c r="DIX65" s="274"/>
      <c r="DIY65" s="274"/>
      <c r="DIZ65" s="274"/>
      <c r="DJA65" s="274"/>
      <c r="DJB65" s="274"/>
      <c r="DJC65" s="274"/>
      <c r="DJD65" s="274"/>
      <c r="DJE65" s="274"/>
      <c r="DJF65" s="274"/>
      <c r="DJG65" s="274"/>
      <c r="DJH65" s="274"/>
      <c r="DJI65" s="274"/>
      <c r="DJJ65" s="274"/>
      <c r="DJK65" s="274"/>
      <c r="DJL65" s="274"/>
      <c r="DJM65" s="274"/>
      <c r="DJN65" s="274"/>
      <c r="DJO65" s="274"/>
      <c r="DJP65" s="274"/>
      <c r="DJQ65" s="274"/>
      <c r="DJR65" s="274"/>
      <c r="DJS65" s="274"/>
      <c r="DJT65" s="274"/>
      <c r="DJU65" s="274"/>
      <c r="DJV65" s="274"/>
      <c r="DJW65" s="274"/>
      <c r="DJX65" s="274"/>
      <c r="DJY65" s="274"/>
      <c r="DJZ65" s="274"/>
      <c r="DKA65" s="274"/>
      <c r="DKB65" s="274"/>
      <c r="DKC65" s="274"/>
      <c r="DKD65" s="274"/>
      <c r="DKE65" s="274"/>
      <c r="DKF65" s="274"/>
      <c r="DKG65" s="274"/>
      <c r="DKH65" s="274"/>
      <c r="DKI65" s="274"/>
      <c r="DKJ65" s="274"/>
      <c r="DKK65" s="274"/>
      <c r="DKL65" s="274"/>
      <c r="DKM65" s="274"/>
      <c r="DKN65" s="274"/>
      <c r="DKO65" s="274"/>
      <c r="DKP65" s="274"/>
      <c r="DKQ65" s="274"/>
      <c r="DKR65" s="274"/>
      <c r="DKS65" s="274"/>
      <c r="DKT65" s="274"/>
      <c r="DKU65" s="274"/>
      <c r="DKV65" s="274"/>
      <c r="DKW65" s="274"/>
      <c r="DKX65" s="274"/>
      <c r="DKY65" s="274"/>
      <c r="DKZ65" s="274"/>
      <c r="DLA65" s="274"/>
      <c r="DLB65" s="274"/>
      <c r="DLC65" s="274"/>
      <c r="DLD65" s="274"/>
      <c r="DLE65" s="274"/>
      <c r="DLF65" s="274"/>
      <c r="DLG65" s="274"/>
      <c r="DLH65" s="274"/>
      <c r="DLI65" s="274"/>
      <c r="DLJ65" s="274"/>
      <c r="DLK65" s="274"/>
      <c r="DLL65" s="274"/>
      <c r="DLM65" s="274"/>
      <c r="DLN65" s="274"/>
      <c r="DLO65" s="274"/>
      <c r="DLP65" s="274"/>
      <c r="DLQ65" s="274"/>
      <c r="DLR65" s="274"/>
      <c r="DLS65" s="274"/>
      <c r="DLT65" s="274"/>
      <c r="DLU65" s="274"/>
      <c r="DLV65" s="274"/>
      <c r="DLW65" s="274"/>
      <c r="DLX65" s="274"/>
      <c r="DLY65" s="274"/>
      <c r="DLZ65" s="274"/>
      <c r="DMA65" s="274"/>
      <c r="DMB65" s="274"/>
      <c r="DMC65" s="274"/>
      <c r="DMD65" s="274"/>
      <c r="DME65" s="274"/>
      <c r="DMF65" s="274"/>
      <c r="DMG65" s="274"/>
      <c r="DMH65" s="274"/>
      <c r="DMI65" s="274"/>
      <c r="DMJ65" s="274"/>
      <c r="DMK65" s="274"/>
      <c r="DML65" s="274"/>
      <c r="DMM65" s="274"/>
      <c r="DMN65" s="274"/>
      <c r="DMO65" s="274"/>
      <c r="DMP65" s="274"/>
      <c r="DMQ65" s="274"/>
      <c r="DMR65" s="274"/>
      <c r="DMS65" s="274"/>
      <c r="DMT65" s="274"/>
      <c r="DMU65" s="274"/>
      <c r="DMV65" s="274"/>
      <c r="DMW65" s="274"/>
      <c r="DMX65" s="274"/>
      <c r="DMY65" s="274"/>
      <c r="DMZ65" s="274"/>
      <c r="DNA65" s="274"/>
      <c r="DNB65" s="274"/>
      <c r="DNC65" s="274"/>
      <c r="DND65" s="274"/>
      <c r="DNE65" s="274"/>
      <c r="DNF65" s="274"/>
      <c r="DNG65" s="274"/>
      <c r="DNH65" s="274"/>
      <c r="DNI65" s="274"/>
      <c r="DNJ65" s="274"/>
      <c r="DNK65" s="274"/>
      <c r="DNL65" s="274"/>
      <c r="DNM65" s="274"/>
      <c r="DNN65" s="274"/>
      <c r="DNO65" s="274"/>
      <c r="DNP65" s="274"/>
      <c r="DNQ65" s="274"/>
      <c r="DNR65" s="274"/>
      <c r="DNS65" s="274"/>
      <c r="DNT65" s="274"/>
      <c r="DNU65" s="274"/>
      <c r="DNV65" s="274"/>
      <c r="DNW65" s="274"/>
      <c r="DNX65" s="274"/>
      <c r="DNY65" s="274"/>
      <c r="DNZ65" s="274"/>
      <c r="DOA65" s="274"/>
      <c r="DOB65" s="274"/>
      <c r="DOC65" s="274"/>
      <c r="DOD65" s="274"/>
      <c r="DOE65" s="274"/>
      <c r="DOF65" s="274"/>
      <c r="DOG65" s="274"/>
      <c r="DOH65" s="274"/>
      <c r="DOI65" s="274"/>
      <c r="DOJ65" s="274"/>
      <c r="DOK65" s="274"/>
      <c r="DOL65" s="274"/>
      <c r="DOM65" s="274"/>
      <c r="DON65" s="274"/>
      <c r="DOO65" s="274"/>
      <c r="DOP65" s="274"/>
      <c r="DOQ65" s="274"/>
      <c r="DOR65" s="274"/>
      <c r="DOS65" s="274"/>
      <c r="DOT65" s="274"/>
      <c r="DOU65" s="274"/>
      <c r="DOV65" s="274"/>
      <c r="DOW65" s="274"/>
      <c r="DOX65" s="274"/>
      <c r="DOY65" s="274"/>
      <c r="DOZ65" s="274"/>
      <c r="DPA65" s="274"/>
      <c r="DPB65" s="274"/>
      <c r="DPC65" s="274"/>
      <c r="DPD65" s="274"/>
      <c r="DPE65" s="274"/>
      <c r="DPF65" s="274"/>
      <c r="DPG65" s="274"/>
      <c r="DPH65" s="274"/>
      <c r="DPI65" s="274"/>
      <c r="DPJ65" s="274"/>
      <c r="DPK65" s="274"/>
      <c r="DPL65" s="274"/>
      <c r="DPM65" s="274"/>
      <c r="DPN65" s="274"/>
      <c r="DPO65" s="274"/>
      <c r="DPP65" s="274"/>
      <c r="DPQ65" s="274"/>
      <c r="DPR65" s="274"/>
      <c r="DPS65" s="274"/>
      <c r="DPT65" s="274"/>
      <c r="DPU65" s="274"/>
      <c r="DPV65" s="274"/>
      <c r="DPW65" s="274"/>
      <c r="DPX65" s="274"/>
      <c r="DPY65" s="274"/>
      <c r="DPZ65" s="274"/>
      <c r="DQA65" s="274"/>
      <c r="DQB65" s="274"/>
      <c r="DQC65" s="274"/>
      <c r="DQD65" s="274"/>
      <c r="DQE65" s="274"/>
      <c r="DQF65" s="274"/>
      <c r="DQG65" s="274"/>
      <c r="DQH65" s="274"/>
      <c r="DQI65" s="274"/>
      <c r="DQJ65" s="274"/>
      <c r="DQK65" s="274"/>
      <c r="DQL65" s="274"/>
      <c r="DQM65" s="274"/>
      <c r="DQN65" s="274"/>
      <c r="DQO65" s="274"/>
      <c r="DQP65" s="274"/>
      <c r="DQQ65" s="274"/>
      <c r="DQR65" s="274"/>
      <c r="DQS65" s="274"/>
      <c r="DQT65" s="274"/>
      <c r="DQU65" s="274"/>
      <c r="DQV65" s="274"/>
      <c r="DQW65" s="274"/>
      <c r="DQX65" s="274"/>
      <c r="DQY65" s="274"/>
      <c r="DQZ65" s="274"/>
      <c r="DRA65" s="274"/>
      <c r="DRB65" s="274"/>
      <c r="DRC65" s="274"/>
      <c r="DRD65" s="274"/>
      <c r="DRE65" s="274"/>
      <c r="DRF65" s="274"/>
      <c r="DRG65" s="274"/>
      <c r="DRH65" s="274"/>
      <c r="DRI65" s="274"/>
      <c r="DRJ65" s="274"/>
      <c r="DRK65" s="274"/>
      <c r="DRL65" s="274"/>
      <c r="DRM65" s="274"/>
      <c r="DRN65" s="274"/>
      <c r="DRO65" s="274"/>
      <c r="DRP65" s="274"/>
      <c r="DRQ65" s="274"/>
      <c r="DRR65" s="274"/>
      <c r="DRS65" s="274"/>
      <c r="DRT65" s="274"/>
      <c r="DRU65" s="274"/>
      <c r="DRV65" s="274"/>
      <c r="DRW65" s="274"/>
      <c r="DRX65" s="274"/>
      <c r="DRY65" s="274"/>
      <c r="DRZ65" s="274"/>
      <c r="DSA65" s="274"/>
      <c r="DSB65" s="274"/>
      <c r="DSC65" s="274"/>
      <c r="DSD65" s="274"/>
      <c r="DSE65" s="274"/>
      <c r="DSF65" s="274"/>
      <c r="DSG65" s="274"/>
      <c r="DSH65" s="274"/>
      <c r="DSI65" s="274"/>
      <c r="DSJ65" s="274"/>
      <c r="DSK65" s="274"/>
      <c r="DSL65" s="274"/>
      <c r="DSM65" s="274"/>
      <c r="DSN65" s="274"/>
      <c r="DSO65" s="274"/>
      <c r="DSP65" s="274"/>
      <c r="DSQ65" s="274"/>
      <c r="DSR65" s="274"/>
      <c r="DSS65" s="274"/>
      <c r="DST65" s="274"/>
      <c r="DSU65" s="274"/>
      <c r="DSV65" s="274"/>
      <c r="DSW65" s="274"/>
      <c r="DSX65" s="274"/>
      <c r="DSY65" s="274"/>
      <c r="DSZ65" s="274"/>
      <c r="DTA65" s="274"/>
      <c r="DTB65" s="274"/>
      <c r="DTC65" s="274"/>
      <c r="DTD65" s="274"/>
      <c r="DTE65" s="274"/>
      <c r="DTF65" s="274"/>
      <c r="DTG65" s="274"/>
      <c r="DTH65" s="274"/>
      <c r="DTI65" s="274"/>
      <c r="DTJ65" s="274"/>
      <c r="DTK65" s="274"/>
      <c r="DTL65" s="274"/>
      <c r="DTM65" s="274"/>
      <c r="DTN65" s="274"/>
      <c r="DTO65" s="274"/>
      <c r="DTP65" s="274"/>
      <c r="DTQ65" s="274"/>
      <c r="DTR65" s="274"/>
      <c r="DTS65" s="274"/>
      <c r="DTT65" s="274"/>
      <c r="DTU65" s="274"/>
      <c r="DTV65" s="274"/>
      <c r="DTW65" s="274"/>
      <c r="DTX65" s="274"/>
      <c r="DTY65" s="274"/>
      <c r="DTZ65" s="274"/>
      <c r="DUA65" s="274"/>
      <c r="DUB65" s="274"/>
      <c r="DUC65" s="274"/>
      <c r="DUD65" s="274"/>
      <c r="DUE65" s="274"/>
      <c r="DUF65" s="274"/>
      <c r="DUG65" s="274"/>
      <c r="DUH65" s="274"/>
      <c r="DUI65" s="274"/>
      <c r="DUJ65" s="274"/>
      <c r="DUK65" s="274"/>
      <c r="DUL65" s="274"/>
      <c r="DUM65" s="274"/>
      <c r="DUN65" s="274"/>
      <c r="DUO65" s="274"/>
      <c r="DUP65" s="274"/>
      <c r="DUQ65" s="274"/>
      <c r="DUR65" s="274"/>
      <c r="DUS65" s="274"/>
      <c r="DUT65" s="274"/>
      <c r="DUU65" s="274"/>
      <c r="DUV65" s="274"/>
      <c r="DUW65" s="274"/>
      <c r="DUX65" s="274"/>
      <c r="DUY65" s="274"/>
      <c r="DUZ65" s="274"/>
      <c r="DVA65" s="274"/>
      <c r="DVB65" s="274"/>
      <c r="DVC65" s="274"/>
      <c r="DVD65" s="274"/>
      <c r="DVE65" s="274"/>
      <c r="DVF65" s="274"/>
      <c r="DVG65" s="274"/>
      <c r="DVH65" s="274"/>
      <c r="DVI65" s="274"/>
      <c r="DVJ65" s="274"/>
      <c r="DVK65" s="274"/>
      <c r="DVL65" s="274"/>
      <c r="DVM65" s="274"/>
      <c r="DVN65" s="274"/>
      <c r="DVO65" s="274"/>
      <c r="DVP65" s="274"/>
      <c r="DVQ65" s="274"/>
      <c r="DVR65" s="274"/>
      <c r="DVS65" s="274"/>
      <c r="DVT65" s="274"/>
      <c r="DVU65" s="274"/>
      <c r="DVV65" s="274"/>
      <c r="DVW65" s="274"/>
      <c r="DVX65" s="274"/>
      <c r="DVY65" s="274"/>
      <c r="DVZ65" s="274"/>
      <c r="DWA65" s="274"/>
      <c r="DWB65" s="274"/>
      <c r="DWC65" s="274"/>
      <c r="DWD65" s="274"/>
      <c r="DWE65" s="274"/>
      <c r="DWF65" s="274"/>
      <c r="DWG65" s="274"/>
      <c r="DWH65" s="274"/>
      <c r="DWI65" s="274"/>
      <c r="DWJ65" s="274"/>
      <c r="DWK65" s="274"/>
      <c r="DWL65" s="274"/>
      <c r="DWM65" s="274"/>
      <c r="DWN65" s="274"/>
      <c r="DWO65" s="274"/>
      <c r="DWP65" s="274"/>
      <c r="DWQ65" s="274"/>
      <c r="DWR65" s="274"/>
      <c r="DWS65" s="274"/>
      <c r="DWT65" s="274"/>
      <c r="DWU65" s="274"/>
      <c r="DWV65" s="274"/>
      <c r="DWW65" s="274"/>
      <c r="DWX65" s="274"/>
      <c r="DWY65" s="274"/>
      <c r="DWZ65" s="274"/>
      <c r="DXA65" s="274"/>
      <c r="DXB65" s="274"/>
      <c r="DXC65" s="274"/>
      <c r="DXD65" s="274"/>
      <c r="DXE65" s="274"/>
      <c r="DXF65" s="274"/>
      <c r="DXG65" s="274"/>
      <c r="DXH65" s="274"/>
      <c r="DXI65" s="274"/>
      <c r="DXJ65" s="274"/>
      <c r="DXK65" s="274"/>
      <c r="DXL65" s="274"/>
      <c r="DXM65" s="274"/>
      <c r="DXN65" s="274"/>
      <c r="DXO65" s="274"/>
      <c r="DXP65" s="274"/>
      <c r="DXQ65" s="274"/>
      <c r="DXR65" s="274"/>
      <c r="DXS65" s="274"/>
      <c r="DXT65" s="274"/>
      <c r="DXU65" s="274"/>
      <c r="DXV65" s="274"/>
      <c r="DXW65" s="274"/>
      <c r="DXX65" s="274"/>
      <c r="DXY65" s="274"/>
      <c r="DXZ65" s="274"/>
      <c r="DYA65" s="274"/>
      <c r="DYB65" s="274"/>
      <c r="DYC65" s="274"/>
      <c r="DYD65" s="274"/>
      <c r="DYE65" s="274"/>
      <c r="DYF65" s="274"/>
      <c r="DYG65" s="274"/>
      <c r="DYH65" s="274"/>
      <c r="DYI65" s="274"/>
      <c r="DYJ65" s="274"/>
      <c r="DYK65" s="274"/>
      <c r="DYL65" s="274"/>
      <c r="DYM65" s="274"/>
      <c r="DYN65" s="274"/>
      <c r="DYO65" s="274"/>
      <c r="DYP65" s="274"/>
      <c r="DYQ65" s="274"/>
      <c r="DYR65" s="274"/>
      <c r="DYS65" s="274"/>
      <c r="DYT65" s="274"/>
      <c r="DYU65" s="274"/>
      <c r="DYV65" s="274"/>
      <c r="DYW65" s="274"/>
      <c r="DYX65" s="274"/>
      <c r="DYY65" s="274"/>
      <c r="DYZ65" s="274"/>
      <c r="DZA65" s="274"/>
      <c r="DZB65" s="274"/>
      <c r="DZC65" s="274"/>
      <c r="DZD65" s="274"/>
      <c r="DZE65" s="274"/>
      <c r="DZF65" s="274"/>
      <c r="DZG65" s="274"/>
      <c r="DZH65" s="274"/>
      <c r="DZI65" s="274"/>
      <c r="DZJ65" s="274"/>
      <c r="DZK65" s="274"/>
      <c r="DZL65" s="274"/>
      <c r="DZM65" s="274"/>
      <c r="DZN65" s="274"/>
      <c r="DZO65" s="274"/>
      <c r="DZP65" s="274"/>
      <c r="DZQ65" s="274"/>
      <c r="DZR65" s="274"/>
      <c r="DZS65" s="274"/>
      <c r="DZT65" s="274"/>
      <c r="DZU65" s="274"/>
      <c r="DZV65" s="274"/>
      <c r="DZW65" s="274"/>
      <c r="DZX65" s="274"/>
      <c r="DZY65" s="274"/>
      <c r="DZZ65" s="274"/>
      <c r="EAA65" s="274"/>
      <c r="EAB65" s="274"/>
      <c r="EAC65" s="274"/>
      <c r="EAD65" s="274"/>
      <c r="EAE65" s="274"/>
      <c r="EAF65" s="274"/>
      <c r="EAG65" s="274"/>
      <c r="EAH65" s="274"/>
      <c r="EAI65" s="274"/>
      <c r="EAJ65" s="274"/>
      <c r="EAK65" s="274"/>
      <c r="EAL65" s="274"/>
      <c r="EAM65" s="274"/>
      <c r="EAN65" s="274"/>
      <c r="EAO65" s="274"/>
      <c r="EAP65" s="274"/>
      <c r="EAQ65" s="274"/>
      <c r="EAR65" s="274"/>
      <c r="EAS65" s="274"/>
      <c r="EAT65" s="274"/>
      <c r="EAU65" s="274"/>
      <c r="EAV65" s="274"/>
      <c r="EAW65" s="274"/>
      <c r="EAX65" s="274"/>
      <c r="EAY65" s="274"/>
      <c r="EAZ65" s="274"/>
      <c r="EBA65" s="274"/>
      <c r="EBB65" s="274"/>
      <c r="EBC65" s="274"/>
      <c r="EBD65" s="274"/>
      <c r="EBE65" s="274"/>
      <c r="EBF65" s="274"/>
      <c r="EBG65" s="274"/>
      <c r="EBH65" s="274"/>
      <c r="EBI65" s="274"/>
      <c r="EBJ65" s="274"/>
      <c r="EBK65" s="274"/>
      <c r="EBL65" s="274"/>
      <c r="EBM65" s="274"/>
      <c r="EBN65" s="274"/>
      <c r="EBO65" s="274"/>
      <c r="EBP65" s="274"/>
      <c r="EBQ65" s="274"/>
      <c r="EBR65" s="274"/>
      <c r="EBS65" s="274"/>
      <c r="EBT65" s="274"/>
      <c r="EBU65" s="274"/>
      <c r="EBV65" s="274"/>
      <c r="EBW65" s="274"/>
      <c r="EBX65" s="274"/>
      <c r="EBY65" s="274"/>
      <c r="EBZ65" s="274"/>
      <c r="ECA65" s="274"/>
      <c r="ECB65" s="274"/>
      <c r="ECC65" s="274"/>
      <c r="ECD65" s="274"/>
      <c r="ECE65" s="274"/>
      <c r="ECF65" s="274"/>
      <c r="ECG65" s="274"/>
      <c r="ECH65" s="274"/>
      <c r="ECI65" s="274"/>
      <c r="ECJ65" s="274"/>
      <c r="ECK65" s="274"/>
      <c r="ECL65" s="274"/>
      <c r="ECM65" s="274"/>
      <c r="ECN65" s="274"/>
      <c r="ECO65" s="274"/>
      <c r="ECP65" s="274"/>
      <c r="ECQ65" s="274"/>
      <c r="ECR65" s="274"/>
      <c r="ECS65" s="274"/>
      <c r="ECT65" s="274"/>
      <c r="ECU65" s="274"/>
      <c r="ECV65" s="274"/>
      <c r="ECW65" s="274"/>
      <c r="ECX65" s="274"/>
      <c r="ECY65" s="274"/>
      <c r="ECZ65" s="274"/>
      <c r="EDA65" s="274"/>
      <c r="EDB65" s="274"/>
      <c r="EDC65" s="274"/>
      <c r="EDD65" s="274"/>
      <c r="EDE65" s="274"/>
      <c r="EDF65" s="274"/>
      <c r="EDG65" s="274"/>
      <c r="EDH65" s="274"/>
      <c r="EDI65" s="274"/>
      <c r="EDJ65" s="274"/>
      <c r="EDK65" s="274"/>
      <c r="EDL65" s="274"/>
      <c r="EDM65" s="274"/>
      <c r="EDN65" s="274"/>
      <c r="EDO65" s="274"/>
      <c r="EDP65" s="274"/>
      <c r="EDQ65" s="274"/>
      <c r="EDR65" s="274"/>
      <c r="EDS65" s="274"/>
      <c r="EDT65" s="274"/>
      <c r="EDU65" s="274"/>
      <c r="EDV65" s="274"/>
      <c r="EDW65" s="274"/>
      <c r="EDX65" s="274"/>
      <c r="EDY65" s="274"/>
      <c r="EDZ65" s="274"/>
      <c r="EEA65" s="274"/>
      <c r="EEB65" s="274"/>
      <c r="EEC65" s="274"/>
      <c r="EED65" s="274"/>
      <c r="EEE65" s="274"/>
      <c r="EEF65" s="274"/>
      <c r="EEG65" s="274"/>
      <c r="EEH65" s="274"/>
      <c r="EEI65" s="274"/>
      <c r="EEJ65" s="274"/>
      <c r="EEK65" s="274"/>
      <c r="EEL65" s="274"/>
      <c r="EEM65" s="274"/>
      <c r="EEN65" s="274"/>
      <c r="EEO65" s="274"/>
      <c r="EEP65" s="274"/>
      <c r="EEQ65" s="274"/>
      <c r="EER65" s="274"/>
      <c r="EES65" s="274"/>
      <c r="EET65" s="274"/>
      <c r="EEU65" s="274"/>
      <c r="EEV65" s="274"/>
      <c r="EEW65" s="274"/>
      <c r="EEX65" s="274"/>
      <c r="EEY65" s="274"/>
      <c r="EEZ65" s="274"/>
      <c r="EFA65" s="274"/>
      <c r="EFB65" s="274"/>
      <c r="EFC65" s="274"/>
      <c r="EFD65" s="274"/>
      <c r="EFE65" s="274"/>
      <c r="EFF65" s="274"/>
      <c r="EFG65" s="274"/>
      <c r="EFH65" s="274"/>
      <c r="EFI65" s="274"/>
      <c r="EFJ65" s="274"/>
      <c r="EFK65" s="274"/>
      <c r="EFL65" s="274"/>
      <c r="EFM65" s="274"/>
      <c r="EFN65" s="274"/>
      <c r="EFO65" s="274"/>
      <c r="EFP65" s="274"/>
      <c r="EFQ65" s="274"/>
      <c r="EFR65" s="274"/>
      <c r="EFS65" s="274"/>
      <c r="EFT65" s="274"/>
      <c r="EFU65" s="274"/>
      <c r="EFV65" s="274"/>
      <c r="EFW65" s="274"/>
      <c r="EFX65" s="274"/>
      <c r="EFY65" s="274"/>
      <c r="EFZ65" s="274"/>
      <c r="EGA65" s="274"/>
      <c r="EGB65" s="274"/>
      <c r="EGC65" s="274"/>
      <c r="EGD65" s="274"/>
      <c r="EGE65" s="274"/>
      <c r="EGF65" s="274"/>
      <c r="EGG65" s="274"/>
      <c r="EGH65" s="274"/>
      <c r="EGI65" s="274"/>
      <c r="EGJ65" s="274"/>
      <c r="EGK65" s="274"/>
      <c r="EGL65" s="274"/>
      <c r="EGM65" s="274"/>
      <c r="EGN65" s="274"/>
      <c r="EGO65" s="274"/>
      <c r="EGP65" s="274"/>
      <c r="EGQ65" s="274"/>
      <c r="EGR65" s="274"/>
      <c r="EGS65" s="274"/>
      <c r="EGT65" s="274"/>
      <c r="EGU65" s="274"/>
      <c r="EGV65" s="274"/>
      <c r="EGW65" s="274"/>
      <c r="EGX65" s="274"/>
      <c r="EGY65" s="274"/>
      <c r="EGZ65" s="274"/>
      <c r="EHA65" s="274"/>
      <c r="EHB65" s="274"/>
      <c r="EHC65" s="274"/>
      <c r="EHD65" s="274"/>
      <c r="EHE65" s="274"/>
      <c r="EHF65" s="274"/>
      <c r="EHG65" s="274"/>
      <c r="EHH65" s="274"/>
      <c r="EHI65" s="274"/>
      <c r="EHJ65" s="274"/>
      <c r="EHK65" s="274"/>
      <c r="EHL65" s="274"/>
      <c r="EHM65" s="274"/>
      <c r="EHN65" s="274"/>
      <c r="EHO65" s="274"/>
      <c r="EHP65" s="274"/>
      <c r="EHQ65" s="274"/>
      <c r="EHR65" s="274"/>
      <c r="EHS65" s="274"/>
      <c r="EHT65" s="274"/>
      <c r="EHU65" s="274"/>
      <c r="EHV65" s="274"/>
      <c r="EHW65" s="274"/>
      <c r="EHX65" s="274"/>
      <c r="EHY65" s="274"/>
      <c r="EHZ65" s="274"/>
      <c r="EIA65" s="274"/>
      <c r="EIB65" s="274"/>
      <c r="EIC65" s="274"/>
      <c r="EID65" s="274"/>
      <c r="EIE65" s="274"/>
      <c r="EIF65" s="274"/>
      <c r="EIG65" s="274"/>
      <c r="EIH65" s="274"/>
      <c r="EII65" s="274"/>
      <c r="EIJ65" s="274"/>
      <c r="EIK65" s="274"/>
      <c r="EIL65" s="274"/>
      <c r="EIM65" s="274"/>
      <c r="EIN65" s="274"/>
      <c r="EIO65" s="274"/>
      <c r="EIP65" s="274"/>
      <c r="EIQ65" s="274"/>
      <c r="EIR65" s="274"/>
      <c r="EIS65" s="274"/>
      <c r="EIT65" s="274"/>
      <c r="EIU65" s="274"/>
      <c r="EIV65" s="274"/>
      <c r="EIW65" s="274"/>
      <c r="EIX65" s="274"/>
      <c r="EIY65" s="274"/>
      <c r="EIZ65" s="274"/>
      <c r="EJA65" s="274"/>
      <c r="EJB65" s="274"/>
      <c r="EJC65" s="274"/>
      <c r="EJD65" s="274"/>
      <c r="EJE65" s="274"/>
      <c r="EJF65" s="274"/>
      <c r="EJG65" s="274"/>
      <c r="EJH65" s="274"/>
      <c r="EJI65" s="274"/>
      <c r="EJJ65" s="274"/>
      <c r="EJK65" s="274"/>
      <c r="EJL65" s="274"/>
      <c r="EJM65" s="274"/>
      <c r="EJN65" s="274"/>
      <c r="EJO65" s="274"/>
      <c r="EJP65" s="274"/>
      <c r="EJQ65" s="274"/>
      <c r="EJR65" s="274"/>
      <c r="EJS65" s="274"/>
      <c r="EJT65" s="274"/>
      <c r="EJU65" s="274"/>
      <c r="EJV65" s="274"/>
      <c r="EJW65" s="274"/>
      <c r="EJX65" s="274"/>
      <c r="EJY65" s="274"/>
      <c r="EJZ65" s="274"/>
      <c r="EKA65" s="274"/>
      <c r="EKB65" s="274"/>
      <c r="EKC65" s="274"/>
      <c r="EKD65" s="274"/>
      <c r="EKE65" s="274"/>
      <c r="EKF65" s="274"/>
      <c r="EKG65" s="274"/>
      <c r="EKH65" s="274"/>
      <c r="EKI65" s="274"/>
      <c r="EKJ65" s="274"/>
      <c r="EKK65" s="274"/>
      <c r="EKL65" s="274"/>
      <c r="EKM65" s="274"/>
      <c r="EKN65" s="274"/>
      <c r="EKO65" s="274"/>
      <c r="EKP65" s="274"/>
      <c r="EKQ65" s="274"/>
      <c r="EKR65" s="274"/>
      <c r="EKS65" s="274"/>
      <c r="EKT65" s="274"/>
      <c r="EKU65" s="274"/>
      <c r="EKV65" s="274"/>
      <c r="EKW65" s="274"/>
      <c r="EKX65" s="274"/>
      <c r="EKY65" s="274"/>
      <c r="EKZ65" s="274"/>
      <c r="ELA65" s="274"/>
      <c r="ELB65" s="274"/>
      <c r="ELC65" s="274"/>
      <c r="ELD65" s="274"/>
      <c r="ELE65" s="274"/>
      <c r="ELF65" s="274"/>
      <c r="ELG65" s="274"/>
      <c r="ELH65" s="274"/>
      <c r="ELI65" s="274"/>
      <c r="ELJ65" s="274"/>
      <c r="ELK65" s="274"/>
      <c r="ELL65" s="274"/>
      <c r="ELM65" s="274"/>
      <c r="ELN65" s="274"/>
      <c r="ELO65" s="274"/>
      <c r="ELP65" s="274"/>
      <c r="ELQ65" s="274"/>
      <c r="ELR65" s="274"/>
      <c r="ELS65" s="274"/>
      <c r="ELT65" s="274"/>
      <c r="ELU65" s="274"/>
      <c r="ELV65" s="274"/>
      <c r="ELW65" s="274"/>
      <c r="ELX65" s="274"/>
      <c r="ELY65" s="274"/>
      <c r="ELZ65" s="274"/>
      <c r="EMA65" s="274"/>
      <c r="EMB65" s="274"/>
      <c r="EMC65" s="274"/>
      <c r="EMD65" s="274"/>
      <c r="EME65" s="274"/>
      <c r="EMF65" s="274"/>
      <c r="EMG65" s="274"/>
      <c r="EMH65" s="274"/>
      <c r="EMI65" s="274"/>
      <c r="EMJ65" s="274"/>
      <c r="EMK65" s="274"/>
      <c r="EML65" s="274"/>
      <c r="EMM65" s="274"/>
      <c r="EMN65" s="274"/>
      <c r="EMO65" s="274"/>
      <c r="EMP65" s="274"/>
      <c r="EMQ65" s="274"/>
      <c r="EMR65" s="274"/>
      <c r="EMS65" s="274"/>
      <c r="EMT65" s="274"/>
      <c r="EMU65" s="274"/>
      <c r="EMV65" s="274"/>
      <c r="EMW65" s="274"/>
      <c r="EMX65" s="274"/>
      <c r="EMY65" s="274"/>
      <c r="EMZ65" s="274"/>
      <c r="ENA65" s="274"/>
      <c r="ENB65" s="274"/>
      <c r="ENC65" s="274"/>
      <c r="END65" s="274"/>
      <c r="ENE65" s="274"/>
      <c r="ENF65" s="274"/>
      <c r="ENG65" s="274"/>
      <c r="ENH65" s="274"/>
      <c r="ENI65" s="274"/>
      <c r="ENJ65" s="274"/>
      <c r="ENK65" s="274"/>
      <c r="ENL65" s="274"/>
      <c r="ENM65" s="274"/>
      <c r="ENN65" s="274"/>
      <c r="ENO65" s="274"/>
      <c r="ENP65" s="274"/>
      <c r="ENQ65" s="274"/>
      <c r="ENR65" s="274"/>
      <c r="ENS65" s="274"/>
      <c r="ENT65" s="274"/>
      <c r="ENU65" s="274"/>
      <c r="ENV65" s="274"/>
      <c r="ENW65" s="274"/>
      <c r="ENX65" s="274"/>
      <c r="ENY65" s="274"/>
      <c r="ENZ65" s="274"/>
      <c r="EOA65" s="274"/>
      <c r="EOB65" s="274"/>
      <c r="EOC65" s="274"/>
      <c r="EOD65" s="274"/>
      <c r="EOE65" s="274"/>
      <c r="EOF65" s="274"/>
      <c r="EOG65" s="274"/>
      <c r="EOH65" s="274"/>
      <c r="EOI65" s="274"/>
      <c r="EOJ65" s="274"/>
      <c r="EOK65" s="274"/>
      <c r="EOL65" s="274"/>
      <c r="EOM65" s="274"/>
      <c r="EON65" s="274"/>
      <c r="EOO65" s="274"/>
      <c r="EOP65" s="274"/>
      <c r="EOQ65" s="274"/>
      <c r="EOR65" s="274"/>
      <c r="EOS65" s="274"/>
      <c r="EOT65" s="274"/>
      <c r="EOU65" s="274"/>
      <c r="EOV65" s="274"/>
      <c r="EOW65" s="274"/>
      <c r="EOX65" s="274"/>
      <c r="EOY65" s="274"/>
      <c r="EOZ65" s="274"/>
      <c r="EPA65" s="274"/>
      <c r="EPB65" s="274"/>
      <c r="EPC65" s="274"/>
      <c r="EPD65" s="274"/>
      <c r="EPE65" s="274"/>
      <c r="EPF65" s="274"/>
      <c r="EPG65" s="274"/>
      <c r="EPH65" s="274"/>
      <c r="EPI65" s="274"/>
      <c r="EPJ65" s="274"/>
      <c r="EPK65" s="274"/>
      <c r="EPL65" s="274"/>
      <c r="EPM65" s="274"/>
      <c r="EPN65" s="274"/>
      <c r="EPO65" s="274"/>
      <c r="EPP65" s="274"/>
      <c r="EPQ65" s="274"/>
      <c r="EPR65" s="274"/>
      <c r="EPS65" s="274"/>
      <c r="EPT65" s="274"/>
      <c r="EPU65" s="274"/>
      <c r="EPV65" s="274"/>
      <c r="EPW65" s="274"/>
      <c r="EPX65" s="274"/>
      <c r="EPY65" s="274"/>
      <c r="EPZ65" s="274"/>
      <c r="EQA65" s="274"/>
      <c r="EQB65" s="274"/>
      <c r="EQC65" s="274"/>
      <c r="EQD65" s="274"/>
      <c r="EQE65" s="274"/>
      <c r="EQF65" s="274"/>
      <c r="EQG65" s="274"/>
      <c r="EQH65" s="274"/>
      <c r="EQI65" s="274"/>
      <c r="EQJ65" s="274"/>
      <c r="EQK65" s="274"/>
      <c r="EQL65" s="274"/>
      <c r="EQM65" s="274"/>
      <c r="EQN65" s="274"/>
      <c r="EQO65" s="274"/>
      <c r="EQP65" s="274"/>
      <c r="EQQ65" s="274"/>
      <c r="EQR65" s="274"/>
      <c r="EQS65" s="274"/>
      <c r="EQT65" s="274"/>
      <c r="EQU65" s="274"/>
      <c r="EQV65" s="274"/>
      <c r="EQW65" s="274"/>
      <c r="EQX65" s="274"/>
      <c r="EQY65" s="274"/>
      <c r="EQZ65" s="274"/>
      <c r="ERA65" s="274"/>
      <c r="ERB65" s="274"/>
      <c r="ERC65" s="274"/>
      <c r="ERD65" s="274"/>
      <c r="ERE65" s="274"/>
      <c r="ERF65" s="274"/>
      <c r="ERG65" s="274"/>
      <c r="ERH65" s="274"/>
      <c r="ERI65" s="274"/>
      <c r="ERJ65" s="274"/>
      <c r="ERK65" s="274"/>
      <c r="ERL65" s="274"/>
      <c r="ERM65" s="274"/>
      <c r="ERN65" s="274"/>
      <c r="ERO65" s="274"/>
      <c r="ERP65" s="274"/>
      <c r="ERQ65" s="274"/>
      <c r="ERR65" s="274"/>
      <c r="ERS65" s="274"/>
      <c r="ERT65" s="274"/>
      <c r="ERU65" s="274"/>
      <c r="ERV65" s="274"/>
      <c r="ERW65" s="274"/>
      <c r="ERX65" s="274"/>
      <c r="ERY65" s="274"/>
      <c r="ERZ65" s="274"/>
      <c r="ESA65" s="274"/>
      <c r="ESB65" s="274"/>
      <c r="ESC65" s="274"/>
      <c r="ESD65" s="274"/>
      <c r="ESE65" s="274"/>
      <c r="ESF65" s="274"/>
      <c r="ESG65" s="274"/>
      <c r="ESH65" s="274"/>
      <c r="ESI65" s="274"/>
      <c r="ESJ65" s="274"/>
      <c r="ESK65" s="274"/>
      <c r="ESL65" s="274"/>
      <c r="ESM65" s="274"/>
      <c r="ESN65" s="274"/>
      <c r="ESO65" s="274"/>
      <c r="ESP65" s="274"/>
      <c r="ESQ65" s="274"/>
      <c r="ESR65" s="274"/>
      <c r="ESS65" s="274"/>
      <c r="EST65" s="274"/>
      <c r="ESU65" s="274"/>
      <c r="ESV65" s="274"/>
      <c r="ESW65" s="274"/>
      <c r="ESX65" s="274"/>
      <c r="ESY65" s="274"/>
      <c r="ESZ65" s="274"/>
      <c r="ETA65" s="274"/>
      <c r="ETB65" s="274"/>
      <c r="ETC65" s="274"/>
      <c r="ETD65" s="274"/>
      <c r="ETE65" s="274"/>
      <c r="ETF65" s="274"/>
      <c r="ETG65" s="274"/>
      <c r="ETH65" s="274"/>
      <c r="ETI65" s="274"/>
      <c r="ETJ65" s="274"/>
      <c r="ETK65" s="274"/>
      <c r="ETL65" s="274"/>
      <c r="ETM65" s="274"/>
      <c r="ETN65" s="274"/>
      <c r="ETO65" s="274"/>
      <c r="ETP65" s="274"/>
      <c r="ETQ65" s="274"/>
      <c r="ETR65" s="274"/>
      <c r="ETS65" s="274"/>
      <c r="ETT65" s="274"/>
      <c r="ETU65" s="274"/>
      <c r="ETV65" s="274"/>
      <c r="ETW65" s="274"/>
      <c r="ETX65" s="274"/>
      <c r="ETY65" s="274"/>
      <c r="ETZ65" s="274"/>
      <c r="EUA65" s="274"/>
      <c r="EUB65" s="274"/>
      <c r="EUC65" s="274"/>
      <c r="EUD65" s="274"/>
      <c r="EUE65" s="274"/>
      <c r="EUF65" s="274"/>
      <c r="EUG65" s="274"/>
      <c r="EUH65" s="274"/>
      <c r="EUI65" s="274"/>
      <c r="EUJ65" s="274"/>
      <c r="EUK65" s="274"/>
      <c r="EUL65" s="274"/>
      <c r="EUM65" s="274"/>
      <c r="EUN65" s="274"/>
      <c r="EUO65" s="274"/>
      <c r="EUP65" s="274"/>
      <c r="EUQ65" s="274"/>
      <c r="EUR65" s="274"/>
      <c r="EUS65" s="274"/>
      <c r="EUT65" s="274"/>
      <c r="EUU65" s="274"/>
      <c r="EUV65" s="274"/>
      <c r="EUW65" s="274"/>
      <c r="EUX65" s="274"/>
      <c r="EUY65" s="274"/>
      <c r="EUZ65" s="274"/>
      <c r="EVA65" s="274"/>
      <c r="EVB65" s="274"/>
      <c r="EVC65" s="274"/>
      <c r="EVD65" s="274"/>
      <c r="EVE65" s="274"/>
      <c r="EVF65" s="274"/>
      <c r="EVG65" s="274"/>
      <c r="EVH65" s="274"/>
      <c r="EVI65" s="274"/>
      <c r="EVJ65" s="274"/>
      <c r="EVK65" s="274"/>
      <c r="EVL65" s="274"/>
      <c r="EVM65" s="274"/>
      <c r="EVN65" s="274"/>
      <c r="EVO65" s="274"/>
      <c r="EVP65" s="274"/>
      <c r="EVQ65" s="274"/>
      <c r="EVR65" s="274"/>
      <c r="EVS65" s="274"/>
      <c r="EVT65" s="274"/>
      <c r="EVU65" s="274"/>
      <c r="EVV65" s="274"/>
      <c r="EVW65" s="274"/>
      <c r="EVX65" s="274"/>
      <c r="EVY65" s="274"/>
      <c r="EVZ65" s="274"/>
      <c r="EWA65" s="274"/>
      <c r="EWB65" s="274"/>
      <c r="EWC65" s="274"/>
      <c r="EWD65" s="274"/>
      <c r="EWE65" s="274"/>
      <c r="EWF65" s="274"/>
      <c r="EWG65" s="274"/>
      <c r="EWH65" s="274"/>
      <c r="EWI65" s="274"/>
      <c r="EWJ65" s="274"/>
      <c r="EWK65" s="274"/>
      <c r="EWL65" s="274"/>
      <c r="EWM65" s="274"/>
      <c r="EWN65" s="274"/>
      <c r="EWO65" s="274"/>
      <c r="EWP65" s="274"/>
      <c r="EWQ65" s="274"/>
      <c r="EWR65" s="274"/>
      <c r="EWS65" s="274"/>
      <c r="EWT65" s="274"/>
      <c r="EWU65" s="274"/>
      <c r="EWV65" s="274"/>
      <c r="EWW65" s="274"/>
      <c r="EWX65" s="274"/>
      <c r="EWY65" s="274"/>
      <c r="EWZ65" s="274"/>
      <c r="EXA65" s="274"/>
      <c r="EXB65" s="274"/>
      <c r="EXC65" s="274"/>
      <c r="EXD65" s="274"/>
      <c r="EXE65" s="274"/>
      <c r="EXF65" s="274"/>
      <c r="EXG65" s="274"/>
      <c r="EXH65" s="274"/>
      <c r="EXI65" s="274"/>
      <c r="EXJ65" s="274"/>
      <c r="EXK65" s="274"/>
      <c r="EXL65" s="274"/>
      <c r="EXM65" s="274"/>
      <c r="EXN65" s="274"/>
      <c r="EXO65" s="274"/>
      <c r="EXP65" s="274"/>
      <c r="EXQ65" s="274"/>
      <c r="EXR65" s="274"/>
      <c r="EXS65" s="274"/>
      <c r="EXT65" s="274"/>
      <c r="EXU65" s="274"/>
      <c r="EXV65" s="274"/>
      <c r="EXW65" s="274"/>
      <c r="EXX65" s="274"/>
      <c r="EXY65" s="274"/>
      <c r="EXZ65" s="274"/>
      <c r="EYA65" s="274"/>
      <c r="EYB65" s="274"/>
      <c r="EYC65" s="274"/>
      <c r="EYD65" s="274"/>
      <c r="EYE65" s="274"/>
      <c r="EYF65" s="274"/>
      <c r="EYG65" s="274"/>
      <c r="EYH65" s="274"/>
      <c r="EYI65" s="274"/>
      <c r="EYJ65" s="274"/>
      <c r="EYK65" s="274"/>
      <c r="EYL65" s="274"/>
      <c r="EYM65" s="274"/>
      <c r="EYN65" s="274"/>
      <c r="EYO65" s="274"/>
      <c r="EYP65" s="274"/>
      <c r="EYQ65" s="274"/>
      <c r="EYR65" s="274"/>
      <c r="EYS65" s="274"/>
      <c r="EYT65" s="274"/>
      <c r="EYU65" s="274"/>
      <c r="EYV65" s="274"/>
      <c r="EYW65" s="274"/>
      <c r="EYX65" s="274"/>
      <c r="EYY65" s="274"/>
      <c r="EYZ65" s="274"/>
      <c r="EZA65" s="274"/>
      <c r="EZB65" s="274"/>
      <c r="EZC65" s="274"/>
      <c r="EZD65" s="274"/>
      <c r="EZE65" s="274"/>
      <c r="EZF65" s="274"/>
      <c r="EZG65" s="274"/>
      <c r="EZH65" s="274"/>
      <c r="EZI65" s="274"/>
      <c r="EZJ65" s="274"/>
      <c r="EZK65" s="274"/>
      <c r="EZL65" s="274"/>
      <c r="EZM65" s="274"/>
      <c r="EZN65" s="274"/>
      <c r="EZO65" s="274"/>
      <c r="EZP65" s="274"/>
      <c r="EZQ65" s="274"/>
      <c r="EZR65" s="274"/>
      <c r="EZS65" s="274"/>
      <c r="EZT65" s="274"/>
      <c r="EZU65" s="274"/>
      <c r="EZV65" s="274"/>
      <c r="EZW65" s="274"/>
      <c r="EZX65" s="274"/>
      <c r="EZY65" s="274"/>
      <c r="EZZ65" s="274"/>
      <c r="FAA65" s="274"/>
      <c r="FAB65" s="274"/>
      <c r="FAC65" s="274"/>
      <c r="FAD65" s="274"/>
      <c r="FAE65" s="274"/>
      <c r="FAF65" s="274"/>
      <c r="FAG65" s="274"/>
      <c r="FAH65" s="274"/>
      <c r="FAI65" s="274"/>
      <c r="FAJ65" s="274"/>
      <c r="FAK65" s="274"/>
      <c r="FAL65" s="274"/>
      <c r="FAM65" s="274"/>
      <c r="FAN65" s="274"/>
      <c r="FAO65" s="274"/>
      <c r="FAP65" s="274"/>
      <c r="FAQ65" s="274"/>
      <c r="FAR65" s="274"/>
      <c r="FAS65" s="274"/>
      <c r="FAT65" s="274"/>
      <c r="FAU65" s="274"/>
      <c r="FAV65" s="274"/>
      <c r="FAW65" s="274"/>
      <c r="FAX65" s="274"/>
      <c r="FAY65" s="274"/>
      <c r="FAZ65" s="274"/>
      <c r="FBA65" s="274"/>
      <c r="FBB65" s="274"/>
      <c r="FBC65" s="274"/>
      <c r="FBD65" s="274"/>
      <c r="FBE65" s="274"/>
      <c r="FBF65" s="274"/>
      <c r="FBG65" s="274"/>
      <c r="FBH65" s="274"/>
      <c r="FBI65" s="274"/>
      <c r="FBJ65" s="274"/>
      <c r="FBK65" s="274"/>
      <c r="FBL65" s="274"/>
      <c r="FBM65" s="274"/>
      <c r="FBN65" s="274"/>
      <c r="FBO65" s="274"/>
      <c r="FBP65" s="274"/>
      <c r="FBQ65" s="274"/>
      <c r="FBR65" s="274"/>
      <c r="FBS65" s="274"/>
      <c r="FBT65" s="274"/>
      <c r="FBU65" s="274"/>
      <c r="FBV65" s="274"/>
      <c r="FBW65" s="274"/>
      <c r="FBX65" s="274"/>
      <c r="FBY65" s="274"/>
      <c r="FBZ65" s="274"/>
      <c r="FCA65" s="274"/>
      <c r="FCB65" s="274"/>
      <c r="FCC65" s="274"/>
      <c r="FCD65" s="274"/>
      <c r="FCE65" s="274"/>
      <c r="FCF65" s="274"/>
      <c r="FCG65" s="274"/>
      <c r="FCH65" s="274"/>
      <c r="FCI65" s="274"/>
      <c r="FCJ65" s="274"/>
      <c r="FCK65" s="274"/>
      <c r="FCL65" s="274"/>
      <c r="FCM65" s="274"/>
      <c r="FCN65" s="274"/>
      <c r="FCO65" s="274"/>
      <c r="FCP65" s="274"/>
      <c r="FCQ65" s="274"/>
      <c r="FCR65" s="274"/>
      <c r="FCS65" s="274"/>
      <c r="FCT65" s="274"/>
      <c r="FCU65" s="274"/>
      <c r="FCV65" s="274"/>
      <c r="FCW65" s="274"/>
      <c r="FCX65" s="274"/>
      <c r="FCY65" s="274"/>
      <c r="FCZ65" s="274"/>
      <c r="FDA65" s="274"/>
      <c r="FDB65" s="274"/>
      <c r="FDC65" s="274"/>
      <c r="FDD65" s="274"/>
      <c r="FDE65" s="274"/>
      <c r="FDF65" s="274"/>
      <c r="FDG65" s="274"/>
      <c r="FDH65" s="274"/>
      <c r="FDI65" s="274"/>
      <c r="FDJ65" s="274"/>
      <c r="FDK65" s="274"/>
      <c r="FDL65" s="274"/>
      <c r="FDM65" s="274"/>
      <c r="FDN65" s="274"/>
      <c r="FDO65" s="274"/>
      <c r="FDP65" s="274"/>
      <c r="FDQ65" s="274"/>
      <c r="FDR65" s="274"/>
      <c r="FDS65" s="274"/>
      <c r="FDT65" s="274"/>
      <c r="FDU65" s="274"/>
      <c r="FDV65" s="274"/>
      <c r="FDW65" s="274"/>
      <c r="FDX65" s="274"/>
      <c r="FDY65" s="274"/>
      <c r="FDZ65" s="274"/>
      <c r="FEA65" s="274"/>
      <c r="FEB65" s="274"/>
      <c r="FEC65" s="274"/>
      <c r="FED65" s="274"/>
      <c r="FEE65" s="274"/>
      <c r="FEF65" s="274"/>
      <c r="FEG65" s="274"/>
      <c r="FEH65" s="274"/>
      <c r="FEI65" s="274"/>
      <c r="FEJ65" s="274"/>
      <c r="FEK65" s="274"/>
      <c r="FEL65" s="274"/>
      <c r="FEM65" s="274"/>
      <c r="FEN65" s="274"/>
      <c r="FEO65" s="274"/>
      <c r="FEP65" s="274"/>
      <c r="FEQ65" s="274"/>
      <c r="FER65" s="274"/>
      <c r="FES65" s="274"/>
      <c r="FET65" s="274"/>
      <c r="FEU65" s="274"/>
      <c r="FEV65" s="274"/>
      <c r="FEW65" s="274"/>
      <c r="FEX65" s="274"/>
      <c r="FEY65" s="274"/>
      <c r="FEZ65" s="274"/>
      <c r="FFA65" s="274"/>
      <c r="FFB65" s="274"/>
      <c r="FFC65" s="274"/>
      <c r="FFD65" s="274"/>
      <c r="FFE65" s="274"/>
      <c r="FFF65" s="274"/>
      <c r="FFG65" s="274"/>
      <c r="FFH65" s="274"/>
      <c r="FFI65" s="274"/>
      <c r="FFJ65" s="274"/>
      <c r="FFK65" s="274"/>
      <c r="FFL65" s="274"/>
      <c r="FFM65" s="274"/>
      <c r="FFN65" s="274"/>
      <c r="FFO65" s="274"/>
      <c r="FFP65" s="274"/>
      <c r="FFQ65" s="274"/>
      <c r="FFR65" s="274"/>
      <c r="FFS65" s="274"/>
      <c r="FFT65" s="274"/>
      <c r="FFU65" s="274"/>
      <c r="FFV65" s="274"/>
      <c r="FFW65" s="274"/>
      <c r="FFX65" s="274"/>
      <c r="FFY65" s="274"/>
      <c r="FFZ65" s="274"/>
      <c r="FGA65" s="274"/>
      <c r="FGB65" s="274"/>
      <c r="FGC65" s="274"/>
      <c r="FGD65" s="274"/>
      <c r="FGE65" s="274"/>
      <c r="FGF65" s="274"/>
      <c r="FGG65" s="274"/>
      <c r="FGH65" s="274"/>
      <c r="FGI65" s="274"/>
      <c r="FGJ65" s="274"/>
      <c r="FGK65" s="274"/>
      <c r="FGL65" s="274"/>
      <c r="FGM65" s="274"/>
      <c r="FGN65" s="274"/>
      <c r="FGO65" s="274"/>
      <c r="FGP65" s="274"/>
      <c r="FGQ65" s="274"/>
      <c r="FGR65" s="274"/>
      <c r="FGS65" s="274"/>
      <c r="FGT65" s="274"/>
      <c r="FGU65" s="274"/>
      <c r="FGV65" s="274"/>
      <c r="FGW65" s="274"/>
      <c r="FGX65" s="274"/>
      <c r="FGY65" s="274"/>
      <c r="FGZ65" s="274"/>
      <c r="FHA65" s="274"/>
      <c r="FHB65" s="274"/>
      <c r="FHC65" s="274"/>
      <c r="FHD65" s="274"/>
      <c r="FHE65" s="274"/>
      <c r="FHF65" s="274"/>
      <c r="FHG65" s="274"/>
      <c r="FHH65" s="274"/>
      <c r="FHI65" s="274"/>
      <c r="FHJ65" s="274"/>
      <c r="FHK65" s="274"/>
      <c r="FHL65" s="274"/>
      <c r="FHM65" s="274"/>
      <c r="FHN65" s="274"/>
      <c r="FHO65" s="274"/>
      <c r="FHP65" s="274"/>
      <c r="FHQ65" s="274"/>
      <c r="FHR65" s="274"/>
      <c r="FHS65" s="274"/>
      <c r="FHT65" s="274"/>
      <c r="FHU65" s="274"/>
      <c r="FHV65" s="274"/>
      <c r="FHW65" s="274"/>
      <c r="FHX65" s="274"/>
      <c r="FHY65" s="274"/>
      <c r="FHZ65" s="274"/>
      <c r="FIA65" s="274"/>
      <c r="FIB65" s="274"/>
      <c r="FIC65" s="274"/>
      <c r="FID65" s="274"/>
      <c r="FIE65" s="274"/>
      <c r="FIF65" s="274"/>
      <c r="FIG65" s="274"/>
      <c r="FIH65" s="274"/>
      <c r="FII65" s="274"/>
      <c r="FIJ65" s="274"/>
      <c r="FIK65" s="274"/>
      <c r="FIL65" s="274"/>
      <c r="FIM65" s="274"/>
      <c r="FIN65" s="274"/>
      <c r="FIO65" s="274"/>
      <c r="FIP65" s="274"/>
      <c r="FIQ65" s="274"/>
      <c r="FIR65" s="274"/>
      <c r="FIS65" s="274"/>
      <c r="FIT65" s="274"/>
      <c r="FIU65" s="274"/>
      <c r="FIV65" s="274"/>
      <c r="FIW65" s="274"/>
      <c r="FIX65" s="274"/>
      <c r="FIY65" s="274"/>
      <c r="FIZ65" s="274"/>
      <c r="FJA65" s="274"/>
      <c r="FJB65" s="274"/>
      <c r="FJC65" s="274"/>
      <c r="FJD65" s="274"/>
      <c r="FJE65" s="274"/>
      <c r="FJF65" s="274"/>
      <c r="FJG65" s="274"/>
      <c r="FJH65" s="274"/>
      <c r="FJI65" s="274"/>
      <c r="FJJ65" s="274"/>
      <c r="FJK65" s="274"/>
      <c r="FJL65" s="274"/>
      <c r="FJM65" s="274"/>
      <c r="FJN65" s="274"/>
      <c r="FJO65" s="274"/>
      <c r="FJP65" s="274"/>
      <c r="FJQ65" s="274"/>
      <c r="FJR65" s="274"/>
      <c r="FJS65" s="274"/>
      <c r="FJT65" s="274"/>
      <c r="FJU65" s="274"/>
      <c r="FJV65" s="274"/>
      <c r="FJW65" s="274"/>
      <c r="FJX65" s="274"/>
      <c r="FJY65" s="274"/>
      <c r="FJZ65" s="274"/>
      <c r="FKA65" s="274"/>
      <c r="FKB65" s="274"/>
      <c r="FKC65" s="274"/>
      <c r="FKD65" s="274"/>
      <c r="FKE65" s="274"/>
      <c r="FKF65" s="274"/>
      <c r="FKG65" s="274"/>
      <c r="FKH65" s="274"/>
      <c r="FKI65" s="274"/>
      <c r="FKJ65" s="274"/>
      <c r="FKK65" s="274"/>
      <c r="FKL65" s="274"/>
      <c r="FKM65" s="274"/>
      <c r="FKN65" s="274"/>
      <c r="FKO65" s="274"/>
      <c r="FKP65" s="274"/>
      <c r="FKQ65" s="274"/>
      <c r="FKR65" s="274"/>
      <c r="FKS65" s="274"/>
      <c r="FKT65" s="274"/>
      <c r="FKU65" s="274"/>
      <c r="FKV65" s="274"/>
      <c r="FKW65" s="274"/>
      <c r="FKX65" s="274"/>
      <c r="FKY65" s="274"/>
      <c r="FKZ65" s="274"/>
      <c r="FLA65" s="274"/>
      <c r="FLB65" s="274"/>
      <c r="FLC65" s="274"/>
      <c r="FLD65" s="274"/>
      <c r="FLE65" s="274"/>
      <c r="FLF65" s="274"/>
      <c r="FLG65" s="274"/>
      <c r="FLH65" s="274"/>
      <c r="FLI65" s="274"/>
      <c r="FLJ65" s="274"/>
      <c r="FLK65" s="274"/>
      <c r="FLL65" s="274"/>
      <c r="FLM65" s="274"/>
      <c r="FLN65" s="274"/>
      <c r="FLO65" s="274"/>
      <c r="FLP65" s="274"/>
      <c r="FLQ65" s="274"/>
      <c r="FLR65" s="274"/>
      <c r="FLS65" s="274"/>
      <c r="FLT65" s="274"/>
      <c r="FLU65" s="274"/>
      <c r="FLV65" s="274"/>
      <c r="FLW65" s="274"/>
      <c r="FLX65" s="274"/>
      <c r="FLY65" s="274"/>
      <c r="FLZ65" s="274"/>
      <c r="FMA65" s="274"/>
      <c r="FMB65" s="274"/>
      <c r="FMC65" s="274"/>
      <c r="FMD65" s="274"/>
      <c r="FME65" s="274"/>
      <c r="FMF65" s="274"/>
      <c r="FMG65" s="274"/>
      <c r="FMH65" s="274"/>
      <c r="FMI65" s="274"/>
      <c r="FMJ65" s="274"/>
      <c r="FMK65" s="274"/>
      <c r="FML65" s="274"/>
      <c r="FMM65" s="274"/>
      <c r="FMN65" s="274"/>
      <c r="FMO65" s="274"/>
      <c r="FMP65" s="274"/>
      <c r="FMQ65" s="274"/>
      <c r="FMR65" s="274"/>
      <c r="FMS65" s="274"/>
      <c r="FMT65" s="274"/>
      <c r="FMU65" s="274"/>
      <c r="FMV65" s="274"/>
      <c r="FMW65" s="274"/>
      <c r="FMX65" s="274"/>
      <c r="FMY65" s="274"/>
      <c r="FMZ65" s="274"/>
      <c r="FNA65" s="274"/>
      <c r="FNB65" s="274"/>
      <c r="FNC65" s="274"/>
      <c r="FND65" s="274"/>
      <c r="FNE65" s="274"/>
      <c r="FNF65" s="274"/>
      <c r="FNG65" s="274"/>
      <c r="FNH65" s="274"/>
      <c r="FNI65" s="274"/>
      <c r="FNJ65" s="274"/>
      <c r="FNK65" s="274"/>
      <c r="FNL65" s="274"/>
      <c r="FNM65" s="274"/>
      <c r="FNN65" s="274"/>
      <c r="FNO65" s="274"/>
      <c r="FNP65" s="274"/>
      <c r="FNQ65" s="274"/>
      <c r="FNR65" s="274"/>
      <c r="FNS65" s="274"/>
      <c r="FNT65" s="274"/>
      <c r="FNU65" s="274"/>
      <c r="FNV65" s="274"/>
      <c r="FNW65" s="274"/>
      <c r="FNX65" s="274"/>
      <c r="FNY65" s="274"/>
      <c r="FNZ65" s="274"/>
      <c r="FOA65" s="274"/>
      <c r="FOB65" s="274"/>
      <c r="FOC65" s="274"/>
      <c r="FOD65" s="274"/>
      <c r="FOE65" s="274"/>
      <c r="FOF65" s="274"/>
      <c r="FOG65" s="274"/>
      <c r="FOH65" s="274"/>
      <c r="FOI65" s="274"/>
      <c r="FOJ65" s="274"/>
      <c r="FOK65" s="274"/>
      <c r="FOL65" s="274"/>
      <c r="FOM65" s="274"/>
      <c r="FON65" s="274"/>
      <c r="FOO65" s="274"/>
      <c r="FOP65" s="274"/>
      <c r="FOQ65" s="274"/>
      <c r="FOR65" s="274"/>
      <c r="FOS65" s="274"/>
      <c r="FOT65" s="274"/>
      <c r="FOU65" s="274"/>
      <c r="FOV65" s="274"/>
      <c r="FOW65" s="274"/>
      <c r="FOX65" s="274"/>
      <c r="FOY65" s="274"/>
      <c r="FOZ65" s="274"/>
      <c r="FPA65" s="274"/>
      <c r="FPB65" s="274"/>
      <c r="FPC65" s="274"/>
      <c r="FPD65" s="274"/>
      <c r="FPE65" s="274"/>
      <c r="FPF65" s="274"/>
      <c r="FPG65" s="274"/>
      <c r="FPH65" s="274"/>
      <c r="FPI65" s="274"/>
      <c r="FPJ65" s="274"/>
      <c r="FPK65" s="274"/>
      <c r="FPL65" s="274"/>
      <c r="FPM65" s="274"/>
      <c r="FPN65" s="274"/>
      <c r="FPO65" s="274"/>
      <c r="FPP65" s="274"/>
      <c r="FPQ65" s="274"/>
      <c r="FPR65" s="274"/>
      <c r="FPS65" s="274"/>
      <c r="FPT65" s="274"/>
      <c r="FPU65" s="274"/>
      <c r="FPV65" s="274"/>
      <c r="FPW65" s="274"/>
      <c r="FPX65" s="274"/>
      <c r="FPY65" s="274"/>
      <c r="FPZ65" s="274"/>
      <c r="FQA65" s="274"/>
      <c r="FQB65" s="274"/>
      <c r="FQC65" s="274"/>
      <c r="FQD65" s="274"/>
      <c r="FQE65" s="274"/>
      <c r="FQF65" s="274"/>
      <c r="FQG65" s="274"/>
      <c r="FQH65" s="274"/>
      <c r="FQI65" s="274"/>
      <c r="FQJ65" s="274"/>
      <c r="FQK65" s="274"/>
      <c r="FQL65" s="274"/>
      <c r="FQM65" s="274"/>
      <c r="FQN65" s="274"/>
      <c r="FQO65" s="274"/>
      <c r="FQP65" s="274"/>
      <c r="FQQ65" s="274"/>
      <c r="FQR65" s="274"/>
      <c r="FQS65" s="274"/>
      <c r="FQT65" s="274"/>
      <c r="FQU65" s="274"/>
      <c r="FQV65" s="274"/>
      <c r="FQW65" s="274"/>
      <c r="FQX65" s="274"/>
      <c r="FQY65" s="274"/>
      <c r="FQZ65" s="274"/>
      <c r="FRA65" s="274"/>
      <c r="FRB65" s="274"/>
      <c r="FRC65" s="274"/>
      <c r="FRD65" s="274"/>
      <c r="FRE65" s="274"/>
      <c r="FRF65" s="274"/>
      <c r="FRG65" s="274"/>
      <c r="FRH65" s="274"/>
      <c r="FRI65" s="274"/>
      <c r="FRJ65" s="274"/>
      <c r="FRK65" s="274"/>
      <c r="FRL65" s="274"/>
      <c r="FRM65" s="274"/>
      <c r="FRN65" s="274"/>
      <c r="FRO65" s="274"/>
      <c r="FRP65" s="274"/>
      <c r="FRQ65" s="274"/>
      <c r="FRR65" s="274"/>
      <c r="FRS65" s="274"/>
      <c r="FRT65" s="274"/>
      <c r="FRU65" s="274"/>
      <c r="FRV65" s="274"/>
      <c r="FRW65" s="274"/>
      <c r="FRX65" s="274"/>
      <c r="FRY65" s="274"/>
      <c r="FRZ65" s="274"/>
      <c r="FSA65" s="274"/>
      <c r="FSB65" s="274"/>
      <c r="FSC65" s="274"/>
      <c r="FSD65" s="274"/>
      <c r="FSE65" s="274"/>
      <c r="FSF65" s="274"/>
      <c r="FSG65" s="274"/>
      <c r="FSH65" s="274"/>
      <c r="FSI65" s="274"/>
      <c r="FSJ65" s="274"/>
      <c r="FSK65" s="274"/>
      <c r="FSL65" s="274"/>
      <c r="FSM65" s="274"/>
      <c r="FSN65" s="274"/>
      <c r="FSO65" s="274"/>
      <c r="FSP65" s="274"/>
      <c r="FSQ65" s="274"/>
      <c r="FSR65" s="274"/>
      <c r="FSS65" s="274"/>
      <c r="FST65" s="274"/>
      <c r="FSU65" s="274"/>
      <c r="FSV65" s="274"/>
      <c r="FSW65" s="274"/>
      <c r="FSX65" s="274"/>
      <c r="FSY65" s="274"/>
      <c r="FSZ65" s="274"/>
      <c r="FTA65" s="274"/>
      <c r="FTB65" s="274"/>
      <c r="FTC65" s="274"/>
      <c r="FTD65" s="274"/>
      <c r="FTE65" s="274"/>
      <c r="FTF65" s="274"/>
      <c r="FTG65" s="274"/>
      <c r="FTH65" s="274"/>
      <c r="FTI65" s="274"/>
      <c r="FTJ65" s="274"/>
      <c r="FTK65" s="274"/>
      <c r="FTL65" s="274"/>
      <c r="FTM65" s="274"/>
      <c r="FTN65" s="274"/>
      <c r="FTO65" s="274"/>
      <c r="FTP65" s="274"/>
      <c r="FTQ65" s="274"/>
      <c r="FTR65" s="274"/>
      <c r="FTS65" s="274"/>
      <c r="FTT65" s="274"/>
      <c r="FTU65" s="274"/>
      <c r="FTV65" s="274"/>
      <c r="FTW65" s="274"/>
      <c r="FTX65" s="274"/>
      <c r="FTY65" s="274"/>
      <c r="FTZ65" s="274"/>
      <c r="FUA65" s="274"/>
      <c r="FUB65" s="274"/>
      <c r="FUC65" s="274"/>
      <c r="FUD65" s="274"/>
      <c r="FUE65" s="274"/>
      <c r="FUF65" s="274"/>
      <c r="FUG65" s="274"/>
      <c r="FUH65" s="274"/>
      <c r="FUI65" s="274"/>
      <c r="FUJ65" s="274"/>
      <c r="FUK65" s="274"/>
      <c r="FUL65" s="274"/>
      <c r="FUM65" s="274"/>
      <c r="FUN65" s="274"/>
      <c r="FUO65" s="274"/>
      <c r="FUP65" s="274"/>
      <c r="FUQ65" s="274"/>
      <c r="FUR65" s="274"/>
      <c r="FUS65" s="274"/>
      <c r="FUT65" s="274"/>
      <c r="FUU65" s="274"/>
      <c r="FUV65" s="274"/>
      <c r="FUW65" s="274"/>
      <c r="FUX65" s="274"/>
      <c r="FUY65" s="274"/>
      <c r="FUZ65" s="274"/>
      <c r="FVA65" s="274"/>
      <c r="FVB65" s="274"/>
      <c r="FVC65" s="274"/>
      <c r="FVD65" s="274"/>
      <c r="FVE65" s="274"/>
      <c r="FVF65" s="274"/>
      <c r="FVG65" s="274"/>
      <c r="FVH65" s="274"/>
      <c r="FVI65" s="274"/>
      <c r="FVJ65" s="274"/>
      <c r="FVK65" s="274"/>
      <c r="FVL65" s="274"/>
      <c r="FVM65" s="274"/>
      <c r="FVN65" s="274"/>
      <c r="FVO65" s="274"/>
      <c r="FVP65" s="274"/>
      <c r="FVQ65" s="274"/>
      <c r="FVR65" s="274"/>
      <c r="FVS65" s="274"/>
      <c r="FVT65" s="274"/>
      <c r="FVU65" s="274"/>
      <c r="FVV65" s="274"/>
      <c r="FVW65" s="274"/>
      <c r="FVX65" s="274"/>
      <c r="FVY65" s="274"/>
      <c r="FVZ65" s="274"/>
      <c r="FWA65" s="274"/>
      <c r="FWB65" s="274"/>
      <c r="FWC65" s="274"/>
      <c r="FWD65" s="274"/>
      <c r="FWE65" s="274"/>
      <c r="FWF65" s="274"/>
      <c r="FWG65" s="274"/>
      <c r="FWH65" s="274"/>
      <c r="FWI65" s="274"/>
      <c r="FWJ65" s="274"/>
      <c r="FWK65" s="274"/>
      <c r="FWL65" s="274"/>
      <c r="FWM65" s="274"/>
      <c r="FWN65" s="274"/>
      <c r="FWO65" s="274"/>
      <c r="FWP65" s="274"/>
      <c r="FWQ65" s="274"/>
      <c r="FWR65" s="274"/>
      <c r="FWS65" s="274"/>
      <c r="FWT65" s="274"/>
      <c r="FWU65" s="274"/>
      <c r="FWV65" s="274"/>
      <c r="FWW65" s="274"/>
      <c r="FWX65" s="274"/>
      <c r="FWY65" s="274"/>
      <c r="FWZ65" s="274"/>
      <c r="FXA65" s="274"/>
      <c r="FXB65" s="274"/>
      <c r="FXC65" s="274"/>
      <c r="FXD65" s="274"/>
      <c r="FXE65" s="274"/>
      <c r="FXF65" s="274"/>
      <c r="FXG65" s="274"/>
      <c r="FXH65" s="274"/>
      <c r="FXI65" s="274"/>
      <c r="FXJ65" s="274"/>
      <c r="FXK65" s="274"/>
      <c r="FXL65" s="274"/>
      <c r="FXM65" s="274"/>
      <c r="FXN65" s="274"/>
      <c r="FXO65" s="274"/>
      <c r="FXP65" s="274"/>
      <c r="FXQ65" s="274"/>
      <c r="FXR65" s="274"/>
      <c r="FXS65" s="274"/>
      <c r="FXT65" s="274"/>
      <c r="FXU65" s="274"/>
      <c r="FXV65" s="274"/>
      <c r="FXW65" s="274"/>
      <c r="FXX65" s="274"/>
      <c r="FXY65" s="274"/>
      <c r="FXZ65" s="274"/>
      <c r="FYA65" s="274"/>
      <c r="FYB65" s="274"/>
      <c r="FYC65" s="274"/>
      <c r="FYD65" s="274"/>
      <c r="FYE65" s="274"/>
      <c r="FYF65" s="274"/>
      <c r="FYG65" s="274"/>
      <c r="FYH65" s="274"/>
      <c r="FYI65" s="274"/>
      <c r="FYJ65" s="274"/>
      <c r="FYK65" s="274"/>
      <c r="FYL65" s="274"/>
      <c r="FYM65" s="274"/>
      <c r="FYN65" s="274"/>
      <c r="FYO65" s="274"/>
      <c r="FYP65" s="274"/>
      <c r="FYQ65" s="274"/>
      <c r="FYR65" s="274"/>
      <c r="FYS65" s="274"/>
      <c r="FYT65" s="274"/>
      <c r="FYU65" s="274"/>
      <c r="FYV65" s="274"/>
      <c r="FYW65" s="274"/>
      <c r="FYX65" s="274"/>
      <c r="FYY65" s="274"/>
      <c r="FYZ65" s="274"/>
      <c r="FZA65" s="274"/>
      <c r="FZB65" s="274"/>
      <c r="FZC65" s="274"/>
      <c r="FZD65" s="274"/>
      <c r="FZE65" s="274"/>
      <c r="FZF65" s="274"/>
      <c r="FZG65" s="274"/>
      <c r="FZH65" s="274"/>
      <c r="FZI65" s="274"/>
      <c r="FZJ65" s="274"/>
      <c r="FZK65" s="274"/>
      <c r="FZL65" s="274"/>
      <c r="FZM65" s="274"/>
      <c r="FZN65" s="274"/>
      <c r="FZO65" s="274"/>
      <c r="FZP65" s="274"/>
      <c r="FZQ65" s="274"/>
      <c r="FZR65" s="274"/>
      <c r="FZS65" s="274"/>
      <c r="FZT65" s="274"/>
      <c r="FZU65" s="274"/>
      <c r="FZV65" s="274"/>
      <c r="FZW65" s="274"/>
      <c r="FZX65" s="274"/>
      <c r="FZY65" s="274"/>
      <c r="FZZ65" s="274"/>
      <c r="GAA65" s="274"/>
      <c r="GAB65" s="274"/>
      <c r="GAC65" s="274"/>
      <c r="GAD65" s="274"/>
      <c r="GAE65" s="274"/>
      <c r="GAF65" s="274"/>
      <c r="GAG65" s="274"/>
      <c r="GAH65" s="274"/>
      <c r="GAI65" s="274"/>
      <c r="GAJ65" s="274"/>
      <c r="GAK65" s="274"/>
      <c r="GAL65" s="274"/>
      <c r="GAM65" s="274"/>
      <c r="GAN65" s="274"/>
      <c r="GAO65" s="274"/>
      <c r="GAP65" s="274"/>
      <c r="GAQ65" s="274"/>
      <c r="GAR65" s="274"/>
      <c r="GAS65" s="274"/>
      <c r="GAT65" s="274"/>
      <c r="GAU65" s="274"/>
      <c r="GAV65" s="274"/>
      <c r="GAW65" s="274"/>
      <c r="GAX65" s="274"/>
      <c r="GAY65" s="274"/>
      <c r="GAZ65" s="274"/>
      <c r="GBA65" s="274"/>
      <c r="GBB65" s="274"/>
      <c r="GBC65" s="274"/>
      <c r="GBD65" s="274"/>
      <c r="GBE65" s="274"/>
      <c r="GBF65" s="274"/>
      <c r="GBG65" s="274"/>
      <c r="GBH65" s="274"/>
      <c r="GBI65" s="274"/>
      <c r="GBJ65" s="274"/>
      <c r="GBK65" s="274"/>
      <c r="GBL65" s="274"/>
      <c r="GBM65" s="274"/>
      <c r="GBN65" s="274"/>
      <c r="GBO65" s="274"/>
      <c r="GBP65" s="274"/>
      <c r="GBQ65" s="274"/>
      <c r="GBR65" s="274"/>
      <c r="GBS65" s="274"/>
      <c r="GBT65" s="274"/>
      <c r="GBU65" s="274"/>
      <c r="GBV65" s="274"/>
      <c r="GBW65" s="274"/>
      <c r="GBX65" s="274"/>
      <c r="GBY65" s="274"/>
      <c r="GBZ65" s="274"/>
      <c r="GCA65" s="274"/>
      <c r="GCB65" s="274"/>
      <c r="GCC65" s="274"/>
      <c r="GCD65" s="274"/>
      <c r="GCE65" s="274"/>
      <c r="GCF65" s="274"/>
      <c r="GCG65" s="274"/>
      <c r="GCH65" s="274"/>
      <c r="GCI65" s="274"/>
      <c r="GCJ65" s="274"/>
      <c r="GCK65" s="274"/>
      <c r="GCL65" s="274"/>
      <c r="GCM65" s="274"/>
      <c r="GCN65" s="274"/>
      <c r="GCO65" s="274"/>
      <c r="GCP65" s="274"/>
      <c r="GCQ65" s="274"/>
      <c r="GCR65" s="274"/>
      <c r="GCS65" s="274"/>
      <c r="GCT65" s="274"/>
      <c r="GCU65" s="274"/>
      <c r="GCV65" s="274"/>
      <c r="GCW65" s="274"/>
      <c r="GCX65" s="274"/>
      <c r="GCY65" s="274"/>
      <c r="GCZ65" s="274"/>
      <c r="GDA65" s="274"/>
      <c r="GDB65" s="274"/>
      <c r="GDC65" s="274"/>
      <c r="GDD65" s="274"/>
      <c r="GDE65" s="274"/>
      <c r="GDF65" s="274"/>
      <c r="GDG65" s="274"/>
      <c r="GDH65" s="274"/>
      <c r="GDI65" s="274"/>
      <c r="GDJ65" s="274"/>
      <c r="GDK65" s="274"/>
      <c r="GDL65" s="274"/>
      <c r="GDM65" s="274"/>
      <c r="GDN65" s="274"/>
      <c r="GDO65" s="274"/>
      <c r="GDP65" s="274"/>
      <c r="GDQ65" s="274"/>
      <c r="GDR65" s="274"/>
      <c r="GDS65" s="274"/>
      <c r="GDT65" s="274"/>
      <c r="GDU65" s="274"/>
      <c r="GDV65" s="274"/>
      <c r="GDW65" s="274"/>
      <c r="GDX65" s="274"/>
      <c r="GDY65" s="274"/>
      <c r="GDZ65" s="274"/>
      <c r="GEA65" s="274"/>
      <c r="GEB65" s="274"/>
      <c r="GEC65" s="274"/>
      <c r="GED65" s="274"/>
      <c r="GEE65" s="274"/>
      <c r="GEF65" s="274"/>
      <c r="GEG65" s="274"/>
      <c r="GEH65" s="274"/>
      <c r="GEI65" s="274"/>
      <c r="GEJ65" s="274"/>
      <c r="GEK65" s="274"/>
      <c r="GEL65" s="274"/>
      <c r="GEM65" s="274"/>
      <c r="GEN65" s="274"/>
      <c r="GEO65" s="274"/>
      <c r="GEP65" s="274"/>
      <c r="GEQ65" s="274"/>
      <c r="GER65" s="274"/>
      <c r="GES65" s="274"/>
      <c r="GET65" s="274"/>
      <c r="GEU65" s="274"/>
      <c r="GEV65" s="274"/>
      <c r="GEW65" s="274"/>
      <c r="GEX65" s="274"/>
      <c r="GEY65" s="274"/>
      <c r="GEZ65" s="274"/>
      <c r="GFA65" s="274"/>
      <c r="GFB65" s="274"/>
      <c r="GFC65" s="274"/>
      <c r="GFD65" s="274"/>
      <c r="GFE65" s="274"/>
      <c r="GFF65" s="274"/>
      <c r="GFG65" s="274"/>
      <c r="GFH65" s="274"/>
      <c r="GFI65" s="274"/>
      <c r="GFJ65" s="274"/>
      <c r="GFK65" s="274"/>
      <c r="GFL65" s="274"/>
      <c r="GFM65" s="274"/>
      <c r="GFN65" s="274"/>
      <c r="GFO65" s="274"/>
      <c r="GFP65" s="274"/>
      <c r="GFQ65" s="274"/>
      <c r="GFR65" s="274"/>
      <c r="GFS65" s="274"/>
      <c r="GFT65" s="274"/>
      <c r="GFU65" s="274"/>
      <c r="GFV65" s="274"/>
      <c r="GFW65" s="274"/>
      <c r="GFX65" s="274"/>
      <c r="GFY65" s="274"/>
      <c r="GFZ65" s="274"/>
      <c r="GGA65" s="274"/>
      <c r="GGB65" s="274"/>
      <c r="GGC65" s="274"/>
      <c r="GGD65" s="274"/>
      <c r="GGE65" s="274"/>
      <c r="GGF65" s="274"/>
      <c r="GGG65" s="274"/>
      <c r="GGH65" s="274"/>
      <c r="GGI65" s="274"/>
      <c r="GGJ65" s="274"/>
      <c r="GGK65" s="274"/>
      <c r="GGL65" s="274"/>
      <c r="GGM65" s="274"/>
      <c r="GGN65" s="274"/>
      <c r="GGO65" s="274"/>
      <c r="GGP65" s="274"/>
      <c r="GGQ65" s="274"/>
      <c r="GGR65" s="274"/>
      <c r="GGS65" s="274"/>
      <c r="GGT65" s="274"/>
      <c r="GGU65" s="274"/>
      <c r="GGV65" s="274"/>
      <c r="GGW65" s="274"/>
      <c r="GGX65" s="274"/>
      <c r="GGY65" s="274"/>
      <c r="GGZ65" s="274"/>
      <c r="GHA65" s="274"/>
      <c r="GHB65" s="274"/>
      <c r="GHC65" s="274"/>
      <c r="GHD65" s="274"/>
      <c r="GHE65" s="274"/>
      <c r="GHF65" s="274"/>
      <c r="GHG65" s="274"/>
      <c r="GHH65" s="274"/>
      <c r="GHI65" s="274"/>
      <c r="GHJ65" s="274"/>
      <c r="GHK65" s="274"/>
      <c r="GHL65" s="274"/>
      <c r="GHM65" s="274"/>
      <c r="GHN65" s="274"/>
      <c r="GHO65" s="274"/>
      <c r="GHP65" s="274"/>
      <c r="GHQ65" s="274"/>
      <c r="GHR65" s="274"/>
      <c r="GHS65" s="274"/>
      <c r="GHT65" s="274"/>
      <c r="GHU65" s="274"/>
      <c r="GHV65" s="274"/>
      <c r="GHW65" s="274"/>
      <c r="GHX65" s="274"/>
      <c r="GHY65" s="274"/>
      <c r="GHZ65" s="274"/>
      <c r="GIA65" s="274"/>
      <c r="GIB65" s="274"/>
      <c r="GIC65" s="274"/>
      <c r="GID65" s="274"/>
      <c r="GIE65" s="274"/>
      <c r="GIF65" s="274"/>
      <c r="GIG65" s="274"/>
      <c r="GIH65" s="274"/>
      <c r="GII65" s="274"/>
      <c r="GIJ65" s="274"/>
      <c r="GIK65" s="274"/>
      <c r="GIL65" s="274"/>
      <c r="GIM65" s="274"/>
      <c r="GIN65" s="274"/>
      <c r="GIO65" s="274"/>
      <c r="GIP65" s="274"/>
      <c r="GIQ65" s="274"/>
      <c r="GIR65" s="274"/>
      <c r="GIS65" s="274"/>
      <c r="GIT65" s="274"/>
      <c r="GIU65" s="274"/>
      <c r="GIV65" s="274"/>
      <c r="GIW65" s="274"/>
      <c r="GIX65" s="274"/>
      <c r="GIY65" s="274"/>
      <c r="GIZ65" s="274"/>
      <c r="GJA65" s="274"/>
      <c r="GJB65" s="274"/>
      <c r="GJC65" s="274"/>
      <c r="GJD65" s="274"/>
      <c r="GJE65" s="274"/>
      <c r="GJF65" s="274"/>
      <c r="GJG65" s="274"/>
      <c r="GJH65" s="274"/>
      <c r="GJI65" s="274"/>
      <c r="GJJ65" s="274"/>
      <c r="GJK65" s="274"/>
      <c r="GJL65" s="274"/>
      <c r="GJM65" s="274"/>
      <c r="GJN65" s="274"/>
      <c r="GJO65" s="274"/>
      <c r="GJP65" s="274"/>
      <c r="GJQ65" s="274"/>
      <c r="GJR65" s="274"/>
      <c r="GJS65" s="274"/>
      <c r="GJT65" s="274"/>
      <c r="GJU65" s="274"/>
      <c r="GJV65" s="274"/>
      <c r="GJW65" s="274"/>
      <c r="GJX65" s="274"/>
      <c r="GJY65" s="274"/>
      <c r="GJZ65" s="274"/>
      <c r="GKA65" s="274"/>
      <c r="GKB65" s="274"/>
      <c r="GKC65" s="274"/>
      <c r="GKD65" s="274"/>
      <c r="GKE65" s="274"/>
      <c r="GKF65" s="274"/>
      <c r="GKG65" s="274"/>
      <c r="GKH65" s="274"/>
      <c r="GKI65" s="274"/>
      <c r="GKJ65" s="274"/>
      <c r="GKK65" s="274"/>
      <c r="GKL65" s="274"/>
      <c r="GKM65" s="274"/>
      <c r="GKN65" s="274"/>
      <c r="GKO65" s="274"/>
      <c r="GKP65" s="274"/>
      <c r="GKQ65" s="274"/>
      <c r="GKR65" s="274"/>
      <c r="GKS65" s="274"/>
      <c r="GKT65" s="274"/>
      <c r="GKU65" s="274"/>
      <c r="GKV65" s="274"/>
      <c r="GKW65" s="274"/>
      <c r="GKX65" s="274"/>
      <c r="GKY65" s="274"/>
      <c r="GKZ65" s="274"/>
      <c r="GLA65" s="274"/>
      <c r="GLB65" s="274"/>
      <c r="GLC65" s="274"/>
      <c r="GLD65" s="274"/>
      <c r="GLE65" s="274"/>
      <c r="GLF65" s="274"/>
      <c r="GLG65" s="274"/>
      <c r="GLH65" s="274"/>
      <c r="GLI65" s="274"/>
      <c r="GLJ65" s="274"/>
      <c r="GLK65" s="274"/>
      <c r="GLL65" s="274"/>
      <c r="GLM65" s="274"/>
      <c r="GLN65" s="274"/>
      <c r="GLO65" s="274"/>
      <c r="GLP65" s="274"/>
      <c r="GLQ65" s="274"/>
      <c r="GLR65" s="274"/>
      <c r="GLS65" s="274"/>
      <c r="GLT65" s="274"/>
      <c r="GLU65" s="274"/>
      <c r="GLV65" s="274"/>
      <c r="GLW65" s="274"/>
      <c r="GLX65" s="274"/>
      <c r="GLY65" s="274"/>
      <c r="GLZ65" s="274"/>
      <c r="GMA65" s="274"/>
      <c r="GMB65" s="274"/>
      <c r="GMC65" s="274"/>
      <c r="GMD65" s="274"/>
      <c r="GME65" s="274"/>
      <c r="GMF65" s="274"/>
      <c r="GMG65" s="274"/>
      <c r="GMH65" s="274"/>
      <c r="GMI65" s="274"/>
      <c r="GMJ65" s="274"/>
      <c r="GMK65" s="274"/>
      <c r="GML65" s="274"/>
      <c r="GMM65" s="274"/>
      <c r="GMN65" s="274"/>
      <c r="GMO65" s="274"/>
      <c r="GMP65" s="274"/>
      <c r="GMQ65" s="274"/>
      <c r="GMR65" s="274"/>
      <c r="GMS65" s="274"/>
      <c r="GMT65" s="274"/>
      <c r="GMU65" s="274"/>
      <c r="GMV65" s="274"/>
      <c r="GMW65" s="274"/>
      <c r="GMX65" s="274"/>
      <c r="GMY65" s="274"/>
      <c r="GMZ65" s="274"/>
      <c r="GNA65" s="274"/>
      <c r="GNB65" s="274"/>
      <c r="GNC65" s="274"/>
      <c r="GND65" s="274"/>
      <c r="GNE65" s="274"/>
      <c r="GNF65" s="274"/>
      <c r="GNG65" s="274"/>
      <c r="GNH65" s="274"/>
      <c r="GNI65" s="274"/>
      <c r="GNJ65" s="274"/>
      <c r="GNK65" s="274"/>
      <c r="GNL65" s="274"/>
      <c r="GNM65" s="274"/>
      <c r="GNN65" s="274"/>
      <c r="GNO65" s="274"/>
      <c r="GNP65" s="274"/>
      <c r="GNQ65" s="274"/>
      <c r="GNR65" s="274"/>
      <c r="GNS65" s="274"/>
      <c r="GNT65" s="274"/>
      <c r="GNU65" s="274"/>
      <c r="GNV65" s="274"/>
      <c r="GNW65" s="274"/>
      <c r="GNX65" s="274"/>
      <c r="GNY65" s="274"/>
      <c r="GNZ65" s="274"/>
      <c r="GOA65" s="274"/>
      <c r="GOB65" s="274"/>
      <c r="GOC65" s="274"/>
      <c r="GOD65" s="274"/>
      <c r="GOE65" s="274"/>
      <c r="GOF65" s="274"/>
      <c r="GOG65" s="274"/>
      <c r="GOH65" s="274"/>
      <c r="GOI65" s="274"/>
      <c r="GOJ65" s="274"/>
      <c r="GOK65" s="274"/>
      <c r="GOL65" s="274"/>
      <c r="GOM65" s="274"/>
      <c r="GON65" s="274"/>
      <c r="GOO65" s="274"/>
      <c r="GOP65" s="274"/>
      <c r="GOQ65" s="274"/>
      <c r="GOR65" s="274"/>
      <c r="GOS65" s="274"/>
      <c r="GOT65" s="274"/>
      <c r="GOU65" s="274"/>
      <c r="GOV65" s="274"/>
      <c r="GOW65" s="274"/>
      <c r="GOX65" s="274"/>
      <c r="GOY65" s="274"/>
      <c r="GOZ65" s="274"/>
      <c r="GPA65" s="274"/>
      <c r="GPB65" s="274"/>
      <c r="GPC65" s="274"/>
      <c r="GPD65" s="274"/>
      <c r="GPE65" s="274"/>
      <c r="GPF65" s="274"/>
      <c r="GPG65" s="274"/>
      <c r="GPH65" s="274"/>
      <c r="GPI65" s="274"/>
      <c r="GPJ65" s="274"/>
      <c r="GPK65" s="274"/>
      <c r="GPL65" s="274"/>
      <c r="GPM65" s="274"/>
      <c r="GPN65" s="274"/>
      <c r="GPO65" s="274"/>
      <c r="GPP65" s="274"/>
      <c r="GPQ65" s="274"/>
      <c r="GPR65" s="274"/>
      <c r="GPS65" s="274"/>
      <c r="GPT65" s="274"/>
      <c r="GPU65" s="274"/>
      <c r="GPV65" s="274"/>
      <c r="GPW65" s="274"/>
      <c r="GPX65" s="274"/>
      <c r="GPY65" s="274"/>
      <c r="GPZ65" s="274"/>
      <c r="GQA65" s="274"/>
      <c r="GQB65" s="274"/>
      <c r="GQC65" s="274"/>
      <c r="GQD65" s="274"/>
      <c r="GQE65" s="274"/>
      <c r="GQF65" s="274"/>
      <c r="GQG65" s="274"/>
      <c r="GQH65" s="274"/>
      <c r="GQI65" s="274"/>
      <c r="GQJ65" s="274"/>
      <c r="GQK65" s="274"/>
      <c r="GQL65" s="274"/>
      <c r="GQM65" s="274"/>
      <c r="GQN65" s="274"/>
      <c r="GQO65" s="274"/>
      <c r="GQP65" s="274"/>
      <c r="GQQ65" s="274"/>
      <c r="GQR65" s="274"/>
      <c r="GQS65" s="274"/>
      <c r="GQT65" s="274"/>
      <c r="GQU65" s="274"/>
      <c r="GQV65" s="274"/>
      <c r="GQW65" s="274"/>
      <c r="GQX65" s="274"/>
      <c r="GQY65" s="274"/>
      <c r="GQZ65" s="274"/>
      <c r="GRA65" s="274"/>
      <c r="GRB65" s="274"/>
      <c r="GRC65" s="274"/>
      <c r="GRD65" s="274"/>
      <c r="GRE65" s="274"/>
      <c r="GRF65" s="274"/>
      <c r="GRG65" s="274"/>
      <c r="GRH65" s="274"/>
      <c r="GRI65" s="274"/>
      <c r="GRJ65" s="274"/>
      <c r="GRK65" s="274"/>
      <c r="GRL65" s="274"/>
      <c r="GRM65" s="274"/>
      <c r="GRN65" s="274"/>
      <c r="GRO65" s="274"/>
      <c r="GRP65" s="274"/>
      <c r="GRQ65" s="274"/>
      <c r="GRR65" s="274"/>
      <c r="GRS65" s="274"/>
      <c r="GRT65" s="274"/>
      <c r="GRU65" s="274"/>
      <c r="GRV65" s="274"/>
      <c r="GRW65" s="274"/>
      <c r="GRX65" s="274"/>
      <c r="GRY65" s="274"/>
      <c r="GRZ65" s="274"/>
      <c r="GSA65" s="274"/>
      <c r="GSB65" s="274"/>
      <c r="GSC65" s="274"/>
      <c r="GSD65" s="274"/>
      <c r="GSE65" s="274"/>
      <c r="GSF65" s="274"/>
      <c r="GSG65" s="274"/>
      <c r="GSH65" s="274"/>
      <c r="GSI65" s="274"/>
      <c r="GSJ65" s="274"/>
      <c r="GSK65" s="274"/>
      <c r="GSL65" s="274"/>
      <c r="GSM65" s="274"/>
      <c r="GSN65" s="274"/>
      <c r="GSO65" s="274"/>
      <c r="GSP65" s="274"/>
      <c r="GSQ65" s="274"/>
      <c r="GSR65" s="274"/>
      <c r="GSS65" s="274"/>
      <c r="GST65" s="274"/>
      <c r="GSU65" s="274"/>
      <c r="GSV65" s="274"/>
      <c r="GSW65" s="274"/>
      <c r="GSX65" s="274"/>
      <c r="GSY65" s="274"/>
      <c r="GSZ65" s="274"/>
      <c r="GTA65" s="274"/>
      <c r="GTB65" s="274"/>
      <c r="GTC65" s="274"/>
      <c r="GTD65" s="274"/>
      <c r="GTE65" s="274"/>
      <c r="GTF65" s="274"/>
      <c r="GTG65" s="274"/>
      <c r="GTH65" s="274"/>
      <c r="GTI65" s="274"/>
      <c r="GTJ65" s="274"/>
      <c r="GTK65" s="274"/>
      <c r="GTL65" s="274"/>
      <c r="GTM65" s="274"/>
      <c r="GTN65" s="274"/>
      <c r="GTO65" s="274"/>
      <c r="GTP65" s="274"/>
      <c r="GTQ65" s="274"/>
      <c r="GTR65" s="274"/>
      <c r="GTS65" s="274"/>
      <c r="GTT65" s="274"/>
      <c r="GTU65" s="274"/>
      <c r="GTV65" s="274"/>
      <c r="GTW65" s="274"/>
      <c r="GTX65" s="274"/>
      <c r="GTY65" s="274"/>
      <c r="GTZ65" s="274"/>
      <c r="GUA65" s="274"/>
      <c r="GUB65" s="274"/>
      <c r="GUC65" s="274"/>
      <c r="GUD65" s="274"/>
      <c r="GUE65" s="274"/>
      <c r="GUF65" s="274"/>
      <c r="GUG65" s="274"/>
      <c r="GUH65" s="274"/>
      <c r="GUI65" s="274"/>
      <c r="GUJ65" s="274"/>
      <c r="GUK65" s="274"/>
      <c r="GUL65" s="274"/>
      <c r="GUM65" s="274"/>
      <c r="GUN65" s="274"/>
      <c r="GUO65" s="274"/>
      <c r="GUP65" s="274"/>
      <c r="GUQ65" s="274"/>
      <c r="GUR65" s="274"/>
      <c r="GUS65" s="274"/>
      <c r="GUT65" s="274"/>
      <c r="GUU65" s="274"/>
      <c r="GUV65" s="274"/>
      <c r="GUW65" s="274"/>
      <c r="GUX65" s="274"/>
      <c r="GUY65" s="274"/>
      <c r="GUZ65" s="274"/>
      <c r="GVA65" s="274"/>
      <c r="GVB65" s="274"/>
      <c r="GVC65" s="274"/>
      <c r="GVD65" s="274"/>
      <c r="GVE65" s="274"/>
      <c r="GVF65" s="274"/>
      <c r="GVG65" s="274"/>
      <c r="GVH65" s="274"/>
      <c r="GVI65" s="274"/>
      <c r="GVJ65" s="274"/>
      <c r="GVK65" s="274"/>
      <c r="GVL65" s="274"/>
      <c r="GVM65" s="274"/>
      <c r="GVN65" s="274"/>
      <c r="GVO65" s="274"/>
      <c r="GVP65" s="274"/>
      <c r="GVQ65" s="274"/>
      <c r="GVR65" s="274"/>
      <c r="GVS65" s="274"/>
      <c r="GVT65" s="274"/>
      <c r="GVU65" s="274"/>
      <c r="GVV65" s="274"/>
      <c r="GVW65" s="274"/>
      <c r="GVX65" s="274"/>
      <c r="GVY65" s="274"/>
      <c r="GVZ65" s="274"/>
      <c r="GWA65" s="274"/>
      <c r="GWB65" s="274"/>
      <c r="GWC65" s="274"/>
      <c r="GWD65" s="274"/>
      <c r="GWE65" s="274"/>
      <c r="GWF65" s="274"/>
      <c r="GWG65" s="274"/>
      <c r="GWH65" s="274"/>
      <c r="GWI65" s="274"/>
      <c r="GWJ65" s="274"/>
      <c r="GWK65" s="274"/>
      <c r="GWL65" s="274"/>
      <c r="GWM65" s="274"/>
      <c r="GWN65" s="274"/>
      <c r="GWO65" s="274"/>
      <c r="GWP65" s="274"/>
      <c r="GWQ65" s="274"/>
      <c r="GWR65" s="274"/>
      <c r="GWS65" s="274"/>
      <c r="GWT65" s="274"/>
      <c r="GWU65" s="274"/>
      <c r="GWV65" s="274"/>
      <c r="GWW65" s="274"/>
      <c r="GWX65" s="274"/>
      <c r="GWY65" s="274"/>
      <c r="GWZ65" s="274"/>
      <c r="GXA65" s="274"/>
      <c r="GXB65" s="274"/>
      <c r="GXC65" s="274"/>
      <c r="GXD65" s="274"/>
      <c r="GXE65" s="274"/>
      <c r="GXF65" s="274"/>
      <c r="GXG65" s="274"/>
      <c r="GXH65" s="274"/>
      <c r="GXI65" s="274"/>
      <c r="GXJ65" s="274"/>
      <c r="GXK65" s="274"/>
      <c r="GXL65" s="274"/>
      <c r="GXM65" s="274"/>
      <c r="GXN65" s="274"/>
      <c r="GXO65" s="274"/>
      <c r="GXP65" s="274"/>
      <c r="GXQ65" s="274"/>
      <c r="GXR65" s="274"/>
      <c r="GXS65" s="274"/>
      <c r="GXT65" s="274"/>
      <c r="GXU65" s="274"/>
      <c r="GXV65" s="274"/>
      <c r="GXW65" s="274"/>
      <c r="GXX65" s="274"/>
      <c r="GXY65" s="274"/>
      <c r="GXZ65" s="274"/>
      <c r="GYA65" s="274"/>
      <c r="GYB65" s="274"/>
      <c r="GYC65" s="274"/>
      <c r="GYD65" s="274"/>
      <c r="GYE65" s="274"/>
      <c r="GYF65" s="274"/>
      <c r="GYG65" s="274"/>
      <c r="GYH65" s="274"/>
      <c r="GYI65" s="274"/>
      <c r="GYJ65" s="274"/>
      <c r="GYK65" s="274"/>
      <c r="GYL65" s="274"/>
      <c r="GYM65" s="274"/>
      <c r="GYN65" s="274"/>
      <c r="GYO65" s="274"/>
      <c r="GYP65" s="274"/>
      <c r="GYQ65" s="274"/>
      <c r="GYR65" s="274"/>
      <c r="GYS65" s="274"/>
      <c r="GYT65" s="274"/>
      <c r="GYU65" s="274"/>
      <c r="GYV65" s="274"/>
      <c r="GYW65" s="274"/>
      <c r="GYX65" s="274"/>
      <c r="GYY65" s="274"/>
      <c r="GYZ65" s="274"/>
      <c r="GZA65" s="274"/>
      <c r="GZB65" s="274"/>
      <c r="GZC65" s="274"/>
      <c r="GZD65" s="274"/>
      <c r="GZE65" s="274"/>
      <c r="GZF65" s="274"/>
      <c r="GZG65" s="274"/>
      <c r="GZH65" s="274"/>
      <c r="GZI65" s="274"/>
      <c r="GZJ65" s="274"/>
      <c r="GZK65" s="274"/>
      <c r="GZL65" s="274"/>
      <c r="GZM65" s="274"/>
      <c r="GZN65" s="274"/>
      <c r="GZO65" s="274"/>
      <c r="GZP65" s="274"/>
      <c r="GZQ65" s="274"/>
      <c r="GZR65" s="274"/>
      <c r="GZS65" s="274"/>
      <c r="GZT65" s="274"/>
      <c r="GZU65" s="274"/>
      <c r="GZV65" s="274"/>
      <c r="GZW65" s="274"/>
      <c r="GZX65" s="274"/>
      <c r="GZY65" s="274"/>
      <c r="GZZ65" s="274"/>
      <c r="HAA65" s="274"/>
      <c r="HAB65" s="274"/>
      <c r="HAC65" s="274"/>
      <c r="HAD65" s="274"/>
      <c r="HAE65" s="274"/>
      <c r="HAF65" s="274"/>
      <c r="HAG65" s="274"/>
      <c r="HAH65" s="274"/>
      <c r="HAI65" s="274"/>
      <c r="HAJ65" s="274"/>
      <c r="HAK65" s="274"/>
      <c r="HAL65" s="274"/>
      <c r="HAM65" s="274"/>
      <c r="HAN65" s="274"/>
      <c r="HAO65" s="274"/>
      <c r="HAP65" s="274"/>
      <c r="HAQ65" s="274"/>
      <c r="HAR65" s="274"/>
      <c r="HAS65" s="274"/>
      <c r="HAT65" s="274"/>
      <c r="HAU65" s="274"/>
      <c r="HAV65" s="274"/>
      <c r="HAW65" s="274"/>
      <c r="HAX65" s="274"/>
      <c r="HAY65" s="274"/>
      <c r="HAZ65" s="274"/>
      <c r="HBA65" s="274"/>
      <c r="HBB65" s="274"/>
      <c r="HBC65" s="274"/>
      <c r="HBD65" s="274"/>
      <c r="HBE65" s="274"/>
      <c r="HBF65" s="274"/>
      <c r="HBG65" s="274"/>
      <c r="HBH65" s="274"/>
      <c r="HBI65" s="274"/>
      <c r="HBJ65" s="274"/>
      <c r="HBK65" s="274"/>
      <c r="HBL65" s="274"/>
      <c r="HBM65" s="274"/>
      <c r="HBN65" s="274"/>
      <c r="HBO65" s="274"/>
      <c r="HBP65" s="274"/>
      <c r="HBQ65" s="274"/>
      <c r="HBR65" s="274"/>
      <c r="HBS65" s="274"/>
      <c r="HBT65" s="274"/>
      <c r="HBU65" s="274"/>
      <c r="HBV65" s="274"/>
      <c r="HBW65" s="274"/>
      <c r="HBX65" s="274"/>
      <c r="HBY65" s="274"/>
      <c r="HBZ65" s="274"/>
      <c r="HCA65" s="274"/>
      <c r="HCB65" s="274"/>
      <c r="HCC65" s="274"/>
      <c r="HCD65" s="274"/>
      <c r="HCE65" s="274"/>
      <c r="HCF65" s="274"/>
      <c r="HCG65" s="274"/>
      <c r="HCH65" s="274"/>
      <c r="HCI65" s="274"/>
      <c r="HCJ65" s="274"/>
      <c r="HCK65" s="274"/>
      <c r="HCL65" s="274"/>
      <c r="HCM65" s="274"/>
      <c r="HCN65" s="274"/>
      <c r="HCO65" s="274"/>
      <c r="HCP65" s="274"/>
      <c r="HCQ65" s="274"/>
      <c r="HCR65" s="274"/>
      <c r="HCS65" s="274"/>
      <c r="HCT65" s="274"/>
      <c r="HCU65" s="274"/>
      <c r="HCV65" s="274"/>
      <c r="HCW65" s="274"/>
      <c r="HCX65" s="274"/>
      <c r="HCY65" s="274"/>
      <c r="HCZ65" s="274"/>
      <c r="HDA65" s="274"/>
      <c r="HDB65" s="274"/>
      <c r="HDC65" s="274"/>
      <c r="HDD65" s="274"/>
      <c r="HDE65" s="274"/>
      <c r="HDF65" s="274"/>
      <c r="HDG65" s="274"/>
      <c r="HDH65" s="274"/>
      <c r="HDI65" s="274"/>
      <c r="HDJ65" s="274"/>
      <c r="HDK65" s="274"/>
      <c r="HDL65" s="274"/>
      <c r="HDM65" s="274"/>
      <c r="HDN65" s="274"/>
      <c r="HDO65" s="274"/>
      <c r="HDP65" s="274"/>
      <c r="HDQ65" s="274"/>
      <c r="HDR65" s="274"/>
      <c r="HDS65" s="274"/>
      <c r="HDT65" s="274"/>
      <c r="HDU65" s="274"/>
      <c r="HDV65" s="274"/>
      <c r="HDW65" s="274"/>
      <c r="HDX65" s="274"/>
      <c r="HDY65" s="274"/>
      <c r="HDZ65" s="274"/>
      <c r="HEA65" s="274"/>
      <c r="HEB65" s="274"/>
      <c r="HEC65" s="274"/>
      <c r="HED65" s="274"/>
      <c r="HEE65" s="274"/>
      <c r="HEF65" s="274"/>
      <c r="HEG65" s="274"/>
      <c r="HEH65" s="274"/>
      <c r="HEI65" s="274"/>
      <c r="HEJ65" s="274"/>
      <c r="HEK65" s="274"/>
      <c r="HEL65" s="274"/>
      <c r="HEM65" s="274"/>
      <c r="HEN65" s="274"/>
      <c r="HEO65" s="274"/>
      <c r="HEP65" s="274"/>
      <c r="HEQ65" s="274"/>
      <c r="HER65" s="274"/>
      <c r="HES65" s="274"/>
      <c r="HET65" s="274"/>
      <c r="HEU65" s="274"/>
      <c r="HEV65" s="274"/>
      <c r="HEW65" s="274"/>
      <c r="HEX65" s="274"/>
      <c r="HEY65" s="274"/>
      <c r="HEZ65" s="274"/>
      <c r="HFA65" s="274"/>
      <c r="HFB65" s="274"/>
      <c r="HFC65" s="274"/>
      <c r="HFD65" s="274"/>
      <c r="HFE65" s="274"/>
      <c r="HFF65" s="274"/>
      <c r="HFG65" s="274"/>
      <c r="HFH65" s="274"/>
      <c r="HFI65" s="274"/>
      <c r="HFJ65" s="274"/>
      <c r="HFK65" s="274"/>
      <c r="HFL65" s="274"/>
      <c r="HFM65" s="274"/>
      <c r="HFN65" s="274"/>
      <c r="HFO65" s="274"/>
      <c r="HFP65" s="274"/>
      <c r="HFQ65" s="274"/>
      <c r="HFR65" s="274"/>
      <c r="HFS65" s="274"/>
      <c r="HFT65" s="274"/>
      <c r="HFU65" s="274"/>
      <c r="HFV65" s="274"/>
      <c r="HFW65" s="274"/>
      <c r="HFX65" s="274"/>
      <c r="HFY65" s="274"/>
      <c r="HFZ65" s="274"/>
      <c r="HGA65" s="274"/>
      <c r="HGB65" s="274"/>
      <c r="HGC65" s="274"/>
      <c r="HGD65" s="274"/>
      <c r="HGE65" s="274"/>
      <c r="HGF65" s="274"/>
      <c r="HGG65" s="274"/>
      <c r="HGH65" s="274"/>
      <c r="HGI65" s="274"/>
      <c r="HGJ65" s="274"/>
      <c r="HGK65" s="274"/>
      <c r="HGL65" s="274"/>
      <c r="HGM65" s="274"/>
      <c r="HGN65" s="274"/>
      <c r="HGO65" s="274"/>
      <c r="HGP65" s="274"/>
      <c r="HGQ65" s="274"/>
      <c r="HGR65" s="274"/>
      <c r="HGS65" s="274"/>
      <c r="HGT65" s="274"/>
      <c r="HGU65" s="274"/>
      <c r="HGV65" s="274"/>
      <c r="HGW65" s="274"/>
      <c r="HGX65" s="274"/>
      <c r="HGY65" s="274"/>
      <c r="HGZ65" s="274"/>
      <c r="HHA65" s="274"/>
      <c r="HHB65" s="274"/>
      <c r="HHC65" s="274"/>
      <c r="HHD65" s="274"/>
      <c r="HHE65" s="274"/>
      <c r="HHF65" s="274"/>
      <c r="HHG65" s="274"/>
      <c r="HHH65" s="274"/>
      <c r="HHI65" s="274"/>
      <c r="HHJ65" s="274"/>
      <c r="HHK65" s="274"/>
      <c r="HHL65" s="274"/>
      <c r="HHM65" s="274"/>
      <c r="HHN65" s="274"/>
      <c r="HHO65" s="274"/>
      <c r="HHP65" s="274"/>
      <c r="HHQ65" s="274"/>
      <c r="HHR65" s="274"/>
      <c r="HHS65" s="274"/>
      <c r="HHT65" s="274"/>
      <c r="HHU65" s="274"/>
      <c r="HHV65" s="274"/>
      <c r="HHW65" s="274"/>
      <c r="HHX65" s="274"/>
      <c r="HHY65" s="274"/>
      <c r="HHZ65" s="274"/>
      <c r="HIA65" s="274"/>
      <c r="HIB65" s="274"/>
      <c r="HIC65" s="274"/>
      <c r="HID65" s="274"/>
      <c r="HIE65" s="274"/>
      <c r="HIF65" s="274"/>
      <c r="HIG65" s="274"/>
      <c r="HIH65" s="274"/>
      <c r="HII65" s="274"/>
      <c r="HIJ65" s="274"/>
      <c r="HIK65" s="274"/>
      <c r="HIL65" s="274"/>
      <c r="HIM65" s="274"/>
      <c r="HIN65" s="274"/>
      <c r="HIO65" s="274"/>
      <c r="HIP65" s="274"/>
      <c r="HIQ65" s="274"/>
      <c r="HIR65" s="274"/>
      <c r="HIS65" s="274"/>
      <c r="HIT65" s="274"/>
      <c r="HIU65" s="274"/>
      <c r="HIV65" s="274"/>
      <c r="HIW65" s="274"/>
      <c r="HIX65" s="274"/>
      <c r="HIY65" s="274"/>
      <c r="HIZ65" s="274"/>
      <c r="HJA65" s="274"/>
      <c r="HJB65" s="274"/>
      <c r="HJC65" s="274"/>
      <c r="HJD65" s="274"/>
      <c r="HJE65" s="274"/>
      <c r="HJF65" s="274"/>
      <c r="HJG65" s="274"/>
      <c r="HJH65" s="274"/>
      <c r="HJI65" s="274"/>
      <c r="HJJ65" s="274"/>
      <c r="HJK65" s="274"/>
      <c r="HJL65" s="274"/>
      <c r="HJM65" s="274"/>
      <c r="HJN65" s="274"/>
      <c r="HJO65" s="274"/>
      <c r="HJP65" s="274"/>
      <c r="HJQ65" s="274"/>
      <c r="HJR65" s="274"/>
      <c r="HJS65" s="274"/>
      <c r="HJT65" s="274"/>
      <c r="HJU65" s="274"/>
      <c r="HJV65" s="274"/>
      <c r="HJW65" s="274"/>
      <c r="HJX65" s="274"/>
      <c r="HJY65" s="274"/>
      <c r="HJZ65" s="274"/>
      <c r="HKA65" s="274"/>
      <c r="HKB65" s="274"/>
      <c r="HKC65" s="274"/>
      <c r="HKD65" s="274"/>
      <c r="HKE65" s="274"/>
      <c r="HKF65" s="274"/>
      <c r="HKG65" s="274"/>
      <c r="HKH65" s="274"/>
      <c r="HKI65" s="274"/>
      <c r="HKJ65" s="274"/>
      <c r="HKK65" s="274"/>
      <c r="HKL65" s="274"/>
      <c r="HKM65" s="274"/>
      <c r="HKN65" s="274"/>
      <c r="HKO65" s="274"/>
      <c r="HKP65" s="274"/>
      <c r="HKQ65" s="274"/>
      <c r="HKR65" s="274"/>
      <c r="HKS65" s="274"/>
      <c r="HKT65" s="274"/>
      <c r="HKU65" s="274"/>
      <c r="HKV65" s="274"/>
      <c r="HKW65" s="274"/>
      <c r="HKX65" s="274"/>
      <c r="HKY65" s="274"/>
      <c r="HKZ65" s="274"/>
      <c r="HLA65" s="274"/>
      <c r="HLB65" s="274"/>
      <c r="HLC65" s="274"/>
      <c r="HLD65" s="274"/>
      <c r="HLE65" s="274"/>
      <c r="HLF65" s="274"/>
      <c r="HLG65" s="274"/>
      <c r="HLH65" s="274"/>
      <c r="HLI65" s="274"/>
      <c r="HLJ65" s="274"/>
      <c r="HLK65" s="274"/>
      <c r="HLL65" s="274"/>
      <c r="HLM65" s="274"/>
      <c r="HLN65" s="274"/>
      <c r="HLO65" s="274"/>
      <c r="HLP65" s="274"/>
      <c r="HLQ65" s="274"/>
      <c r="HLR65" s="274"/>
      <c r="HLS65" s="274"/>
      <c r="HLT65" s="274"/>
      <c r="HLU65" s="274"/>
      <c r="HLV65" s="274"/>
      <c r="HLW65" s="274"/>
      <c r="HLX65" s="274"/>
      <c r="HLY65" s="274"/>
      <c r="HLZ65" s="274"/>
      <c r="HMA65" s="274"/>
      <c r="HMB65" s="274"/>
      <c r="HMC65" s="274"/>
      <c r="HMD65" s="274"/>
      <c r="HME65" s="274"/>
      <c r="HMF65" s="274"/>
      <c r="HMG65" s="274"/>
      <c r="HMH65" s="274"/>
      <c r="HMI65" s="274"/>
      <c r="HMJ65" s="274"/>
      <c r="HMK65" s="274"/>
      <c r="HML65" s="274"/>
      <c r="HMM65" s="274"/>
      <c r="HMN65" s="274"/>
      <c r="HMO65" s="274"/>
      <c r="HMP65" s="274"/>
      <c r="HMQ65" s="274"/>
      <c r="HMR65" s="274"/>
      <c r="HMS65" s="274"/>
      <c r="HMT65" s="274"/>
      <c r="HMU65" s="274"/>
      <c r="HMV65" s="274"/>
      <c r="HMW65" s="274"/>
      <c r="HMX65" s="274"/>
      <c r="HMY65" s="274"/>
      <c r="HMZ65" s="274"/>
      <c r="HNA65" s="274"/>
      <c r="HNB65" s="274"/>
      <c r="HNC65" s="274"/>
      <c r="HND65" s="274"/>
      <c r="HNE65" s="274"/>
      <c r="HNF65" s="274"/>
      <c r="HNG65" s="274"/>
      <c r="HNH65" s="274"/>
      <c r="HNI65" s="274"/>
      <c r="HNJ65" s="274"/>
      <c r="HNK65" s="274"/>
      <c r="HNL65" s="274"/>
      <c r="HNM65" s="274"/>
      <c r="HNN65" s="274"/>
      <c r="HNO65" s="274"/>
      <c r="HNP65" s="274"/>
      <c r="HNQ65" s="274"/>
      <c r="HNR65" s="274"/>
      <c r="HNS65" s="274"/>
      <c r="HNT65" s="274"/>
      <c r="HNU65" s="274"/>
      <c r="HNV65" s="274"/>
      <c r="HNW65" s="274"/>
      <c r="HNX65" s="274"/>
      <c r="HNY65" s="274"/>
      <c r="HNZ65" s="274"/>
      <c r="HOA65" s="274"/>
      <c r="HOB65" s="274"/>
      <c r="HOC65" s="274"/>
      <c r="HOD65" s="274"/>
      <c r="HOE65" s="274"/>
      <c r="HOF65" s="274"/>
      <c r="HOG65" s="274"/>
      <c r="HOH65" s="274"/>
      <c r="HOI65" s="274"/>
      <c r="HOJ65" s="274"/>
      <c r="HOK65" s="274"/>
      <c r="HOL65" s="274"/>
      <c r="HOM65" s="274"/>
      <c r="HON65" s="274"/>
      <c r="HOO65" s="274"/>
      <c r="HOP65" s="274"/>
      <c r="HOQ65" s="274"/>
      <c r="HOR65" s="274"/>
      <c r="HOS65" s="274"/>
      <c r="HOT65" s="274"/>
      <c r="HOU65" s="274"/>
      <c r="HOV65" s="274"/>
      <c r="HOW65" s="274"/>
      <c r="HOX65" s="274"/>
      <c r="HOY65" s="274"/>
      <c r="HOZ65" s="274"/>
      <c r="HPA65" s="274"/>
      <c r="HPB65" s="274"/>
      <c r="HPC65" s="274"/>
      <c r="HPD65" s="274"/>
      <c r="HPE65" s="274"/>
      <c r="HPF65" s="274"/>
      <c r="HPG65" s="274"/>
      <c r="HPH65" s="274"/>
      <c r="HPI65" s="274"/>
      <c r="HPJ65" s="274"/>
      <c r="HPK65" s="274"/>
      <c r="HPL65" s="274"/>
      <c r="HPM65" s="274"/>
      <c r="HPN65" s="274"/>
      <c r="HPO65" s="274"/>
      <c r="HPP65" s="274"/>
      <c r="HPQ65" s="274"/>
      <c r="HPR65" s="274"/>
      <c r="HPS65" s="274"/>
      <c r="HPT65" s="274"/>
      <c r="HPU65" s="274"/>
      <c r="HPV65" s="274"/>
      <c r="HPW65" s="274"/>
      <c r="HPX65" s="274"/>
      <c r="HPY65" s="274"/>
      <c r="HPZ65" s="274"/>
      <c r="HQA65" s="274"/>
      <c r="HQB65" s="274"/>
      <c r="HQC65" s="274"/>
      <c r="HQD65" s="274"/>
      <c r="HQE65" s="274"/>
      <c r="HQF65" s="274"/>
      <c r="HQG65" s="274"/>
      <c r="HQH65" s="274"/>
      <c r="HQI65" s="274"/>
      <c r="HQJ65" s="274"/>
      <c r="HQK65" s="274"/>
      <c r="HQL65" s="274"/>
      <c r="HQM65" s="274"/>
      <c r="HQN65" s="274"/>
      <c r="HQO65" s="274"/>
      <c r="HQP65" s="274"/>
      <c r="HQQ65" s="274"/>
      <c r="HQR65" s="274"/>
      <c r="HQS65" s="274"/>
      <c r="HQT65" s="274"/>
      <c r="HQU65" s="274"/>
      <c r="HQV65" s="274"/>
      <c r="HQW65" s="274"/>
      <c r="HQX65" s="274"/>
      <c r="HQY65" s="274"/>
      <c r="HQZ65" s="274"/>
      <c r="HRA65" s="274"/>
      <c r="HRB65" s="274"/>
      <c r="HRC65" s="274"/>
      <c r="HRD65" s="274"/>
      <c r="HRE65" s="274"/>
      <c r="HRF65" s="274"/>
      <c r="HRG65" s="274"/>
      <c r="HRH65" s="274"/>
      <c r="HRI65" s="274"/>
      <c r="HRJ65" s="274"/>
      <c r="HRK65" s="274"/>
      <c r="HRL65" s="274"/>
      <c r="HRM65" s="274"/>
      <c r="HRN65" s="274"/>
      <c r="HRO65" s="274"/>
      <c r="HRP65" s="274"/>
      <c r="HRQ65" s="274"/>
      <c r="HRR65" s="274"/>
      <c r="HRS65" s="274"/>
      <c r="HRT65" s="274"/>
      <c r="HRU65" s="274"/>
      <c r="HRV65" s="274"/>
      <c r="HRW65" s="274"/>
      <c r="HRX65" s="274"/>
      <c r="HRY65" s="274"/>
      <c r="HRZ65" s="274"/>
      <c r="HSA65" s="274"/>
      <c r="HSB65" s="274"/>
      <c r="HSC65" s="274"/>
      <c r="HSD65" s="274"/>
      <c r="HSE65" s="274"/>
      <c r="HSF65" s="274"/>
      <c r="HSG65" s="274"/>
      <c r="HSH65" s="274"/>
      <c r="HSI65" s="274"/>
      <c r="HSJ65" s="274"/>
      <c r="HSK65" s="274"/>
      <c r="HSL65" s="274"/>
      <c r="HSM65" s="274"/>
      <c r="HSN65" s="274"/>
      <c r="HSO65" s="274"/>
      <c r="HSP65" s="274"/>
      <c r="HSQ65" s="274"/>
      <c r="HSR65" s="274"/>
      <c r="HSS65" s="274"/>
      <c r="HST65" s="274"/>
      <c r="HSU65" s="274"/>
      <c r="HSV65" s="274"/>
      <c r="HSW65" s="274"/>
      <c r="HSX65" s="274"/>
      <c r="HSY65" s="274"/>
      <c r="HSZ65" s="274"/>
      <c r="HTA65" s="274"/>
      <c r="HTB65" s="274"/>
      <c r="HTC65" s="274"/>
      <c r="HTD65" s="274"/>
      <c r="HTE65" s="274"/>
      <c r="HTF65" s="274"/>
      <c r="HTG65" s="274"/>
      <c r="HTH65" s="274"/>
      <c r="HTI65" s="274"/>
      <c r="HTJ65" s="274"/>
      <c r="HTK65" s="274"/>
      <c r="HTL65" s="274"/>
      <c r="HTM65" s="274"/>
      <c r="HTN65" s="274"/>
      <c r="HTO65" s="274"/>
      <c r="HTP65" s="274"/>
      <c r="HTQ65" s="274"/>
      <c r="HTR65" s="274"/>
      <c r="HTS65" s="274"/>
      <c r="HTT65" s="274"/>
      <c r="HTU65" s="274"/>
      <c r="HTV65" s="274"/>
      <c r="HTW65" s="274"/>
      <c r="HTX65" s="274"/>
      <c r="HTY65" s="274"/>
      <c r="HTZ65" s="274"/>
      <c r="HUA65" s="274"/>
      <c r="HUB65" s="274"/>
      <c r="HUC65" s="274"/>
      <c r="HUD65" s="274"/>
      <c r="HUE65" s="274"/>
      <c r="HUF65" s="274"/>
      <c r="HUG65" s="274"/>
      <c r="HUH65" s="274"/>
      <c r="HUI65" s="274"/>
      <c r="HUJ65" s="274"/>
      <c r="HUK65" s="274"/>
      <c r="HUL65" s="274"/>
      <c r="HUM65" s="274"/>
      <c r="HUN65" s="274"/>
      <c r="HUO65" s="274"/>
      <c r="HUP65" s="274"/>
      <c r="HUQ65" s="274"/>
      <c r="HUR65" s="274"/>
      <c r="HUS65" s="274"/>
      <c r="HUT65" s="274"/>
      <c r="HUU65" s="274"/>
      <c r="HUV65" s="274"/>
      <c r="HUW65" s="274"/>
      <c r="HUX65" s="274"/>
      <c r="HUY65" s="274"/>
      <c r="HUZ65" s="274"/>
      <c r="HVA65" s="274"/>
      <c r="HVB65" s="274"/>
      <c r="HVC65" s="274"/>
      <c r="HVD65" s="274"/>
      <c r="HVE65" s="274"/>
      <c r="HVF65" s="274"/>
      <c r="HVG65" s="274"/>
      <c r="HVH65" s="274"/>
      <c r="HVI65" s="274"/>
      <c r="HVJ65" s="274"/>
      <c r="HVK65" s="274"/>
      <c r="HVL65" s="274"/>
      <c r="HVM65" s="274"/>
      <c r="HVN65" s="274"/>
      <c r="HVO65" s="274"/>
      <c r="HVP65" s="274"/>
      <c r="HVQ65" s="274"/>
      <c r="HVR65" s="274"/>
      <c r="HVS65" s="274"/>
      <c r="HVT65" s="274"/>
      <c r="HVU65" s="274"/>
      <c r="HVV65" s="274"/>
      <c r="HVW65" s="274"/>
      <c r="HVX65" s="274"/>
      <c r="HVY65" s="274"/>
      <c r="HVZ65" s="274"/>
      <c r="HWA65" s="274"/>
      <c r="HWB65" s="274"/>
      <c r="HWC65" s="274"/>
      <c r="HWD65" s="274"/>
      <c r="HWE65" s="274"/>
      <c r="HWF65" s="274"/>
      <c r="HWG65" s="274"/>
      <c r="HWH65" s="274"/>
      <c r="HWI65" s="274"/>
      <c r="HWJ65" s="274"/>
      <c r="HWK65" s="274"/>
      <c r="HWL65" s="274"/>
      <c r="HWM65" s="274"/>
      <c r="HWN65" s="274"/>
      <c r="HWO65" s="274"/>
      <c r="HWP65" s="274"/>
      <c r="HWQ65" s="274"/>
      <c r="HWR65" s="274"/>
      <c r="HWS65" s="274"/>
      <c r="HWT65" s="274"/>
      <c r="HWU65" s="274"/>
      <c r="HWV65" s="274"/>
      <c r="HWW65" s="274"/>
      <c r="HWX65" s="274"/>
      <c r="HWY65" s="274"/>
      <c r="HWZ65" s="274"/>
      <c r="HXA65" s="274"/>
      <c r="HXB65" s="274"/>
      <c r="HXC65" s="274"/>
      <c r="HXD65" s="274"/>
      <c r="HXE65" s="274"/>
      <c r="HXF65" s="274"/>
      <c r="HXG65" s="274"/>
      <c r="HXH65" s="274"/>
      <c r="HXI65" s="274"/>
      <c r="HXJ65" s="274"/>
      <c r="HXK65" s="274"/>
      <c r="HXL65" s="274"/>
      <c r="HXM65" s="274"/>
      <c r="HXN65" s="274"/>
      <c r="HXO65" s="274"/>
      <c r="HXP65" s="274"/>
      <c r="HXQ65" s="274"/>
      <c r="HXR65" s="274"/>
      <c r="HXS65" s="274"/>
      <c r="HXT65" s="274"/>
      <c r="HXU65" s="274"/>
      <c r="HXV65" s="274"/>
      <c r="HXW65" s="274"/>
      <c r="HXX65" s="274"/>
      <c r="HXY65" s="274"/>
      <c r="HXZ65" s="274"/>
      <c r="HYA65" s="274"/>
      <c r="HYB65" s="274"/>
      <c r="HYC65" s="274"/>
      <c r="HYD65" s="274"/>
      <c r="HYE65" s="274"/>
      <c r="HYF65" s="274"/>
      <c r="HYG65" s="274"/>
      <c r="HYH65" s="274"/>
      <c r="HYI65" s="274"/>
      <c r="HYJ65" s="274"/>
      <c r="HYK65" s="274"/>
      <c r="HYL65" s="274"/>
      <c r="HYM65" s="274"/>
      <c r="HYN65" s="274"/>
      <c r="HYO65" s="274"/>
      <c r="HYP65" s="274"/>
      <c r="HYQ65" s="274"/>
      <c r="HYR65" s="274"/>
      <c r="HYS65" s="274"/>
      <c r="HYT65" s="274"/>
      <c r="HYU65" s="274"/>
      <c r="HYV65" s="274"/>
      <c r="HYW65" s="274"/>
      <c r="HYX65" s="274"/>
      <c r="HYY65" s="274"/>
      <c r="HYZ65" s="274"/>
      <c r="HZA65" s="274"/>
      <c r="HZB65" s="274"/>
      <c r="HZC65" s="274"/>
      <c r="HZD65" s="274"/>
      <c r="HZE65" s="274"/>
      <c r="HZF65" s="274"/>
      <c r="HZG65" s="274"/>
      <c r="HZH65" s="274"/>
      <c r="HZI65" s="274"/>
      <c r="HZJ65" s="274"/>
      <c r="HZK65" s="274"/>
      <c r="HZL65" s="274"/>
      <c r="HZM65" s="274"/>
      <c r="HZN65" s="274"/>
      <c r="HZO65" s="274"/>
      <c r="HZP65" s="274"/>
      <c r="HZQ65" s="274"/>
      <c r="HZR65" s="274"/>
      <c r="HZS65" s="274"/>
      <c r="HZT65" s="274"/>
      <c r="HZU65" s="274"/>
      <c r="HZV65" s="274"/>
      <c r="HZW65" s="274"/>
      <c r="HZX65" s="274"/>
      <c r="HZY65" s="274"/>
      <c r="HZZ65" s="274"/>
      <c r="IAA65" s="274"/>
      <c r="IAB65" s="274"/>
      <c r="IAC65" s="274"/>
      <c r="IAD65" s="274"/>
      <c r="IAE65" s="274"/>
      <c r="IAF65" s="274"/>
      <c r="IAG65" s="274"/>
      <c r="IAH65" s="274"/>
      <c r="IAI65" s="274"/>
      <c r="IAJ65" s="274"/>
      <c r="IAK65" s="274"/>
      <c r="IAL65" s="274"/>
      <c r="IAM65" s="274"/>
      <c r="IAN65" s="274"/>
      <c r="IAO65" s="274"/>
      <c r="IAP65" s="274"/>
      <c r="IAQ65" s="274"/>
      <c r="IAR65" s="274"/>
      <c r="IAS65" s="274"/>
      <c r="IAT65" s="274"/>
      <c r="IAU65" s="274"/>
      <c r="IAV65" s="274"/>
      <c r="IAW65" s="274"/>
      <c r="IAX65" s="274"/>
      <c r="IAY65" s="274"/>
      <c r="IAZ65" s="274"/>
      <c r="IBA65" s="274"/>
      <c r="IBB65" s="274"/>
      <c r="IBC65" s="274"/>
      <c r="IBD65" s="274"/>
      <c r="IBE65" s="274"/>
      <c r="IBF65" s="274"/>
      <c r="IBG65" s="274"/>
      <c r="IBH65" s="274"/>
      <c r="IBI65" s="274"/>
      <c r="IBJ65" s="274"/>
      <c r="IBK65" s="274"/>
      <c r="IBL65" s="274"/>
      <c r="IBM65" s="274"/>
      <c r="IBN65" s="274"/>
      <c r="IBO65" s="274"/>
      <c r="IBP65" s="274"/>
      <c r="IBQ65" s="274"/>
      <c r="IBR65" s="274"/>
      <c r="IBS65" s="274"/>
      <c r="IBT65" s="274"/>
      <c r="IBU65" s="274"/>
      <c r="IBV65" s="274"/>
      <c r="IBW65" s="274"/>
      <c r="IBX65" s="274"/>
      <c r="IBY65" s="274"/>
      <c r="IBZ65" s="274"/>
      <c r="ICA65" s="274"/>
      <c r="ICB65" s="274"/>
      <c r="ICC65" s="274"/>
      <c r="ICD65" s="274"/>
      <c r="ICE65" s="274"/>
      <c r="ICF65" s="274"/>
      <c r="ICG65" s="274"/>
      <c r="ICH65" s="274"/>
      <c r="ICI65" s="274"/>
      <c r="ICJ65" s="274"/>
      <c r="ICK65" s="274"/>
      <c r="ICL65" s="274"/>
      <c r="ICM65" s="274"/>
      <c r="ICN65" s="274"/>
      <c r="ICO65" s="274"/>
      <c r="ICP65" s="274"/>
      <c r="ICQ65" s="274"/>
      <c r="ICR65" s="274"/>
      <c r="ICS65" s="274"/>
      <c r="ICT65" s="274"/>
      <c r="ICU65" s="274"/>
      <c r="ICV65" s="274"/>
      <c r="ICW65" s="274"/>
      <c r="ICX65" s="274"/>
      <c r="ICY65" s="274"/>
      <c r="ICZ65" s="274"/>
      <c r="IDA65" s="274"/>
      <c r="IDB65" s="274"/>
      <c r="IDC65" s="274"/>
      <c r="IDD65" s="274"/>
      <c r="IDE65" s="274"/>
      <c r="IDF65" s="274"/>
      <c r="IDG65" s="274"/>
      <c r="IDH65" s="274"/>
      <c r="IDI65" s="274"/>
      <c r="IDJ65" s="274"/>
      <c r="IDK65" s="274"/>
      <c r="IDL65" s="274"/>
      <c r="IDM65" s="274"/>
      <c r="IDN65" s="274"/>
      <c r="IDO65" s="274"/>
      <c r="IDP65" s="274"/>
      <c r="IDQ65" s="274"/>
      <c r="IDR65" s="274"/>
      <c r="IDS65" s="274"/>
      <c r="IDT65" s="274"/>
      <c r="IDU65" s="274"/>
      <c r="IDV65" s="274"/>
      <c r="IDW65" s="274"/>
      <c r="IDX65" s="274"/>
      <c r="IDY65" s="274"/>
      <c r="IDZ65" s="274"/>
      <c r="IEA65" s="274"/>
      <c r="IEB65" s="274"/>
      <c r="IEC65" s="274"/>
      <c r="IED65" s="274"/>
      <c r="IEE65" s="274"/>
      <c r="IEF65" s="274"/>
      <c r="IEG65" s="274"/>
      <c r="IEH65" s="274"/>
      <c r="IEI65" s="274"/>
      <c r="IEJ65" s="274"/>
      <c r="IEK65" s="274"/>
      <c r="IEL65" s="274"/>
      <c r="IEM65" s="274"/>
      <c r="IEN65" s="274"/>
      <c r="IEO65" s="274"/>
      <c r="IEP65" s="274"/>
      <c r="IEQ65" s="274"/>
      <c r="IER65" s="274"/>
      <c r="IES65" s="274"/>
      <c r="IET65" s="274"/>
      <c r="IEU65" s="274"/>
      <c r="IEV65" s="274"/>
      <c r="IEW65" s="274"/>
      <c r="IEX65" s="274"/>
      <c r="IEY65" s="274"/>
      <c r="IEZ65" s="274"/>
      <c r="IFA65" s="274"/>
      <c r="IFB65" s="274"/>
      <c r="IFC65" s="274"/>
      <c r="IFD65" s="274"/>
      <c r="IFE65" s="274"/>
      <c r="IFF65" s="274"/>
      <c r="IFG65" s="274"/>
      <c r="IFH65" s="274"/>
      <c r="IFI65" s="274"/>
      <c r="IFJ65" s="274"/>
      <c r="IFK65" s="274"/>
      <c r="IFL65" s="274"/>
      <c r="IFM65" s="274"/>
      <c r="IFN65" s="274"/>
      <c r="IFO65" s="274"/>
      <c r="IFP65" s="274"/>
      <c r="IFQ65" s="274"/>
      <c r="IFR65" s="274"/>
      <c r="IFS65" s="274"/>
      <c r="IFT65" s="274"/>
      <c r="IFU65" s="274"/>
      <c r="IFV65" s="274"/>
      <c r="IFW65" s="274"/>
      <c r="IFX65" s="274"/>
      <c r="IFY65" s="274"/>
      <c r="IFZ65" s="274"/>
      <c r="IGA65" s="274"/>
      <c r="IGB65" s="274"/>
      <c r="IGC65" s="274"/>
      <c r="IGD65" s="274"/>
      <c r="IGE65" s="274"/>
      <c r="IGF65" s="274"/>
      <c r="IGG65" s="274"/>
      <c r="IGH65" s="274"/>
      <c r="IGI65" s="274"/>
      <c r="IGJ65" s="274"/>
      <c r="IGK65" s="274"/>
      <c r="IGL65" s="274"/>
      <c r="IGM65" s="274"/>
      <c r="IGN65" s="274"/>
      <c r="IGO65" s="274"/>
      <c r="IGP65" s="274"/>
      <c r="IGQ65" s="274"/>
      <c r="IGR65" s="274"/>
      <c r="IGS65" s="274"/>
      <c r="IGT65" s="274"/>
      <c r="IGU65" s="274"/>
      <c r="IGV65" s="274"/>
      <c r="IGW65" s="274"/>
      <c r="IGX65" s="274"/>
      <c r="IGY65" s="274"/>
      <c r="IGZ65" s="274"/>
      <c r="IHA65" s="274"/>
      <c r="IHB65" s="274"/>
      <c r="IHC65" s="274"/>
      <c r="IHD65" s="274"/>
      <c r="IHE65" s="274"/>
      <c r="IHF65" s="274"/>
      <c r="IHG65" s="274"/>
      <c r="IHH65" s="274"/>
      <c r="IHI65" s="274"/>
      <c r="IHJ65" s="274"/>
      <c r="IHK65" s="274"/>
      <c r="IHL65" s="274"/>
      <c r="IHM65" s="274"/>
      <c r="IHN65" s="274"/>
      <c r="IHO65" s="274"/>
      <c r="IHP65" s="274"/>
      <c r="IHQ65" s="274"/>
      <c r="IHR65" s="274"/>
      <c r="IHS65" s="274"/>
      <c r="IHT65" s="274"/>
      <c r="IHU65" s="274"/>
      <c r="IHV65" s="274"/>
      <c r="IHW65" s="274"/>
      <c r="IHX65" s="274"/>
      <c r="IHY65" s="274"/>
      <c r="IHZ65" s="274"/>
      <c r="IIA65" s="274"/>
      <c r="IIB65" s="274"/>
      <c r="IIC65" s="274"/>
      <c r="IID65" s="274"/>
      <c r="IIE65" s="274"/>
      <c r="IIF65" s="274"/>
      <c r="IIG65" s="274"/>
      <c r="IIH65" s="274"/>
      <c r="III65" s="274"/>
      <c r="IIJ65" s="274"/>
      <c r="IIK65" s="274"/>
      <c r="IIL65" s="274"/>
      <c r="IIM65" s="274"/>
      <c r="IIN65" s="274"/>
      <c r="IIO65" s="274"/>
      <c r="IIP65" s="274"/>
      <c r="IIQ65" s="274"/>
      <c r="IIR65" s="274"/>
      <c r="IIS65" s="274"/>
      <c r="IIT65" s="274"/>
      <c r="IIU65" s="274"/>
      <c r="IIV65" s="274"/>
      <c r="IIW65" s="274"/>
      <c r="IIX65" s="274"/>
      <c r="IIY65" s="274"/>
      <c r="IIZ65" s="274"/>
      <c r="IJA65" s="274"/>
      <c r="IJB65" s="274"/>
      <c r="IJC65" s="274"/>
      <c r="IJD65" s="274"/>
      <c r="IJE65" s="274"/>
      <c r="IJF65" s="274"/>
      <c r="IJG65" s="274"/>
      <c r="IJH65" s="274"/>
      <c r="IJI65" s="274"/>
      <c r="IJJ65" s="274"/>
      <c r="IJK65" s="274"/>
      <c r="IJL65" s="274"/>
      <c r="IJM65" s="274"/>
      <c r="IJN65" s="274"/>
      <c r="IJO65" s="274"/>
      <c r="IJP65" s="274"/>
      <c r="IJQ65" s="274"/>
      <c r="IJR65" s="274"/>
      <c r="IJS65" s="274"/>
      <c r="IJT65" s="274"/>
      <c r="IJU65" s="274"/>
      <c r="IJV65" s="274"/>
      <c r="IJW65" s="274"/>
      <c r="IJX65" s="274"/>
      <c r="IJY65" s="274"/>
      <c r="IJZ65" s="274"/>
      <c r="IKA65" s="274"/>
      <c r="IKB65" s="274"/>
      <c r="IKC65" s="274"/>
      <c r="IKD65" s="274"/>
      <c r="IKE65" s="274"/>
      <c r="IKF65" s="274"/>
      <c r="IKG65" s="274"/>
      <c r="IKH65" s="274"/>
      <c r="IKI65" s="274"/>
      <c r="IKJ65" s="274"/>
      <c r="IKK65" s="274"/>
      <c r="IKL65" s="274"/>
      <c r="IKM65" s="274"/>
      <c r="IKN65" s="274"/>
      <c r="IKO65" s="274"/>
      <c r="IKP65" s="274"/>
      <c r="IKQ65" s="274"/>
      <c r="IKR65" s="274"/>
      <c r="IKS65" s="274"/>
      <c r="IKT65" s="274"/>
      <c r="IKU65" s="274"/>
      <c r="IKV65" s="274"/>
      <c r="IKW65" s="274"/>
      <c r="IKX65" s="274"/>
      <c r="IKY65" s="274"/>
      <c r="IKZ65" s="274"/>
      <c r="ILA65" s="274"/>
      <c r="ILB65" s="274"/>
      <c r="ILC65" s="274"/>
      <c r="ILD65" s="274"/>
      <c r="ILE65" s="274"/>
      <c r="ILF65" s="274"/>
      <c r="ILG65" s="274"/>
      <c r="ILH65" s="274"/>
      <c r="ILI65" s="274"/>
      <c r="ILJ65" s="274"/>
      <c r="ILK65" s="274"/>
      <c r="ILL65" s="274"/>
      <c r="ILM65" s="274"/>
      <c r="ILN65" s="274"/>
      <c r="ILO65" s="274"/>
      <c r="ILP65" s="274"/>
      <c r="ILQ65" s="274"/>
      <c r="ILR65" s="274"/>
      <c r="ILS65" s="274"/>
      <c r="ILT65" s="274"/>
      <c r="ILU65" s="274"/>
      <c r="ILV65" s="274"/>
      <c r="ILW65" s="274"/>
      <c r="ILX65" s="274"/>
      <c r="ILY65" s="274"/>
      <c r="ILZ65" s="274"/>
      <c r="IMA65" s="274"/>
      <c r="IMB65" s="274"/>
      <c r="IMC65" s="274"/>
      <c r="IMD65" s="274"/>
      <c r="IME65" s="274"/>
      <c r="IMF65" s="274"/>
      <c r="IMG65" s="274"/>
      <c r="IMH65" s="274"/>
      <c r="IMI65" s="274"/>
      <c r="IMJ65" s="274"/>
      <c r="IMK65" s="274"/>
      <c r="IML65" s="274"/>
      <c r="IMM65" s="274"/>
      <c r="IMN65" s="274"/>
      <c r="IMO65" s="274"/>
      <c r="IMP65" s="274"/>
      <c r="IMQ65" s="274"/>
      <c r="IMR65" s="274"/>
      <c r="IMS65" s="274"/>
      <c r="IMT65" s="274"/>
      <c r="IMU65" s="274"/>
      <c r="IMV65" s="274"/>
      <c r="IMW65" s="274"/>
      <c r="IMX65" s="274"/>
      <c r="IMY65" s="274"/>
      <c r="IMZ65" s="274"/>
      <c r="INA65" s="274"/>
      <c r="INB65" s="274"/>
      <c r="INC65" s="274"/>
      <c r="IND65" s="274"/>
      <c r="INE65" s="274"/>
      <c r="INF65" s="274"/>
      <c r="ING65" s="274"/>
      <c r="INH65" s="274"/>
      <c r="INI65" s="274"/>
      <c r="INJ65" s="274"/>
      <c r="INK65" s="274"/>
      <c r="INL65" s="274"/>
      <c r="INM65" s="274"/>
      <c r="INN65" s="274"/>
      <c r="INO65" s="274"/>
      <c r="INP65" s="274"/>
      <c r="INQ65" s="274"/>
      <c r="INR65" s="274"/>
      <c r="INS65" s="274"/>
      <c r="INT65" s="274"/>
      <c r="INU65" s="274"/>
      <c r="INV65" s="274"/>
      <c r="INW65" s="274"/>
      <c r="INX65" s="274"/>
      <c r="INY65" s="274"/>
      <c r="INZ65" s="274"/>
      <c r="IOA65" s="274"/>
      <c r="IOB65" s="274"/>
      <c r="IOC65" s="274"/>
      <c r="IOD65" s="274"/>
      <c r="IOE65" s="274"/>
      <c r="IOF65" s="274"/>
      <c r="IOG65" s="274"/>
      <c r="IOH65" s="274"/>
      <c r="IOI65" s="274"/>
      <c r="IOJ65" s="274"/>
      <c r="IOK65" s="274"/>
      <c r="IOL65" s="274"/>
      <c r="IOM65" s="274"/>
      <c r="ION65" s="274"/>
      <c r="IOO65" s="274"/>
      <c r="IOP65" s="274"/>
      <c r="IOQ65" s="274"/>
      <c r="IOR65" s="274"/>
      <c r="IOS65" s="274"/>
      <c r="IOT65" s="274"/>
      <c r="IOU65" s="274"/>
      <c r="IOV65" s="274"/>
      <c r="IOW65" s="274"/>
      <c r="IOX65" s="274"/>
      <c r="IOY65" s="274"/>
      <c r="IOZ65" s="274"/>
      <c r="IPA65" s="274"/>
      <c r="IPB65" s="274"/>
      <c r="IPC65" s="274"/>
      <c r="IPD65" s="274"/>
      <c r="IPE65" s="274"/>
      <c r="IPF65" s="274"/>
      <c r="IPG65" s="274"/>
      <c r="IPH65" s="274"/>
      <c r="IPI65" s="274"/>
      <c r="IPJ65" s="274"/>
      <c r="IPK65" s="274"/>
      <c r="IPL65" s="274"/>
      <c r="IPM65" s="274"/>
      <c r="IPN65" s="274"/>
      <c r="IPO65" s="274"/>
      <c r="IPP65" s="274"/>
      <c r="IPQ65" s="274"/>
      <c r="IPR65" s="274"/>
      <c r="IPS65" s="274"/>
      <c r="IPT65" s="274"/>
      <c r="IPU65" s="274"/>
      <c r="IPV65" s="274"/>
      <c r="IPW65" s="274"/>
      <c r="IPX65" s="274"/>
      <c r="IPY65" s="274"/>
      <c r="IPZ65" s="274"/>
      <c r="IQA65" s="274"/>
      <c r="IQB65" s="274"/>
      <c r="IQC65" s="274"/>
      <c r="IQD65" s="274"/>
      <c r="IQE65" s="274"/>
      <c r="IQF65" s="274"/>
      <c r="IQG65" s="274"/>
      <c r="IQH65" s="274"/>
      <c r="IQI65" s="274"/>
      <c r="IQJ65" s="274"/>
      <c r="IQK65" s="274"/>
      <c r="IQL65" s="274"/>
      <c r="IQM65" s="274"/>
      <c r="IQN65" s="274"/>
      <c r="IQO65" s="274"/>
      <c r="IQP65" s="274"/>
      <c r="IQQ65" s="274"/>
      <c r="IQR65" s="274"/>
      <c r="IQS65" s="274"/>
      <c r="IQT65" s="274"/>
      <c r="IQU65" s="274"/>
      <c r="IQV65" s="274"/>
      <c r="IQW65" s="274"/>
      <c r="IQX65" s="274"/>
      <c r="IQY65" s="274"/>
      <c r="IQZ65" s="274"/>
      <c r="IRA65" s="274"/>
      <c r="IRB65" s="274"/>
      <c r="IRC65" s="274"/>
      <c r="IRD65" s="274"/>
      <c r="IRE65" s="274"/>
      <c r="IRF65" s="274"/>
      <c r="IRG65" s="274"/>
      <c r="IRH65" s="274"/>
      <c r="IRI65" s="274"/>
      <c r="IRJ65" s="274"/>
      <c r="IRK65" s="274"/>
      <c r="IRL65" s="274"/>
      <c r="IRM65" s="274"/>
      <c r="IRN65" s="274"/>
      <c r="IRO65" s="274"/>
      <c r="IRP65" s="274"/>
      <c r="IRQ65" s="274"/>
      <c r="IRR65" s="274"/>
      <c r="IRS65" s="274"/>
      <c r="IRT65" s="274"/>
      <c r="IRU65" s="274"/>
      <c r="IRV65" s="274"/>
      <c r="IRW65" s="274"/>
      <c r="IRX65" s="274"/>
      <c r="IRY65" s="274"/>
      <c r="IRZ65" s="274"/>
      <c r="ISA65" s="274"/>
      <c r="ISB65" s="274"/>
      <c r="ISC65" s="274"/>
      <c r="ISD65" s="274"/>
      <c r="ISE65" s="274"/>
      <c r="ISF65" s="274"/>
      <c r="ISG65" s="274"/>
      <c r="ISH65" s="274"/>
      <c r="ISI65" s="274"/>
      <c r="ISJ65" s="274"/>
      <c r="ISK65" s="274"/>
      <c r="ISL65" s="274"/>
      <c r="ISM65" s="274"/>
      <c r="ISN65" s="274"/>
      <c r="ISO65" s="274"/>
      <c r="ISP65" s="274"/>
      <c r="ISQ65" s="274"/>
      <c r="ISR65" s="274"/>
      <c r="ISS65" s="274"/>
      <c r="IST65" s="274"/>
      <c r="ISU65" s="274"/>
      <c r="ISV65" s="274"/>
      <c r="ISW65" s="274"/>
      <c r="ISX65" s="274"/>
      <c r="ISY65" s="274"/>
      <c r="ISZ65" s="274"/>
      <c r="ITA65" s="274"/>
      <c r="ITB65" s="274"/>
      <c r="ITC65" s="274"/>
      <c r="ITD65" s="274"/>
      <c r="ITE65" s="274"/>
      <c r="ITF65" s="274"/>
      <c r="ITG65" s="274"/>
      <c r="ITH65" s="274"/>
      <c r="ITI65" s="274"/>
      <c r="ITJ65" s="274"/>
      <c r="ITK65" s="274"/>
      <c r="ITL65" s="274"/>
      <c r="ITM65" s="274"/>
      <c r="ITN65" s="274"/>
      <c r="ITO65" s="274"/>
      <c r="ITP65" s="274"/>
      <c r="ITQ65" s="274"/>
      <c r="ITR65" s="274"/>
      <c r="ITS65" s="274"/>
      <c r="ITT65" s="274"/>
      <c r="ITU65" s="274"/>
      <c r="ITV65" s="274"/>
      <c r="ITW65" s="274"/>
      <c r="ITX65" s="274"/>
      <c r="ITY65" s="274"/>
      <c r="ITZ65" s="274"/>
      <c r="IUA65" s="274"/>
      <c r="IUB65" s="274"/>
      <c r="IUC65" s="274"/>
      <c r="IUD65" s="274"/>
      <c r="IUE65" s="274"/>
      <c r="IUF65" s="274"/>
      <c r="IUG65" s="274"/>
      <c r="IUH65" s="274"/>
      <c r="IUI65" s="274"/>
      <c r="IUJ65" s="274"/>
      <c r="IUK65" s="274"/>
      <c r="IUL65" s="274"/>
      <c r="IUM65" s="274"/>
      <c r="IUN65" s="274"/>
      <c r="IUO65" s="274"/>
      <c r="IUP65" s="274"/>
      <c r="IUQ65" s="274"/>
      <c r="IUR65" s="274"/>
      <c r="IUS65" s="274"/>
      <c r="IUT65" s="274"/>
      <c r="IUU65" s="274"/>
      <c r="IUV65" s="274"/>
      <c r="IUW65" s="274"/>
      <c r="IUX65" s="274"/>
      <c r="IUY65" s="274"/>
      <c r="IUZ65" s="274"/>
      <c r="IVA65" s="274"/>
      <c r="IVB65" s="274"/>
      <c r="IVC65" s="274"/>
      <c r="IVD65" s="274"/>
      <c r="IVE65" s="274"/>
      <c r="IVF65" s="274"/>
      <c r="IVG65" s="274"/>
      <c r="IVH65" s="274"/>
      <c r="IVI65" s="274"/>
      <c r="IVJ65" s="274"/>
      <c r="IVK65" s="274"/>
      <c r="IVL65" s="274"/>
      <c r="IVM65" s="274"/>
      <c r="IVN65" s="274"/>
      <c r="IVO65" s="274"/>
      <c r="IVP65" s="274"/>
      <c r="IVQ65" s="274"/>
      <c r="IVR65" s="274"/>
      <c r="IVS65" s="274"/>
      <c r="IVT65" s="274"/>
      <c r="IVU65" s="274"/>
      <c r="IVV65" s="274"/>
      <c r="IVW65" s="274"/>
      <c r="IVX65" s="274"/>
      <c r="IVY65" s="274"/>
      <c r="IVZ65" s="274"/>
      <c r="IWA65" s="274"/>
      <c r="IWB65" s="274"/>
      <c r="IWC65" s="274"/>
      <c r="IWD65" s="274"/>
      <c r="IWE65" s="274"/>
      <c r="IWF65" s="274"/>
      <c r="IWG65" s="274"/>
      <c r="IWH65" s="274"/>
      <c r="IWI65" s="274"/>
      <c r="IWJ65" s="274"/>
      <c r="IWK65" s="274"/>
      <c r="IWL65" s="274"/>
      <c r="IWM65" s="274"/>
      <c r="IWN65" s="274"/>
      <c r="IWO65" s="274"/>
      <c r="IWP65" s="274"/>
      <c r="IWQ65" s="274"/>
      <c r="IWR65" s="274"/>
      <c r="IWS65" s="274"/>
      <c r="IWT65" s="274"/>
      <c r="IWU65" s="274"/>
      <c r="IWV65" s="274"/>
      <c r="IWW65" s="274"/>
      <c r="IWX65" s="274"/>
      <c r="IWY65" s="274"/>
      <c r="IWZ65" s="274"/>
      <c r="IXA65" s="274"/>
      <c r="IXB65" s="274"/>
      <c r="IXC65" s="274"/>
      <c r="IXD65" s="274"/>
      <c r="IXE65" s="274"/>
      <c r="IXF65" s="274"/>
      <c r="IXG65" s="274"/>
      <c r="IXH65" s="274"/>
      <c r="IXI65" s="274"/>
      <c r="IXJ65" s="274"/>
      <c r="IXK65" s="274"/>
      <c r="IXL65" s="274"/>
      <c r="IXM65" s="274"/>
      <c r="IXN65" s="274"/>
      <c r="IXO65" s="274"/>
      <c r="IXP65" s="274"/>
      <c r="IXQ65" s="274"/>
      <c r="IXR65" s="274"/>
      <c r="IXS65" s="274"/>
      <c r="IXT65" s="274"/>
      <c r="IXU65" s="274"/>
      <c r="IXV65" s="274"/>
      <c r="IXW65" s="274"/>
      <c r="IXX65" s="274"/>
      <c r="IXY65" s="274"/>
      <c r="IXZ65" s="274"/>
      <c r="IYA65" s="274"/>
      <c r="IYB65" s="274"/>
      <c r="IYC65" s="274"/>
      <c r="IYD65" s="274"/>
      <c r="IYE65" s="274"/>
      <c r="IYF65" s="274"/>
      <c r="IYG65" s="274"/>
      <c r="IYH65" s="274"/>
      <c r="IYI65" s="274"/>
      <c r="IYJ65" s="274"/>
      <c r="IYK65" s="274"/>
      <c r="IYL65" s="274"/>
      <c r="IYM65" s="274"/>
      <c r="IYN65" s="274"/>
      <c r="IYO65" s="274"/>
      <c r="IYP65" s="274"/>
      <c r="IYQ65" s="274"/>
      <c r="IYR65" s="274"/>
      <c r="IYS65" s="274"/>
      <c r="IYT65" s="274"/>
      <c r="IYU65" s="274"/>
      <c r="IYV65" s="274"/>
      <c r="IYW65" s="274"/>
      <c r="IYX65" s="274"/>
      <c r="IYY65" s="274"/>
      <c r="IYZ65" s="274"/>
      <c r="IZA65" s="274"/>
      <c r="IZB65" s="274"/>
      <c r="IZC65" s="274"/>
      <c r="IZD65" s="274"/>
      <c r="IZE65" s="274"/>
      <c r="IZF65" s="274"/>
      <c r="IZG65" s="274"/>
      <c r="IZH65" s="274"/>
      <c r="IZI65" s="274"/>
      <c r="IZJ65" s="274"/>
      <c r="IZK65" s="274"/>
      <c r="IZL65" s="274"/>
      <c r="IZM65" s="274"/>
      <c r="IZN65" s="274"/>
      <c r="IZO65" s="274"/>
      <c r="IZP65" s="274"/>
      <c r="IZQ65" s="274"/>
      <c r="IZR65" s="274"/>
      <c r="IZS65" s="274"/>
      <c r="IZT65" s="274"/>
      <c r="IZU65" s="274"/>
      <c r="IZV65" s="274"/>
      <c r="IZW65" s="274"/>
      <c r="IZX65" s="274"/>
      <c r="IZY65" s="274"/>
      <c r="IZZ65" s="274"/>
      <c r="JAA65" s="274"/>
      <c r="JAB65" s="274"/>
      <c r="JAC65" s="274"/>
      <c r="JAD65" s="274"/>
      <c r="JAE65" s="274"/>
      <c r="JAF65" s="274"/>
      <c r="JAG65" s="274"/>
      <c r="JAH65" s="274"/>
      <c r="JAI65" s="274"/>
      <c r="JAJ65" s="274"/>
      <c r="JAK65" s="274"/>
      <c r="JAL65" s="274"/>
      <c r="JAM65" s="274"/>
      <c r="JAN65" s="274"/>
      <c r="JAO65" s="274"/>
      <c r="JAP65" s="274"/>
      <c r="JAQ65" s="274"/>
      <c r="JAR65" s="274"/>
      <c r="JAS65" s="274"/>
      <c r="JAT65" s="274"/>
      <c r="JAU65" s="274"/>
      <c r="JAV65" s="274"/>
      <c r="JAW65" s="274"/>
      <c r="JAX65" s="274"/>
      <c r="JAY65" s="274"/>
      <c r="JAZ65" s="274"/>
      <c r="JBA65" s="274"/>
      <c r="JBB65" s="274"/>
      <c r="JBC65" s="274"/>
      <c r="JBD65" s="274"/>
      <c r="JBE65" s="274"/>
      <c r="JBF65" s="274"/>
      <c r="JBG65" s="274"/>
      <c r="JBH65" s="274"/>
      <c r="JBI65" s="274"/>
      <c r="JBJ65" s="274"/>
      <c r="JBK65" s="274"/>
      <c r="JBL65" s="274"/>
      <c r="JBM65" s="274"/>
      <c r="JBN65" s="274"/>
      <c r="JBO65" s="274"/>
      <c r="JBP65" s="274"/>
      <c r="JBQ65" s="274"/>
      <c r="JBR65" s="274"/>
      <c r="JBS65" s="274"/>
      <c r="JBT65" s="274"/>
      <c r="JBU65" s="274"/>
      <c r="JBV65" s="274"/>
      <c r="JBW65" s="274"/>
      <c r="JBX65" s="274"/>
      <c r="JBY65" s="274"/>
      <c r="JBZ65" s="274"/>
      <c r="JCA65" s="274"/>
      <c r="JCB65" s="274"/>
      <c r="JCC65" s="274"/>
      <c r="JCD65" s="274"/>
      <c r="JCE65" s="274"/>
      <c r="JCF65" s="274"/>
      <c r="JCG65" s="274"/>
      <c r="JCH65" s="274"/>
      <c r="JCI65" s="274"/>
      <c r="JCJ65" s="274"/>
      <c r="JCK65" s="274"/>
      <c r="JCL65" s="274"/>
      <c r="JCM65" s="274"/>
      <c r="JCN65" s="274"/>
      <c r="JCO65" s="274"/>
      <c r="JCP65" s="274"/>
      <c r="JCQ65" s="274"/>
      <c r="JCR65" s="274"/>
      <c r="JCS65" s="274"/>
      <c r="JCT65" s="274"/>
      <c r="JCU65" s="274"/>
      <c r="JCV65" s="274"/>
      <c r="JCW65" s="274"/>
      <c r="JCX65" s="274"/>
      <c r="JCY65" s="274"/>
      <c r="JCZ65" s="274"/>
      <c r="JDA65" s="274"/>
      <c r="JDB65" s="274"/>
      <c r="JDC65" s="274"/>
      <c r="JDD65" s="274"/>
      <c r="JDE65" s="274"/>
      <c r="JDF65" s="274"/>
      <c r="JDG65" s="274"/>
      <c r="JDH65" s="274"/>
      <c r="JDI65" s="274"/>
      <c r="JDJ65" s="274"/>
      <c r="JDK65" s="274"/>
      <c r="JDL65" s="274"/>
      <c r="JDM65" s="274"/>
      <c r="JDN65" s="274"/>
      <c r="JDO65" s="274"/>
      <c r="JDP65" s="274"/>
      <c r="JDQ65" s="274"/>
      <c r="JDR65" s="274"/>
      <c r="JDS65" s="274"/>
      <c r="JDT65" s="274"/>
      <c r="JDU65" s="274"/>
      <c r="JDV65" s="274"/>
      <c r="JDW65" s="274"/>
      <c r="JDX65" s="274"/>
      <c r="JDY65" s="274"/>
      <c r="JDZ65" s="274"/>
      <c r="JEA65" s="274"/>
      <c r="JEB65" s="274"/>
      <c r="JEC65" s="274"/>
      <c r="JED65" s="274"/>
      <c r="JEE65" s="274"/>
      <c r="JEF65" s="274"/>
      <c r="JEG65" s="274"/>
      <c r="JEH65" s="274"/>
      <c r="JEI65" s="274"/>
      <c r="JEJ65" s="274"/>
      <c r="JEK65" s="274"/>
      <c r="JEL65" s="274"/>
      <c r="JEM65" s="274"/>
      <c r="JEN65" s="274"/>
      <c r="JEO65" s="274"/>
      <c r="JEP65" s="274"/>
      <c r="JEQ65" s="274"/>
      <c r="JER65" s="274"/>
      <c r="JES65" s="274"/>
      <c r="JET65" s="274"/>
      <c r="JEU65" s="274"/>
      <c r="JEV65" s="274"/>
      <c r="JEW65" s="274"/>
      <c r="JEX65" s="274"/>
      <c r="JEY65" s="274"/>
      <c r="JEZ65" s="274"/>
      <c r="JFA65" s="274"/>
      <c r="JFB65" s="274"/>
      <c r="JFC65" s="274"/>
      <c r="JFD65" s="274"/>
      <c r="JFE65" s="274"/>
      <c r="JFF65" s="274"/>
      <c r="JFG65" s="274"/>
      <c r="JFH65" s="274"/>
      <c r="JFI65" s="274"/>
      <c r="JFJ65" s="274"/>
      <c r="JFK65" s="274"/>
      <c r="JFL65" s="274"/>
      <c r="JFM65" s="274"/>
      <c r="JFN65" s="274"/>
      <c r="JFO65" s="274"/>
      <c r="JFP65" s="274"/>
      <c r="JFQ65" s="274"/>
      <c r="JFR65" s="274"/>
      <c r="JFS65" s="274"/>
      <c r="JFT65" s="274"/>
      <c r="JFU65" s="274"/>
      <c r="JFV65" s="274"/>
      <c r="JFW65" s="274"/>
      <c r="JFX65" s="274"/>
      <c r="JFY65" s="274"/>
      <c r="JFZ65" s="274"/>
      <c r="JGA65" s="274"/>
      <c r="JGB65" s="274"/>
      <c r="JGC65" s="274"/>
      <c r="JGD65" s="274"/>
      <c r="JGE65" s="274"/>
      <c r="JGF65" s="274"/>
      <c r="JGG65" s="274"/>
      <c r="JGH65" s="274"/>
      <c r="JGI65" s="274"/>
      <c r="JGJ65" s="274"/>
      <c r="JGK65" s="274"/>
      <c r="JGL65" s="274"/>
      <c r="JGM65" s="274"/>
      <c r="JGN65" s="274"/>
      <c r="JGO65" s="274"/>
      <c r="JGP65" s="274"/>
      <c r="JGQ65" s="274"/>
      <c r="JGR65" s="274"/>
      <c r="JGS65" s="274"/>
      <c r="JGT65" s="274"/>
      <c r="JGU65" s="274"/>
      <c r="JGV65" s="274"/>
      <c r="JGW65" s="274"/>
      <c r="JGX65" s="274"/>
      <c r="JGY65" s="274"/>
      <c r="JGZ65" s="274"/>
      <c r="JHA65" s="274"/>
      <c r="JHB65" s="274"/>
      <c r="JHC65" s="274"/>
      <c r="JHD65" s="274"/>
      <c r="JHE65" s="274"/>
      <c r="JHF65" s="274"/>
      <c r="JHG65" s="274"/>
      <c r="JHH65" s="274"/>
      <c r="JHI65" s="274"/>
      <c r="JHJ65" s="274"/>
      <c r="JHK65" s="274"/>
      <c r="JHL65" s="274"/>
      <c r="JHM65" s="274"/>
      <c r="JHN65" s="274"/>
      <c r="JHO65" s="274"/>
      <c r="JHP65" s="274"/>
      <c r="JHQ65" s="274"/>
      <c r="JHR65" s="274"/>
      <c r="JHS65" s="274"/>
      <c r="JHT65" s="274"/>
      <c r="JHU65" s="274"/>
      <c r="JHV65" s="274"/>
      <c r="JHW65" s="274"/>
      <c r="JHX65" s="274"/>
      <c r="JHY65" s="274"/>
      <c r="JHZ65" s="274"/>
      <c r="JIA65" s="274"/>
      <c r="JIB65" s="274"/>
      <c r="JIC65" s="274"/>
      <c r="JID65" s="274"/>
      <c r="JIE65" s="274"/>
      <c r="JIF65" s="274"/>
      <c r="JIG65" s="274"/>
      <c r="JIH65" s="274"/>
      <c r="JII65" s="274"/>
      <c r="JIJ65" s="274"/>
      <c r="JIK65" s="274"/>
      <c r="JIL65" s="274"/>
      <c r="JIM65" s="274"/>
      <c r="JIN65" s="274"/>
      <c r="JIO65" s="274"/>
      <c r="JIP65" s="274"/>
      <c r="JIQ65" s="274"/>
      <c r="JIR65" s="274"/>
      <c r="JIS65" s="274"/>
      <c r="JIT65" s="274"/>
      <c r="JIU65" s="274"/>
      <c r="JIV65" s="274"/>
      <c r="JIW65" s="274"/>
      <c r="JIX65" s="274"/>
      <c r="JIY65" s="274"/>
      <c r="JIZ65" s="274"/>
      <c r="JJA65" s="274"/>
      <c r="JJB65" s="274"/>
      <c r="JJC65" s="274"/>
      <c r="JJD65" s="274"/>
      <c r="JJE65" s="274"/>
      <c r="JJF65" s="274"/>
      <c r="JJG65" s="274"/>
      <c r="JJH65" s="274"/>
      <c r="JJI65" s="274"/>
      <c r="JJJ65" s="274"/>
      <c r="JJK65" s="274"/>
      <c r="JJL65" s="274"/>
      <c r="JJM65" s="274"/>
      <c r="JJN65" s="274"/>
      <c r="JJO65" s="274"/>
      <c r="JJP65" s="274"/>
      <c r="JJQ65" s="274"/>
      <c r="JJR65" s="274"/>
      <c r="JJS65" s="274"/>
      <c r="JJT65" s="274"/>
      <c r="JJU65" s="274"/>
      <c r="JJV65" s="274"/>
      <c r="JJW65" s="274"/>
      <c r="JJX65" s="274"/>
      <c r="JJY65" s="274"/>
      <c r="JJZ65" s="274"/>
      <c r="JKA65" s="274"/>
      <c r="JKB65" s="274"/>
      <c r="JKC65" s="274"/>
      <c r="JKD65" s="274"/>
      <c r="JKE65" s="274"/>
      <c r="JKF65" s="274"/>
      <c r="JKG65" s="274"/>
      <c r="JKH65" s="274"/>
      <c r="JKI65" s="274"/>
      <c r="JKJ65" s="274"/>
      <c r="JKK65" s="274"/>
      <c r="JKL65" s="274"/>
      <c r="JKM65" s="274"/>
      <c r="JKN65" s="274"/>
      <c r="JKO65" s="274"/>
      <c r="JKP65" s="274"/>
      <c r="JKQ65" s="274"/>
      <c r="JKR65" s="274"/>
      <c r="JKS65" s="274"/>
      <c r="JKT65" s="274"/>
      <c r="JKU65" s="274"/>
      <c r="JKV65" s="274"/>
      <c r="JKW65" s="274"/>
      <c r="JKX65" s="274"/>
      <c r="JKY65" s="274"/>
      <c r="JKZ65" s="274"/>
      <c r="JLA65" s="274"/>
      <c r="JLB65" s="274"/>
      <c r="JLC65" s="274"/>
      <c r="JLD65" s="274"/>
      <c r="JLE65" s="274"/>
      <c r="JLF65" s="274"/>
      <c r="JLG65" s="274"/>
      <c r="JLH65" s="274"/>
      <c r="JLI65" s="274"/>
      <c r="JLJ65" s="274"/>
      <c r="JLK65" s="274"/>
      <c r="JLL65" s="274"/>
      <c r="JLM65" s="274"/>
      <c r="JLN65" s="274"/>
      <c r="JLO65" s="274"/>
      <c r="JLP65" s="274"/>
      <c r="JLQ65" s="274"/>
      <c r="JLR65" s="274"/>
      <c r="JLS65" s="274"/>
      <c r="JLT65" s="274"/>
      <c r="JLU65" s="274"/>
      <c r="JLV65" s="274"/>
      <c r="JLW65" s="274"/>
      <c r="JLX65" s="274"/>
      <c r="JLY65" s="274"/>
      <c r="JLZ65" s="274"/>
      <c r="JMA65" s="274"/>
      <c r="JMB65" s="274"/>
      <c r="JMC65" s="274"/>
      <c r="JMD65" s="274"/>
      <c r="JME65" s="274"/>
      <c r="JMF65" s="274"/>
      <c r="JMG65" s="274"/>
      <c r="JMH65" s="274"/>
      <c r="JMI65" s="274"/>
      <c r="JMJ65" s="274"/>
      <c r="JMK65" s="274"/>
      <c r="JML65" s="274"/>
      <c r="JMM65" s="274"/>
      <c r="JMN65" s="274"/>
      <c r="JMO65" s="274"/>
      <c r="JMP65" s="274"/>
      <c r="JMQ65" s="274"/>
      <c r="JMR65" s="274"/>
      <c r="JMS65" s="274"/>
      <c r="JMT65" s="274"/>
      <c r="JMU65" s="274"/>
      <c r="JMV65" s="274"/>
      <c r="JMW65" s="274"/>
      <c r="JMX65" s="274"/>
      <c r="JMY65" s="274"/>
      <c r="JMZ65" s="274"/>
      <c r="JNA65" s="274"/>
      <c r="JNB65" s="274"/>
      <c r="JNC65" s="274"/>
      <c r="JND65" s="274"/>
      <c r="JNE65" s="274"/>
      <c r="JNF65" s="274"/>
      <c r="JNG65" s="274"/>
      <c r="JNH65" s="274"/>
      <c r="JNI65" s="274"/>
      <c r="JNJ65" s="274"/>
      <c r="JNK65" s="274"/>
      <c r="JNL65" s="274"/>
      <c r="JNM65" s="274"/>
      <c r="JNN65" s="274"/>
      <c r="JNO65" s="274"/>
      <c r="JNP65" s="274"/>
      <c r="JNQ65" s="274"/>
      <c r="JNR65" s="274"/>
      <c r="JNS65" s="274"/>
      <c r="JNT65" s="274"/>
      <c r="JNU65" s="274"/>
      <c r="JNV65" s="274"/>
      <c r="JNW65" s="274"/>
      <c r="JNX65" s="274"/>
      <c r="JNY65" s="274"/>
      <c r="JNZ65" s="274"/>
      <c r="JOA65" s="274"/>
      <c r="JOB65" s="274"/>
      <c r="JOC65" s="274"/>
      <c r="JOD65" s="274"/>
      <c r="JOE65" s="274"/>
      <c r="JOF65" s="274"/>
      <c r="JOG65" s="274"/>
      <c r="JOH65" s="274"/>
      <c r="JOI65" s="274"/>
      <c r="JOJ65" s="274"/>
      <c r="JOK65" s="274"/>
      <c r="JOL65" s="274"/>
      <c r="JOM65" s="274"/>
      <c r="JON65" s="274"/>
      <c r="JOO65" s="274"/>
      <c r="JOP65" s="274"/>
      <c r="JOQ65" s="274"/>
      <c r="JOR65" s="274"/>
      <c r="JOS65" s="274"/>
      <c r="JOT65" s="274"/>
      <c r="JOU65" s="274"/>
      <c r="JOV65" s="274"/>
      <c r="JOW65" s="274"/>
      <c r="JOX65" s="274"/>
      <c r="JOY65" s="274"/>
      <c r="JOZ65" s="274"/>
      <c r="JPA65" s="274"/>
      <c r="JPB65" s="274"/>
      <c r="JPC65" s="274"/>
      <c r="JPD65" s="274"/>
      <c r="JPE65" s="274"/>
      <c r="JPF65" s="274"/>
      <c r="JPG65" s="274"/>
      <c r="JPH65" s="274"/>
      <c r="JPI65" s="274"/>
      <c r="JPJ65" s="274"/>
      <c r="JPK65" s="274"/>
      <c r="JPL65" s="274"/>
      <c r="JPM65" s="274"/>
      <c r="JPN65" s="274"/>
      <c r="JPO65" s="274"/>
      <c r="JPP65" s="274"/>
      <c r="JPQ65" s="274"/>
      <c r="JPR65" s="274"/>
      <c r="JPS65" s="274"/>
      <c r="JPT65" s="274"/>
      <c r="JPU65" s="274"/>
      <c r="JPV65" s="274"/>
      <c r="JPW65" s="274"/>
      <c r="JPX65" s="274"/>
      <c r="JPY65" s="274"/>
      <c r="JPZ65" s="274"/>
      <c r="JQA65" s="274"/>
      <c r="JQB65" s="274"/>
      <c r="JQC65" s="274"/>
      <c r="JQD65" s="274"/>
      <c r="JQE65" s="274"/>
      <c r="JQF65" s="274"/>
      <c r="JQG65" s="274"/>
      <c r="JQH65" s="274"/>
      <c r="JQI65" s="274"/>
      <c r="JQJ65" s="274"/>
      <c r="JQK65" s="274"/>
      <c r="JQL65" s="274"/>
      <c r="JQM65" s="274"/>
      <c r="JQN65" s="274"/>
      <c r="JQO65" s="274"/>
      <c r="JQP65" s="274"/>
      <c r="JQQ65" s="274"/>
      <c r="JQR65" s="274"/>
      <c r="JQS65" s="274"/>
      <c r="JQT65" s="274"/>
      <c r="JQU65" s="274"/>
      <c r="JQV65" s="274"/>
      <c r="JQW65" s="274"/>
      <c r="JQX65" s="274"/>
      <c r="JQY65" s="274"/>
      <c r="JQZ65" s="274"/>
      <c r="JRA65" s="274"/>
      <c r="JRB65" s="274"/>
      <c r="JRC65" s="274"/>
      <c r="JRD65" s="274"/>
      <c r="JRE65" s="274"/>
      <c r="JRF65" s="274"/>
      <c r="JRG65" s="274"/>
      <c r="JRH65" s="274"/>
      <c r="JRI65" s="274"/>
      <c r="JRJ65" s="274"/>
      <c r="JRK65" s="274"/>
      <c r="JRL65" s="274"/>
      <c r="JRM65" s="274"/>
      <c r="JRN65" s="274"/>
      <c r="JRO65" s="274"/>
      <c r="JRP65" s="274"/>
      <c r="JRQ65" s="274"/>
      <c r="JRR65" s="274"/>
      <c r="JRS65" s="274"/>
      <c r="JRT65" s="274"/>
      <c r="JRU65" s="274"/>
      <c r="JRV65" s="274"/>
      <c r="JRW65" s="274"/>
      <c r="JRX65" s="274"/>
      <c r="JRY65" s="274"/>
      <c r="JRZ65" s="274"/>
      <c r="JSA65" s="274"/>
      <c r="JSB65" s="274"/>
      <c r="JSC65" s="274"/>
      <c r="JSD65" s="274"/>
      <c r="JSE65" s="274"/>
      <c r="JSF65" s="274"/>
      <c r="JSG65" s="274"/>
      <c r="JSH65" s="274"/>
      <c r="JSI65" s="274"/>
      <c r="JSJ65" s="274"/>
      <c r="JSK65" s="274"/>
      <c r="JSL65" s="274"/>
      <c r="JSM65" s="274"/>
      <c r="JSN65" s="274"/>
      <c r="JSO65" s="274"/>
      <c r="JSP65" s="274"/>
      <c r="JSQ65" s="274"/>
      <c r="JSR65" s="274"/>
      <c r="JSS65" s="274"/>
      <c r="JST65" s="274"/>
      <c r="JSU65" s="274"/>
      <c r="JSV65" s="274"/>
      <c r="JSW65" s="274"/>
      <c r="JSX65" s="274"/>
      <c r="JSY65" s="274"/>
      <c r="JSZ65" s="274"/>
      <c r="JTA65" s="274"/>
      <c r="JTB65" s="274"/>
      <c r="JTC65" s="274"/>
      <c r="JTD65" s="274"/>
      <c r="JTE65" s="274"/>
      <c r="JTF65" s="274"/>
      <c r="JTG65" s="274"/>
      <c r="JTH65" s="274"/>
      <c r="JTI65" s="274"/>
      <c r="JTJ65" s="274"/>
      <c r="JTK65" s="274"/>
      <c r="JTL65" s="274"/>
      <c r="JTM65" s="274"/>
      <c r="JTN65" s="274"/>
      <c r="JTO65" s="274"/>
      <c r="JTP65" s="274"/>
      <c r="JTQ65" s="274"/>
      <c r="JTR65" s="274"/>
      <c r="JTS65" s="274"/>
      <c r="JTT65" s="274"/>
      <c r="JTU65" s="274"/>
      <c r="JTV65" s="274"/>
      <c r="JTW65" s="274"/>
      <c r="JTX65" s="274"/>
      <c r="JTY65" s="274"/>
      <c r="JTZ65" s="274"/>
      <c r="JUA65" s="274"/>
      <c r="JUB65" s="274"/>
      <c r="JUC65" s="274"/>
      <c r="JUD65" s="274"/>
      <c r="JUE65" s="274"/>
      <c r="JUF65" s="274"/>
      <c r="JUG65" s="274"/>
      <c r="JUH65" s="274"/>
      <c r="JUI65" s="274"/>
      <c r="JUJ65" s="274"/>
      <c r="JUK65" s="274"/>
      <c r="JUL65" s="274"/>
      <c r="JUM65" s="274"/>
      <c r="JUN65" s="274"/>
      <c r="JUO65" s="274"/>
      <c r="JUP65" s="274"/>
      <c r="JUQ65" s="274"/>
      <c r="JUR65" s="274"/>
      <c r="JUS65" s="274"/>
      <c r="JUT65" s="274"/>
      <c r="JUU65" s="274"/>
      <c r="JUV65" s="274"/>
      <c r="JUW65" s="274"/>
      <c r="JUX65" s="274"/>
      <c r="JUY65" s="274"/>
      <c r="JUZ65" s="274"/>
      <c r="JVA65" s="274"/>
      <c r="JVB65" s="274"/>
      <c r="JVC65" s="274"/>
      <c r="JVD65" s="274"/>
      <c r="JVE65" s="274"/>
      <c r="JVF65" s="274"/>
      <c r="JVG65" s="274"/>
      <c r="JVH65" s="274"/>
      <c r="JVI65" s="274"/>
      <c r="JVJ65" s="274"/>
      <c r="JVK65" s="274"/>
      <c r="JVL65" s="274"/>
      <c r="JVM65" s="274"/>
      <c r="JVN65" s="274"/>
      <c r="JVO65" s="274"/>
      <c r="JVP65" s="274"/>
      <c r="JVQ65" s="274"/>
      <c r="JVR65" s="274"/>
      <c r="JVS65" s="274"/>
      <c r="JVT65" s="274"/>
      <c r="JVU65" s="274"/>
      <c r="JVV65" s="274"/>
      <c r="JVW65" s="274"/>
      <c r="JVX65" s="274"/>
      <c r="JVY65" s="274"/>
      <c r="JVZ65" s="274"/>
      <c r="JWA65" s="274"/>
      <c r="JWB65" s="274"/>
      <c r="JWC65" s="274"/>
      <c r="JWD65" s="274"/>
      <c r="JWE65" s="274"/>
      <c r="JWF65" s="274"/>
      <c r="JWG65" s="274"/>
      <c r="JWH65" s="274"/>
      <c r="JWI65" s="274"/>
      <c r="JWJ65" s="274"/>
      <c r="JWK65" s="274"/>
      <c r="JWL65" s="274"/>
      <c r="JWM65" s="274"/>
      <c r="JWN65" s="274"/>
      <c r="JWO65" s="274"/>
      <c r="JWP65" s="274"/>
      <c r="JWQ65" s="274"/>
      <c r="JWR65" s="274"/>
      <c r="JWS65" s="274"/>
      <c r="JWT65" s="274"/>
      <c r="JWU65" s="274"/>
      <c r="JWV65" s="274"/>
      <c r="JWW65" s="274"/>
      <c r="JWX65" s="274"/>
      <c r="JWY65" s="274"/>
      <c r="JWZ65" s="274"/>
      <c r="JXA65" s="274"/>
      <c r="JXB65" s="274"/>
      <c r="JXC65" s="274"/>
      <c r="JXD65" s="274"/>
      <c r="JXE65" s="274"/>
      <c r="JXF65" s="274"/>
      <c r="JXG65" s="274"/>
      <c r="JXH65" s="274"/>
      <c r="JXI65" s="274"/>
      <c r="JXJ65" s="274"/>
      <c r="JXK65" s="274"/>
      <c r="JXL65" s="274"/>
      <c r="JXM65" s="274"/>
      <c r="JXN65" s="274"/>
      <c r="JXO65" s="274"/>
      <c r="JXP65" s="274"/>
      <c r="JXQ65" s="274"/>
      <c r="JXR65" s="274"/>
      <c r="JXS65" s="274"/>
      <c r="JXT65" s="274"/>
      <c r="JXU65" s="274"/>
      <c r="JXV65" s="274"/>
      <c r="JXW65" s="274"/>
      <c r="JXX65" s="274"/>
      <c r="JXY65" s="274"/>
      <c r="JXZ65" s="274"/>
      <c r="JYA65" s="274"/>
      <c r="JYB65" s="274"/>
      <c r="JYC65" s="274"/>
      <c r="JYD65" s="274"/>
      <c r="JYE65" s="274"/>
      <c r="JYF65" s="274"/>
      <c r="JYG65" s="274"/>
      <c r="JYH65" s="274"/>
      <c r="JYI65" s="274"/>
      <c r="JYJ65" s="274"/>
      <c r="JYK65" s="274"/>
      <c r="JYL65" s="274"/>
      <c r="JYM65" s="274"/>
      <c r="JYN65" s="274"/>
      <c r="JYO65" s="274"/>
      <c r="JYP65" s="274"/>
      <c r="JYQ65" s="274"/>
      <c r="JYR65" s="274"/>
      <c r="JYS65" s="274"/>
      <c r="JYT65" s="274"/>
      <c r="JYU65" s="274"/>
      <c r="JYV65" s="274"/>
      <c r="JYW65" s="274"/>
      <c r="JYX65" s="274"/>
      <c r="JYY65" s="274"/>
      <c r="JYZ65" s="274"/>
      <c r="JZA65" s="274"/>
      <c r="JZB65" s="274"/>
      <c r="JZC65" s="274"/>
      <c r="JZD65" s="274"/>
      <c r="JZE65" s="274"/>
      <c r="JZF65" s="274"/>
      <c r="JZG65" s="274"/>
      <c r="JZH65" s="274"/>
      <c r="JZI65" s="274"/>
      <c r="JZJ65" s="274"/>
      <c r="JZK65" s="274"/>
      <c r="JZL65" s="274"/>
      <c r="JZM65" s="274"/>
      <c r="JZN65" s="274"/>
      <c r="JZO65" s="274"/>
      <c r="JZP65" s="274"/>
      <c r="JZQ65" s="274"/>
      <c r="JZR65" s="274"/>
      <c r="JZS65" s="274"/>
      <c r="JZT65" s="274"/>
      <c r="JZU65" s="274"/>
      <c r="JZV65" s="274"/>
      <c r="JZW65" s="274"/>
      <c r="JZX65" s="274"/>
      <c r="JZY65" s="274"/>
      <c r="JZZ65" s="274"/>
      <c r="KAA65" s="274"/>
      <c r="KAB65" s="274"/>
      <c r="KAC65" s="274"/>
      <c r="KAD65" s="274"/>
      <c r="KAE65" s="274"/>
      <c r="KAF65" s="274"/>
      <c r="KAG65" s="274"/>
      <c r="KAH65" s="274"/>
      <c r="KAI65" s="274"/>
      <c r="KAJ65" s="274"/>
      <c r="KAK65" s="274"/>
      <c r="KAL65" s="274"/>
      <c r="KAM65" s="274"/>
      <c r="KAN65" s="274"/>
      <c r="KAO65" s="274"/>
      <c r="KAP65" s="274"/>
      <c r="KAQ65" s="274"/>
      <c r="KAR65" s="274"/>
      <c r="KAS65" s="274"/>
      <c r="KAT65" s="274"/>
      <c r="KAU65" s="274"/>
      <c r="KAV65" s="274"/>
      <c r="KAW65" s="274"/>
      <c r="KAX65" s="274"/>
      <c r="KAY65" s="274"/>
      <c r="KAZ65" s="274"/>
      <c r="KBA65" s="274"/>
      <c r="KBB65" s="274"/>
      <c r="KBC65" s="274"/>
      <c r="KBD65" s="274"/>
      <c r="KBE65" s="274"/>
      <c r="KBF65" s="274"/>
      <c r="KBG65" s="274"/>
      <c r="KBH65" s="274"/>
      <c r="KBI65" s="274"/>
      <c r="KBJ65" s="274"/>
      <c r="KBK65" s="274"/>
      <c r="KBL65" s="274"/>
      <c r="KBM65" s="274"/>
      <c r="KBN65" s="274"/>
      <c r="KBO65" s="274"/>
      <c r="KBP65" s="274"/>
      <c r="KBQ65" s="274"/>
      <c r="KBR65" s="274"/>
      <c r="KBS65" s="274"/>
      <c r="KBT65" s="274"/>
      <c r="KBU65" s="274"/>
      <c r="KBV65" s="274"/>
      <c r="KBW65" s="274"/>
      <c r="KBX65" s="274"/>
      <c r="KBY65" s="274"/>
      <c r="KBZ65" s="274"/>
      <c r="KCA65" s="274"/>
      <c r="KCB65" s="274"/>
      <c r="KCC65" s="274"/>
      <c r="KCD65" s="274"/>
      <c r="KCE65" s="274"/>
      <c r="KCF65" s="274"/>
      <c r="KCG65" s="274"/>
      <c r="KCH65" s="274"/>
      <c r="KCI65" s="274"/>
      <c r="KCJ65" s="274"/>
      <c r="KCK65" s="274"/>
      <c r="KCL65" s="274"/>
      <c r="KCM65" s="274"/>
      <c r="KCN65" s="274"/>
      <c r="KCO65" s="274"/>
      <c r="KCP65" s="274"/>
      <c r="KCQ65" s="274"/>
      <c r="KCR65" s="274"/>
      <c r="KCS65" s="274"/>
      <c r="KCT65" s="274"/>
      <c r="KCU65" s="274"/>
      <c r="KCV65" s="274"/>
      <c r="KCW65" s="274"/>
      <c r="KCX65" s="274"/>
      <c r="KCY65" s="274"/>
      <c r="KCZ65" s="274"/>
      <c r="KDA65" s="274"/>
      <c r="KDB65" s="274"/>
      <c r="KDC65" s="274"/>
      <c r="KDD65" s="274"/>
      <c r="KDE65" s="274"/>
      <c r="KDF65" s="274"/>
      <c r="KDG65" s="274"/>
      <c r="KDH65" s="274"/>
      <c r="KDI65" s="274"/>
      <c r="KDJ65" s="274"/>
      <c r="KDK65" s="274"/>
      <c r="KDL65" s="274"/>
      <c r="KDM65" s="274"/>
      <c r="KDN65" s="274"/>
      <c r="KDO65" s="274"/>
      <c r="KDP65" s="274"/>
      <c r="KDQ65" s="274"/>
      <c r="KDR65" s="274"/>
      <c r="KDS65" s="274"/>
      <c r="KDT65" s="274"/>
      <c r="KDU65" s="274"/>
      <c r="KDV65" s="274"/>
      <c r="KDW65" s="274"/>
      <c r="KDX65" s="274"/>
      <c r="KDY65" s="274"/>
      <c r="KDZ65" s="274"/>
      <c r="KEA65" s="274"/>
      <c r="KEB65" s="274"/>
      <c r="KEC65" s="274"/>
      <c r="KED65" s="274"/>
      <c r="KEE65" s="274"/>
      <c r="KEF65" s="274"/>
      <c r="KEG65" s="274"/>
      <c r="KEH65" s="274"/>
      <c r="KEI65" s="274"/>
      <c r="KEJ65" s="274"/>
      <c r="KEK65" s="274"/>
      <c r="KEL65" s="274"/>
      <c r="KEM65" s="274"/>
      <c r="KEN65" s="274"/>
      <c r="KEO65" s="274"/>
      <c r="KEP65" s="274"/>
      <c r="KEQ65" s="274"/>
      <c r="KER65" s="274"/>
      <c r="KES65" s="274"/>
      <c r="KET65" s="274"/>
      <c r="KEU65" s="274"/>
      <c r="KEV65" s="274"/>
      <c r="KEW65" s="274"/>
      <c r="KEX65" s="274"/>
      <c r="KEY65" s="274"/>
      <c r="KEZ65" s="274"/>
      <c r="KFA65" s="274"/>
      <c r="KFB65" s="274"/>
      <c r="KFC65" s="274"/>
      <c r="KFD65" s="274"/>
      <c r="KFE65" s="274"/>
      <c r="KFF65" s="274"/>
      <c r="KFG65" s="274"/>
      <c r="KFH65" s="274"/>
      <c r="KFI65" s="274"/>
      <c r="KFJ65" s="274"/>
      <c r="KFK65" s="274"/>
      <c r="KFL65" s="274"/>
      <c r="KFM65" s="274"/>
      <c r="KFN65" s="274"/>
      <c r="KFO65" s="274"/>
      <c r="KFP65" s="274"/>
      <c r="KFQ65" s="274"/>
      <c r="KFR65" s="274"/>
      <c r="KFS65" s="274"/>
      <c r="KFT65" s="274"/>
      <c r="KFU65" s="274"/>
      <c r="KFV65" s="274"/>
      <c r="KFW65" s="274"/>
      <c r="KFX65" s="274"/>
      <c r="KFY65" s="274"/>
      <c r="KFZ65" s="274"/>
      <c r="KGA65" s="274"/>
      <c r="KGB65" s="274"/>
      <c r="KGC65" s="274"/>
      <c r="KGD65" s="274"/>
      <c r="KGE65" s="274"/>
      <c r="KGF65" s="274"/>
      <c r="KGG65" s="274"/>
      <c r="KGH65" s="274"/>
      <c r="KGI65" s="274"/>
      <c r="KGJ65" s="274"/>
      <c r="KGK65" s="274"/>
      <c r="KGL65" s="274"/>
      <c r="KGM65" s="274"/>
      <c r="KGN65" s="274"/>
      <c r="KGO65" s="274"/>
      <c r="KGP65" s="274"/>
      <c r="KGQ65" s="274"/>
      <c r="KGR65" s="274"/>
      <c r="KGS65" s="274"/>
      <c r="KGT65" s="274"/>
      <c r="KGU65" s="274"/>
      <c r="KGV65" s="274"/>
      <c r="KGW65" s="274"/>
      <c r="KGX65" s="274"/>
      <c r="KGY65" s="274"/>
      <c r="KGZ65" s="274"/>
      <c r="KHA65" s="274"/>
      <c r="KHB65" s="274"/>
      <c r="KHC65" s="274"/>
      <c r="KHD65" s="274"/>
      <c r="KHE65" s="274"/>
      <c r="KHF65" s="274"/>
      <c r="KHG65" s="274"/>
      <c r="KHH65" s="274"/>
      <c r="KHI65" s="274"/>
      <c r="KHJ65" s="274"/>
      <c r="KHK65" s="274"/>
      <c r="KHL65" s="274"/>
      <c r="KHM65" s="274"/>
      <c r="KHN65" s="274"/>
      <c r="KHO65" s="274"/>
      <c r="KHP65" s="274"/>
      <c r="KHQ65" s="274"/>
      <c r="KHR65" s="274"/>
      <c r="KHS65" s="274"/>
      <c r="KHT65" s="274"/>
      <c r="KHU65" s="274"/>
      <c r="KHV65" s="274"/>
      <c r="KHW65" s="274"/>
      <c r="KHX65" s="274"/>
      <c r="KHY65" s="274"/>
      <c r="KHZ65" s="274"/>
      <c r="KIA65" s="274"/>
      <c r="KIB65" s="274"/>
      <c r="KIC65" s="274"/>
      <c r="KID65" s="274"/>
      <c r="KIE65" s="274"/>
      <c r="KIF65" s="274"/>
      <c r="KIG65" s="274"/>
      <c r="KIH65" s="274"/>
      <c r="KII65" s="274"/>
      <c r="KIJ65" s="274"/>
      <c r="KIK65" s="274"/>
      <c r="KIL65" s="274"/>
      <c r="KIM65" s="274"/>
      <c r="KIN65" s="274"/>
      <c r="KIO65" s="274"/>
      <c r="KIP65" s="274"/>
      <c r="KIQ65" s="274"/>
      <c r="KIR65" s="274"/>
      <c r="KIS65" s="274"/>
      <c r="KIT65" s="274"/>
      <c r="KIU65" s="274"/>
      <c r="KIV65" s="274"/>
      <c r="KIW65" s="274"/>
      <c r="KIX65" s="274"/>
      <c r="KIY65" s="274"/>
      <c r="KIZ65" s="274"/>
      <c r="KJA65" s="274"/>
      <c r="KJB65" s="274"/>
      <c r="KJC65" s="274"/>
      <c r="KJD65" s="274"/>
      <c r="KJE65" s="274"/>
      <c r="KJF65" s="274"/>
      <c r="KJG65" s="274"/>
      <c r="KJH65" s="274"/>
      <c r="KJI65" s="274"/>
      <c r="KJJ65" s="274"/>
      <c r="KJK65" s="274"/>
      <c r="KJL65" s="274"/>
      <c r="KJM65" s="274"/>
      <c r="KJN65" s="274"/>
      <c r="KJO65" s="274"/>
      <c r="KJP65" s="274"/>
      <c r="KJQ65" s="274"/>
      <c r="KJR65" s="274"/>
      <c r="KJS65" s="274"/>
      <c r="KJT65" s="274"/>
      <c r="KJU65" s="274"/>
      <c r="KJV65" s="274"/>
      <c r="KJW65" s="274"/>
      <c r="KJX65" s="274"/>
      <c r="KJY65" s="274"/>
      <c r="KJZ65" s="274"/>
      <c r="KKA65" s="274"/>
      <c r="KKB65" s="274"/>
      <c r="KKC65" s="274"/>
      <c r="KKD65" s="274"/>
      <c r="KKE65" s="274"/>
      <c r="KKF65" s="274"/>
      <c r="KKG65" s="274"/>
      <c r="KKH65" s="274"/>
      <c r="KKI65" s="274"/>
      <c r="KKJ65" s="274"/>
      <c r="KKK65" s="274"/>
      <c r="KKL65" s="274"/>
      <c r="KKM65" s="274"/>
      <c r="KKN65" s="274"/>
      <c r="KKO65" s="274"/>
      <c r="KKP65" s="274"/>
      <c r="KKQ65" s="274"/>
      <c r="KKR65" s="274"/>
      <c r="KKS65" s="274"/>
      <c r="KKT65" s="274"/>
      <c r="KKU65" s="274"/>
      <c r="KKV65" s="274"/>
      <c r="KKW65" s="274"/>
      <c r="KKX65" s="274"/>
      <c r="KKY65" s="274"/>
      <c r="KKZ65" s="274"/>
      <c r="KLA65" s="274"/>
      <c r="KLB65" s="274"/>
      <c r="KLC65" s="274"/>
      <c r="KLD65" s="274"/>
      <c r="KLE65" s="274"/>
      <c r="KLF65" s="274"/>
      <c r="KLG65" s="274"/>
      <c r="KLH65" s="274"/>
      <c r="KLI65" s="274"/>
      <c r="KLJ65" s="274"/>
      <c r="KLK65" s="274"/>
      <c r="KLL65" s="274"/>
      <c r="KLM65" s="274"/>
      <c r="KLN65" s="274"/>
      <c r="KLO65" s="274"/>
      <c r="KLP65" s="274"/>
      <c r="KLQ65" s="274"/>
      <c r="KLR65" s="274"/>
      <c r="KLS65" s="274"/>
      <c r="KLT65" s="274"/>
      <c r="KLU65" s="274"/>
      <c r="KLV65" s="274"/>
      <c r="KLW65" s="274"/>
      <c r="KLX65" s="274"/>
      <c r="KLY65" s="274"/>
      <c r="KLZ65" s="274"/>
      <c r="KMA65" s="274"/>
      <c r="KMB65" s="274"/>
      <c r="KMC65" s="274"/>
      <c r="KMD65" s="274"/>
      <c r="KME65" s="274"/>
      <c r="KMF65" s="274"/>
      <c r="KMG65" s="274"/>
      <c r="KMH65" s="274"/>
      <c r="KMI65" s="274"/>
      <c r="KMJ65" s="274"/>
      <c r="KMK65" s="274"/>
      <c r="KML65" s="274"/>
      <c r="KMM65" s="274"/>
      <c r="KMN65" s="274"/>
      <c r="KMO65" s="274"/>
      <c r="KMP65" s="274"/>
      <c r="KMQ65" s="274"/>
      <c r="KMR65" s="274"/>
      <c r="KMS65" s="274"/>
      <c r="KMT65" s="274"/>
      <c r="KMU65" s="274"/>
      <c r="KMV65" s="274"/>
      <c r="KMW65" s="274"/>
      <c r="KMX65" s="274"/>
      <c r="KMY65" s="274"/>
      <c r="KMZ65" s="274"/>
      <c r="KNA65" s="274"/>
      <c r="KNB65" s="274"/>
      <c r="KNC65" s="274"/>
      <c r="KND65" s="274"/>
      <c r="KNE65" s="274"/>
      <c r="KNF65" s="274"/>
      <c r="KNG65" s="274"/>
      <c r="KNH65" s="274"/>
      <c r="KNI65" s="274"/>
      <c r="KNJ65" s="274"/>
      <c r="KNK65" s="274"/>
      <c r="KNL65" s="274"/>
      <c r="KNM65" s="274"/>
      <c r="KNN65" s="274"/>
      <c r="KNO65" s="274"/>
      <c r="KNP65" s="274"/>
      <c r="KNQ65" s="274"/>
      <c r="KNR65" s="274"/>
      <c r="KNS65" s="274"/>
      <c r="KNT65" s="274"/>
      <c r="KNU65" s="274"/>
      <c r="KNV65" s="274"/>
      <c r="KNW65" s="274"/>
      <c r="KNX65" s="274"/>
      <c r="KNY65" s="274"/>
      <c r="KNZ65" s="274"/>
      <c r="KOA65" s="274"/>
      <c r="KOB65" s="274"/>
      <c r="KOC65" s="274"/>
      <c r="KOD65" s="274"/>
      <c r="KOE65" s="274"/>
      <c r="KOF65" s="274"/>
      <c r="KOG65" s="274"/>
      <c r="KOH65" s="274"/>
      <c r="KOI65" s="274"/>
      <c r="KOJ65" s="274"/>
      <c r="KOK65" s="274"/>
      <c r="KOL65" s="274"/>
      <c r="KOM65" s="274"/>
      <c r="KON65" s="274"/>
      <c r="KOO65" s="274"/>
      <c r="KOP65" s="274"/>
      <c r="KOQ65" s="274"/>
      <c r="KOR65" s="274"/>
      <c r="KOS65" s="274"/>
      <c r="KOT65" s="274"/>
      <c r="KOU65" s="274"/>
      <c r="KOV65" s="274"/>
      <c r="KOW65" s="274"/>
      <c r="KOX65" s="274"/>
      <c r="KOY65" s="274"/>
      <c r="KOZ65" s="274"/>
      <c r="KPA65" s="274"/>
      <c r="KPB65" s="274"/>
      <c r="KPC65" s="274"/>
      <c r="KPD65" s="274"/>
      <c r="KPE65" s="274"/>
      <c r="KPF65" s="274"/>
      <c r="KPG65" s="274"/>
      <c r="KPH65" s="274"/>
      <c r="KPI65" s="274"/>
      <c r="KPJ65" s="274"/>
      <c r="KPK65" s="274"/>
      <c r="KPL65" s="274"/>
      <c r="KPM65" s="274"/>
      <c r="KPN65" s="274"/>
      <c r="KPO65" s="274"/>
      <c r="KPP65" s="274"/>
      <c r="KPQ65" s="274"/>
      <c r="KPR65" s="274"/>
      <c r="KPS65" s="274"/>
      <c r="KPT65" s="274"/>
      <c r="KPU65" s="274"/>
      <c r="KPV65" s="274"/>
      <c r="KPW65" s="274"/>
      <c r="KPX65" s="274"/>
      <c r="KPY65" s="274"/>
      <c r="KPZ65" s="274"/>
      <c r="KQA65" s="274"/>
      <c r="KQB65" s="274"/>
      <c r="KQC65" s="274"/>
      <c r="KQD65" s="274"/>
      <c r="KQE65" s="274"/>
      <c r="KQF65" s="274"/>
      <c r="KQG65" s="274"/>
      <c r="KQH65" s="274"/>
      <c r="KQI65" s="274"/>
      <c r="KQJ65" s="274"/>
      <c r="KQK65" s="274"/>
      <c r="KQL65" s="274"/>
      <c r="KQM65" s="274"/>
      <c r="KQN65" s="274"/>
      <c r="KQO65" s="274"/>
      <c r="KQP65" s="274"/>
      <c r="KQQ65" s="274"/>
      <c r="KQR65" s="274"/>
      <c r="KQS65" s="274"/>
      <c r="KQT65" s="274"/>
      <c r="KQU65" s="274"/>
      <c r="KQV65" s="274"/>
      <c r="KQW65" s="274"/>
      <c r="KQX65" s="274"/>
      <c r="KQY65" s="274"/>
      <c r="KQZ65" s="274"/>
      <c r="KRA65" s="274"/>
      <c r="KRB65" s="274"/>
      <c r="KRC65" s="274"/>
      <c r="KRD65" s="274"/>
      <c r="KRE65" s="274"/>
      <c r="KRF65" s="274"/>
      <c r="KRG65" s="274"/>
      <c r="KRH65" s="274"/>
      <c r="KRI65" s="274"/>
      <c r="KRJ65" s="274"/>
      <c r="KRK65" s="274"/>
      <c r="KRL65" s="274"/>
      <c r="KRM65" s="274"/>
      <c r="KRN65" s="274"/>
      <c r="KRO65" s="274"/>
      <c r="KRP65" s="274"/>
      <c r="KRQ65" s="274"/>
      <c r="KRR65" s="274"/>
      <c r="KRS65" s="274"/>
      <c r="KRT65" s="274"/>
      <c r="KRU65" s="274"/>
      <c r="KRV65" s="274"/>
      <c r="KRW65" s="274"/>
      <c r="KRX65" s="274"/>
      <c r="KRY65" s="274"/>
      <c r="KRZ65" s="274"/>
      <c r="KSA65" s="274"/>
      <c r="KSB65" s="274"/>
      <c r="KSC65" s="274"/>
      <c r="KSD65" s="274"/>
      <c r="KSE65" s="274"/>
      <c r="KSF65" s="274"/>
      <c r="KSG65" s="274"/>
      <c r="KSH65" s="274"/>
      <c r="KSI65" s="274"/>
      <c r="KSJ65" s="274"/>
      <c r="KSK65" s="274"/>
      <c r="KSL65" s="274"/>
      <c r="KSM65" s="274"/>
      <c r="KSN65" s="274"/>
      <c r="KSO65" s="274"/>
      <c r="KSP65" s="274"/>
      <c r="KSQ65" s="274"/>
      <c r="KSR65" s="274"/>
      <c r="KSS65" s="274"/>
      <c r="KST65" s="274"/>
      <c r="KSU65" s="274"/>
      <c r="KSV65" s="274"/>
      <c r="KSW65" s="274"/>
      <c r="KSX65" s="274"/>
      <c r="KSY65" s="274"/>
      <c r="KSZ65" s="274"/>
      <c r="KTA65" s="274"/>
      <c r="KTB65" s="274"/>
      <c r="KTC65" s="274"/>
      <c r="KTD65" s="274"/>
      <c r="KTE65" s="274"/>
      <c r="KTF65" s="274"/>
      <c r="KTG65" s="274"/>
      <c r="KTH65" s="274"/>
      <c r="KTI65" s="274"/>
      <c r="KTJ65" s="274"/>
      <c r="KTK65" s="274"/>
      <c r="KTL65" s="274"/>
      <c r="KTM65" s="274"/>
      <c r="KTN65" s="274"/>
      <c r="KTO65" s="274"/>
      <c r="KTP65" s="274"/>
      <c r="KTQ65" s="274"/>
      <c r="KTR65" s="274"/>
      <c r="KTS65" s="274"/>
      <c r="KTT65" s="274"/>
      <c r="KTU65" s="274"/>
      <c r="KTV65" s="274"/>
      <c r="KTW65" s="274"/>
      <c r="KTX65" s="274"/>
      <c r="KTY65" s="274"/>
      <c r="KTZ65" s="274"/>
      <c r="KUA65" s="274"/>
      <c r="KUB65" s="274"/>
      <c r="KUC65" s="274"/>
      <c r="KUD65" s="274"/>
      <c r="KUE65" s="274"/>
      <c r="KUF65" s="274"/>
      <c r="KUG65" s="274"/>
      <c r="KUH65" s="274"/>
      <c r="KUI65" s="274"/>
      <c r="KUJ65" s="274"/>
      <c r="KUK65" s="274"/>
      <c r="KUL65" s="274"/>
      <c r="KUM65" s="274"/>
      <c r="KUN65" s="274"/>
      <c r="KUO65" s="274"/>
      <c r="KUP65" s="274"/>
      <c r="KUQ65" s="274"/>
      <c r="KUR65" s="274"/>
      <c r="KUS65" s="274"/>
      <c r="KUT65" s="274"/>
      <c r="KUU65" s="274"/>
      <c r="KUV65" s="274"/>
      <c r="KUW65" s="274"/>
      <c r="KUX65" s="274"/>
      <c r="KUY65" s="274"/>
      <c r="KUZ65" s="274"/>
      <c r="KVA65" s="274"/>
      <c r="KVB65" s="274"/>
      <c r="KVC65" s="274"/>
      <c r="KVD65" s="274"/>
      <c r="KVE65" s="274"/>
      <c r="KVF65" s="274"/>
      <c r="KVG65" s="274"/>
      <c r="KVH65" s="274"/>
      <c r="KVI65" s="274"/>
      <c r="KVJ65" s="274"/>
      <c r="KVK65" s="274"/>
      <c r="KVL65" s="274"/>
      <c r="KVM65" s="274"/>
      <c r="KVN65" s="274"/>
      <c r="KVO65" s="274"/>
      <c r="KVP65" s="274"/>
      <c r="KVQ65" s="274"/>
      <c r="KVR65" s="274"/>
      <c r="KVS65" s="274"/>
      <c r="KVT65" s="274"/>
      <c r="KVU65" s="274"/>
      <c r="KVV65" s="274"/>
      <c r="KVW65" s="274"/>
      <c r="KVX65" s="274"/>
      <c r="KVY65" s="274"/>
      <c r="KVZ65" s="274"/>
      <c r="KWA65" s="274"/>
      <c r="KWB65" s="274"/>
      <c r="KWC65" s="274"/>
      <c r="KWD65" s="274"/>
      <c r="KWE65" s="274"/>
      <c r="KWF65" s="274"/>
      <c r="KWG65" s="274"/>
      <c r="KWH65" s="274"/>
      <c r="KWI65" s="274"/>
      <c r="KWJ65" s="274"/>
      <c r="KWK65" s="274"/>
      <c r="KWL65" s="274"/>
      <c r="KWM65" s="274"/>
      <c r="KWN65" s="274"/>
      <c r="KWO65" s="274"/>
      <c r="KWP65" s="274"/>
      <c r="KWQ65" s="274"/>
      <c r="KWR65" s="274"/>
      <c r="KWS65" s="274"/>
      <c r="KWT65" s="274"/>
      <c r="KWU65" s="274"/>
      <c r="KWV65" s="274"/>
      <c r="KWW65" s="274"/>
      <c r="KWX65" s="274"/>
      <c r="KWY65" s="274"/>
      <c r="KWZ65" s="274"/>
      <c r="KXA65" s="274"/>
      <c r="KXB65" s="274"/>
      <c r="KXC65" s="274"/>
      <c r="KXD65" s="274"/>
      <c r="KXE65" s="274"/>
      <c r="KXF65" s="274"/>
      <c r="KXG65" s="274"/>
      <c r="KXH65" s="274"/>
      <c r="KXI65" s="274"/>
      <c r="KXJ65" s="274"/>
      <c r="KXK65" s="274"/>
      <c r="KXL65" s="274"/>
      <c r="KXM65" s="274"/>
      <c r="KXN65" s="274"/>
      <c r="KXO65" s="274"/>
      <c r="KXP65" s="274"/>
      <c r="KXQ65" s="274"/>
      <c r="KXR65" s="274"/>
      <c r="KXS65" s="274"/>
      <c r="KXT65" s="274"/>
      <c r="KXU65" s="274"/>
      <c r="KXV65" s="274"/>
      <c r="KXW65" s="274"/>
      <c r="KXX65" s="274"/>
      <c r="KXY65" s="274"/>
      <c r="KXZ65" s="274"/>
      <c r="KYA65" s="274"/>
      <c r="KYB65" s="274"/>
      <c r="KYC65" s="274"/>
      <c r="KYD65" s="274"/>
      <c r="KYE65" s="274"/>
      <c r="KYF65" s="274"/>
      <c r="KYG65" s="274"/>
      <c r="KYH65" s="274"/>
      <c r="KYI65" s="274"/>
      <c r="KYJ65" s="274"/>
      <c r="KYK65" s="274"/>
      <c r="KYL65" s="274"/>
      <c r="KYM65" s="274"/>
      <c r="KYN65" s="274"/>
      <c r="KYO65" s="274"/>
      <c r="KYP65" s="274"/>
      <c r="KYQ65" s="274"/>
      <c r="KYR65" s="274"/>
      <c r="KYS65" s="274"/>
      <c r="KYT65" s="274"/>
      <c r="KYU65" s="274"/>
      <c r="KYV65" s="274"/>
      <c r="KYW65" s="274"/>
      <c r="KYX65" s="274"/>
      <c r="KYY65" s="274"/>
      <c r="KYZ65" s="274"/>
      <c r="KZA65" s="274"/>
      <c r="KZB65" s="274"/>
      <c r="KZC65" s="274"/>
      <c r="KZD65" s="274"/>
      <c r="KZE65" s="274"/>
      <c r="KZF65" s="274"/>
      <c r="KZG65" s="274"/>
      <c r="KZH65" s="274"/>
      <c r="KZI65" s="274"/>
      <c r="KZJ65" s="274"/>
      <c r="KZK65" s="274"/>
      <c r="KZL65" s="274"/>
      <c r="KZM65" s="274"/>
      <c r="KZN65" s="274"/>
      <c r="KZO65" s="274"/>
      <c r="KZP65" s="274"/>
      <c r="KZQ65" s="274"/>
      <c r="KZR65" s="274"/>
      <c r="KZS65" s="274"/>
      <c r="KZT65" s="274"/>
      <c r="KZU65" s="274"/>
      <c r="KZV65" s="274"/>
      <c r="KZW65" s="274"/>
      <c r="KZX65" s="274"/>
      <c r="KZY65" s="274"/>
      <c r="KZZ65" s="274"/>
      <c r="LAA65" s="274"/>
      <c r="LAB65" s="274"/>
      <c r="LAC65" s="274"/>
      <c r="LAD65" s="274"/>
      <c r="LAE65" s="274"/>
      <c r="LAF65" s="274"/>
      <c r="LAG65" s="274"/>
      <c r="LAH65" s="274"/>
      <c r="LAI65" s="274"/>
      <c r="LAJ65" s="274"/>
      <c r="LAK65" s="274"/>
      <c r="LAL65" s="274"/>
      <c r="LAM65" s="274"/>
      <c r="LAN65" s="274"/>
      <c r="LAO65" s="274"/>
      <c r="LAP65" s="274"/>
      <c r="LAQ65" s="274"/>
      <c r="LAR65" s="274"/>
      <c r="LAS65" s="274"/>
      <c r="LAT65" s="274"/>
      <c r="LAU65" s="274"/>
      <c r="LAV65" s="274"/>
      <c r="LAW65" s="274"/>
      <c r="LAX65" s="274"/>
      <c r="LAY65" s="274"/>
      <c r="LAZ65" s="274"/>
      <c r="LBA65" s="274"/>
      <c r="LBB65" s="274"/>
      <c r="LBC65" s="274"/>
      <c r="LBD65" s="274"/>
      <c r="LBE65" s="274"/>
      <c r="LBF65" s="274"/>
      <c r="LBG65" s="274"/>
      <c r="LBH65" s="274"/>
      <c r="LBI65" s="274"/>
      <c r="LBJ65" s="274"/>
      <c r="LBK65" s="274"/>
      <c r="LBL65" s="274"/>
      <c r="LBM65" s="274"/>
      <c r="LBN65" s="274"/>
      <c r="LBO65" s="274"/>
      <c r="LBP65" s="274"/>
      <c r="LBQ65" s="274"/>
      <c r="LBR65" s="274"/>
      <c r="LBS65" s="274"/>
      <c r="LBT65" s="274"/>
      <c r="LBU65" s="274"/>
      <c r="LBV65" s="274"/>
      <c r="LBW65" s="274"/>
      <c r="LBX65" s="274"/>
      <c r="LBY65" s="274"/>
      <c r="LBZ65" s="274"/>
      <c r="LCA65" s="274"/>
      <c r="LCB65" s="274"/>
      <c r="LCC65" s="274"/>
      <c r="LCD65" s="274"/>
      <c r="LCE65" s="274"/>
      <c r="LCF65" s="274"/>
      <c r="LCG65" s="274"/>
      <c r="LCH65" s="274"/>
      <c r="LCI65" s="274"/>
      <c r="LCJ65" s="274"/>
      <c r="LCK65" s="274"/>
      <c r="LCL65" s="274"/>
      <c r="LCM65" s="274"/>
      <c r="LCN65" s="274"/>
      <c r="LCO65" s="274"/>
      <c r="LCP65" s="274"/>
      <c r="LCQ65" s="274"/>
      <c r="LCR65" s="274"/>
      <c r="LCS65" s="274"/>
      <c r="LCT65" s="274"/>
      <c r="LCU65" s="274"/>
      <c r="LCV65" s="274"/>
      <c r="LCW65" s="274"/>
      <c r="LCX65" s="274"/>
      <c r="LCY65" s="274"/>
      <c r="LCZ65" s="274"/>
      <c r="LDA65" s="274"/>
      <c r="LDB65" s="274"/>
      <c r="LDC65" s="274"/>
      <c r="LDD65" s="274"/>
      <c r="LDE65" s="274"/>
      <c r="LDF65" s="274"/>
      <c r="LDG65" s="274"/>
      <c r="LDH65" s="274"/>
      <c r="LDI65" s="274"/>
      <c r="LDJ65" s="274"/>
      <c r="LDK65" s="274"/>
      <c r="LDL65" s="274"/>
      <c r="LDM65" s="274"/>
      <c r="LDN65" s="274"/>
      <c r="LDO65" s="274"/>
      <c r="LDP65" s="274"/>
      <c r="LDQ65" s="274"/>
      <c r="LDR65" s="274"/>
      <c r="LDS65" s="274"/>
      <c r="LDT65" s="274"/>
      <c r="LDU65" s="274"/>
      <c r="LDV65" s="274"/>
      <c r="LDW65" s="274"/>
      <c r="LDX65" s="274"/>
      <c r="LDY65" s="274"/>
      <c r="LDZ65" s="274"/>
      <c r="LEA65" s="274"/>
      <c r="LEB65" s="274"/>
      <c r="LEC65" s="274"/>
      <c r="LED65" s="274"/>
      <c r="LEE65" s="274"/>
      <c r="LEF65" s="274"/>
      <c r="LEG65" s="274"/>
      <c r="LEH65" s="274"/>
      <c r="LEI65" s="274"/>
      <c r="LEJ65" s="274"/>
      <c r="LEK65" s="274"/>
      <c r="LEL65" s="274"/>
      <c r="LEM65" s="274"/>
      <c r="LEN65" s="274"/>
      <c r="LEO65" s="274"/>
      <c r="LEP65" s="274"/>
      <c r="LEQ65" s="274"/>
      <c r="LER65" s="274"/>
      <c r="LES65" s="274"/>
      <c r="LET65" s="274"/>
      <c r="LEU65" s="274"/>
      <c r="LEV65" s="274"/>
      <c r="LEW65" s="274"/>
      <c r="LEX65" s="274"/>
      <c r="LEY65" s="274"/>
      <c r="LEZ65" s="274"/>
      <c r="LFA65" s="274"/>
      <c r="LFB65" s="274"/>
      <c r="LFC65" s="274"/>
      <c r="LFD65" s="274"/>
      <c r="LFE65" s="274"/>
      <c r="LFF65" s="274"/>
      <c r="LFG65" s="274"/>
      <c r="LFH65" s="274"/>
      <c r="LFI65" s="274"/>
      <c r="LFJ65" s="274"/>
      <c r="LFK65" s="274"/>
      <c r="LFL65" s="274"/>
      <c r="LFM65" s="274"/>
      <c r="LFN65" s="274"/>
      <c r="LFO65" s="274"/>
      <c r="LFP65" s="274"/>
      <c r="LFQ65" s="274"/>
      <c r="LFR65" s="274"/>
      <c r="LFS65" s="274"/>
      <c r="LFT65" s="274"/>
      <c r="LFU65" s="274"/>
      <c r="LFV65" s="274"/>
      <c r="LFW65" s="274"/>
      <c r="LFX65" s="274"/>
      <c r="LFY65" s="274"/>
      <c r="LFZ65" s="274"/>
      <c r="LGA65" s="274"/>
      <c r="LGB65" s="274"/>
      <c r="LGC65" s="274"/>
      <c r="LGD65" s="274"/>
      <c r="LGE65" s="274"/>
      <c r="LGF65" s="274"/>
      <c r="LGG65" s="274"/>
      <c r="LGH65" s="274"/>
      <c r="LGI65" s="274"/>
      <c r="LGJ65" s="274"/>
      <c r="LGK65" s="274"/>
      <c r="LGL65" s="274"/>
      <c r="LGM65" s="274"/>
      <c r="LGN65" s="274"/>
      <c r="LGO65" s="274"/>
      <c r="LGP65" s="274"/>
      <c r="LGQ65" s="274"/>
      <c r="LGR65" s="274"/>
      <c r="LGS65" s="274"/>
      <c r="LGT65" s="274"/>
      <c r="LGU65" s="274"/>
      <c r="LGV65" s="274"/>
      <c r="LGW65" s="274"/>
      <c r="LGX65" s="274"/>
      <c r="LGY65" s="274"/>
      <c r="LGZ65" s="274"/>
      <c r="LHA65" s="274"/>
      <c r="LHB65" s="274"/>
      <c r="LHC65" s="274"/>
      <c r="LHD65" s="274"/>
      <c r="LHE65" s="274"/>
      <c r="LHF65" s="274"/>
      <c r="LHG65" s="274"/>
      <c r="LHH65" s="274"/>
      <c r="LHI65" s="274"/>
      <c r="LHJ65" s="274"/>
      <c r="LHK65" s="274"/>
      <c r="LHL65" s="274"/>
      <c r="LHM65" s="274"/>
      <c r="LHN65" s="274"/>
      <c r="LHO65" s="274"/>
      <c r="LHP65" s="274"/>
      <c r="LHQ65" s="274"/>
      <c r="LHR65" s="274"/>
      <c r="LHS65" s="274"/>
      <c r="LHT65" s="274"/>
      <c r="LHU65" s="274"/>
      <c r="LHV65" s="274"/>
      <c r="LHW65" s="274"/>
      <c r="LHX65" s="274"/>
      <c r="LHY65" s="274"/>
      <c r="LHZ65" s="274"/>
      <c r="LIA65" s="274"/>
      <c r="LIB65" s="274"/>
      <c r="LIC65" s="274"/>
      <c r="LID65" s="274"/>
      <c r="LIE65" s="274"/>
      <c r="LIF65" s="274"/>
      <c r="LIG65" s="274"/>
      <c r="LIH65" s="274"/>
      <c r="LII65" s="274"/>
      <c r="LIJ65" s="274"/>
      <c r="LIK65" s="274"/>
      <c r="LIL65" s="274"/>
      <c r="LIM65" s="274"/>
      <c r="LIN65" s="274"/>
      <c r="LIO65" s="274"/>
      <c r="LIP65" s="274"/>
      <c r="LIQ65" s="274"/>
      <c r="LIR65" s="274"/>
      <c r="LIS65" s="274"/>
      <c r="LIT65" s="274"/>
      <c r="LIU65" s="274"/>
      <c r="LIV65" s="274"/>
      <c r="LIW65" s="274"/>
      <c r="LIX65" s="274"/>
      <c r="LIY65" s="274"/>
      <c r="LIZ65" s="274"/>
      <c r="LJA65" s="274"/>
      <c r="LJB65" s="274"/>
      <c r="LJC65" s="274"/>
      <c r="LJD65" s="274"/>
      <c r="LJE65" s="274"/>
      <c r="LJF65" s="274"/>
      <c r="LJG65" s="274"/>
      <c r="LJH65" s="274"/>
      <c r="LJI65" s="274"/>
      <c r="LJJ65" s="274"/>
      <c r="LJK65" s="274"/>
      <c r="LJL65" s="274"/>
      <c r="LJM65" s="274"/>
      <c r="LJN65" s="274"/>
      <c r="LJO65" s="274"/>
      <c r="LJP65" s="274"/>
      <c r="LJQ65" s="274"/>
      <c r="LJR65" s="274"/>
      <c r="LJS65" s="274"/>
      <c r="LJT65" s="274"/>
      <c r="LJU65" s="274"/>
      <c r="LJV65" s="274"/>
      <c r="LJW65" s="274"/>
      <c r="LJX65" s="274"/>
      <c r="LJY65" s="274"/>
      <c r="LJZ65" s="274"/>
      <c r="LKA65" s="274"/>
      <c r="LKB65" s="274"/>
      <c r="LKC65" s="274"/>
      <c r="LKD65" s="274"/>
      <c r="LKE65" s="274"/>
      <c r="LKF65" s="274"/>
      <c r="LKG65" s="274"/>
      <c r="LKH65" s="274"/>
      <c r="LKI65" s="274"/>
      <c r="LKJ65" s="274"/>
      <c r="LKK65" s="274"/>
      <c r="LKL65" s="274"/>
      <c r="LKM65" s="274"/>
      <c r="LKN65" s="274"/>
      <c r="LKO65" s="274"/>
      <c r="LKP65" s="274"/>
      <c r="LKQ65" s="274"/>
      <c r="LKR65" s="274"/>
      <c r="LKS65" s="274"/>
      <c r="LKT65" s="274"/>
      <c r="LKU65" s="274"/>
      <c r="LKV65" s="274"/>
      <c r="LKW65" s="274"/>
      <c r="LKX65" s="274"/>
      <c r="LKY65" s="274"/>
      <c r="LKZ65" s="274"/>
      <c r="LLA65" s="274"/>
      <c r="LLB65" s="274"/>
      <c r="LLC65" s="274"/>
      <c r="LLD65" s="274"/>
      <c r="LLE65" s="274"/>
      <c r="LLF65" s="274"/>
      <c r="LLG65" s="274"/>
      <c r="LLH65" s="274"/>
      <c r="LLI65" s="274"/>
      <c r="LLJ65" s="274"/>
      <c r="LLK65" s="274"/>
      <c r="LLL65" s="274"/>
      <c r="LLM65" s="274"/>
      <c r="LLN65" s="274"/>
      <c r="LLO65" s="274"/>
      <c r="LLP65" s="274"/>
      <c r="LLQ65" s="274"/>
      <c r="LLR65" s="274"/>
      <c r="LLS65" s="274"/>
      <c r="LLT65" s="274"/>
      <c r="LLU65" s="274"/>
      <c r="LLV65" s="274"/>
      <c r="LLW65" s="274"/>
      <c r="LLX65" s="274"/>
      <c r="LLY65" s="274"/>
      <c r="LLZ65" s="274"/>
      <c r="LMA65" s="274"/>
      <c r="LMB65" s="274"/>
      <c r="LMC65" s="274"/>
      <c r="LMD65" s="274"/>
      <c r="LME65" s="274"/>
      <c r="LMF65" s="274"/>
      <c r="LMG65" s="274"/>
      <c r="LMH65" s="274"/>
      <c r="LMI65" s="274"/>
      <c r="LMJ65" s="274"/>
      <c r="LMK65" s="274"/>
      <c r="LML65" s="274"/>
      <c r="LMM65" s="274"/>
      <c r="LMN65" s="274"/>
      <c r="LMO65" s="274"/>
      <c r="LMP65" s="274"/>
      <c r="LMQ65" s="274"/>
      <c r="LMR65" s="274"/>
      <c r="LMS65" s="274"/>
      <c r="LMT65" s="274"/>
      <c r="LMU65" s="274"/>
      <c r="LMV65" s="274"/>
      <c r="LMW65" s="274"/>
      <c r="LMX65" s="274"/>
      <c r="LMY65" s="274"/>
      <c r="LMZ65" s="274"/>
      <c r="LNA65" s="274"/>
      <c r="LNB65" s="274"/>
      <c r="LNC65" s="274"/>
      <c r="LND65" s="274"/>
      <c r="LNE65" s="274"/>
      <c r="LNF65" s="274"/>
      <c r="LNG65" s="274"/>
      <c r="LNH65" s="274"/>
      <c r="LNI65" s="274"/>
      <c r="LNJ65" s="274"/>
      <c r="LNK65" s="274"/>
      <c r="LNL65" s="274"/>
      <c r="LNM65" s="274"/>
      <c r="LNN65" s="274"/>
      <c r="LNO65" s="274"/>
      <c r="LNP65" s="274"/>
      <c r="LNQ65" s="274"/>
      <c r="LNR65" s="274"/>
      <c r="LNS65" s="274"/>
      <c r="LNT65" s="274"/>
      <c r="LNU65" s="274"/>
      <c r="LNV65" s="274"/>
      <c r="LNW65" s="274"/>
      <c r="LNX65" s="274"/>
      <c r="LNY65" s="274"/>
      <c r="LNZ65" s="274"/>
      <c r="LOA65" s="274"/>
      <c r="LOB65" s="274"/>
      <c r="LOC65" s="274"/>
      <c r="LOD65" s="274"/>
      <c r="LOE65" s="274"/>
      <c r="LOF65" s="274"/>
      <c r="LOG65" s="274"/>
      <c r="LOH65" s="274"/>
      <c r="LOI65" s="274"/>
      <c r="LOJ65" s="274"/>
      <c r="LOK65" s="274"/>
      <c r="LOL65" s="274"/>
      <c r="LOM65" s="274"/>
      <c r="LON65" s="274"/>
      <c r="LOO65" s="274"/>
      <c r="LOP65" s="274"/>
      <c r="LOQ65" s="274"/>
      <c r="LOR65" s="274"/>
      <c r="LOS65" s="274"/>
      <c r="LOT65" s="274"/>
      <c r="LOU65" s="274"/>
      <c r="LOV65" s="274"/>
      <c r="LOW65" s="274"/>
      <c r="LOX65" s="274"/>
      <c r="LOY65" s="274"/>
      <c r="LOZ65" s="274"/>
      <c r="LPA65" s="274"/>
      <c r="LPB65" s="274"/>
      <c r="LPC65" s="274"/>
      <c r="LPD65" s="274"/>
      <c r="LPE65" s="274"/>
      <c r="LPF65" s="274"/>
      <c r="LPG65" s="274"/>
      <c r="LPH65" s="274"/>
      <c r="LPI65" s="274"/>
      <c r="LPJ65" s="274"/>
      <c r="LPK65" s="274"/>
      <c r="LPL65" s="274"/>
      <c r="LPM65" s="274"/>
      <c r="LPN65" s="274"/>
      <c r="LPO65" s="274"/>
      <c r="LPP65" s="274"/>
      <c r="LPQ65" s="274"/>
      <c r="LPR65" s="274"/>
      <c r="LPS65" s="274"/>
      <c r="LPT65" s="274"/>
      <c r="LPU65" s="274"/>
      <c r="LPV65" s="274"/>
      <c r="LPW65" s="274"/>
      <c r="LPX65" s="274"/>
      <c r="LPY65" s="274"/>
      <c r="LPZ65" s="274"/>
      <c r="LQA65" s="274"/>
      <c r="LQB65" s="274"/>
      <c r="LQC65" s="274"/>
      <c r="LQD65" s="274"/>
      <c r="LQE65" s="274"/>
      <c r="LQF65" s="274"/>
      <c r="LQG65" s="274"/>
      <c r="LQH65" s="274"/>
      <c r="LQI65" s="274"/>
      <c r="LQJ65" s="274"/>
      <c r="LQK65" s="274"/>
      <c r="LQL65" s="274"/>
      <c r="LQM65" s="274"/>
      <c r="LQN65" s="274"/>
      <c r="LQO65" s="274"/>
      <c r="LQP65" s="274"/>
      <c r="LQQ65" s="274"/>
      <c r="LQR65" s="274"/>
      <c r="LQS65" s="274"/>
      <c r="LQT65" s="274"/>
      <c r="LQU65" s="274"/>
      <c r="LQV65" s="274"/>
      <c r="LQW65" s="274"/>
      <c r="LQX65" s="274"/>
      <c r="LQY65" s="274"/>
      <c r="LQZ65" s="274"/>
      <c r="LRA65" s="274"/>
      <c r="LRB65" s="274"/>
      <c r="LRC65" s="274"/>
      <c r="LRD65" s="274"/>
      <c r="LRE65" s="274"/>
      <c r="LRF65" s="274"/>
      <c r="LRG65" s="274"/>
      <c r="LRH65" s="274"/>
      <c r="LRI65" s="274"/>
      <c r="LRJ65" s="274"/>
      <c r="LRK65" s="274"/>
      <c r="LRL65" s="274"/>
      <c r="LRM65" s="274"/>
      <c r="LRN65" s="274"/>
      <c r="LRO65" s="274"/>
      <c r="LRP65" s="274"/>
      <c r="LRQ65" s="274"/>
      <c r="LRR65" s="274"/>
      <c r="LRS65" s="274"/>
      <c r="LRT65" s="274"/>
      <c r="LRU65" s="274"/>
      <c r="LRV65" s="274"/>
      <c r="LRW65" s="274"/>
      <c r="LRX65" s="274"/>
      <c r="LRY65" s="274"/>
      <c r="LRZ65" s="274"/>
      <c r="LSA65" s="274"/>
      <c r="LSB65" s="274"/>
      <c r="LSC65" s="274"/>
      <c r="LSD65" s="274"/>
      <c r="LSE65" s="274"/>
      <c r="LSF65" s="274"/>
      <c r="LSG65" s="274"/>
      <c r="LSH65" s="274"/>
      <c r="LSI65" s="274"/>
      <c r="LSJ65" s="274"/>
      <c r="LSK65" s="274"/>
      <c r="LSL65" s="274"/>
      <c r="LSM65" s="274"/>
      <c r="LSN65" s="274"/>
      <c r="LSO65" s="274"/>
      <c r="LSP65" s="274"/>
      <c r="LSQ65" s="274"/>
      <c r="LSR65" s="274"/>
      <c r="LSS65" s="274"/>
      <c r="LST65" s="274"/>
      <c r="LSU65" s="274"/>
      <c r="LSV65" s="274"/>
      <c r="LSW65" s="274"/>
      <c r="LSX65" s="274"/>
      <c r="LSY65" s="274"/>
      <c r="LSZ65" s="274"/>
      <c r="LTA65" s="274"/>
      <c r="LTB65" s="274"/>
      <c r="LTC65" s="274"/>
      <c r="LTD65" s="274"/>
      <c r="LTE65" s="274"/>
      <c r="LTF65" s="274"/>
      <c r="LTG65" s="274"/>
      <c r="LTH65" s="274"/>
      <c r="LTI65" s="274"/>
      <c r="LTJ65" s="274"/>
      <c r="LTK65" s="274"/>
      <c r="LTL65" s="274"/>
      <c r="LTM65" s="274"/>
      <c r="LTN65" s="274"/>
      <c r="LTO65" s="274"/>
      <c r="LTP65" s="274"/>
      <c r="LTQ65" s="274"/>
      <c r="LTR65" s="274"/>
      <c r="LTS65" s="274"/>
      <c r="LTT65" s="274"/>
      <c r="LTU65" s="274"/>
      <c r="LTV65" s="274"/>
      <c r="LTW65" s="274"/>
      <c r="LTX65" s="274"/>
      <c r="LTY65" s="274"/>
      <c r="LTZ65" s="274"/>
      <c r="LUA65" s="274"/>
      <c r="LUB65" s="274"/>
      <c r="LUC65" s="274"/>
      <c r="LUD65" s="274"/>
      <c r="LUE65" s="274"/>
      <c r="LUF65" s="274"/>
      <c r="LUG65" s="274"/>
      <c r="LUH65" s="274"/>
      <c r="LUI65" s="274"/>
      <c r="LUJ65" s="274"/>
      <c r="LUK65" s="274"/>
      <c r="LUL65" s="274"/>
      <c r="LUM65" s="274"/>
      <c r="LUN65" s="274"/>
      <c r="LUO65" s="274"/>
      <c r="LUP65" s="274"/>
      <c r="LUQ65" s="274"/>
      <c r="LUR65" s="274"/>
      <c r="LUS65" s="274"/>
      <c r="LUT65" s="274"/>
      <c r="LUU65" s="274"/>
      <c r="LUV65" s="274"/>
      <c r="LUW65" s="274"/>
      <c r="LUX65" s="274"/>
      <c r="LUY65" s="274"/>
      <c r="LUZ65" s="274"/>
      <c r="LVA65" s="274"/>
      <c r="LVB65" s="274"/>
      <c r="LVC65" s="274"/>
      <c r="LVD65" s="274"/>
      <c r="LVE65" s="274"/>
      <c r="LVF65" s="274"/>
      <c r="LVG65" s="274"/>
      <c r="LVH65" s="274"/>
      <c r="LVI65" s="274"/>
      <c r="LVJ65" s="274"/>
      <c r="LVK65" s="274"/>
      <c r="LVL65" s="274"/>
      <c r="LVM65" s="274"/>
      <c r="LVN65" s="274"/>
      <c r="LVO65" s="274"/>
      <c r="LVP65" s="274"/>
      <c r="LVQ65" s="274"/>
      <c r="LVR65" s="274"/>
      <c r="LVS65" s="274"/>
      <c r="LVT65" s="274"/>
      <c r="LVU65" s="274"/>
      <c r="LVV65" s="274"/>
      <c r="LVW65" s="274"/>
      <c r="LVX65" s="274"/>
      <c r="LVY65" s="274"/>
      <c r="LVZ65" s="274"/>
      <c r="LWA65" s="274"/>
      <c r="LWB65" s="274"/>
      <c r="LWC65" s="274"/>
      <c r="LWD65" s="274"/>
      <c r="LWE65" s="274"/>
      <c r="LWF65" s="274"/>
      <c r="LWG65" s="274"/>
      <c r="LWH65" s="274"/>
      <c r="LWI65" s="274"/>
      <c r="LWJ65" s="274"/>
      <c r="LWK65" s="274"/>
      <c r="LWL65" s="274"/>
      <c r="LWM65" s="274"/>
      <c r="LWN65" s="274"/>
      <c r="LWO65" s="274"/>
      <c r="LWP65" s="274"/>
      <c r="LWQ65" s="274"/>
      <c r="LWR65" s="274"/>
      <c r="LWS65" s="274"/>
      <c r="LWT65" s="274"/>
      <c r="LWU65" s="274"/>
      <c r="LWV65" s="274"/>
      <c r="LWW65" s="274"/>
      <c r="LWX65" s="274"/>
      <c r="LWY65" s="274"/>
      <c r="LWZ65" s="274"/>
      <c r="LXA65" s="274"/>
      <c r="LXB65" s="274"/>
      <c r="LXC65" s="274"/>
      <c r="LXD65" s="274"/>
      <c r="LXE65" s="274"/>
      <c r="LXF65" s="274"/>
      <c r="LXG65" s="274"/>
      <c r="LXH65" s="274"/>
      <c r="LXI65" s="274"/>
      <c r="LXJ65" s="274"/>
      <c r="LXK65" s="274"/>
      <c r="LXL65" s="274"/>
      <c r="LXM65" s="274"/>
      <c r="LXN65" s="274"/>
      <c r="LXO65" s="274"/>
      <c r="LXP65" s="274"/>
      <c r="LXQ65" s="274"/>
      <c r="LXR65" s="274"/>
      <c r="LXS65" s="274"/>
      <c r="LXT65" s="274"/>
      <c r="LXU65" s="274"/>
      <c r="LXV65" s="274"/>
      <c r="LXW65" s="274"/>
      <c r="LXX65" s="274"/>
      <c r="LXY65" s="274"/>
      <c r="LXZ65" s="274"/>
      <c r="LYA65" s="274"/>
      <c r="LYB65" s="274"/>
      <c r="LYC65" s="274"/>
      <c r="LYD65" s="274"/>
      <c r="LYE65" s="274"/>
      <c r="LYF65" s="274"/>
      <c r="LYG65" s="274"/>
      <c r="LYH65" s="274"/>
      <c r="LYI65" s="274"/>
      <c r="LYJ65" s="274"/>
      <c r="LYK65" s="274"/>
      <c r="LYL65" s="274"/>
      <c r="LYM65" s="274"/>
      <c r="LYN65" s="274"/>
      <c r="LYO65" s="274"/>
      <c r="LYP65" s="274"/>
      <c r="LYQ65" s="274"/>
      <c r="LYR65" s="274"/>
      <c r="LYS65" s="274"/>
      <c r="LYT65" s="274"/>
      <c r="LYU65" s="274"/>
      <c r="LYV65" s="274"/>
      <c r="LYW65" s="274"/>
      <c r="LYX65" s="274"/>
      <c r="LYY65" s="274"/>
      <c r="LYZ65" s="274"/>
      <c r="LZA65" s="274"/>
      <c r="LZB65" s="274"/>
      <c r="LZC65" s="274"/>
      <c r="LZD65" s="274"/>
      <c r="LZE65" s="274"/>
      <c r="LZF65" s="274"/>
      <c r="LZG65" s="274"/>
      <c r="LZH65" s="274"/>
      <c r="LZI65" s="274"/>
      <c r="LZJ65" s="274"/>
      <c r="LZK65" s="274"/>
      <c r="LZL65" s="274"/>
      <c r="LZM65" s="274"/>
      <c r="LZN65" s="274"/>
      <c r="LZO65" s="274"/>
      <c r="LZP65" s="274"/>
      <c r="LZQ65" s="274"/>
      <c r="LZR65" s="274"/>
      <c r="LZS65" s="274"/>
      <c r="LZT65" s="274"/>
      <c r="LZU65" s="274"/>
      <c r="LZV65" s="274"/>
      <c r="LZW65" s="274"/>
      <c r="LZX65" s="274"/>
      <c r="LZY65" s="274"/>
      <c r="LZZ65" s="274"/>
      <c r="MAA65" s="274"/>
      <c r="MAB65" s="274"/>
      <c r="MAC65" s="274"/>
      <c r="MAD65" s="274"/>
      <c r="MAE65" s="274"/>
      <c r="MAF65" s="274"/>
      <c r="MAG65" s="274"/>
      <c r="MAH65" s="274"/>
      <c r="MAI65" s="274"/>
      <c r="MAJ65" s="274"/>
      <c r="MAK65" s="274"/>
      <c r="MAL65" s="274"/>
      <c r="MAM65" s="274"/>
      <c r="MAN65" s="274"/>
      <c r="MAO65" s="274"/>
      <c r="MAP65" s="274"/>
      <c r="MAQ65" s="274"/>
      <c r="MAR65" s="274"/>
      <c r="MAS65" s="274"/>
      <c r="MAT65" s="274"/>
      <c r="MAU65" s="274"/>
      <c r="MAV65" s="274"/>
      <c r="MAW65" s="274"/>
      <c r="MAX65" s="274"/>
      <c r="MAY65" s="274"/>
      <c r="MAZ65" s="274"/>
      <c r="MBA65" s="274"/>
      <c r="MBB65" s="274"/>
      <c r="MBC65" s="274"/>
      <c r="MBD65" s="274"/>
      <c r="MBE65" s="274"/>
      <c r="MBF65" s="274"/>
      <c r="MBG65" s="274"/>
      <c r="MBH65" s="274"/>
      <c r="MBI65" s="274"/>
      <c r="MBJ65" s="274"/>
      <c r="MBK65" s="274"/>
      <c r="MBL65" s="274"/>
      <c r="MBM65" s="274"/>
      <c r="MBN65" s="274"/>
      <c r="MBO65" s="274"/>
      <c r="MBP65" s="274"/>
      <c r="MBQ65" s="274"/>
      <c r="MBR65" s="274"/>
      <c r="MBS65" s="274"/>
      <c r="MBT65" s="274"/>
      <c r="MBU65" s="274"/>
      <c r="MBV65" s="274"/>
      <c r="MBW65" s="274"/>
      <c r="MBX65" s="274"/>
      <c r="MBY65" s="274"/>
      <c r="MBZ65" s="274"/>
      <c r="MCA65" s="274"/>
      <c r="MCB65" s="274"/>
      <c r="MCC65" s="274"/>
      <c r="MCD65" s="274"/>
      <c r="MCE65" s="274"/>
      <c r="MCF65" s="274"/>
      <c r="MCG65" s="274"/>
      <c r="MCH65" s="274"/>
      <c r="MCI65" s="274"/>
      <c r="MCJ65" s="274"/>
      <c r="MCK65" s="274"/>
      <c r="MCL65" s="274"/>
      <c r="MCM65" s="274"/>
      <c r="MCN65" s="274"/>
      <c r="MCO65" s="274"/>
      <c r="MCP65" s="274"/>
      <c r="MCQ65" s="274"/>
      <c r="MCR65" s="274"/>
      <c r="MCS65" s="274"/>
      <c r="MCT65" s="274"/>
      <c r="MCU65" s="274"/>
      <c r="MCV65" s="274"/>
      <c r="MCW65" s="274"/>
      <c r="MCX65" s="274"/>
      <c r="MCY65" s="274"/>
      <c r="MCZ65" s="274"/>
      <c r="MDA65" s="274"/>
      <c r="MDB65" s="274"/>
      <c r="MDC65" s="274"/>
      <c r="MDD65" s="274"/>
      <c r="MDE65" s="274"/>
      <c r="MDF65" s="274"/>
      <c r="MDG65" s="274"/>
      <c r="MDH65" s="274"/>
      <c r="MDI65" s="274"/>
      <c r="MDJ65" s="274"/>
      <c r="MDK65" s="274"/>
      <c r="MDL65" s="274"/>
      <c r="MDM65" s="274"/>
      <c r="MDN65" s="274"/>
      <c r="MDO65" s="274"/>
      <c r="MDP65" s="274"/>
      <c r="MDQ65" s="274"/>
      <c r="MDR65" s="274"/>
      <c r="MDS65" s="274"/>
      <c r="MDT65" s="274"/>
      <c r="MDU65" s="274"/>
      <c r="MDV65" s="274"/>
      <c r="MDW65" s="274"/>
      <c r="MDX65" s="274"/>
      <c r="MDY65" s="274"/>
      <c r="MDZ65" s="274"/>
      <c r="MEA65" s="274"/>
      <c r="MEB65" s="274"/>
      <c r="MEC65" s="274"/>
      <c r="MED65" s="274"/>
      <c r="MEE65" s="274"/>
      <c r="MEF65" s="274"/>
      <c r="MEG65" s="274"/>
      <c r="MEH65" s="274"/>
      <c r="MEI65" s="274"/>
      <c r="MEJ65" s="274"/>
      <c r="MEK65" s="274"/>
      <c r="MEL65" s="274"/>
      <c r="MEM65" s="274"/>
      <c r="MEN65" s="274"/>
      <c r="MEO65" s="274"/>
      <c r="MEP65" s="274"/>
      <c r="MEQ65" s="274"/>
      <c r="MER65" s="274"/>
      <c r="MES65" s="274"/>
      <c r="MET65" s="274"/>
      <c r="MEU65" s="274"/>
      <c r="MEV65" s="274"/>
      <c r="MEW65" s="274"/>
      <c r="MEX65" s="274"/>
      <c r="MEY65" s="274"/>
      <c r="MEZ65" s="274"/>
      <c r="MFA65" s="274"/>
      <c r="MFB65" s="274"/>
      <c r="MFC65" s="274"/>
      <c r="MFD65" s="274"/>
      <c r="MFE65" s="274"/>
      <c r="MFF65" s="274"/>
      <c r="MFG65" s="274"/>
      <c r="MFH65" s="274"/>
      <c r="MFI65" s="274"/>
      <c r="MFJ65" s="274"/>
      <c r="MFK65" s="274"/>
      <c r="MFL65" s="274"/>
      <c r="MFM65" s="274"/>
      <c r="MFN65" s="274"/>
      <c r="MFO65" s="274"/>
      <c r="MFP65" s="274"/>
      <c r="MFQ65" s="274"/>
      <c r="MFR65" s="274"/>
      <c r="MFS65" s="274"/>
      <c r="MFT65" s="274"/>
      <c r="MFU65" s="274"/>
      <c r="MFV65" s="274"/>
      <c r="MFW65" s="274"/>
      <c r="MFX65" s="274"/>
      <c r="MFY65" s="274"/>
      <c r="MFZ65" s="274"/>
      <c r="MGA65" s="274"/>
      <c r="MGB65" s="274"/>
      <c r="MGC65" s="274"/>
      <c r="MGD65" s="274"/>
      <c r="MGE65" s="274"/>
      <c r="MGF65" s="274"/>
      <c r="MGG65" s="274"/>
      <c r="MGH65" s="274"/>
      <c r="MGI65" s="274"/>
      <c r="MGJ65" s="274"/>
      <c r="MGK65" s="274"/>
      <c r="MGL65" s="274"/>
      <c r="MGM65" s="274"/>
      <c r="MGN65" s="274"/>
      <c r="MGO65" s="274"/>
      <c r="MGP65" s="274"/>
      <c r="MGQ65" s="274"/>
      <c r="MGR65" s="274"/>
      <c r="MGS65" s="274"/>
      <c r="MGT65" s="274"/>
      <c r="MGU65" s="274"/>
      <c r="MGV65" s="274"/>
      <c r="MGW65" s="274"/>
      <c r="MGX65" s="274"/>
      <c r="MGY65" s="274"/>
      <c r="MGZ65" s="274"/>
      <c r="MHA65" s="274"/>
      <c r="MHB65" s="274"/>
      <c r="MHC65" s="274"/>
      <c r="MHD65" s="274"/>
      <c r="MHE65" s="274"/>
      <c r="MHF65" s="274"/>
      <c r="MHG65" s="274"/>
      <c r="MHH65" s="274"/>
      <c r="MHI65" s="274"/>
      <c r="MHJ65" s="274"/>
      <c r="MHK65" s="274"/>
      <c r="MHL65" s="274"/>
      <c r="MHM65" s="274"/>
      <c r="MHN65" s="274"/>
      <c r="MHO65" s="274"/>
      <c r="MHP65" s="274"/>
      <c r="MHQ65" s="274"/>
      <c r="MHR65" s="274"/>
      <c r="MHS65" s="274"/>
      <c r="MHT65" s="274"/>
      <c r="MHU65" s="274"/>
      <c r="MHV65" s="274"/>
      <c r="MHW65" s="274"/>
      <c r="MHX65" s="274"/>
      <c r="MHY65" s="274"/>
      <c r="MHZ65" s="274"/>
      <c r="MIA65" s="274"/>
      <c r="MIB65" s="274"/>
      <c r="MIC65" s="274"/>
      <c r="MID65" s="274"/>
      <c r="MIE65" s="274"/>
      <c r="MIF65" s="274"/>
      <c r="MIG65" s="274"/>
      <c r="MIH65" s="274"/>
      <c r="MII65" s="274"/>
      <c r="MIJ65" s="274"/>
      <c r="MIK65" s="274"/>
      <c r="MIL65" s="274"/>
      <c r="MIM65" s="274"/>
      <c r="MIN65" s="274"/>
      <c r="MIO65" s="274"/>
      <c r="MIP65" s="274"/>
      <c r="MIQ65" s="274"/>
      <c r="MIR65" s="274"/>
      <c r="MIS65" s="274"/>
      <c r="MIT65" s="274"/>
      <c r="MIU65" s="274"/>
      <c r="MIV65" s="274"/>
      <c r="MIW65" s="274"/>
      <c r="MIX65" s="274"/>
      <c r="MIY65" s="274"/>
      <c r="MIZ65" s="274"/>
      <c r="MJA65" s="274"/>
      <c r="MJB65" s="274"/>
      <c r="MJC65" s="274"/>
      <c r="MJD65" s="274"/>
      <c r="MJE65" s="274"/>
      <c r="MJF65" s="274"/>
      <c r="MJG65" s="274"/>
      <c r="MJH65" s="274"/>
      <c r="MJI65" s="274"/>
      <c r="MJJ65" s="274"/>
      <c r="MJK65" s="274"/>
      <c r="MJL65" s="274"/>
      <c r="MJM65" s="274"/>
      <c r="MJN65" s="274"/>
      <c r="MJO65" s="274"/>
      <c r="MJP65" s="274"/>
      <c r="MJQ65" s="274"/>
      <c r="MJR65" s="274"/>
      <c r="MJS65" s="274"/>
      <c r="MJT65" s="274"/>
      <c r="MJU65" s="274"/>
      <c r="MJV65" s="274"/>
      <c r="MJW65" s="274"/>
      <c r="MJX65" s="274"/>
      <c r="MJY65" s="274"/>
      <c r="MJZ65" s="274"/>
      <c r="MKA65" s="274"/>
      <c r="MKB65" s="274"/>
      <c r="MKC65" s="274"/>
      <c r="MKD65" s="274"/>
      <c r="MKE65" s="274"/>
      <c r="MKF65" s="274"/>
      <c r="MKG65" s="274"/>
      <c r="MKH65" s="274"/>
      <c r="MKI65" s="274"/>
      <c r="MKJ65" s="274"/>
      <c r="MKK65" s="274"/>
      <c r="MKL65" s="274"/>
      <c r="MKM65" s="274"/>
      <c r="MKN65" s="274"/>
      <c r="MKO65" s="274"/>
      <c r="MKP65" s="274"/>
      <c r="MKQ65" s="274"/>
      <c r="MKR65" s="274"/>
      <c r="MKS65" s="274"/>
      <c r="MKT65" s="274"/>
      <c r="MKU65" s="274"/>
      <c r="MKV65" s="274"/>
      <c r="MKW65" s="274"/>
      <c r="MKX65" s="274"/>
      <c r="MKY65" s="274"/>
      <c r="MKZ65" s="274"/>
      <c r="MLA65" s="274"/>
      <c r="MLB65" s="274"/>
      <c r="MLC65" s="274"/>
      <c r="MLD65" s="274"/>
      <c r="MLE65" s="274"/>
      <c r="MLF65" s="274"/>
      <c r="MLG65" s="274"/>
      <c r="MLH65" s="274"/>
      <c r="MLI65" s="274"/>
      <c r="MLJ65" s="274"/>
      <c r="MLK65" s="274"/>
      <c r="MLL65" s="274"/>
      <c r="MLM65" s="274"/>
      <c r="MLN65" s="274"/>
      <c r="MLO65" s="274"/>
      <c r="MLP65" s="274"/>
      <c r="MLQ65" s="274"/>
      <c r="MLR65" s="274"/>
      <c r="MLS65" s="274"/>
      <c r="MLT65" s="274"/>
      <c r="MLU65" s="274"/>
      <c r="MLV65" s="274"/>
      <c r="MLW65" s="274"/>
      <c r="MLX65" s="274"/>
      <c r="MLY65" s="274"/>
      <c r="MLZ65" s="274"/>
      <c r="MMA65" s="274"/>
      <c r="MMB65" s="274"/>
      <c r="MMC65" s="274"/>
      <c r="MMD65" s="274"/>
      <c r="MME65" s="274"/>
      <c r="MMF65" s="274"/>
      <c r="MMG65" s="274"/>
      <c r="MMH65" s="274"/>
      <c r="MMI65" s="274"/>
      <c r="MMJ65" s="274"/>
      <c r="MMK65" s="274"/>
      <c r="MML65" s="274"/>
      <c r="MMM65" s="274"/>
      <c r="MMN65" s="274"/>
      <c r="MMO65" s="274"/>
      <c r="MMP65" s="274"/>
      <c r="MMQ65" s="274"/>
      <c r="MMR65" s="274"/>
      <c r="MMS65" s="274"/>
      <c r="MMT65" s="274"/>
      <c r="MMU65" s="274"/>
      <c r="MMV65" s="274"/>
      <c r="MMW65" s="274"/>
      <c r="MMX65" s="274"/>
      <c r="MMY65" s="274"/>
      <c r="MMZ65" s="274"/>
      <c r="MNA65" s="274"/>
      <c r="MNB65" s="274"/>
      <c r="MNC65" s="274"/>
      <c r="MND65" s="274"/>
      <c r="MNE65" s="274"/>
      <c r="MNF65" s="274"/>
      <c r="MNG65" s="274"/>
      <c r="MNH65" s="274"/>
      <c r="MNI65" s="274"/>
      <c r="MNJ65" s="274"/>
      <c r="MNK65" s="274"/>
      <c r="MNL65" s="274"/>
      <c r="MNM65" s="274"/>
      <c r="MNN65" s="274"/>
      <c r="MNO65" s="274"/>
      <c r="MNP65" s="274"/>
      <c r="MNQ65" s="274"/>
      <c r="MNR65" s="274"/>
      <c r="MNS65" s="274"/>
      <c r="MNT65" s="274"/>
      <c r="MNU65" s="274"/>
      <c r="MNV65" s="274"/>
      <c r="MNW65" s="274"/>
      <c r="MNX65" s="274"/>
      <c r="MNY65" s="274"/>
      <c r="MNZ65" s="274"/>
      <c r="MOA65" s="274"/>
      <c r="MOB65" s="274"/>
      <c r="MOC65" s="274"/>
      <c r="MOD65" s="274"/>
      <c r="MOE65" s="274"/>
      <c r="MOF65" s="274"/>
      <c r="MOG65" s="274"/>
      <c r="MOH65" s="274"/>
      <c r="MOI65" s="274"/>
      <c r="MOJ65" s="274"/>
      <c r="MOK65" s="274"/>
      <c r="MOL65" s="274"/>
      <c r="MOM65" s="274"/>
      <c r="MON65" s="274"/>
      <c r="MOO65" s="274"/>
      <c r="MOP65" s="274"/>
      <c r="MOQ65" s="274"/>
      <c r="MOR65" s="274"/>
      <c r="MOS65" s="274"/>
      <c r="MOT65" s="274"/>
      <c r="MOU65" s="274"/>
      <c r="MOV65" s="274"/>
      <c r="MOW65" s="274"/>
      <c r="MOX65" s="274"/>
      <c r="MOY65" s="274"/>
      <c r="MOZ65" s="274"/>
      <c r="MPA65" s="274"/>
      <c r="MPB65" s="274"/>
      <c r="MPC65" s="274"/>
      <c r="MPD65" s="274"/>
      <c r="MPE65" s="274"/>
      <c r="MPF65" s="274"/>
      <c r="MPG65" s="274"/>
      <c r="MPH65" s="274"/>
      <c r="MPI65" s="274"/>
      <c r="MPJ65" s="274"/>
      <c r="MPK65" s="274"/>
      <c r="MPL65" s="274"/>
      <c r="MPM65" s="274"/>
      <c r="MPN65" s="274"/>
      <c r="MPO65" s="274"/>
      <c r="MPP65" s="274"/>
      <c r="MPQ65" s="274"/>
      <c r="MPR65" s="274"/>
      <c r="MPS65" s="274"/>
      <c r="MPT65" s="274"/>
      <c r="MPU65" s="274"/>
      <c r="MPV65" s="274"/>
      <c r="MPW65" s="274"/>
      <c r="MPX65" s="274"/>
      <c r="MPY65" s="274"/>
      <c r="MPZ65" s="274"/>
      <c r="MQA65" s="274"/>
      <c r="MQB65" s="274"/>
      <c r="MQC65" s="274"/>
      <c r="MQD65" s="274"/>
      <c r="MQE65" s="274"/>
      <c r="MQF65" s="274"/>
      <c r="MQG65" s="274"/>
      <c r="MQH65" s="274"/>
      <c r="MQI65" s="274"/>
      <c r="MQJ65" s="274"/>
      <c r="MQK65" s="274"/>
      <c r="MQL65" s="274"/>
      <c r="MQM65" s="274"/>
      <c r="MQN65" s="274"/>
      <c r="MQO65" s="274"/>
      <c r="MQP65" s="274"/>
      <c r="MQQ65" s="274"/>
      <c r="MQR65" s="274"/>
      <c r="MQS65" s="274"/>
      <c r="MQT65" s="274"/>
      <c r="MQU65" s="274"/>
      <c r="MQV65" s="274"/>
      <c r="MQW65" s="274"/>
      <c r="MQX65" s="274"/>
      <c r="MQY65" s="274"/>
      <c r="MQZ65" s="274"/>
      <c r="MRA65" s="274"/>
      <c r="MRB65" s="274"/>
      <c r="MRC65" s="274"/>
      <c r="MRD65" s="274"/>
      <c r="MRE65" s="274"/>
      <c r="MRF65" s="274"/>
      <c r="MRG65" s="274"/>
      <c r="MRH65" s="274"/>
      <c r="MRI65" s="274"/>
      <c r="MRJ65" s="274"/>
      <c r="MRK65" s="274"/>
      <c r="MRL65" s="274"/>
      <c r="MRM65" s="274"/>
      <c r="MRN65" s="274"/>
      <c r="MRO65" s="274"/>
      <c r="MRP65" s="274"/>
      <c r="MRQ65" s="274"/>
      <c r="MRR65" s="274"/>
      <c r="MRS65" s="274"/>
      <c r="MRT65" s="274"/>
      <c r="MRU65" s="274"/>
      <c r="MRV65" s="274"/>
      <c r="MRW65" s="274"/>
      <c r="MRX65" s="274"/>
      <c r="MRY65" s="274"/>
      <c r="MRZ65" s="274"/>
      <c r="MSA65" s="274"/>
      <c r="MSB65" s="274"/>
      <c r="MSC65" s="274"/>
      <c r="MSD65" s="274"/>
      <c r="MSE65" s="274"/>
      <c r="MSF65" s="274"/>
      <c r="MSG65" s="274"/>
      <c r="MSH65" s="274"/>
      <c r="MSI65" s="274"/>
      <c r="MSJ65" s="274"/>
      <c r="MSK65" s="274"/>
      <c r="MSL65" s="274"/>
      <c r="MSM65" s="274"/>
      <c r="MSN65" s="274"/>
      <c r="MSO65" s="274"/>
      <c r="MSP65" s="274"/>
      <c r="MSQ65" s="274"/>
      <c r="MSR65" s="274"/>
      <c r="MSS65" s="274"/>
      <c r="MST65" s="274"/>
      <c r="MSU65" s="274"/>
      <c r="MSV65" s="274"/>
      <c r="MSW65" s="274"/>
      <c r="MSX65" s="274"/>
      <c r="MSY65" s="274"/>
      <c r="MSZ65" s="274"/>
      <c r="MTA65" s="274"/>
      <c r="MTB65" s="274"/>
      <c r="MTC65" s="274"/>
      <c r="MTD65" s="274"/>
      <c r="MTE65" s="274"/>
      <c r="MTF65" s="274"/>
      <c r="MTG65" s="274"/>
      <c r="MTH65" s="274"/>
      <c r="MTI65" s="274"/>
      <c r="MTJ65" s="274"/>
      <c r="MTK65" s="274"/>
      <c r="MTL65" s="274"/>
      <c r="MTM65" s="274"/>
      <c r="MTN65" s="274"/>
      <c r="MTO65" s="274"/>
      <c r="MTP65" s="274"/>
      <c r="MTQ65" s="274"/>
      <c r="MTR65" s="274"/>
      <c r="MTS65" s="274"/>
      <c r="MTT65" s="274"/>
      <c r="MTU65" s="274"/>
      <c r="MTV65" s="274"/>
      <c r="MTW65" s="274"/>
      <c r="MTX65" s="274"/>
      <c r="MTY65" s="274"/>
      <c r="MTZ65" s="274"/>
      <c r="MUA65" s="274"/>
      <c r="MUB65" s="274"/>
      <c r="MUC65" s="274"/>
      <c r="MUD65" s="274"/>
      <c r="MUE65" s="274"/>
      <c r="MUF65" s="274"/>
      <c r="MUG65" s="274"/>
      <c r="MUH65" s="274"/>
      <c r="MUI65" s="274"/>
      <c r="MUJ65" s="274"/>
      <c r="MUK65" s="274"/>
      <c r="MUL65" s="274"/>
      <c r="MUM65" s="274"/>
      <c r="MUN65" s="274"/>
      <c r="MUO65" s="274"/>
      <c r="MUP65" s="274"/>
      <c r="MUQ65" s="274"/>
      <c r="MUR65" s="274"/>
      <c r="MUS65" s="274"/>
      <c r="MUT65" s="274"/>
      <c r="MUU65" s="274"/>
      <c r="MUV65" s="274"/>
      <c r="MUW65" s="274"/>
      <c r="MUX65" s="274"/>
      <c r="MUY65" s="274"/>
      <c r="MUZ65" s="274"/>
      <c r="MVA65" s="274"/>
      <c r="MVB65" s="274"/>
      <c r="MVC65" s="274"/>
      <c r="MVD65" s="274"/>
      <c r="MVE65" s="274"/>
      <c r="MVF65" s="274"/>
      <c r="MVG65" s="274"/>
      <c r="MVH65" s="274"/>
      <c r="MVI65" s="274"/>
      <c r="MVJ65" s="274"/>
      <c r="MVK65" s="274"/>
      <c r="MVL65" s="274"/>
      <c r="MVM65" s="274"/>
      <c r="MVN65" s="274"/>
      <c r="MVO65" s="274"/>
      <c r="MVP65" s="274"/>
      <c r="MVQ65" s="274"/>
      <c r="MVR65" s="274"/>
      <c r="MVS65" s="274"/>
      <c r="MVT65" s="274"/>
      <c r="MVU65" s="274"/>
      <c r="MVV65" s="274"/>
      <c r="MVW65" s="274"/>
      <c r="MVX65" s="274"/>
      <c r="MVY65" s="274"/>
      <c r="MVZ65" s="274"/>
      <c r="MWA65" s="274"/>
      <c r="MWB65" s="274"/>
      <c r="MWC65" s="274"/>
      <c r="MWD65" s="274"/>
      <c r="MWE65" s="274"/>
      <c r="MWF65" s="274"/>
      <c r="MWG65" s="274"/>
      <c r="MWH65" s="274"/>
      <c r="MWI65" s="274"/>
      <c r="MWJ65" s="274"/>
      <c r="MWK65" s="274"/>
      <c r="MWL65" s="274"/>
      <c r="MWM65" s="274"/>
      <c r="MWN65" s="274"/>
      <c r="MWO65" s="274"/>
      <c r="MWP65" s="274"/>
      <c r="MWQ65" s="274"/>
      <c r="MWR65" s="274"/>
      <c r="MWS65" s="274"/>
      <c r="MWT65" s="274"/>
      <c r="MWU65" s="274"/>
      <c r="MWV65" s="274"/>
      <c r="MWW65" s="274"/>
      <c r="MWX65" s="274"/>
      <c r="MWY65" s="274"/>
      <c r="MWZ65" s="274"/>
      <c r="MXA65" s="274"/>
      <c r="MXB65" s="274"/>
      <c r="MXC65" s="274"/>
      <c r="MXD65" s="274"/>
      <c r="MXE65" s="274"/>
      <c r="MXF65" s="274"/>
      <c r="MXG65" s="274"/>
      <c r="MXH65" s="274"/>
      <c r="MXI65" s="274"/>
      <c r="MXJ65" s="274"/>
      <c r="MXK65" s="274"/>
      <c r="MXL65" s="274"/>
      <c r="MXM65" s="274"/>
      <c r="MXN65" s="274"/>
      <c r="MXO65" s="274"/>
      <c r="MXP65" s="274"/>
      <c r="MXQ65" s="274"/>
      <c r="MXR65" s="274"/>
      <c r="MXS65" s="274"/>
      <c r="MXT65" s="274"/>
      <c r="MXU65" s="274"/>
      <c r="MXV65" s="274"/>
      <c r="MXW65" s="274"/>
      <c r="MXX65" s="274"/>
      <c r="MXY65" s="274"/>
      <c r="MXZ65" s="274"/>
      <c r="MYA65" s="274"/>
      <c r="MYB65" s="274"/>
      <c r="MYC65" s="274"/>
      <c r="MYD65" s="274"/>
      <c r="MYE65" s="274"/>
      <c r="MYF65" s="274"/>
      <c r="MYG65" s="274"/>
      <c r="MYH65" s="274"/>
      <c r="MYI65" s="274"/>
      <c r="MYJ65" s="274"/>
      <c r="MYK65" s="274"/>
      <c r="MYL65" s="274"/>
      <c r="MYM65" s="274"/>
      <c r="MYN65" s="274"/>
      <c r="MYO65" s="274"/>
      <c r="MYP65" s="274"/>
      <c r="MYQ65" s="274"/>
      <c r="MYR65" s="274"/>
      <c r="MYS65" s="274"/>
      <c r="MYT65" s="274"/>
      <c r="MYU65" s="274"/>
      <c r="MYV65" s="274"/>
      <c r="MYW65" s="274"/>
      <c r="MYX65" s="274"/>
      <c r="MYY65" s="274"/>
      <c r="MYZ65" s="274"/>
      <c r="MZA65" s="274"/>
      <c r="MZB65" s="274"/>
      <c r="MZC65" s="274"/>
      <c r="MZD65" s="274"/>
      <c r="MZE65" s="274"/>
      <c r="MZF65" s="274"/>
      <c r="MZG65" s="274"/>
      <c r="MZH65" s="274"/>
      <c r="MZI65" s="274"/>
      <c r="MZJ65" s="274"/>
      <c r="MZK65" s="274"/>
      <c r="MZL65" s="274"/>
      <c r="MZM65" s="274"/>
      <c r="MZN65" s="274"/>
      <c r="MZO65" s="274"/>
      <c r="MZP65" s="274"/>
      <c r="MZQ65" s="274"/>
      <c r="MZR65" s="274"/>
      <c r="MZS65" s="274"/>
      <c r="MZT65" s="274"/>
      <c r="MZU65" s="274"/>
      <c r="MZV65" s="274"/>
      <c r="MZW65" s="274"/>
      <c r="MZX65" s="274"/>
      <c r="MZY65" s="274"/>
      <c r="MZZ65" s="274"/>
      <c r="NAA65" s="274"/>
      <c r="NAB65" s="274"/>
      <c r="NAC65" s="274"/>
      <c r="NAD65" s="274"/>
      <c r="NAE65" s="274"/>
      <c r="NAF65" s="274"/>
      <c r="NAG65" s="274"/>
      <c r="NAH65" s="274"/>
      <c r="NAI65" s="274"/>
      <c r="NAJ65" s="274"/>
      <c r="NAK65" s="274"/>
      <c r="NAL65" s="274"/>
      <c r="NAM65" s="274"/>
      <c r="NAN65" s="274"/>
      <c r="NAO65" s="274"/>
      <c r="NAP65" s="274"/>
      <c r="NAQ65" s="274"/>
      <c r="NAR65" s="274"/>
      <c r="NAS65" s="274"/>
      <c r="NAT65" s="274"/>
      <c r="NAU65" s="274"/>
      <c r="NAV65" s="274"/>
      <c r="NAW65" s="274"/>
      <c r="NAX65" s="274"/>
      <c r="NAY65" s="274"/>
      <c r="NAZ65" s="274"/>
      <c r="NBA65" s="274"/>
      <c r="NBB65" s="274"/>
      <c r="NBC65" s="274"/>
      <c r="NBD65" s="274"/>
      <c r="NBE65" s="274"/>
      <c r="NBF65" s="274"/>
      <c r="NBG65" s="274"/>
      <c r="NBH65" s="274"/>
      <c r="NBI65" s="274"/>
      <c r="NBJ65" s="274"/>
      <c r="NBK65" s="274"/>
      <c r="NBL65" s="274"/>
      <c r="NBM65" s="274"/>
      <c r="NBN65" s="274"/>
      <c r="NBO65" s="274"/>
      <c r="NBP65" s="274"/>
      <c r="NBQ65" s="274"/>
      <c r="NBR65" s="274"/>
      <c r="NBS65" s="274"/>
      <c r="NBT65" s="274"/>
      <c r="NBU65" s="274"/>
      <c r="NBV65" s="274"/>
      <c r="NBW65" s="274"/>
      <c r="NBX65" s="274"/>
      <c r="NBY65" s="274"/>
      <c r="NBZ65" s="274"/>
      <c r="NCA65" s="274"/>
      <c r="NCB65" s="274"/>
      <c r="NCC65" s="274"/>
      <c r="NCD65" s="274"/>
      <c r="NCE65" s="274"/>
      <c r="NCF65" s="274"/>
      <c r="NCG65" s="274"/>
      <c r="NCH65" s="274"/>
      <c r="NCI65" s="274"/>
      <c r="NCJ65" s="274"/>
      <c r="NCK65" s="274"/>
      <c r="NCL65" s="274"/>
      <c r="NCM65" s="274"/>
      <c r="NCN65" s="274"/>
      <c r="NCO65" s="274"/>
      <c r="NCP65" s="274"/>
      <c r="NCQ65" s="274"/>
      <c r="NCR65" s="274"/>
      <c r="NCS65" s="274"/>
      <c r="NCT65" s="274"/>
      <c r="NCU65" s="274"/>
      <c r="NCV65" s="274"/>
      <c r="NCW65" s="274"/>
      <c r="NCX65" s="274"/>
      <c r="NCY65" s="274"/>
      <c r="NCZ65" s="274"/>
      <c r="NDA65" s="274"/>
      <c r="NDB65" s="274"/>
      <c r="NDC65" s="274"/>
      <c r="NDD65" s="274"/>
      <c r="NDE65" s="274"/>
      <c r="NDF65" s="274"/>
      <c r="NDG65" s="274"/>
      <c r="NDH65" s="274"/>
      <c r="NDI65" s="274"/>
      <c r="NDJ65" s="274"/>
      <c r="NDK65" s="274"/>
      <c r="NDL65" s="274"/>
      <c r="NDM65" s="274"/>
      <c r="NDN65" s="274"/>
      <c r="NDO65" s="274"/>
      <c r="NDP65" s="274"/>
      <c r="NDQ65" s="274"/>
      <c r="NDR65" s="274"/>
      <c r="NDS65" s="274"/>
      <c r="NDT65" s="274"/>
      <c r="NDU65" s="274"/>
      <c r="NDV65" s="274"/>
      <c r="NDW65" s="274"/>
      <c r="NDX65" s="274"/>
      <c r="NDY65" s="274"/>
      <c r="NDZ65" s="274"/>
      <c r="NEA65" s="274"/>
      <c r="NEB65" s="274"/>
      <c r="NEC65" s="274"/>
      <c r="NED65" s="274"/>
      <c r="NEE65" s="274"/>
      <c r="NEF65" s="274"/>
      <c r="NEG65" s="274"/>
      <c r="NEH65" s="274"/>
      <c r="NEI65" s="274"/>
      <c r="NEJ65" s="274"/>
      <c r="NEK65" s="274"/>
      <c r="NEL65" s="274"/>
      <c r="NEM65" s="274"/>
      <c r="NEN65" s="274"/>
      <c r="NEO65" s="274"/>
      <c r="NEP65" s="274"/>
      <c r="NEQ65" s="274"/>
      <c r="NER65" s="274"/>
      <c r="NES65" s="274"/>
      <c r="NET65" s="274"/>
      <c r="NEU65" s="274"/>
      <c r="NEV65" s="274"/>
      <c r="NEW65" s="274"/>
      <c r="NEX65" s="274"/>
      <c r="NEY65" s="274"/>
      <c r="NEZ65" s="274"/>
      <c r="NFA65" s="274"/>
      <c r="NFB65" s="274"/>
      <c r="NFC65" s="274"/>
      <c r="NFD65" s="274"/>
      <c r="NFE65" s="274"/>
      <c r="NFF65" s="274"/>
      <c r="NFG65" s="274"/>
      <c r="NFH65" s="274"/>
      <c r="NFI65" s="274"/>
      <c r="NFJ65" s="274"/>
      <c r="NFK65" s="274"/>
      <c r="NFL65" s="274"/>
      <c r="NFM65" s="274"/>
      <c r="NFN65" s="274"/>
      <c r="NFO65" s="274"/>
      <c r="NFP65" s="274"/>
      <c r="NFQ65" s="274"/>
      <c r="NFR65" s="274"/>
      <c r="NFS65" s="274"/>
      <c r="NFT65" s="274"/>
      <c r="NFU65" s="274"/>
      <c r="NFV65" s="274"/>
      <c r="NFW65" s="274"/>
      <c r="NFX65" s="274"/>
      <c r="NFY65" s="274"/>
      <c r="NFZ65" s="274"/>
      <c r="NGA65" s="274"/>
      <c r="NGB65" s="274"/>
      <c r="NGC65" s="274"/>
      <c r="NGD65" s="274"/>
      <c r="NGE65" s="274"/>
      <c r="NGF65" s="274"/>
      <c r="NGG65" s="274"/>
      <c r="NGH65" s="274"/>
      <c r="NGI65" s="274"/>
      <c r="NGJ65" s="274"/>
      <c r="NGK65" s="274"/>
      <c r="NGL65" s="274"/>
      <c r="NGM65" s="274"/>
      <c r="NGN65" s="274"/>
      <c r="NGO65" s="274"/>
      <c r="NGP65" s="274"/>
      <c r="NGQ65" s="274"/>
      <c r="NGR65" s="274"/>
      <c r="NGS65" s="274"/>
      <c r="NGT65" s="274"/>
      <c r="NGU65" s="274"/>
      <c r="NGV65" s="274"/>
      <c r="NGW65" s="274"/>
      <c r="NGX65" s="274"/>
      <c r="NGY65" s="274"/>
      <c r="NGZ65" s="274"/>
      <c r="NHA65" s="274"/>
      <c r="NHB65" s="274"/>
      <c r="NHC65" s="274"/>
      <c r="NHD65" s="274"/>
      <c r="NHE65" s="274"/>
      <c r="NHF65" s="274"/>
      <c r="NHG65" s="274"/>
      <c r="NHH65" s="274"/>
      <c r="NHI65" s="274"/>
      <c r="NHJ65" s="274"/>
      <c r="NHK65" s="274"/>
      <c r="NHL65" s="274"/>
      <c r="NHM65" s="274"/>
      <c r="NHN65" s="274"/>
      <c r="NHO65" s="274"/>
      <c r="NHP65" s="274"/>
      <c r="NHQ65" s="274"/>
      <c r="NHR65" s="274"/>
      <c r="NHS65" s="274"/>
      <c r="NHT65" s="274"/>
      <c r="NHU65" s="274"/>
      <c r="NHV65" s="274"/>
      <c r="NHW65" s="274"/>
      <c r="NHX65" s="274"/>
      <c r="NHY65" s="274"/>
      <c r="NHZ65" s="274"/>
      <c r="NIA65" s="274"/>
      <c r="NIB65" s="274"/>
      <c r="NIC65" s="274"/>
      <c r="NID65" s="274"/>
      <c r="NIE65" s="274"/>
      <c r="NIF65" s="274"/>
      <c r="NIG65" s="274"/>
      <c r="NIH65" s="274"/>
      <c r="NII65" s="274"/>
      <c r="NIJ65" s="274"/>
      <c r="NIK65" s="274"/>
      <c r="NIL65" s="274"/>
      <c r="NIM65" s="274"/>
      <c r="NIN65" s="274"/>
      <c r="NIO65" s="274"/>
      <c r="NIP65" s="274"/>
      <c r="NIQ65" s="274"/>
      <c r="NIR65" s="274"/>
      <c r="NIS65" s="274"/>
      <c r="NIT65" s="274"/>
      <c r="NIU65" s="274"/>
      <c r="NIV65" s="274"/>
      <c r="NIW65" s="274"/>
      <c r="NIX65" s="274"/>
      <c r="NIY65" s="274"/>
      <c r="NIZ65" s="274"/>
      <c r="NJA65" s="274"/>
      <c r="NJB65" s="274"/>
      <c r="NJC65" s="274"/>
      <c r="NJD65" s="274"/>
      <c r="NJE65" s="274"/>
      <c r="NJF65" s="274"/>
      <c r="NJG65" s="274"/>
      <c r="NJH65" s="274"/>
      <c r="NJI65" s="274"/>
      <c r="NJJ65" s="274"/>
      <c r="NJK65" s="274"/>
      <c r="NJL65" s="274"/>
      <c r="NJM65" s="274"/>
      <c r="NJN65" s="274"/>
      <c r="NJO65" s="274"/>
      <c r="NJP65" s="274"/>
      <c r="NJQ65" s="274"/>
      <c r="NJR65" s="274"/>
      <c r="NJS65" s="274"/>
      <c r="NJT65" s="274"/>
      <c r="NJU65" s="274"/>
      <c r="NJV65" s="274"/>
      <c r="NJW65" s="274"/>
      <c r="NJX65" s="274"/>
      <c r="NJY65" s="274"/>
      <c r="NJZ65" s="274"/>
      <c r="NKA65" s="274"/>
      <c r="NKB65" s="274"/>
      <c r="NKC65" s="274"/>
      <c r="NKD65" s="274"/>
      <c r="NKE65" s="274"/>
      <c r="NKF65" s="274"/>
      <c r="NKG65" s="274"/>
      <c r="NKH65" s="274"/>
      <c r="NKI65" s="274"/>
      <c r="NKJ65" s="274"/>
      <c r="NKK65" s="274"/>
      <c r="NKL65" s="274"/>
      <c r="NKM65" s="274"/>
      <c r="NKN65" s="274"/>
      <c r="NKO65" s="274"/>
      <c r="NKP65" s="274"/>
      <c r="NKQ65" s="274"/>
      <c r="NKR65" s="274"/>
      <c r="NKS65" s="274"/>
      <c r="NKT65" s="274"/>
      <c r="NKU65" s="274"/>
      <c r="NKV65" s="274"/>
      <c r="NKW65" s="274"/>
      <c r="NKX65" s="274"/>
      <c r="NKY65" s="274"/>
      <c r="NKZ65" s="274"/>
      <c r="NLA65" s="274"/>
      <c r="NLB65" s="274"/>
      <c r="NLC65" s="274"/>
      <c r="NLD65" s="274"/>
      <c r="NLE65" s="274"/>
      <c r="NLF65" s="274"/>
      <c r="NLG65" s="274"/>
      <c r="NLH65" s="274"/>
      <c r="NLI65" s="274"/>
      <c r="NLJ65" s="274"/>
      <c r="NLK65" s="274"/>
      <c r="NLL65" s="274"/>
      <c r="NLM65" s="274"/>
      <c r="NLN65" s="274"/>
      <c r="NLO65" s="274"/>
      <c r="NLP65" s="274"/>
      <c r="NLQ65" s="274"/>
      <c r="NLR65" s="274"/>
      <c r="NLS65" s="274"/>
      <c r="NLT65" s="274"/>
      <c r="NLU65" s="274"/>
      <c r="NLV65" s="274"/>
      <c r="NLW65" s="274"/>
      <c r="NLX65" s="274"/>
      <c r="NLY65" s="274"/>
      <c r="NLZ65" s="274"/>
      <c r="NMA65" s="274"/>
      <c r="NMB65" s="274"/>
      <c r="NMC65" s="274"/>
      <c r="NMD65" s="274"/>
      <c r="NME65" s="274"/>
      <c r="NMF65" s="274"/>
      <c r="NMG65" s="274"/>
      <c r="NMH65" s="274"/>
      <c r="NMI65" s="274"/>
      <c r="NMJ65" s="274"/>
      <c r="NMK65" s="274"/>
      <c r="NML65" s="274"/>
      <c r="NMM65" s="274"/>
      <c r="NMN65" s="274"/>
      <c r="NMO65" s="274"/>
      <c r="NMP65" s="274"/>
      <c r="NMQ65" s="274"/>
      <c r="NMR65" s="274"/>
      <c r="NMS65" s="274"/>
      <c r="NMT65" s="274"/>
      <c r="NMU65" s="274"/>
      <c r="NMV65" s="274"/>
      <c r="NMW65" s="274"/>
      <c r="NMX65" s="274"/>
      <c r="NMY65" s="274"/>
      <c r="NMZ65" s="274"/>
      <c r="NNA65" s="274"/>
      <c r="NNB65" s="274"/>
      <c r="NNC65" s="274"/>
      <c r="NND65" s="274"/>
      <c r="NNE65" s="274"/>
      <c r="NNF65" s="274"/>
      <c r="NNG65" s="274"/>
      <c r="NNH65" s="274"/>
      <c r="NNI65" s="274"/>
      <c r="NNJ65" s="274"/>
      <c r="NNK65" s="274"/>
      <c r="NNL65" s="274"/>
      <c r="NNM65" s="274"/>
      <c r="NNN65" s="274"/>
      <c r="NNO65" s="274"/>
      <c r="NNP65" s="274"/>
      <c r="NNQ65" s="274"/>
      <c r="NNR65" s="274"/>
      <c r="NNS65" s="274"/>
      <c r="NNT65" s="274"/>
      <c r="NNU65" s="274"/>
      <c r="NNV65" s="274"/>
      <c r="NNW65" s="274"/>
      <c r="NNX65" s="274"/>
      <c r="NNY65" s="274"/>
      <c r="NNZ65" s="274"/>
      <c r="NOA65" s="274"/>
      <c r="NOB65" s="274"/>
      <c r="NOC65" s="274"/>
      <c r="NOD65" s="274"/>
      <c r="NOE65" s="274"/>
      <c r="NOF65" s="274"/>
      <c r="NOG65" s="274"/>
      <c r="NOH65" s="274"/>
      <c r="NOI65" s="274"/>
      <c r="NOJ65" s="274"/>
      <c r="NOK65" s="274"/>
      <c r="NOL65" s="274"/>
      <c r="NOM65" s="274"/>
      <c r="NON65" s="274"/>
      <c r="NOO65" s="274"/>
      <c r="NOP65" s="274"/>
      <c r="NOQ65" s="274"/>
      <c r="NOR65" s="274"/>
      <c r="NOS65" s="274"/>
      <c r="NOT65" s="274"/>
      <c r="NOU65" s="274"/>
      <c r="NOV65" s="274"/>
      <c r="NOW65" s="274"/>
      <c r="NOX65" s="274"/>
      <c r="NOY65" s="274"/>
      <c r="NOZ65" s="274"/>
      <c r="NPA65" s="274"/>
      <c r="NPB65" s="274"/>
      <c r="NPC65" s="274"/>
      <c r="NPD65" s="274"/>
      <c r="NPE65" s="274"/>
      <c r="NPF65" s="274"/>
      <c r="NPG65" s="274"/>
      <c r="NPH65" s="274"/>
      <c r="NPI65" s="274"/>
      <c r="NPJ65" s="274"/>
      <c r="NPK65" s="274"/>
      <c r="NPL65" s="274"/>
      <c r="NPM65" s="274"/>
      <c r="NPN65" s="274"/>
      <c r="NPO65" s="274"/>
      <c r="NPP65" s="274"/>
      <c r="NPQ65" s="274"/>
      <c r="NPR65" s="274"/>
      <c r="NPS65" s="274"/>
      <c r="NPT65" s="274"/>
      <c r="NPU65" s="274"/>
      <c r="NPV65" s="274"/>
      <c r="NPW65" s="274"/>
      <c r="NPX65" s="274"/>
      <c r="NPY65" s="274"/>
      <c r="NPZ65" s="274"/>
      <c r="NQA65" s="274"/>
      <c r="NQB65" s="274"/>
      <c r="NQC65" s="274"/>
      <c r="NQD65" s="274"/>
      <c r="NQE65" s="274"/>
      <c r="NQF65" s="274"/>
      <c r="NQG65" s="274"/>
      <c r="NQH65" s="274"/>
      <c r="NQI65" s="274"/>
      <c r="NQJ65" s="274"/>
      <c r="NQK65" s="274"/>
      <c r="NQL65" s="274"/>
      <c r="NQM65" s="274"/>
      <c r="NQN65" s="274"/>
      <c r="NQO65" s="274"/>
      <c r="NQP65" s="274"/>
      <c r="NQQ65" s="274"/>
      <c r="NQR65" s="274"/>
      <c r="NQS65" s="274"/>
      <c r="NQT65" s="274"/>
      <c r="NQU65" s="274"/>
      <c r="NQV65" s="274"/>
      <c r="NQW65" s="274"/>
      <c r="NQX65" s="274"/>
      <c r="NQY65" s="274"/>
      <c r="NQZ65" s="274"/>
      <c r="NRA65" s="274"/>
      <c r="NRB65" s="274"/>
      <c r="NRC65" s="274"/>
      <c r="NRD65" s="274"/>
      <c r="NRE65" s="274"/>
      <c r="NRF65" s="274"/>
      <c r="NRG65" s="274"/>
      <c r="NRH65" s="274"/>
      <c r="NRI65" s="274"/>
      <c r="NRJ65" s="274"/>
      <c r="NRK65" s="274"/>
      <c r="NRL65" s="274"/>
      <c r="NRM65" s="274"/>
      <c r="NRN65" s="274"/>
      <c r="NRO65" s="274"/>
      <c r="NRP65" s="274"/>
      <c r="NRQ65" s="274"/>
      <c r="NRR65" s="274"/>
      <c r="NRS65" s="274"/>
      <c r="NRT65" s="274"/>
      <c r="NRU65" s="274"/>
      <c r="NRV65" s="274"/>
      <c r="NRW65" s="274"/>
      <c r="NRX65" s="274"/>
      <c r="NRY65" s="274"/>
      <c r="NRZ65" s="274"/>
      <c r="NSA65" s="274"/>
      <c r="NSB65" s="274"/>
      <c r="NSC65" s="274"/>
      <c r="NSD65" s="274"/>
      <c r="NSE65" s="274"/>
      <c r="NSF65" s="274"/>
      <c r="NSG65" s="274"/>
      <c r="NSH65" s="274"/>
      <c r="NSI65" s="274"/>
      <c r="NSJ65" s="274"/>
      <c r="NSK65" s="274"/>
      <c r="NSL65" s="274"/>
      <c r="NSM65" s="274"/>
      <c r="NSN65" s="274"/>
      <c r="NSO65" s="274"/>
      <c r="NSP65" s="274"/>
      <c r="NSQ65" s="274"/>
      <c r="NSR65" s="274"/>
      <c r="NSS65" s="274"/>
      <c r="NST65" s="274"/>
      <c r="NSU65" s="274"/>
      <c r="NSV65" s="274"/>
      <c r="NSW65" s="274"/>
      <c r="NSX65" s="274"/>
      <c r="NSY65" s="274"/>
      <c r="NSZ65" s="274"/>
      <c r="NTA65" s="274"/>
      <c r="NTB65" s="274"/>
      <c r="NTC65" s="274"/>
      <c r="NTD65" s="274"/>
      <c r="NTE65" s="274"/>
      <c r="NTF65" s="274"/>
      <c r="NTG65" s="274"/>
      <c r="NTH65" s="274"/>
      <c r="NTI65" s="274"/>
      <c r="NTJ65" s="274"/>
      <c r="NTK65" s="274"/>
      <c r="NTL65" s="274"/>
      <c r="NTM65" s="274"/>
      <c r="NTN65" s="274"/>
      <c r="NTO65" s="274"/>
      <c r="NTP65" s="274"/>
      <c r="NTQ65" s="274"/>
      <c r="NTR65" s="274"/>
      <c r="NTS65" s="274"/>
      <c r="NTT65" s="274"/>
      <c r="NTU65" s="274"/>
      <c r="NTV65" s="274"/>
      <c r="NTW65" s="274"/>
      <c r="NTX65" s="274"/>
      <c r="NTY65" s="274"/>
      <c r="NTZ65" s="274"/>
      <c r="NUA65" s="274"/>
      <c r="NUB65" s="274"/>
      <c r="NUC65" s="274"/>
      <c r="NUD65" s="274"/>
      <c r="NUE65" s="274"/>
      <c r="NUF65" s="274"/>
      <c r="NUG65" s="274"/>
      <c r="NUH65" s="274"/>
      <c r="NUI65" s="274"/>
      <c r="NUJ65" s="274"/>
      <c r="NUK65" s="274"/>
      <c r="NUL65" s="274"/>
      <c r="NUM65" s="274"/>
      <c r="NUN65" s="274"/>
      <c r="NUO65" s="274"/>
      <c r="NUP65" s="274"/>
      <c r="NUQ65" s="274"/>
      <c r="NUR65" s="274"/>
      <c r="NUS65" s="274"/>
      <c r="NUT65" s="274"/>
      <c r="NUU65" s="274"/>
      <c r="NUV65" s="274"/>
      <c r="NUW65" s="274"/>
      <c r="NUX65" s="274"/>
      <c r="NUY65" s="274"/>
      <c r="NUZ65" s="274"/>
      <c r="NVA65" s="274"/>
      <c r="NVB65" s="274"/>
      <c r="NVC65" s="274"/>
      <c r="NVD65" s="274"/>
      <c r="NVE65" s="274"/>
      <c r="NVF65" s="274"/>
      <c r="NVG65" s="274"/>
      <c r="NVH65" s="274"/>
      <c r="NVI65" s="274"/>
      <c r="NVJ65" s="274"/>
      <c r="NVK65" s="274"/>
      <c r="NVL65" s="274"/>
      <c r="NVM65" s="274"/>
      <c r="NVN65" s="274"/>
      <c r="NVO65" s="274"/>
      <c r="NVP65" s="274"/>
      <c r="NVQ65" s="274"/>
      <c r="NVR65" s="274"/>
      <c r="NVS65" s="274"/>
      <c r="NVT65" s="274"/>
      <c r="NVU65" s="274"/>
      <c r="NVV65" s="274"/>
      <c r="NVW65" s="274"/>
      <c r="NVX65" s="274"/>
      <c r="NVY65" s="274"/>
      <c r="NVZ65" s="274"/>
      <c r="NWA65" s="274"/>
      <c r="NWB65" s="274"/>
      <c r="NWC65" s="274"/>
      <c r="NWD65" s="274"/>
      <c r="NWE65" s="274"/>
      <c r="NWF65" s="274"/>
      <c r="NWG65" s="274"/>
      <c r="NWH65" s="274"/>
      <c r="NWI65" s="274"/>
      <c r="NWJ65" s="274"/>
      <c r="NWK65" s="274"/>
      <c r="NWL65" s="274"/>
      <c r="NWM65" s="274"/>
      <c r="NWN65" s="274"/>
      <c r="NWO65" s="274"/>
      <c r="NWP65" s="274"/>
      <c r="NWQ65" s="274"/>
      <c r="NWR65" s="274"/>
      <c r="NWS65" s="274"/>
      <c r="NWT65" s="274"/>
      <c r="NWU65" s="274"/>
      <c r="NWV65" s="274"/>
      <c r="NWW65" s="274"/>
      <c r="NWX65" s="274"/>
      <c r="NWY65" s="274"/>
      <c r="NWZ65" s="274"/>
      <c r="NXA65" s="274"/>
      <c r="NXB65" s="274"/>
      <c r="NXC65" s="274"/>
      <c r="NXD65" s="274"/>
      <c r="NXE65" s="274"/>
      <c r="NXF65" s="274"/>
      <c r="NXG65" s="274"/>
      <c r="NXH65" s="274"/>
      <c r="NXI65" s="274"/>
      <c r="NXJ65" s="274"/>
      <c r="NXK65" s="274"/>
      <c r="NXL65" s="274"/>
      <c r="NXM65" s="274"/>
      <c r="NXN65" s="274"/>
      <c r="NXO65" s="274"/>
      <c r="NXP65" s="274"/>
      <c r="NXQ65" s="274"/>
      <c r="NXR65" s="274"/>
      <c r="NXS65" s="274"/>
      <c r="NXT65" s="274"/>
      <c r="NXU65" s="274"/>
      <c r="NXV65" s="274"/>
      <c r="NXW65" s="274"/>
      <c r="NXX65" s="274"/>
      <c r="NXY65" s="274"/>
      <c r="NXZ65" s="274"/>
      <c r="NYA65" s="274"/>
      <c r="NYB65" s="274"/>
      <c r="NYC65" s="274"/>
      <c r="NYD65" s="274"/>
      <c r="NYE65" s="274"/>
      <c r="NYF65" s="274"/>
      <c r="NYG65" s="274"/>
      <c r="NYH65" s="274"/>
      <c r="NYI65" s="274"/>
      <c r="NYJ65" s="274"/>
      <c r="NYK65" s="274"/>
      <c r="NYL65" s="274"/>
      <c r="NYM65" s="274"/>
      <c r="NYN65" s="274"/>
      <c r="NYO65" s="274"/>
      <c r="NYP65" s="274"/>
      <c r="NYQ65" s="274"/>
      <c r="NYR65" s="274"/>
      <c r="NYS65" s="274"/>
      <c r="NYT65" s="274"/>
      <c r="NYU65" s="274"/>
      <c r="NYV65" s="274"/>
      <c r="NYW65" s="274"/>
      <c r="NYX65" s="274"/>
      <c r="NYY65" s="274"/>
      <c r="NYZ65" s="274"/>
      <c r="NZA65" s="274"/>
      <c r="NZB65" s="274"/>
      <c r="NZC65" s="274"/>
      <c r="NZD65" s="274"/>
      <c r="NZE65" s="274"/>
      <c r="NZF65" s="274"/>
      <c r="NZG65" s="274"/>
      <c r="NZH65" s="274"/>
      <c r="NZI65" s="274"/>
      <c r="NZJ65" s="274"/>
      <c r="NZK65" s="274"/>
      <c r="NZL65" s="274"/>
      <c r="NZM65" s="274"/>
      <c r="NZN65" s="274"/>
      <c r="NZO65" s="274"/>
      <c r="NZP65" s="274"/>
      <c r="NZQ65" s="274"/>
      <c r="NZR65" s="274"/>
      <c r="NZS65" s="274"/>
      <c r="NZT65" s="274"/>
      <c r="NZU65" s="274"/>
      <c r="NZV65" s="274"/>
      <c r="NZW65" s="274"/>
      <c r="NZX65" s="274"/>
      <c r="NZY65" s="274"/>
      <c r="NZZ65" s="274"/>
      <c r="OAA65" s="274"/>
      <c r="OAB65" s="274"/>
      <c r="OAC65" s="274"/>
      <c r="OAD65" s="274"/>
      <c r="OAE65" s="274"/>
      <c r="OAF65" s="274"/>
      <c r="OAG65" s="274"/>
      <c r="OAH65" s="274"/>
      <c r="OAI65" s="274"/>
      <c r="OAJ65" s="274"/>
      <c r="OAK65" s="274"/>
      <c r="OAL65" s="274"/>
      <c r="OAM65" s="274"/>
      <c r="OAN65" s="274"/>
      <c r="OAO65" s="274"/>
      <c r="OAP65" s="274"/>
      <c r="OAQ65" s="274"/>
      <c r="OAR65" s="274"/>
      <c r="OAS65" s="274"/>
      <c r="OAT65" s="274"/>
      <c r="OAU65" s="274"/>
      <c r="OAV65" s="274"/>
      <c r="OAW65" s="274"/>
      <c r="OAX65" s="274"/>
      <c r="OAY65" s="274"/>
      <c r="OAZ65" s="274"/>
      <c r="OBA65" s="274"/>
      <c r="OBB65" s="274"/>
      <c r="OBC65" s="274"/>
      <c r="OBD65" s="274"/>
      <c r="OBE65" s="274"/>
      <c r="OBF65" s="274"/>
      <c r="OBG65" s="274"/>
      <c r="OBH65" s="274"/>
      <c r="OBI65" s="274"/>
      <c r="OBJ65" s="274"/>
      <c r="OBK65" s="274"/>
      <c r="OBL65" s="274"/>
      <c r="OBM65" s="274"/>
      <c r="OBN65" s="274"/>
      <c r="OBO65" s="274"/>
      <c r="OBP65" s="274"/>
      <c r="OBQ65" s="274"/>
      <c r="OBR65" s="274"/>
      <c r="OBS65" s="274"/>
      <c r="OBT65" s="274"/>
      <c r="OBU65" s="274"/>
      <c r="OBV65" s="274"/>
      <c r="OBW65" s="274"/>
      <c r="OBX65" s="274"/>
      <c r="OBY65" s="274"/>
      <c r="OBZ65" s="274"/>
      <c r="OCA65" s="274"/>
      <c r="OCB65" s="274"/>
      <c r="OCC65" s="274"/>
      <c r="OCD65" s="274"/>
      <c r="OCE65" s="274"/>
      <c r="OCF65" s="274"/>
      <c r="OCG65" s="274"/>
      <c r="OCH65" s="274"/>
      <c r="OCI65" s="274"/>
      <c r="OCJ65" s="274"/>
      <c r="OCK65" s="274"/>
      <c r="OCL65" s="274"/>
      <c r="OCM65" s="274"/>
      <c r="OCN65" s="274"/>
      <c r="OCO65" s="274"/>
      <c r="OCP65" s="274"/>
      <c r="OCQ65" s="274"/>
      <c r="OCR65" s="274"/>
      <c r="OCS65" s="274"/>
      <c r="OCT65" s="274"/>
      <c r="OCU65" s="274"/>
      <c r="OCV65" s="274"/>
      <c r="OCW65" s="274"/>
      <c r="OCX65" s="274"/>
      <c r="OCY65" s="274"/>
      <c r="OCZ65" s="274"/>
      <c r="ODA65" s="274"/>
      <c r="ODB65" s="274"/>
      <c r="ODC65" s="274"/>
      <c r="ODD65" s="274"/>
      <c r="ODE65" s="274"/>
      <c r="ODF65" s="274"/>
      <c r="ODG65" s="274"/>
      <c r="ODH65" s="274"/>
      <c r="ODI65" s="274"/>
      <c r="ODJ65" s="274"/>
      <c r="ODK65" s="274"/>
      <c r="ODL65" s="274"/>
      <c r="ODM65" s="274"/>
      <c r="ODN65" s="274"/>
      <c r="ODO65" s="274"/>
      <c r="ODP65" s="274"/>
      <c r="ODQ65" s="274"/>
      <c r="ODR65" s="274"/>
      <c r="ODS65" s="274"/>
      <c r="ODT65" s="274"/>
      <c r="ODU65" s="274"/>
      <c r="ODV65" s="274"/>
      <c r="ODW65" s="274"/>
      <c r="ODX65" s="274"/>
      <c r="ODY65" s="274"/>
      <c r="ODZ65" s="274"/>
      <c r="OEA65" s="274"/>
      <c r="OEB65" s="274"/>
      <c r="OEC65" s="274"/>
      <c r="OED65" s="274"/>
      <c r="OEE65" s="274"/>
      <c r="OEF65" s="274"/>
      <c r="OEG65" s="274"/>
      <c r="OEH65" s="274"/>
      <c r="OEI65" s="274"/>
      <c r="OEJ65" s="274"/>
      <c r="OEK65" s="274"/>
      <c r="OEL65" s="274"/>
      <c r="OEM65" s="274"/>
      <c r="OEN65" s="274"/>
      <c r="OEO65" s="274"/>
      <c r="OEP65" s="274"/>
      <c r="OEQ65" s="274"/>
      <c r="OER65" s="274"/>
      <c r="OES65" s="274"/>
      <c r="OET65" s="274"/>
      <c r="OEU65" s="274"/>
      <c r="OEV65" s="274"/>
      <c r="OEW65" s="274"/>
      <c r="OEX65" s="274"/>
      <c r="OEY65" s="274"/>
      <c r="OEZ65" s="274"/>
      <c r="OFA65" s="274"/>
      <c r="OFB65" s="274"/>
      <c r="OFC65" s="274"/>
      <c r="OFD65" s="274"/>
      <c r="OFE65" s="274"/>
      <c r="OFF65" s="274"/>
      <c r="OFG65" s="274"/>
      <c r="OFH65" s="274"/>
      <c r="OFI65" s="274"/>
      <c r="OFJ65" s="274"/>
      <c r="OFK65" s="274"/>
      <c r="OFL65" s="274"/>
      <c r="OFM65" s="274"/>
      <c r="OFN65" s="274"/>
      <c r="OFO65" s="274"/>
      <c r="OFP65" s="274"/>
      <c r="OFQ65" s="274"/>
      <c r="OFR65" s="274"/>
      <c r="OFS65" s="274"/>
      <c r="OFT65" s="274"/>
      <c r="OFU65" s="274"/>
      <c r="OFV65" s="274"/>
      <c r="OFW65" s="274"/>
      <c r="OFX65" s="274"/>
      <c r="OFY65" s="274"/>
      <c r="OFZ65" s="274"/>
      <c r="OGA65" s="274"/>
      <c r="OGB65" s="274"/>
      <c r="OGC65" s="274"/>
      <c r="OGD65" s="274"/>
      <c r="OGE65" s="274"/>
      <c r="OGF65" s="274"/>
      <c r="OGG65" s="274"/>
      <c r="OGH65" s="274"/>
      <c r="OGI65" s="274"/>
      <c r="OGJ65" s="274"/>
      <c r="OGK65" s="274"/>
      <c r="OGL65" s="274"/>
      <c r="OGM65" s="274"/>
      <c r="OGN65" s="274"/>
      <c r="OGO65" s="274"/>
      <c r="OGP65" s="274"/>
      <c r="OGQ65" s="274"/>
      <c r="OGR65" s="274"/>
      <c r="OGS65" s="274"/>
      <c r="OGT65" s="274"/>
      <c r="OGU65" s="274"/>
      <c r="OGV65" s="274"/>
      <c r="OGW65" s="274"/>
      <c r="OGX65" s="274"/>
      <c r="OGY65" s="274"/>
      <c r="OGZ65" s="274"/>
      <c r="OHA65" s="274"/>
      <c r="OHB65" s="274"/>
      <c r="OHC65" s="274"/>
      <c r="OHD65" s="274"/>
      <c r="OHE65" s="274"/>
      <c r="OHF65" s="274"/>
      <c r="OHG65" s="274"/>
      <c r="OHH65" s="274"/>
      <c r="OHI65" s="274"/>
      <c r="OHJ65" s="274"/>
      <c r="OHK65" s="274"/>
      <c r="OHL65" s="274"/>
      <c r="OHM65" s="274"/>
      <c r="OHN65" s="274"/>
      <c r="OHO65" s="274"/>
      <c r="OHP65" s="274"/>
      <c r="OHQ65" s="274"/>
      <c r="OHR65" s="274"/>
      <c r="OHS65" s="274"/>
      <c r="OHT65" s="274"/>
      <c r="OHU65" s="274"/>
      <c r="OHV65" s="274"/>
      <c r="OHW65" s="274"/>
      <c r="OHX65" s="274"/>
      <c r="OHY65" s="274"/>
      <c r="OHZ65" s="274"/>
      <c r="OIA65" s="274"/>
      <c r="OIB65" s="274"/>
      <c r="OIC65" s="274"/>
      <c r="OID65" s="274"/>
      <c r="OIE65" s="274"/>
      <c r="OIF65" s="274"/>
      <c r="OIG65" s="274"/>
      <c r="OIH65" s="274"/>
      <c r="OII65" s="274"/>
      <c r="OIJ65" s="274"/>
      <c r="OIK65" s="274"/>
      <c r="OIL65" s="274"/>
      <c r="OIM65" s="274"/>
      <c r="OIN65" s="274"/>
      <c r="OIO65" s="274"/>
      <c r="OIP65" s="274"/>
      <c r="OIQ65" s="274"/>
      <c r="OIR65" s="274"/>
      <c r="OIS65" s="274"/>
      <c r="OIT65" s="274"/>
      <c r="OIU65" s="274"/>
      <c r="OIV65" s="274"/>
      <c r="OIW65" s="274"/>
      <c r="OIX65" s="274"/>
      <c r="OIY65" s="274"/>
      <c r="OIZ65" s="274"/>
      <c r="OJA65" s="274"/>
      <c r="OJB65" s="274"/>
      <c r="OJC65" s="274"/>
      <c r="OJD65" s="274"/>
      <c r="OJE65" s="274"/>
      <c r="OJF65" s="274"/>
      <c r="OJG65" s="274"/>
      <c r="OJH65" s="274"/>
      <c r="OJI65" s="274"/>
      <c r="OJJ65" s="274"/>
      <c r="OJK65" s="274"/>
      <c r="OJL65" s="274"/>
      <c r="OJM65" s="274"/>
      <c r="OJN65" s="274"/>
      <c r="OJO65" s="274"/>
      <c r="OJP65" s="274"/>
      <c r="OJQ65" s="274"/>
      <c r="OJR65" s="274"/>
      <c r="OJS65" s="274"/>
      <c r="OJT65" s="274"/>
      <c r="OJU65" s="274"/>
      <c r="OJV65" s="274"/>
      <c r="OJW65" s="274"/>
      <c r="OJX65" s="274"/>
      <c r="OJY65" s="274"/>
      <c r="OJZ65" s="274"/>
      <c r="OKA65" s="274"/>
      <c r="OKB65" s="274"/>
      <c r="OKC65" s="274"/>
      <c r="OKD65" s="274"/>
      <c r="OKE65" s="274"/>
      <c r="OKF65" s="274"/>
      <c r="OKG65" s="274"/>
      <c r="OKH65" s="274"/>
      <c r="OKI65" s="274"/>
      <c r="OKJ65" s="274"/>
      <c r="OKK65" s="274"/>
      <c r="OKL65" s="274"/>
      <c r="OKM65" s="274"/>
      <c r="OKN65" s="274"/>
      <c r="OKO65" s="274"/>
      <c r="OKP65" s="274"/>
      <c r="OKQ65" s="274"/>
      <c r="OKR65" s="274"/>
      <c r="OKS65" s="274"/>
      <c r="OKT65" s="274"/>
      <c r="OKU65" s="274"/>
      <c r="OKV65" s="274"/>
      <c r="OKW65" s="274"/>
      <c r="OKX65" s="274"/>
      <c r="OKY65" s="274"/>
      <c r="OKZ65" s="274"/>
      <c r="OLA65" s="274"/>
      <c r="OLB65" s="274"/>
      <c r="OLC65" s="274"/>
      <c r="OLD65" s="274"/>
      <c r="OLE65" s="274"/>
      <c r="OLF65" s="274"/>
      <c r="OLG65" s="274"/>
      <c r="OLH65" s="274"/>
      <c r="OLI65" s="274"/>
      <c r="OLJ65" s="274"/>
      <c r="OLK65" s="274"/>
      <c r="OLL65" s="274"/>
      <c r="OLM65" s="274"/>
      <c r="OLN65" s="274"/>
      <c r="OLO65" s="274"/>
      <c r="OLP65" s="274"/>
      <c r="OLQ65" s="274"/>
      <c r="OLR65" s="274"/>
      <c r="OLS65" s="274"/>
      <c r="OLT65" s="274"/>
      <c r="OLU65" s="274"/>
      <c r="OLV65" s="274"/>
      <c r="OLW65" s="274"/>
      <c r="OLX65" s="274"/>
      <c r="OLY65" s="274"/>
      <c r="OLZ65" s="274"/>
      <c r="OMA65" s="274"/>
      <c r="OMB65" s="274"/>
      <c r="OMC65" s="274"/>
      <c r="OMD65" s="274"/>
      <c r="OME65" s="274"/>
      <c r="OMF65" s="274"/>
      <c r="OMG65" s="274"/>
      <c r="OMH65" s="274"/>
      <c r="OMI65" s="274"/>
      <c r="OMJ65" s="274"/>
      <c r="OMK65" s="274"/>
      <c r="OML65" s="274"/>
      <c r="OMM65" s="274"/>
      <c r="OMN65" s="274"/>
      <c r="OMO65" s="274"/>
      <c r="OMP65" s="274"/>
      <c r="OMQ65" s="274"/>
      <c r="OMR65" s="274"/>
      <c r="OMS65" s="274"/>
      <c r="OMT65" s="274"/>
      <c r="OMU65" s="274"/>
      <c r="OMV65" s="274"/>
      <c r="OMW65" s="274"/>
      <c r="OMX65" s="274"/>
      <c r="OMY65" s="274"/>
      <c r="OMZ65" s="274"/>
      <c r="ONA65" s="274"/>
      <c r="ONB65" s="274"/>
      <c r="ONC65" s="274"/>
      <c r="OND65" s="274"/>
      <c r="ONE65" s="274"/>
      <c r="ONF65" s="274"/>
      <c r="ONG65" s="274"/>
      <c r="ONH65" s="274"/>
      <c r="ONI65" s="274"/>
      <c r="ONJ65" s="274"/>
      <c r="ONK65" s="274"/>
      <c r="ONL65" s="274"/>
      <c r="ONM65" s="274"/>
      <c r="ONN65" s="274"/>
      <c r="ONO65" s="274"/>
      <c r="ONP65" s="274"/>
      <c r="ONQ65" s="274"/>
      <c r="ONR65" s="274"/>
      <c r="ONS65" s="274"/>
      <c r="ONT65" s="274"/>
      <c r="ONU65" s="274"/>
      <c r="ONV65" s="274"/>
      <c r="ONW65" s="274"/>
      <c r="ONX65" s="274"/>
      <c r="ONY65" s="274"/>
      <c r="ONZ65" s="274"/>
      <c r="OOA65" s="274"/>
      <c r="OOB65" s="274"/>
      <c r="OOC65" s="274"/>
      <c r="OOD65" s="274"/>
      <c r="OOE65" s="274"/>
      <c r="OOF65" s="274"/>
      <c r="OOG65" s="274"/>
      <c r="OOH65" s="274"/>
      <c r="OOI65" s="274"/>
      <c r="OOJ65" s="274"/>
      <c r="OOK65" s="274"/>
      <c r="OOL65" s="274"/>
      <c r="OOM65" s="274"/>
      <c r="OON65" s="274"/>
      <c r="OOO65" s="274"/>
      <c r="OOP65" s="274"/>
      <c r="OOQ65" s="274"/>
      <c r="OOR65" s="274"/>
      <c r="OOS65" s="274"/>
      <c r="OOT65" s="274"/>
      <c r="OOU65" s="274"/>
      <c r="OOV65" s="274"/>
      <c r="OOW65" s="274"/>
      <c r="OOX65" s="274"/>
      <c r="OOY65" s="274"/>
      <c r="OOZ65" s="274"/>
      <c r="OPA65" s="274"/>
      <c r="OPB65" s="274"/>
      <c r="OPC65" s="274"/>
      <c r="OPD65" s="274"/>
      <c r="OPE65" s="274"/>
      <c r="OPF65" s="274"/>
      <c r="OPG65" s="274"/>
      <c r="OPH65" s="274"/>
      <c r="OPI65" s="274"/>
      <c r="OPJ65" s="274"/>
      <c r="OPK65" s="274"/>
      <c r="OPL65" s="274"/>
      <c r="OPM65" s="274"/>
      <c r="OPN65" s="274"/>
      <c r="OPO65" s="274"/>
      <c r="OPP65" s="274"/>
      <c r="OPQ65" s="274"/>
      <c r="OPR65" s="274"/>
      <c r="OPS65" s="274"/>
      <c r="OPT65" s="274"/>
      <c r="OPU65" s="274"/>
      <c r="OPV65" s="274"/>
      <c r="OPW65" s="274"/>
      <c r="OPX65" s="274"/>
      <c r="OPY65" s="274"/>
      <c r="OPZ65" s="274"/>
      <c r="OQA65" s="274"/>
      <c r="OQB65" s="274"/>
      <c r="OQC65" s="274"/>
      <c r="OQD65" s="274"/>
      <c r="OQE65" s="274"/>
      <c r="OQF65" s="274"/>
      <c r="OQG65" s="274"/>
      <c r="OQH65" s="274"/>
      <c r="OQI65" s="274"/>
      <c r="OQJ65" s="274"/>
      <c r="OQK65" s="274"/>
      <c r="OQL65" s="274"/>
      <c r="OQM65" s="274"/>
      <c r="OQN65" s="274"/>
      <c r="OQO65" s="274"/>
      <c r="OQP65" s="274"/>
      <c r="OQQ65" s="274"/>
      <c r="OQR65" s="274"/>
      <c r="OQS65" s="274"/>
      <c r="OQT65" s="274"/>
      <c r="OQU65" s="274"/>
      <c r="OQV65" s="274"/>
      <c r="OQW65" s="274"/>
      <c r="OQX65" s="274"/>
      <c r="OQY65" s="274"/>
      <c r="OQZ65" s="274"/>
      <c r="ORA65" s="274"/>
      <c r="ORB65" s="274"/>
      <c r="ORC65" s="274"/>
      <c r="ORD65" s="274"/>
      <c r="ORE65" s="274"/>
      <c r="ORF65" s="274"/>
      <c r="ORG65" s="274"/>
      <c r="ORH65" s="274"/>
      <c r="ORI65" s="274"/>
      <c r="ORJ65" s="274"/>
      <c r="ORK65" s="274"/>
      <c r="ORL65" s="274"/>
      <c r="ORM65" s="274"/>
      <c r="ORN65" s="274"/>
      <c r="ORO65" s="274"/>
      <c r="ORP65" s="274"/>
      <c r="ORQ65" s="274"/>
      <c r="ORR65" s="274"/>
      <c r="ORS65" s="274"/>
      <c r="ORT65" s="274"/>
      <c r="ORU65" s="274"/>
      <c r="ORV65" s="274"/>
      <c r="ORW65" s="274"/>
      <c r="ORX65" s="274"/>
      <c r="ORY65" s="274"/>
      <c r="ORZ65" s="274"/>
      <c r="OSA65" s="274"/>
      <c r="OSB65" s="274"/>
      <c r="OSC65" s="274"/>
      <c r="OSD65" s="274"/>
      <c r="OSE65" s="274"/>
      <c r="OSF65" s="274"/>
      <c r="OSG65" s="274"/>
      <c r="OSH65" s="274"/>
      <c r="OSI65" s="274"/>
      <c r="OSJ65" s="274"/>
      <c r="OSK65" s="274"/>
      <c r="OSL65" s="274"/>
      <c r="OSM65" s="274"/>
      <c r="OSN65" s="274"/>
      <c r="OSO65" s="274"/>
      <c r="OSP65" s="274"/>
      <c r="OSQ65" s="274"/>
      <c r="OSR65" s="274"/>
      <c r="OSS65" s="274"/>
      <c r="OST65" s="274"/>
      <c r="OSU65" s="274"/>
      <c r="OSV65" s="274"/>
      <c r="OSW65" s="274"/>
      <c r="OSX65" s="274"/>
      <c r="OSY65" s="274"/>
      <c r="OSZ65" s="274"/>
      <c r="OTA65" s="274"/>
      <c r="OTB65" s="274"/>
      <c r="OTC65" s="274"/>
      <c r="OTD65" s="274"/>
      <c r="OTE65" s="274"/>
      <c r="OTF65" s="274"/>
      <c r="OTG65" s="274"/>
      <c r="OTH65" s="274"/>
      <c r="OTI65" s="274"/>
      <c r="OTJ65" s="274"/>
      <c r="OTK65" s="274"/>
      <c r="OTL65" s="274"/>
      <c r="OTM65" s="274"/>
      <c r="OTN65" s="274"/>
      <c r="OTO65" s="274"/>
      <c r="OTP65" s="274"/>
      <c r="OTQ65" s="274"/>
      <c r="OTR65" s="274"/>
      <c r="OTS65" s="274"/>
      <c r="OTT65" s="274"/>
      <c r="OTU65" s="274"/>
      <c r="OTV65" s="274"/>
      <c r="OTW65" s="274"/>
      <c r="OTX65" s="274"/>
      <c r="OTY65" s="274"/>
      <c r="OTZ65" s="274"/>
      <c r="OUA65" s="274"/>
      <c r="OUB65" s="274"/>
      <c r="OUC65" s="274"/>
      <c r="OUD65" s="274"/>
      <c r="OUE65" s="274"/>
      <c r="OUF65" s="274"/>
      <c r="OUG65" s="274"/>
      <c r="OUH65" s="274"/>
      <c r="OUI65" s="274"/>
      <c r="OUJ65" s="274"/>
      <c r="OUK65" s="274"/>
      <c r="OUL65" s="274"/>
      <c r="OUM65" s="274"/>
      <c r="OUN65" s="274"/>
      <c r="OUO65" s="274"/>
      <c r="OUP65" s="274"/>
      <c r="OUQ65" s="274"/>
      <c r="OUR65" s="274"/>
      <c r="OUS65" s="274"/>
      <c r="OUT65" s="274"/>
      <c r="OUU65" s="274"/>
      <c r="OUV65" s="274"/>
      <c r="OUW65" s="274"/>
      <c r="OUX65" s="274"/>
      <c r="OUY65" s="274"/>
      <c r="OUZ65" s="274"/>
      <c r="OVA65" s="274"/>
      <c r="OVB65" s="274"/>
      <c r="OVC65" s="274"/>
      <c r="OVD65" s="274"/>
      <c r="OVE65" s="274"/>
      <c r="OVF65" s="274"/>
      <c r="OVG65" s="274"/>
      <c r="OVH65" s="274"/>
      <c r="OVI65" s="274"/>
      <c r="OVJ65" s="274"/>
      <c r="OVK65" s="274"/>
      <c r="OVL65" s="274"/>
      <c r="OVM65" s="274"/>
      <c r="OVN65" s="274"/>
      <c r="OVO65" s="274"/>
      <c r="OVP65" s="274"/>
      <c r="OVQ65" s="274"/>
      <c r="OVR65" s="274"/>
      <c r="OVS65" s="274"/>
      <c r="OVT65" s="274"/>
      <c r="OVU65" s="274"/>
      <c r="OVV65" s="274"/>
      <c r="OVW65" s="274"/>
      <c r="OVX65" s="274"/>
      <c r="OVY65" s="274"/>
      <c r="OVZ65" s="274"/>
      <c r="OWA65" s="274"/>
      <c r="OWB65" s="274"/>
      <c r="OWC65" s="274"/>
      <c r="OWD65" s="274"/>
      <c r="OWE65" s="274"/>
      <c r="OWF65" s="274"/>
      <c r="OWG65" s="274"/>
      <c r="OWH65" s="274"/>
      <c r="OWI65" s="274"/>
      <c r="OWJ65" s="274"/>
      <c r="OWK65" s="274"/>
      <c r="OWL65" s="274"/>
      <c r="OWM65" s="274"/>
      <c r="OWN65" s="274"/>
      <c r="OWO65" s="274"/>
      <c r="OWP65" s="274"/>
      <c r="OWQ65" s="274"/>
      <c r="OWR65" s="274"/>
      <c r="OWS65" s="274"/>
      <c r="OWT65" s="274"/>
      <c r="OWU65" s="274"/>
      <c r="OWV65" s="274"/>
      <c r="OWW65" s="274"/>
      <c r="OWX65" s="274"/>
      <c r="OWY65" s="274"/>
      <c r="OWZ65" s="274"/>
      <c r="OXA65" s="274"/>
      <c r="OXB65" s="274"/>
      <c r="OXC65" s="274"/>
      <c r="OXD65" s="274"/>
      <c r="OXE65" s="274"/>
      <c r="OXF65" s="274"/>
      <c r="OXG65" s="274"/>
      <c r="OXH65" s="274"/>
      <c r="OXI65" s="274"/>
      <c r="OXJ65" s="274"/>
      <c r="OXK65" s="274"/>
      <c r="OXL65" s="274"/>
      <c r="OXM65" s="274"/>
      <c r="OXN65" s="274"/>
      <c r="OXO65" s="274"/>
      <c r="OXP65" s="274"/>
      <c r="OXQ65" s="274"/>
      <c r="OXR65" s="274"/>
      <c r="OXS65" s="274"/>
      <c r="OXT65" s="274"/>
      <c r="OXU65" s="274"/>
      <c r="OXV65" s="274"/>
      <c r="OXW65" s="274"/>
      <c r="OXX65" s="274"/>
      <c r="OXY65" s="274"/>
      <c r="OXZ65" s="274"/>
      <c r="OYA65" s="274"/>
      <c r="OYB65" s="274"/>
      <c r="OYC65" s="274"/>
      <c r="OYD65" s="274"/>
      <c r="OYE65" s="274"/>
      <c r="OYF65" s="274"/>
      <c r="OYG65" s="274"/>
      <c r="OYH65" s="274"/>
      <c r="OYI65" s="274"/>
      <c r="OYJ65" s="274"/>
      <c r="OYK65" s="274"/>
      <c r="OYL65" s="274"/>
      <c r="OYM65" s="274"/>
      <c r="OYN65" s="274"/>
      <c r="OYO65" s="274"/>
      <c r="OYP65" s="274"/>
      <c r="OYQ65" s="274"/>
      <c r="OYR65" s="274"/>
      <c r="OYS65" s="274"/>
      <c r="OYT65" s="274"/>
      <c r="OYU65" s="274"/>
      <c r="OYV65" s="274"/>
      <c r="OYW65" s="274"/>
      <c r="OYX65" s="274"/>
      <c r="OYY65" s="274"/>
      <c r="OYZ65" s="274"/>
      <c r="OZA65" s="274"/>
      <c r="OZB65" s="274"/>
      <c r="OZC65" s="274"/>
      <c r="OZD65" s="274"/>
      <c r="OZE65" s="274"/>
      <c r="OZF65" s="274"/>
      <c r="OZG65" s="274"/>
      <c r="OZH65" s="274"/>
      <c r="OZI65" s="274"/>
      <c r="OZJ65" s="274"/>
      <c r="OZK65" s="274"/>
      <c r="OZL65" s="274"/>
      <c r="OZM65" s="274"/>
      <c r="OZN65" s="274"/>
      <c r="OZO65" s="274"/>
      <c r="OZP65" s="274"/>
      <c r="OZQ65" s="274"/>
      <c r="OZR65" s="274"/>
      <c r="OZS65" s="274"/>
      <c r="OZT65" s="274"/>
      <c r="OZU65" s="274"/>
      <c r="OZV65" s="274"/>
      <c r="OZW65" s="274"/>
      <c r="OZX65" s="274"/>
      <c r="OZY65" s="274"/>
      <c r="OZZ65" s="274"/>
      <c r="PAA65" s="274"/>
      <c r="PAB65" s="274"/>
      <c r="PAC65" s="274"/>
      <c r="PAD65" s="274"/>
      <c r="PAE65" s="274"/>
      <c r="PAF65" s="274"/>
      <c r="PAG65" s="274"/>
      <c r="PAH65" s="274"/>
      <c r="PAI65" s="274"/>
      <c r="PAJ65" s="274"/>
      <c r="PAK65" s="274"/>
      <c r="PAL65" s="274"/>
      <c r="PAM65" s="274"/>
      <c r="PAN65" s="274"/>
      <c r="PAO65" s="274"/>
      <c r="PAP65" s="274"/>
      <c r="PAQ65" s="274"/>
      <c r="PAR65" s="274"/>
      <c r="PAS65" s="274"/>
      <c r="PAT65" s="274"/>
      <c r="PAU65" s="274"/>
      <c r="PAV65" s="274"/>
      <c r="PAW65" s="274"/>
      <c r="PAX65" s="274"/>
      <c r="PAY65" s="274"/>
      <c r="PAZ65" s="274"/>
      <c r="PBA65" s="274"/>
      <c r="PBB65" s="274"/>
      <c r="PBC65" s="274"/>
      <c r="PBD65" s="274"/>
      <c r="PBE65" s="274"/>
      <c r="PBF65" s="274"/>
      <c r="PBG65" s="274"/>
      <c r="PBH65" s="274"/>
      <c r="PBI65" s="274"/>
      <c r="PBJ65" s="274"/>
      <c r="PBK65" s="274"/>
      <c r="PBL65" s="274"/>
      <c r="PBM65" s="274"/>
      <c r="PBN65" s="274"/>
      <c r="PBO65" s="274"/>
      <c r="PBP65" s="274"/>
      <c r="PBQ65" s="274"/>
      <c r="PBR65" s="274"/>
      <c r="PBS65" s="274"/>
      <c r="PBT65" s="274"/>
      <c r="PBU65" s="274"/>
      <c r="PBV65" s="274"/>
      <c r="PBW65" s="274"/>
      <c r="PBX65" s="274"/>
      <c r="PBY65" s="274"/>
      <c r="PBZ65" s="274"/>
      <c r="PCA65" s="274"/>
      <c r="PCB65" s="274"/>
      <c r="PCC65" s="274"/>
      <c r="PCD65" s="274"/>
      <c r="PCE65" s="274"/>
      <c r="PCF65" s="274"/>
      <c r="PCG65" s="274"/>
      <c r="PCH65" s="274"/>
      <c r="PCI65" s="274"/>
      <c r="PCJ65" s="274"/>
      <c r="PCK65" s="274"/>
      <c r="PCL65" s="274"/>
      <c r="PCM65" s="274"/>
      <c r="PCN65" s="274"/>
      <c r="PCO65" s="274"/>
      <c r="PCP65" s="274"/>
      <c r="PCQ65" s="274"/>
      <c r="PCR65" s="274"/>
      <c r="PCS65" s="274"/>
      <c r="PCT65" s="274"/>
      <c r="PCU65" s="274"/>
      <c r="PCV65" s="274"/>
      <c r="PCW65" s="274"/>
      <c r="PCX65" s="274"/>
      <c r="PCY65" s="274"/>
      <c r="PCZ65" s="274"/>
      <c r="PDA65" s="274"/>
      <c r="PDB65" s="274"/>
      <c r="PDC65" s="274"/>
      <c r="PDD65" s="274"/>
      <c r="PDE65" s="274"/>
      <c r="PDF65" s="274"/>
      <c r="PDG65" s="274"/>
      <c r="PDH65" s="274"/>
      <c r="PDI65" s="274"/>
      <c r="PDJ65" s="274"/>
      <c r="PDK65" s="274"/>
      <c r="PDL65" s="274"/>
      <c r="PDM65" s="274"/>
      <c r="PDN65" s="274"/>
      <c r="PDO65" s="274"/>
      <c r="PDP65" s="274"/>
      <c r="PDQ65" s="274"/>
      <c r="PDR65" s="274"/>
      <c r="PDS65" s="274"/>
      <c r="PDT65" s="274"/>
      <c r="PDU65" s="274"/>
      <c r="PDV65" s="274"/>
      <c r="PDW65" s="274"/>
      <c r="PDX65" s="274"/>
      <c r="PDY65" s="274"/>
      <c r="PDZ65" s="274"/>
      <c r="PEA65" s="274"/>
      <c r="PEB65" s="274"/>
      <c r="PEC65" s="274"/>
      <c r="PED65" s="274"/>
      <c r="PEE65" s="274"/>
      <c r="PEF65" s="274"/>
      <c r="PEG65" s="274"/>
      <c r="PEH65" s="274"/>
      <c r="PEI65" s="274"/>
      <c r="PEJ65" s="274"/>
      <c r="PEK65" s="274"/>
      <c r="PEL65" s="274"/>
      <c r="PEM65" s="274"/>
      <c r="PEN65" s="274"/>
      <c r="PEO65" s="274"/>
      <c r="PEP65" s="274"/>
      <c r="PEQ65" s="274"/>
      <c r="PER65" s="274"/>
      <c r="PES65" s="274"/>
      <c r="PET65" s="274"/>
      <c r="PEU65" s="274"/>
      <c r="PEV65" s="274"/>
      <c r="PEW65" s="274"/>
      <c r="PEX65" s="274"/>
      <c r="PEY65" s="274"/>
      <c r="PEZ65" s="274"/>
      <c r="PFA65" s="274"/>
      <c r="PFB65" s="274"/>
      <c r="PFC65" s="274"/>
      <c r="PFD65" s="274"/>
      <c r="PFE65" s="274"/>
      <c r="PFF65" s="274"/>
      <c r="PFG65" s="274"/>
      <c r="PFH65" s="274"/>
      <c r="PFI65" s="274"/>
      <c r="PFJ65" s="274"/>
      <c r="PFK65" s="274"/>
      <c r="PFL65" s="274"/>
      <c r="PFM65" s="274"/>
      <c r="PFN65" s="274"/>
      <c r="PFO65" s="274"/>
      <c r="PFP65" s="274"/>
      <c r="PFQ65" s="274"/>
      <c r="PFR65" s="274"/>
      <c r="PFS65" s="274"/>
      <c r="PFT65" s="274"/>
      <c r="PFU65" s="274"/>
      <c r="PFV65" s="274"/>
      <c r="PFW65" s="274"/>
      <c r="PFX65" s="274"/>
      <c r="PFY65" s="274"/>
      <c r="PFZ65" s="274"/>
      <c r="PGA65" s="274"/>
      <c r="PGB65" s="274"/>
      <c r="PGC65" s="274"/>
      <c r="PGD65" s="274"/>
      <c r="PGE65" s="274"/>
      <c r="PGF65" s="274"/>
      <c r="PGG65" s="274"/>
      <c r="PGH65" s="274"/>
      <c r="PGI65" s="274"/>
      <c r="PGJ65" s="274"/>
      <c r="PGK65" s="274"/>
      <c r="PGL65" s="274"/>
      <c r="PGM65" s="274"/>
      <c r="PGN65" s="274"/>
      <c r="PGO65" s="274"/>
      <c r="PGP65" s="274"/>
      <c r="PGQ65" s="274"/>
      <c r="PGR65" s="274"/>
      <c r="PGS65" s="274"/>
      <c r="PGT65" s="274"/>
      <c r="PGU65" s="274"/>
      <c r="PGV65" s="274"/>
      <c r="PGW65" s="274"/>
      <c r="PGX65" s="274"/>
      <c r="PGY65" s="274"/>
      <c r="PGZ65" s="274"/>
      <c r="PHA65" s="274"/>
      <c r="PHB65" s="274"/>
      <c r="PHC65" s="274"/>
      <c r="PHD65" s="274"/>
      <c r="PHE65" s="274"/>
      <c r="PHF65" s="274"/>
      <c r="PHG65" s="274"/>
      <c r="PHH65" s="274"/>
      <c r="PHI65" s="274"/>
      <c r="PHJ65" s="274"/>
      <c r="PHK65" s="274"/>
      <c r="PHL65" s="274"/>
      <c r="PHM65" s="274"/>
      <c r="PHN65" s="274"/>
      <c r="PHO65" s="274"/>
      <c r="PHP65" s="274"/>
      <c r="PHQ65" s="274"/>
      <c r="PHR65" s="274"/>
      <c r="PHS65" s="274"/>
      <c r="PHT65" s="274"/>
      <c r="PHU65" s="274"/>
      <c r="PHV65" s="274"/>
      <c r="PHW65" s="274"/>
      <c r="PHX65" s="274"/>
      <c r="PHY65" s="274"/>
      <c r="PHZ65" s="274"/>
      <c r="PIA65" s="274"/>
      <c r="PIB65" s="274"/>
      <c r="PIC65" s="274"/>
      <c r="PID65" s="274"/>
      <c r="PIE65" s="274"/>
      <c r="PIF65" s="274"/>
      <c r="PIG65" s="274"/>
      <c r="PIH65" s="274"/>
      <c r="PII65" s="274"/>
      <c r="PIJ65" s="274"/>
      <c r="PIK65" s="274"/>
      <c r="PIL65" s="274"/>
      <c r="PIM65" s="274"/>
      <c r="PIN65" s="274"/>
      <c r="PIO65" s="274"/>
      <c r="PIP65" s="274"/>
      <c r="PIQ65" s="274"/>
      <c r="PIR65" s="274"/>
      <c r="PIS65" s="274"/>
      <c r="PIT65" s="274"/>
      <c r="PIU65" s="274"/>
      <c r="PIV65" s="274"/>
      <c r="PIW65" s="274"/>
      <c r="PIX65" s="274"/>
      <c r="PIY65" s="274"/>
      <c r="PIZ65" s="274"/>
      <c r="PJA65" s="274"/>
      <c r="PJB65" s="274"/>
      <c r="PJC65" s="274"/>
      <c r="PJD65" s="274"/>
      <c r="PJE65" s="274"/>
      <c r="PJF65" s="274"/>
      <c r="PJG65" s="274"/>
      <c r="PJH65" s="274"/>
      <c r="PJI65" s="274"/>
      <c r="PJJ65" s="274"/>
      <c r="PJK65" s="274"/>
      <c r="PJL65" s="274"/>
      <c r="PJM65" s="274"/>
      <c r="PJN65" s="274"/>
      <c r="PJO65" s="274"/>
      <c r="PJP65" s="274"/>
      <c r="PJQ65" s="274"/>
      <c r="PJR65" s="274"/>
      <c r="PJS65" s="274"/>
      <c r="PJT65" s="274"/>
      <c r="PJU65" s="274"/>
      <c r="PJV65" s="274"/>
      <c r="PJW65" s="274"/>
      <c r="PJX65" s="274"/>
      <c r="PJY65" s="274"/>
      <c r="PJZ65" s="274"/>
      <c r="PKA65" s="274"/>
      <c r="PKB65" s="274"/>
      <c r="PKC65" s="274"/>
      <c r="PKD65" s="274"/>
      <c r="PKE65" s="274"/>
      <c r="PKF65" s="274"/>
      <c r="PKG65" s="274"/>
      <c r="PKH65" s="274"/>
      <c r="PKI65" s="274"/>
      <c r="PKJ65" s="274"/>
      <c r="PKK65" s="274"/>
      <c r="PKL65" s="274"/>
      <c r="PKM65" s="274"/>
      <c r="PKN65" s="274"/>
      <c r="PKO65" s="274"/>
      <c r="PKP65" s="274"/>
      <c r="PKQ65" s="274"/>
      <c r="PKR65" s="274"/>
      <c r="PKS65" s="274"/>
      <c r="PKT65" s="274"/>
      <c r="PKU65" s="274"/>
      <c r="PKV65" s="274"/>
      <c r="PKW65" s="274"/>
      <c r="PKX65" s="274"/>
      <c r="PKY65" s="274"/>
      <c r="PKZ65" s="274"/>
      <c r="PLA65" s="274"/>
      <c r="PLB65" s="274"/>
      <c r="PLC65" s="274"/>
      <c r="PLD65" s="274"/>
      <c r="PLE65" s="274"/>
      <c r="PLF65" s="274"/>
      <c r="PLG65" s="274"/>
      <c r="PLH65" s="274"/>
      <c r="PLI65" s="274"/>
      <c r="PLJ65" s="274"/>
      <c r="PLK65" s="274"/>
      <c r="PLL65" s="274"/>
      <c r="PLM65" s="274"/>
      <c r="PLN65" s="274"/>
      <c r="PLO65" s="274"/>
      <c r="PLP65" s="274"/>
      <c r="PLQ65" s="274"/>
      <c r="PLR65" s="274"/>
      <c r="PLS65" s="274"/>
      <c r="PLT65" s="274"/>
      <c r="PLU65" s="274"/>
      <c r="PLV65" s="274"/>
      <c r="PLW65" s="274"/>
      <c r="PLX65" s="274"/>
      <c r="PLY65" s="274"/>
      <c r="PLZ65" s="274"/>
      <c r="PMA65" s="274"/>
      <c r="PMB65" s="274"/>
      <c r="PMC65" s="274"/>
      <c r="PMD65" s="274"/>
      <c r="PME65" s="274"/>
      <c r="PMF65" s="274"/>
      <c r="PMG65" s="274"/>
      <c r="PMH65" s="274"/>
      <c r="PMI65" s="274"/>
      <c r="PMJ65" s="274"/>
      <c r="PMK65" s="274"/>
      <c r="PML65" s="274"/>
      <c r="PMM65" s="274"/>
      <c r="PMN65" s="274"/>
      <c r="PMO65" s="274"/>
      <c r="PMP65" s="274"/>
      <c r="PMQ65" s="274"/>
      <c r="PMR65" s="274"/>
      <c r="PMS65" s="274"/>
      <c r="PMT65" s="274"/>
      <c r="PMU65" s="274"/>
      <c r="PMV65" s="274"/>
      <c r="PMW65" s="274"/>
      <c r="PMX65" s="274"/>
      <c r="PMY65" s="274"/>
      <c r="PMZ65" s="274"/>
      <c r="PNA65" s="274"/>
      <c r="PNB65" s="274"/>
      <c r="PNC65" s="274"/>
      <c r="PND65" s="274"/>
      <c r="PNE65" s="274"/>
      <c r="PNF65" s="274"/>
      <c r="PNG65" s="274"/>
      <c r="PNH65" s="274"/>
      <c r="PNI65" s="274"/>
      <c r="PNJ65" s="274"/>
      <c r="PNK65" s="274"/>
      <c r="PNL65" s="274"/>
      <c r="PNM65" s="274"/>
      <c r="PNN65" s="274"/>
      <c r="PNO65" s="274"/>
      <c r="PNP65" s="274"/>
      <c r="PNQ65" s="274"/>
      <c r="PNR65" s="274"/>
      <c r="PNS65" s="274"/>
      <c r="PNT65" s="274"/>
      <c r="PNU65" s="274"/>
      <c r="PNV65" s="274"/>
      <c r="PNW65" s="274"/>
      <c r="PNX65" s="274"/>
      <c r="PNY65" s="274"/>
      <c r="PNZ65" s="274"/>
      <c r="POA65" s="274"/>
      <c r="POB65" s="274"/>
      <c r="POC65" s="274"/>
      <c r="POD65" s="274"/>
      <c r="POE65" s="274"/>
      <c r="POF65" s="274"/>
      <c r="POG65" s="274"/>
      <c r="POH65" s="274"/>
      <c r="POI65" s="274"/>
      <c r="POJ65" s="274"/>
      <c r="POK65" s="274"/>
      <c r="POL65" s="274"/>
      <c r="POM65" s="274"/>
      <c r="PON65" s="274"/>
      <c r="POO65" s="274"/>
      <c r="POP65" s="274"/>
      <c r="POQ65" s="274"/>
      <c r="POR65" s="274"/>
      <c r="POS65" s="274"/>
      <c r="POT65" s="274"/>
      <c r="POU65" s="274"/>
      <c r="POV65" s="274"/>
      <c r="POW65" s="274"/>
      <c r="POX65" s="274"/>
      <c r="POY65" s="274"/>
      <c r="POZ65" s="274"/>
      <c r="PPA65" s="274"/>
      <c r="PPB65" s="274"/>
      <c r="PPC65" s="274"/>
      <c r="PPD65" s="274"/>
      <c r="PPE65" s="274"/>
      <c r="PPF65" s="274"/>
      <c r="PPG65" s="274"/>
      <c r="PPH65" s="274"/>
      <c r="PPI65" s="274"/>
      <c r="PPJ65" s="274"/>
      <c r="PPK65" s="274"/>
      <c r="PPL65" s="274"/>
      <c r="PPM65" s="274"/>
      <c r="PPN65" s="274"/>
      <c r="PPO65" s="274"/>
      <c r="PPP65" s="274"/>
      <c r="PPQ65" s="274"/>
      <c r="PPR65" s="274"/>
      <c r="PPS65" s="274"/>
      <c r="PPT65" s="274"/>
      <c r="PPU65" s="274"/>
      <c r="PPV65" s="274"/>
      <c r="PPW65" s="274"/>
      <c r="PPX65" s="274"/>
      <c r="PPY65" s="274"/>
      <c r="PPZ65" s="274"/>
      <c r="PQA65" s="274"/>
      <c r="PQB65" s="274"/>
      <c r="PQC65" s="274"/>
      <c r="PQD65" s="274"/>
      <c r="PQE65" s="274"/>
      <c r="PQF65" s="274"/>
      <c r="PQG65" s="274"/>
      <c r="PQH65" s="274"/>
      <c r="PQI65" s="274"/>
      <c r="PQJ65" s="274"/>
      <c r="PQK65" s="274"/>
      <c r="PQL65" s="274"/>
      <c r="PQM65" s="274"/>
      <c r="PQN65" s="274"/>
      <c r="PQO65" s="274"/>
      <c r="PQP65" s="274"/>
      <c r="PQQ65" s="274"/>
      <c r="PQR65" s="274"/>
      <c r="PQS65" s="274"/>
      <c r="PQT65" s="274"/>
      <c r="PQU65" s="274"/>
      <c r="PQV65" s="274"/>
      <c r="PQW65" s="274"/>
      <c r="PQX65" s="274"/>
      <c r="PQY65" s="274"/>
      <c r="PQZ65" s="274"/>
      <c r="PRA65" s="274"/>
      <c r="PRB65" s="274"/>
      <c r="PRC65" s="274"/>
      <c r="PRD65" s="274"/>
      <c r="PRE65" s="274"/>
      <c r="PRF65" s="274"/>
      <c r="PRG65" s="274"/>
      <c r="PRH65" s="274"/>
      <c r="PRI65" s="274"/>
      <c r="PRJ65" s="274"/>
      <c r="PRK65" s="274"/>
      <c r="PRL65" s="274"/>
      <c r="PRM65" s="274"/>
      <c r="PRN65" s="274"/>
      <c r="PRO65" s="274"/>
      <c r="PRP65" s="274"/>
      <c r="PRQ65" s="274"/>
      <c r="PRR65" s="274"/>
      <c r="PRS65" s="274"/>
      <c r="PRT65" s="274"/>
      <c r="PRU65" s="274"/>
      <c r="PRV65" s="274"/>
      <c r="PRW65" s="274"/>
      <c r="PRX65" s="274"/>
      <c r="PRY65" s="274"/>
      <c r="PRZ65" s="274"/>
      <c r="PSA65" s="274"/>
      <c r="PSB65" s="274"/>
      <c r="PSC65" s="274"/>
      <c r="PSD65" s="274"/>
      <c r="PSE65" s="274"/>
      <c r="PSF65" s="274"/>
      <c r="PSG65" s="274"/>
      <c r="PSH65" s="274"/>
      <c r="PSI65" s="274"/>
      <c r="PSJ65" s="274"/>
      <c r="PSK65" s="274"/>
      <c r="PSL65" s="274"/>
      <c r="PSM65" s="274"/>
      <c r="PSN65" s="274"/>
      <c r="PSO65" s="274"/>
      <c r="PSP65" s="274"/>
      <c r="PSQ65" s="274"/>
      <c r="PSR65" s="274"/>
      <c r="PSS65" s="274"/>
      <c r="PST65" s="274"/>
      <c r="PSU65" s="274"/>
      <c r="PSV65" s="274"/>
      <c r="PSW65" s="274"/>
      <c r="PSX65" s="274"/>
      <c r="PSY65" s="274"/>
      <c r="PSZ65" s="274"/>
      <c r="PTA65" s="274"/>
      <c r="PTB65" s="274"/>
      <c r="PTC65" s="274"/>
      <c r="PTD65" s="274"/>
      <c r="PTE65" s="274"/>
      <c r="PTF65" s="274"/>
      <c r="PTG65" s="274"/>
      <c r="PTH65" s="274"/>
      <c r="PTI65" s="274"/>
      <c r="PTJ65" s="274"/>
      <c r="PTK65" s="274"/>
      <c r="PTL65" s="274"/>
      <c r="PTM65" s="274"/>
      <c r="PTN65" s="274"/>
      <c r="PTO65" s="274"/>
      <c r="PTP65" s="274"/>
      <c r="PTQ65" s="274"/>
      <c r="PTR65" s="274"/>
      <c r="PTS65" s="274"/>
      <c r="PTT65" s="274"/>
      <c r="PTU65" s="274"/>
      <c r="PTV65" s="274"/>
      <c r="PTW65" s="274"/>
      <c r="PTX65" s="274"/>
      <c r="PTY65" s="274"/>
      <c r="PTZ65" s="274"/>
      <c r="PUA65" s="274"/>
      <c r="PUB65" s="274"/>
      <c r="PUC65" s="274"/>
      <c r="PUD65" s="274"/>
      <c r="PUE65" s="274"/>
      <c r="PUF65" s="274"/>
      <c r="PUG65" s="274"/>
      <c r="PUH65" s="274"/>
      <c r="PUI65" s="274"/>
      <c r="PUJ65" s="274"/>
      <c r="PUK65" s="274"/>
      <c r="PUL65" s="274"/>
      <c r="PUM65" s="274"/>
      <c r="PUN65" s="274"/>
      <c r="PUO65" s="274"/>
      <c r="PUP65" s="274"/>
      <c r="PUQ65" s="274"/>
      <c r="PUR65" s="274"/>
      <c r="PUS65" s="274"/>
      <c r="PUT65" s="274"/>
      <c r="PUU65" s="274"/>
      <c r="PUV65" s="274"/>
      <c r="PUW65" s="274"/>
      <c r="PUX65" s="274"/>
      <c r="PUY65" s="274"/>
      <c r="PUZ65" s="274"/>
      <c r="PVA65" s="274"/>
      <c r="PVB65" s="274"/>
      <c r="PVC65" s="274"/>
      <c r="PVD65" s="274"/>
      <c r="PVE65" s="274"/>
      <c r="PVF65" s="274"/>
      <c r="PVG65" s="274"/>
      <c r="PVH65" s="274"/>
      <c r="PVI65" s="274"/>
      <c r="PVJ65" s="274"/>
      <c r="PVK65" s="274"/>
      <c r="PVL65" s="274"/>
      <c r="PVM65" s="274"/>
      <c r="PVN65" s="274"/>
      <c r="PVO65" s="274"/>
      <c r="PVP65" s="274"/>
      <c r="PVQ65" s="274"/>
      <c r="PVR65" s="274"/>
      <c r="PVS65" s="274"/>
      <c r="PVT65" s="274"/>
      <c r="PVU65" s="274"/>
      <c r="PVV65" s="274"/>
      <c r="PVW65" s="274"/>
      <c r="PVX65" s="274"/>
      <c r="PVY65" s="274"/>
      <c r="PVZ65" s="274"/>
      <c r="PWA65" s="274"/>
      <c r="PWB65" s="274"/>
      <c r="PWC65" s="274"/>
      <c r="PWD65" s="274"/>
      <c r="PWE65" s="274"/>
      <c r="PWF65" s="274"/>
      <c r="PWG65" s="274"/>
      <c r="PWH65" s="274"/>
      <c r="PWI65" s="274"/>
      <c r="PWJ65" s="274"/>
      <c r="PWK65" s="274"/>
      <c r="PWL65" s="274"/>
      <c r="PWM65" s="274"/>
      <c r="PWN65" s="274"/>
      <c r="PWO65" s="274"/>
      <c r="PWP65" s="274"/>
      <c r="PWQ65" s="274"/>
      <c r="PWR65" s="274"/>
      <c r="PWS65" s="274"/>
      <c r="PWT65" s="274"/>
      <c r="PWU65" s="274"/>
      <c r="PWV65" s="274"/>
      <c r="PWW65" s="274"/>
      <c r="PWX65" s="274"/>
      <c r="PWY65" s="274"/>
      <c r="PWZ65" s="274"/>
      <c r="PXA65" s="274"/>
      <c r="PXB65" s="274"/>
      <c r="PXC65" s="274"/>
      <c r="PXD65" s="274"/>
      <c r="PXE65" s="274"/>
      <c r="PXF65" s="274"/>
      <c r="PXG65" s="274"/>
      <c r="PXH65" s="274"/>
      <c r="PXI65" s="274"/>
      <c r="PXJ65" s="274"/>
      <c r="PXK65" s="274"/>
      <c r="PXL65" s="274"/>
      <c r="PXM65" s="274"/>
      <c r="PXN65" s="274"/>
      <c r="PXO65" s="274"/>
      <c r="PXP65" s="274"/>
      <c r="PXQ65" s="274"/>
      <c r="PXR65" s="274"/>
      <c r="PXS65" s="274"/>
      <c r="PXT65" s="274"/>
      <c r="PXU65" s="274"/>
      <c r="PXV65" s="274"/>
      <c r="PXW65" s="274"/>
      <c r="PXX65" s="274"/>
      <c r="PXY65" s="274"/>
      <c r="PXZ65" s="274"/>
      <c r="PYA65" s="274"/>
      <c r="PYB65" s="274"/>
      <c r="PYC65" s="274"/>
      <c r="PYD65" s="274"/>
      <c r="PYE65" s="274"/>
      <c r="PYF65" s="274"/>
      <c r="PYG65" s="274"/>
      <c r="PYH65" s="274"/>
      <c r="PYI65" s="274"/>
      <c r="PYJ65" s="274"/>
      <c r="PYK65" s="274"/>
      <c r="PYL65" s="274"/>
      <c r="PYM65" s="274"/>
      <c r="PYN65" s="274"/>
      <c r="PYO65" s="274"/>
      <c r="PYP65" s="274"/>
      <c r="PYQ65" s="274"/>
      <c r="PYR65" s="274"/>
      <c r="PYS65" s="274"/>
      <c r="PYT65" s="274"/>
      <c r="PYU65" s="274"/>
      <c r="PYV65" s="274"/>
      <c r="PYW65" s="274"/>
      <c r="PYX65" s="274"/>
      <c r="PYY65" s="274"/>
      <c r="PYZ65" s="274"/>
      <c r="PZA65" s="274"/>
      <c r="PZB65" s="274"/>
      <c r="PZC65" s="274"/>
      <c r="PZD65" s="274"/>
      <c r="PZE65" s="274"/>
      <c r="PZF65" s="274"/>
      <c r="PZG65" s="274"/>
      <c r="PZH65" s="274"/>
      <c r="PZI65" s="274"/>
      <c r="PZJ65" s="274"/>
      <c r="PZK65" s="274"/>
      <c r="PZL65" s="274"/>
      <c r="PZM65" s="274"/>
      <c r="PZN65" s="274"/>
      <c r="PZO65" s="274"/>
      <c r="PZP65" s="274"/>
      <c r="PZQ65" s="274"/>
      <c r="PZR65" s="274"/>
      <c r="PZS65" s="274"/>
      <c r="PZT65" s="274"/>
      <c r="PZU65" s="274"/>
      <c r="PZV65" s="274"/>
      <c r="PZW65" s="274"/>
      <c r="PZX65" s="274"/>
      <c r="PZY65" s="274"/>
      <c r="PZZ65" s="274"/>
      <c r="QAA65" s="274"/>
      <c r="QAB65" s="274"/>
      <c r="QAC65" s="274"/>
      <c r="QAD65" s="274"/>
      <c r="QAE65" s="274"/>
      <c r="QAF65" s="274"/>
      <c r="QAG65" s="274"/>
      <c r="QAH65" s="274"/>
      <c r="QAI65" s="274"/>
      <c r="QAJ65" s="274"/>
      <c r="QAK65" s="274"/>
      <c r="QAL65" s="274"/>
      <c r="QAM65" s="274"/>
      <c r="QAN65" s="274"/>
      <c r="QAO65" s="274"/>
      <c r="QAP65" s="274"/>
      <c r="QAQ65" s="274"/>
      <c r="QAR65" s="274"/>
      <c r="QAS65" s="274"/>
      <c r="QAT65" s="274"/>
      <c r="QAU65" s="274"/>
      <c r="QAV65" s="274"/>
      <c r="QAW65" s="274"/>
      <c r="QAX65" s="274"/>
      <c r="QAY65" s="274"/>
      <c r="QAZ65" s="274"/>
      <c r="QBA65" s="274"/>
      <c r="QBB65" s="274"/>
      <c r="QBC65" s="274"/>
      <c r="QBD65" s="274"/>
      <c r="QBE65" s="274"/>
      <c r="QBF65" s="274"/>
      <c r="QBG65" s="274"/>
      <c r="QBH65" s="274"/>
      <c r="QBI65" s="274"/>
      <c r="QBJ65" s="274"/>
      <c r="QBK65" s="274"/>
      <c r="QBL65" s="274"/>
      <c r="QBM65" s="274"/>
      <c r="QBN65" s="274"/>
      <c r="QBO65" s="274"/>
      <c r="QBP65" s="274"/>
      <c r="QBQ65" s="274"/>
      <c r="QBR65" s="274"/>
      <c r="QBS65" s="274"/>
      <c r="QBT65" s="274"/>
      <c r="QBU65" s="274"/>
      <c r="QBV65" s="274"/>
      <c r="QBW65" s="274"/>
      <c r="QBX65" s="274"/>
      <c r="QBY65" s="274"/>
      <c r="QBZ65" s="274"/>
      <c r="QCA65" s="274"/>
      <c r="QCB65" s="274"/>
      <c r="QCC65" s="274"/>
      <c r="QCD65" s="274"/>
      <c r="QCE65" s="274"/>
      <c r="QCF65" s="274"/>
      <c r="QCG65" s="274"/>
      <c r="QCH65" s="274"/>
      <c r="QCI65" s="274"/>
      <c r="QCJ65" s="274"/>
      <c r="QCK65" s="274"/>
      <c r="QCL65" s="274"/>
      <c r="QCM65" s="274"/>
      <c r="QCN65" s="274"/>
      <c r="QCO65" s="274"/>
      <c r="QCP65" s="274"/>
      <c r="QCQ65" s="274"/>
      <c r="QCR65" s="274"/>
      <c r="QCS65" s="274"/>
      <c r="QCT65" s="274"/>
      <c r="QCU65" s="274"/>
      <c r="QCV65" s="274"/>
      <c r="QCW65" s="274"/>
      <c r="QCX65" s="274"/>
      <c r="QCY65" s="274"/>
      <c r="QCZ65" s="274"/>
      <c r="QDA65" s="274"/>
      <c r="QDB65" s="274"/>
      <c r="QDC65" s="274"/>
      <c r="QDD65" s="274"/>
      <c r="QDE65" s="274"/>
      <c r="QDF65" s="274"/>
      <c r="QDG65" s="274"/>
      <c r="QDH65" s="274"/>
      <c r="QDI65" s="274"/>
      <c r="QDJ65" s="274"/>
      <c r="QDK65" s="274"/>
      <c r="QDL65" s="274"/>
      <c r="QDM65" s="274"/>
      <c r="QDN65" s="274"/>
      <c r="QDO65" s="274"/>
      <c r="QDP65" s="274"/>
      <c r="QDQ65" s="274"/>
      <c r="QDR65" s="274"/>
      <c r="QDS65" s="274"/>
      <c r="QDT65" s="274"/>
      <c r="QDU65" s="274"/>
      <c r="QDV65" s="274"/>
      <c r="QDW65" s="274"/>
      <c r="QDX65" s="274"/>
      <c r="QDY65" s="274"/>
      <c r="QDZ65" s="274"/>
      <c r="QEA65" s="274"/>
      <c r="QEB65" s="274"/>
      <c r="QEC65" s="274"/>
      <c r="QED65" s="274"/>
      <c r="QEE65" s="274"/>
      <c r="QEF65" s="274"/>
      <c r="QEG65" s="274"/>
      <c r="QEH65" s="274"/>
      <c r="QEI65" s="274"/>
      <c r="QEJ65" s="274"/>
      <c r="QEK65" s="274"/>
      <c r="QEL65" s="274"/>
      <c r="QEM65" s="274"/>
      <c r="QEN65" s="274"/>
      <c r="QEO65" s="274"/>
      <c r="QEP65" s="274"/>
      <c r="QEQ65" s="274"/>
      <c r="QER65" s="274"/>
      <c r="QES65" s="274"/>
      <c r="QET65" s="274"/>
      <c r="QEU65" s="274"/>
      <c r="QEV65" s="274"/>
      <c r="QEW65" s="274"/>
      <c r="QEX65" s="274"/>
      <c r="QEY65" s="274"/>
      <c r="QEZ65" s="274"/>
      <c r="QFA65" s="274"/>
      <c r="QFB65" s="274"/>
      <c r="QFC65" s="274"/>
      <c r="QFD65" s="274"/>
      <c r="QFE65" s="274"/>
      <c r="QFF65" s="274"/>
      <c r="QFG65" s="274"/>
      <c r="QFH65" s="274"/>
      <c r="QFI65" s="274"/>
      <c r="QFJ65" s="274"/>
      <c r="QFK65" s="274"/>
      <c r="QFL65" s="274"/>
      <c r="QFM65" s="274"/>
      <c r="QFN65" s="274"/>
      <c r="QFO65" s="274"/>
      <c r="QFP65" s="274"/>
      <c r="QFQ65" s="274"/>
      <c r="QFR65" s="274"/>
      <c r="QFS65" s="274"/>
      <c r="QFT65" s="274"/>
      <c r="QFU65" s="274"/>
      <c r="QFV65" s="274"/>
      <c r="QFW65" s="274"/>
      <c r="QFX65" s="274"/>
      <c r="QFY65" s="274"/>
      <c r="QFZ65" s="274"/>
      <c r="QGA65" s="274"/>
      <c r="QGB65" s="274"/>
      <c r="QGC65" s="274"/>
      <c r="QGD65" s="274"/>
      <c r="QGE65" s="274"/>
      <c r="QGF65" s="274"/>
      <c r="QGG65" s="274"/>
      <c r="QGH65" s="274"/>
      <c r="QGI65" s="274"/>
      <c r="QGJ65" s="274"/>
      <c r="QGK65" s="274"/>
      <c r="QGL65" s="274"/>
      <c r="QGM65" s="274"/>
      <c r="QGN65" s="274"/>
      <c r="QGO65" s="274"/>
      <c r="QGP65" s="274"/>
      <c r="QGQ65" s="274"/>
      <c r="QGR65" s="274"/>
      <c r="QGS65" s="274"/>
      <c r="QGT65" s="274"/>
      <c r="QGU65" s="274"/>
      <c r="QGV65" s="274"/>
      <c r="QGW65" s="274"/>
      <c r="QGX65" s="274"/>
      <c r="QGY65" s="274"/>
      <c r="QGZ65" s="274"/>
      <c r="QHA65" s="274"/>
      <c r="QHB65" s="274"/>
      <c r="QHC65" s="274"/>
      <c r="QHD65" s="274"/>
      <c r="QHE65" s="274"/>
      <c r="QHF65" s="274"/>
      <c r="QHG65" s="274"/>
      <c r="QHH65" s="274"/>
      <c r="QHI65" s="274"/>
      <c r="QHJ65" s="274"/>
      <c r="QHK65" s="274"/>
      <c r="QHL65" s="274"/>
      <c r="QHM65" s="274"/>
      <c r="QHN65" s="274"/>
      <c r="QHO65" s="274"/>
      <c r="QHP65" s="274"/>
      <c r="QHQ65" s="274"/>
      <c r="QHR65" s="274"/>
      <c r="QHS65" s="274"/>
      <c r="QHT65" s="274"/>
      <c r="QHU65" s="274"/>
      <c r="QHV65" s="274"/>
      <c r="QHW65" s="274"/>
      <c r="QHX65" s="274"/>
      <c r="QHY65" s="274"/>
      <c r="QHZ65" s="274"/>
      <c r="QIA65" s="274"/>
      <c r="QIB65" s="274"/>
      <c r="QIC65" s="274"/>
      <c r="QID65" s="274"/>
      <c r="QIE65" s="274"/>
      <c r="QIF65" s="274"/>
      <c r="QIG65" s="274"/>
      <c r="QIH65" s="274"/>
      <c r="QII65" s="274"/>
      <c r="QIJ65" s="274"/>
      <c r="QIK65" s="274"/>
      <c r="QIL65" s="274"/>
      <c r="QIM65" s="274"/>
      <c r="QIN65" s="274"/>
      <c r="QIO65" s="274"/>
      <c r="QIP65" s="274"/>
      <c r="QIQ65" s="274"/>
      <c r="QIR65" s="274"/>
      <c r="QIS65" s="274"/>
      <c r="QIT65" s="274"/>
      <c r="QIU65" s="274"/>
      <c r="QIV65" s="274"/>
      <c r="QIW65" s="274"/>
      <c r="QIX65" s="274"/>
      <c r="QIY65" s="274"/>
      <c r="QIZ65" s="274"/>
      <c r="QJA65" s="274"/>
      <c r="QJB65" s="274"/>
      <c r="QJC65" s="274"/>
      <c r="QJD65" s="274"/>
      <c r="QJE65" s="274"/>
      <c r="QJF65" s="274"/>
      <c r="QJG65" s="274"/>
      <c r="QJH65" s="274"/>
      <c r="QJI65" s="274"/>
      <c r="QJJ65" s="274"/>
      <c r="QJK65" s="274"/>
      <c r="QJL65" s="274"/>
      <c r="QJM65" s="274"/>
      <c r="QJN65" s="274"/>
      <c r="QJO65" s="274"/>
      <c r="QJP65" s="274"/>
      <c r="QJQ65" s="274"/>
      <c r="QJR65" s="274"/>
      <c r="QJS65" s="274"/>
      <c r="QJT65" s="274"/>
      <c r="QJU65" s="274"/>
      <c r="QJV65" s="274"/>
      <c r="QJW65" s="274"/>
      <c r="QJX65" s="274"/>
      <c r="QJY65" s="274"/>
      <c r="QJZ65" s="274"/>
      <c r="QKA65" s="274"/>
      <c r="QKB65" s="274"/>
      <c r="QKC65" s="274"/>
      <c r="QKD65" s="274"/>
      <c r="QKE65" s="274"/>
      <c r="QKF65" s="274"/>
      <c r="QKG65" s="274"/>
      <c r="QKH65" s="274"/>
      <c r="QKI65" s="274"/>
      <c r="QKJ65" s="274"/>
      <c r="QKK65" s="274"/>
      <c r="QKL65" s="274"/>
      <c r="QKM65" s="274"/>
      <c r="QKN65" s="274"/>
      <c r="QKO65" s="274"/>
      <c r="QKP65" s="274"/>
      <c r="QKQ65" s="274"/>
      <c r="QKR65" s="274"/>
      <c r="QKS65" s="274"/>
      <c r="QKT65" s="274"/>
      <c r="QKU65" s="274"/>
      <c r="QKV65" s="274"/>
      <c r="QKW65" s="274"/>
      <c r="QKX65" s="274"/>
      <c r="QKY65" s="274"/>
      <c r="QKZ65" s="274"/>
      <c r="QLA65" s="274"/>
      <c r="QLB65" s="274"/>
      <c r="QLC65" s="274"/>
      <c r="QLD65" s="274"/>
      <c r="QLE65" s="274"/>
      <c r="QLF65" s="274"/>
      <c r="QLG65" s="274"/>
      <c r="QLH65" s="274"/>
      <c r="QLI65" s="274"/>
      <c r="QLJ65" s="274"/>
      <c r="QLK65" s="274"/>
      <c r="QLL65" s="274"/>
      <c r="QLM65" s="274"/>
      <c r="QLN65" s="274"/>
      <c r="QLO65" s="274"/>
      <c r="QLP65" s="274"/>
      <c r="QLQ65" s="274"/>
      <c r="QLR65" s="274"/>
      <c r="QLS65" s="274"/>
      <c r="QLT65" s="274"/>
      <c r="QLU65" s="274"/>
      <c r="QLV65" s="274"/>
      <c r="QLW65" s="274"/>
      <c r="QLX65" s="274"/>
      <c r="QLY65" s="274"/>
      <c r="QLZ65" s="274"/>
      <c r="QMA65" s="274"/>
      <c r="QMB65" s="274"/>
      <c r="QMC65" s="274"/>
      <c r="QMD65" s="274"/>
      <c r="QME65" s="274"/>
      <c r="QMF65" s="274"/>
      <c r="QMG65" s="274"/>
      <c r="QMH65" s="274"/>
      <c r="QMI65" s="274"/>
      <c r="QMJ65" s="274"/>
      <c r="QMK65" s="274"/>
      <c r="QML65" s="274"/>
      <c r="QMM65" s="274"/>
      <c r="QMN65" s="274"/>
      <c r="QMO65" s="274"/>
      <c r="QMP65" s="274"/>
      <c r="QMQ65" s="274"/>
      <c r="QMR65" s="274"/>
      <c r="QMS65" s="274"/>
      <c r="QMT65" s="274"/>
      <c r="QMU65" s="274"/>
      <c r="QMV65" s="274"/>
      <c r="QMW65" s="274"/>
      <c r="QMX65" s="274"/>
      <c r="QMY65" s="274"/>
      <c r="QMZ65" s="274"/>
      <c r="QNA65" s="274"/>
      <c r="QNB65" s="274"/>
      <c r="QNC65" s="274"/>
      <c r="QND65" s="274"/>
      <c r="QNE65" s="274"/>
      <c r="QNF65" s="274"/>
      <c r="QNG65" s="274"/>
      <c r="QNH65" s="274"/>
      <c r="QNI65" s="274"/>
      <c r="QNJ65" s="274"/>
      <c r="QNK65" s="274"/>
      <c r="QNL65" s="274"/>
      <c r="QNM65" s="274"/>
      <c r="QNN65" s="274"/>
      <c r="QNO65" s="274"/>
      <c r="QNP65" s="274"/>
      <c r="QNQ65" s="274"/>
      <c r="QNR65" s="274"/>
      <c r="QNS65" s="274"/>
      <c r="QNT65" s="274"/>
      <c r="QNU65" s="274"/>
      <c r="QNV65" s="274"/>
      <c r="QNW65" s="274"/>
      <c r="QNX65" s="274"/>
      <c r="QNY65" s="274"/>
      <c r="QNZ65" s="274"/>
      <c r="QOA65" s="274"/>
      <c r="QOB65" s="274"/>
      <c r="QOC65" s="274"/>
      <c r="QOD65" s="274"/>
      <c r="QOE65" s="274"/>
      <c r="QOF65" s="274"/>
      <c r="QOG65" s="274"/>
      <c r="QOH65" s="274"/>
      <c r="QOI65" s="274"/>
      <c r="QOJ65" s="274"/>
      <c r="QOK65" s="274"/>
      <c r="QOL65" s="274"/>
      <c r="QOM65" s="274"/>
      <c r="QON65" s="274"/>
      <c r="QOO65" s="274"/>
      <c r="QOP65" s="274"/>
      <c r="QOQ65" s="274"/>
      <c r="QOR65" s="274"/>
      <c r="QOS65" s="274"/>
      <c r="QOT65" s="274"/>
      <c r="QOU65" s="274"/>
      <c r="QOV65" s="274"/>
      <c r="QOW65" s="274"/>
      <c r="QOX65" s="274"/>
      <c r="QOY65" s="274"/>
      <c r="QOZ65" s="274"/>
      <c r="QPA65" s="274"/>
      <c r="QPB65" s="274"/>
      <c r="QPC65" s="274"/>
      <c r="QPD65" s="274"/>
      <c r="QPE65" s="274"/>
      <c r="QPF65" s="274"/>
      <c r="QPG65" s="274"/>
      <c r="QPH65" s="274"/>
      <c r="QPI65" s="274"/>
      <c r="QPJ65" s="274"/>
      <c r="QPK65" s="274"/>
      <c r="QPL65" s="274"/>
      <c r="QPM65" s="274"/>
      <c r="QPN65" s="274"/>
      <c r="QPO65" s="274"/>
      <c r="QPP65" s="274"/>
      <c r="QPQ65" s="274"/>
      <c r="QPR65" s="274"/>
      <c r="QPS65" s="274"/>
      <c r="QPT65" s="274"/>
      <c r="QPU65" s="274"/>
      <c r="QPV65" s="274"/>
      <c r="QPW65" s="274"/>
      <c r="QPX65" s="274"/>
      <c r="QPY65" s="274"/>
      <c r="QPZ65" s="274"/>
      <c r="QQA65" s="274"/>
      <c r="QQB65" s="274"/>
      <c r="QQC65" s="274"/>
      <c r="QQD65" s="274"/>
      <c r="QQE65" s="274"/>
      <c r="QQF65" s="274"/>
      <c r="QQG65" s="274"/>
      <c r="QQH65" s="274"/>
      <c r="QQI65" s="274"/>
      <c r="QQJ65" s="274"/>
      <c r="QQK65" s="274"/>
      <c r="QQL65" s="274"/>
      <c r="QQM65" s="274"/>
      <c r="QQN65" s="274"/>
      <c r="QQO65" s="274"/>
      <c r="QQP65" s="274"/>
      <c r="QQQ65" s="274"/>
      <c r="QQR65" s="274"/>
      <c r="QQS65" s="274"/>
      <c r="QQT65" s="274"/>
      <c r="QQU65" s="274"/>
      <c r="QQV65" s="274"/>
      <c r="QQW65" s="274"/>
      <c r="QQX65" s="274"/>
      <c r="QQY65" s="274"/>
      <c r="QQZ65" s="274"/>
      <c r="QRA65" s="274"/>
      <c r="QRB65" s="274"/>
      <c r="QRC65" s="274"/>
      <c r="QRD65" s="274"/>
      <c r="QRE65" s="274"/>
      <c r="QRF65" s="274"/>
      <c r="QRG65" s="274"/>
      <c r="QRH65" s="274"/>
      <c r="QRI65" s="274"/>
      <c r="QRJ65" s="274"/>
      <c r="QRK65" s="274"/>
      <c r="QRL65" s="274"/>
      <c r="QRM65" s="274"/>
      <c r="QRN65" s="274"/>
      <c r="QRO65" s="274"/>
      <c r="QRP65" s="274"/>
      <c r="QRQ65" s="274"/>
      <c r="QRR65" s="274"/>
      <c r="QRS65" s="274"/>
      <c r="QRT65" s="274"/>
      <c r="QRU65" s="274"/>
      <c r="QRV65" s="274"/>
      <c r="QRW65" s="274"/>
      <c r="QRX65" s="274"/>
      <c r="QRY65" s="274"/>
      <c r="QRZ65" s="274"/>
      <c r="QSA65" s="274"/>
      <c r="QSB65" s="274"/>
      <c r="QSC65" s="274"/>
      <c r="QSD65" s="274"/>
      <c r="QSE65" s="274"/>
      <c r="QSF65" s="274"/>
      <c r="QSG65" s="274"/>
      <c r="QSH65" s="274"/>
      <c r="QSI65" s="274"/>
      <c r="QSJ65" s="274"/>
      <c r="QSK65" s="274"/>
      <c r="QSL65" s="274"/>
      <c r="QSM65" s="274"/>
      <c r="QSN65" s="274"/>
      <c r="QSO65" s="274"/>
      <c r="QSP65" s="274"/>
      <c r="QSQ65" s="274"/>
      <c r="QSR65" s="274"/>
      <c r="QSS65" s="274"/>
      <c r="QST65" s="274"/>
      <c r="QSU65" s="274"/>
      <c r="QSV65" s="274"/>
      <c r="QSW65" s="274"/>
      <c r="QSX65" s="274"/>
      <c r="QSY65" s="274"/>
      <c r="QSZ65" s="274"/>
      <c r="QTA65" s="274"/>
      <c r="QTB65" s="274"/>
      <c r="QTC65" s="274"/>
      <c r="QTD65" s="274"/>
      <c r="QTE65" s="274"/>
      <c r="QTF65" s="274"/>
      <c r="QTG65" s="274"/>
      <c r="QTH65" s="274"/>
      <c r="QTI65" s="274"/>
      <c r="QTJ65" s="274"/>
      <c r="QTK65" s="274"/>
      <c r="QTL65" s="274"/>
      <c r="QTM65" s="274"/>
      <c r="QTN65" s="274"/>
      <c r="QTO65" s="274"/>
      <c r="QTP65" s="274"/>
      <c r="QTQ65" s="274"/>
      <c r="QTR65" s="274"/>
      <c r="QTS65" s="274"/>
      <c r="QTT65" s="274"/>
      <c r="QTU65" s="274"/>
      <c r="QTV65" s="274"/>
      <c r="QTW65" s="274"/>
      <c r="QTX65" s="274"/>
      <c r="QTY65" s="274"/>
      <c r="QTZ65" s="274"/>
      <c r="QUA65" s="274"/>
      <c r="QUB65" s="274"/>
      <c r="QUC65" s="274"/>
      <c r="QUD65" s="274"/>
      <c r="QUE65" s="274"/>
      <c r="QUF65" s="274"/>
      <c r="QUG65" s="274"/>
      <c r="QUH65" s="274"/>
      <c r="QUI65" s="274"/>
      <c r="QUJ65" s="274"/>
      <c r="QUK65" s="274"/>
      <c r="QUL65" s="274"/>
      <c r="QUM65" s="274"/>
      <c r="QUN65" s="274"/>
      <c r="QUO65" s="274"/>
      <c r="QUP65" s="274"/>
      <c r="QUQ65" s="274"/>
      <c r="QUR65" s="274"/>
      <c r="QUS65" s="274"/>
      <c r="QUT65" s="274"/>
      <c r="QUU65" s="274"/>
      <c r="QUV65" s="274"/>
      <c r="QUW65" s="274"/>
      <c r="QUX65" s="274"/>
      <c r="QUY65" s="274"/>
      <c r="QUZ65" s="274"/>
      <c r="QVA65" s="274"/>
      <c r="QVB65" s="274"/>
      <c r="QVC65" s="274"/>
      <c r="QVD65" s="274"/>
      <c r="QVE65" s="274"/>
      <c r="QVF65" s="274"/>
      <c r="QVG65" s="274"/>
      <c r="QVH65" s="274"/>
      <c r="QVI65" s="274"/>
      <c r="QVJ65" s="274"/>
      <c r="QVK65" s="274"/>
      <c r="QVL65" s="274"/>
      <c r="QVM65" s="274"/>
      <c r="QVN65" s="274"/>
      <c r="QVO65" s="274"/>
      <c r="QVP65" s="274"/>
      <c r="QVQ65" s="274"/>
      <c r="QVR65" s="274"/>
      <c r="QVS65" s="274"/>
      <c r="QVT65" s="274"/>
      <c r="QVU65" s="274"/>
      <c r="QVV65" s="274"/>
      <c r="QVW65" s="274"/>
      <c r="QVX65" s="274"/>
      <c r="QVY65" s="274"/>
      <c r="QVZ65" s="274"/>
      <c r="QWA65" s="274"/>
      <c r="QWB65" s="274"/>
      <c r="QWC65" s="274"/>
      <c r="QWD65" s="274"/>
      <c r="QWE65" s="274"/>
      <c r="QWF65" s="274"/>
      <c r="QWG65" s="274"/>
      <c r="QWH65" s="274"/>
      <c r="QWI65" s="274"/>
      <c r="QWJ65" s="274"/>
      <c r="QWK65" s="274"/>
      <c r="QWL65" s="274"/>
      <c r="QWM65" s="274"/>
      <c r="QWN65" s="274"/>
      <c r="QWO65" s="274"/>
      <c r="QWP65" s="274"/>
      <c r="QWQ65" s="274"/>
      <c r="QWR65" s="274"/>
      <c r="QWS65" s="274"/>
      <c r="QWT65" s="274"/>
      <c r="QWU65" s="274"/>
      <c r="QWV65" s="274"/>
      <c r="QWW65" s="274"/>
      <c r="QWX65" s="274"/>
      <c r="QWY65" s="274"/>
      <c r="QWZ65" s="274"/>
      <c r="QXA65" s="274"/>
      <c r="QXB65" s="274"/>
      <c r="QXC65" s="274"/>
      <c r="QXD65" s="274"/>
      <c r="QXE65" s="274"/>
      <c r="QXF65" s="274"/>
      <c r="QXG65" s="274"/>
      <c r="QXH65" s="274"/>
      <c r="QXI65" s="274"/>
      <c r="QXJ65" s="274"/>
      <c r="QXK65" s="274"/>
      <c r="QXL65" s="274"/>
      <c r="QXM65" s="274"/>
      <c r="QXN65" s="274"/>
      <c r="QXO65" s="274"/>
      <c r="QXP65" s="274"/>
      <c r="QXQ65" s="274"/>
      <c r="QXR65" s="274"/>
      <c r="QXS65" s="274"/>
      <c r="QXT65" s="274"/>
      <c r="QXU65" s="274"/>
      <c r="QXV65" s="274"/>
      <c r="QXW65" s="274"/>
      <c r="QXX65" s="274"/>
      <c r="QXY65" s="274"/>
      <c r="QXZ65" s="274"/>
      <c r="QYA65" s="274"/>
      <c r="QYB65" s="274"/>
      <c r="QYC65" s="274"/>
      <c r="QYD65" s="274"/>
      <c r="QYE65" s="274"/>
      <c r="QYF65" s="274"/>
      <c r="QYG65" s="274"/>
      <c r="QYH65" s="274"/>
      <c r="QYI65" s="274"/>
      <c r="QYJ65" s="274"/>
      <c r="QYK65" s="274"/>
      <c r="QYL65" s="274"/>
      <c r="QYM65" s="274"/>
      <c r="QYN65" s="274"/>
      <c r="QYO65" s="274"/>
      <c r="QYP65" s="274"/>
      <c r="QYQ65" s="274"/>
      <c r="QYR65" s="274"/>
      <c r="QYS65" s="274"/>
      <c r="QYT65" s="274"/>
      <c r="QYU65" s="274"/>
      <c r="QYV65" s="274"/>
      <c r="QYW65" s="274"/>
      <c r="QYX65" s="274"/>
      <c r="QYY65" s="274"/>
      <c r="QYZ65" s="274"/>
      <c r="QZA65" s="274"/>
      <c r="QZB65" s="274"/>
      <c r="QZC65" s="274"/>
      <c r="QZD65" s="274"/>
      <c r="QZE65" s="274"/>
      <c r="QZF65" s="274"/>
      <c r="QZG65" s="274"/>
      <c r="QZH65" s="274"/>
      <c r="QZI65" s="274"/>
      <c r="QZJ65" s="274"/>
      <c r="QZK65" s="274"/>
      <c r="QZL65" s="274"/>
      <c r="QZM65" s="274"/>
      <c r="QZN65" s="274"/>
      <c r="QZO65" s="274"/>
      <c r="QZP65" s="274"/>
      <c r="QZQ65" s="274"/>
      <c r="QZR65" s="274"/>
      <c r="QZS65" s="274"/>
      <c r="QZT65" s="274"/>
      <c r="QZU65" s="274"/>
      <c r="QZV65" s="274"/>
      <c r="QZW65" s="274"/>
      <c r="QZX65" s="274"/>
      <c r="QZY65" s="274"/>
      <c r="QZZ65" s="274"/>
      <c r="RAA65" s="274"/>
      <c r="RAB65" s="274"/>
      <c r="RAC65" s="274"/>
      <c r="RAD65" s="274"/>
      <c r="RAE65" s="274"/>
      <c r="RAF65" s="274"/>
      <c r="RAG65" s="274"/>
      <c r="RAH65" s="274"/>
      <c r="RAI65" s="274"/>
      <c r="RAJ65" s="274"/>
      <c r="RAK65" s="274"/>
      <c r="RAL65" s="274"/>
      <c r="RAM65" s="274"/>
      <c r="RAN65" s="274"/>
      <c r="RAO65" s="274"/>
      <c r="RAP65" s="274"/>
      <c r="RAQ65" s="274"/>
      <c r="RAR65" s="274"/>
      <c r="RAS65" s="274"/>
      <c r="RAT65" s="274"/>
      <c r="RAU65" s="274"/>
      <c r="RAV65" s="274"/>
      <c r="RAW65" s="274"/>
      <c r="RAX65" s="274"/>
      <c r="RAY65" s="274"/>
      <c r="RAZ65" s="274"/>
      <c r="RBA65" s="274"/>
      <c r="RBB65" s="274"/>
      <c r="RBC65" s="274"/>
      <c r="RBD65" s="274"/>
      <c r="RBE65" s="274"/>
      <c r="RBF65" s="274"/>
      <c r="RBG65" s="274"/>
      <c r="RBH65" s="274"/>
      <c r="RBI65" s="274"/>
      <c r="RBJ65" s="274"/>
      <c r="RBK65" s="274"/>
      <c r="RBL65" s="274"/>
      <c r="RBM65" s="274"/>
      <c r="RBN65" s="274"/>
      <c r="RBO65" s="274"/>
      <c r="RBP65" s="274"/>
      <c r="RBQ65" s="274"/>
      <c r="RBR65" s="274"/>
      <c r="RBS65" s="274"/>
      <c r="RBT65" s="274"/>
      <c r="RBU65" s="274"/>
      <c r="RBV65" s="274"/>
      <c r="RBW65" s="274"/>
      <c r="RBX65" s="274"/>
      <c r="RBY65" s="274"/>
      <c r="RBZ65" s="274"/>
      <c r="RCA65" s="274"/>
      <c r="RCB65" s="274"/>
      <c r="RCC65" s="274"/>
      <c r="RCD65" s="274"/>
      <c r="RCE65" s="274"/>
      <c r="RCF65" s="274"/>
      <c r="RCG65" s="274"/>
      <c r="RCH65" s="274"/>
      <c r="RCI65" s="274"/>
      <c r="RCJ65" s="274"/>
      <c r="RCK65" s="274"/>
      <c r="RCL65" s="274"/>
      <c r="RCM65" s="274"/>
      <c r="RCN65" s="274"/>
      <c r="RCO65" s="274"/>
      <c r="RCP65" s="274"/>
      <c r="RCQ65" s="274"/>
      <c r="RCR65" s="274"/>
      <c r="RCS65" s="274"/>
      <c r="RCT65" s="274"/>
      <c r="RCU65" s="274"/>
      <c r="RCV65" s="274"/>
      <c r="RCW65" s="274"/>
      <c r="RCX65" s="274"/>
      <c r="RCY65" s="274"/>
      <c r="RCZ65" s="274"/>
      <c r="RDA65" s="274"/>
      <c r="RDB65" s="274"/>
      <c r="RDC65" s="274"/>
      <c r="RDD65" s="274"/>
      <c r="RDE65" s="274"/>
      <c r="RDF65" s="274"/>
      <c r="RDG65" s="274"/>
      <c r="RDH65" s="274"/>
      <c r="RDI65" s="274"/>
      <c r="RDJ65" s="274"/>
      <c r="RDK65" s="274"/>
      <c r="RDL65" s="274"/>
      <c r="RDM65" s="274"/>
      <c r="RDN65" s="274"/>
      <c r="RDO65" s="274"/>
      <c r="RDP65" s="274"/>
      <c r="RDQ65" s="274"/>
      <c r="RDR65" s="274"/>
      <c r="RDS65" s="274"/>
      <c r="RDT65" s="274"/>
      <c r="RDU65" s="274"/>
      <c r="RDV65" s="274"/>
      <c r="RDW65" s="274"/>
      <c r="RDX65" s="274"/>
      <c r="RDY65" s="274"/>
      <c r="RDZ65" s="274"/>
      <c r="REA65" s="274"/>
      <c r="REB65" s="274"/>
      <c r="REC65" s="274"/>
      <c r="RED65" s="274"/>
      <c r="REE65" s="274"/>
      <c r="REF65" s="274"/>
      <c r="REG65" s="274"/>
      <c r="REH65" s="274"/>
      <c r="REI65" s="274"/>
      <c r="REJ65" s="274"/>
      <c r="REK65" s="274"/>
      <c r="REL65" s="274"/>
      <c r="REM65" s="274"/>
      <c r="REN65" s="274"/>
      <c r="REO65" s="274"/>
      <c r="REP65" s="274"/>
      <c r="REQ65" s="274"/>
      <c r="RER65" s="274"/>
      <c r="RES65" s="274"/>
      <c r="RET65" s="274"/>
      <c r="REU65" s="274"/>
      <c r="REV65" s="274"/>
      <c r="REW65" s="274"/>
      <c r="REX65" s="274"/>
      <c r="REY65" s="274"/>
      <c r="REZ65" s="274"/>
      <c r="RFA65" s="274"/>
      <c r="RFB65" s="274"/>
      <c r="RFC65" s="274"/>
      <c r="RFD65" s="274"/>
      <c r="RFE65" s="274"/>
      <c r="RFF65" s="274"/>
      <c r="RFG65" s="274"/>
      <c r="RFH65" s="274"/>
      <c r="RFI65" s="274"/>
      <c r="RFJ65" s="274"/>
      <c r="RFK65" s="274"/>
      <c r="RFL65" s="274"/>
      <c r="RFM65" s="274"/>
      <c r="RFN65" s="274"/>
      <c r="RFO65" s="274"/>
      <c r="RFP65" s="274"/>
      <c r="RFQ65" s="274"/>
      <c r="RFR65" s="274"/>
      <c r="RFS65" s="274"/>
      <c r="RFT65" s="274"/>
      <c r="RFU65" s="274"/>
      <c r="RFV65" s="274"/>
      <c r="RFW65" s="274"/>
      <c r="RFX65" s="274"/>
      <c r="RFY65" s="274"/>
      <c r="RFZ65" s="274"/>
      <c r="RGA65" s="274"/>
      <c r="RGB65" s="274"/>
      <c r="RGC65" s="274"/>
      <c r="RGD65" s="274"/>
      <c r="RGE65" s="274"/>
      <c r="RGF65" s="274"/>
      <c r="RGG65" s="274"/>
      <c r="RGH65" s="274"/>
      <c r="RGI65" s="274"/>
      <c r="RGJ65" s="274"/>
      <c r="RGK65" s="274"/>
      <c r="RGL65" s="274"/>
      <c r="RGM65" s="274"/>
      <c r="RGN65" s="274"/>
      <c r="RGO65" s="274"/>
      <c r="RGP65" s="274"/>
      <c r="RGQ65" s="274"/>
      <c r="RGR65" s="274"/>
      <c r="RGS65" s="274"/>
      <c r="RGT65" s="274"/>
      <c r="RGU65" s="274"/>
      <c r="RGV65" s="274"/>
      <c r="RGW65" s="274"/>
      <c r="RGX65" s="274"/>
      <c r="RGY65" s="274"/>
      <c r="RGZ65" s="274"/>
      <c r="RHA65" s="274"/>
      <c r="RHB65" s="274"/>
      <c r="RHC65" s="274"/>
      <c r="RHD65" s="274"/>
      <c r="RHE65" s="274"/>
      <c r="RHF65" s="274"/>
      <c r="RHG65" s="274"/>
      <c r="RHH65" s="274"/>
      <c r="RHI65" s="274"/>
      <c r="RHJ65" s="274"/>
      <c r="RHK65" s="274"/>
      <c r="RHL65" s="274"/>
      <c r="RHM65" s="274"/>
      <c r="RHN65" s="274"/>
      <c r="RHO65" s="274"/>
      <c r="RHP65" s="274"/>
      <c r="RHQ65" s="274"/>
      <c r="RHR65" s="274"/>
      <c r="RHS65" s="274"/>
      <c r="RHT65" s="274"/>
      <c r="RHU65" s="274"/>
      <c r="RHV65" s="274"/>
      <c r="RHW65" s="274"/>
      <c r="RHX65" s="274"/>
      <c r="RHY65" s="274"/>
      <c r="RHZ65" s="274"/>
      <c r="RIA65" s="274"/>
      <c r="RIB65" s="274"/>
      <c r="RIC65" s="274"/>
      <c r="RID65" s="274"/>
      <c r="RIE65" s="274"/>
      <c r="RIF65" s="274"/>
      <c r="RIG65" s="274"/>
      <c r="RIH65" s="274"/>
      <c r="RII65" s="274"/>
      <c r="RIJ65" s="274"/>
      <c r="RIK65" s="274"/>
      <c r="RIL65" s="274"/>
      <c r="RIM65" s="274"/>
      <c r="RIN65" s="274"/>
      <c r="RIO65" s="274"/>
      <c r="RIP65" s="274"/>
      <c r="RIQ65" s="274"/>
      <c r="RIR65" s="274"/>
      <c r="RIS65" s="274"/>
      <c r="RIT65" s="274"/>
      <c r="RIU65" s="274"/>
      <c r="RIV65" s="274"/>
      <c r="RIW65" s="274"/>
      <c r="RIX65" s="274"/>
      <c r="RIY65" s="274"/>
      <c r="RIZ65" s="274"/>
      <c r="RJA65" s="274"/>
      <c r="RJB65" s="274"/>
      <c r="RJC65" s="274"/>
      <c r="RJD65" s="274"/>
      <c r="RJE65" s="274"/>
      <c r="RJF65" s="274"/>
      <c r="RJG65" s="274"/>
      <c r="RJH65" s="274"/>
      <c r="RJI65" s="274"/>
      <c r="RJJ65" s="274"/>
      <c r="RJK65" s="274"/>
      <c r="RJL65" s="274"/>
      <c r="RJM65" s="274"/>
      <c r="RJN65" s="274"/>
      <c r="RJO65" s="274"/>
      <c r="RJP65" s="274"/>
      <c r="RJQ65" s="274"/>
      <c r="RJR65" s="274"/>
      <c r="RJS65" s="274"/>
      <c r="RJT65" s="274"/>
      <c r="RJU65" s="274"/>
      <c r="RJV65" s="274"/>
      <c r="RJW65" s="274"/>
      <c r="RJX65" s="274"/>
      <c r="RJY65" s="274"/>
      <c r="RJZ65" s="274"/>
      <c r="RKA65" s="274"/>
      <c r="RKB65" s="274"/>
      <c r="RKC65" s="274"/>
      <c r="RKD65" s="274"/>
      <c r="RKE65" s="274"/>
      <c r="RKF65" s="274"/>
      <c r="RKG65" s="274"/>
      <c r="RKH65" s="274"/>
      <c r="RKI65" s="274"/>
      <c r="RKJ65" s="274"/>
      <c r="RKK65" s="274"/>
      <c r="RKL65" s="274"/>
      <c r="RKM65" s="274"/>
      <c r="RKN65" s="274"/>
      <c r="RKO65" s="274"/>
      <c r="RKP65" s="274"/>
      <c r="RKQ65" s="274"/>
      <c r="RKR65" s="274"/>
      <c r="RKS65" s="274"/>
      <c r="RKT65" s="274"/>
      <c r="RKU65" s="274"/>
      <c r="RKV65" s="274"/>
      <c r="RKW65" s="274"/>
      <c r="RKX65" s="274"/>
      <c r="RKY65" s="274"/>
      <c r="RKZ65" s="274"/>
      <c r="RLA65" s="274"/>
      <c r="RLB65" s="274"/>
      <c r="RLC65" s="274"/>
      <c r="RLD65" s="274"/>
      <c r="RLE65" s="274"/>
      <c r="RLF65" s="274"/>
      <c r="RLG65" s="274"/>
      <c r="RLH65" s="274"/>
      <c r="RLI65" s="274"/>
      <c r="RLJ65" s="274"/>
      <c r="RLK65" s="274"/>
      <c r="RLL65" s="274"/>
      <c r="RLM65" s="274"/>
      <c r="RLN65" s="274"/>
      <c r="RLO65" s="274"/>
      <c r="RLP65" s="274"/>
      <c r="RLQ65" s="274"/>
      <c r="RLR65" s="274"/>
      <c r="RLS65" s="274"/>
      <c r="RLT65" s="274"/>
      <c r="RLU65" s="274"/>
      <c r="RLV65" s="274"/>
      <c r="RLW65" s="274"/>
      <c r="RLX65" s="274"/>
      <c r="RLY65" s="274"/>
      <c r="RLZ65" s="274"/>
      <c r="RMA65" s="274"/>
      <c r="RMB65" s="274"/>
      <c r="RMC65" s="274"/>
      <c r="RMD65" s="274"/>
      <c r="RME65" s="274"/>
      <c r="RMF65" s="274"/>
      <c r="RMG65" s="274"/>
      <c r="RMH65" s="274"/>
      <c r="RMI65" s="274"/>
      <c r="RMJ65" s="274"/>
      <c r="RMK65" s="274"/>
      <c r="RML65" s="274"/>
      <c r="RMM65" s="274"/>
      <c r="RMN65" s="274"/>
      <c r="RMO65" s="274"/>
      <c r="RMP65" s="274"/>
      <c r="RMQ65" s="274"/>
      <c r="RMR65" s="274"/>
      <c r="RMS65" s="274"/>
      <c r="RMT65" s="274"/>
      <c r="RMU65" s="274"/>
      <c r="RMV65" s="274"/>
      <c r="RMW65" s="274"/>
      <c r="RMX65" s="274"/>
      <c r="RMY65" s="274"/>
      <c r="RMZ65" s="274"/>
      <c r="RNA65" s="274"/>
      <c r="RNB65" s="274"/>
      <c r="RNC65" s="274"/>
      <c r="RND65" s="274"/>
      <c r="RNE65" s="274"/>
      <c r="RNF65" s="274"/>
      <c r="RNG65" s="274"/>
      <c r="RNH65" s="274"/>
      <c r="RNI65" s="274"/>
      <c r="RNJ65" s="274"/>
      <c r="RNK65" s="274"/>
      <c r="RNL65" s="274"/>
      <c r="RNM65" s="274"/>
      <c r="RNN65" s="274"/>
      <c r="RNO65" s="274"/>
      <c r="RNP65" s="274"/>
      <c r="RNQ65" s="274"/>
      <c r="RNR65" s="274"/>
      <c r="RNS65" s="274"/>
      <c r="RNT65" s="274"/>
      <c r="RNU65" s="274"/>
      <c r="RNV65" s="274"/>
      <c r="RNW65" s="274"/>
      <c r="RNX65" s="274"/>
      <c r="RNY65" s="274"/>
      <c r="RNZ65" s="274"/>
      <c r="ROA65" s="274"/>
      <c r="ROB65" s="274"/>
      <c r="ROC65" s="274"/>
      <c r="ROD65" s="274"/>
      <c r="ROE65" s="274"/>
      <c r="ROF65" s="274"/>
      <c r="ROG65" s="274"/>
      <c r="ROH65" s="274"/>
      <c r="ROI65" s="274"/>
      <c r="ROJ65" s="274"/>
      <c r="ROK65" s="274"/>
      <c r="ROL65" s="274"/>
      <c r="ROM65" s="274"/>
      <c r="RON65" s="274"/>
      <c r="ROO65" s="274"/>
      <c r="ROP65" s="274"/>
      <c r="ROQ65" s="274"/>
      <c r="ROR65" s="274"/>
      <c r="ROS65" s="274"/>
      <c r="ROT65" s="274"/>
      <c r="ROU65" s="274"/>
      <c r="ROV65" s="274"/>
      <c r="ROW65" s="274"/>
      <c r="ROX65" s="274"/>
      <c r="ROY65" s="274"/>
      <c r="ROZ65" s="274"/>
      <c r="RPA65" s="274"/>
      <c r="RPB65" s="274"/>
      <c r="RPC65" s="274"/>
      <c r="RPD65" s="274"/>
      <c r="RPE65" s="274"/>
      <c r="RPF65" s="274"/>
      <c r="RPG65" s="274"/>
      <c r="RPH65" s="274"/>
      <c r="RPI65" s="274"/>
      <c r="RPJ65" s="274"/>
      <c r="RPK65" s="274"/>
      <c r="RPL65" s="274"/>
      <c r="RPM65" s="274"/>
      <c r="RPN65" s="274"/>
      <c r="RPO65" s="274"/>
      <c r="RPP65" s="274"/>
      <c r="RPQ65" s="274"/>
      <c r="RPR65" s="274"/>
      <c r="RPS65" s="274"/>
      <c r="RPT65" s="274"/>
      <c r="RPU65" s="274"/>
      <c r="RPV65" s="274"/>
      <c r="RPW65" s="274"/>
      <c r="RPX65" s="274"/>
      <c r="RPY65" s="274"/>
      <c r="RPZ65" s="274"/>
      <c r="RQA65" s="274"/>
      <c r="RQB65" s="274"/>
      <c r="RQC65" s="274"/>
      <c r="RQD65" s="274"/>
      <c r="RQE65" s="274"/>
      <c r="RQF65" s="274"/>
      <c r="RQG65" s="274"/>
      <c r="RQH65" s="274"/>
      <c r="RQI65" s="274"/>
      <c r="RQJ65" s="274"/>
      <c r="RQK65" s="274"/>
      <c r="RQL65" s="274"/>
      <c r="RQM65" s="274"/>
      <c r="RQN65" s="274"/>
      <c r="RQO65" s="274"/>
      <c r="RQP65" s="274"/>
      <c r="RQQ65" s="274"/>
      <c r="RQR65" s="274"/>
      <c r="RQS65" s="274"/>
      <c r="RQT65" s="274"/>
      <c r="RQU65" s="274"/>
      <c r="RQV65" s="274"/>
      <c r="RQW65" s="274"/>
      <c r="RQX65" s="274"/>
      <c r="RQY65" s="274"/>
      <c r="RQZ65" s="274"/>
      <c r="RRA65" s="274"/>
      <c r="RRB65" s="274"/>
      <c r="RRC65" s="274"/>
      <c r="RRD65" s="274"/>
      <c r="RRE65" s="274"/>
      <c r="RRF65" s="274"/>
      <c r="RRG65" s="274"/>
      <c r="RRH65" s="274"/>
      <c r="RRI65" s="274"/>
      <c r="RRJ65" s="274"/>
      <c r="RRK65" s="274"/>
      <c r="RRL65" s="274"/>
      <c r="RRM65" s="274"/>
      <c r="RRN65" s="274"/>
      <c r="RRO65" s="274"/>
      <c r="RRP65" s="274"/>
      <c r="RRQ65" s="274"/>
      <c r="RRR65" s="274"/>
      <c r="RRS65" s="274"/>
      <c r="RRT65" s="274"/>
      <c r="RRU65" s="274"/>
      <c r="RRV65" s="274"/>
      <c r="RRW65" s="274"/>
      <c r="RRX65" s="274"/>
      <c r="RRY65" s="274"/>
      <c r="RRZ65" s="274"/>
      <c r="RSA65" s="274"/>
      <c r="RSB65" s="274"/>
      <c r="RSC65" s="274"/>
      <c r="RSD65" s="274"/>
      <c r="RSE65" s="274"/>
      <c r="RSF65" s="274"/>
      <c r="RSG65" s="274"/>
      <c r="RSH65" s="274"/>
      <c r="RSI65" s="274"/>
      <c r="RSJ65" s="274"/>
      <c r="RSK65" s="274"/>
      <c r="RSL65" s="274"/>
      <c r="RSM65" s="274"/>
      <c r="RSN65" s="274"/>
      <c r="RSO65" s="274"/>
      <c r="RSP65" s="274"/>
      <c r="RSQ65" s="274"/>
      <c r="RSR65" s="274"/>
      <c r="RSS65" s="274"/>
      <c r="RST65" s="274"/>
      <c r="RSU65" s="274"/>
      <c r="RSV65" s="274"/>
      <c r="RSW65" s="274"/>
      <c r="RSX65" s="274"/>
      <c r="RSY65" s="274"/>
      <c r="RSZ65" s="274"/>
      <c r="RTA65" s="274"/>
      <c r="RTB65" s="274"/>
      <c r="RTC65" s="274"/>
      <c r="RTD65" s="274"/>
      <c r="RTE65" s="274"/>
      <c r="RTF65" s="274"/>
      <c r="RTG65" s="274"/>
      <c r="RTH65" s="274"/>
      <c r="RTI65" s="274"/>
      <c r="RTJ65" s="274"/>
      <c r="RTK65" s="274"/>
      <c r="RTL65" s="274"/>
      <c r="RTM65" s="274"/>
      <c r="RTN65" s="274"/>
      <c r="RTO65" s="274"/>
      <c r="RTP65" s="274"/>
      <c r="RTQ65" s="274"/>
      <c r="RTR65" s="274"/>
      <c r="RTS65" s="274"/>
      <c r="RTT65" s="274"/>
      <c r="RTU65" s="274"/>
      <c r="RTV65" s="274"/>
      <c r="RTW65" s="274"/>
      <c r="RTX65" s="274"/>
      <c r="RTY65" s="274"/>
      <c r="RTZ65" s="274"/>
      <c r="RUA65" s="274"/>
      <c r="RUB65" s="274"/>
      <c r="RUC65" s="274"/>
      <c r="RUD65" s="274"/>
      <c r="RUE65" s="274"/>
      <c r="RUF65" s="274"/>
      <c r="RUG65" s="274"/>
      <c r="RUH65" s="274"/>
      <c r="RUI65" s="274"/>
      <c r="RUJ65" s="274"/>
      <c r="RUK65" s="274"/>
      <c r="RUL65" s="274"/>
      <c r="RUM65" s="274"/>
      <c r="RUN65" s="274"/>
      <c r="RUO65" s="274"/>
      <c r="RUP65" s="274"/>
      <c r="RUQ65" s="274"/>
      <c r="RUR65" s="274"/>
      <c r="RUS65" s="274"/>
      <c r="RUT65" s="274"/>
      <c r="RUU65" s="274"/>
      <c r="RUV65" s="274"/>
      <c r="RUW65" s="274"/>
      <c r="RUX65" s="274"/>
      <c r="RUY65" s="274"/>
      <c r="RUZ65" s="274"/>
      <c r="RVA65" s="274"/>
      <c r="RVB65" s="274"/>
      <c r="RVC65" s="274"/>
      <c r="RVD65" s="274"/>
      <c r="RVE65" s="274"/>
      <c r="RVF65" s="274"/>
      <c r="RVG65" s="274"/>
      <c r="RVH65" s="274"/>
      <c r="RVI65" s="274"/>
      <c r="RVJ65" s="274"/>
      <c r="RVK65" s="274"/>
      <c r="RVL65" s="274"/>
      <c r="RVM65" s="274"/>
      <c r="RVN65" s="274"/>
      <c r="RVO65" s="274"/>
      <c r="RVP65" s="274"/>
      <c r="RVQ65" s="274"/>
      <c r="RVR65" s="274"/>
      <c r="RVS65" s="274"/>
      <c r="RVT65" s="274"/>
      <c r="RVU65" s="274"/>
      <c r="RVV65" s="274"/>
      <c r="RVW65" s="274"/>
      <c r="RVX65" s="274"/>
      <c r="RVY65" s="274"/>
      <c r="RVZ65" s="274"/>
      <c r="RWA65" s="274"/>
      <c r="RWB65" s="274"/>
      <c r="RWC65" s="274"/>
      <c r="RWD65" s="274"/>
      <c r="RWE65" s="274"/>
      <c r="RWF65" s="274"/>
      <c r="RWG65" s="274"/>
      <c r="RWH65" s="274"/>
      <c r="RWI65" s="274"/>
      <c r="RWJ65" s="274"/>
      <c r="RWK65" s="274"/>
      <c r="RWL65" s="274"/>
      <c r="RWM65" s="274"/>
      <c r="RWN65" s="274"/>
      <c r="RWO65" s="274"/>
      <c r="RWP65" s="274"/>
      <c r="RWQ65" s="274"/>
      <c r="RWR65" s="274"/>
      <c r="RWS65" s="274"/>
      <c r="RWT65" s="274"/>
      <c r="RWU65" s="274"/>
      <c r="RWV65" s="274"/>
      <c r="RWW65" s="274"/>
      <c r="RWX65" s="274"/>
      <c r="RWY65" s="274"/>
      <c r="RWZ65" s="274"/>
      <c r="RXA65" s="274"/>
      <c r="RXB65" s="274"/>
      <c r="RXC65" s="274"/>
      <c r="RXD65" s="274"/>
      <c r="RXE65" s="274"/>
      <c r="RXF65" s="274"/>
      <c r="RXG65" s="274"/>
      <c r="RXH65" s="274"/>
      <c r="RXI65" s="274"/>
      <c r="RXJ65" s="274"/>
      <c r="RXK65" s="274"/>
      <c r="RXL65" s="274"/>
      <c r="RXM65" s="274"/>
      <c r="RXN65" s="274"/>
      <c r="RXO65" s="274"/>
      <c r="RXP65" s="274"/>
      <c r="RXQ65" s="274"/>
      <c r="RXR65" s="274"/>
      <c r="RXS65" s="274"/>
      <c r="RXT65" s="274"/>
      <c r="RXU65" s="274"/>
      <c r="RXV65" s="274"/>
      <c r="RXW65" s="274"/>
      <c r="RXX65" s="274"/>
      <c r="RXY65" s="274"/>
      <c r="RXZ65" s="274"/>
      <c r="RYA65" s="274"/>
      <c r="RYB65" s="274"/>
      <c r="RYC65" s="274"/>
      <c r="RYD65" s="274"/>
      <c r="RYE65" s="274"/>
      <c r="RYF65" s="274"/>
      <c r="RYG65" s="274"/>
      <c r="RYH65" s="274"/>
      <c r="RYI65" s="274"/>
      <c r="RYJ65" s="274"/>
      <c r="RYK65" s="274"/>
      <c r="RYL65" s="274"/>
      <c r="RYM65" s="274"/>
      <c r="RYN65" s="274"/>
      <c r="RYO65" s="274"/>
      <c r="RYP65" s="274"/>
      <c r="RYQ65" s="274"/>
      <c r="RYR65" s="274"/>
      <c r="RYS65" s="274"/>
      <c r="RYT65" s="274"/>
      <c r="RYU65" s="274"/>
      <c r="RYV65" s="274"/>
      <c r="RYW65" s="274"/>
      <c r="RYX65" s="274"/>
      <c r="RYY65" s="274"/>
      <c r="RYZ65" s="274"/>
      <c r="RZA65" s="274"/>
      <c r="RZB65" s="274"/>
      <c r="RZC65" s="274"/>
      <c r="RZD65" s="274"/>
      <c r="RZE65" s="274"/>
      <c r="RZF65" s="274"/>
      <c r="RZG65" s="274"/>
      <c r="RZH65" s="274"/>
      <c r="RZI65" s="274"/>
      <c r="RZJ65" s="274"/>
      <c r="RZK65" s="274"/>
      <c r="RZL65" s="274"/>
      <c r="RZM65" s="274"/>
      <c r="RZN65" s="274"/>
      <c r="RZO65" s="274"/>
      <c r="RZP65" s="274"/>
      <c r="RZQ65" s="274"/>
      <c r="RZR65" s="274"/>
      <c r="RZS65" s="274"/>
      <c r="RZT65" s="274"/>
      <c r="RZU65" s="274"/>
      <c r="RZV65" s="274"/>
      <c r="RZW65" s="274"/>
      <c r="RZX65" s="274"/>
      <c r="RZY65" s="274"/>
      <c r="RZZ65" s="274"/>
      <c r="SAA65" s="274"/>
      <c r="SAB65" s="274"/>
      <c r="SAC65" s="274"/>
      <c r="SAD65" s="274"/>
      <c r="SAE65" s="274"/>
      <c r="SAF65" s="274"/>
      <c r="SAG65" s="274"/>
      <c r="SAH65" s="274"/>
      <c r="SAI65" s="274"/>
      <c r="SAJ65" s="274"/>
      <c r="SAK65" s="274"/>
      <c r="SAL65" s="274"/>
      <c r="SAM65" s="274"/>
      <c r="SAN65" s="274"/>
      <c r="SAO65" s="274"/>
      <c r="SAP65" s="274"/>
      <c r="SAQ65" s="274"/>
      <c r="SAR65" s="274"/>
      <c r="SAS65" s="274"/>
      <c r="SAT65" s="274"/>
      <c r="SAU65" s="274"/>
      <c r="SAV65" s="274"/>
      <c r="SAW65" s="274"/>
      <c r="SAX65" s="274"/>
      <c r="SAY65" s="274"/>
      <c r="SAZ65" s="274"/>
      <c r="SBA65" s="274"/>
      <c r="SBB65" s="274"/>
      <c r="SBC65" s="274"/>
      <c r="SBD65" s="274"/>
      <c r="SBE65" s="274"/>
      <c r="SBF65" s="274"/>
      <c r="SBG65" s="274"/>
      <c r="SBH65" s="274"/>
      <c r="SBI65" s="274"/>
      <c r="SBJ65" s="274"/>
      <c r="SBK65" s="274"/>
      <c r="SBL65" s="274"/>
      <c r="SBM65" s="274"/>
      <c r="SBN65" s="274"/>
      <c r="SBO65" s="274"/>
      <c r="SBP65" s="274"/>
      <c r="SBQ65" s="274"/>
      <c r="SBR65" s="274"/>
      <c r="SBS65" s="274"/>
      <c r="SBT65" s="274"/>
      <c r="SBU65" s="274"/>
      <c r="SBV65" s="274"/>
      <c r="SBW65" s="274"/>
      <c r="SBX65" s="274"/>
      <c r="SBY65" s="274"/>
      <c r="SBZ65" s="274"/>
      <c r="SCA65" s="274"/>
      <c r="SCB65" s="274"/>
      <c r="SCC65" s="274"/>
      <c r="SCD65" s="274"/>
      <c r="SCE65" s="274"/>
      <c r="SCF65" s="274"/>
      <c r="SCG65" s="274"/>
      <c r="SCH65" s="274"/>
      <c r="SCI65" s="274"/>
      <c r="SCJ65" s="274"/>
      <c r="SCK65" s="274"/>
      <c r="SCL65" s="274"/>
      <c r="SCM65" s="274"/>
      <c r="SCN65" s="274"/>
      <c r="SCO65" s="274"/>
      <c r="SCP65" s="274"/>
      <c r="SCQ65" s="274"/>
      <c r="SCR65" s="274"/>
      <c r="SCS65" s="274"/>
      <c r="SCT65" s="274"/>
      <c r="SCU65" s="274"/>
      <c r="SCV65" s="274"/>
      <c r="SCW65" s="274"/>
      <c r="SCX65" s="274"/>
      <c r="SCY65" s="274"/>
      <c r="SCZ65" s="274"/>
      <c r="SDA65" s="274"/>
      <c r="SDB65" s="274"/>
      <c r="SDC65" s="274"/>
      <c r="SDD65" s="274"/>
      <c r="SDE65" s="274"/>
      <c r="SDF65" s="274"/>
      <c r="SDG65" s="274"/>
      <c r="SDH65" s="274"/>
      <c r="SDI65" s="274"/>
      <c r="SDJ65" s="274"/>
      <c r="SDK65" s="274"/>
      <c r="SDL65" s="274"/>
      <c r="SDM65" s="274"/>
      <c r="SDN65" s="274"/>
      <c r="SDO65" s="274"/>
      <c r="SDP65" s="274"/>
      <c r="SDQ65" s="274"/>
      <c r="SDR65" s="274"/>
      <c r="SDS65" s="274"/>
      <c r="SDT65" s="274"/>
      <c r="SDU65" s="274"/>
      <c r="SDV65" s="274"/>
      <c r="SDW65" s="274"/>
      <c r="SDX65" s="274"/>
      <c r="SDY65" s="274"/>
      <c r="SDZ65" s="274"/>
      <c r="SEA65" s="274"/>
      <c r="SEB65" s="274"/>
      <c r="SEC65" s="274"/>
      <c r="SED65" s="274"/>
      <c r="SEE65" s="274"/>
      <c r="SEF65" s="274"/>
      <c r="SEG65" s="274"/>
      <c r="SEH65" s="274"/>
      <c r="SEI65" s="274"/>
      <c r="SEJ65" s="274"/>
      <c r="SEK65" s="274"/>
      <c r="SEL65" s="274"/>
      <c r="SEM65" s="274"/>
      <c r="SEN65" s="274"/>
      <c r="SEO65" s="274"/>
      <c r="SEP65" s="274"/>
      <c r="SEQ65" s="274"/>
      <c r="SER65" s="274"/>
      <c r="SES65" s="274"/>
      <c r="SET65" s="274"/>
      <c r="SEU65" s="274"/>
      <c r="SEV65" s="274"/>
      <c r="SEW65" s="274"/>
      <c r="SEX65" s="274"/>
      <c r="SEY65" s="274"/>
      <c r="SEZ65" s="274"/>
      <c r="SFA65" s="274"/>
      <c r="SFB65" s="274"/>
      <c r="SFC65" s="274"/>
      <c r="SFD65" s="274"/>
      <c r="SFE65" s="274"/>
      <c r="SFF65" s="274"/>
      <c r="SFG65" s="274"/>
      <c r="SFH65" s="274"/>
      <c r="SFI65" s="274"/>
      <c r="SFJ65" s="274"/>
      <c r="SFK65" s="274"/>
      <c r="SFL65" s="274"/>
      <c r="SFM65" s="274"/>
      <c r="SFN65" s="274"/>
      <c r="SFO65" s="274"/>
      <c r="SFP65" s="274"/>
      <c r="SFQ65" s="274"/>
      <c r="SFR65" s="274"/>
      <c r="SFS65" s="274"/>
      <c r="SFT65" s="274"/>
      <c r="SFU65" s="274"/>
      <c r="SFV65" s="274"/>
      <c r="SFW65" s="274"/>
      <c r="SFX65" s="274"/>
      <c r="SFY65" s="274"/>
      <c r="SFZ65" s="274"/>
      <c r="SGA65" s="274"/>
      <c r="SGB65" s="274"/>
      <c r="SGC65" s="274"/>
      <c r="SGD65" s="274"/>
      <c r="SGE65" s="274"/>
      <c r="SGF65" s="274"/>
      <c r="SGG65" s="274"/>
      <c r="SGH65" s="274"/>
      <c r="SGI65" s="274"/>
      <c r="SGJ65" s="274"/>
      <c r="SGK65" s="274"/>
      <c r="SGL65" s="274"/>
      <c r="SGM65" s="274"/>
      <c r="SGN65" s="274"/>
      <c r="SGO65" s="274"/>
      <c r="SGP65" s="274"/>
      <c r="SGQ65" s="274"/>
      <c r="SGR65" s="274"/>
      <c r="SGS65" s="274"/>
      <c r="SGT65" s="274"/>
      <c r="SGU65" s="274"/>
      <c r="SGV65" s="274"/>
      <c r="SGW65" s="274"/>
      <c r="SGX65" s="274"/>
      <c r="SGY65" s="274"/>
      <c r="SGZ65" s="274"/>
      <c r="SHA65" s="274"/>
      <c r="SHB65" s="274"/>
      <c r="SHC65" s="274"/>
      <c r="SHD65" s="274"/>
      <c r="SHE65" s="274"/>
      <c r="SHF65" s="274"/>
      <c r="SHG65" s="274"/>
      <c r="SHH65" s="274"/>
      <c r="SHI65" s="274"/>
      <c r="SHJ65" s="274"/>
      <c r="SHK65" s="274"/>
      <c r="SHL65" s="274"/>
      <c r="SHM65" s="274"/>
      <c r="SHN65" s="274"/>
      <c r="SHO65" s="274"/>
      <c r="SHP65" s="274"/>
      <c r="SHQ65" s="274"/>
      <c r="SHR65" s="274"/>
      <c r="SHS65" s="274"/>
      <c r="SHT65" s="274"/>
      <c r="SHU65" s="274"/>
      <c r="SHV65" s="274"/>
      <c r="SHW65" s="274"/>
      <c r="SHX65" s="274"/>
      <c r="SHY65" s="274"/>
      <c r="SHZ65" s="274"/>
      <c r="SIA65" s="274"/>
      <c r="SIB65" s="274"/>
      <c r="SIC65" s="274"/>
      <c r="SID65" s="274"/>
      <c r="SIE65" s="274"/>
      <c r="SIF65" s="274"/>
      <c r="SIG65" s="274"/>
      <c r="SIH65" s="274"/>
      <c r="SII65" s="274"/>
      <c r="SIJ65" s="274"/>
      <c r="SIK65" s="274"/>
      <c r="SIL65" s="274"/>
      <c r="SIM65" s="274"/>
      <c r="SIN65" s="274"/>
      <c r="SIO65" s="274"/>
      <c r="SIP65" s="274"/>
      <c r="SIQ65" s="274"/>
      <c r="SIR65" s="274"/>
      <c r="SIS65" s="274"/>
      <c r="SIT65" s="274"/>
      <c r="SIU65" s="274"/>
      <c r="SIV65" s="274"/>
      <c r="SIW65" s="274"/>
      <c r="SIX65" s="274"/>
      <c r="SIY65" s="274"/>
      <c r="SIZ65" s="274"/>
      <c r="SJA65" s="274"/>
      <c r="SJB65" s="274"/>
      <c r="SJC65" s="274"/>
      <c r="SJD65" s="274"/>
      <c r="SJE65" s="274"/>
      <c r="SJF65" s="274"/>
      <c r="SJG65" s="274"/>
      <c r="SJH65" s="274"/>
      <c r="SJI65" s="274"/>
      <c r="SJJ65" s="274"/>
      <c r="SJK65" s="274"/>
      <c r="SJL65" s="274"/>
      <c r="SJM65" s="274"/>
      <c r="SJN65" s="274"/>
      <c r="SJO65" s="274"/>
      <c r="SJP65" s="274"/>
      <c r="SJQ65" s="274"/>
      <c r="SJR65" s="274"/>
      <c r="SJS65" s="274"/>
      <c r="SJT65" s="274"/>
      <c r="SJU65" s="274"/>
      <c r="SJV65" s="274"/>
      <c r="SJW65" s="274"/>
      <c r="SJX65" s="274"/>
      <c r="SJY65" s="274"/>
      <c r="SJZ65" s="274"/>
      <c r="SKA65" s="274"/>
      <c r="SKB65" s="274"/>
      <c r="SKC65" s="274"/>
      <c r="SKD65" s="274"/>
      <c r="SKE65" s="274"/>
      <c r="SKF65" s="274"/>
      <c r="SKG65" s="274"/>
      <c r="SKH65" s="274"/>
      <c r="SKI65" s="274"/>
      <c r="SKJ65" s="274"/>
      <c r="SKK65" s="274"/>
      <c r="SKL65" s="274"/>
      <c r="SKM65" s="274"/>
      <c r="SKN65" s="274"/>
      <c r="SKO65" s="274"/>
      <c r="SKP65" s="274"/>
      <c r="SKQ65" s="274"/>
      <c r="SKR65" s="274"/>
      <c r="SKS65" s="274"/>
      <c r="SKT65" s="274"/>
      <c r="SKU65" s="274"/>
      <c r="SKV65" s="274"/>
      <c r="SKW65" s="274"/>
      <c r="SKX65" s="274"/>
      <c r="SKY65" s="274"/>
      <c r="SKZ65" s="274"/>
      <c r="SLA65" s="274"/>
      <c r="SLB65" s="274"/>
      <c r="SLC65" s="274"/>
      <c r="SLD65" s="274"/>
      <c r="SLE65" s="274"/>
      <c r="SLF65" s="274"/>
      <c r="SLG65" s="274"/>
      <c r="SLH65" s="274"/>
      <c r="SLI65" s="274"/>
      <c r="SLJ65" s="274"/>
      <c r="SLK65" s="274"/>
      <c r="SLL65" s="274"/>
      <c r="SLM65" s="274"/>
      <c r="SLN65" s="274"/>
      <c r="SLO65" s="274"/>
      <c r="SLP65" s="274"/>
      <c r="SLQ65" s="274"/>
      <c r="SLR65" s="274"/>
      <c r="SLS65" s="274"/>
      <c r="SLT65" s="274"/>
      <c r="SLU65" s="274"/>
      <c r="SLV65" s="274"/>
      <c r="SLW65" s="274"/>
      <c r="SLX65" s="274"/>
      <c r="SLY65" s="274"/>
      <c r="SLZ65" s="274"/>
      <c r="SMA65" s="274"/>
      <c r="SMB65" s="274"/>
      <c r="SMC65" s="274"/>
      <c r="SMD65" s="274"/>
      <c r="SME65" s="274"/>
      <c r="SMF65" s="274"/>
      <c r="SMG65" s="274"/>
      <c r="SMH65" s="274"/>
      <c r="SMI65" s="274"/>
      <c r="SMJ65" s="274"/>
      <c r="SMK65" s="274"/>
      <c r="SML65" s="274"/>
      <c r="SMM65" s="274"/>
      <c r="SMN65" s="274"/>
      <c r="SMO65" s="274"/>
      <c r="SMP65" s="274"/>
      <c r="SMQ65" s="274"/>
      <c r="SMR65" s="274"/>
      <c r="SMS65" s="274"/>
      <c r="SMT65" s="274"/>
      <c r="SMU65" s="274"/>
      <c r="SMV65" s="274"/>
      <c r="SMW65" s="274"/>
      <c r="SMX65" s="274"/>
      <c r="SMY65" s="274"/>
      <c r="SMZ65" s="274"/>
      <c r="SNA65" s="274"/>
      <c r="SNB65" s="274"/>
      <c r="SNC65" s="274"/>
      <c r="SND65" s="274"/>
      <c r="SNE65" s="274"/>
      <c r="SNF65" s="274"/>
      <c r="SNG65" s="274"/>
      <c r="SNH65" s="274"/>
      <c r="SNI65" s="274"/>
      <c r="SNJ65" s="274"/>
      <c r="SNK65" s="274"/>
      <c r="SNL65" s="274"/>
      <c r="SNM65" s="274"/>
      <c r="SNN65" s="274"/>
      <c r="SNO65" s="274"/>
      <c r="SNP65" s="274"/>
      <c r="SNQ65" s="274"/>
      <c r="SNR65" s="274"/>
      <c r="SNS65" s="274"/>
      <c r="SNT65" s="274"/>
      <c r="SNU65" s="274"/>
      <c r="SNV65" s="274"/>
      <c r="SNW65" s="274"/>
      <c r="SNX65" s="274"/>
      <c r="SNY65" s="274"/>
      <c r="SNZ65" s="274"/>
      <c r="SOA65" s="274"/>
      <c r="SOB65" s="274"/>
      <c r="SOC65" s="274"/>
      <c r="SOD65" s="274"/>
      <c r="SOE65" s="274"/>
      <c r="SOF65" s="274"/>
      <c r="SOG65" s="274"/>
      <c r="SOH65" s="274"/>
      <c r="SOI65" s="274"/>
      <c r="SOJ65" s="274"/>
      <c r="SOK65" s="274"/>
      <c r="SOL65" s="274"/>
      <c r="SOM65" s="274"/>
      <c r="SON65" s="274"/>
      <c r="SOO65" s="274"/>
      <c r="SOP65" s="274"/>
      <c r="SOQ65" s="274"/>
      <c r="SOR65" s="274"/>
      <c r="SOS65" s="274"/>
      <c r="SOT65" s="274"/>
      <c r="SOU65" s="274"/>
      <c r="SOV65" s="274"/>
      <c r="SOW65" s="274"/>
      <c r="SOX65" s="274"/>
      <c r="SOY65" s="274"/>
      <c r="SOZ65" s="274"/>
      <c r="SPA65" s="274"/>
      <c r="SPB65" s="274"/>
      <c r="SPC65" s="274"/>
      <c r="SPD65" s="274"/>
      <c r="SPE65" s="274"/>
      <c r="SPF65" s="274"/>
      <c r="SPG65" s="274"/>
      <c r="SPH65" s="274"/>
      <c r="SPI65" s="274"/>
      <c r="SPJ65" s="274"/>
      <c r="SPK65" s="274"/>
      <c r="SPL65" s="274"/>
      <c r="SPM65" s="274"/>
      <c r="SPN65" s="274"/>
      <c r="SPO65" s="274"/>
      <c r="SPP65" s="274"/>
      <c r="SPQ65" s="274"/>
      <c r="SPR65" s="274"/>
      <c r="SPS65" s="274"/>
      <c r="SPT65" s="274"/>
      <c r="SPU65" s="274"/>
      <c r="SPV65" s="274"/>
      <c r="SPW65" s="274"/>
      <c r="SPX65" s="274"/>
      <c r="SPY65" s="274"/>
      <c r="SPZ65" s="274"/>
      <c r="SQA65" s="274"/>
      <c r="SQB65" s="274"/>
      <c r="SQC65" s="274"/>
      <c r="SQD65" s="274"/>
      <c r="SQE65" s="274"/>
      <c r="SQF65" s="274"/>
      <c r="SQG65" s="274"/>
      <c r="SQH65" s="274"/>
      <c r="SQI65" s="274"/>
      <c r="SQJ65" s="274"/>
      <c r="SQK65" s="274"/>
      <c r="SQL65" s="274"/>
      <c r="SQM65" s="274"/>
      <c r="SQN65" s="274"/>
      <c r="SQO65" s="274"/>
      <c r="SQP65" s="274"/>
      <c r="SQQ65" s="274"/>
      <c r="SQR65" s="274"/>
      <c r="SQS65" s="274"/>
      <c r="SQT65" s="274"/>
      <c r="SQU65" s="274"/>
      <c r="SQV65" s="274"/>
      <c r="SQW65" s="274"/>
      <c r="SQX65" s="274"/>
      <c r="SQY65" s="274"/>
      <c r="SQZ65" s="274"/>
      <c r="SRA65" s="274"/>
      <c r="SRB65" s="274"/>
      <c r="SRC65" s="274"/>
      <c r="SRD65" s="274"/>
      <c r="SRE65" s="274"/>
      <c r="SRF65" s="274"/>
      <c r="SRG65" s="274"/>
      <c r="SRH65" s="274"/>
      <c r="SRI65" s="274"/>
      <c r="SRJ65" s="274"/>
      <c r="SRK65" s="274"/>
      <c r="SRL65" s="274"/>
      <c r="SRM65" s="274"/>
      <c r="SRN65" s="274"/>
      <c r="SRO65" s="274"/>
      <c r="SRP65" s="274"/>
      <c r="SRQ65" s="274"/>
      <c r="SRR65" s="274"/>
      <c r="SRS65" s="274"/>
      <c r="SRT65" s="274"/>
      <c r="SRU65" s="274"/>
      <c r="SRV65" s="274"/>
      <c r="SRW65" s="274"/>
      <c r="SRX65" s="274"/>
      <c r="SRY65" s="274"/>
      <c r="SRZ65" s="274"/>
      <c r="SSA65" s="274"/>
      <c r="SSB65" s="274"/>
      <c r="SSC65" s="274"/>
      <c r="SSD65" s="274"/>
      <c r="SSE65" s="274"/>
      <c r="SSF65" s="274"/>
      <c r="SSG65" s="274"/>
      <c r="SSH65" s="274"/>
      <c r="SSI65" s="274"/>
      <c r="SSJ65" s="274"/>
      <c r="SSK65" s="274"/>
      <c r="SSL65" s="274"/>
      <c r="SSM65" s="274"/>
      <c r="SSN65" s="274"/>
      <c r="SSO65" s="274"/>
      <c r="SSP65" s="274"/>
      <c r="SSQ65" s="274"/>
      <c r="SSR65" s="274"/>
      <c r="SSS65" s="274"/>
      <c r="SST65" s="274"/>
      <c r="SSU65" s="274"/>
      <c r="SSV65" s="274"/>
      <c r="SSW65" s="274"/>
      <c r="SSX65" s="274"/>
      <c r="SSY65" s="274"/>
      <c r="SSZ65" s="274"/>
      <c r="STA65" s="274"/>
      <c r="STB65" s="274"/>
      <c r="STC65" s="274"/>
      <c r="STD65" s="274"/>
      <c r="STE65" s="274"/>
      <c r="STF65" s="274"/>
      <c r="STG65" s="274"/>
      <c r="STH65" s="274"/>
      <c r="STI65" s="274"/>
      <c r="STJ65" s="274"/>
      <c r="STK65" s="274"/>
      <c r="STL65" s="274"/>
      <c r="STM65" s="274"/>
      <c r="STN65" s="274"/>
      <c r="STO65" s="274"/>
      <c r="STP65" s="274"/>
      <c r="STQ65" s="274"/>
      <c r="STR65" s="274"/>
      <c r="STS65" s="274"/>
      <c r="STT65" s="274"/>
      <c r="STU65" s="274"/>
      <c r="STV65" s="274"/>
      <c r="STW65" s="274"/>
      <c r="STX65" s="274"/>
      <c r="STY65" s="274"/>
      <c r="STZ65" s="274"/>
      <c r="SUA65" s="274"/>
      <c r="SUB65" s="274"/>
      <c r="SUC65" s="274"/>
      <c r="SUD65" s="274"/>
      <c r="SUE65" s="274"/>
      <c r="SUF65" s="274"/>
      <c r="SUG65" s="274"/>
      <c r="SUH65" s="274"/>
      <c r="SUI65" s="274"/>
      <c r="SUJ65" s="274"/>
      <c r="SUK65" s="274"/>
      <c r="SUL65" s="274"/>
      <c r="SUM65" s="274"/>
      <c r="SUN65" s="274"/>
      <c r="SUO65" s="274"/>
      <c r="SUP65" s="274"/>
      <c r="SUQ65" s="274"/>
      <c r="SUR65" s="274"/>
      <c r="SUS65" s="274"/>
      <c r="SUT65" s="274"/>
      <c r="SUU65" s="274"/>
      <c r="SUV65" s="274"/>
      <c r="SUW65" s="274"/>
      <c r="SUX65" s="274"/>
      <c r="SUY65" s="274"/>
      <c r="SUZ65" s="274"/>
      <c r="SVA65" s="274"/>
      <c r="SVB65" s="274"/>
      <c r="SVC65" s="274"/>
      <c r="SVD65" s="274"/>
      <c r="SVE65" s="274"/>
      <c r="SVF65" s="274"/>
      <c r="SVG65" s="274"/>
      <c r="SVH65" s="274"/>
      <c r="SVI65" s="274"/>
      <c r="SVJ65" s="274"/>
      <c r="SVK65" s="274"/>
      <c r="SVL65" s="274"/>
      <c r="SVM65" s="274"/>
      <c r="SVN65" s="274"/>
      <c r="SVO65" s="274"/>
      <c r="SVP65" s="274"/>
      <c r="SVQ65" s="274"/>
      <c r="SVR65" s="274"/>
      <c r="SVS65" s="274"/>
      <c r="SVT65" s="274"/>
      <c r="SVU65" s="274"/>
      <c r="SVV65" s="274"/>
      <c r="SVW65" s="274"/>
      <c r="SVX65" s="274"/>
      <c r="SVY65" s="274"/>
      <c r="SVZ65" s="274"/>
      <c r="SWA65" s="274"/>
      <c r="SWB65" s="274"/>
      <c r="SWC65" s="274"/>
      <c r="SWD65" s="274"/>
      <c r="SWE65" s="274"/>
      <c r="SWF65" s="274"/>
      <c r="SWG65" s="274"/>
      <c r="SWH65" s="274"/>
      <c r="SWI65" s="274"/>
      <c r="SWJ65" s="274"/>
      <c r="SWK65" s="274"/>
      <c r="SWL65" s="274"/>
      <c r="SWM65" s="274"/>
      <c r="SWN65" s="274"/>
      <c r="SWO65" s="274"/>
      <c r="SWP65" s="274"/>
      <c r="SWQ65" s="274"/>
      <c r="SWR65" s="274"/>
      <c r="SWS65" s="274"/>
      <c r="SWT65" s="274"/>
      <c r="SWU65" s="274"/>
      <c r="SWV65" s="274"/>
      <c r="SWW65" s="274"/>
      <c r="SWX65" s="274"/>
      <c r="SWY65" s="274"/>
      <c r="SWZ65" s="274"/>
      <c r="SXA65" s="274"/>
      <c r="SXB65" s="274"/>
      <c r="SXC65" s="274"/>
      <c r="SXD65" s="274"/>
      <c r="SXE65" s="274"/>
      <c r="SXF65" s="274"/>
      <c r="SXG65" s="274"/>
      <c r="SXH65" s="274"/>
      <c r="SXI65" s="274"/>
      <c r="SXJ65" s="274"/>
      <c r="SXK65" s="274"/>
      <c r="SXL65" s="274"/>
      <c r="SXM65" s="274"/>
      <c r="SXN65" s="274"/>
      <c r="SXO65" s="274"/>
      <c r="SXP65" s="274"/>
      <c r="SXQ65" s="274"/>
      <c r="SXR65" s="274"/>
      <c r="SXS65" s="274"/>
      <c r="SXT65" s="274"/>
      <c r="SXU65" s="274"/>
      <c r="SXV65" s="274"/>
      <c r="SXW65" s="274"/>
      <c r="SXX65" s="274"/>
      <c r="SXY65" s="274"/>
      <c r="SXZ65" s="274"/>
      <c r="SYA65" s="274"/>
      <c r="SYB65" s="274"/>
      <c r="SYC65" s="274"/>
      <c r="SYD65" s="274"/>
      <c r="SYE65" s="274"/>
      <c r="SYF65" s="274"/>
      <c r="SYG65" s="274"/>
      <c r="SYH65" s="274"/>
      <c r="SYI65" s="274"/>
      <c r="SYJ65" s="274"/>
      <c r="SYK65" s="274"/>
      <c r="SYL65" s="274"/>
      <c r="SYM65" s="274"/>
      <c r="SYN65" s="274"/>
      <c r="SYO65" s="274"/>
      <c r="SYP65" s="274"/>
      <c r="SYQ65" s="274"/>
      <c r="SYR65" s="274"/>
      <c r="SYS65" s="274"/>
      <c r="SYT65" s="274"/>
      <c r="SYU65" s="274"/>
      <c r="SYV65" s="274"/>
      <c r="SYW65" s="274"/>
      <c r="SYX65" s="274"/>
      <c r="SYY65" s="274"/>
      <c r="SYZ65" s="274"/>
      <c r="SZA65" s="274"/>
      <c r="SZB65" s="274"/>
      <c r="SZC65" s="274"/>
      <c r="SZD65" s="274"/>
      <c r="SZE65" s="274"/>
      <c r="SZF65" s="274"/>
      <c r="SZG65" s="274"/>
      <c r="SZH65" s="274"/>
      <c r="SZI65" s="274"/>
      <c r="SZJ65" s="274"/>
      <c r="SZK65" s="274"/>
      <c r="SZL65" s="274"/>
      <c r="SZM65" s="274"/>
      <c r="SZN65" s="274"/>
      <c r="SZO65" s="274"/>
      <c r="SZP65" s="274"/>
      <c r="SZQ65" s="274"/>
      <c r="SZR65" s="274"/>
      <c r="SZS65" s="274"/>
      <c r="SZT65" s="274"/>
      <c r="SZU65" s="274"/>
      <c r="SZV65" s="274"/>
      <c r="SZW65" s="274"/>
      <c r="SZX65" s="274"/>
      <c r="SZY65" s="274"/>
      <c r="SZZ65" s="274"/>
      <c r="TAA65" s="274"/>
      <c r="TAB65" s="274"/>
      <c r="TAC65" s="274"/>
      <c r="TAD65" s="274"/>
      <c r="TAE65" s="274"/>
      <c r="TAF65" s="274"/>
      <c r="TAG65" s="274"/>
      <c r="TAH65" s="274"/>
      <c r="TAI65" s="274"/>
      <c r="TAJ65" s="274"/>
      <c r="TAK65" s="274"/>
      <c r="TAL65" s="274"/>
      <c r="TAM65" s="274"/>
      <c r="TAN65" s="274"/>
      <c r="TAO65" s="274"/>
      <c r="TAP65" s="274"/>
      <c r="TAQ65" s="274"/>
      <c r="TAR65" s="274"/>
      <c r="TAS65" s="274"/>
      <c r="TAT65" s="274"/>
      <c r="TAU65" s="274"/>
      <c r="TAV65" s="274"/>
      <c r="TAW65" s="274"/>
      <c r="TAX65" s="274"/>
      <c r="TAY65" s="274"/>
      <c r="TAZ65" s="274"/>
      <c r="TBA65" s="274"/>
      <c r="TBB65" s="274"/>
      <c r="TBC65" s="274"/>
      <c r="TBD65" s="274"/>
      <c r="TBE65" s="274"/>
      <c r="TBF65" s="274"/>
      <c r="TBG65" s="274"/>
      <c r="TBH65" s="274"/>
      <c r="TBI65" s="274"/>
      <c r="TBJ65" s="274"/>
      <c r="TBK65" s="274"/>
      <c r="TBL65" s="274"/>
      <c r="TBM65" s="274"/>
      <c r="TBN65" s="274"/>
      <c r="TBO65" s="274"/>
      <c r="TBP65" s="274"/>
      <c r="TBQ65" s="274"/>
      <c r="TBR65" s="274"/>
      <c r="TBS65" s="274"/>
      <c r="TBT65" s="274"/>
      <c r="TBU65" s="274"/>
      <c r="TBV65" s="274"/>
      <c r="TBW65" s="274"/>
      <c r="TBX65" s="274"/>
      <c r="TBY65" s="274"/>
      <c r="TBZ65" s="274"/>
      <c r="TCA65" s="274"/>
      <c r="TCB65" s="274"/>
      <c r="TCC65" s="274"/>
      <c r="TCD65" s="274"/>
      <c r="TCE65" s="274"/>
      <c r="TCF65" s="274"/>
      <c r="TCG65" s="274"/>
      <c r="TCH65" s="274"/>
      <c r="TCI65" s="274"/>
      <c r="TCJ65" s="274"/>
      <c r="TCK65" s="274"/>
      <c r="TCL65" s="274"/>
      <c r="TCM65" s="274"/>
      <c r="TCN65" s="274"/>
      <c r="TCO65" s="274"/>
      <c r="TCP65" s="274"/>
      <c r="TCQ65" s="274"/>
      <c r="TCR65" s="274"/>
      <c r="TCS65" s="274"/>
      <c r="TCT65" s="274"/>
      <c r="TCU65" s="274"/>
      <c r="TCV65" s="274"/>
      <c r="TCW65" s="274"/>
      <c r="TCX65" s="274"/>
      <c r="TCY65" s="274"/>
      <c r="TCZ65" s="274"/>
      <c r="TDA65" s="274"/>
      <c r="TDB65" s="274"/>
      <c r="TDC65" s="274"/>
      <c r="TDD65" s="274"/>
      <c r="TDE65" s="274"/>
      <c r="TDF65" s="274"/>
      <c r="TDG65" s="274"/>
      <c r="TDH65" s="274"/>
      <c r="TDI65" s="274"/>
      <c r="TDJ65" s="274"/>
      <c r="TDK65" s="274"/>
      <c r="TDL65" s="274"/>
      <c r="TDM65" s="274"/>
      <c r="TDN65" s="274"/>
      <c r="TDO65" s="274"/>
      <c r="TDP65" s="274"/>
      <c r="TDQ65" s="274"/>
      <c r="TDR65" s="274"/>
      <c r="TDS65" s="274"/>
      <c r="TDT65" s="274"/>
      <c r="TDU65" s="274"/>
      <c r="TDV65" s="274"/>
      <c r="TDW65" s="274"/>
      <c r="TDX65" s="274"/>
      <c r="TDY65" s="274"/>
      <c r="TDZ65" s="274"/>
      <c r="TEA65" s="274"/>
      <c r="TEB65" s="274"/>
      <c r="TEC65" s="274"/>
      <c r="TED65" s="274"/>
      <c r="TEE65" s="274"/>
      <c r="TEF65" s="274"/>
      <c r="TEG65" s="274"/>
      <c r="TEH65" s="274"/>
      <c r="TEI65" s="274"/>
      <c r="TEJ65" s="274"/>
      <c r="TEK65" s="274"/>
      <c r="TEL65" s="274"/>
      <c r="TEM65" s="274"/>
      <c r="TEN65" s="274"/>
      <c r="TEO65" s="274"/>
      <c r="TEP65" s="274"/>
      <c r="TEQ65" s="274"/>
      <c r="TER65" s="274"/>
      <c r="TES65" s="274"/>
      <c r="TET65" s="274"/>
      <c r="TEU65" s="274"/>
      <c r="TEV65" s="274"/>
      <c r="TEW65" s="274"/>
      <c r="TEX65" s="274"/>
      <c r="TEY65" s="274"/>
      <c r="TEZ65" s="274"/>
      <c r="TFA65" s="274"/>
      <c r="TFB65" s="274"/>
      <c r="TFC65" s="274"/>
      <c r="TFD65" s="274"/>
      <c r="TFE65" s="274"/>
      <c r="TFF65" s="274"/>
      <c r="TFG65" s="274"/>
      <c r="TFH65" s="274"/>
      <c r="TFI65" s="274"/>
      <c r="TFJ65" s="274"/>
      <c r="TFK65" s="274"/>
      <c r="TFL65" s="274"/>
      <c r="TFM65" s="274"/>
      <c r="TFN65" s="274"/>
      <c r="TFO65" s="274"/>
      <c r="TFP65" s="274"/>
      <c r="TFQ65" s="274"/>
      <c r="TFR65" s="274"/>
      <c r="TFS65" s="274"/>
      <c r="TFT65" s="274"/>
      <c r="TFU65" s="274"/>
      <c r="TFV65" s="274"/>
      <c r="TFW65" s="274"/>
      <c r="TFX65" s="274"/>
      <c r="TFY65" s="274"/>
      <c r="TFZ65" s="274"/>
      <c r="TGA65" s="274"/>
      <c r="TGB65" s="274"/>
      <c r="TGC65" s="274"/>
      <c r="TGD65" s="274"/>
      <c r="TGE65" s="274"/>
      <c r="TGF65" s="274"/>
      <c r="TGG65" s="274"/>
      <c r="TGH65" s="274"/>
      <c r="TGI65" s="274"/>
      <c r="TGJ65" s="274"/>
      <c r="TGK65" s="274"/>
      <c r="TGL65" s="274"/>
      <c r="TGM65" s="274"/>
      <c r="TGN65" s="274"/>
      <c r="TGO65" s="274"/>
      <c r="TGP65" s="274"/>
      <c r="TGQ65" s="274"/>
      <c r="TGR65" s="274"/>
      <c r="TGS65" s="274"/>
      <c r="TGT65" s="274"/>
      <c r="TGU65" s="274"/>
      <c r="TGV65" s="274"/>
      <c r="TGW65" s="274"/>
      <c r="TGX65" s="274"/>
      <c r="TGY65" s="274"/>
      <c r="TGZ65" s="274"/>
      <c r="THA65" s="274"/>
      <c r="THB65" s="274"/>
      <c r="THC65" s="274"/>
      <c r="THD65" s="274"/>
      <c r="THE65" s="274"/>
      <c r="THF65" s="274"/>
      <c r="THG65" s="274"/>
      <c r="THH65" s="274"/>
      <c r="THI65" s="274"/>
      <c r="THJ65" s="274"/>
      <c r="THK65" s="274"/>
      <c r="THL65" s="274"/>
      <c r="THM65" s="274"/>
      <c r="THN65" s="274"/>
      <c r="THO65" s="274"/>
      <c r="THP65" s="274"/>
      <c r="THQ65" s="274"/>
      <c r="THR65" s="274"/>
      <c r="THS65" s="274"/>
      <c r="THT65" s="274"/>
      <c r="THU65" s="274"/>
      <c r="THV65" s="274"/>
      <c r="THW65" s="274"/>
      <c r="THX65" s="274"/>
      <c r="THY65" s="274"/>
      <c r="THZ65" s="274"/>
      <c r="TIA65" s="274"/>
      <c r="TIB65" s="274"/>
      <c r="TIC65" s="274"/>
      <c r="TID65" s="274"/>
      <c r="TIE65" s="274"/>
      <c r="TIF65" s="274"/>
      <c r="TIG65" s="274"/>
      <c r="TIH65" s="274"/>
      <c r="TII65" s="274"/>
      <c r="TIJ65" s="274"/>
      <c r="TIK65" s="274"/>
      <c r="TIL65" s="274"/>
      <c r="TIM65" s="274"/>
      <c r="TIN65" s="274"/>
      <c r="TIO65" s="274"/>
      <c r="TIP65" s="274"/>
      <c r="TIQ65" s="274"/>
      <c r="TIR65" s="274"/>
      <c r="TIS65" s="274"/>
      <c r="TIT65" s="274"/>
      <c r="TIU65" s="274"/>
      <c r="TIV65" s="274"/>
      <c r="TIW65" s="274"/>
      <c r="TIX65" s="274"/>
      <c r="TIY65" s="274"/>
      <c r="TIZ65" s="274"/>
      <c r="TJA65" s="274"/>
      <c r="TJB65" s="274"/>
      <c r="TJC65" s="274"/>
      <c r="TJD65" s="274"/>
      <c r="TJE65" s="274"/>
      <c r="TJF65" s="274"/>
      <c r="TJG65" s="274"/>
      <c r="TJH65" s="274"/>
      <c r="TJI65" s="274"/>
      <c r="TJJ65" s="274"/>
      <c r="TJK65" s="274"/>
      <c r="TJL65" s="274"/>
      <c r="TJM65" s="274"/>
      <c r="TJN65" s="274"/>
      <c r="TJO65" s="274"/>
      <c r="TJP65" s="274"/>
      <c r="TJQ65" s="274"/>
      <c r="TJR65" s="274"/>
      <c r="TJS65" s="274"/>
      <c r="TJT65" s="274"/>
      <c r="TJU65" s="274"/>
      <c r="TJV65" s="274"/>
      <c r="TJW65" s="274"/>
      <c r="TJX65" s="274"/>
      <c r="TJY65" s="274"/>
      <c r="TJZ65" s="274"/>
      <c r="TKA65" s="274"/>
      <c r="TKB65" s="274"/>
      <c r="TKC65" s="274"/>
      <c r="TKD65" s="274"/>
      <c r="TKE65" s="274"/>
      <c r="TKF65" s="274"/>
      <c r="TKG65" s="274"/>
      <c r="TKH65" s="274"/>
      <c r="TKI65" s="274"/>
      <c r="TKJ65" s="274"/>
      <c r="TKK65" s="274"/>
      <c r="TKL65" s="274"/>
      <c r="TKM65" s="274"/>
      <c r="TKN65" s="274"/>
      <c r="TKO65" s="274"/>
      <c r="TKP65" s="274"/>
      <c r="TKQ65" s="274"/>
      <c r="TKR65" s="274"/>
      <c r="TKS65" s="274"/>
      <c r="TKT65" s="274"/>
      <c r="TKU65" s="274"/>
      <c r="TKV65" s="274"/>
      <c r="TKW65" s="274"/>
      <c r="TKX65" s="274"/>
      <c r="TKY65" s="274"/>
      <c r="TKZ65" s="274"/>
      <c r="TLA65" s="274"/>
      <c r="TLB65" s="274"/>
      <c r="TLC65" s="274"/>
      <c r="TLD65" s="274"/>
      <c r="TLE65" s="274"/>
      <c r="TLF65" s="274"/>
      <c r="TLG65" s="274"/>
      <c r="TLH65" s="274"/>
      <c r="TLI65" s="274"/>
      <c r="TLJ65" s="274"/>
      <c r="TLK65" s="274"/>
      <c r="TLL65" s="274"/>
      <c r="TLM65" s="274"/>
      <c r="TLN65" s="274"/>
      <c r="TLO65" s="274"/>
      <c r="TLP65" s="274"/>
      <c r="TLQ65" s="274"/>
      <c r="TLR65" s="274"/>
      <c r="TLS65" s="274"/>
      <c r="TLT65" s="274"/>
      <c r="TLU65" s="274"/>
      <c r="TLV65" s="274"/>
      <c r="TLW65" s="274"/>
      <c r="TLX65" s="274"/>
      <c r="TLY65" s="274"/>
      <c r="TLZ65" s="274"/>
      <c r="TMA65" s="274"/>
      <c r="TMB65" s="274"/>
      <c r="TMC65" s="274"/>
      <c r="TMD65" s="274"/>
      <c r="TME65" s="274"/>
      <c r="TMF65" s="274"/>
      <c r="TMG65" s="274"/>
      <c r="TMH65" s="274"/>
      <c r="TMI65" s="274"/>
      <c r="TMJ65" s="274"/>
      <c r="TMK65" s="274"/>
      <c r="TML65" s="274"/>
      <c r="TMM65" s="274"/>
      <c r="TMN65" s="274"/>
      <c r="TMO65" s="274"/>
      <c r="TMP65" s="274"/>
      <c r="TMQ65" s="274"/>
      <c r="TMR65" s="274"/>
      <c r="TMS65" s="274"/>
      <c r="TMT65" s="274"/>
      <c r="TMU65" s="274"/>
      <c r="TMV65" s="274"/>
      <c r="TMW65" s="274"/>
      <c r="TMX65" s="274"/>
      <c r="TMY65" s="274"/>
      <c r="TMZ65" s="274"/>
      <c r="TNA65" s="274"/>
      <c r="TNB65" s="274"/>
      <c r="TNC65" s="274"/>
      <c r="TND65" s="274"/>
      <c r="TNE65" s="274"/>
      <c r="TNF65" s="274"/>
      <c r="TNG65" s="274"/>
      <c r="TNH65" s="274"/>
      <c r="TNI65" s="274"/>
      <c r="TNJ65" s="274"/>
      <c r="TNK65" s="274"/>
      <c r="TNL65" s="274"/>
      <c r="TNM65" s="274"/>
      <c r="TNN65" s="274"/>
      <c r="TNO65" s="274"/>
      <c r="TNP65" s="274"/>
      <c r="TNQ65" s="274"/>
      <c r="TNR65" s="274"/>
      <c r="TNS65" s="274"/>
      <c r="TNT65" s="274"/>
      <c r="TNU65" s="274"/>
      <c r="TNV65" s="274"/>
      <c r="TNW65" s="274"/>
      <c r="TNX65" s="274"/>
      <c r="TNY65" s="274"/>
      <c r="TNZ65" s="274"/>
      <c r="TOA65" s="274"/>
      <c r="TOB65" s="274"/>
      <c r="TOC65" s="274"/>
      <c r="TOD65" s="274"/>
      <c r="TOE65" s="274"/>
      <c r="TOF65" s="274"/>
      <c r="TOG65" s="274"/>
      <c r="TOH65" s="274"/>
      <c r="TOI65" s="274"/>
      <c r="TOJ65" s="274"/>
      <c r="TOK65" s="274"/>
      <c r="TOL65" s="274"/>
      <c r="TOM65" s="274"/>
      <c r="TON65" s="274"/>
      <c r="TOO65" s="274"/>
      <c r="TOP65" s="274"/>
      <c r="TOQ65" s="274"/>
      <c r="TOR65" s="274"/>
      <c r="TOS65" s="274"/>
      <c r="TOT65" s="274"/>
      <c r="TOU65" s="274"/>
      <c r="TOV65" s="274"/>
      <c r="TOW65" s="274"/>
      <c r="TOX65" s="274"/>
      <c r="TOY65" s="274"/>
      <c r="TOZ65" s="274"/>
      <c r="TPA65" s="274"/>
      <c r="TPB65" s="274"/>
      <c r="TPC65" s="274"/>
      <c r="TPD65" s="274"/>
      <c r="TPE65" s="274"/>
      <c r="TPF65" s="274"/>
      <c r="TPG65" s="274"/>
      <c r="TPH65" s="274"/>
      <c r="TPI65" s="274"/>
      <c r="TPJ65" s="274"/>
      <c r="TPK65" s="274"/>
      <c r="TPL65" s="274"/>
      <c r="TPM65" s="274"/>
      <c r="TPN65" s="274"/>
      <c r="TPO65" s="274"/>
      <c r="TPP65" s="274"/>
      <c r="TPQ65" s="274"/>
      <c r="TPR65" s="274"/>
      <c r="TPS65" s="274"/>
      <c r="TPT65" s="274"/>
      <c r="TPU65" s="274"/>
      <c r="TPV65" s="274"/>
      <c r="TPW65" s="274"/>
      <c r="TPX65" s="274"/>
      <c r="TPY65" s="274"/>
      <c r="TPZ65" s="274"/>
      <c r="TQA65" s="274"/>
      <c r="TQB65" s="274"/>
      <c r="TQC65" s="274"/>
      <c r="TQD65" s="274"/>
      <c r="TQE65" s="274"/>
      <c r="TQF65" s="274"/>
      <c r="TQG65" s="274"/>
      <c r="TQH65" s="274"/>
      <c r="TQI65" s="274"/>
      <c r="TQJ65" s="274"/>
      <c r="TQK65" s="274"/>
      <c r="TQL65" s="274"/>
      <c r="TQM65" s="274"/>
      <c r="TQN65" s="274"/>
      <c r="TQO65" s="274"/>
      <c r="TQP65" s="274"/>
      <c r="TQQ65" s="274"/>
      <c r="TQR65" s="274"/>
      <c r="TQS65" s="274"/>
      <c r="TQT65" s="274"/>
      <c r="TQU65" s="274"/>
      <c r="TQV65" s="274"/>
      <c r="TQW65" s="274"/>
      <c r="TQX65" s="274"/>
      <c r="TQY65" s="274"/>
      <c r="TQZ65" s="274"/>
      <c r="TRA65" s="274"/>
      <c r="TRB65" s="274"/>
      <c r="TRC65" s="274"/>
      <c r="TRD65" s="274"/>
      <c r="TRE65" s="274"/>
      <c r="TRF65" s="274"/>
      <c r="TRG65" s="274"/>
      <c r="TRH65" s="274"/>
      <c r="TRI65" s="274"/>
      <c r="TRJ65" s="274"/>
      <c r="TRK65" s="274"/>
      <c r="TRL65" s="274"/>
      <c r="TRM65" s="274"/>
      <c r="TRN65" s="274"/>
      <c r="TRO65" s="274"/>
      <c r="TRP65" s="274"/>
      <c r="TRQ65" s="274"/>
      <c r="TRR65" s="274"/>
      <c r="TRS65" s="274"/>
      <c r="TRT65" s="274"/>
      <c r="TRU65" s="274"/>
      <c r="TRV65" s="274"/>
      <c r="TRW65" s="274"/>
      <c r="TRX65" s="274"/>
      <c r="TRY65" s="274"/>
      <c r="TRZ65" s="274"/>
      <c r="TSA65" s="274"/>
      <c r="TSB65" s="274"/>
      <c r="TSC65" s="274"/>
      <c r="TSD65" s="274"/>
      <c r="TSE65" s="274"/>
      <c r="TSF65" s="274"/>
      <c r="TSG65" s="274"/>
      <c r="TSH65" s="274"/>
      <c r="TSI65" s="274"/>
      <c r="TSJ65" s="274"/>
      <c r="TSK65" s="274"/>
      <c r="TSL65" s="274"/>
      <c r="TSM65" s="274"/>
      <c r="TSN65" s="274"/>
      <c r="TSO65" s="274"/>
      <c r="TSP65" s="274"/>
      <c r="TSQ65" s="274"/>
      <c r="TSR65" s="274"/>
      <c r="TSS65" s="274"/>
      <c r="TST65" s="274"/>
      <c r="TSU65" s="274"/>
      <c r="TSV65" s="274"/>
      <c r="TSW65" s="274"/>
      <c r="TSX65" s="274"/>
      <c r="TSY65" s="274"/>
      <c r="TSZ65" s="274"/>
      <c r="TTA65" s="274"/>
      <c r="TTB65" s="274"/>
      <c r="TTC65" s="274"/>
      <c r="TTD65" s="274"/>
      <c r="TTE65" s="274"/>
      <c r="TTF65" s="274"/>
      <c r="TTG65" s="274"/>
      <c r="TTH65" s="274"/>
      <c r="TTI65" s="274"/>
      <c r="TTJ65" s="274"/>
      <c r="TTK65" s="274"/>
      <c r="TTL65" s="274"/>
      <c r="TTM65" s="274"/>
      <c r="TTN65" s="274"/>
      <c r="TTO65" s="274"/>
      <c r="TTP65" s="274"/>
      <c r="TTQ65" s="274"/>
      <c r="TTR65" s="274"/>
      <c r="TTS65" s="274"/>
      <c r="TTT65" s="274"/>
      <c r="TTU65" s="274"/>
      <c r="TTV65" s="274"/>
      <c r="TTW65" s="274"/>
      <c r="TTX65" s="274"/>
      <c r="TTY65" s="274"/>
      <c r="TTZ65" s="274"/>
      <c r="TUA65" s="274"/>
      <c r="TUB65" s="274"/>
      <c r="TUC65" s="274"/>
      <c r="TUD65" s="274"/>
      <c r="TUE65" s="274"/>
      <c r="TUF65" s="274"/>
      <c r="TUG65" s="274"/>
      <c r="TUH65" s="274"/>
      <c r="TUI65" s="274"/>
      <c r="TUJ65" s="274"/>
      <c r="TUK65" s="274"/>
      <c r="TUL65" s="274"/>
      <c r="TUM65" s="274"/>
      <c r="TUN65" s="274"/>
      <c r="TUO65" s="274"/>
      <c r="TUP65" s="274"/>
      <c r="TUQ65" s="274"/>
      <c r="TUR65" s="274"/>
      <c r="TUS65" s="274"/>
      <c r="TUT65" s="274"/>
      <c r="TUU65" s="274"/>
      <c r="TUV65" s="274"/>
      <c r="TUW65" s="274"/>
      <c r="TUX65" s="274"/>
      <c r="TUY65" s="274"/>
      <c r="TUZ65" s="274"/>
      <c r="TVA65" s="274"/>
      <c r="TVB65" s="274"/>
      <c r="TVC65" s="274"/>
      <c r="TVD65" s="274"/>
      <c r="TVE65" s="274"/>
      <c r="TVF65" s="274"/>
      <c r="TVG65" s="274"/>
      <c r="TVH65" s="274"/>
      <c r="TVI65" s="274"/>
      <c r="TVJ65" s="274"/>
      <c r="TVK65" s="274"/>
      <c r="TVL65" s="274"/>
      <c r="TVM65" s="274"/>
      <c r="TVN65" s="274"/>
      <c r="TVO65" s="274"/>
      <c r="TVP65" s="274"/>
      <c r="TVQ65" s="274"/>
      <c r="TVR65" s="274"/>
      <c r="TVS65" s="274"/>
      <c r="TVT65" s="274"/>
      <c r="TVU65" s="274"/>
      <c r="TVV65" s="274"/>
      <c r="TVW65" s="274"/>
      <c r="TVX65" s="274"/>
      <c r="TVY65" s="274"/>
      <c r="TVZ65" s="274"/>
      <c r="TWA65" s="274"/>
      <c r="TWB65" s="274"/>
      <c r="TWC65" s="274"/>
      <c r="TWD65" s="274"/>
      <c r="TWE65" s="274"/>
      <c r="TWF65" s="274"/>
      <c r="TWG65" s="274"/>
      <c r="TWH65" s="274"/>
      <c r="TWI65" s="274"/>
      <c r="TWJ65" s="274"/>
      <c r="TWK65" s="274"/>
      <c r="TWL65" s="274"/>
      <c r="TWM65" s="274"/>
      <c r="TWN65" s="274"/>
      <c r="TWO65" s="274"/>
      <c r="TWP65" s="274"/>
      <c r="TWQ65" s="274"/>
      <c r="TWR65" s="274"/>
      <c r="TWS65" s="274"/>
      <c r="TWT65" s="274"/>
      <c r="TWU65" s="274"/>
      <c r="TWV65" s="274"/>
      <c r="TWW65" s="274"/>
      <c r="TWX65" s="274"/>
      <c r="TWY65" s="274"/>
      <c r="TWZ65" s="274"/>
      <c r="TXA65" s="274"/>
      <c r="TXB65" s="274"/>
      <c r="TXC65" s="274"/>
      <c r="TXD65" s="274"/>
      <c r="TXE65" s="274"/>
      <c r="TXF65" s="274"/>
      <c r="TXG65" s="274"/>
      <c r="TXH65" s="274"/>
      <c r="TXI65" s="274"/>
      <c r="TXJ65" s="274"/>
      <c r="TXK65" s="274"/>
      <c r="TXL65" s="274"/>
      <c r="TXM65" s="274"/>
      <c r="TXN65" s="274"/>
      <c r="TXO65" s="274"/>
      <c r="TXP65" s="274"/>
      <c r="TXQ65" s="274"/>
      <c r="TXR65" s="274"/>
      <c r="TXS65" s="274"/>
      <c r="TXT65" s="274"/>
      <c r="TXU65" s="274"/>
      <c r="TXV65" s="274"/>
      <c r="TXW65" s="274"/>
      <c r="TXX65" s="274"/>
      <c r="TXY65" s="274"/>
      <c r="TXZ65" s="274"/>
      <c r="TYA65" s="274"/>
      <c r="TYB65" s="274"/>
      <c r="TYC65" s="274"/>
      <c r="TYD65" s="274"/>
      <c r="TYE65" s="274"/>
      <c r="TYF65" s="274"/>
      <c r="TYG65" s="274"/>
      <c r="TYH65" s="274"/>
      <c r="TYI65" s="274"/>
      <c r="TYJ65" s="274"/>
      <c r="TYK65" s="274"/>
      <c r="TYL65" s="274"/>
      <c r="TYM65" s="274"/>
      <c r="TYN65" s="274"/>
      <c r="TYO65" s="274"/>
      <c r="TYP65" s="274"/>
      <c r="TYQ65" s="274"/>
      <c r="TYR65" s="274"/>
      <c r="TYS65" s="274"/>
      <c r="TYT65" s="274"/>
      <c r="TYU65" s="274"/>
      <c r="TYV65" s="274"/>
      <c r="TYW65" s="274"/>
      <c r="TYX65" s="274"/>
      <c r="TYY65" s="274"/>
      <c r="TYZ65" s="274"/>
      <c r="TZA65" s="274"/>
      <c r="TZB65" s="274"/>
      <c r="TZC65" s="274"/>
      <c r="TZD65" s="274"/>
      <c r="TZE65" s="274"/>
      <c r="TZF65" s="274"/>
      <c r="TZG65" s="274"/>
      <c r="TZH65" s="274"/>
      <c r="TZI65" s="274"/>
      <c r="TZJ65" s="274"/>
      <c r="TZK65" s="274"/>
      <c r="TZL65" s="274"/>
      <c r="TZM65" s="274"/>
      <c r="TZN65" s="274"/>
      <c r="TZO65" s="274"/>
      <c r="TZP65" s="274"/>
      <c r="TZQ65" s="274"/>
      <c r="TZR65" s="274"/>
      <c r="TZS65" s="274"/>
      <c r="TZT65" s="274"/>
      <c r="TZU65" s="274"/>
      <c r="TZV65" s="274"/>
      <c r="TZW65" s="274"/>
      <c r="TZX65" s="274"/>
      <c r="TZY65" s="274"/>
      <c r="TZZ65" s="274"/>
      <c r="UAA65" s="274"/>
      <c r="UAB65" s="274"/>
      <c r="UAC65" s="274"/>
      <c r="UAD65" s="274"/>
      <c r="UAE65" s="274"/>
      <c r="UAF65" s="274"/>
      <c r="UAG65" s="274"/>
      <c r="UAH65" s="274"/>
      <c r="UAI65" s="274"/>
      <c r="UAJ65" s="274"/>
      <c r="UAK65" s="274"/>
      <c r="UAL65" s="274"/>
      <c r="UAM65" s="274"/>
      <c r="UAN65" s="274"/>
      <c r="UAO65" s="274"/>
      <c r="UAP65" s="274"/>
      <c r="UAQ65" s="274"/>
      <c r="UAR65" s="274"/>
      <c r="UAS65" s="274"/>
      <c r="UAT65" s="274"/>
      <c r="UAU65" s="274"/>
      <c r="UAV65" s="274"/>
      <c r="UAW65" s="274"/>
      <c r="UAX65" s="274"/>
      <c r="UAY65" s="274"/>
      <c r="UAZ65" s="274"/>
      <c r="UBA65" s="274"/>
      <c r="UBB65" s="274"/>
      <c r="UBC65" s="274"/>
      <c r="UBD65" s="274"/>
      <c r="UBE65" s="274"/>
      <c r="UBF65" s="274"/>
      <c r="UBG65" s="274"/>
      <c r="UBH65" s="274"/>
      <c r="UBI65" s="274"/>
      <c r="UBJ65" s="274"/>
      <c r="UBK65" s="274"/>
      <c r="UBL65" s="274"/>
      <c r="UBM65" s="274"/>
      <c r="UBN65" s="274"/>
      <c r="UBO65" s="274"/>
      <c r="UBP65" s="274"/>
      <c r="UBQ65" s="274"/>
      <c r="UBR65" s="274"/>
      <c r="UBS65" s="274"/>
      <c r="UBT65" s="274"/>
      <c r="UBU65" s="274"/>
      <c r="UBV65" s="274"/>
      <c r="UBW65" s="274"/>
      <c r="UBX65" s="274"/>
      <c r="UBY65" s="274"/>
      <c r="UBZ65" s="274"/>
      <c r="UCA65" s="274"/>
      <c r="UCB65" s="274"/>
      <c r="UCC65" s="274"/>
      <c r="UCD65" s="274"/>
      <c r="UCE65" s="274"/>
      <c r="UCF65" s="274"/>
      <c r="UCG65" s="274"/>
      <c r="UCH65" s="274"/>
      <c r="UCI65" s="274"/>
      <c r="UCJ65" s="274"/>
      <c r="UCK65" s="274"/>
      <c r="UCL65" s="274"/>
      <c r="UCM65" s="274"/>
      <c r="UCN65" s="274"/>
      <c r="UCO65" s="274"/>
      <c r="UCP65" s="274"/>
      <c r="UCQ65" s="274"/>
      <c r="UCR65" s="274"/>
      <c r="UCS65" s="274"/>
      <c r="UCT65" s="274"/>
      <c r="UCU65" s="274"/>
      <c r="UCV65" s="274"/>
      <c r="UCW65" s="274"/>
      <c r="UCX65" s="274"/>
      <c r="UCY65" s="274"/>
      <c r="UCZ65" s="274"/>
      <c r="UDA65" s="274"/>
      <c r="UDB65" s="274"/>
      <c r="UDC65" s="274"/>
      <c r="UDD65" s="274"/>
      <c r="UDE65" s="274"/>
      <c r="UDF65" s="274"/>
      <c r="UDG65" s="274"/>
      <c r="UDH65" s="274"/>
      <c r="UDI65" s="274"/>
      <c r="UDJ65" s="274"/>
      <c r="UDK65" s="274"/>
      <c r="UDL65" s="274"/>
      <c r="UDM65" s="274"/>
      <c r="UDN65" s="274"/>
      <c r="UDO65" s="274"/>
      <c r="UDP65" s="274"/>
      <c r="UDQ65" s="274"/>
      <c r="UDR65" s="274"/>
      <c r="UDS65" s="274"/>
      <c r="UDT65" s="274"/>
      <c r="UDU65" s="274"/>
      <c r="UDV65" s="274"/>
      <c r="UDW65" s="274"/>
      <c r="UDX65" s="274"/>
      <c r="UDY65" s="274"/>
      <c r="UDZ65" s="274"/>
      <c r="UEA65" s="274"/>
      <c r="UEB65" s="274"/>
      <c r="UEC65" s="274"/>
      <c r="UED65" s="274"/>
      <c r="UEE65" s="274"/>
      <c r="UEF65" s="274"/>
      <c r="UEG65" s="274"/>
      <c r="UEH65" s="274"/>
      <c r="UEI65" s="274"/>
      <c r="UEJ65" s="274"/>
      <c r="UEK65" s="274"/>
      <c r="UEL65" s="274"/>
      <c r="UEM65" s="274"/>
      <c r="UEN65" s="274"/>
      <c r="UEO65" s="274"/>
      <c r="UEP65" s="274"/>
      <c r="UEQ65" s="274"/>
      <c r="UER65" s="274"/>
      <c r="UES65" s="274"/>
      <c r="UET65" s="274"/>
      <c r="UEU65" s="274"/>
      <c r="UEV65" s="274"/>
      <c r="UEW65" s="274"/>
      <c r="UEX65" s="274"/>
      <c r="UEY65" s="274"/>
      <c r="UEZ65" s="274"/>
      <c r="UFA65" s="274"/>
      <c r="UFB65" s="274"/>
      <c r="UFC65" s="274"/>
      <c r="UFD65" s="274"/>
      <c r="UFE65" s="274"/>
      <c r="UFF65" s="274"/>
      <c r="UFG65" s="274"/>
      <c r="UFH65" s="274"/>
      <c r="UFI65" s="274"/>
      <c r="UFJ65" s="274"/>
      <c r="UFK65" s="274"/>
      <c r="UFL65" s="274"/>
      <c r="UFM65" s="274"/>
      <c r="UFN65" s="274"/>
      <c r="UFO65" s="274"/>
      <c r="UFP65" s="274"/>
      <c r="UFQ65" s="274"/>
      <c r="UFR65" s="274"/>
      <c r="UFS65" s="274"/>
      <c r="UFT65" s="274"/>
      <c r="UFU65" s="274"/>
      <c r="UFV65" s="274"/>
      <c r="UFW65" s="274"/>
      <c r="UFX65" s="274"/>
      <c r="UFY65" s="274"/>
      <c r="UFZ65" s="274"/>
      <c r="UGA65" s="274"/>
      <c r="UGB65" s="274"/>
      <c r="UGC65" s="274"/>
      <c r="UGD65" s="274"/>
      <c r="UGE65" s="274"/>
      <c r="UGF65" s="274"/>
      <c r="UGG65" s="274"/>
      <c r="UGH65" s="274"/>
      <c r="UGI65" s="274"/>
      <c r="UGJ65" s="274"/>
      <c r="UGK65" s="274"/>
      <c r="UGL65" s="274"/>
      <c r="UGM65" s="274"/>
      <c r="UGN65" s="274"/>
      <c r="UGO65" s="274"/>
      <c r="UGP65" s="274"/>
      <c r="UGQ65" s="274"/>
      <c r="UGR65" s="274"/>
      <c r="UGS65" s="274"/>
      <c r="UGT65" s="274"/>
      <c r="UGU65" s="274"/>
      <c r="UGV65" s="274"/>
      <c r="UGW65" s="274"/>
      <c r="UGX65" s="274"/>
      <c r="UGY65" s="274"/>
      <c r="UGZ65" s="274"/>
      <c r="UHA65" s="274"/>
      <c r="UHB65" s="274"/>
      <c r="UHC65" s="274"/>
      <c r="UHD65" s="274"/>
      <c r="UHE65" s="274"/>
      <c r="UHF65" s="274"/>
      <c r="UHG65" s="274"/>
      <c r="UHH65" s="274"/>
      <c r="UHI65" s="274"/>
      <c r="UHJ65" s="274"/>
      <c r="UHK65" s="274"/>
      <c r="UHL65" s="274"/>
      <c r="UHM65" s="274"/>
      <c r="UHN65" s="274"/>
      <c r="UHO65" s="274"/>
      <c r="UHP65" s="274"/>
      <c r="UHQ65" s="274"/>
      <c r="UHR65" s="274"/>
      <c r="UHS65" s="274"/>
      <c r="UHT65" s="274"/>
      <c r="UHU65" s="274"/>
      <c r="UHV65" s="274"/>
      <c r="UHW65" s="274"/>
      <c r="UHX65" s="274"/>
      <c r="UHY65" s="274"/>
      <c r="UHZ65" s="274"/>
      <c r="UIA65" s="274"/>
      <c r="UIB65" s="274"/>
      <c r="UIC65" s="274"/>
      <c r="UID65" s="274"/>
      <c r="UIE65" s="274"/>
      <c r="UIF65" s="274"/>
      <c r="UIG65" s="274"/>
      <c r="UIH65" s="274"/>
      <c r="UII65" s="274"/>
      <c r="UIJ65" s="274"/>
      <c r="UIK65" s="274"/>
      <c r="UIL65" s="274"/>
      <c r="UIM65" s="274"/>
      <c r="UIN65" s="274"/>
      <c r="UIO65" s="274"/>
      <c r="UIP65" s="274"/>
      <c r="UIQ65" s="274"/>
      <c r="UIR65" s="274"/>
      <c r="UIS65" s="274"/>
      <c r="UIT65" s="274"/>
      <c r="UIU65" s="274"/>
      <c r="UIV65" s="274"/>
      <c r="UIW65" s="274"/>
      <c r="UIX65" s="274"/>
      <c r="UIY65" s="274"/>
      <c r="UIZ65" s="274"/>
      <c r="UJA65" s="274"/>
      <c r="UJB65" s="274"/>
      <c r="UJC65" s="274"/>
      <c r="UJD65" s="274"/>
      <c r="UJE65" s="274"/>
      <c r="UJF65" s="274"/>
      <c r="UJG65" s="274"/>
      <c r="UJH65" s="274"/>
      <c r="UJI65" s="274"/>
      <c r="UJJ65" s="274"/>
      <c r="UJK65" s="274"/>
      <c r="UJL65" s="274"/>
      <c r="UJM65" s="274"/>
      <c r="UJN65" s="274"/>
      <c r="UJO65" s="274"/>
      <c r="UJP65" s="274"/>
      <c r="UJQ65" s="274"/>
      <c r="UJR65" s="274"/>
      <c r="UJS65" s="274"/>
      <c r="UJT65" s="274"/>
      <c r="UJU65" s="274"/>
      <c r="UJV65" s="274"/>
      <c r="UJW65" s="274"/>
      <c r="UJX65" s="274"/>
      <c r="UJY65" s="274"/>
      <c r="UJZ65" s="274"/>
      <c r="UKA65" s="274"/>
      <c r="UKB65" s="274"/>
      <c r="UKC65" s="274"/>
      <c r="UKD65" s="274"/>
      <c r="UKE65" s="274"/>
      <c r="UKF65" s="274"/>
      <c r="UKG65" s="274"/>
      <c r="UKH65" s="274"/>
      <c r="UKI65" s="274"/>
      <c r="UKJ65" s="274"/>
      <c r="UKK65" s="274"/>
      <c r="UKL65" s="274"/>
      <c r="UKM65" s="274"/>
      <c r="UKN65" s="274"/>
      <c r="UKO65" s="274"/>
      <c r="UKP65" s="274"/>
      <c r="UKQ65" s="274"/>
      <c r="UKR65" s="274"/>
      <c r="UKS65" s="274"/>
      <c r="UKT65" s="274"/>
      <c r="UKU65" s="274"/>
      <c r="UKV65" s="274"/>
      <c r="UKW65" s="274"/>
      <c r="UKX65" s="274"/>
      <c r="UKY65" s="274"/>
      <c r="UKZ65" s="274"/>
      <c r="ULA65" s="274"/>
      <c r="ULB65" s="274"/>
      <c r="ULC65" s="274"/>
      <c r="ULD65" s="274"/>
      <c r="ULE65" s="274"/>
      <c r="ULF65" s="274"/>
      <c r="ULG65" s="274"/>
      <c r="ULH65" s="274"/>
      <c r="ULI65" s="274"/>
      <c r="ULJ65" s="274"/>
      <c r="ULK65" s="274"/>
      <c r="ULL65" s="274"/>
      <c r="ULM65" s="274"/>
      <c r="ULN65" s="274"/>
      <c r="ULO65" s="274"/>
      <c r="ULP65" s="274"/>
      <c r="ULQ65" s="274"/>
      <c r="ULR65" s="274"/>
      <c r="ULS65" s="274"/>
      <c r="ULT65" s="274"/>
      <c r="ULU65" s="274"/>
      <c r="ULV65" s="274"/>
      <c r="ULW65" s="274"/>
      <c r="ULX65" s="274"/>
      <c r="ULY65" s="274"/>
      <c r="ULZ65" s="274"/>
      <c r="UMA65" s="274"/>
      <c r="UMB65" s="274"/>
      <c r="UMC65" s="274"/>
      <c r="UMD65" s="274"/>
      <c r="UME65" s="274"/>
      <c r="UMF65" s="274"/>
      <c r="UMG65" s="274"/>
      <c r="UMH65" s="274"/>
      <c r="UMI65" s="274"/>
      <c r="UMJ65" s="274"/>
      <c r="UMK65" s="274"/>
      <c r="UML65" s="274"/>
      <c r="UMM65" s="274"/>
      <c r="UMN65" s="274"/>
      <c r="UMO65" s="274"/>
      <c r="UMP65" s="274"/>
      <c r="UMQ65" s="274"/>
      <c r="UMR65" s="274"/>
      <c r="UMS65" s="274"/>
      <c r="UMT65" s="274"/>
      <c r="UMU65" s="274"/>
      <c r="UMV65" s="274"/>
      <c r="UMW65" s="274"/>
      <c r="UMX65" s="274"/>
      <c r="UMY65" s="274"/>
      <c r="UMZ65" s="274"/>
      <c r="UNA65" s="274"/>
      <c r="UNB65" s="274"/>
      <c r="UNC65" s="274"/>
      <c r="UND65" s="274"/>
      <c r="UNE65" s="274"/>
      <c r="UNF65" s="274"/>
      <c r="UNG65" s="274"/>
      <c r="UNH65" s="274"/>
      <c r="UNI65" s="274"/>
      <c r="UNJ65" s="274"/>
      <c r="UNK65" s="274"/>
      <c r="UNL65" s="274"/>
      <c r="UNM65" s="274"/>
      <c r="UNN65" s="274"/>
      <c r="UNO65" s="274"/>
      <c r="UNP65" s="274"/>
      <c r="UNQ65" s="274"/>
      <c r="UNR65" s="274"/>
      <c r="UNS65" s="274"/>
      <c r="UNT65" s="274"/>
      <c r="UNU65" s="274"/>
      <c r="UNV65" s="274"/>
      <c r="UNW65" s="274"/>
      <c r="UNX65" s="274"/>
      <c r="UNY65" s="274"/>
      <c r="UNZ65" s="274"/>
      <c r="UOA65" s="274"/>
      <c r="UOB65" s="274"/>
      <c r="UOC65" s="274"/>
      <c r="UOD65" s="274"/>
      <c r="UOE65" s="274"/>
      <c r="UOF65" s="274"/>
      <c r="UOG65" s="274"/>
      <c r="UOH65" s="274"/>
      <c r="UOI65" s="274"/>
      <c r="UOJ65" s="274"/>
      <c r="UOK65" s="274"/>
      <c r="UOL65" s="274"/>
      <c r="UOM65" s="274"/>
      <c r="UON65" s="274"/>
      <c r="UOO65" s="274"/>
      <c r="UOP65" s="274"/>
      <c r="UOQ65" s="274"/>
      <c r="UOR65" s="274"/>
      <c r="UOS65" s="274"/>
      <c r="UOT65" s="274"/>
      <c r="UOU65" s="274"/>
      <c r="UOV65" s="274"/>
      <c r="UOW65" s="274"/>
      <c r="UOX65" s="274"/>
      <c r="UOY65" s="274"/>
      <c r="UOZ65" s="274"/>
      <c r="UPA65" s="274"/>
      <c r="UPB65" s="274"/>
      <c r="UPC65" s="274"/>
      <c r="UPD65" s="274"/>
      <c r="UPE65" s="274"/>
      <c r="UPF65" s="274"/>
      <c r="UPG65" s="274"/>
      <c r="UPH65" s="274"/>
      <c r="UPI65" s="274"/>
      <c r="UPJ65" s="274"/>
      <c r="UPK65" s="274"/>
      <c r="UPL65" s="274"/>
      <c r="UPM65" s="274"/>
      <c r="UPN65" s="274"/>
      <c r="UPO65" s="274"/>
      <c r="UPP65" s="274"/>
      <c r="UPQ65" s="274"/>
      <c r="UPR65" s="274"/>
      <c r="UPS65" s="274"/>
      <c r="UPT65" s="274"/>
      <c r="UPU65" s="274"/>
      <c r="UPV65" s="274"/>
      <c r="UPW65" s="274"/>
      <c r="UPX65" s="274"/>
      <c r="UPY65" s="274"/>
      <c r="UPZ65" s="274"/>
      <c r="UQA65" s="274"/>
      <c r="UQB65" s="274"/>
      <c r="UQC65" s="274"/>
      <c r="UQD65" s="274"/>
      <c r="UQE65" s="274"/>
      <c r="UQF65" s="274"/>
      <c r="UQG65" s="274"/>
      <c r="UQH65" s="274"/>
      <c r="UQI65" s="274"/>
      <c r="UQJ65" s="274"/>
      <c r="UQK65" s="274"/>
      <c r="UQL65" s="274"/>
      <c r="UQM65" s="274"/>
      <c r="UQN65" s="274"/>
      <c r="UQO65" s="274"/>
      <c r="UQP65" s="274"/>
      <c r="UQQ65" s="274"/>
      <c r="UQR65" s="274"/>
      <c r="UQS65" s="274"/>
      <c r="UQT65" s="274"/>
      <c r="UQU65" s="274"/>
      <c r="UQV65" s="274"/>
      <c r="UQW65" s="274"/>
      <c r="UQX65" s="274"/>
      <c r="UQY65" s="274"/>
      <c r="UQZ65" s="274"/>
      <c r="URA65" s="274"/>
      <c r="URB65" s="274"/>
      <c r="URC65" s="274"/>
      <c r="URD65" s="274"/>
      <c r="URE65" s="274"/>
      <c r="URF65" s="274"/>
      <c r="URG65" s="274"/>
      <c r="URH65" s="274"/>
      <c r="URI65" s="274"/>
      <c r="URJ65" s="274"/>
      <c r="URK65" s="274"/>
      <c r="URL65" s="274"/>
      <c r="URM65" s="274"/>
      <c r="URN65" s="274"/>
      <c r="URO65" s="274"/>
      <c r="URP65" s="274"/>
      <c r="URQ65" s="274"/>
      <c r="URR65" s="274"/>
      <c r="URS65" s="274"/>
      <c r="URT65" s="274"/>
      <c r="URU65" s="274"/>
      <c r="URV65" s="274"/>
      <c r="URW65" s="274"/>
      <c r="URX65" s="274"/>
      <c r="URY65" s="274"/>
      <c r="URZ65" s="274"/>
      <c r="USA65" s="274"/>
      <c r="USB65" s="274"/>
      <c r="USC65" s="274"/>
      <c r="USD65" s="274"/>
      <c r="USE65" s="274"/>
      <c r="USF65" s="274"/>
      <c r="USG65" s="274"/>
      <c r="USH65" s="274"/>
      <c r="USI65" s="274"/>
      <c r="USJ65" s="274"/>
      <c r="USK65" s="274"/>
      <c r="USL65" s="274"/>
      <c r="USM65" s="274"/>
      <c r="USN65" s="274"/>
      <c r="USO65" s="274"/>
      <c r="USP65" s="274"/>
      <c r="USQ65" s="274"/>
      <c r="USR65" s="274"/>
      <c r="USS65" s="274"/>
      <c r="UST65" s="274"/>
      <c r="USU65" s="274"/>
      <c r="USV65" s="274"/>
      <c r="USW65" s="274"/>
      <c r="USX65" s="274"/>
      <c r="USY65" s="274"/>
      <c r="USZ65" s="274"/>
      <c r="UTA65" s="274"/>
      <c r="UTB65" s="274"/>
      <c r="UTC65" s="274"/>
      <c r="UTD65" s="274"/>
      <c r="UTE65" s="274"/>
      <c r="UTF65" s="274"/>
      <c r="UTG65" s="274"/>
      <c r="UTH65" s="274"/>
      <c r="UTI65" s="274"/>
      <c r="UTJ65" s="274"/>
      <c r="UTK65" s="274"/>
      <c r="UTL65" s="274"/>
      <c r="UTM65" s="274"/>
      <c r="UTN65" s="274"/>
      <c r="UTO65" s="274"/>
      <c r="UTP65" s="274"/>
      <c r="UTQ65" s="274"/>
      <c r="UTR65" s="274"/>
      <c r="UTS65" s="274"/>
      <c r="UTT65" s="274"/>
      <c r="UTU65" s="274"/>
      <c r="UTV65" s="274"/>
      <c r="UTW65" s="274"/>
      <c r="UTX65" s="274"/>
      <c r="UTY65" s="274"/>
      <c r="UTZ65" s="274"/>
      <c r="UUA65" s="274"/>
      <c r="UUB65" s="274"/>
      <c r="UUC65" s="274"/>
      <c r="UUD65" s="274"/>
      <c r="UUE65" s="274"/>
      <c r="UUF65" s="274"/>
      <c r="UUG65" s="274"/>
      <c r="UUH65" s="274"/>
      <c r="UUI65" s="274"/>
      <c r="UUJ65" s="274"/>
      <c r="UUK65" s="274"/>
      <c r="UUL65" s="274"/>
      <c r="UUM65" s="274"/>
      <c r="UUN65" s="274"/>
      <c r="UUO65" s="274"/>
      <c r="UUP65" s="274"/>
      <c r="UUQ65" s="274"/>
      <c r="UUR65" s="274"/>
      <c r="UUS65" s="274"/>
      <c r="UUT65" s="274"/>
      <c r="UUU65" s="274"/>
      <c r="UUV65" s="274"/>
      <c r="UUW65" s="274"/>
      <c r="UUX65" s="274"/>
      <c r="UUY65" s="274"/>
      <c r="UUZ65" s="274"/>
      <c r="UVA65" s="274"/>
      <c r="UVB65" s="274"/>
      <c r="UVC65" s="274"/>
      <c r="UVD65" s="274"/>
      <c r="UVE65" s="274"/>
      <c r="UVF65" s="274"/>
      <c r="UVG65" s="274"/>
      <c r="UVH65" s="274"/>
      <c r="UVI65" s="274"/>
      <c r="UVJ65" s="274"/>
      <c r="UVK65" s="274"/>
      <c r="UVL65" s="274"/>
      <c r="UVM65" s="274"/>
      <c r="UVN65" s="274"/>
      <c r="UVO65" s="274"/>
      <c r="UVP65" s="274"/>
      <c r="UVQ65" s="274"/>
      <c r="UVR65" s="274"/>
      <c r="UVS65" s="274"/>
      <c r="UVT65" s="274"/>
      <c r="UVU65" s="274"/>
      <c r="UVV65" s="274"/>
      <c r="UVW65" s="274"/>
      <c r="UVX65" s="274"/>
      <c r="UVY65" s="274"/>
      <c r="UVZ65" s="274"/>
      <c r="UWA65" s="274"/>
      <c r="UWB65" s="274"/>
      <c r="UWC65" s="274"/>
      <c r="UWD65" s="274"/>
      <c r="UWE65" s="274"/>
      <c r="UWF65" s="274"/>
      <c r="UWG65" s="274"/>
      <c r="UWH65" s="274"/>
      <c r="UWI65" s="274"/>
      <c r="UWJ65" s="274"/>
      <c r="UWK65" s="274"/>
      <c r="UWL65" s="274"/>
      <c r="UWM65" s="274"/>
      <c r="UWN65" s="274"/>
      <c r="UWO65" s="274"/>
      <c r="UWP65" s="274"/>
      <c r="UWQ65" s="274"/>
      <c r="UWR65" s="274"/>
      <c r="UWS65" s="274"/>
      <c r="UWT65" s="274"/>
      <c r="UWU65" s="274"/>
      <c r="UWV65" s="274"/>
      <c r="UWW65" s="274"/>
      <c r="UWX65" s="274"/>
      <c r="UWY65" s="274"/>
      <c r="UWZ65" s="274"/>
      <c r="UXA65" s="274"/>
      <c r="UXB65" s="274"/>
      <c r="UXC65" s="274"/>
      <c r="UXD65" s="274"/>
      <c r="UXE65" s="274"/>
      <c r="UXF65" s="274"/>
      <c r="UXG65" s="274"/>
      <c r="UXH65" s="274"/>
      <c r="UXI65" s="274"/>
      <c r="UXJ65" s="274"/>
      <c r="UXK65" s="274"/>
      <c r="UXL65" s="274"/>
      <c r="UXM65" s="274"/>
      <c r="UXN65" s="274"/>
      <c r="UXO65" s="274"/>
      <c r="UXP65" s="274"/>
      <c r="UXQ65" s="274"/>
      <c r="UXR65" s="274"/>
      <c r="UXS65" s="274"/>
      <c r="UXT65" s="274"/>
      <c r="UXU65" s="274"/>
      <c r="UXV65" s="274"/>
      <c r="UXW65" s="274"/>
      <c r="UXX65" s="274"/>
      <c r="UXY65" s="274"/>
      <c r="UXZ65" s="274"/>
      <c r="UYA65" s="274"/>
      <c r="UYB65" s="274"/>
      <c r="UYC65" s="274"/>
      <c r="UYD65" s="274"/>
      <c r="UYE65" s="274"/>
      <c r="UYF65" s="274"/>
      <c r="UYG65" s="274"/>
      <c r="UYH65" s="274"/>
      <c r="UYI65" s="274"/>
      <c r="UYJ65" s="274"/>
      <c r="UYK65" s="274"/>
      <c r="UYL65" s="274"/>
      <c r="UYM65" s="274"/>
      <c r="UYN65" s="274"/>
      <c r="UYO65" s="274"/>
      <c r="UYP65" s="274"/>
      <c r="UYQ65" s="274"/>
      <c r="UYR65" s="274"/>
      <c r="UYS65" s="274"/>
      <c r="UYT65" s="274"/>
      <c r="UYU65" s="274"/>
      <c r="UYV65" s="274"/>
      <c r="UYW65" s="274"/>
      <c r="UYX65" s="274"/>
      <c r="UYY65" s="274"/>
      <c r="UYZ65" s="274"/>
      <c r="UZA65" s="274"/>
      <c r="UZB65" s="274"/>
      <c r="UZC65" s="274"/>
      <c r="UZD65" s="274"/>
      <c r="UZE65" s="274"/>
      <c r="UZF65" s="274"/>
      <c r="UZG65" s="274"/>
      <c r="UZH65" s="274"/>
      <c r="UZI65" s="274"/>
      <c r="UZJ65" s="274"/>
      <c r="UZK65" s="274"/>
      <c r="UZL65" s="274"/>
      <c r="UZM65" s="274"/>
      <c r="UZN65" s="274"/>
      <c r="UZO65" s="274"/>
      <c r="UZP65" s="274"/>
      <c r="UZQ65" s="274"/>
      <c r="UZR65" s="274"/>
      <c r="UZS65" s="274"/>
      <c r="UZT65" s="274"/>
      <c r="UZU65" s="274"/>
      <c r="UZV65" s="274"/>
      <c r="UZW65" s="274"/>
      <c r="UZX65" s="274"/>
      <c r="UZY65" s="274"/>
      <c r="UZZ65" s="274"/>
      <c r="VAA65" s="274"/>
      <c r="VAB65" s="274"/>
      <c r="VAC65" s="274"/>
      <c r="VAD65" s="274"/>
      <c r="VAE65" s="274"/>
      <c r="VAF65" s="274"/>
      <c r="VAG65" s="274"/>
      <c r="VAH65" s="274"/>
      <c r="VAI65" s="274"/>
      <c r="VAJ65" s="274"/>
      <c r="VAK65" s="274"/>
      <c r="VAL65" s="274"/>
      <c r="VAM65" s="274"/>
      <c r="VAN65" s="274"/>
      <c r="VAO65" s="274"/>
      <c r="VAP65" s="274"/>
      <c r="VAQ65" s="274"/>
      <c r="VAR65" s="274"/>
      <c r="VAS65" s="274"/>
      <c r="VAT65" s="274"/>
      <c r="VAU65" s="274"/>
      <c r="VAV65" s="274"/>
      <c r="VAW65" s="274"/>
      <c r="VAX65" s="274"/>
      <c r="VAY65" s="274"/>
      <c r="VAZ65" s="274"/>
      <c r="VBA65" s="274"/>
      <c r="VBB65" s="274"/>
      <c r="VBC65" s="274"/>
      <c r="VBD65" s="274"/>
      <c r="VBE65" s="274"/>
      <c r="VBF65" s="274"/>
      <c r="VBG65" s="274"/>
      <c r="VBH65" s="274"/>
      <c r="VBI65" s="274"/>
      <c r="VBJ65" s="274"/>
      <c r="VBK65" s="274"/>
      <c r="VBL65" s="274"/>
      <c r="VBM65" s="274"/>
      <c r="VBN65" s="274"/>
      <c r="VBO65" s="274"/>
      <c r="VBP65" s="274"/>
      <c r="VBQ65" s="274"/>
      <c r="VBR65" s="274"/>
      <c r="VBS65" s="274"/>
      <c r="VBT65" s="274"/>
      <c r="VBU65" s="274"/>
      <c r="VBV65" s="274"/>
      <c r="VBW65" s="274"/>
      <c r="VBX65" s="274"/>
      <c r="VBY65" s="274"/>
      <c r="VBZ65" s="274"/>
      <c r="VCA65" s="274"/>
      <c r="VCB65" s="274"/>
      <c r="VCC65" s="274"/>
      <c r="VCD65" s="274"/>
      <c r="VCE65" s="274"/>
      <c r="VCF65" s="274"/>
      <c r="VCG65" s="274"/>
      <c r="VCH65" s="274"/>
      <c r="VCI65" s="274"/>
      <c r="VCJ65" s="274"/>
      <c r="VCK65" s="274"/>
      <c r="VCL65" s="274"/>
      <c r="VCM65" s="274"/>
      <c r="VCN65" s="274"/>
      <c r="VCO65" s="274"/>
      <c r="VCP65" s="274"/>
      <c r="VCQ65" s="274"/>
      <c r="VCR65" s="274"/>
      <c r="VCS65" s="274"/>
      <c r="VCT65" s="274"/>
      <c r="VCU65" s="274"/>
      <c r="VCV65" s="274"/>
      <c r="VCW65" s="274"/>
      <c r="VCX65" s="274"/>
      <c r="VCY65" s="274"/>
      <c r="VCZ65" s="274"/>
      <c r="VDA65" s="274"/>
      <c r="VDB65" s="274"/>
      <c r="VDC65" s="274"/>
      <c r="VDD65" s="274"/>
      <c r="VDE65" s="274"/>
      <c r="VDF65" s="274"/>
      <c r="VDG65" s="274"/>
      <c r="VDH65" s="274"/>
      <c r="VDI65" s="274"/>
      <c r="VDJ65" s="274"/>
      <c r="VDK65" s="274"/>
      <c r="VDL65" s="274"/>
      <c r="VDM65" s="274"/>
      <c r="VDN65" s="274"/>
      <c r="VDO65" s="274"/>
      <c r="VDP65" s="274"/>
      <c r="VDQ65" s="274"/>
      <c r="VDR65" s="274"/>
      <c r="VDS65" s="274"/>
      <c r="VDT65" s="274"/>
      <c r="VDU65" s="274"/>
      <c r="VDV65" s="274"/>
      <c r="VDW65" s="274"/>
      <c r="VDX65" s="274"/>
      <c r="VDY65" s="274"/>
      <c r="VDZ65" s="274"/>
      <c r="VEA65" s="274"/>
      <c r="VEB65" s="274"/>
      <c r="VEC65" s="274"/>
      <c r="VED65" s="274"/>
      <c r="VEE65" s="274"/>
      <c r="VEF65" s="274"/>
      <c r="VEG65" s="274"/>
      <c r="VEH65" s="274"/>
      <c r="VEI65" s="274"/>
      <c r="VEJ65" s="274"/>
      <c r="VEK65" s="274"/>
      <c r="VEL65" s="274"/>
      <c r="VEM65" s="274"/>
      <c r="VEN65" s="274"/>
      <c r="VEO65" s="274"/>
      <c r="VEP65" s="274"/>
      <c r="VEQ65" s="274"/>
      <c r="VER65" s="274"/>
      <c r="VES65" s="274"/>
      <c r="VET65" s="274"/>
      <c r="VEU65" s="274"/>
      <c r="VEV65" s="274"/>
      <c r="VEW65" s="274"/>
      <c r="VEX65" s="274"/>
      <c r="VEY65" s="274"/>
      <c r="VEZ65" s="274"/>
      <c r="VFA65" s="274"/>
      <c r="VFB65" s="274"/>
      <c r="VFC65" s="274"/>
      <c r="VFD65" s="274"/>
      <c r="VFE65" s="274"/>
      <c r="VFF65" s="274"/>
      <c r="VFG65" s="274"/>
      <c r="VFH65" s="274"/>
      <c r="VFI65" s="274"/>
      <c r="VFJ65" s="274"/>
      <c r="VFK65" s="274"/>
      <c r="VFL65" s="274"/>
      <c r="VFM65" s="274"/>
      <c r="VFN65" s="274"/>
      <c r="VFO65" s="274"/>
      <c r="VFP65" s="274"/>
      <c r="VFQ65" s="274"/>
      <c r="VFR65" s="274"/>
      <c r="VFS65" s="274"/>
      <c r="VFT65" s="274"/>
      <c r="VFU65" s="274"/>
      <c r="VFV65" s="274"/>
      <c r="VFW65" s="274"/>
      <c r="VFX65" s="274"/>
      <c r="VFY65" s="274"/>
      <c r="VFZ65" s="274"/>
      <c r="VGA65" s="274"/>
      <c r="VGB65" s="274"/>
      <c r="VGC65" s="274"/>
      <c r="VGD65" s="274"/>
      <c r="VGE65" s="274"/>
      <c r="VGF65" s="274"/>
      <c r="VGG65" s="274"/>
      <c r="VGH65" s="274"/>
      <c r="VGI65" s="274"/>
      <c r="VGJ65" s="274"/>
      <c r="VGK65" s="274"/>
      <c r="VGL65" s="274"/>
      <c r="VGM65" s="274"/>
      <c r="VGN65" s="274"/>
      <c r="VGO65" s="274"/>
      <c r="VGP65" s="274"/>
      <c r="VGQ65" s="274"/>
      <c r="VGR65" s="274"/>
      <c r="VGS65" s="274"/>
      <c r="VGT65" s="274"/>
      <c r="VGU65" s="274"/>
      <c r="VGV65" s="274"/>
      <c r="VGW65" s="274"/>
      <c r="VGX65" s="274"/>
      <c r="VGY65" s="274"/>
      <c r="VGZ65" s="274"/>
      <c r="VHA65" s="274"/>
      <c r="VHB65" s="274"/>
      <c r="VHC65" s="274"/>
      <c r="VHD65" s="274"/>
      <c r="VHE65" s="274"/>
      <c r="VHF65" s="274"/>
      <c r="VHG65" s="274"/>
      <c r="VHH65" s="274"/>
      <c r="VHI65" s="274"/>
      <c r="VHJ65" s="274"/>
      <c r="VHK65" s="274"/>
      <c r="VHL65" s="274"/>
      <c r="VHM65" s="274"/>
      <c r="VHN65" s="274"/>
      <c r="VHO65" s="274"/>
      <c r="VHP65" s="274"/>
      <c r="VHQ65" s="274"/>
      <c r="VHR65" s="274"/>
      <c r="VHS65" s="274"/>
      <c r="VHT65" s="274"/>
      <c r="VHU65" s="274"/>
      <c r="VHV65" s="274"/>
      <c r="VHW65" s="274"/>
      <c r="VHX65" s="274"/>
      <c r="VHY65" s="274"/>
      <c r="VHZ65" s="274"/>
      <c r="VIA65" s="274"/>
      <c r="VIB65" s="274"/>
      <c r="VIC65" s="274"/>
      <c r="VID65" s="274"/>
      <c r="VIE65" s="274"/>
      <c r="VIF65" s="274"/>
      <c r="VIG65" s="274"/>
      <c r="VIH65" s="274"/>
      <c r="VII65" s="274"/>
      <c r="VIJ65" s="274"/>
      <c r="VIK65" s="274"/>
      <c r="VIL65" s="274"/>
      <c r="VIM65" s="274"/>
      <c r="VIN65" s="274"/>
      <c r="VIO65" s="274"/>
      <c r="VIP65" s="274"/>
      <c r="VIQ65" s="274"/>
      <c r="VIR65" s="274"/>
      <c r="VIS65" s="274"/>
      <c r="VIT65" s="274"/>
      <c r="VIU65" s="274"/>
      <c r="VIV65" s="274"/>
      <c r="VIW65" s="274"/>
      <c r="VIX65" s="274"/>
      <c r="VIY65" s="274"/>
      <c r="VIZ65" s="274"/>
      <c r="VJA65" s="274"/>
      <c r="VJB65" s="274"/>
      <c r="VJC65" s="274"/>
      <c r="VJD65" s="274"/>
      <c r="VJE65" s="274"/>
      <c r="VJF65" s="274"/>
      <c r="VJG65" s="274"/>
      <c r="VJH65" s="274"/>
      <c r="VJI65" s="274"/>
      <c r="VJJ65" s="274"/>
      <c r="VJK65" s="274"/>
      <c r="VJL65" s="274"/>
      <c r="VJM65" s="274"/>
      <c r="VJN65" s="274"/>
      <c r="VJO65" s="274"/>
      <c r="VJP65" s="274"/>
      <c r="VJQ65" s="274"/>
      <c r="VJR65" s="274"/>
      <c r="VJS65" s="274"/>
      <c r="VJT65" s="274"/>
      <c r="VJU65" s="274"/>
      <c r="VJV65" s="274"/>
      <c r="VJW65" s="274"/>
      <c r="VJX65" s="274"/>
      <c r="VJY65" s="274"/>
      <c r="VJZ65" s="274"/>
      <c r="VKA65" s="274"/>
      <c r="VKB65" s="274"/>
      <c r="VKC65" s="274"/>
      <c r="VKD65" s="274"/>
      <c r="VKE65" s="274"/>
      <c r="VKF65" s="274"/>
      <c r="VKG65" s="274"/>
      <c r="VKH65" s="274"/>
      <c r="VKI65" s="274"/>
      <c r="VKJ65" s="274"/>
      <c r="VKK65" s="274"/>
      <c r="VKL65" s="274"/>
      <c r="VKM65" s="274"/>
      <c r="VKN65" s="274"/>
      <c r="VKO65" s="274"/>
      <c r="VKP65" s="274"/>
      <c r="VKQ65" s="274"/>
      <c r="VKR65" s="274"/>
      <c r="VKS65" s="274"/>
      <c r="VKT65" s="274"/>
      <c r="VKU65" s="274"/>
      <c r="VKV65" s="274"/>
      <c r="VKW65" s="274"/>
      <c r="VKX65" s="274"/>
      <c r="VKY65" s="274"/>
      <c r="VKZ65" s="274"/>
      <c r="VLA65" s="274"/>
      <c r="VLB65" s="274"/>
      <c r="VLC65" s="274"/>
      <c r="VLD65" s="274"/>
      <c r="VLE65" s="274"/>
      <c r="VLF65" s="274"/>
      <c r="VLG65" s="274"/>
      <c r="VLH65" s="274"/>
      <c r="VLI65" s="274"/>
      <c r="VLJ65" s="274"/>
      <c r="VLK65" s="274"/>
      <c r="VLL65" s="274"/>
      <c r="VLM65" s="274"/>
      <c r="VLN65" s="274"/>
      <c r="VLO65" s="274"/>
      <c r="VLP65" s="274"/>
      <c r="VLQ65" s="274"/>
      <c r="VLR65" s="274"/>
      <c r="VLS65" s="274"/>
      <c r="VLT65" s="274"/>
      <c r="VLU65" s="274"/>
      <c r="VLV65" s="274"/>
      <c r="VLW65" s="274"/>
      <c r="VLX65" s="274"/>
      <c r="VLY65" s="274"/>
      <c r="VLZ65" s="274"/>
      <c r="VMA65" s="274"/>
      <c r="VMB65" s="274"/>
      <c r="VMC65" s="274"/>
      <c r="VMD65" s="274"/>
      <c r="VME65" s="274"/>
      <c r="VMF65" s="274"/>
      <c r="VMG65" s="274"/>
      <c r="VMH65" s="274"/>
      <c r="VMI65" s="274"/>
      <c r="VMJ65" s="274"/>
      <c r="VMK65" s="274"/>
      <c r="VML65" s="274"/>
      <c r="VMM65" s="274"/>
      <c r="VMN65" s="274"/>
      <c r="VMO65" s="274"/>
      <c r="VMP65" s="274"/>
      <c r="VMQ65" s="274"/>
      <c r="VMR65" s="274"/>
      <c r="VMS65" s="274"/>
      <c r="VMT65" s="274"/>
      <c r="VMU65" s="274"/>
      <c r="VMV65" s="274"/>
      <c r="VMW65" s="274"/>
      <c r="VMX65" s="274"/>
      <c r="VMY65" s="274"/>
      <c r="VMZ65" s="274"/>
      <c r="VNA65" s="274"/>
      <c r="VNB65" s="274"/>
      <c r="VNC65" s="274"/>
      <c r="VND65" s="274"/>
      <c r="VNE65" s="274"/>
      <c r="VNF65" s="274"/>
      <c r="VNG65" s="274"/>
      <c r="VNH65" s="274"/>
      <c r="VNI65" s="274"/>
      <c r="VNJ65" s="274"/>
      <c r="VNK65" s="274"/>
      <c r="VNL65" s="274"/>
      <c r="VNM65" s="274"/>
      <c r="VNN65" s="274"/>
      <c r="VNO65" s="274"/>
      <c r="VNP65" s="274"/>
      <c r="VNQ65" s="274"/>
      <c r="VNR65" s="274"/>
      <c r="VNS65" s="274"/>
      <c r="VNT65" s="274"/>
      <c r="VNU65" s="274"/>
      <c r="VNV65" s="274"/>
      <c r="VNW65" s="274"/>
      <c r="VNX65" s="274"/>
      <c r="VNY65" s="274"/>
      <c r="VNZ65" s="274"/>
      <c r="VOA65" s="274"/>
      <c r="VOB65" s="274"/>
      <c r="VOC65" s="274"/>
      <c r="VOD65" s="274"/>
      <c r="VOE65" s="274"/>
      <c r="VOF65" s="274"/>
      <c r="VOG65" s="274"/>
      <c r="VOH65" s="274"/>
      <c r="VOI65" s="274"/>
      <c r="VOJ65" s="274"/>
      <c r="VOK65" s="274"/>
      <c r="VOL65" s="274"/>
      <c r="VOM65" s="274"/>
      <c r="VON65" s="274"/>
      <c r="VOO65" s="274"/>
      <c r="VOP65" s="274"/>
      <c r="VOQ65" s="274"/>
      <c r="VOR65" s="274"/>
      <c r="VOS65" s="274"/>
      <c r="VOT65" s="274"/>
      <c r="VOU65" s="274"/>
      <c r="VOV65" s="274"/>
      <c r="VOW65" s="274"/>
      <c r="VOX65" s="274"/>
      <c r="VOY65" s="274"/>
      <c r="VOZ65" s="274"/>
      <c r="VPA65" s="274"/>
      <c r="VPB65" s="274"/>
      <c r="VPC65" s="274"/>
      <c r="VPD65" s="274"/>
      <c r="VPE65" s="274"/>
      <c r="VPF65" s="274"/>
      <c r="VPG65" s="274"/>
      <c r="VPH65" s="274"/>
      <c r="VPI65" s="274"/>
      <c r="VPJ65" s="274"/>
      <c r="VPK65" s="274"/>
      <c r="VPL65" s="274"/>
      <c r="VPM65" s="274"/>
      <c r="VPN65" s="274"/>
      <c r="VPO65" s="274"/>
      <c r="VPP65" s="274"/>
      <c r="VPQ65" s="274"/>
      <c r="VPR65" s="274"/>
      <c r="VPS65" s="274"/>
      <c r="VPT65" s="274"/>
      <c r="VPU65" s="274"/>
      <c r="VPV65" s="274"/>
      <c r="VPW65" s="274"/>
      <c r="VPX65" s="274"/>
      <c r="VPY65" s="274"/>
      <c r="VPZ65" s="274"/>
      <c r="VQA65" s="274"/>
      <c r="VQB65" s="274"/>
      <c r="VQC65" s="274"/>
      <c r="VQD65" s="274"/>
      <c r="VQE65" s="274"/>
      <c r="VQF65" s="274"/>
      <c r="VQG65" s="274"/>
      <c r="VQH65" s="274"/>
      <c r="VQI65" s="274"/>
      <c r="VQJ65" s="274"/>
      <c r="VQK65" s="274"/>
      <c r="VQL65" s="274"/>
      <c r="VQM65" s="274"/>
      <c r="VQN65" s="274"/>
      <c r="VQO65" s="274"/>
      <c r="VQP65" s="274"/>
      <c r="VQQ65" s="274"/>
      <c r="VQR65" s="274"/>
      <c r="VQS65" s="274"/>
      <c r="VQT65" s="274"/>
      <c r="VQU65" s="274"/>
      <c r="VQV65" s="274"/>
      <c r="VQW65" s="274"/>
      <c r="VQX65" s="274"/>
      <c r="VQY65" s="274"/>
      <c r="VQZ65" s="274"/>
      <c r="VRA65" s="274"/>
      <c r="VRB65" s="274"/>
      <c r="VRC65" s="274"/>
      <c r="VRD65" s="274"/>
      <c r="VRE65" s="274"/>
      <c r="VRF65" s="274"/>
      <c r="VRG65" s="274"/>
      <c r="VRH65" s="274"/>
      <c r="VRI65" s="274"/>
      <c r="VRJ65" s="274"/>
      <c r="VRK65" s="274"/>
      <c r="VRL65" s="274"/>
      <c r="VRM65" s="274"/>
      <c r="VRN65" s="274"/>
      <c r="VRO65" s="274"/>
      <c r="VRP65" s="274"/>
      <c r="VRQ65" s="274"/>
      <c r="VRR65" s="274"/>
      <c r="VRS65" s="274"/>
      <c r="VRT65" s="274"/>
      <c r="VRU65" s="274"/>
      <c r="VRV65" s="274"/>
      <c r="VRW65" s="274"/>
      <c r="VRX65" s="274"/>
      <c r="VRY65" s="274"/>
      <c r="VRZ65" s="274"/>
      <c r="VSA65" s="274"/>
      <c r="VSB65" s="274"/>
      <c r="VSC65" s="274"/>
      <c r="VSD65" s="274"/>
      <c r="VSE65" s="274"/>
      <c r="VSF65" s="274"/>
      <c r="VSG65" s="274"/>
      <c r="VSH65" s="274"/>
      <c r="VSI65" s="274"/>
      <c r="VSJ65" s="274"/>
      <c r="VSK65" s="274"/>
      <c r="VSL65" s="274"/>
      <c r="VSM65" s="274"/>
      <c r="VSN65" s="274"/>
      <c r="VSO65" s="274"/>
      <c r="VSP65" s="274"/>
      <c r="VSQ65" s="274"/>
      <c r="VSR65" s="274"/>
      <c r="VSS65" s="274"/>
      <c r="VST65" s="274"/>
      <c r="VSU65" s="274"/>
      <c r="VSV65" s="274"/>
      <c r="VSW65" s="274"/>
      <c r="VSX65" s="274"/>
      <c r="VSY65" s="274"/>
      <c r="VSZ65" s="274"/>
      <c r="VTA65" s="274"/>
      <c r="VTB65" s="274"/>
      <c r="VTC65" s="274"/>
      <c r="VTD65" s="274"/>
      <c r="VTE65" s="274"/>
      <c r="VTF65" s="274"/>
      <c r="VTG65" s="274"/>
      <c r="VTH65" s="274"/>
      <c r="VTI65" s="274"/>
      <c r="VTJ65" s="274"/>
      <c r="VTK65" s="274"/>
      <c r="VTL65" s="274"/>
      <c r="VTM65" s="274"/>
      <c r="VTN65" s="274"/>
      <c r="VTO65" s="274"/>
      <c r="VTP65" s="274"/>
      <c r="VTQ65" s="274"/>
      <c r="VTR65" s="274"/>
      <c r="VTS65" s="274"/>
      <c r="VTT65" s="274"/>
      <c r="VTU65" s="274"/>
      <c r="VTV65" s="274"/>
      <c r="VTW65" s="274"/>
      <c r="VTX65" s="274"/>
      <c r="VTY65" s="274"/>
      <c r="VTZ65" s="274"/>
      <c r="VUA65" s="274"/>
      <c r="VUB65" s="274"/>
      <c r="VUC65" s="274"/>
      <c r="VUD65" s="274"/>
      <c r="VUE65" s="274"/>
      <c r="VUF65" s="274"/>
      <c r="VUG65" s="274"/>
      <c r="VUH65" s="274"/>
      <c r="VUI65" s="274"/>
      <c r="VUJ65" s="274"/>
      <c r="VUK65" s="274"/>
      <c r="VUL65" s="274"/>
      <c r="VUM65" s="274"/>
      <c r="VUN65" s="274"/>
      <c r="VUO65" s="274"/>
      <c r="VUP65" s="274"/>
      <c r="VUQ65" s="274"/>
      <c r="VUR65" s="274"/>
      <c r="VUS65" s="274"/>
      <c r="VUT65" s="274"/>
      <c r="VUU65" s="274"/>
      <c r="VUV65" s="274"/>
      <c r="VUW65" s="274"/>
      <c r="VUX65" s="274"/>
      <c r="VUY65" s="274"/>
      <c r="VUZ65" s="274"/>
      <c r="VVA65" s="274"/>
      <c r="VVB65" s="274"/>
      <c r="VVC65" s="274"/>
      <c r="VVD65" s="274"/>
      <c r="VVE65" s="274"/>
      <c r="VVF65" s="274"/>
      <c r="VVG65" s="274"/>
      <c r="VVH65" s="274"/>
      <c r="VVI65" s="274"/>
      <c r="VVJ65" s="274"/>
      <c r="VVK65" s="274"/>
      <c r="VVL65" s="274"/>
      <c r="VVM65" s="274"/>
      <c r="VVN65" s="274"/>
      <c r="VVO65" s="274"/>
      <c r="VVP65" s="274"/>
      <c r="VVQ65" s="274"/>
      <c r="VVR65" s="274"/>
      <c r="VVS65" s="274"/>
      <c r="VVT65" s="274"/>
      <c r="VVU65" s="274"/>
      <c r="VVV65" s="274"/>
      <c r="VVW65" s="274"/>
      <c r="VVX65" s="274"/>
      <c r="VVY65" s="274"/>
      <c r="VVZ65" s="274"/>
      <c r="VWA65" s="274"/>
      <c r="VWB65" s="274"/>
      <c r="VWC65" s="274"/>
      <c r="VWD65" s="274"/>
      <c r="VWE65" s="274"/>
      <c r="VWF65" s="274"/>
      <c r="VWG65" s="274"/>
      <c r="VWH65" s="274"/>
      <c r="VWI65" s="274"/>
      <c r="VWJ65" s="274"/>
      <c r="VWK65" s="274"/>
      <c r="VWL65" s="274"/>
      <c r="VWM65" s="274"/>
      <c r="VWN65" s="274"/>
      <c r="VWO65" s="274"/>
      <c r="VWP65" s="274"/>
      <c r="VWQ65" s="274"/>
      <c r="VWR65" s="274"/>
      <c r="VWS65" s="274"/>
      <c r="VWT65" s="274"/>
      <c r="VWU65" s="274"/>
      <c r="VWV65" s="274"/>
      <c r="VWW65" s="274"/>
      <c r="VWX65" s="274"/>
      <c r="VWY65" s="274"/>
      <c r="VWZ65" s="274"/>
      <c r="VXA65" s="274"/>
      <c r="VXB65" s="274"/>
      <c r="VXC65" s="274"/>
      <c r="VXD65" s="274"/>
      <c r="VXE65" s="274"/>
      <c r="VXF65" s="274"/>
      <c r="VXG65" s="274"/>
      <c r="VXH65" s="274"/>
      <c r="VXI65" s="274"/>
      <c r="VXJ65" s="274"/>
      <c r="VXK65" s="274"/>
      <c r="VXL65" s="274"/>
      <c r="VXM65" s="274"/>
      <c r="VXN65" s="274"/>
      <c r="VXO65" s="274"/>
      <c r="VXP65" s="274"/>
      <c r="VXQ65" s="274"/>
      <c r="VXR65" s="274"/>
      <c r="VXS65" s="274"/>
      <c r="VXT65" s="274"/>
      <c r="VXU65" s="274"/>
      <c r="VXV65" s="274"/>
      <c r="VXW65" s="274"/>
      <c r="VXX65" s="274"/>
      <c r="VXY65" s="274"/>
      <c r="VXZ65" s="274"/>
      <c r="VYA65" s="274"/>
      <c r="VYB65" s="274"/>
      <c r="VYC65" s="274"/>
      <c r="VYD65" s="274"/>
      <c r="VYE65" s="274"/>
      <c r="VYF65" s="274"/>
      <c r="VYG65" s="274"/>
      <c r="VYH65" s="274"/>
      <c r="VYI65" s="274"/>
      <c r="VYJ65" s="274"/>
      <c r="VYK65" s="274"/>
      <c r="VYL65" s="274"/>
      <c r="VYM65" s="274"/>
      <c r="VYN65" s="274"/>
      <c r="VYO65" s="274"/>
      <c r="VYP65" s="274"/>
      <c r="VYQ65" s="274"/>
      <c r="VYR65" s="274"/>
      <c r="VYS65" s="274"/>
      <c r="VYT65" s="274"/>
      <c r="VYU65" s="274"/>
      <c r="VYV65" s="274"/>
      <c r="VYW65" s="274"/>
      <c r="VYX65" s="274"/>
      <c r="VYY65" s="274"/>
      <c r="VYZ65" s="274"/>
      <c r="VZA65" s="274"/>
      <c r="VZB65" s="274"/>
      <c r="VZC65" s="274"/>
      <c r="VZD65" s="274"/>
      <c r="VZE65" s="274"/>
      <c r="VZF65" s="274"/>
      <c r="VZG65" s="274"/>
      <c r="VZH65" s="274"/>
      <c r="VZI65" s="274"/>
      <c r="VZJ65" s="274"/>
      <c r="VZK65" s="274"/>
      <c r="VZL65" s="274"/>
      <c r="VZM65" s="274"/>
      <c r="VZN65" s="274"/>
      <c r="VZO65" s="274"/>
      <c r="VZP65" s="274"/>
      <c r="VZQ65" s="274"/>
      <c r="VZR65" s="274"/>
      <c r="VZS65" s="274"/>
      <c r="VZT65" s="274"/>
      <c r="VZU65" s="274"/>
      <c r="VZV65" s="274"/>
      <c r="VZW65" s="274"/>
      <c r="VZX65" s="274"/>
      <c r="VZY65" s="274"/>
      <c r="VZZ65" s="274"/>
      <c r="WAA65" s="274"/>
      <c r="WAB65" s="274"/>
      <c r="WAC65" s="274"/>
      <c r="WAD65" s="274"/>
      <c r="WAE65" s="274"/>
      <c r="WAF65" s="274"/>
      <c r="WAG65" s="274"/>
      <c r="WAH65" s="274"/>
      <c r="WAI65" s="274"/>
      <c r="WAJ65" s="274"/>
      <c r="WAK65" s="274"/>
      <c r="WAL65" s="274"/>
      <c r="WAM65" s="274"/>
      <c r="WAN65" s="274"/>
      <c r="WAO65" s="274"/>
      <c r="WAP65" s="274"/>
      <c r="WAQ65" s="274"/>
      <c r="WAR65" s="274"/>
      <c r="WAS65" s="274"/>
      <c r="WAT65" s="274"/>
      <c r="WAU65" s="274"/>
      <c r="WAV65" s="274"/>
      <c r="WAW65" s="274"/>
      <c r="WAX65" s="274"/>
      <c r="WAY65" s="274"/>
      <c r="WAZ65" s="274"/>
      <c r="WBA65" s="274"/>
      <c r="WBB65" s="274"/>
      <c r="WBC65" s="274"/>
      <c r="WBD65" s="274"/>
      <c r="WBE65" s="274"/>
      <c r="WBF65" s="274"/>
      <c r="WBG65" s="274"/>
      <c r="WBH65" s="274"/>
      <c r="WBI65" s="274"/>
      <c r="WBJ65" s="274"/>
      <c r="WBK65" s="274"/>
      <c r="WBL65" s="274"/>
      <c r="WBM65" s="274"/>
      <c r="WBN65" s="274"/>
      <c r="WBO65" s="274"/>
      <c r="WBP65" s="274"/>
      <c r="WBQ65" s="274"/>
      <c r="WBR65" s="274"/>
      <c r="WBS65" s="274"/>
      <c r="WBT65" s="274"/>
      <c r="WBU65" s="274"/>
      <c r="WBV65" s="274"/>
      <c r="WBW65" s="274"/>
      <c r="WBX65" s="274"/>
      <c r="WBY65" s="274"/>
      <c r="WBZ65" s="274"/>
      <c r="WCA65" s="274"/>
      <c r="WCB65" s="274"/>
      <c r="WCC65" s="274"/>
      <c r="WCD65" s="274"/>
      <c r="WCE65" s="274"/>
      <c r="WCF65" s="274"/>
      <c r="WCG65" s="274"/>
      <c r="WCH65" s="274"/>
      <c r="WCI65" s="274"/>
      <c r="WCJ65" s="274"/>
      <c r="WCK65" s="274"/>
      <c r="WCL65" s="274"/>
      <c r="WCM65" s="274"/>
      <c r="WCN65" s="274"/>
      <c r="WCO65" s="274"/>
      <c r="WCP65" s="274"/>
      <c r="WCQ65" s="274"/>
      <c r="WCR65" s="274"/>
      <c r="WCS65" s="274"/>
      <c r="WCT65" s="274"/>
      <c r="WCU65" s="274"/>
      <c r="WCV65" s="274"/>
      <c r="WCW65" s="274"/>
      <c r="WCX65" s="274"/>
      <c r="WCY65" s="274"/>
      <c r="WCZ65" s="274"/>
      <c r="WDA65" s="274"/>
      <c r="WDB65" s="274"/>
      <c r="WDC65" s="274"/>
      <c r="WDD65" s="274"/>
      <c r="WDE65" s="274"/>
      <c r="WDF65" s="274"/>
      <c r="WDG65" s="274"/>
      <c r="WDH65" s="274"/>
      <c r="WDI65" s="274"/>
      <c r="WDJ65" s="274"/>
      <c r="WDK65" s="274"/>
      <c r="WDL65" s="274"/>
      <c r="WDM65" s="274"/>
      <c r="WDN65" s="274"/>
      <c r="WDO65" s="274"/>
      <c r="WDP65" s="274"/>
      <c r="WDQ65" s="274"/>
      <c r="WDR65" s="274"/>
      <c r="WDS65" s="274"/>
      <c r="WDT65" s="274"/>
      <c r="WDU65" s="274"/>
      <c r="WDV65" s="274"/>
      <c r="WDW65" s="274"/>
      <c r="WDX65" s="274"/>
      <c r="WDY65" s="274"/>
      <c r="WDZ65" s="274"/>
      <c r="WEA65" s="274"/>
      <c r="WEB65" s="274"/>
      <c r="WEC65" s="274"/>
      <c r="WED65" s="274"/>
      <c r="WEE65" s="274"/>
      <c r="WEF65" s="274"/>
      <c r="WEG65" s="274"/>
      <c r="WEH65" s="274"/>
      <c r="WEI65" s="274"/>
      <c r="WEJ65" s="274"/>
      <c r="WEK65" s="274"/>
      <c r="WEL65" s="274"/>
      <c r="WEM65" s="274"/>
      <c r="WEN65" s="274"/>
      <c r="WEO65" s="274"/>
      <c r="WEP65" s="274"/>
      <c r="WEQ65" s="274"/>
      <c r="WER65" s="274"/>
      <c r="WES65" s="274"/>
      <c r="WET65" s="274"/>
      <c r="WEU65" s="274"/>
      <c r="WEV65" s="274"/>
      <c r="WEW65" s="274"/>
      <c r="WEX65" s="274"/>
      <c r="WEY65" s="274"/>
      <c r="WEZ65" s="274"/>
      <c r="WFA65" s="274"/>
      <c r="WFB65" s="274"/>
      <c r="WFC65" s="274"/>
      <c r="WFD65" s="274"/>
      <c r="WFE65" s="274"/>
      <c r="WFF65" s="274"/>
      <c r="WFG65" s="274"/>
      <c r="WFH65" s="274"/>
      <c r="WFI65" s="274"/>
      <c r="WFJ65" s="274"/>
      <c r="WFK65" s="274"/>
      <c r="WFL65" s="274"/>
      <c r="WFM65" s="274"/>
      <c r="WFN65" s="274"/>
      <c r="WFO65" s="274"/>
      <c r="WFP65" s="274"/>
      <c r="WFQ65" s="274"/>
      <c r="WFR65" s="274"/>
      <c r="WFS65" s="274"/>
      <c r="WFT65" s="274"/>
      <c r="WFU65" s="274"/>
      <c r="WFV65" s="274"/>
      <c r="WFW65" s="274"/>
      <c r="WFX65" s="274"/>
      <c r="WFY65" s="274"/>
      <c r="WFZ65" s="274"/>
      <c r="WGA65" s="274"/>
      <c r="WGB65" s="274"/>
      <c r="WGC65" s="274"/>
      <c r="WGD65" s="274"/>
      <c r="WGE65" s="274"/>
      <c r="WGF65" s="274"/>
      <c r="WGG65" s="274"/>
      <c r="WGH65" s="274"/>
      <c r="WGI65" s="274"/>
      <c r="WGJ65" s="274"/>
      <c r="WGK65" s="274"/>
      <c r="WGL65" s="274"/>
      <c r="WGM65" s="274"/>
      <c r="WGN65" s="274"/>
      <c r="WGO65" s="274"/>
      <c r="WGP65" s="274"/>
      <c r="WGQ65" s="274"/>
      <c r="WGR65" s="274"/>
      <c r="WGS65" s="274"/>
      <c r="WGT65" s="274"/>
      <c r="WGU65" s="274"/>
      <c r="WGV65" s="274"/>
      <c r="WGW65" s="274"/>
      <c r="WGX65" s="274"/>
      <c r="WGY65" s="274"/>
      <c r="WGZ65" s="274"/>
      <c r="WHA65" s="274"/>
      <c r="WHB65" s="274"/>
      <c r="WHC65" s="274"/>
      <c r="WHD65" s="274"/>
      <c r="WHE65" s="274"/>
      <c r="WHF65" s="274"/>
      <c r="WHG65" s="274"/>
      <c r="WHH65" s="274"/>
      <c r="WHI65" s="274"/>
      <c r="WHJ65" s="274"/>
      <c r="WHK65" s="274"/>
      <c r="WHL65" s="274"/>
      <c r="WHM65" s="274"/>
      <c r="WHN65" s="274"/>
      <c r="WHO65" s="274"/>
      <c r="WHP65" s="274"/>
      <c r="WHQ65" s="274"/>
      <c r="WHR65" s="274"/>
      <c r="WHS65" s="274"/>
      <c r="WHT65" s="274"/>
      <c r="WHU65" s="274"/>
      <c r="WHV65" s="274"/>
      <c r="WHW65" s="274"/>
      <c r="WHX65" s="274"/>
      <c r="WHY65" s="274"/>
      <c r="WHZ65" s="274"/>
      <c r="WIA65" s="274"/>
      <c r="WIB65" s="274"/>
      <c r="WIC65" s="274"/>
      <c r="WID65" s="274"/>
      <c r="WIE65" s="274"/>
      <c r="WIF65" s="274"/>
      <c r="WIG65" s="274"/>
      <c r="WIH65" s="274"/>
      <c r="WII65" s="274"/>
      <c r="WIJ65" s="274"/>
      <c r="WIK65" s="274"/>
      <c r="WIL65" s="274"/>
      <c r="WIM65" s="274"/>
      <c r="WIN65" s="274"/>
      <c r="WIO65" s="274"/>
      <c r="WIP65" s="274"/>
      <c r="WIQ65" s="274"/>
      <c r="WIR65" s="274"/>
      <c r="WIS65" s="274"/>
      <c r="WIT65" s="274"/>
      <c r="WIU65" s="274"/>
      <c r="WIV65" s="274"/>
      <c r="WIW65" s="274"/>
      <c r="WIX65" s="274"/>
      <c r="WIY65" s="274"/>
      <c r="WIZ65" s="274"/>
      <c r="WJA65" s="274"/>
      <c r="WJB65" s="274"/>
      <c r="WJC65" s="274"/>
      <c r="WJD65" s="274"/>
      <c r="WJE65" s="274"/>
      <c r="WJF65" s="274"/>
      <c r="WJG65" s="274"/>
      <c r="WJH65" s="274"/>
      <c r="WJI65" s="274"/>
      <c r="WJJ65" s="274"/>
      <c r="WJK65" s="274"/>
      <c r="WJL65" s="274"/>
      <c r="WJM65" s="274"/>
      <c r="WJN65" s="274"/>
      <c r="WJO65" s="274"/>
      <c r="WJP65" s="274"/>
      <c r="WJQ65" s="274"/>
      <c r="WJR65" s="274"/>
      <c r="WJS65" s="274"/>
      <c r="WJT65" s="274"/>
      <c r="WJU65" s="274"/>
      <c r="WJV65" s="274"/>
      <c r="WJW65" s="274"/>
      <c r="WJX65" s="274"/>
      <c r="WJY65" s="274"/>
      <c r="WJZ65" s="274"/>
      <c r="WKA65" s="274"/>
      <c r="WKB65" s="274"/>
      <c r="WKC65" s="274"/>
      <c r="WKD65" s="274"/>
      <c r="WKE65" s="274"/>
      <c r="WKF65" s="274"/>
      <c r="WKG65" s="274"/>
      <c r="WKH65" s="274"/>
      <c r="WKI65" s="274"/>
      <c r="WKJ65" s="274"/>
      <c r="WKK65" s="274"/>
      <c r="WKL65" s="274"/>
      <c r="WKM65" s="274"/>
      <c r="WKN65" s="274"/>
      <c r="WKO65" s="274"/>
      <c r="WKP65" s="274"/>
      <c r="WKQ65" s="274"/>
      <c r="WKR65" s="274"/>
      <c r="WKS65" s="274"/>
      <c r="WKT65" s="274"/>
      <c r="WKU65" s="274"/>
      <c r="WKV65" s="274"/>
      <c r="WKW65" s="274"/>
      <c r="WKX65" s="274"/>
      <c r="WKY65" s="274"/>
      <c r="WKZ65" s="274"/>
      <c r="WLA65" s="274"/>
      <c r="WLB65" s="274"/>
      <c r="WLC65" s="274"/>
      <c r="WLD65" s="274"/>
      <c r="WLE65" s="274"/>
      <c r="WLF65" s="274"/>
      <c r="WLG65" s="274"/>
      <c r="WLH65" s="274"/>
      <c r="WLI65" s="274"/>
      <c r="WLJ65" s="274"/>
      <c r="WLK65" s="274"/>
      <c r="WLL65" s="274"/>
      <c r="WLM65" s="274"/>
      <c r="WLN65" s="274"/>
      <c r="WLO65" s="274"/>
      <c r="WLP65" s="274"/>
      <c r="WLQ65" s="274"/>
      <c r="WLR65" s="274"/>
      <c r="WLS65" s="274"/>
      <c r="WLT65" s="274"/>
      <c r="WLU65" s="274"/>
      <c r="WLV65" s="274"/>
      <c r="WLW65" s="274"/>
      <c r="WLX65" s="274"/>
      <c r="WLY65" s="274"/>
      <c r="WLZ65" s="274"/>
      <c r="WMA65" s="274"/>
      <c r="WMB65" s="274"/>
      <c r="WMC65" s="274"/>
      <c r="WMD65" s="274"/>
      <c r="WME65" s="274"/>
      <c r="WMF65" s="274"/>
      <c r="WMG65" s="274"/>
      <c r="WMH65" s="274"/>
      <c r="WMI65" s="274"/>
      <c r="WMJ65" s="274"/>
      <c r="WMK65" s="274"/>
      <c r="WML65" s="274"/>
      <c r="WMM65" s="274"/>
      <c r="WMN65" s="274"/>
      <c r="WMO65" s="274"/>
      <c r="WMP65" s="274"/>
      <c r="WMQ65" s="274"/>
      <c r="WMR65" s="274"/>
      <c r="WMS65" s="274"/>
      <c r="WMT65" s="274"/>
      <c r="WMU65" s="274"/>
      <c r="WMV65" s="274"/>
      <c r="WMW65" s="274"/>
      <c r="WMX65" s="274"/>
      <c r="WMY65" s="274"/>
      <c r="WMZ65" s="274"/>
      <c r="WNA65" s="274"/>
      <c r="WNB65" s="274"/>
      <c r="WNC65" s="274"/>
      <c r="WND65" s="274"/>
      <c r="WNE65" s="274"/>
      <c r="WNF65" s="274"/>
      <c r="WNG65" s="274"/>
      <c r="WNH65" s="274"/>
      <c r="WNI65" s="274"/>
      <c r="WNJ65" s="274"/>
      <c r="WNK65" s="274"/>
      <c r="WNL65" s="274"/>
      <c r="WNM65" s="274"/>
      <c r="WNN65" s="274"/>
      <c r="WNO65" s="274"/>
      <c r="WNP65" s="274"/>
      <c r="WNQ65" s="274"/>
      <c r="WNR65" s="274"/>
      <c r="WNS65" s="274"/>
      <c r="WNT65" s="274"/>
      <c r="WNU65" s="274"/>
      <c r="WNV65" s="274"/>
      <c r="WNW65" s="274"/>
      <c r="WNX65" s="274"/>
      <c r="WNY65" s="274"/>
      <c r="WNZ65" s="274"/>
      <c r="WOA65" s="274"/>
      <c r="WOB65" s="274"/>
      <c r="WOC65" s="274"/>
      <c r="WOD65" s="274"/>
      <c r="WOE65" s="274"/>
      <c r="WOF65" s="274"/>
      <c r="WOG65" s="274"/>
      <c r="WOH65" s="274"/>
      <c r="WOI65" s="274"/>
      <c r="WOJ65" s="274"/>
      <c r="WOK65" s="274"/>
      <c r="WOL65" s="274"/>
      <c r="WOM65" s="274"/>
      <c r="WON65" s="274"/>
      <c r="WOO65" s="274"/>
      <c r="WOP65" s="274"/>
      <c r="WOQ65" s="274"/>
      <c r="WOR65" s="274"/>
      <c r="WOS65" s="274"/>
      <c r="WOT65" s="274"/>
      <c r="WOU65" s="274"/>
      <c r="WOV65" s="274"/>
      <c r="WOW65" s="274"/>
      <c r="WOX65" s="274"/>
      <c r="WOY65" s="274"/>
      <c r="WOZ65" s="274"/>
      <c r="WPA65" s="274"/>
      <c r="WPB65" s="274"/>
      <c r="WPC65" s="274"/>
      <c r="WPD65" s="274"/>
      <c r="WPE65" s="274"/>
      <c r="WPF65" s="274"/>
      <c r="WPG65" s="274"/>
      <c r="WPH65" s="274"/>
      <c r="WPI65" s="274"/>
      <c r="WPJ65" s="274"/>
      <c r="WPK65" s="274"/>
      <c r="WPL65" s="274"/>
      <c r="WPM65" s="274"/>
      <c r="WPN65" s="274"/>
      <c r="WPO65" s="274"/>
      <c r="WPP65" s="274"/>
      <c r="WPQ65" s="274"/>
      <c r="WPR65" s="274"/>
      <c r="WPS65" s="274"/>
      <c r="WPT65" s="274"/>
      <c r="WPU65" s="274"/>
      <c r="WPV65" s="274"/>
      <c r="WPW65" s="274"/>
      <c r="WPX65" s="274"/>
      <c r="WPY65" s="274"/>
      <c r="WPZ65" s="274"/>
      <c r="WQA65" s="274"/>
      <c r="WQB65" s="274"/>
      <c r="WQC65" s="274"/>
      <c r="WQD65" s="274"/>
      <c r="WQE65" s="274"/>
      <c r="WQF65" s="274"/>
      <c r="WQG65" s="274"/>
      <c r="WQH65" s="274"/>
      <c r="WQI65" s="274"/>
      <c r="WQJ65" s="274"/>
      <c r="WQK65" s="274"/>
      <c r="WQL65" s="274"/>
      <c r="WQM65" s="274"/>
      <c r="WQN65" s="274"/>
      <c r="WQO65" s="274"/>
      <c r="WQP65" s="274"/>
      <c r="WQQ65" s="274"/>
      <c r="WQR65" s="274"/>
      <c r="WQS65" s="274"/>
      <c r="WQT65" s="274"/>
      <c r="WQU65" s="274"/>
      <c r="WQV65" s="274"/>
      <c r="WQW65" s="274"/>
      <c r="WQX65" s="274"/>
      <c r="WQY65" s="274"/>
      <c r="WQZ65" s="274"/>
      <c r="WRA65" s="274"/>
      <c r="WRB65" s="274"/>
      <c r="WRC65" s="274"/>
      <c r="WRD65" s="274"/>
      <c r="WRE65" s="274"/>
      <c r="WRF65" s="274"/>
      <c r="WRG65" s="274"/>
      <c r="WRH65" s="274"/>
      <c r="WRI65" s="274"/>
      <c r="WRJ65" s="274"/>
      <c r="WRK65" s="274"/>
      <c r="WRL65" s="274"/>
      <c r="WRM65" s="274"/>
      <c r="WRN65" s="274"/>
      <c r="WRO65" s="274"/>
      <c r="WRP65" s="274"/>
      <c r="WRQ65" s="274"/>
      <c r="WRR65" s="274"/>
      <c r="WRS65" s="274"/>
      <c r="WRT65" s="274"/>
      <c r="WRU65" s="274"/>
      <c r="WRV65" s="274"/>
      <c r="WRW65" s="274"/>
      <c r="WRX65" s="274"/>
      <c r="WRY65" s="274"/>
      <c r="WRZ65" s="274"/>
      <c r="WSA65" s="274"/>
      <c r="WSB65" s="274"/>
      <c r="WSC65" s="274"/>
      <c r="WSD65" s="274"/>
      <c r="WSE65" s="274"/>
      <c r="WSF65" s="274"/>
      <c r="WSG65" s="274"/>
      <c r="WSH65" s="274"/>
      <c r="WSI65" s="274"/>
      <c r="WSJ65" s="274"/>
      <c r="WSK65" s="274"/>
      <c r="WSL65" s="274"/>
      <c r="WSM65" s="274"/>
      <c r="WSN65" s="274"/>
      <c r="WSO65" s="274"/>
      <c r="WSP65" s="274"/>
      <c r="WSQ65" s="274"/>
      <c r="WSR65" s="274"/>
      <c r="WSS65" s="274"/>
      <c r="WST65" s="274"/>
      <c r="WSU65" s="274"/>
      <c r="WSV65" s="274"/>
      <c r="WSW65" s="274"/>
      <c r="WSX65" s="274"/>
      <c r="WSY65" s="274"/>
      <c r="WSZ65" s="274"/>
      <c r="WTA65" s="274"/>
      <c r="WTB65" s="274"/>
      <c r="WTC65" s="274"/>
      <c r="WTD65" s="274"/>
      <c r="WTE65" s="274"/>
      <c r="WTF65" s="274"/>
      <c r="WTG65" s="274"/>
      <c r="WTH65" s="274"/>
      <c r="WTI65" s="274"/>
      <c r="WTJ65" s="274"/>
      <c r="WTK65" s="274"/>
      <c r="WTL65" s="274"/>
      <c r="WTM65" s="274"/>
      <c r="WTN65" s="274"/>
      <c r="WTO65" s="274"/>
      <c r="WTP65" s="274"/>
      <c r="WTQ65" s="274"/>
      <c r="WTR65" s="274"/>
      <c r="WTS65" s="274"/>
      <c r="WTT65" s="274"/>
      <c r="WTU65" s="274"/>
      <c r="WTV65" s="274"/>
      <c r="WTW65" s="274"/>
      <c r="WTX65" s="274"/>
      <c r="WTY65" s="274"/>
      <c r="WTZ65" s="274"/>
      <c r="WUA65" s="274"/>
      <c r="WUB65" s="274"/>
      <c r="WUC65" s="274"/>
      <c r="WUD65" s="274"/>
      <c r="WUE65" s="274"/>
      <c r="WUF65" s="274"/>
      <c r="WUG65" s="274"/>
      <c r="WUH65" s="274"/>
      <c r="WUI65" s="274"/>
      <c r="WUJ65" s="274"/>
      <c r="WUK65" s="274"/>
      <c r="WUL65" s="274"/>
      <c r="WUM65" s="274"/>
      <c r="WUN65" s="274"/>
      <c r="WUO65" s="274"/>
      <c r="WUP65" s="274"/>
      <c r="WUQ65" s="274"/>
      <c r="WUR65" s="274"/>
      <c r="WUS65" s="274"/>
      <c r="WUT65" s="274"/>
      <c r="WUU65" s="274"/>
      <c r="WUV65" s="274"/>
      <c r="WUW65" s="274"/>
      <c r="WUX65" s="274"/>
      <c r="WUY65" s="274"/>
      <c r="WUZ65" s="274"/>
      <c r="WVA65" s="274"/>
      <c r="WVB65" s="274"/>
      <c r="WVC65" s="274"/>
      <c r="WVD65" s="274"/>
      <c r="WVE65" s="274"/>
      <c r="WVF65" s="274"/>
      <c r="WVG65" s="274"/>
      <c r="WVH65" s="274"/>
      <c r="WVI65" s="274"/>
      <c r="WVJ65" s="274"/>
      <c r="WVK65" s="274"/>
      <c r="WVL65" s="274"/>
      <c r="WVM65" s="274"/>
      <c r="WVN65" s="274"/>
      <c r="WVO65" s="274"/>
      <c r="WVP65" s="274"/>
      <c r="WVQ65" s="274"/>
      <c r="WVR65" s="274"/>
      <c r="WVS65" s="274"/>
      <c r="WVT65" s="274"/>
      <c r="WVU65" s="274"/>
      <c r="WVV65" s="274"/>
      <c r="WVW65" s="274"/>
      <c r="WVX65" s="274"/>
      <c r="WVY65" s="274"/>
      <c r="WVZ65" s="274"/>
      <c r="WWA65" s="274"/>
      <c r="WWB65" s="274"/>
      <c r="WWC65" s="274"/>
      <c r="WWD65" s="274"/>
      <c r="WWE65" s="274"/>
      <c r="WWF65" s="274"/>
      <c r="WWG65" s="274"/>
      <c r="WWH65" s="274"/>
      <c r="WWI65" s="274"/>
      <c r="WWJ65" s="274"/>
      <c r="WWK65" s="274"/>
      <c r="WWL65" s="274"/>
      <c r="WWM65" s="274"/>
      <c r="WWN65" s="274"/>
      <c r="WWO65" s="274"/>
      <c r="WWP65" s="274"/>
      <c r="WWQ65" s="274"/>
      <c r="WWR65" s="274"/>
      <c r="WWS65" s="274"/>
      <c r="WWT65" s="274"/>
      <c r="WWU65" s="274"/>
      <c r="WWV65" s="274"/>
      <c r="WWW65" s="274"/>
      <c r="WWX65" s="274"/>
      <c r="WWY65" s="274"/>
      <c r="WWZ65" s="274"/>
      <c r="WXA65" s="274"/>
      <c r="WXB65" s="274"/>
      <c r="WXC65" s="274"/>
      <c r="WXD65" s="274"/>
      <c r="WXE65" s="274"/>
      <c r="WXF65" s="274"/>
      <c r="WXG65" s="274"/>
      <c r="WXH65" s="274"/>
      <c r="WXI65" s="274"/>
      <c r="WXJ65" s="274"/>
      <c r="WXK65" s="274"/>
      <c r="WXL65" s="274"/>
      <c r="WXM65" s="274"/>
      <c r="WXN65" s="274"/>
      <c r="WXO65" s="274"/>
      <c r="WXP65" s="274"/>
      <c r="WXQ65" s="274"/>
      <c r="WXR65" s="274"/>
      <c r="WXS65" s="274"/>
      <c r="WXT65" s="274"/>
      <c r="WXU65" s="274"/>
      <c r="WXV65" s="274"/>
      <c r="WXW65" s="274"/>
      <c r="WXX65" s="274"/>
      <c r="WXY65" s="274"/>
      <c r="WXZ65" s="274"/>
      <c r="WYA65" s="274"/>
      <c r="WYB65" s="274"/>
      <c r="WYC65" s="274"/>
      <c r="WYD65" s="274"/>
      <c r="WYE65" s="274"/>
      <c r="WYF65" s="274"/>
      <c r="WYG65" s="274"/>
      <c r="WYH65" s="274"/>
      <c r="WYI65" s="274"/>
      <c r="WYJ65" s="274"/>
      <c r="WYK65" s="274"/>
      <c r="WYL65" s="274"/>
      <c r="WYM65" s="274"/>
      <c r="WYN65" s="274"/>
      <c r="WYO65" s="274"/>
      <c r="WYP65" s="274"/>
      <c r="WYQ65" s="274"/>
      <c r="WYR65" s="274"/>
      <c r="WYS65" s="274"/>
      <c r="WYT65" s="274"/>
      <c r="WYU65" s="274"/>
      <c r="WYV65" s="274"/>
      <c r="WYW65" s="274"/>
      <c r="WYX65" s="274"/>
      <c r="WYY65" s="274"/>
      <c r="WYZ65" s="274"/>
      <c r="WZA65" s="274"/>
      <c r="WZB65" s="274"/>
      <c r="WZC65" s="274"/>
      <c r="WZD65" s="274"/>
      <c r="WZE65" s="274"/>
      <c r="WZF65" s="274"/>
      <c r="WZG65" s="274"/>
      <c r="WZH65" s="274"/>
      <c r="WZI65" s="274"/>
      <c r="WZJ65" s="274"/>
      <c r="WZK65" s="274"/>
      <c r="WZL65" s="274"/>
      <c r="WZM65" s="274"/>
      <c r="WZN65" s="274"/>
      <c r="WZO65" s="274"/>
      <c r="WZP65" s="274"/>
      <c r="WZQ65" s="274"/>
      <c r="WZR65" s="274"/>
      <c r="WZS65" s="274"/>
      <c r="WZT65" s="274"/>
      <c r="WZU65" s="274"/>
      <c r="WZV65" s="274"/>
      <c r="WZW65" s="274"/>
      <c r="WZX65" s="274"/>
      <c r="WZY65" s="274"/>
      <c r="WZZ65" s="274"/>
      <c r="XAA65" s="274"/>
      <c r="XAB65" s="274"/>
      <c r="XAC65" s="274"/>
      <c r="XAD65" s="274"/>
      <c r="XAE65" s="274"/>
      <c r="XAF65" s="274"/>
      <c r="XAG65" s="274"/>
      <c r="XAH65" s="274"/>
      <c r="XAI65" s="274"/>
      <c r="XAJ65" s="274"/>
      <c r="XAK65" s="274"/>
      <c r="XAL65" s="274"/>
      <c r="XAM65" s="274"/>
      <c r="XAN65" s="274"/>
      <c r="XAO65" s="274"/>
      <c r="XAP65" s="274"/>
      <c r="XAQ65" s="274"/>
      <c r="XAR65" s="274"/>
      <c r="XAS65" s="274"/>
      <c r="XAT65" s="274"/>
      <c r="XAU65" s="274"/>
      <c r="XAV65" s="274"/>
      <c r="XAW65" s="274"/>
      <c r="XAX65" s="274"/>
      <c r="XAY65" s="274"/>
      <c r="XAZ65" s="274"/>
      <c r="XBA65" s="274"/>
      <c r="XBB65" s="274"/>
      <c r="XBC65" s="274"/>
      <c r="XBD65" s="274"/>
      <c r="XBE65" s="274"/>
      <c r="XBF65" s="274"/>
      <c r="XBG65" s="274"/>
      <c r="XBH65" s="274"/>
      <c r="XBI65" s="274"/>
      <c r="XBJ65" s="274"/>
      <c r="XBK65" s="274"/>
      <c r="XBL65" s="274"/>
      <c r="XBM65" s="274"/>
      <c r="XBN65" s="274"/>
      <c r="XBO65" s="274"/>
      <c r="XBP65" s="274"/>
      <c r="XBQ65" s="274"/>
      <c r="XBR65" s="274"/>
      <c r="XBS65" s="274"/>
      <c r="XBT65" s="274"/>
      <c r="XBU65" s="274"/>
      <c r="XBV65" s="274"/>
      <c r="XBW65" s="274"/>
      <c r="XBX65" s="274"/>
      <c r="XBY65" s="274"/>
      <c r="XBZ65" s="274"/>
      <c r="XCA65" s="274"/>
      <c r="XCB65" s="274"/>
      <c r="XCC65" s="274"/>
      <c r="XCD65" s="274"/>
      <c r="XCE65" s="274"/>
      <c r="XCF65" s="274"/>
      <c r="XCG65" s="274"/>
      <c r="XCH65" s="274"/>
      <c r="XCI65" s="274"/>
      <c r="XCJ65" s="274"/>
      <c r="XCK65" s="274"/>
      <c r="XCL65" s="274"/>
      <c r="XCM65" s="274"/>
      <c r="XCN65" s="274"/>
      <c r="XCO65" s="274"/>
      <c r="XCP65" s="274"/>
      <c r="XCQ65" s="274"/>
      <c r="XCR65" s="274"/>
      <c r="XCS65" s="274"/>
      <c r="XCT65" s="274"/>
      <c r="XCU65" s="274"/>
      <c r="XCV65" s="274"/>
      <c r="XCW65" s="274"/>
      <c r="XCX65" s="274"/>
      <c r="XCY65" s="274"/>
      <c r="XCZ65" s="274"/>
      <c r="XDA65" s="274"/>
      <c r="XDB65" s="274"/>
      <c r="XDC65" s="274"/>
      <c r="XDD65" s="274"/>
      <c r="XDE65" s="274"/>
      <c r="XDF65" s="274"/>
      <c r="XDG65" s="274"/>
      <c r="XDH65" s="274"/>
      <c r="XDI65" s="274"/>
      <c r="XDJ65" s="274"/>
      <c r="XDK65" s="274"/>
      <c r="XDL65" s="274"/>
      <c r="XDM65" s="274"/>
      <c r="XDN65" s="274"/>
      <c r="XDO65" s="274"/>
      <c r="XDP65" s="274"/>
      <c r="XDQ65" s="274"/>
      <c r="XDR65" s="274"/>
      <c r="XDS65" s="274"/>
      <c r="XDT65" s="274"/>
      <c r="XDU65" s="274"/>
      <c r="XDV65" s="274"/>
      <c r="XDW65" s="274"/>
      <c r="XDX65" s="274"/>
      <c r="XDY65" s="274"/>
      <c r="XDZ65" s="274"/>
      <c r="XEA65" s="274"/>
      <c r="XEB65" s="274"/>
      <c r="XEC65" s="274"/>
      <c r="XED65" s="274"/>
      <c r="XEE65" s="274"/>
      <c r="XEF65" s="274"/>
      <c r="XEG65" s="274"/>
      <c r="XEH65" s="274"/>
      <c r="XEI65" s="274"/>
      <c r="XEJ65" s="274"/>
      <c r="XEK65" s="274"/>
      <c r="XEL65" s="274"/>
      <c r="XEM65" s="274"/>
      <c r="XEN65" s="274"/>
      <c r="XEO65" s="274"/>
      <c r="XEP65" s="274"/>
      <c r="XEQ65" s="274"/>
      <c r="XER65" s="274"/>
      <c r="XES65" s="274"/>
      <c r="XET65" s="274"/>
      <c r="XEU65" s="274"/>
      <c r="XEV65" s="274"/>
      <c r="XEW65" s="274"/>
      <c r="XEX65" s="274"/>
      <c r="XEY65" s="274"/>
      <c r="XEZ65" s="274"/>
      <c r="XFA65" s="274"/>
      <c r="XFB65" s="274"/>
      <c r="XFC65" s="274"/>
      <c r="XFD65" s="274"/>
    </row>
    <row r="66" spans="1:16384">
      <c r="C66" s="270"/>
      <c r="D66" s="270"/>
      <c r="E66" s="274" t="s">
        <v>5000</v>
      </c>
      <c r="H66" s="681">
        <v>-6417957.1800000016</v>
      </c>
      <c r="J66" s="682"/>
    </row>
    <row r="67" spans="1:16384">
      <c r="C67" s="270"/>
      <c r="D67" s="270"/>
      <c r="E67" s="274" t="s">
        <v>5001</v>
      </c>
      <c r="H67" s="681">
        <v>-3668066.629999999</v>
      </c>
      <c r="I67" s="684"/>
      <c r="J67" s="682"/>
    </row>
    <row r="68" spans="1:16384">
      <c r="C68" s="274"/>
      <c r="D68" s="274"/>
      <c r="E68" s="274" t="s">
        <v>5002</v>
      </c>
      <c r="F68" s="274"/>
      <c r="G68" s="274"/>
      <c r="H68" s="681">
        <v>-12403451.460000001</v>
      </c>
      <c r="J68" s="682"/>
    </row>
    <row r="69" spans="1:16384">
      <c r="C69" s="270"/>
      <c r="D69" s="270"/>
      <c r="E69" s="274" t="s">
        <v>5003</v>
      </c>
      <c r="H69" s="681">
        <v>0</v>
      </c>
      <c r="J69" s="682"/>
    </row>
    <row r="70" spans="1:16384">
      <c r="C70" s="270"/>
      <c r="D70" s="270"/>
      <c r="E70" s="274" t="s">
        <v>5004</v>
      </c>
      <c r="H70" s="681">
        <v>-7233479.9649999999</v>
      </c>
      <c r="J70" s="682"/>
    </row>
    <row r="71" spans="1:16384">
      <c r="C71" s="270"/>
      <c r="D71" s="270"/>
      <c r="E71" s="274" t="s">
        <v>5005</v>
      </c>
      <c r="H71" s="681">
        <v>-85359445.637294665</v>
      </c>
      <c r="J71" s="682"/>
    </row>
    <row r="72" spans="1:16384">
      <c r="C72" s="270"/>
      <c r="D72" s="270"/>
      <c r="E72" s="274" t="s">
        <v>5006</v>
      </c>
      <c r="H72" s="681">
        <v>-34679603.025617763</v>
      </c>
      <c r="J72" s="682"/>
    </row>
    <row r="73" spans="1:16384">
      <c r="C73" s="270"/>
      <c r="D73" s="270"/>
      <c r="E73" s="274" t="s">
        <v>5007</v>
      </c>
      <c r="H73" s="681">
        <v>-138397.34</v>
      </c>
      <c r="J73" s="682"/>
    </row>
    <row r="74" spans="1:16384">
      <c r="C74" s="270"/>
      <c r="D74" s="270"/>
      <c r="E74" s="274" t="s">
        <v>5008</v>
      </c>
      <c r="H74" s="681">
        <v>0</v>
      </c>
      <c r="J74" s="682"/>
    </row>
    <row r="75" spans="1:16384">
      <c r="C75" s="270"/>
      <c r="D75" s="270"/>
      <c r="E75" s="274" t="s">
        <v>5009</v>
      </c>
      <c r="H75" s="681">
        <v>0</v>
      </c>
      <c r="J75" s="682"/>
    </row>
    <row r="76" spans="1:16384">
      <c r="C76" s="270"/>
      <c r="D76" s="270"/>
      <c r="E76" s="274" t="s">
        <v>5010</v>
      </c>
      <c r="H76" s="681">
        <v>0</v>
      </c>
      <c r="J76" s="682"/>
    </row>
    <row r="77" spans="1:16384">
      <c r="C77" s="270"/>
      <c r="D77" s="270"/>
      <c r="E77" s="274" t="s">
        <v>5011</v>
      </c>
      <c r="H77" s="681">
        <v>-6558.63</v>
      </c>
      <c r="J77" s="682"/>
    </row>
    <row r="78" spans="1:16384">
      <c r="C78" s="270"/>
      <c r="D78" s="270"/>
      <c r="E78" s="274" t="s">
        <v>5012</v>
      </c>
      <c r="H78" s="681">
        <v>-31159332.09</v>
      </c>
      <c r="J78" s="682"/>
    </row>
    <row r="79" spans="1:16384">
      <c r="C79" s="673"/>
      <c r="D79" s="270"/>
      <c r="E79" s="274" t="s">
        <v>5013</v>
      </c>
      <c r="H79" s="681">
        <v>-402391.22</v>
      </c>
      <c r="J79" s="682"/>
    </row>
    <row r="80" spans="1:16384">
      <c r="C80" s="673"/>
      <c r="D80" s="270"/>
      <c r="E80" s="274" t="s">
        <v>5014</v>
      </c>
      <c r="H80" s="681">
        <v>-10108060.450000001</v>
      </c>
      <c r="J80" s="682"/>
    </row>
    <row r="81" spans="3:10">
      <c r="C81" s="673"/>
      <c r="D81" s="270"/>
      <c r="E81" s="274" t="s">
        <v>5015</v>
      </c>
      <c r="H81" s="681">
        <v>-19983435.906764984</v>
      </c>
      <c r="I81" s="684"/>
      <c r="J81" s="682"/>
    </row>
    <row r="82" spans="3:10">
      <c r="C82" s="673"/>
      <c r="D82" s="270"/>
      <c r="E82" s="274" t="s">
        <v>5016</v>
      </c>
      <c r="H82" s="681">
        <v>-16799251.080000013</v>
      </c>
      <c r="J82" s="682"/>
    </row>
    <row r="83" spans="3:10">
      <c r="C83" s="673"/>
      <c r="D83" s="270"/>
      <c r="E83" s="274" t="s">
        <v>5017</v>
      </c>
      <c r="H83" s="681">
        <v>-10220753.852333782</v>
      </c>
      <c r="J83" s="682"/>
    </row>
    <row r="84" spans="3:10">
      <c r="C84" s="673"/>
      <c r="D84" s="270"/>
      <c r="E84" s="274" t="s">
        <v>5018</v>
      </c>
      <c r="H84" s="681">
        <v>0</v>
      </c>
      <c r="J84" s="682"/>
    </row>
    <row r="85" spans="3:10">
      <c r="C85" s="270"/>
      <c r="D85" s="270"/>
      <c r="E85" s="274" t="s">
        <v>5019</v>
      </c>
      <c r="H85" s="681">
        <v>-4965652.7878507813</v>
      </c>
      <c r="J85" s="682"/>
    </row>
    <row r="86" spans="3:10">
      <c r="C86" s="270"/>
      <c r="D86" s="270"/>
      <c r="E86" s="274" t="s">
        <v>5020</v>
      </c>
      <c r="H86" s="681">
        <v>-3698829.1375999954</v>
      </c>
      <c r="J86" s="682"/>
    </row>
    <row r="87" spans="3:10">
      <c r="C87" s="270"/>
      <c r="D87" s="270"/>
      <c r="E87" s="274" t="s">
        <v>5021</v>
      </c>
      <c r="H87" s="681">
        <v>0</v>
      </c>
      <c r="J87" s="682"/>
    </row>
    <row r="88" spans="3:10">
      <c r="C88" s="270"/>
      <c r="D88" s="270"/>
      <c r="E88" s="274" t="s">
        <v>5022</v>
      </c>
      <c r="H88" s="681">
        <v>0</v>
      </c>
      <c r="J88" s="682"/>
    </row>
    <row r="89" spans="3:10">
      <c r="C89" s="270"/>
      <c r="D89" s="270"/>
      <c r="E89" s="274" t="s">
        <v>5023</v>
      </c>
      <c r="H89" s="681">
        <v>-2411782.8517511501</v>
      </c>
      <c r="J89" s="682"/>
    </row>
    <row r="90" spans="3:10">
      <c r="C90" s="270"/>
      <c r="D90" s="270"/>
      <c r="E90" s="274" t="s">
        <v>5024</v>
      </c>
      <c r="H90" s="681">
        <v>0</v>
      </c>
      <c r="J90" s="682"/>
    </row>
    <row r="91" spans="3:10">
      <c r="C91" s="270"/>
      <c r="D91" s="270"/>
      <c r="E91" s="274" t="s">
        <v>5025</v>
      </c>
      <c r="H91" s="681">
        <v>-1324100.3899999999</v>
      </c>
      <c r="J91" s="682"/>
    </row>
    <row r="92" spans="3:10">
      <c r="C92" s="270"/>
      <c r="D92" s="270"/>
      <c r="E92" s="274" t="s">
        <v>5026</v>
      </c>
      <c r="H92" s="681">
        <v>-36853430.82</v>
      </c>
      <c r="J92" s="682"/>
    </row>
    <row r="93" spans="3:10">
      <c r="C93" s="270"/>
      <c r="D93" s="270"/>
      <c r="E93" s="274" t="s">
        <v>5027</v>
      </c>
      <c r="H93" s="681">
        <v>-8813259.459999999</v>
      </c>
      <c r="J93" s="682"/>
    </row>
    <row r="94" spans="3:10">
      <c r="C94" s="673"/>
      <c r="D94" s="270"/>
      <c r="E94" s="274" t="s">
        <v>5028</v>
      </c>
      <c r="H94" s="681">
        <v>-41726089.099999994</v>
      </c>
      <c r="J94" s="682"/>
    </row>
    <row r="95" spans="3:10">
      <c r="C95" s="673"/>
      <c r="D95" s="270"/>
      <c r="E95" s="274" t="s">
        <v>5029</v>
      </c>
      <c r="H95" s="681">
        <v>0</v>
      </c>
      <c r="J95" s="682"/>
    </row>
    <row r="96" spans="3:10">
      <c r="C96" s="673"/>
      <c r="D96" s="270"/>
      <c r="E96" s="274" t="s">
        <v>5030</v>
      </c>
      <c r="H96" s="681">
        <v>-43772368.94590614</v>
      </c>
      <c r="J96" s="682"/>
    </row>
    <row r="97" spans="3:13">
      <c r="C97" s="673"/>
      <c r="D97" s="270"/>
      <c r="E97" s="274" t="s">
        <v>5031</v>
      </c>
      <c r="H97" s="681">
        <v>-50130882.75</v>
      </c>
      <c r="J97" s="682"/>
    </row>
    <row r="98" spans="3:13">
      <c r="C98" s="673"/>
      <c r="D98" s="270"/>
      <c r="E98" s="274" t="s">
        <v>5032</v>
      </c>
      <c r="H98" s="681">
        <v>-10029242.16</v>
      </c>
      <c r="J98" s="682"/>
      <c r="L98" s="676"/>
    </row>
    <row r="99" spans="3:13">
      <c r="C99" s="673"/>
      <c r="D99" s="270"/>
      <c r="E99" s="274" t="s">
        <v>5033</v>
      </c>
      <c r="H99" s="681">
        <v>0</v>
      </c>
      <c r="J99" s="682"/>
      <c r="L99" s="676"/>
    </row>
    <row r="100" spans="3:13">
      <c r="C100" s="673"/>
      <c r="D100" s="270"/>
      <c r="E100" s="274" t="s">
        <v>5034</v>
      </c>
      <c r="H100" s="681">
        <v>-2049473.9600000002</v>
      </c>
      <c r="J100" s="682"/>
    </row>
    <row r="101" spans="3:13">
      <c r="C101" s="673"/>
      <c r="D101" s="270"/>
      <c r="E101" s="274" t="s">
        <v>5035</v>
      </c>
      <c r="H101" s="681">
        <v>-2014790</v>
      </c>
      <c r="J101" s="682"/>
    </row>
    <row r="102" spans="3:13">
      <c r="C102" s="673"/>
      <c r="D102" s="270"/>
      <c r="E102" s="274" t="s">
        <v>5036</v>
      </c>
      <c r="H102" s="681">
        <v>0</v>
      </c>
      <c r="J102" s="682"/>
    </row>
    <row r="103" spans="3:13">
      <c r="C103" s="673"/>
      <c r="D103" s="270"/>
      <c r="E103" s="274" t="s">
        <v>5037</v>
      </c>
      <c r="H103" s="681">
        <v>-19339192.407465786</v>
      </c>
      <c r="J103" s="682"/>
      <c r="L103" s="685"/>
    </row>
    <row r="104" spans="3:13">
      <c r="C104" s="673"/>
      <c r="D104" s="270"/>
      <c r="E104" s="274" t="s">
        <v>5038</v>
      </c>
      <c r="H104" s="681">
        <v>-2444973.0300000003</v>
      </c>
      <c r="J104" s="682"/>
    </row>
    <row r="105" spans="3:13">
      <c r="C105" s="673"/>
      <c r="D105" s="270"/>
      <c r="E105" s="270" t="s">
        <v>5039</v>
      </c>
      <c r="F105" s="270"/>
      <c r="G105" s="270"/>
      <c r="H105" s="275">
        <f>SUM(H66:H104)</f>
        <v>-468154252.26758504</v>
      </c>
    </row>
    <row r="106" spans="3:13">
      <c r="C106" s="673"/>
      <c r="D106" s="270"/>
      <c r="E106" s="270"/>
      <c r="F106" s="270"/>
      <c r="G106" s="270"/>
      <c r="H106" s="275"/>
    </row>
    <row r="107" spans="3:13">
      <c r="C107" s="270" t="s">
        <v>3685</v>
      </c>
      <c r="D107" s="270" t="s">
        <v>4928</v>
      </c>
      <c r="E107" s="270"/>
      <c r="F107" s="270"/>
      <c r="G107" s="270"/>
      <c r="H107" s="273">
        <f>H62+H105</f>
        <v>-468382835.72416604</v>
      </c>
    </row>
    <row r="108" spans="3:13">
      <c r="C108" s="673"/>
      <c r="D108" s="270"/>
      <c r="E108" s="270"/>
      <c r="F108" s="270"/>
      <c r="G108" s="270"/>
      <c r="H108" s="275"/>
    </row>
    <row r="109" spans="3:13">
      <c r="C109" s="270" t="s">
        <v>640</v>
      </c>
      <c r="D109" s="270" t="s">
        <v>4929</v>
      </c>
      <c r="E109" s="270"/>
      <c r="F109" s="270"/>
      <c r="G109" s="270"/>
      <c r="H109" s="273">
        <f>H54+H107</f>
        <v>17914521.048571169</v>
      </c>
      <c r="J109" s="674"/>
      <c r="L109" s="680"/>
      <c r="M109" s="680"/>
    </row>
    <row r="110" spans="3:13">
      <c r="C110" s="270"/>
      <c r="D110" s="270"/>
      <c r="E110" s="270" t="s">
        <v>5040</v>
      </c>
      <c r="F110" s="270"/>
      <c r="G110" s="270"/>
      <c r="H110" s="273">
        <v>293801</v>
      </c>
      <c r="J110" s="674"/>
      <c r="L110" s="680"/>
      <c r="M110" s="680"/>
    </row>
    <row r="111" spans="3:13">
      <c r="C111" s="270"/>
      <c r="D111" s="270"/>
      <c r="E111" s="270" t="s">
        <v>5041</v>
      </c>
      <c r="F111" s="270"/>
      <c r="G111" s="270"/>
      <c r="H111" s="273">
        <v>2416629.2910539312</v>
      </c>
      <c r="J111" s="674"/>
      <c r="L111" s="680"/>
      <c r="M111" s="680"/>
    </row>
    <row r="112" spans="3:13">
      <c r="C112" s="270"/>
      <c r="D112" s="270"/>
      <c r="E112" s="270"/>
      <c r="F112" s="270"/>
      <c r="G112" s="270"/>
      <c r="H112" s="273"/>
      <c r="J112" s="674"/>
      <c r="L112" s="680"/>
      <c r="M112" s="680"/>
    </row>
    <row r="113" spans="3:13" ht="16.5" thickBot="1">
      <c r="C113" s="270" t="s">
        <v>414</v>
      </c>
      <c r="D113" s="270" t="s">
        <v>5042</v>
      </c>
      <c r="E113" s="270"/>
      <c r="F113" s="270"/>
      <c r="G113" s="270"/>
      <c r="H113" s="273">
        <f>+H109+H110+H111</f>
        <v>20624951.339625102</v>
      </c>
      <c r="J113" s="686" t="s">
        <v>5165</v>
      </c>
      <c r="L113" s="680"/>
      <c r="M113" s="680"/>
    </row>
    <row r="114" spans="3:13" ht="7.5" customHeight="1" thickTop="1" thickBot="1">
      <c r="C114" s="687"/>
      <c r="D114" s="270"/>
      <c r="E114" s="270"/>
      <c r="F114" s="270"/>
      <c r="G114" s="270"/>
      <c r="H114" s="278"/>
      <c r="J114" s="674"/>
    </row>
    <row r="115" spans="3:13" ht="16.5" thickTop="1">
      <c r="C115" s="673"/>
      <c r="D115" s="270"/>
      <c r="E115" s="270"/>
      <c r="F115" s="270"/>
      <c r="G115" s="270"/>
      <c r="H115" s="279"/>
      <c r="L115" s="680"/>
    </row>
    <row r="116" spans="3:13">
      <c r="C116" s="688" t="s">
        <v>5043</v>
      </c>
      <c r="D116" s="271"/>
      <c r="E116" s="270"/>
      <c r="F116" s="678"/>
      <c r="G116" s="271"/>
      <c r="H116" s="271"/>
      <c r="L116" s="680"/>
    </row>
    <row r="117" spans="3:13" ht="16.5" thickBot="1">
      <c r="C117" s="270" t="s">
        <v>5044</v>
      </c>
      <c r="D117" s="270"/>
      <c r="E117" s="270"/>
      <c r="F117" s="270"/>
      <c r="G117" s="270"/>
      <c r="H117" s="280">
        <v>20624951</v>
      </c>
    </row>
    <row r="118" spans="3:13" ht="16.5" thickTop="1">
      <c r="C118" s="270"/>
      <c r="D118" s="270"/>
      <c r="E118" s="270"/>
      <c r="F118" s="270"/>
      <c r="G118" s="270"/>
      <c r="H118" s="281"/>
    </row>
    <row r="119" spans="3:13">
      <c r="C119" s="270"/>
      <c r="D119" s="270" t="s">
        <v>4934</v>
      </c>
      <c r="E119" s="270"/>
      <c r="F119" s="270"/>
      <c r="G119" s="270"/>
      <c r="H119" s="280">
        <f>H117*0.35</f>
        <v>7218732.8499999996</v>
      </c>
    </row>
    <row r="120" spans="3:13">
      <c r="C120" s="673"/>
      <c r="D120" s="270" t="s">
        <v>4935</v>
      </c>
      <c r="E120" s="282"/>
      <c r="F120" s="270"/>
      <c r="G120" s="270"/>
      <c r="H120" s="280">
        <v>0</v>
      </c>
    </row>
    <row r="121" spans="3:13">
      <c r="C121" s="673"/>
      <c r="D121" s="270" t="s">
        <v>525</v>
      </c>
      <c r="E121" s="270"/>
      <c r="F121" s="270"/>
      <c r="G121" s="270"/>
      <c r="H121" s="280">
        <v>1025769</v>
      </c>
    </row>
    <row r="122" spans="3:13">
      <c r="C122" s="673"/>
      <c r="D122" s="270"/>
      <c r="E122" s="270"/>
      <c r="F122" s="270"/>
      <c r="G122" s="270"/>
      <c r="H122" s="280"/>
    </row>
    <row r="123" spans="3:13" ht="16.5" thickBot="1">
      <c r="C123" s="673"/>
      <c r="D123" s="270" t="s">
        <v>4936</v>
      </c>
      <c r="E123" s="270"/>
      <c r="F123" s="270"/>
      <c r="G123" s="270"/>
      <c r="H123" s="280">
        <f>SUM(H119:H122)-1</f>
        <v>8244500.8499999996</v>
      </c>
      <c r="J123" s="686" t="s">
        <v>5165</v>
      </c>
    </row>
    <row r="124" spans="3:13" ht="16.5" thickTop="1">
      <c r="C124" s="673"/>
      <c r="D124" s="270"/>
      <c r="F124" s="270"/>
      <c r="G124" s="270"/>
      <c r="H124" s="281"/>
    </row>
    <row r="125" spans="3:13">
      <c r="C125" s="673"/>
      <c r="D125" s="270"/>
      <c r="F125" s="270"/>
      <c r="G125" s="270"/>
      <c r="H125" s="283"/>
    </row>
    <row r="126" spans="3:13">
      <c r="C126" s="688" t="s">
        <v>4937</v>
      </c>
      <c r="D126" s="270"/>
      <c r="F126" s="271"/>
      <c r="G126" s="271"/>
      <c r="H126" s="284"/>
    </row>
    <row r="127" spans="3:13">
      <c r="C127" s="673"/>
      <c r="D127" s="270" t="s">
        <v>4938</v>
      </c>
      <c r="F127" s="270"/>
      <c r="G127" s="270"/>
      <c r="H127" s="285">
        <v>8244501</v>
      </c>
    </row>
    <row r="128" spans="3:13">
      <c r="C128" s="270"/>
      <c r="D128" s="270" t="s">
        <v>4939</v>
      </c>
      <c r="F128" s="270"/>
      <c r="G128" s="270"/>
      <c r="H128" s="285">
        <v>0</v>
      </c>
    </row>
    <row r="129" spans="3:8">
      <c r="C129" s="673"/>
      <c r="D129" s="270"/>
      <c r="F129" s="270"/>
      <c r="G129" s="270"/>
      <c r="H129" s="286">
        <f>SUM(H127:H128)</f>
        <v>8244501</v>
      </c>
    </row>
  </sheetData>
  <conditionalFormatting sqref="J113">
    <cfRule type="cellIs" dxfId="3" priority="3" stopIfTrue="1" operator="equal">
      <formula>"OK"</formula>
    </cfRule>
    <cfRule type="cellIs" dxfId="2" priority="4" stopIfTrue="1" operator="notEqual">
      <formula>"OK"</formula>
    </cfRule>
  </conditionalFormatting>
  <conditionalFormatting sqref="J123">
    <cfRule type="cellIs" dxfId="1" priority="1" stopIfTrue="1" operator="equal">
      <formula>"OK"</formula>
    </cfRule>
    <cfRule type="cellIs" dxfId="0" priority="2" stopIfTrue="1" operator="notEqual">
      <formula>"OK"</formula>
    </cfRule>
  </conditionalFormatting>
  <pageMargins left="0.7" right="0.7" top="0.75" bottom="0.75" header="0.3" footer="0.3"/>
  <pageSetup scale="81" orientation="portrait" r:id="rId1"/>
  <colBreaks count="1" manualBreakCount="1">
    <brk id="8" max="1048575" man="1"/>
  </colBreaks>
</worksheet>
</file>

<file path=xl/worksheets/sheet43.xml><?xml version="1.0" encoding="utf-8"?>
<worksheet xmlns="http://schemas.openxmlformats.org/spreadsheetml/2006/main" xmlns:r="http://schemas.openxmlformats.org/officeDocument/2006/relationships">
  <sheetPr>
    <tabColor rgb="FF00B050"/>
  </sheetPr>
  <dimension ref="A1:IG142"/>
  <sheetViews>
    <sheetView view="pageBreakPreview" zoomScale="70" zoomScaleNormal="70" zoomScaleSheetLayoutView="70" workbookViewId="0">
      <selection activeCell="A9" sqref="A9"/>
    </sheetView>
  </sheetViews>
  <sheetFormatPr defaultColWidth="9.6640625" defaultRowHeight="15"/>
  <cols>
    <col min="1" max="1" width="4.6640625" style="199" customWidth="1"/>
    <col min="2" max="2" width="30.21875" style="199" customWidth="1"/>
    <col min="3" max="3" width="18.21875" style="666" customWidth="1"/>
    <col min="4" max="4" width="18.6640625" style="199" customWidth="1"/>
    <col min="5" max="5" width="18.5546875" style="199" customWidth="1"/>
    <col min="6" max="6" width="17.33203125" style="199" bestFit="1" customWidth="1"/>
    <col min="7" max="7" width="24.44140625" style="199" customWidth="1"/>
    <col min="8" max="8" width="19.6640625" style="199" customWidth="1"/>
    <col min="9" max="9" width="20.44140625" style="199" customWidth="1"/>
    <col min="10" max="11" width="18.6640625" style="199" customWidth="1"/>
    <col min="12" max="13" width="19.5546875" style="199" bestFit="1" customWidth="1"/>
    <col min="14" max="14" width="4.44140625" style="199" bestFit="1" customWidth="1"/>
    <col min="15" max="15" width="14.109375" style="199" bestFit="1" customWidth="1"/>
    <col min="16" max="16" width="12.5546875" style="199" bestFit="1" customWidth="1"/>
    <col min="17" max="16384" width="9.6640625" style="199"/>
  </cols>
  <sheetData>
    <row r="1" spans="1:241" ht="12.75" customHeight="1">
      <c r="A1" s="572" t="s">
        <v>446</v>
      </c>
      <c r="B1" s="573"/>
      <c r="C1" s="628"/>
      <c r="D1" s="196" t="s">
        <v>90</v>
      </c>
      <c r="E1" s="197" t="s">
        <v>2604</v>
      </c>
      <c r="F1" s="197" t="s">
        <v>449</v>
      </c>
      <c r="G1" s="574"/>
      <c r="H1" s="572" t="s">
        <v>446</v>
      </c>
      <c r="I1" s="575"/>
      <c r="J1" s="196" t="s">
        <v>90</v>
      </c>
      <c r="K1" s="575"/>
      <c r="L1" s="576" t="s">
        <v>2604</v>
      </c>
      <c r="M1" s="197" t="s">
        <v>449</v>
      </c>
      <c r="N1" s="574"/>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c r="CC1" s="198"/>
      <c r="CD1" s="198"/>
      <c r="CE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E1" s="198"/>
      <c r="DF1" s="198"/>
      <c r="DG1" s="198"/>
      <c r="DH1" s="198"/>
      <c r="DI1" s="198"/>
      <c r="DJ1" s="198"/>
      <c r="DK1" s="198"/>
      <c r="DL1" s="198"/>
      <c r="DM1" s="198"/>
      <c r="DN1" s="198"/>
      <c r="DO1" s="198"/>
      <c r="DP1" s="198"/>
      <c r="DQ1" s="198"/>
      <c r="DR1" s="198"/>
      <c r="DS1" s="198"/>
      <c r="DT1" s="198"/>
      <c r="DU1" s="198"/>
      <c r="DV1" s="198"/>
      <c r="DW1" s="198"/>
      <c r="DX1" s="198"/>
      <c r="DY1" s="198"/>
      <c r="DZ1" s="198"/>
      <c r="EA1" s="198"/>
      <c r="EB1" s="198"/>
      <c r="EC1" s="198"/>
      <c r="ED1" s="198"/>
      <c r="EE1" s="198"/>
      <c r="EF1" s="198"/>
      <c r="EG1" s="198"/>
      <c r="EH1" s="198"/>
      <c r="EI1" s="198"/>
      <c r="EJ1" s="198"/>
      <c r="EK1" s="198"/>
      <c r="EL1" s="198"/>
      <c r="EM1" s="198"/>
      <c r="EN1" s="198"/>
      <c r="EO1" s="198"/>
      <c r="EP1" s="198"/>
      <c r="EQ1" s="198"/>
      <c r="ER1" s="198"/>
      <c r="ES1" s="198"/>
      <c r="ET1" s="198"/>
      <c r="EU1" s="198"/>
      <c r="EV1" s="198"/>
      <c r="EW1" s="198"/>
      <c r="EX1" s="198"/>
      <c r="EY1" s="198"/>
      <c r="EZ1" s="198"/>
      <c r="FA1" s="198"/>
      <c r="FB1" s="198"/>
      <c r="FC1" s="198"/>
      <c r="FD1" s="198"/>
      <c r="FE1" s="198"/>
      <c r="FF1" s="198"/>
      <c r="FG1" s="198"/>
      <c r="FH1" s="198"/>
      <c r="FI1" s="198"/>
      <c r="FJ1" s="198"/>
      <c r="FK1" s="198"/>
      <c r="FL1" s="198"/>
      <c r="FM1" s="198"/>
      <c r="FN1" s="198"/>
      <c r="FO1" s="198"/>
      <c r="FP1" s="198"/>
      <c r="FQ1" s="198"/>
      <c r="FR1" s="198"/>
      <c r="FS1" s="198"/>
      <c r="FT1" s="198"/>
      <c r="FU1" s="198"/>
      <c r="FV1" s="198"/>
      <c r="FW1" s="198"/>
      <c r="FX1" s="198"/>
      <c r="FY1" s="198"/>
      <c r="FZ1" s="198"/>
      <c r="GA1" s="198"/>
      <c r="GB1" s="198"/>
      <c r="GC1" s="198"/>
      <c r="GD1" s="198"/>
      <c r="GE1" s="198"/>
      <c r="GF1" s="198"/>
      <c r="GG1" s="198"/>
      <c r="GH1" s="198"/>
      <c r="GI1" s="198"/>
      <c r="GJ1" s="198"/>
      <c r="GK1" s="198"/>
      <c r="GL1" s="198"/>
      <c r="GM1" s="198"/>
      <c r="GN1" s="198"/>
      <c r="GO1" s="198"/>
      <c r="GP1" s="198"/>
      <c r="GQ1" s="198"/>
      <c r="GR1" s="198"/>
      <c r="GS1" s="198"/>
      <c r="GT1" s="198"/>
      <c r="GU1" s="198"/>
      <c r="GV1" s="198"/>
      <c r="GW1" s="198"/>
      <c r="GX1" s="198"/>
      <c r="GY1" s="198"/>
      <c r="GZ1" s="198"/>
      <c r="HA1" s="198"/>
      <c r="HB1" s="198"/>
      <c r="HC1" s="198"/>
      <c r="HD1" s="198"/>
      <c r="HE1" s="198"/>
      <c r="HF1" s="198"/>
      <c r="HG1" s="198"/>
      <c r="HH1" s="198"/>
      <c r="HI1" s="198"/>
      <c r="HJ1" s="198"/>
      <c r="HK1" s="198"/>
      <c r="HL1" s="198"/>
      <c r="HM1" s="198"/>
      <c r="HN1" s="198"/>
      <c r="HO1" s="198"/>
      <c r="HP1" s="198"/>
      <c r="HQ1" s="198"/>
      <c r="HR1" s="198"/>
      <c r="HS1" s="198"/>
      <c r="HT1" s="198"/>
      <c r="HU1" s="198"/>
      <c r="HV1" s="198"/>
      <c r="HW1" s="198"/>
      <c r="HX1" s="198"/>
      <c r="HY1" s="198"/>
      <c r="HZ1" s="198"/>
      <c r="IA1" s="198"/>
      <c r="IB1" s="198"/>
      <c r="IC1" s="198"/>
      <c r="ID1" s="198"/>
      <c r="IE1" s="198"/>
      <c r="IF1" s="198"/>
      <c r="IG1" s="198"/>
    </row>
    <row r="2" spans="1:241" ht="12.75" customHeight="1">
      <c r="A2" s="200" t="s">
        <v>3553</v>
      </c>
      <c r="B2" s="198"/>
      <c r="C2" s="629"/>
      <c r="D2" s="201" t="s">
        <v>3379</v>
      </c>
      <c r="E2" s="202">
        <v>41912</v>
      </c>
      <c r="F2" s="203">
        <v>41639</v>
      </c>
      <c r="G2" s="568"/>
      <c r="H2" s="204" t="s">
        <v>3553</v>
      </c>
      <c r="I2" s="205"/>
      <c r="J2" s="201" t="s">
        <v>3379</v>
      </c>
      <c r="K2" s="205"/>
      <c r="L2" s="206">
        <f>E2</f>
        <v>41912</v>
      </c>
      <c r="M2" s="203">
        <f>F2</f>
        <v>41639</v>
      </c>
      <c r="N2" s="56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E2" s="198"/>
      <c r="DF2" s="198"/>
      <c r="DG2" s="198"/>
      <c r="DH2" s="198"/>
      <c r="DI2" s="198"/>
      <c r="DJ2" s="198"/>
      <c r="DK2" s="198"/>
      <c r="DL2" s="198"/>
      <c r="DM2" s="198"/>
      <c r="DN2" s="198"/>
      <c r="DO2" s="198"/>
      <c r="DP2" s="198"/>
      <c r="DQ2" s="198"/>
      <c r="DR2" s="198"/>
      <c r="DS2" s="198"/>
      <c r="DT2" s="198"/>
      <c r="DU2" s="198"/>
      <c r="DV2" s="198"/>
      <c r="DW2" s="198"/>
      <c r="DX2" s="198"/>
      <c r="DY2" s="198"/>
      <c r="DZ2" s="198"/>
      <c r="EA2" s="198"/>
      <c r="EB2" s="198"/>
      <c r="EC2" s="198"/>
      <c r="ED2" s="198"/>
      <c r="EE2" s="198"/>
      <c r="EF2" s="198"/>
      <c r="EG2" s="198"/>
      <c r="EH2" s="198"/>
      <c r="EI2" s="198"/>
      <c r="EJ2" s="198"/>
      <c r="EK2" s="198"/>
      <c r="EL2" s="198"/>
      <c r="EM2" s="198"/>
      <c r="EN2" s="198"/>
      <c r="EO2" s="198"/>
      <c r="EP2" s="198"/>
      <c r="EQ2" s="198"/>
      <c r="ER2" s="198"/>
      <c r="ES2" s="198"/>
      <c r="ET2" s="198"/>
      <c r="EU2" s="198"/>
      <c r="EV2" s="198"/>
      <c r="EW2" s="198"/>
      <c r="EX2" s="198"/>
      <c r="EY2" s="198"/>
      <c r="EZ2" s="198"/>
      <c r="FA2" s="198"/>
      <c r="FB2" s="198"/>
      <c r="FC2" s="198"/>
      <c r="FD2" s="198"/>
      <c r="FE2" s="198"/>
      <c r="FF2" s="198"/>
      <c r="FG2" s="198"/>
      <c r="FH2" s="198"/>
      <c r="FI2" s="198"/>
      <c r="FJ2" s="198"/>
      <c r="FK2" s="198"/>
      <c r="FL2" s="198"/>
      <c r="FM2" s="198"/>
      <c r="FN2" s="198"/>
      <c r="FO2" s="198"/>
      <c r="FP2" s="198"/>
      <c r="FQ2" s="198"/>
      <c r="FR2" s="198"/>
      <c r="FS2" s="198"/>
      <c r="FT2" s="198"/>
      <c r="FU2" s="198"/>
      <c r="FV2" s="198"/>
      <c r="FW2" s="198"/>
      <c r="FX2" s="198"/>
      <c r="FY2" s="198"/>
      <c r="FZ2" s="198"/>
      <c r="GA2" s="198"/>
      <c r="GB2" s="198"/>
      <c r="GC2" s="198"/>
      <c r="GD2" s="198"/>
      <c r="GE2" s="198"/>
      <c r="GF2" s="198"/>
      <c r="GG2" s="198"/>
      <c r="GH2" s="198"/>
      <c r="GI2" s="198"/>
      <c r="GJ2" s="198"/>
      <c r="GK2" s="198"/>
      <c r="GL2" s="198"/>
      <c r="GM2" s="198"/>
      <c r="GN2" s="198"/>
      <c r="GO2" s="198"/>
      <c r="GP2" s="198"/>
      <c r="GQ2" s="198"/>
      <c r="GR2" s="198"/>
      <c r="GS2" s="198"/>
      <c r="GT2" s="198"/>
      <c r="GU2" s="198"/>
      <c r="GV2" s="198"/>
      <c r="GW2" s="198"/>
      <c r="GX2" s="198"/>
      <c r="GY2" s="198"/>
      <c r="GZ2" s="198"/>
      <c r="HA2" s="198"/>
      <c r="HB2" s="198"/>
      <c r="HC2" s="198"/>
      <c r="HD2" s="198"/>
      <c r="HE2" s="198"/>
      <c r="HF2" s="198"/>
      <c r="HG2" s="198"/>
      <c r="HH2" s="198"/>
      <c r="HI2" s="198"/>
      <c r="HJ2" s="198"/>
      <c r="HK2" s="198"/>
      <c r="HL2" s="198"/>
      <c r="HM2" s="198"/>
      <c r="HN2" s="198"/>
      <c r="HO2" s="198"/>
      <c r="HP2" s="198"/>
      <c r="HQ2" s="198"/>
      <c r="HR2" s="198"/>
      <c r="HS2" s="198"/>
      <c r="HT2" s="198"/>
      <c r="HU2" s="198"/>
      <c r="HV2" s="198"/>
      <c r="HW2" s="198"/>
      <c r="HX2" s="198"/>
      <c r="HY2" s="198"/>
      <c r="HZ2" s="198"/>
      <c r="IA2" s="198"/>
      <c r="IB2" s="198"/>
      <c r="IC2" s="198"/>
      <c r="ID2" s="198"/>
      <c r="IE2" s="198"/>
      <c r="IF2" s="198"/>
      <c r="IG2" s="198"/>
    </row>
    <row r="3" spans="1:241" ht="15" customHeight="1">
      <c r="A3" s="207" t="s">
        <v>1468</v>
      </c>
      <c r="B3" s="208"/>
      <c r="C3" s="630"/>
      <c r="D3" s="208"/>
      <c r="E3" s="208"/>
      <c r="F3" s="208"/>
      <c r="G3" s="209"/>
      <c r="H3" s="207" t="s">
        <v>1469</v>
      </c>
      <c r="I3" s="208"/>
      <c r="J3" s="208"/>
      <c r="K3" s="208"/>
      <c r="L3" s="208"/>
      <c r="M3" s="208"/>
      <c r="N3" s="209"/>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c r="EP3" s="198"/>
      <c r="EQ3" s="198"/>
      <c r="ER3" s="198"/>
      <c r="ES3" s="198"/>
      <c r="ET3" s="198"/>
      <c r="EU3" s="198"/>
      <c r="EV3" s="198"/>
      <c r="EW3" s="198"/>
      <c r="EX3" s="198"/>
      <c r="EY3" s="198"/>
      <c r="EZ3" s="198"/>
      <c r="FA3" s="198"/>
      <c r="FB3" s="198"/>
      <c r="FC3" s="198"/>
      <c r="FD3" s="198"/>
      <c r="FE3" s="198"/>
      <c r="FF3" s="198"/>
      <c r="FG3" s="198"/>
      <c r="FH3" s="198"/>
      <c r="FI3" s="198"/>
      <c r="FJ3" s="198"/>
      <c r="FK3" s="198"/>
      <c r="FL3" s="198"/>
      <c r="FM3" s="198"/>
      <c r="FN3" s="198"/>
      <c r="FO3" s="198"/>
      <c r="FP3" s="198"/>
      <c r="FQ3" s="198"/>
      <c r="FR3" s="198"/>
      <c r="FS3" s="198"/>
      <c r="FT3" s="198"/>
      <c r="FU3" s="198"/>
      <c r="FV3" s="198"/>
      <c r="FW3" s="198"/>
      <c r="FX3" s="198"/>
      <c r="FY3" s="198"/>
      <c r="FZ3" s="198"/>
      <c r="GA3" s="198"/>
      <c r="GB3" s="198"/>
      <c r="GC3" s="198"/>
      <c r="GD3" s="198"/>
      <c r="GE3" s="198"/>
      <c r="GF3" s="198"/>
      <c r="GG3" s="198"/>
      <c r="GH3" s="198"/>
      <c r="GI3" s="198"/>
      <c r="GJ3" s="198"/>
      <c r="GK3" s="198"/>
      <c r="GL3" s="198"/>
      <c r="GM3" s="198"/>
      <c r="GN3" s="198"/>
      <c r="GO3" s="198"/>
      <c r="GP3" s="198"/>
      <c r="GQ3" s="198"/>
      <c r="GR3" s="198"/>
      <c r="GS3" s="198"/>
      <c r="GT3" s="198"/>
      <c r="GU3" s="198"/>
      <c r="GV3" s="198"/>
      <c r="GW3" s="198"/>
      <c r="GX3" s="198"/>
      <c r="GY3" s="198"/>
      <c r="GZ3" s="198"/>
      <c r="HA3" s="198"/>
      <c r="HB3" s="198"/>
      <c r="HC3" s="198"/>
      <c r="HD3" s="198"/>
      <c r="HE3" s="198"/>
      <c r="HF3" s="198"/>
      <c r="HG3" s="198"/>
      <c r="HH3" s="198"/>
      <c r="HI3" s="198"/>
      <c r="HJ3" s="198"/>
      <c r="HK3" s="198"/>
      <c r="HL3" s="198"/>
      <c r="HM3" s="198"/>
      <c r="HN3" s="198"/>
      <c r="HO3" s="198"/>
      <c r="HP3" s="198"/>
      <c r="HQ3" s="198"/>
      <c r="HR3" s="198"/>
      <c r="HS3" s="198"/>
      <c r="HT3" s="198"/>
      <c r="HU3" s="198"/>
      <c r="HV3" s="198"/>
      <c r="HW3" s="198"/>
      <c r="HX3" s="198"/>
      <c r="HY3" s="198"/>
      <c r="HZ3" s="198"/>
      <c r="IA3" s="198"/>
      <c r="IB3" s="198"/>
      <c r="IC3" s="198"/>
      <c r="ID3" s="198"/>
      <c r="IE3" s="198"/>
      <c r="IF3" s="198"/>
      <c r="IG3" s="198"/>
    </row>
    <row r="4" spans="1:241" ht="15" customHeight="1">
      <c r="A4" s="200"/>
      <c r="B4" s="198" t="s">
        <v>1470</v>
      </c>
      <c r="C4" s="629"/>
      <c r="D4" s="198"/>
      <c r="E4" s="198"/>
      <c r="F4" s="198"/>
      <c r="G4" s="568"/>
      <c r="H4" s="210" t="s">
        <v>974</v>
      </c>
      <c r="I4" s="198"/>
      <c r="J4" s="198"/>
      <c r="K4" s="198"/>
      <c r="L4" s="198"/>
      <c r="M4" s="198"/>
      <c r="N4" s="56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E4" s="198"/>
      <c r="DF4" s="198"/>
      <c r="DG4" s="198"/>
      <c r="DH4" s="198"/>
      <c r="DI4" s="198"/>
      <c r="DJ4" s="198"/>
      <c r="DK4" s="198"/>
      <c r="DL4" s="198"/>
      <c r="DM4" s="198"/>
      <c r="DN4" s="198"/>
      <c r="DO4" s="198"/>
      <c r="DP4" s="198"/>
      <c r="DQ4" s="198"/>
      <c r="DR4" s="198"/>
      <c r="DS4" s="198"/>
      <c r="DT4" s="198"/>
      <c r="DU4" s="198"/>
      <c r="DV4" s="198"/>
      <c r="DW4" s="198"/>
      <c r="DX4" s="198"/>
      <c r="DY4" s="198"/>
      <c r="DZ4" s="198"/>
      <c r="EA4" s="198"/>
      <c r="EB4" s="198"/>
      <c r="EC4" s="198"/>
      <c r="ED4" s="198"/>
      <c r="EE4" s="198"/>
      <c r="EF4" s="198"/>
      <c r="EG4" s="198"/>
      <c r="EH4" s="198"/>
      <c r="EI4" s="198"/>
      <c r="EJ4" s="198"/>
      <c r="EK4" s="198"/>
      <c r="EL4" s="198"/>
      <c r="EM4" s="198"/>
      <c r="EN4" s="198"/>
      <c r="EO4" s="198"/>
      <c r="EP4" s="198"/>
      <c r="EQ4" s="198"/>
      <c r="ER4" s="198"/>
      <c r="ES4" s="198"/>
      <c r="ET4" s="198"/>
      <c r="EU4" s="198"/>
      <c r="EV4" s="198"/>
      <c r="EW4" s="198"/>
      <c r="EX4" s="198"/>
      <c r="EY4" s="198"/>
      <c r="EZ4" s="198"/>
      <c r="FA4" s="198"/>
      <c r="FB4" s="198"/>
      <c r="FC4" s="198"/>
      <c r="FD4" s="198"/>
      <c r="FE4" s="198"/>
      <c r="FF4" s="198"/>
      <c r="FG4" s="198"/>
      <c r="FH4" s="198"/>
      <c r="FI4" s="198"/>
      <c r="FJ4" s="198"/>
      <c r="FK4" s="198"/>
      <c r="FL4" s="198"/>
      <c r="FM4" s="198"/>
      <c r="FN4" s="198"/>
      <c r="FO4" s="198"/>
      <c r="FP4" s="198"/>
      <c r="FQ4" s="198"/>
      <c r="FR4" s="198"/>
      <c r="FS4" s="198"/>
      <c r="FT4" s="198"/>
      <c r="FU4" s="198"/>
      <c r="FV4" s="198"/>
      <c r="FW4" s="198"/>
      <c r="FX4" s="198"/>
      <c r="FY4" s="198"/>
      <c r="FZ4" s="198"/>
      <c r="GA4" s="198"/>
      <c r="GB4" s="198"/>
      <c r="GC4" s="198"/>
      <c r="GD4" s="198"/>
      <c r="GE4" s="198"/>
      <c r="GF4" s="198"/>
      <c r="GG4" s="198"/>
      <c r="GH4" s="198"/>
      <c r="GI4" s="198"/>
      <c r="GJ4" s="198"/>
      <c r="GK4" s="198"/>
      <c r="GL4" s="198"/>
      <c r="GM4" s="198"/>
      <c r="GN4" s="198"/>
      <c r="GO4" s="198"/>
      <c r="GP4" s="198"/>
      <c r="GQ4" s="198"/>
      <c r="GR4" s="198"/>
      <c r="GS4" s="198"/>
      <c r="GT4" s="198"/>
      <c r="GU4" s="198"/>
      <c r="GV4" s="198"/>
      <c r="GW4" s="198"/>
      <c r="GX4" s="198"/>
      <c r="GY4" s="198"/>
      <c r="GZ4" s="198"/>
      <c r="HA4" s="198"/>
      <c r="HB4" s="198"/>
      <c r="HC4" s="198"/>
      <c r="HD4" s="198"/>
      <c r="HE4" s="198"/>
      <c r="HF4" s="198"/>
      <c r="HG4" s="198"/>
      <c r="HH4" s="198"/>
      <c r="HI4" s="198"/>
      <c r="HJ4" s="198"/>
      <c r="HK4" s="198"/>
      <c r="HL4" s="198"/>
      <c r="HM4" s="198"/>
      <c r="HN4" s="198"/>
      <c r="HO4" s="198"/>
      <c r="HP4" s="198"/>
      <c r="HQ4" s="198"/>
      <c r="HR4" s="198"/>
      <c r="HS4" s="198"/>
      <c r="HT4" s="198"/>
      <c r="HU4" s="198"/>
      <c r="HV4" s="198"/>
      <c r="HW4" s="198"/>
      <c r="HX4" s="198"/>
      <c r="HY4" s="198"/>
      <c r="HZ4" s="198"/>
      <c r="IA4" s="198"/>
      <c r="IB4" s="198"/>
      <c r="IC4" s="198"/>
      <c r="ID4" s="198"/>
      <c r="IE4" s="198"/>
      <c r="IF4" s="198"/>
      <c r="IG4" s="198"/>
    </row>
    <row r="5" spans="1:241" ht="12.75" customHeight="1">
      <c r="A5" s="200"/>
      <c r="B5" s="198" t="s">
        <v>975</v>
      </c>
      <c r="C5" s="629"/>
      <c r="D5" s="198"/>
      <c r="E5" s="198"/>
      <c r="F5" s="198"/>
      <c r="G5" s="568"/>
      <c r="H5" s="210" t="s">
        <v>976</v>
      </c>
      <c r="I5" s="198"/>
      <c r="J5" s="198"/>
      <c r="K5" s="198"/>
      <c r="L5" s="198"/>
      <c r="M5" s="198"/>
      <c r="N5" s="56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D5" s="198"/>
      <c r="FE5" s="198"/>
      <c r="FF5" s="198"/>
      <c r="FG5" s="198"/>
      <c r="FH5" s="198"/>
      <c r="FI5" s="198"/>
      <c r="FJ5" s="198"/>
      <c r="FK5" s="198"/>
      <c r="FL5" s="198"/>
      <c r="FM5" s="198"/>
      <c r="FN5" s="198"/>
      <c r="FO5" s="198"/>
      <c r="FP5" s="198"/>
      <c r="FQ5" s="198"/>
      <c r="FR5" s="198"/>
      <c r="FS5" s="198"/>
      <c r="FT5" s="198"/>
      <c r="FU5" s="198"/>
      <c r="FV5" s="198"/>
      <c r="FW5" s="198"/>
      <c r="FX5" s="198"/>
      <c r="FY5" s="198"/>
      <c r="FZ5" s="198"/>
      <c r="GA5" s="198"/>
      <c r="GB5" s="198"/>
      <c r="GC5" s="198"/>
      <c r="GD5" s="198"/>
      <c r="GE5" s="198"/>
      <c r="GF5" s="198"/>
      <c r="GG5" s="198"/>
      <c r="GH5" s="198"/>
      <c r="GI5" s="198"/>
      <c r="GJ5" s="198"/>
      <c r="GK5" s="198"/>
      <c r="GL5" s="198"/>
      <c r="GM5" s="198"/>
      <c r="GN5" s="198"/>
      <c r="GO5" s="198"/>
      <c r="GP5" s="198"/>
      <c r="GQ5" s="198"/>
      <c r="GR5" s="198"/>
      <c r="GS5" s="198"/>
      <c r="GT5" s="198"/>
      <c r="GU5" s="198"/>
      <c r="GV5" s="198"/>
      <c r="GW5" s="198"/>
      <c r="GX5" s="198"/>
      <c r="GY5" s="198"/>
      <c r="GZ5" s="198"/>
      <c r="HA5" s="198"/>
      <c r="HB5" s="198"/>
      <c r="HC5" s="198"/>
      <c r="HD5" s="198"/>
      <c r="HE5" s="198"/>
      <c r="HF5" s="198"/>
      <c r="HG5" s="198"/>
      <c r="HH5" s="198"/>
      <c r="HI5" s="198"/>
      <c r="HJ5" s="198"/>
      <c r="HK5" s="198"/>
      <c r="HL5" s="198"/>
      <c r="HM5" s="198"/>
      <c r="HN5" s="198"/>
      <c r="HO5" s="198"/>
      <c r="HP5" s="198"/>
      <c r="HQ5" s="198"/>
      <c r="HR5" s="198"/>
      <c r="HS5" s="198"/>
      <c r="HT5" s="198"/>
      <c r="HU5" s="198"/>
      <c r="HV5" s="198"/>
      <c r="HW5" s="198"/>
      <c r="HX5" s="198"/>
      <c r="HY5" s="198"/>
      <c r="HZ5" s="198"/>
      <c r="IA5" s="198"/>
      <c r="IB5" s="198"/>
      <c r="IC5" s="198"/>
      <c r="ID5" s="198"/>
      <c r="IE5" s="198"/>
      <c r="IF5" s="198"/>
      <c r="IG5" s="198"/>
    </row>
    <row r="6" spans="1:241" ht="12.75" customHeight="1">
      <c r="A6" s="200"/>
      <c r="B6" s="198" t="s">
        <v>295</v>
      </c>
      <c r="C6" s="629"/>
      <c r="D6" s="198"/>
      <c r="E6" s="198"/>
      <c r="F6" s="198"/>
      <c r="G6" s="568"/>
      <c r="H6" s="200" t="s">
        <v>296</v>
      </c>
      <c r="I6" s="198"/>
      <c r="J6" s="198"/>
      <c r="K6" s="198"/>
      <c r="L6" s="198"/>
      <c r="M6" s="198"/>
      <c r="N6" s="56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FL6" s="198"/>
      <c r="FM6" s="198"/>
      <c r="FN6" s="198"/>
      <c r="FO6" s="198"/>
      <c r="FP6" s="198"/>
      <c r="FQ6" s="198"/>
      <c r="FR6" s="198"/>
      <c r="FS6" s="198"/>
      <c r="FT6" s="198"/>
      <c r="FU6" s="198"/>
      <c r="FV6" s="198"/>
      <c r="FW6" s="198"/>
      <c r="FX6" s="198"/>
      <c r="FY6" s="198"/>
      <c r="FZ6" s="198"/>
      <c r="GA6" s="198"/>
      <c r="GB6" s="198"/>
      <c r="GC6" s="198"/>
      <c r="GD6" s="198"/>
      <c r="GE6" s="198"/>
      <c r="GF6" s="198"/>
      <c r="GG6" s="198"/>
      <c r="GH6" s="198"/>
      <c r="GI6" s="198"/>
      <c r="GJ6" s="198"/>
      <c r="GK6" s="198"/>
      <c r="GL6" s="198"/>
      <c r="GM6" s="198"/>
      <c r="GN6" s="198"/>
      <c r="GO6" s="198"/>
      <c r="GP6" s="198"/>
      <c r="GQ6" s="198"/>
      <c r="GR6" s="198"/>
      <c r="GS6" s="198"/>
      <c r="GT6" s="198"/>
      <c r="GU6" s="198"/>
      <c r="GV6" s="198"/>
      <c r="GW6" s="198"/>
      <c r="GX6" s="198"/>
      <c r="GY6" s="198"/>
      <c r="GZ6" s="198"/>
      <c r="HA6" s="198"/>
      <c r="HB6" s="198"/>
      <c r="HC6" s="198"/>
      <c r="HD6" s="198"/>
      <c r="HE6" s="198"/>
      <c r="HF6" s="198"/>
      <c r="HG6" s="198"/>
      <c r="HH6" s="198"/>
      <c r="HI6" s="198"/>
      <c r="HJ6" s="198"/>
      <c r="HK6" s="198"/>
      <c r="HL6" s="198"/>
      <c r="HM6" s="198"/>
      <c r="HN6" s="198"/>
      <c r="HO6" s="198"/>
      <c r="HP6" s="198"/>
      <c r="HQ6" s="198"/>
      <c r="HR6" s="198"/>
      <c r="HS6" s="198"/>
      <c r="HT6" s="198"/>
      <c r="HU6" s="198"/>
      <c r="HV6" s="198"/>
      <c r="HW6" s="198"/>
      <c r="HX6" s="198"/>
      <c r="HY6" s="198"/>
      <c r="HZ6" s="198"/>
      <c r="IA6" s="198"/>
      <c r="IB6" s="198"/>
      <c r="IC6" s="198"/>
      <c r="ID6" s="198"/>
      <c r="IE6" s="198"/>
      <c r="IF6" s="198"/>
      <c r="IG6" s="198"/>
    </row>
    <row r="7" spans="1:241" ht="12.75" customHeight="1">
      <c r="A7" s="200"/>
      <c r="B7" s="198" t="s">
        <v>297</v>
      </c>
      <c r="C7" s="629"/>
      <c r="D7" s="198"/>
      <c r="E7" s="198"/>
      <c r="F7" s="198"/>
      <c r="G7" s="568"/>
      <c r="H7" s="200" t="s">
        <v>298</v>
      </c>
      <c r="I7" s="198"/>
      <c r="J7" s="198"/>
      <c r="K7" s="198"/>
      <c r="L7" s="198"/>
      <c r="M7" s="198"/>
      <c r="N7" s="56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FL7" s="198"/>
      <c r="FM7" s="198"/>
      <c r="FN7" s="198"/>
      <c r="FO7" s="198"/>
      <c r="FP7" s="198"/>
      <c r="FQ7" s="198"/>
      <c r="FR7" s="198"/>
      <c r="FS7" s="198"/>
      <c r="FT7" s="198"/>
      <c r="FU7" s="198"/>
      <c r="FV7" s="198"/>
      <c r="FW7" s="198"/>
      <c r="FX7" s="198"/>
      <c r="FY7" s="198"/>
      <c r="FZ7" s="198"/>
      <c r="GA7" s="198"/>
      <c r="GB7" s="198"/>
      <c r="GC7" s="198"/>
      <c r="GD7" s="198"/>
      <c r="GE7" s="198"/>
      <c r="GF7" s="198"/>
      <c r="GG7" s="198"/>
      <c r="GH7" s="198"/>
      <c r="GI7" s="198"/>
      <c r="GJ7" s="198"/>
      <c r="GK7" s="198"/>
      <c r="GL7" s="198"/>
      <c r="GM7" s="198"/>
      <c r="GN7" s="198"/>
      <c r="GO7" s="198"/>
      <c r="GP7" s="198"/>
      <c r="GQ7" s="198"/>
      <c r="GR7" s="198"/>
      <c r="GS7" s="198"/>
      <c r="GT7" s="198"/>
      <c r="GU7" s="198"/>
      <c r="GV7" s="198"/>
      <c r="GW7" s="198"/>
      <c r="GX7" s="198"/>
      <c r="GY7" s="198"/>
      <c r="GZ7" s="198"/>
      <c r="HA7" s="198"/>
      <c r="HB7" s="198"/>
      <c r="HC7" s="198"/>
      <c r="HD7" s="198"/>
      <c r="HE7" s="198"/>
      <c r="HF7" s="198"/>
      <c r="HG7" s="198"/>
      <c r="HH7" s="198"/>
      <c r="HI7" s="198"/>
      <c r="HJ7" s="198"/>
      <c r="HK7" s="198"/>
      <c r="HL7" s="198"/>
      <c r="HM7" s="198"/>
      <c r="HN7" s="198"/>
      <c r="HO7" s="198"/>
      <c r="HP7" s="198"/>
      <c r="HQ7" s="198"/>
      <c r="HR7" s="198"/>
      <c r="HS7" s="198"/>
      <c r="HT7" s="198"/>
      <c r="HU7" s="198"/>
      <c r="HV7" s="198"/>
      <c r="HW7" s="198"/>
      <c r="HX7" s="198"/>
      <c r="HY7" s="198"/>
      <c r="HZ7" s="198"/>
      <c r="IA7" s="198"/>
      <c r="IB7" s="198"/>
      <c r="IC7" s="198"/>
      <c r="ID7" s="198"/>
      <c r="IE7" s="198"/>
      <c r="IF7" s="198"/>
      <c r="IG7" s="198"/>
    </row>
    <row r="8" spans="1:241" ht="12.75" customHeight="1">
      <c r="A8" s="200"/>
      <c r="B8" s="198" t="s">
        <v>299</v>
      </c>
      <c r="C8" s="629"/>
      <c r="D8" s="198"/>
      <c r="E8" s="198"/>
      <c r="F8" s="198"/>
      <c r="G8" s="568"/>
      <c r="H8" s="200" t="s">
        <v>300</v>
      </c>
      <c r="I8" s="198"/>
      <c r="J8" s="198"/>
      <c r="K8" s="198"/>
      <c r="L8" s="198"/>
      <c r="M8" s="198"/>
      <c r="N8" s="56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c r="CI8" s="198"/>
      <c r="CJ8" s="198"/>
      <c r="CK8" s="198"/>
      <c r="CL8" s="198"/>
      <c r="CM8" s="198"/>
      <c r="CN8" s="198"/>
      <c r="CO8" s="198"/>
      <c r="CP8" s="198"/>
      <c r="CQ8" s="19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c r="EF8" s="198"/>
      <c r="EG8" s="198"/>
      <c r="EH8" s="198"/>
      <c r="EI8" s="198"/>
      <c r="EJ8" s="198"/>
      <c r="EK8" s="198"/>
      <c r="EL8" s="198"/>
      <c r="EM8" s="198"/>
      <c r="EN8" s="198"/>
      <c r="EO8" s="198"/>
      <c r="EP8" s="198"/>
      <c r="EQ8" s="198"/>
      <c r="ER8" s="198"/>
      <c r="ES8" s="198"/>
      <c r="ET8" s="198"/>
      <c r="EU8" s="198"/>
      <c r="EV8" s="198"/>
      <c r="EW8" s="198"/>
      <c r="EX8" s="198"/>
      <c r="EY8" s="198"/>
      <c r="EZ8" s="198"/>
      <c r="FA8" s="198"/>
      <c r="FB8" s="198"/>
      <c r="FC8" s="198"/>
      <c r="FD8" s="198"/>
      <c r="FE8" s="198"/>
      <c r="FF8" s="198"/>
      <c r="FG8" s="198"/>
      <c r="FH8" s="198"/>
      <c r="FI8" s="198"/>
      <c r="FJ8" s="198"/>
      <c r="FK8" s="198"/>
      <c r="FL8" s="198"/>
      <c r="FM8" s="198"/>
      <c r="FN8" s="198"/>
      <c r="FO8" s="198"/>
      <c r="FP8" s="198"/>
      <c r="FQ8" s="198"/>
      <c r="FR8" s="198"/>
      <c r="FS8" s="198"/>
      <c r="FT8" s="198"/>
      <c r="FU8" s="198"/>
      <c r="FV8" s="198"/>
      <c r="FW8" s="198"/>
      <c r="FX8" s="198"/>
      <c r="FY8" s="198"/>
      <c r="FZ8" s="198"/>
      <c r="GA8" s="198"/>
      <c r="GB8" s="198"/>
      <c r="GC8" s="198"/>
      <c r="GD8" s="198"/>
      <c r="GE8" s="198"/>
      <c r="GF8" s="198"/>
      <c r="GG8" s="198"/>
      <c r="GH8" s="198"/>
      <c r="GI8" s="198"/>
      <c r="GJ8" s="198"/>
      <c r="GK8" s="198"/>
      <c r="GL8" s="198"/>
      <c r="GM8" s="198"/>
      <c r="GN8" s="198"/>
      <c r="GO8" s="198"/>
      <c r="GP8" s="198"/>
      <c r="GQ8" s="198"/>
      <c r="GR8" s="198"/>
      <c r="GS8" s="198"/>
      <c r="GT8" s="198"/>
      <c r="GU8" s="198"/>
      <c r="GV8" s="198"/>
      <c r="GW8" s="198"/>
      <c r="GX8" s="198"/>
      <c r="GY8" s="198"/>
      <c r="GZ8" s="198"/>
      <c r="HA8" s="198"/>
      <c r="HB8" s="198"/>
      <c r="HC8" s="198"/>
      <c r="HD8" s="198"/>
      <c r="HE8" s="198"/>
      <c r="HF8" s="198"/>
      <c r="HG8" s="198"/>
      <c r="HH8" s="198"/>
      <c r="HI8" s="198"/>
      <c r="HJ8" s="198"/>
      <c r="HK8" s="198"/>
      <c r="HL8" s="198"/>
      <c r="HM8" s="198"/>
      <c r="HN8" s="198"/>
      <c r="HO8" s="198"/>
      <c r="HP8" s="198"/>
      <c r="HQ8" s="198"/>
      <c r="HR8" s="198"/>
      <c r="HS8" s="198"/>
      <c r="HT8" s="198"/>
      <c r="HU8" s="198"/>
      <c r="HV8" s="198"/>
      <c r="HW8" s="198"/>
      <c r="HX8" s="198"/>
      <c r="HY8" s="198"/>
      <c r="HZ8" s="198"/>
      <c r="IA8" s="198"/>
      <c r="IB8" s="198"/>
      <c r="IC8" s="198"/>
      <c r="ID8" s="198"/>
      <c r="IE8" s="198"/>
      <c r="IF8" s="198"/>
      <c r="IG8" s="198"/>
    </row>
    <row r="9" spans="1:241" ht="12.75" customHeight="1">
      <c r="A9" s="200"/>
      <c r="B9" s="198" t="s">
        <v>301</v>
      </c>
      <c r="C9" s="629"/>
      <c r="D9" s="198"/>
      <c r="E9" s="198"/>
      <c r="F9" s="198"/>
      <c r="G9" s="568"/>
      <c r="H9" s="200" t="s">
        <v>302</v>
      </c>
      <c r="I9" s="198"/>
      <c r="J9" s="198"/>
      <c r="K9" s="198"/>
      <c r="L9" s="198"/>
      <c r="M9" s="198"/>
      <c r="N9" s="56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c r="CC9" s="198"/>
      <c r="CD9" s="198"/>
      <c r="CE9" s="198"/>
      <c r="CF9" s="198"/>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E9" s="198"/>
      <c r="DF9" s="198"/>
      <c r="DG9" s="198"/>
      <c r="DH9" s="198"/>
      <c r="DI9" s="198"/>
      <c r="DJ9" s="198"/>
      <c r="DK9" s="198"/>
      <c r="DL9" s="198"/>
      <c r="DM9" s="198"/>
      <c r="DN9" s="198"/>
      <c r="DO9" s="198"/>
      <c r="DP9" s="198"/>
      <c r="DQ9" s="198"/>
      <c r="DR9" s="198"/>
      <c r="DS9" s="198"/>
      <c r="DT9" s="198"/>
      <c r="DU9" s="198"/>
      <c r="DV9" s="198"/>
      <c r="DW9" s="198"/>
      <c r="DX9" s="198"/>
      <c r="DY9" s="198"/>
      <c r="DZ9" s="198"/>
      <c r="EA9" s="198"/>
      <c r="EB9" s="198"/>
      <c r="EC9" s="198"/>
      <c r="ED9" s="198"/>
      <c r="EE9" s="198"/>
      <c r="EF9" s="198"/>
      <c r="EG9" s="198"/>
      <c r="EH9" s="198"/>
      <c r="EI9" s="198"/>
      <c r="EJ9" s="198"/>
      <c r="EK9" s="198"/>
      <c r="EL9" s="198"/>
      <c r="EM9" s="198"/>
      <c r="EN9" s="198"/>
      <c r="EO9" s="198"/>
      <c r="EP9" s="198"/>
      <c r="EQ9" s="198"/>
      <c r="ER9" s="198"/>
      <c r="ES9" s="198"/>
      <c r="ET9" s="198"/>
      <c r="EU9" s="198"/>
      <c r="EV9" s="198"/>
      <c r="EW9" s="198"/>
      <c r="EX9" s="198"/>
      <c r="EY9" s="198"/>
      <c r="EZ9" s="198"/>
      <c r="FA9" s="198"/>
      <c r="FB9" s="198"/>
      <c r="FC9" s="198"/>
      <c r="FD9" s="198"/>
      <c r="FE9" s="198"/>
      <c r="FF9" s="198"/>
      <c r="FG9" s="198"/>
      <c r="FH9" s="198"/>
      <c r="FI9" s="198"/>
      <c r="FJ9" s="198"/>
      <c r="FK9" s="198"/>
      <c r="FL9" s="198"/>
      <c r="FM9" s="198"/>
      <c r="FN9" s="198"/>
      <c r="FO9" s="198"/>
      <c r="FP9" s="198"/>
      <c r="FQ9" s="198"/>
      <c r="FR9" s="198"/>
      <c r="FS9" s="198"/>
      <c r="FT9" s="198"/>
      <c r="FU9" s="198"/>
      <c r="FV9" s="198"/>
      <c r="FW9" s="198"/>
      <c r="FX9" s="198"/>
      <c r="FY9" s="198"/>
      <c r="FZ9" s="198"/>
      <c r="GA9" s="198"/>
      <c r="GB9" s="198"/>
      <c r="GC9" s="198"/>
      <c r="GD9" s="198"/>
      <c r="GE9" s="198"/>
      <c r="GF9" s="198"/>
      <c r="GG9" s="198"/>
      <c r="GH9" s="198"/>
      <c r="GI9" s="198"/>
      <c r="GJ9" s="198"/>
      <c r="GK9" s="198"/>
      <c r="GL9" s="198"/>
      <c r="GM9" s="198"/>
      <c r="GN9" s="198"/>
      <c r="GO9" s="198"/>
      <c r="GP9" s="198"/>
      <c r="GQ9" s="198"/>
      <c r="GR9" s="198"/>
      <c r="GS9" s="198"/>
      <c r="GT9" s="198"/>
      <c r="GU9" s="198"/>
      <c r="GV9" s="198"/>
      <c r="GW9" s="198"/>
      <c r="GX9" s="198"/>
      <c r="GY9" s="198"/>
      <c r="GZ9" s="198"/>
      <c r="HA9" s="198"/>
      <c r="HB9" s="198"/>
      <c r="HC9" s="198"/>
      <c r="HD9" s="198"/>
      <c r="HE9" s="198"/>
      <c r="HF9" s="198"/>
      <c r="HG9" s="198"/>
      <c r="HH9" s="198"/>
      <c r="HI9" s="198"/>
      <c r="HJ9" s="198"/>
      <c r="HK9" s="198"/>
      <c r="HL9" s="198"/>
      <c r="HM9" s="198"/>
      <c r="HN9" s="198"/>
      <c r="HO9" s="198"/>
      <c r="HP9" s="198"/>
      <c r="HQ9" s="198"/>
      <c r="HR9" s="198"/>
      <c r="HS9" s="198"/>
      <c r="HT9" s="198"/>
      <c r="HU9" s="198"/>
      <c r="HV9" s="198"/>
      <c r="HW9" s="198"/>
      <c r="HX9" s="198"/>
      <c r="HY9" s="198"/>
      <c r="HZ9" s="198"/>
      <c r="IA9" s="198"/>
      <c r="IB9" s="198"/>
      <c r="IC9" s="198"/>
      <c r="ID9" s="198"/>
      <c r="IE9" s="198"/>
      <c r="IF9" s="198"/>
      <c r="IG9" s="198"/>
    </row>
    <row r="10" spans="1:241" ht="12.6" customHeight="1">
      <c r="A10" s="200"/>
      <c r="B10" s="198" t="s">
        <v>303</v>
      </c>
      <c r="C10" s="629"/>
      <c r="D10" s="198"/>
      <c r="E10" s="198"/>
      <c r="F10" s="198"/>
      <c r="G10" s="568"/>
      <c r="H10" s="200"/>
      <c r="I10" s="198"/>
      <c r="J10" s="198"/>
      <c r="K10" s="198"/>
      <c r="L10" s="198"/>
      <c r="M10" s="198"/>
      <c r="N10" s="56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8"/>
      <c r="FL10" s="198"/>
      <c r="FM10" s="198"/>
      <c r="FN10" s="198"/>
      <c r="FO10" s="198"/>
      <c r="FP10" s="198"/>
      <c r="FQ10" s="198"/>
      <c r="FR10" s="198"/>
      <c r="FS10" s="198"/>
      <c r="FT10" s="198"/>
      <c r="FU10" s="198"/>
      <c r="FV10" s="198"/>
      <c r="FW10" s="198"/>
      <c r="FX10" s="198"/>
      <c r="FY10" s="198"/>
      <c r="FZ10" s="198"/>
      <c r="GA10" s="198"/>
      <c r="GB10" s="198"/>
      <c r="GC10" s="198"/>
      <c r="GD10" s="198"/>
      <c r="GE10" s="198"/>
      <c r="GF10" s="198"/>
      <c r="GG10" s="198"/>
      <c r="GH10" s="198"/>
      <c r="GI10" s="198"/>
      <c r="GJ10" s="198"/>
      <c r="GK10" s="198"/>
      <c r="GL10" s="198"/>
      <c r="GM10" s="198"/>
      <c r="GN10" s="198"/>
      <c r="GO10" s="198"/>
      <c r="GP10" s="198"/>
      <c r="GQ10" s="198"/>
      <c r="GR10" s="198"/>
      <c r="GS10" s="198"/>
      <c r="GT10" s="198"/>
      <c r="GU10" s="198"/>
      <c r="GV10" s="198"/>
      <c r="GW10" s="198"/>
      <c r="GX10" s="198"/>
      <c r="GY10" s="198"/>
      <c r="GZ10" s="198"/>
      <c r="HA10" s="198"/>
      <c r="HB10" s="198"/>
      <c r="HC10" s="198"/>
      <c r="HD10" s="198"/>
      <c r="HE10" s="198"/>
      <c r="HF10" s="198"/>
      <c r="HG10" s="198"/>
      <c r="HH10" s="198"/>
      <c r="HI10" s="198"/>
      <c r="HJ10" s="198"/>
      <c r="HK10" s="198"/>
      <c r="HL10" s="198"/>
      <c r="HM10" s="198"/>
      <c r="HN10" s="198"/>
      <c r="HO10" s="198"/>
      <c r="HP10" s="198"/>
      <c r="HQ10" s="198"/>
      <c r="HR10" s="198"/>
      <c r="HS10" s="198"/>
      <c r="HT10" s="198"/>
      <c r="HU10" s="198"/>
      <c r="HV10" s="198"/>
      <c r="HW10" s="198"/>
      <c r="HX10" s="198"/>
      <c r="HY10" s="198"/>
      <c r="HZ10" s="198"/>
      <c r="IA10" s="198"/>
      <c r="IB10" s="198"/>
      <c r="IC10" s="198"/>
      <c r="ID10" s="198"/>
      <c r="IE10" s="198"/>
      <c r="IF10" s="198"/>
      <c r="IG10" s="198"/>
    </row>
    <row r="11" spans="1:241" ht="15.6" customHeight="1">
      <c r="A11" s="200"/>
      <c r="B11" s="198" t="s">
        <v>304</v>
      </c>
      <c r="C11" s="629"/>
      <c r="D11" s="198"/>
      <c r="E11" s="198"/>
      <c r="F11" s="198"/>
      <c r="G11" s="568"/>
      <c r="H11" s="211" t="s">
        <v>305</v>
      </c>
      <c r="I11" s="198"/>
      <c r="J11" s="198"/>
      <c r="K11" s="198"/>
      <c r="L11" s="198"/>
      <c r="M11" s="198"/>
      <c r="N11" s="56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FL11" s="198"/>
      <c r="FM11" s="198"/>
      <c r="FN11" s="198"/>
      <c r="FO11" s="198"/>
      <c r="FP11" s="198"/>
      <c r="FQ11" s="198"/>
      <c r="FR11" s="198"/>
      <c r="FS11" s="198"/>
      <c r="FT11" s="198"/>
      <c r="FU11" s="198"/>
      <c r="FV11" s="198"/>
      <c r="FW11" s="198"/>
      <c r="FX11" s="198"/>
      <c r="FY11" s="198"/>
      <c r="FZ11" s="198"/>
      <c r="GA11" s="198"/>
      <c r="GB11" s="198"/>
      <c r="GC11" s="198"/>
      <c r="GD11" s="198"/>
      <c r="GE11" s="198"/>
      <c r="GF11" s="198"/>
      <c r="GG11" s="198"/>
      <c r="GH11" s="198"/>
      <c r="GI11" s="198"/>
      <c r="GJ11" s="198"/>
      <c r="GK11" s="198"/>
      <c r="GL11" s="198"/>
      <c r="GM11" s="198"/>
      <c r="GN11" s="198"/>
      <c r="GO11" s="198"/>
      <c r="GP11" s="198"/>
      <c r="GQ11" s="198"/>
      <c r="GR11" s="198"/>
      <c r="GS11" s="198"/>
      <c r="GT11" s="198"/>
      <c r="GU11" s="198"/>
      <c r="GV11" s="198"/>
      <c r="GW11" s="198"/>
      <c r="GX11" s="198"/>
      <c r="GY11" s="198"/>
      <c r="GZ11" s="198"/>
      <c r="HA11" s="198"/>
      <c r="HB11" s="198"/>
      <c r="HC11" s="198"/>
      <c r="HD11" s="198"/>
      <c r="HE11" s="198"/>
      <c r="HF11" s="198"/>
      <c r="HG11" s="198"/>
      <c r="HH11" s="198"/>
      <c r="HI11" s="198"/>
      <c r="HJ11" s="198"/>
      <c r="HK11" s="198"/>
      <c r="HL11" s="198"/>
      <c r="HM11" s="198"/>
      <c r="HN11" s="198"/>
      <c r="HO11" s="198"/>
      <c r="HP11" s="198"/>
      <c r="HQ11" s="198"/>
      <c r="HR11" s="198"/>
      <c r="HS11" s="198"/>
      <c r="HT11" s="198"/>
      <c r="HU11" s="198"/>
      <c r="HV11" s="198"/>
      <c r="HW11" s="198"/>
      <c r="HX11" s="198"/>
      <c r="HY11" s="198"/>
      <c r="HZ11" s="198"/>
      <c r="IA11" s="198"/>
      <c r="IB11" s="198"/>
      <c r="IC11" s="198"/>
      <c r="ID11" s="198"/>
      <c r="IE11" s="198"/>
      <c r="IF11" s="198"/>
      <c r="IG11" s="198"/>
    </row>
    <row r="12" spans="1:241" ht="12.75" customHeight="1">
      <c r="A12" s="200"/>
      <c r="B12" s="198" t="s">
        <v>306</v>
      </c>
      <c r="C12" s="629"/>
      <c r="D12" s="198"/>
      <c r="E12" s="198"/>
      <c r="F12" s="198"/>
      <c r="G12" s="568"/>
      <c r="H12" s="200"/>
      <c r="I12" s="198"/>
      <c r="J12" s="198"/>
      <c r="K12" s="198"/>
      <c r="L12" s="198"/>
      <c r="M12" s="198"/>
      <c r="N12" s="56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c r="GQ12" s="198"/>
      <c r="GR12" s="198"/>
      <c r="GS12" s="198"/>
      <c r="GT12" s="198"/>
      <c r="GU12" s="198"/>
      <c r="GV12" s="198"/>
      <c r="GW12" s="198"/>
      <c r="GX12" s="198"/>
      <c r="GY12" s="198"/>
      <c r="GZ12" s="198"/>
      <c r="HA12" s="198"/>
      <c r="HB12" s="198"/>
      <c r="HC12" s="198"/>
      <c r="HD12" s="198"/>
      <c r="HE12" s="198"/>
      <c r="HF12" s="198"/>
      <c r="HG12" s="198"/>
      <c r="HH12" s="198"/>
      <c r="HI12" s="198"/>
      <c r="HJ12" s="198"/>
      <c r="HK12" s="198"/>
      <c r="HL12" s="198"/>
      <c r="HM12" s="198"/>
      <c r="HN12" s="198"/>
      <c r="HO12" s="198"/>
      <c r="HP12" s="198"/>
      <c r="HQ12" s="198"/>
      <c r="HR12" s="198"/>
      <c r="HS12" s="198"/>
      <c r="HT12" s="198"/>
      <c r="HU12" s="198"/>
      <c r="HV12" s="198"/>
      <c r="HW12" s="198"/>
      <c r="HX12" s="198"/>
      <c r="HY12" s="198"/>
      <c r="HZ12" s="198"/>
      <c r="IA12" s="198"/>
      <c r="IB12" s="198"/>
      <c r="IC12" s="198"/>
      <c r="ID12" s="198"/>
      <c r="IE12" s="198"/>
      <c r="IF12" s="198"/>
      <c r="IG12" s="198"/>
    </row>
    <row r="13" spans="1:241" ht="12.75" customHeight="1">
      <c r="A13" s="200"/>
      <c r="B13" s="198" t="s">
        <v>307</v>
      </c>
      <c r="C13" s="629"/>
      <c r="D13" s="198"/>
      <c r="E13" s="198"/>
      <c r="F13" s="198"/>
      <c r="G13" s="568"/>
      <c r="H13" s="200" t="s">
        <v>186</v>
      </c>
      <c r="I13" s="198"/>
      <c r="J13" s="198"/>
      <c r="K13" s="198"/>
      <c r="L13" s="198"/>
      <c r="M13" s="198"/>
      <c r="N13" s="56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E13" s="198"/>
      <c r="DF13" s="198"/>
      <c r="DG13" s="198"/>
      <c r="DH13" s="198"/>
      <c r="DI13" s="198"/>
      <c r="DJ13" s="198"/>
      <c r="DK13" s="198"/>
      <c r="DL13" s="198"/>
      <c r="DM13" s="198"/>
      <c r="DN13" s="198"/>
      <c r="DO13" s="198"/>
      <c r="DP13" s="198"/>
      <c r="DQ13" s="198"/>
      <c r="DR13" s="198"/>
      <c r="DS13" s="198"/>
      <c r="DT13" s="198"/>
      <c r="DU13" s="198"/>
      <c r="DV13" s="198"/>
      <c r="DW13" s="198"/>
      <c r="DX13" s="198"/>
      <c r="DY13" s="198"/>
      <c r="DZ13" s="198"/>
      <c r="EA13" s="198"/>
      <c r="EB13" s="198"/>
      <c r="EC13" s="198"/>
      <c r="ED13" s="198"/>
      <c r="EE13" s="198"/>
      <c r="EF13" s="198"/>
      <c r="EG13" s="198"/>
      <c r="EH13" s="198"/>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198"/>
      <c r="FE13" s="198"/>
      <c r="FF13" s="198"/>
      <c r="FG13" s="198"/>
      <c r="FH13" s="198"/>
      <c r="FI13" s="198"/>
      <c r="FJ13" s="198"/>
      <c r="FK13" s="198"/>
      <c r="FL13" s="198"/>
      <c r="FM13" s="198"/>
      <c r="FN13" s="198"/>
      <c r="FO13" s="198"/>
      <c r="FP13" s="198"/>
      <c r="FQ13" s="198"/>
      <c r="FR13" s="198"/>
      <c r="FS13" s="198"/>
      <c r="FT13" s="198"/>
      <c r="FU13" s="198"/>
      <c r="FV13" s="198"/>
      <c r="FW13" s="198"/>
      <c r="FX13" s="198"/>
      <c r="FY13" s="198"/>
      <c r="FZ13" s="198"/>
      <c r="GA13" s="198"/>
      <c r="GB13" s="198"/>
      <c r="GC13" s="198"/>
      <c r="GD13" s="198"/>
      <c r="GE13" s="198"/>
      <c r="GF13" s="198"/>
      <c r="GG13" s="198"/>
      <c r="GH13" s="198"/>
      <c r="GI13" s="198"/>
      <c r="GJ13" s="198"/>
      <c r="GK13" s="198"/>
      <c r="GL13" s="198"/>
      <c r="GM13" s="198"/>
      <c r="GN13" s="198"/>
      <c r="GO13" s="198"/>
      <c r="GP13" s="198"/>
      <c r="GQ13" s="198"/>
      <c r="GR13" s="198"/>
      <c r="GS13" s="198"/>
      <c r="GT13" s="198"/>
      <c r="GU13" s="198"/>
      <c r="GV13" s="198"/>
      <c r="GW13" s="198"/>
      <c r="GX13" s="198"/>
      <c r="GY13" s="198"/>
      <c r="GZ13" s="198"/>
      <c r="HA13" s="198"/>
      <c r="HB13" s="198"/>
      <c r="HC13" s="198"/>
      <c r="HD13" s="198"/>
      <c r="HE13" s="198"/>
      <c r="HF13" s="198"/>
      <c r="HG13" s="198"/>
      <c r="HH13" s="198"/>
      <c r="HI13" s="198"/>
      <c r="HJ13" s="198"/>
      <c r="HK13" s="198"/>
      <c r="HL13" s="198"/>
      <c r="HM13" s="198"/>
      <c r="HN13" s="198"/>
      <c r="HO13" s="198"/>
      <c r="HP13" s="198"/>
      <c r="HQ13" s="198"/>
      <c r="HR13" s="198"/>
      <c r="HS13" s="198"/>
      <c r="HT13" s="198"/>
      <c r="HU13" s="198"/>
      <c r="HV13" s="198"/>
      <c r="HW13" s="198"/>
      <c r="HX13" s="198"/>
      <c r="HY13" s="198"/>
      <c r="HZ13" s="198"/>
      <c r="IA13" s="198"/>
      <c r="IB13" s="198"/>
      <c r="IC13" s="198"/>
      <c r="ID13" s="198"/>
      <c r="IE13" s="198"/>
      <c r="IF13" s="198"/>
      <c r="IG13" s="198"/>
    </row>
    <row r="14" spans="1:241" ht="12.75" customHeight="1">
      <c r="A14" s="200"/>
      <c r="B14" s="198" t="s">
        <v>187</v>
      </c>
      <c r="C14" s="629"/>
      <c r="D14" s="198"/>
      <c r="E14" s="198"/>
      <c r="F14" s="198"/>
      <c r="G14" s="568"/>
      <c r="H14" s="200"/>
      <c r="I14" s="198"/>
      <c r="J14" s="198"/>
      <c r="K14" s="198"/>
      <c r="L14" s="198"/>
      <c r="M14" s="198"/>
      <c r="N14" s="56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c r="CC14" s="198"/>
      <c r="CD14" s="198"/>
      <c r="CE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c r="DI14" s="198"/>
      <c r="DJ14" s="198"/>
      <c r="DK14" s="198"/>
      <c r="DL14" s="198"/>
      <c r="DM14" s="198"/>
      <c r="DN14" s="198"/>
      <c r="DO14" s="198"/>
      <c r="DP14" s="198"/>
      <c r="DQ14" s="198"/>
      <c r="DR14" s="198"/>
      <c r="DS14" s="198"/>
      <c r="DT14" s="198"/>
      <c r="DU14" s="198"/>
      <c r="DV14" s="198"/>
      <c r="DW14" s="198"/>
      <c r="DX14" s="198"/>
      <c r="DY14" s="198"/>
      <c r="DZ14" s="198"/>
      <c r="EA14" s="198"/>
      <c r="EB14" s="198"/>
      <c r="EC14" s="198"/>
      <c r="ED14" s="198"/>
      <c r="EE14" s="198"/>
      <c r="EF14" s="198"/>
      <c r="EG14" s="198"/>
      <c r="EH14" s="198"/>
      <c r="EI14" s="198"/>
      <c r="EJ14" s="198"/>
      <c r="EK14" s="198"/>
      <c r="EL14" s="198"/>
      <c r="EM14" s="198"/>
      <c r="EN14" s="198"/>
      <c r="EO14" s="198"/>
      <c r="EP14" s="198"/>
      <c r="EQ14" s="198"/>
      <c r="ER14" s="198"/>
      <c r="ES14" s="198"/>
      <c r="ET14" s="198"/>
      <c r="EU14" s="198"/>
      <c r="EV14" s="198"/>
      <c r="EW14" s="198"/>
      <c r="EX14" s="198"/>
      <c r="EY14" s="198"/>
      <c r="EZ14" s="198"/>
      <c r="FA14" s="198"/>
      <c r="FB14" s="198"/>
      <c r="FC14" s="198"/>
      <c r="FD14" s="198"/>
      <c r="FE14" s="198"/>
      <c r="FF14" s="198"/>
      <c r="FG14" s="198"/>
      <c r="FH14" s="198"/>
      <c r="FI14" s="198"/>
      <c r="FJ14" s="198"/>
      <c r="FK14" s="198"/>
      <c r="FL14" s="198"/>
      <c r="FM14" s="198"/>
      <c r="FN14" s="198"/>
      <c r="FO14" s="198"/>
      <c r="FP14" s="198"/>
      <c r="FQ14" s="198"/>
      <c r="FR14" s="198"/>
      <c r="FS14" s="198"/>
      <c r="FT14" s="198"/>
      <c r="FU14" s="198"/>
      <c r="FV14" s="198"/>
      <c r="FW14" s="198"/>
      <c r="FX14" s="198"/>
      <c r="FY14" s="198"/>
      <c r="FZ14" s="198"/>
      <c r="GA14" s="198"/>
      <c r="GB14" s="198"/>
      <c r="GC14" s="198"/>
      <c r="GD14" s="198"/>
      <c r="GE14" s="198"/>
      <c r="GF14" s="198"/>
      <c r="GG14" s="198"/>
      <c r="GH14" s="198"/>
      <c r="GI14" s="198"/>
      <c r="GJ14" s="198"/>
      <c r="GK14" s="198"/>
      <c r="GL14" s="198"/>
      <c r="GM14" s="198"/>
      <c r="GN14" s="198"/>
      <c r="GO14" s="198"/>
      <c r="GP14" s="198"/>
      <c r="GQ14" s="198"/>
      <c r="GR14" s="198"/>
      <c r="GS14" s="198"/>
      <c r="GT14" s="198"/>
      <c r="GU14" s="198"/>
      <c r="GV14" s="198"/>
      <c r="GW14" s="198"/>
      <c r="GX14" s="198"/>
      <c r="GY14" s="198"/>
      <c r="GZ14" s="198"/>
      <c r="HA14" s="198"/>
      <c r="HB14" s="198"/>
      <c r="HC14" s="198"/>
      <c r="HD14" s="198"/>
      <c r="HE14" s="198"/>
      <c r="HF14" s="198"/>
      <c r="HG14" s="198"/>
      <c r="HH14" s="198"/>
      <c r="HI14" s="198"/>
      <c r="HJ14" s="198"/>
      <c r="HK14" s="198"/>
      <c r="HL14" s="198"/>
      <c r="HM14" s="198"/>
      <c r="HN14" s="198"/>
      <c r="HO14" s="198"/>
      <c r="HP14" s="198"/>
      <c r="HQ14" s="198"/>
      <c r="HR14" s="198"/>
      <c r="HS14" s="198"/>
      <c r="HT14" s="198"/>
      <c r="HU14" s="198"/>
      <c r="HV14" s="198"/>
      <c r="HW14" s="198"/>
      <c r="HX14" s="198"/>
      <c r="HY14" s="198"/>
      <c r="HZ14" s="198"/>
      <c r="IA14" s="198"/>
      <c r="IB14" s="198"/>
      <c r="IC14" s="198"/>
      <c r="ID14" s="198"/>
      <c r="IE14" s="198"/>
      <c r="IF14" s="198"/>
      <c r="IG14" s="198"/>
    </row>
    <row r="15" spans="1:241" ht="12.75" customHeight="1">
      <c r="A15" s="212"/>
      <c r="B15" s="213"/>
      <c r="C15" s="631" t="s">
        <v>188</v>
      </c>
      <c r="D15" s="208"/>
      <c r="E15" s="213"/>
      <c r="F15" s="213"/>
      <c r="G15" s="215"/>
      <c r="H15" s="207" t="s">
        <v>189</v>
      </c>
      <c r="I15" s="208"/>
      <c r="J15" s="214" t="s">
        <v>190</v>
      </c>
      <c r="K15" s="208"/>
      <c r="L15" s="208"/>
      <c r="M15" s="208"/>
      <c r="N15" s="209"/>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c r="DK15" s="198"/>
      <c r="DL15" s="198"/>
      <c r="DM15" s="198"/>
      <c r="DN15" s="198"/>
      <c r="DO15" s="198"/>
      <c r="DP15" s="198"/>
      <c r="DQ15" s="198"/>
      <c r="DR15" s="198"/>
      <c r="DS15" s="198"/>
      <c r="DT15" s="198"/>
      <c r="DU15" s="198"/>
      <c r="DV15" s="198"/>
      <c r="DW15" s="198"/>
      <c r="DX15" s="198"/>
      <c r="DY15" s="198"/>
      <c r="DZ15" s="198"/>
      <c r="EA15" s="198"/>
      <c r="EB15" s="198"/>
      <c r="EC15" s="198"/>
      <c r="ED15" s="198"/>
      <c r="EE15" s="198"/>
      <c r="EF15" s="198"/>
      <c r="EG15" s="198"/>
      <c r="EH15" s="198"/>
      <c r="EI15" s="198"/>
      <c r="EJ15" s="198"/>
      <c r="EK15" s="198"/>
      <c r="EL15" s="198"/>
      <c r="EM15" s="198"/>
      <c r="EN15" s="198"/>
      <c r="EO15" s="198"/>
      <c r="EP15" s="198"/>
      <c r="EQ15" s="198"/>
      <c r="ER15" s="198"/>
      <c r="ES15" s="198"/>
      <c r="ET15" s="198"/>
      <c r="EU15" s="198"/>
      <c r="EV15" s="198"/>
      <c r="EW15" s="198"/>
      <c r="EX15" s="198"/>
      <c r="EY15" s="198"/>
      <c r="EZ15" s="198"/>
      <c r="FA15" s="198"/>
      <c r="FB15" s="198"/>
      <c r="FC15" s="198"/>
      <c r="FD15" s="198"/>
      <c r="FE15" s="198"/>
      <c r="FF15" s="198"/>
      <c r="FG15" s="198"/>
      <c r="FH15" s="198"/>
      <c r="FI15" s="198"/>
      <c r="FJ15" s="198"/>
      <c r="FK15" s="198"/>
      <c r="FL15" s="198"/>
      <c r="FM15" s="198"/>
      <c r="FN15" s="198"/>
      <c r="FO15" s="198"/>
      <c r="FP15" s="198"/>
      <c r="FQ15" s="198"/>
      <c r="FR15" s="198"/>
      <c r="FS15" s="198"/>
      <c r="FT15" s="198"/>
      <c r="FU15" s="198"/>
      <c r="FV15" s="198"/>
      <c r="FW15" s="198"/>
      <c r="FX15" s="198"/>
      <c r="FY15" s="198"/>
      <c r="FZ15" s="198"/>
      <c r="GA15" s="198"/>
      <c r="GB15" s="198"/>
      <c r="GC15" s="198"/>
      <c r="GD15" s="198"/>
      <c r="GE15" s="198"/>
      <c r="GF15" s="198"/>
      <c r="GG15" s="198"/>
      <c r="GH15" s="198"/>
      <c r="GI15" s="198"/>
      <c r="GJ15" s="198"/>
      <c r="GK15" s="198"/>
      <c r="GL15" s="198"/>
      <c r="GM15" s="198"/>
      <c r="GN15" s="198"/>
      <c r="GO15" s="198"/>
      <c r="GP15" s="198"/>
      <c r="GQ15" s="198"/>
      <c r="GR15" s="198"/>
      <c r="GS15" s="198"/>
      <c r="GT15" s="198"/>
      <c r="GU15" s="198"/>
      <c r="GV15" s="198"/>
      <c r="GW15" s="198"/>
      <c r="GX15" s="198"/>
      <c r="GY15" s="198"/>
      <c r="GZ15" s="198"/>
      <c r="HA15" s="198"/>
      <c r="HB15" s="198"/>
      <c r="HC15" s="198"/>
      <c r="HD15" s="198"/>
      <c r="HE15" s="198"/>
      <c r="HF15" s="198"/>
      <c r="HG15" s="198"/>
      <c r="HH15" s="198"/>
      <c r="HI15" s="198"/>
      <c r="HJ15" s="198"/>
      <c r="HK15" s="198"/>
      <c r="HL15" s="198"/>
      <c r="HM15" s="198"/>
      <c r="HN15" s="198"/>
      <c r="HO15" s="198"/>
      <c r="HP15" s="198"/>
      <c r="HQ15" s="198"/>
      <c r="HR15" s="198"/>
      <c r="HS15" s="198"/>
      <c r="HT15" s="198"/>
      <c r="HU15" s="198"/>
      <c r="HV15" s="198"/>
      <c r="HW15" s="198"/>
      <c r="HX15" s="198"/>
      <c r="HY15" s="198"/>
      <c r="HZ15" s="198"/>
      <c r="IA15" s="198"/>
      <c r="IB15" s="198"/>
      <c r="IC15" s="198"/>
      <c r="ID15" s="198"/>
      <c r="IE15" s="198"/>
      <c r="IF15" s="198"/>
      <c r="IG15" s="198"/>
    </row>
    <row r="16" spans="1:241" ht="12.75" customHeight="1">
      <c r="A16" s="216"/>
      <c r="B16" s="201"/>
      <c r="C16" s="632"/>
      <c r="D16" s="217" t="s">
        <v>191</v>
      </c>
      <c r="E16" s="201" t="s">
        <v>2174</v>
      </c>
      <c r="F16" s="201"/>
      <c r="G16" s="218"/>
      <c r="H16" s="200"/>
      <c r="I16" s="201"/>
      <c r="J16" s="201"/>
      <c r="K16" s="201"/>
      <c r="L16" s="219"/>
      <c r="M16" s="217" t="s">
        <v>192</v>
      </c>
      <c r="N16" s="220"/>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8"/>
      <c r="EA16" s="198"/>
      <c r="EB16" s="198"/>
      <c r="EC16" s="198"/>
      <c r="ED16" s="198"/>
      <c r="EE16" s="198"/>
      <c r="EF16" s="198"/>
      <c r="EG16" s="198"/>
      <c r="EH16" s="198"/>
      <c r="EI16" s="198"/>
      <c r="EJ16" s="198"/>
      <c r="EK16" s="198"/>
      <c r="EL16" s="198"/>
      <c r="EM16" s="198"/>
      <c r="EN16" s="198"/>
      <c r="EO16" s="198"/>
      <c r="EP16" s="198"/>
      <c r="EQ16" s="198"/>
      <c r="ER16" s="198"/>
      <c r="ES16" s="198"/>
      <c r="ET16" s="198"/>
      <c r="EU16" s="198"/>
      <c r="EV16" s="198"/>
      <c r="EW16" s="198"/>
      <c r="EX16" s="198"/>
      <c r="EY16" s="198"/>
      <c r="EZ16" s="198"/>
      <c r="FA16" s="198"/>
      <c r="FB16" s="198"/>
      <c r="FC16" s="198"/>
      <c r="FD16" s="198"/>
      <c r="FE16" s="198"/>
      <c r="FF16" s="198"/>
      <c r="FG16" s="198"/>
      <c r="FH16" s="198"/>
      <c r="FI16" s="198"/>
      <c r="FJ16" s="198"/>
      <c r="FK16" s="198"/>
      <c r="FL16" s="198"/>
      <c r="FM16" s="198"/>
      <c r="FN16" s="198"/>
      <c r="FO16" s="198"/>
      <c r="FP16" s="198"/>
      <c r="FQ16" s="198"/>
      <c r="FR16" s="198"/>
      <c r="FS16" s="198"/>
      <c r="FT16" s="198"/>
      <c r="FU16" s="198"/>
      <c r="FV16" s="198"/>
      <c r="FW16" s="198"/>
      <c r="FX16" s="198"/>
      <c r="FY16" s="198"/>
      <c r="FZ16" s="198"/>
      <c r="GA16" s="198"/>
      <c r="GB16" s="198"/>
      <c r="GC16" s="198"/>
      <c r="GD16" s="198"/>
      <c r="GE16" s="198"/>
      <c r="GF16" s="198"/>
      <c r="GG16" s="198"/>
      <c r="GH16" s="198"/>
      <c r="GI16" s="198"/>
      <c r="GJ16" s="198"/>
      <c r="GK16" s="198"/>
      <c r="GL16" s="198"/>
      <c r="GM16" s="198"/>
      <c r="GN16" s="198"/>
      <c r="GO16" s="198"/>
      <c r="GP16" s="198"/>
      <c r="GQ16" s="198"/>
      <c r="GR16" s="198"/>
      <c r="GS16" s="198"/>
      <c r="GT16" s="198"/>
      <c r="GU16" s="198"/>
      <c r="GV16" s="198"/>
      <c r="GW16" s="198"/>
      <c r="GX16" s="198"/>
      <c r="GY16" s="198"/>
      <c r="GZ16" s="198"/>
      <c r="HA16" s="198"/>
      <c r="HB16" s="198"/>
      <c r="HC16" s="198"/>
      <c r="HD16" s="198"/>
      <c r="HE16" s="198"/>
      <c r="HF16" s="198"/>
      <c r="HG16" s="198"/>
      <c r="HH16" s="198"/>
      <c r="HI16" s="198"/>
      <c r="HJ16" s="198"/>
      <c r="HK16" s="198"/>
      <c r="HL16" s="198"/>
      <c r="HM16" s="198"/>
      <c r="HN16" s="198"/>
      <c r="HO16" s="198"/>
      <c r="HP16" s="198"/>
      <c r="HQ16" s="198"/>
      <c r="HR16" s="198"/>
      <c r="HS16" s="198"/>
      <c r="HT16" s="198"/>
      <c r="HU16" s="198"/>
      <c r="HV16" s="198"/>
      <c r="HW16" s="198"/>
      <c r="HX16" s="198"/>
      <c r="HY16" s="198"/>
      <c r="HZ16" s="198"/>
      <c r="IA16" s="198"/>
      <c r="IB16" s="198"/>
      <c r="IC16" s="198"/>
      <c r="ID16" s="198"/>
      <c r="IE16" s="198"/>
      <c r="IF16" s="198"/>
      <c r="IG16" s="198"/>
    </row>
    <row r="17" spans="1:241" ht="12.75" customHeight="1">
      <c r="A17" s="216"/>
      <c r="B17" s="217" t="s">
        <v>193</v>
      </c>
      <c r="C17" s="217" t="s">
        <v>194</v>
      </c>
      <c r="D17" s="217" t="s">
        <v>195</v>
      </c>
      <c r="E17" s="217" t="s">
        <v>196</v>
      </c>
      <c r="F17" s="217" t="s">
        <v>197</v>
      </c>
      <c r="G17" s="220" t="s">
        <v>940</v>
      </c>
      <c r="H17" s="216" t="s">
        <v>198</v>
      </c>
      <c r="I17" s="217" t="s">
        <v>191</v>
      </c>
      <c r="J17" s="217" t="s">
        <v>1988</v>
      </c>
      <c r="K17" s="217" t="s">
        <v>1989</v>
      </c>
      <c r="L17" s="217" t="s">
        <v>199</v>
      </c>
      <c r="M17" s="217" t="s">
        <v>200</v>
      </c>
      <c r="N17" s="220"/>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8"/>
      <c r="EA17" s="198"/>
      <c r="EB17" s="198"/>
      <c r="EC17" s="198"/>
      <c r="ED17" s="198"/>
      <c r="EE17" s="198"/>
      <c r="EF17" s="198"/>
      <c r="EG17" s="198"/>
      <c r="EH17" s="198"/>
      <c r="EI17" s="198"/>
      <c r="EJ17" s="198"/>
      <c r="EK17" s="198"/>
      <c r="EL17" s="198"/>
      <c r="EM17" s="198"/>
      <c r="EN17" s="198"/>
      <c r="EO17" s="198"/>
      <c r="EP17" s="198"/>
      <c r="EQ17" s="198"/>
      <c r="ER17" s="198"/>
      <c r="ES17" s="198"/>
      <c r="ET17" s="198"/>
      <c r="EU17" s="198"/>
      <c r="EV17" s="198"/>
      <c r="EW17" s="198"/>
      <c r="EX17" s="198"/>
      <c r="EY17" s="198"/>
      <c r="EZ17" s="198"/>
      <c r="FA17" s="198"/>
      <c r="FB17" s="198"/>
      <c r="FC17" s="198"/>
      <c r="FD17" s="198"/>
      <c r="FE17" s="198"/>
      <c r="FF17" s="198"/>
      <c r="FG17" s="198"/>
      <c r="FH17" s="198"/>
      <c r="FI17" s="198"/>
      <c r="FJ17" s="198"/>
      <c r="FK17" s="198"/>
      <c r="FL17" s="198"/>
      <c r="FM17" s="198"/>
      <c r="FN17" s="198"/>
      <c r="FO17" s="198"/>
      <c r="FP17" s="198"/>
      <c r="FQ17" s="198"/>
      <c r="FR17" s="198"/>
      <c r="FS17" s="198"/>
      <c r="FT17" s="198"/>
      <c r="FU17" s="198"/>
      <c r="FV17" s="198"/>
      <c r="FW17" s="198"/>
      <c r="FX17" s="198"/>
      <c r="FY17" s="198"/>
      <c r="FZ17" s="198"/>
      <c r="GA17" s="198"/>
      <c r="GB17" s="198"/>
      <c r="GC17" s="198"/>
      <c r="GD17" s="198"/>
      <c r="GE17" s="198"/>
      <c r="GF17" s="198"/>
      <c r="GG17" s="198"/>
      <c r="GH17" s="198"/>
      <c r="GI17" s="198"/>
      <c r="GJ17" s="198"/>
      <c r="GK17" s="198"/>
      <c r="GL17" s="198"/>
      <c r="GM17" s="198"/>
      <c r="GN17" s="198"/>
      <c r="GO17" s="198"/>
      <c r="GP17" s="198"/>
      <c r="GQ17" s="198"/>
      <c r="GR17" s="198"/>
      <c r="GS17" s="198"/>
      <c r="GT17" s="198"/>
      <c r="GU17" s="198"/>
      <c r="GV17" s="198"/>
      <c r="GW17" s="198"/>
      <c r="GX17" s="198"/>
      <c r="GY17" s="198"/>
      <c r="GZ17" s="198"/>
      <c r="HA17" s="198"/>
      <c r="HB17" s="198"/>
      <c r="HC17" s="198"/>
      <c r="HD17" s="198"/>
      <c r="HE17" s="198"/>
      <c r="HF17" s="198"/>
      <c r="HG17" s="198"/>
      <c r="HH17" s="198"/>
      <c r="HI17" s="198"/>
      <c r="HJ17" s="198"/>
      <c r="HK17" s="198"/>
      <c r="HL17" s="198"/>
      <c r="HM17" s="198"/>
      <c r="HN17" s="198"/>
      <c r="HO17" s="198"/>
      <c r="HP17" s="198"/>
      <c r="HQ17" s="198"/>
      <c r="HR17" s="198"/>
      <c r="HS17" s="198"/>
      <c r="HT17" s="198"/>
      <c r="HU17" s="198"/>
      <c r="HV17" s="198"/>
      <c r="HW17" s="198"/>
      <c r="HX17" s="198"/>
      <c r="HY17" s="198"/>
      <c r="HZ17" s="198"/>
      <c r="IA17" s="198"/>
      <c r="IB17" s="198"/>
      <c r="IC17" s="198"/>
      <c r="ID17" s="198"/>
      <c r="IE17" s="198"/>
      <c r="IF17" s="198"/>
      <c r="IG17" s="198"/>
    </row>
    <row r="18" spans="1:241" ht="12.75" customHeight="1">
      <c r="A18" s="216" t="s">
        <v>339</v>
      </c>
      <c r="B18" s="217" t="s">
        <v>201</v>
      </c>
      <c r="C18" s="217" t="s">
        <v>202</v>
      </c>
      <c r="D18" s="217" t="s">
        <v>203</v>
      </c>
      <c r="E18" s="217" t="s">
        <v>2174</v>
      </c>
      <c r="F18" s="217" t="s">
        <v>2174</v>
      </c>
      <c r="G18" s="199" t="s">
        <v>2174</v>
      </c>
      <c r="H18" s="216" t="s">
        <v>204</v>
      </c>
      <c r="I18" s="217" t="s">
        <v>205</v>
      </c>
      <c r="J18" s="217" t="s">
        <v>206</v>
      </c>
      <c r="K18" s="217" t="s">
        <v>206</v>
      </c>
      <c r="L18" s="217" t="s">
        <v>206</v>
      </c>
      <c r="M18" s="217" t="s">
        <v>206</v>
      </c>
      <c r="N18" s="220" t="s">
        <v>339</v>
      </c>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FL18" s="198"/>
      <c r="FM18" s="198"/>
      <c r="FN18" s="198"/>
      <c r="FO18" s="198"/>
      <c r="FP18" s="198"/>
      <c r="FQ18" s="198"/>
      <c r="FR18" s="198"/>
      <c r="FS18" s="198"/>
      <c r="FT18" s="198"/>
      <c r="FU18" s="198"/>
      <c r="FV18" s="198"/>
      <c r="FW18" s="198"/>
      <c r="FX18" s="198"/>
      <c r="FY18" s="198"/>
      <c r="FZ18" s="198"/>
      <c r="GA18" s="198"/>
      <c r="GB18" s="198"/>
      <c r="GC18" s="198"/>
      <c r="GD18" s="198"/>
      <c r="GE18" s="198"/>
      <c r="GF18" s="198"/>
      <c r="GG18" s="198"/>
      <c r="GH18" s="198"/>
      <c r="GI18" s="198"/>
      <c r="GJ18" s="198"/>
      <c r="GK18" s="198"/>
      <c r="GL18" s="198"/>
      <c r="GM18" s="198"/>
      <c r="GN18" s="198"/>
      <c r="GO18" s="198"/>
      <c r="GP18" s="198"/>
      <c r="GQ18" s="198"/>
      <c r="GR18" s="198"/>
      <c r="GS18" s="198"/>
      <c r="GT18" s="198"/>
      <c r="GU18" s="198"/>
      <c r="GV18" s="198"/>
      <c r="GW18" s="198"/>
      <c r="GX18" s="198"/>
      <c r="GY18" s="198"/>
      <c r="GZ18" s="198"/>
      <c r="HA18" s="198"/>
      <c r="HB18" s="198"/>
      <c r="HC18" s="198"/>
      <c r="HD18" s="198"/>
      <c r="HE18" s="198"/>
      <c r="HF18" s="198"/>
      <c r="HG18" s="198"/>
      <c r="HH18" s="198"/>
      <c r="HI18" s="198"/>
      <c r="HJ18" s="198"/>
      <c r="HK18" s="198"/>
      <c r="HL18" s="198"/>
      <c r="HM18" s="198"/>
      <c r="HN18" s="198"/>
      <c r="HO18" s="198"/>
      <c r="HP18" s="198"/>
      <c r="HQ18" s="198"/>
      <c r="HR18" s="198"/>
      <c r="HS18" s="198"/>
      <c r="HT18" s="198"/>
      <c r="HU18" s="198"/>
      <c r="HV18" s="198"/>
      <c r="HW18" s="198"/>
      <c r="HX18" s="198"/>
      <c r="HY18" s="198"/>
      <c r="HZ18" s="198"/>
      <c r="IA18" s="198"/>
      <c r="IB18" s="198"/>
      <c r="IC18" s="198"/>
      <c r="ID18" s="198"/>
      <c r="IE18" s="198"/>
      <c r="IF18" s="198"/>
      <c r="IG18" s="198"/>
    </row>
    <row r="19" spans="1:241" ht="12.75" customHeight="1">
      <c r="A19" s="221" t="s">
        <v>342</v>
      </c>
      <c r="B19" s="222" t="s">
        <v>2004</v>
      </c>
      <c r="C19" s="222" t="s">
        <v>2005</v>
      </c>
      <c r="D19" s="222" t="s">
        <v>2006</v>
      </c>
      <c r="E19" s="222" t="s">
        <v>2007</v>
      </c>
      <c r="F19" s="222" t="s">
        <v>959</v>
      </c>
      <c r="G19" s="223" t="s">
        <v>960</v>
      </c>
      <c r="H19" s="221" t="s">
        <v>961</v>
      </c>
      <c r="I19" s="222" t="s">
        <v>962</v>
      </c>
      <c r="J19" s="222" t="s">
        <v>963</v>
      </c>
      <c r="K19" s="222" t="s">
        <v>964</v>
      </c>
      <c r="L19" s="222" t="s">
        <v>965</v>
      </c>
      <c r="M19" s="222" t="s">
        <v>966</v>
      </c>
      <c r="N19" s="223" t="s">
        <v>342</v>
      </c>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c r="DI19" s="198"/>
      <c r="DJ19" s="198"/>
      <c r="DK19" s="198"/>
      <c r="DL19" s="198"/>
      <c r="DM19" s="198"/>
      <c r="DN19" s="198"/>
      <c r="DO19" s="198"/>
      <c r="DP19" s="198"/>
      <c r="DQ19" s="198"/>
      <c r="DR19" s="198"/>
      <c r="DS19" s="198"/>
      <c r="DT19" s="198"/>
      <c r="DU19" s="198"/>
      <c r="DV19" s="198"/>
      <c r="DW19" s="198"/>
      <c r="DX19" s="198"/>
      <c r="DY19" s="198"/>
      <c r="DZ19" s="198"/>
      <c r="EA19" s="198"/>
      <c r="EB19" s="198"/>
      <c r="EC19" s="198"/>
      <c r="ED19" s="198"/>
      <c r="EE19" s="198"/>
      <c r="EF19" s="198"/>
      <c r="EG19" s="198"/>
      <c r="EH19" s="198"/>
      <c r="EI19" s="198"/>
      <c r="EJ19" s="198"/>
      <c r="EK19" s="198"/>
      <c r="EL19" s="198"/>
      <c r="EM19" s="198"/>
      <c r="EN19" s="198"/>
      <c r="EO19" s="198"/>
      <c r="EP19" s="198"/>
      <c r="EQ19" s="198"/>
      <c r="ER19" s="198"/>
      <c r="ES19" s="198"/>
      <c r="ET19" s="198"/>
      <c r="EU19" s="198"/>
      <c r="EV19" s="198"/>
      <c r="EW19" s="198"/>
      <c r="EX19" s="198"/>
      <c r="EY19" s="198"/>
      <c r="EZ19" s="198"/>
      <c r="FA19" s="198"/>
      <c r="FB19" s="198"/>
      <c r="FC19" s="198"/>
      <c r="FD19" s="198"/>
      <c r="FE19" s="198"/>
      <c r="FF19" s="198"/>
      <c r="FG19" s="198"/>
      <c r="FH19" s="198"/>
      <c r="FI19" s="198"/>
      <c r="FJ19" s="198"/>
      <c r="FK19" s="198"/>
      <c r="FL19" s="198"/>
      <c r="FM19" s="198"/>
      <c r="FN19" s="198"/>
      <c r="FO19" s="198"/>
      <c r="FP19" s="198"/>
      <c r="FQ19" s="198"/>
      <c r="FR19" s="198"/>
      <c r="FS19" s="198"/>
      <c r="FT19" s="198"/>
      <c r="FU19" s="198"/>
      <c r="FV19" s="198"/>
      <c r="FW19" s="198"/>
      <c r="FX19" s="198"/>
      <c r="FY19" s="198"/>
      <c r="FZ19" s="198"/>
      <c r="GA19" s="198"/>
      <c r="GB19" s="198"/>
      <c r="GC19" s="198"/>
      <c r="GD19" s="198"/>
      <c r="GE19" s="198"/>
      <c r="GF19" s="198"/>
      <c r="GG19" s="198"/>
      <c r="GH19" s="198"/>
      <c r="GI19" s="198"/>
      <c r="GJ19" s="198"/>
      <c r="GK19" s="198"/>
      <c r="GL19" s="198"/>
      <c r="GM19" s="198"/>
      <c r="GN19" s="198"/>
      <c r="GO19" s="198"/>
      <c r="GP19" s="198"/>
      <c r="GQ19" s="198"/>
      <c r="GR19" s="198"/>
      <c r="GS19" s="198"/>
      <c r="GT19" s="198"/>
      <c r="GU19" s="198"/>
      <c r="GV19" s="198"/>
      <c r="GW19" s="198"/>
      <c r="GX19" s="198"/>
      <c r="GY19" s="198"/>
      <c r="GZ19" s="198"/>
      <c r="HA19" s="198"/>
      <c r="HB19" s="198"/>
      <c r="HC19" s="198"/>
      <c r="HD19" s="198"/>
      <c r="HE19" s="198"/>
      <c r="HF19" s="198"/>
      <c r="HG19" s="198"/>
      <c r="HH19" s="198"/>
      <c r="HI19" s="198"/>
      <c r="HJ19" s="198"/>
      <c r="HK19" s="198"/>
      <c r="HL19" s="198"/>
      <c r="HM19" s="198"/>
      <c r="HN19" s="198"/>
      <c r="HO19" s="198"/>
      <c r="HP19" s="198"/>
      <c r="HQ19" s="198"/>
      <c r="HR19" s="198"/>
      <c r="HS19" s="198"/>
      <c r="HT19" s="198"/>
      <c r="HU19" s="198"/>
      <c r="HV19" s="198"/>
      <c r="HW19" s="198"/>
      <c r="HX19" s="198"/>
      <c r="HY19" s="198"/>
      <c r="HZ19" s="198"/>
      <c r="IA19" s="198"/>
      <c r="IB19" s="198"/>
      <c r="IC19" s="198"/>
      <c r="ID19" s="198"/>
      <c r="IE19" s="198"/>
      <c r="IF19" s="198"/>
      <c r="IG19" s="198"/>
    </row>
    <row r="20" spans="1:241" ht="12.75" customHeight="1">
      <c r="A20" s="216"/>
      <c r="B20" s="224" t="s">
        <v>207</v>
      </c>
      <c r="C20" s="632" t="s">
        <v>2174</v>
      </c>
      <c r="D20" s="201"/>
      <c r="E20" s="201"/>
      <c r="F20" s="201"/>
      <c r="G20" s="218"/>
      <c r="H20" s="200"/>
      <c r="I20" s="201"/>
      <c r="J20" s="201"/>
      <c r="K20" s="201"/>
      <c r="L20" s="201"/>
      <c r="M20" s="201"/>
      <c r="N20" s="220"/>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FL20" s="198"/>
      <c r="FM20" s="198"/>
      <c r="FN20" s="198"/>
      <c r="FO20" s="198"/>
      <c r="FP20" s="198"/>
      <c r="FQ20" s="198"/>
      <c r="FR20" s="198"/>
      <c r="FS20" s="198"/>
      <c r="FT20" s="198"/>
      <c r="FU20" s="198"/>
      <c r="FV20" s="198"/>
      <c r="FW20" s="198"/>
      <c r="FX20" s="198"/>
      <c r="FY20" s="198"/>
      <c r="FZ20" s="198"/>
      <c r="GA20" s="198"/>
      <c r="GB20" s="198"/>
      <c r="GC20" s="198"/>
      <c r="GD20" s="198"/>
      <c r="GE20" s="198"/>
      <c r="GF20" s="198"/>
      <c r="GG20" s="198"/>
      <c r="GH20" s="198"/>
      <c r="GI20" s="198"/>
      <c r="GJ20" s="198"/>
      <c r="GK20" s="198"/>
      <c r="GL20" s="198"/>
      <c r="GM20" s="198"/>
      <c r="GN20" s="198"/>
      <c r="GO20" s="198"/>
      <c r="GP20" s="198"/>
      <c r="GQ20" s="198"/>
      <c r="GR20" s="198"/>
      <c r="GS20" s="198"/>
      <c r="GT20" s="198"/>
      <c r="GU20" s="198"/>
      <c r="GV20" s="198"/>
      <c r="GW20" s="198"/>
      <c r="GX20" s="198"/>
      <c r="GY20" s="198"/>
      <c r="GZ20" s="198"/>
      <c r="HA20" s="198"/>
      <c r="HB20" s="198"/>
      <c r="HC20" s="198"/>
      <c r="HD20" s="198"/>
      <c r="HE20" s="198"/>
      <c r="HF20" s="198"/>
      <c r="HG20" s="198"/>
      <c r="HH20" s="198"/>
      <c r="HI20" s="198"/>
      <c r="HJ20" s="198"/>
      <c r="HK20" s="198"/>
      <c r="HL20" s="198"/>
      <c r="HM20" s="198"/>
      <c r="HN20" s="198"/>
      <c r="HO20" s="198"/>
      <c r="HP20" s="198"/>
      <c r="HQ20" s="198"/>
      <c r="HR20" s="198"/>
      <c r="HS20" s="198"/>
      <c r="HT20" s="198"/>
      <c r="HU20" s="198"/>
      <c r="HV20" s="198"/>
      <c r="HW20" s="198"/>
      <c r="HX20" s="198"/>
      <c r="HY20" s="198"/>
      <c r="HZ20" s="198"/>
      <c r="IA20" s="198"/>
      <c r="IB20" s="198"/>
      <c r="IC20" s="198"/>
      <c r="ID20" s="198"/>
      <c r="IE20" s="198"/>
      <c r="IF20" s="198"/>
      <c r="IG20" s="198"/>
    </row>
    <row r="21" spans="1:241" ht="12.75" customHeight="1">
      <c r="A21" s="216">
        <v>1</v>
      </c>
      <c r="B21" s="224" t="s">
        <v>208</v>
      </c>
      <c r="C21" s="633">
        <v>-53192698.949549466</v>
      </c>
      <c r="D21" s="634"/>
      <c r="E21" s="635">
        <v>8244501.7333220858</v>
      </c>
      <c r="F21" s="635">
        <v>-21221385.23</v>
      </c>
      <c r="G21" s="228">
        <v>-923619.92865449563</v>
      </c>
      <c r="H21" s="636">
        <f>C21+E21-F21+G21</f>
        <v>-24650431.914881878</v>
      </c>
      <c r="I21" s="225"/>
      <c r="J21" s="225"/>
      <c r="K21" s="635">
        <f>E21</f>
        <v>8244501.7333220858</v>
      </c>
      <c r="L21" s="225"/>
      <c r="M21" s="225"/>
      <c r="N21" s="220">
        <v>1</v>
      </c>
      <c r="O21" s="226"/>
      <c r="P21" s="227" t="s">
        <v>4940</v>
      </c>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8"/>
      <c r="EA21" s="198"/>
      <c r="EB21" s="198"/>
      <c r="EC21" s="198"/>
      <c r="ED21" s="198"/>
      <c r="EE21" s="198"/>
      <c r="EF21" s="198"/>
      <c r="EG21" s="198"/>
      <c r="EH21" s="198"/>
      <c r="EI21" s="198"/>
      <c r="EJ21" s="198"/>
      <c r="EK21" s="198"/>
      <c r="EL21" s="198"/>
      <c r="EM21" s="198"/>
      <c r="EN21" s="198"/>
      <c r="EO21" s="198"/>
      <c r="EP21" s="198"/>
      <c r="EQ21" s="198"/>
      <c r="ER21" s="198"/>
      <c r="ES21" s="198"/>
      <c r="ET21" s="198"/>
      <c r="EU21" s="198"/>
      <c r="EV21" s="198"/>
      <c r="EW21" s="198"/>
      <c r="EX21" s="198"/>
      <c r="EY21" s="198"/>
      <c r="EZ21" s="198"/>
      <c r="FA21" s="198"/>
      <c r="FB21" s="198"/>
      <c r="FC21" s="198"/>
      <c r="FD21" s="198"/>
      <c r="FE21" s="198"/>
      <c r="FF21" s="198"/>
      <c r="FG21" s="198"/>
      <c r="FH21" s="198"/>
      <c r="FI21" s="198"/>
      <c r="FJ21" s="198"/>
      <c r="FK21" s="198"/>
      <c r="FL21" s="198"/>
      <c r="FM21" s="198"/>
      <c r="FN21" s="198"/>
      <c r="FO21" s="198"/>
      <c r="FP21" s="198"/>
      <c r="FQ21" s="198"/>
      <c r="FR21" s="198"/>
      <c r="FS21" s="198"/>
      <c r="FT21" s="198"/>
      <c r="FU21" s="198"/>
      <c r="FV21" s="198"/>
      <c r="FW21" s="198"/>
      <c r="FX21" s="198"/>
      <c r="FY21" s="198"/>
      <c r="FZ21" s="198"/>
      <c r="GA21" s="198"/>
      <c r="GB21" s="198"/>
      <c r="GC21" s="198"/>
      <c r="GD21" s="198"/>
      <c r="GE21" s="198"/>
      <c r="GF21" s="198"/>
      <c r="GG21" s="198"/>
      <c r="GH21" s="198"/>
      <c r="GI21" s="198"/>
      <c r="GJ21" s="198"/>
      <c r="GK21" s="198"/>
      <c r="GL21" s="198"/>
      <c r="GM21" s="198"/>
      <c r="GN21" s="198"/>
      <c r="GO21" s="198"/>
      <c r="GP21" s="198"/>
      <c r="GQ21" s="198"/>
      <c r="GR21" s="198"/>
      <c r="GS21" s="198"/>
      <c r="GT21" s="198"/>
      <c r="GU21" s="198"/>
      <c r="GV21" s="198"/>
      <c r="GW21" s="198"/>
      <c r="GX21" s="198"/>
      <c r="GY21" s="198"/>
      <c r="GZ21" s="198"/>
      <c r="HA21" s="198"/>
      <c r="HB21" s="198"/>
      <c r="HC21" s="198"/>
      <c r="HD21" s="198"/>
      <c r="HE21" s="198"/>
      <c r="HF21" s="198"/>
      <c r="HG21" s="198"/>
      <c r="HH21" s="198"/>
      <c r="HI21" s="198"/>
      <c r="HJ21" s="198"/>
      <c r="HK21" s="198"/>
      <c r="HL21" s="198"/>
      <c r="HM21" s="198"/>
      <c r="HN21" s="198"/>
      <c r="HO21" s="198"/>
      <c r="HP21" s="198"/>
      <c r="HQ21" s="198"/>
      <c r="HR21" s="198"/>
      <c r="HS21" s="198"/>
      <c r="HT21" s="198"/>
      <c r="HU21" s="198"/>
      <c r="HV21" s="198"/>
      <c r="HW21" s="198"/>
      <c r="HX21" s="198"/>
      <c r="HY21" s="198"/>
      <c r="HZ21" s="198"/>
      <c r="IA21" s="198"/>
      <c r="IB21" s="198"/>
      <c r="IC21" s="198"/>
      <c r="ID21" s="198"/>
      <c r="IE21" s="198"/>
      <c r="IF21" s="198"/>
      <c r="IG21" s="198"/>
    </row>
    <row r="22" spans="1:241" ht="12.75" customHeight="1">
      <c r="A22" s="216">
        <v>2</v>
      </c>
      <c r="B22" s="224" t="s">
        <v>209</v>
      </c>
      <c r="C22" s="637">
        <v>2280</v>
      </c>
      <c r="D22" s="638"/>
      <c r="E22" s="639">
        <v>4607821.5</v>
      </c>
      <c r="F22" s="228">
        <v>4686256.12</v>
      </c>
      <c r="G22" s="234">
        <v>-72223.97</v>
      </c>
      <c r="H22" s="636">
        <f>C22+E22-F22+G22</f>
        <v>-148378.59000000011</v>
      </c>
      <c r="I22" s="225"/>
      <c r="J22" s="228"/>
      <c r="K22" s="635">
        <f>E22</f>
        <v>4607821.5</v>
      </c>
      <c r="L22" s="228"/>
      <c r="M22" s="228"/>
      <c r="N22" s="220">
        <v>2</v>
      </c>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X22" s="198"/>
      <c r="FY22" s="198"/>
      <c r="FZ22" s="198"/>
      <c r="GA22" s="198"/>
      <c r="GB22" s="198"/>
      <c r="GC22" s="198"/>
      <c r="GD22" s="198"/>
      <c r="GE22" s="198"/>
      <c r="GF22" s="198"/>
      <c r="GG22" s="198"/>
      <c r="GH22" s="198"/>
      <c r="GI22" s="198"/>
      <c r="GJ22" s="198"/>
      <c r="GK22" s="198"/>
      <c r="GL22" s="198"/>
      <c r="GM22" s="198"/>
      <c r="GN22" s="198"/>
      <c r="GO22" s="198"/>
      <c r="GP22" s="198"/>
      <c r="GQ22" s="198"/>
      <c r="GR22" s="198"/>
      <c r="GS22" s="198"/>
      <c r="GT22" s="198"/>
      <c r="GU22" s="198"/>
      <c r="GV22" s="198"/>
      <c r="GW22" s="198"/>
      <c r="GX22" s="198"/>
      <c r="GY22" s="198"/>
      <c r="GZ22" s="198"/>
      <c r="HA22" s="198"/>
      <c r="HB22" s="198"/>
      <c r="HC22" s="198"/>
      <c r="HD22" s="198"/>
      <c r="HE22" s="198"/>
      <c r="HF22" s="198"/>
      <c r="HG22" s="198"/>
      <c r="HH22" s="198"/>
      <c r="HI22" s="198"/>
      <c r="HJ22" s="198"/>
      <c r="HK22" s="198"/>
      <c r="HL22" s="198"/>
      <c r="HM22" s="198"/>
      <c r="HN22" s="198"/>
      <c r="HO22" s="198"/>
      <c r="HP22" s="198"/>
      <c r="HQ22" s="198"/>
      <c r="HR22" s="198"/>
      <c r="HS22" s="198"/>
      <c r="HT22" s="198"/>
      <c r="HU22" s="198"/>
      <c r="HV22" s="198"/>
      <c r="HW22" s="198"/>
      <c r="HX22" s="198"/>
      <c r="HY22" s="198"/>
      <c r="HZ22" s="198"/>
      <c r="IA22" s="198"/>
      <c r="IB22" s="198"/>
      <c r="IC22" s="198"/>
      <c r="ID22" s="198"/>
      <c r="IE22" s="198"/>
      <c r="IF22" s="198"/>
      <c r="IG22" s="198"/>
    </row>
    <row r="23" spans="1:241" ht="12.75" customHeight="1">
      <c r="A23" s="216">
        <v>3</v>
      </c>
      <c r="B23" s="224" t="s">
        <v>210</v>
      </c>
      <c r="C23" s="637">
        <v>136.38999999999999</v>
      </c>
      <c r="D23" s="233"/>
      <c r="E23" s="228">
        <v>23601.16</v>
      </c>
      <c r="F23" s="228">
        <v>25006.560000000001</v>
      </c>
      <c r="G23" s="234">
        <v>0</v>
      </c>
      <c r="H23" s="636">
        <f>C23+E23-F23+G23</f>
        <v>-1269.010000000002</v>
      </c>
      <c r="I23" s="228"/>
      <c r="J23" s="228"/>
      <c r="K23" s="635">
        <f>E23</f>
        <v>23601.16</v>
      </c>
      <c r="L23" s="228"/>
      <c r="M23" s="228"/>
      <c r="N23" s="220">
        <v>3</v>
      </c>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FL23" s="198"/>
      <c r="FM23" s="198"/>
      <c r="FN23" s="198"/>
      <c r="FO23" s="198"/>
      <c r="FP23" s="198"/>
      <c r="FQ23" s="198"/>
      <c r="FR23" s="198"/>
      <c r="FS23" s="198"/>
      <c r="FT23" s="198"/>
      <c r="FU23" s="198"/>
      <c r="FV23" s="198"/>
      <c r="FW23" s="198"/>
      <c r="FX23" s="198"/>
      <c r="FY23" s="198"/>
      <c r="FZ23" s="198"/>
      <c r="GA23" s="198"/>
      <c r="GB23" s="198"/>
      <c r="GC23" s="198"/>
      <c r="GD23" s="198"/>
      <c r="GE23" s="198"/>
      <c r="GF23" s="198"/>
      <c r="GG23" s="198"/>
      <c r="GH23" s="198"/>
      <c r="GI23" s="198"/>
      <c r="GJ23" s="198"/>
      <c r="GK23" s="198"/>
      <c r="GL23" s="198"/>
      <c r="GM23" s="198"/>
      <c r="GN23" s="198"/>
      <c r="GO23" s="198"/>
      <c r="GP23" s="198"/>
      <c r="GQ23" s="198"/>
      <c r="GR23" s="198"/>
      <c r="GS23" s="198"/>
      <c r="GT23" s="198"/>
      <c r="GU23" s="198"/>
      <c r="GV23" s="198"/>
      <c r="GW23" s="198"/>
      <c r="GX23" s="198"/>
      <c r="GY23" s="198"/>
      <c r="GZ23" s="198"/>
      <c r="HA23" s="198"/>
      <c r="HB23" s="198"/>
      <c r="HC23" s="198"/>
      <c r="HD23" s="198"/>
      <c r="HE23" s="198"/>
      <c r="HF23" s="198"/>
      <c r="HG23" s="198"/>
      <c r="HH23" s="198"/>
      <c r="HI23" s="198"/>
      <c r="HJ23" s="198"/>
      <c r="HK23" s="198"/>
      <c r="HL23" s="198"/>
      <c r="HM23" s="198"/>
      <c r="HN23" s="198"/>
      <c r="HO23" s="198"/>
      <c r="HP23" s="198"/>
      <c r="HQ23" s="198"/>
      <c r="HR23" s="198"/>
      <c r="HS23" s="198"/>
      <c r="HT23" s="198"/>
      <c r="HU23" s="198"/>
      <c r="HV23" s="198"/>
      <c r="HW23" s="198"/>
      <c r="HX23" s="198"/>
      <c r="HY23" s="198"/>
      <c r="HZ23" s="198"/>
      <c r="IA23" s="198"/>
      <c r="IB23" s="198"/>
      <c r="IC23" s="198"/>
      <c r="ID23" s="198"/>
      <c r="IE23" s="198"/>
      <c r="IF23" s="198"/>
      <c r="IG23" s="198"/>
    </row>
    <row r="24" spans="1:241" ht="12.75" customHeight="1">
      <c r="A24" s="216">
        <v>4</v>
      </c>
      <c r="B24" s="224" t="s">
        <v>211</v>
      </c>
      <c r="C24" s="637">
        <v>0</v>
      </c>
      <c r="D24" s="233"/>
      <c r="E24" s="228"/>
      <c r="F24" s="228"/>
      <c r="G24" s="234"/>
      <c r="H24" s="636">
        <f>C24+E24-F24+G24</f>
        <v>0</v>
      </c>
      <c r="I24" s="228"/>
      <c r="J24" s="228"/>
      <c r="K24" s="640"/>
      <c r="L24" s="228"/>
      <c r="M24" s="228"/>
      <c r="N24" s="220">
        <v>4</v>
      </c>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8"/>
      <c r="ER24" s="198"/>
      <c r="ES24" s="198"/>
      <c r="ET24" s="198"/>
      <c r="EU24" s="198"/>
      <c r="EV24" s="198"/>
      <c r="EW24" s="198"/>
      <c r="EX24" s="198"/>
      <c r="EY24" s="198"/>
      <c r="EZ24" s="198"/>
      <c r="FA24" s="198"/>
      <c r="FB24" s="198"/>
      <c r="FC24" s="198"/>
      <c r="FD24" s="198"/>
      <c r="FE24" s="198"/>
      <c r="FF24" s="198"/>
      <c r="FG24" s="198"/>
      <c r="FH24" s="198"/>
      <c r="FI24" s="198"/>
      <c r="FJ24" s="198"/>
      <c r="FK24" s="198"/>
      <c r="FL24" s="198"/>
      <c r="FM24" s="198"/>
      <c r="FN24" s="198"/>
      <c r="FO24" s="198"/>
      <c r="FP24" s="198"/>
      <c r="FQ24" s="198"/>
      <c r="FR24" s="198"/>
      <c r="FS24" s="198"/>
      <c r="FT24" s="198"/>
      <c r="FU24" s="198"/>
      <c r="FV24" s="198"/>
      <c r="FW24" s="198"/>
      <c r="FX24" s="198"/>
      <c r="FY24" s="198"/>
      <c r="FZ24" s="198"/>
      <c r="GA24" s="198"/>
      <c r="GB24" s="198"/>
      <c r="GC24" s="198"/>
      <c r="GD24" s="198"/>
      <c r="GE24" s="198"/>
      <c r="GF24" s="198"/>
      <c r="GG24" s="198"/>
      <c r="GH24" s="198"/>
      <c r="GI24" s="198"/>
      <c r="GJ24" s="198"/>
      <c r="GK24" s="198"/>
      <c r="GL24" s="198"/>
      <c r="GM24" s="198"/>
      <c r="GN24" s="198"/>
      <c r="GO24" s="198"/>
      <c r="GP24" s="198"/>
      <c r="GQ24" s="198"/>
      <c r="GR24" s="198"/>
      <c r="GS24" s="198"/>
      <c r="GT24" s="198"/>
      <c r="GU24" s="198"/>
      <c r="GV24" s="198"/>
      <c r="GW24" s="198"/>
      <c r="GX24" s="198"/>
      <c r="GY24" s="198"/>
      <c r="GZ24" s="198"/>
      <c r="HA24" s="198"/>
      <c r="HB24" s="198"/>
      <c r="HC24" s="198"/>
      <c r="HD24" s="198"/>
      <c r="HE24" s="198"/>
      <c r="HF24" s="198"/>
      <c r="HG24" s="198"/>
      <c r="HH24" s="198"/>
      <c r="HI24" s="198"/>
      <c r="HJ24" s="198"/>
      <c r="HK24" s="198"/>
      <c r="HL24" s="198"/>
      <c r="HM24" s="198"/>
      <c r="HN24" s="198"/>
      <c r="HO24" s="198"/>
      <c r="HP24" s="198"/>
      <c r="HQ24" s="198"/>
      <c r="HR24" s="198"/>
      <c r="HS24" s="198"/>
      <c r="HT24" s="198"/>
      <c r="HU24" s="198"/>
      <c r="HV24" s="198"/>
      <c r="HW24" s="198"/>
      <c r="HX24" s="198"/>
      <c r="HY24" s="198"/>
      <c r="HZ24" s="198"/>
      <c r="IA24" s="198"/>
      <c r="IB24" s="198"/>
      <c r="IC24" s="198"/>
      <c r="ID24" s="198"/>
      <c r="IE24" s="198"/>
      <c r="IF24" s="198"/>
      <c r="IG24" s="198"/>
    </row>
    <row r="25" spans="1:241" ht="12.75" customHeight="1">
      <c r="A25" s="216">
        <v>5</v>
      </c>
      <c r="B25" s="224" t="s">
        <v>212</v>
      </c>
      <c r="C25" s="641">
        <f>SUM(C21:C24)</f>
        <v>-53190282.559549466</v>
      </c>
      <c r="D25" s="230">
        <f t="shared" ref="D25:M25" si="0">SUM(D21:D24)</f>
        <v>0</v>
      </c>
      <c r="E25" s="229">
        <f>SUM(E21:E24)</f>
        <v>12875924.393322086</v>
      </c>
      <c r="F25" s="229">
        <f>SUM(F21:F24)</f>
        <v>-16510122.549999999</v>
      </c>
      <c r="G25" s="231">
        <f>SUM(G21:G24)</f>
        <v>-995843.8986544956</v>
      </c>
      <c r="H25" s="232">
        <f>SUM(H21:H24)</f>
        <v>-24800079.514881879</v>
      </c>
      <c r="I25" s="229">
        <f t="shared" si="0"/>
        <v>0</v>
      </c>
      <c r="J25" s="229">
        <f t="shared" si="0"/>
        <v>0</v>
      </c>
      <c r="K25" s="229">
        <f>SUM(K21:K23)</f>
        <v>12875924.393322086</v>
      </c>
      <c r="L25" s="229">
        <f t="shared" si="0"/>
        <v>0</v>
      </c>
      <c r="M25" s="229">
        <f t="shared" si="0"/>
        <v>0</v>
      </c>
      <c r="N25" s="220">
        <v>5</v>
      </c>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8"/>
      <c r="EA25" s="198"/>
      <c r="EB25" s="198"/>
      <c r="EC25" s="198"/>
      <c r="ED25" s="198"/>
      <c r="EE25" s="198"/>
      <c r="EF25" s="198"/>
      <c r="EG25" s="198"/>
      <c r="EH25" s="198"/>
      <c r="EI25" s="198"/>
      <c r="EJ25" s="198"/>
      <c r="EK25" s="198"/>
      <c r="EL25" s="198"/>
      <c r="EM25" s="198"/>
      <c r="EN25" s="198"/>
      <c r="EO25" s="198"/>
      <c r="EP25" s="198"/>
      <c r="EQ25" s="198"/>
      <c r="ER25" s="198"/>
      <c r="ES25" s="198"/>
      <c r="ET25" s="198"/>
      <c r="EU25" s="198"/>
      <c r="EV25" s="198"/>
      <c r="EW25" s="198"/>
      <c r="EX25" s="198"/>
      <c r="EY25" s="198"/>
      <c r="EZ25" s="198"/>
      <c r="FA25" s="198"/>
      <c r="FB25" s="198"/>
      <c r="FC25" s="198"/>
      <c r="FD25" s="198"/>
      <c r="FE25" s="198"/>
      <c r="FF25" s="198"/>
      <c r="FG25" s="198"/>
      <c r="FH25" s="198"/>
      <c r="FI25" s="198"/>
      <c r="FJ25" s="198"/>
      <c r="FK25" s="198"/>
      <c r="FL25" s="198"/>
      <c r="FM25" s="198"/>
      <c r="FN25" s="198"/>
      <c r="FO25" s="198"/>
      <c r="FP25" s="198"/>
      <c r="FQ25" s="198"/>
      <c r="FR25" s="198"/>
      <c r="FS25" s="198"/>
      <c r="FT25" s="198"/>
      <c r="FU25" s="198"/>
      <c r="FV25" s="198"/>
      <c r="FW25" s="198"/>
      <c r="FX25" s="198"/>
      <c r="FY25" s="198"/>
      <c r="FZ25" s="198"/>
      <c r="GA25" s="198"/>
      <c r="GB25" s="198"/>
      <c r="GC25" s="198"/>
      <c r="GD25" s="198"/>
      <c r="GE25" s="198"/>
      <c r="GF25" s="198"/>
      <c r="GG25" s="198"/>
      <c r="GH25" s="198"/>
      <c r="GI25" s="198"/>
      <c r="GJ25" s="198"/>
      <c r="GK25" s="198"/>
      <c r="GL25" s="198"/>
      <c r="GM25" s="198"/>
      <c r="GN25" s="198"/>
      <c r="GO25" s="198"/>
      <c r="GP25" s="198"/>
      <c r="GQ25" s="198"/>
      <c r="GR25" s="198"/>
      <c r="GS25" s="198"/>
      <c r="GT25" s="198"/>
      <c r="GU25" s="198"/>
      <c r="GV25" s="198"/>
      <c r="GW25" s="198"/>
      <c r="GX25" s="198"/>
      <c r="GY25" s="198"/>
      <c r="GZ25" s="198"/>
      <c r="HA25" s="198"/>
      <c r="HB25" s="198"/>
      <c r="HC25" s="198"/>
      <c r="HD25" s="198"/>
      <c r="HE25" s="198"/>
      <c r="HF25" s="198"/>
      <c r="HG25" s="198"/>
      <c r="HH25" s="198"/>
      <c r="HI25" s="198"/>
      <c r="HJ25" s="198"/>
      <c r="HK25" s="198"/>
      <c r="HL25" s="198"/>
      <c r="HM25" s="198"/>
      <c r="HN25" s="198"/>
      <c r="HO25" s="198"/>
      <c r="HP25" s="198"/>
      <c r="HQ25" s="198"/>
      <c r="HR25" s="198"/>
      <c r="HS25" s="198"/>
      <c r="HT25" s="198"/>
      <c r="HU25" s="198"/>
      <c r="HV25" s="198"/>
      <c r="HW25" s="198"/>
      <c r="HX25" s="198"/>
      <c r="HY25" s="198"/>
      <c r="HZ25" s="198"/>
      <c r="IA25" s="198"/>
      <c r="IB25" s="198"/>
      <c r="IC25" s="198"/>
      <c r="ID25" s="198"/>
      <c r="IE25" s="198"/>
      <c r="IF25" s="198"/>
      <c r="IG25" s="198"/>
    </row>
    <row r="26" spans="1:241" ht="12.75" customHeight="1">
      <c r="A26" s="216"/>
      <c r="B26" s="224" t="s">
        <v>213</v>
      </c>
      <c r="C26" s="637"/>
      <c r="D26" s="233"/>
      <c r="E26" s="228"/>
      <c r="F26" s="228"/>
      <c r="G26" s="234"/>
      <c r="H26" s="235"/>
      <c r="I26" s="228"/>
      <c r="J26" s="228"/>
      <c r="K26" s="228"/>
      <c r="L26" s="228"/>
      <c r="M26" s="228"/>
      <c r="N26" s="220"/>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8"/>
      <c r="EA26" s="198"/>
      <c r="EB26" s="198"/>
      <c r="EC26" s="198"/>
      <c r="ED26" s="198"/>
      <c r="EE26" s="198"/>
      <c r="EF26" s="198"/>
      <c r="EG26" s="198"/>
      <c r="EH26" s="198"/>
      <c r="EI26" s="198"/>
      <c r="EJ26" s="198"/>
      <c r="EK26" s="198"/>
      <c r="EL26" s="198"/>
      <c r="EM26" s="198"/>
      <c r="EN26" s="198"/>
      <c r="EO26" s="198"/>
      <c r="EP26" s="198"/>
      <c r="EQ26" s="198"/>
      <c r="ER26" s="198"/>
      <c r="ES26" s="198"/>
      <c r="ET26" s="198"/>
      <c r="EU26" s="198"/>
      <c r="EV26" s="198"/>
      <c r="EW26" s="198"/>
      <c r="EX26" s="198"/>
      <c r="EY26" s="198"/>
      <c r="EZ26" s="198"/>
      <c r="FA26" s="198"/>
      <c r="FB26" s="198"/>
      <c r="FC26" s="198"/>
      <c r="FD26" s="198"/>
      <c r="FE26" s="198"/>
      <c r="FF26" s="198"/>
      <c r="FG26" s="198"/>
      <c r="FH26" s="198"/>
      <c r="FI26" s="198"/>
      <c r="FJ26" s="198"/>
      <c r="FK26" s="198"/>
      <c r="FL26" s="198"/>
      <c r="FM26" s="198"/>
      <c r="FN26" s="198"/>
      <c r="FO26" s="198"/>
      <c r="FP26" s="198"/>
      <c r="FQ26" s="198"/>
      <c r="FR26" s="198"/>
      <c r="FS26" s="198"/>
      <c r="FT26" s="198"/>
      <c r="FU26" s="198"/>
      <c r="FV26" s="198"/>
      <c r="FW26" s="198"/>
      <c r="FX26" s="198"/>
      <c r="FY26" s="198"/>
      <c r="FZ26" s="198"/>
      <c r="GA26" s="198"/>
      <c r="GB26" s="198"/>
      <c r="GC26" s="198"/>
      <c r="GD26" s="198"/>
      <c r="GE26" s="198"/>
      <c r="GF26" s="198"/>
      <c r="GG26" s="198"/>
      <c r="GH26" s="198"/>
      <c r="GI26" s="198"/>
      <c r="GJ26" s="198"/>
      <c r="GK26" s="198"/>
      <c r="GL26" s="198"/>
      <c r="GM26" s="198"/>
      <c r="GN26" s="198"/>
      <c r="GO26" s="198"/>
      <c r="GP26" s="198"/>
      <c r="GQ26" s="198"/>
      <c r="GR26" s="198"/>
      <c r="GS26" s="198"/>
      <c r="GT26" s="198"/>
      <c r="GU26" s="198"/>
      <c r="GV26" s="198"/>
      <c r="GW26" s="198"/>
      <c r="GX26" s="198"/>
      <c r="GY26" s="198"/>
      <c r="GZ26" s="198"/>
      <c r="HA26" s="198"/>
      <c r="HB26" s="198"/>
      <c r="HC26" s="198"/>
      <c r="HD26" s="198"/>
      <c r="HE26" s="198"/>
      <c r="HF26" s="198"/>
      <c r="HG26" s="198"/>
      <c r="HH26" s="198"/>
      <c r="HI26" s="198"/>
      <c r="HJ26" s="198"/>
      <c r="HK26" s="198"/>
      <c r="HL26" s="198"/>
      <c r="HM26" s="198"/>
      <c r="HN26" s="198"/>
      <c r="HO26" s="198"/>
      <c r="HP26" s="198"/>
      <c r="HQ26" s="198"/>
      <c r="HR26" s="198"/>
      <c r="HS26" s="198"/>
      <c r="HT26" s="198"/>
      <c r="HU26" s="198"/>
      <c r="HV26" s="198"/>
      <c r="HW26" s="198"/>
      <c r="HX26" s="198"/>
      <c r="HY26" s="198"/>
      <c r="HZ26" s="198"/>
      <c r="IA26" s="198"/>
      <c r="IB26" s="198"/>
      <c r="IC26" s="198"/>
      <c r="ID26" s="198"/>
      <c r="IE26" s="198"/>
      <c r="IF26" s="198"/>
      <c r="IG26" s="198"/>
    </row>
    <row r="27" spans="1:241" ht="12.75" customHeight="1">
      <c r="A27" s="216">
        <v>6</v>
      </c>
      <c r="B27" s="224" t="s">
        <v>214</v>
      </c>
      <c r="C27" s="637">
        <v>1454811.52</v>
      </c>
      <c r="D27" s="233"/>
      <c r="E27" s="639">
        <v>7799519.4400000004</v>
      </c>
      <c r="F27" s="639">
        <v>9770748</v>
      </c>
      <c r="G27" s="639">
        <v>1297183.01</v>
      </c>
      <c r="H27" s="642">
        <f>C27+E27-F27+G27</f>
        <v>780765.9700000009</v>
      </c>
      <c r="I27" s="228"/>
      <c r="J27" s="228"/>
      <c r="K27" s="635">
        <f>E27</f>
        <v>7799519.4400000004</v>
      </c>
      <c r="L27" s="228"/>
      <c r="M27" s="228"/>
      <c r="N27" s="220">
        <v>6</v>
      </c>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FL27" s="198"/>
      <c r="FM27" s="198"/>
      <c r="FN27" s="198"/>
      <c r="FO27" s="198"/>
      <c r="FP27" s="198"/>
      <c r="FQ27" s="198"/>
      <c r="FR27" s="198"/>
      <c r="FS27" s="198"/>
      <c r="FT27" s="198"/>
      <c r="FU27" s="198"/>
      <c r="FV27" s="198"/>
      <c r="FW27" s="198"/>
      <c r="FX27" s="198"/>
      <c r="FY27" s="198"/>
      <c r="FZ27" s="198"/>
      <c r="GA27" s="198"/>
      <c r="GB27" s="198"/>
      <c r="GC27" s="198"/>
      <c r="GD27" s="198"/>
      <c r="GE27" s="198"/>
      <c r="GF27" s="198"/>
      <c r="GG27" s="198"/>
      <c r="GH27" s="198"/>
      <c r="GI27" s="198"/>
      <c r="GJ27" s="198"/>
      <c r="GK27" s="198"/>
      <c r="GL27" s="198"/>
      <c r="GM27" s="198"/>
      <c r="GN27" s="198"/>
      <c r="GO27" s="198"/>
      <c r="GP27" s="198"/>
      <c r="GQ27" s="198"/>
      <c r="GR27" s="198"/>
      <c r="GS27" s="198"/>
      <c r="GT27" s="198"/>
      <c r="GU27" s="198"/>
      <c r="GV27" s="198"/>
      <c r="GW27" s="198"/>
      <c r="GX27" s="198"/>
      <c r="GY27" s="198"/>
      <c r="GZ27" s="198"/>
      <c r="HA27" s="198"/>
      <c r="HB27" s="198"/>
      <c r="HC27" s="198"/>
      <c r="HD27" s="198"/>
      <c r="HE27" s="198"/>
      <c r="HF27" s="198"/>
      <c r="HG27" s="198"/>
      <c r="HH27" s="198"/>
      <c r="HI27" s="198"/>
      <c r="HJ27" s="198"/>
      <c r="HK27" s="198"/>
      <c r="HL27" s="198"/>
      <c r="HM27" s="198"/>
      <c r="HN27" s="198"/>
      <c r="HO27" s="198"/>
      <c r="HP27" s="198"/>
      <c r="HQ27" s="198"/>
      <c r="HR27" s="198"/>
      <c r="HS27" s="198"/>
      <c r="HT27" s="198"/>
      <c r="HU27" s="198"/>
      <c r="HV27" s="198"/>
      <c r="HW27" s="198"/>
      <c r="HX27" s="198"/>
      <c r="HY27" s="198"/>
      <c r="HZ27" s="198"/>
      <c r="IA27" s="198"/>
      <c r="IB27" s="198"/>
      <c r="IC27" s="198"/>
      <c r="ID27" s="198"/>
      <c r="IE27" s="198"/>
      <c r="IF27" s="198"/>
      <c r="IG27" s="198"/>
    </row>
    <row r="28" spans="1:241" ht="12.75" customHeight="1">
      <c r="A28" s="216">
        <v>7</v>
      </c>
      <c r="B28" s="224" t="s">
        <v>215</v>
      </c>
      <c r="C28" s="637"/>
      <c r="D28" s="233"/>
      <c r="E28" s="228"/>
      <c r="F28" s="228"/>
      <c r="G28" s="234"/>
      <c r="H28" s="235"/>
      <c r="I28" s="228"/>
      <c r="J28" s="228"/>
      <c r="K28" s="228"/>
      <c r="L28" s="228"/>
      <c r="M28" s="228"/>
      <c r="N28" s="220">
        <v>7</v>
      </c>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FL28" s="198"/>
      <c r="FM28" s="198"/>
      <c r="FN28" s="198"/>
      <c r="FO28" s="198"/>
      <c r="FP28" s="198"/>
      <c r="FQ28" s="198"/>
      <c r="FR28" s="198"/>
      <c r="FS28" s="198"/>
      <c r="FT28" s="198"/>
      <c r="FU28" s="198"/>
      <c r="FV28" s="198"/>
      <c r="FW28" s="198"/>
      <c r="FX28" s="198"/>
      <c r="FY28" s="198"/>
      <c r="FZ28" s="198"/>
      <c r="GA28" s="198"/>
      <c r="GB28" s="198"/>
      <c r="GC28" s="198"/>
      <c r="GD28" s="198"/>
      <c r="GE28" s="198"/>
      <c r="GF28" s="198"/>
      <c r="GG28" s="198"/>
      <c r="GH28" s="198"/>
      <c r="GI28" s="198"/>
      <c r="GJ28" s="198"/>
      <c r="GK28" s="198"/>
      <c r="GL28" s="198"/>
      <c r="GM28" s="198"/>
      <c r="GN28" s="198"/>
      <c r="GO28" s="198"/>
      <c r="GP28" s="198"/>
      <c r="GQ28" s="198"/>
      <c r="GR28" s="198"/>
      <c r="GS28" s="198"/>
      <c r="GT28" s="198"/>
      <c r="GU28" s="198"/>
      <c r="GV28" s="198"/>
      <c r="GW28" s="198"/>
      <c r="GX28" s="198"/>
      <c r="GY28" s="198"/>
      <c r="GZ28" s="198"/>
      <c r="HA28" s="198"/>
      <c r="HB28" s="198"/>
      <c r="HC28" s="198"/>
      <c r="HD28" s="198"/>
      <c r="HE28" s="198"/>
      <c r="HF28" s="198"/>
      <c r="HG28" s="198"/>
      <c r="HH28" s="198"/>
      <c r="HI28" s="198"/>
      <c r="HJ28" s="198"/>
      <c r="HK28" s="198"/>
      <c r="HL28" s="198"/>
      <c r="HM28" s="198"/>
      <c r="HN28" s="198"/>
      <c r="HO28" s="198"/>
      <c r="HP28" s="198"/>
      <c r="HQ28" s="198"/>
      <c r="HR28" s="198"/>
      <c r="HS28" s="198"/>
      <c r="HT28" s="198"/>
      <c r="HU28" s="198"/>
      <c r="HV28" s="198"/>
      <c r="HW28" s="198"/>
      <c r="HX28" s="198"/>
      <c r="HY28" s="198"/>
      <c r="HZ28" s="198"/>
      <c r="IA28" s="198"/>
      <c r="IB28" s="198"/>
      <c r="IC28" s="198"/>
      <c r="ID28" s="198"/>
      <c r="IE28" s="198"/>
      <c r="IF28" s="198"/>
      <c r="IG28" s="198"/>
    </row>
    <row r="29" spans="1:241" ht="12.75" customHeight="1">
      <c r="A29" s="216">
        <v>8</v>
      </c>
      <c r="B29" s="224" t="s">
        <v>4941</v>
      </c>
      <c r="C29" s="637"/>
      <c r="D29" s="233"/>
      <c r="E29" s="228"/>
      <c r="F29" s="228"/>
      <c r="G29" s="234"/>
      <c r="H29" s="235"/>
      <c r="I29" s="228"/>
      <c r="J29" s="228"/>
      <c r="K29" s="228"/>
      <c r="L29" s="228"/>
      <c r="M29" s="228"/>
      <c r="N29" s="220">
        <v>8</v>
      </c>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8"/>
      <c r="FX29" s="198"/>
      <c r="FY29" s="198"/>
      <c r="FZ29" s="198"/>
      <c r="GA29" s="198"/>
      <c r="GB29" s="198"/>
      <c r="GC29" s="198"/>
      <c r="GD29" s="198"/>
      <c r="GE29" s="198"/>
      <c r="GF29" s="198"/>
      <c r="GG29" s="198"/>
      <c r="GH29" s="198"/>
      <c r="GI29" s="198"/>
      <c r="GJ29" s="198"/>
      <c r="GK29" s="198"/>
      <c r="GL29" s="198"/>
      <c r="GM29" s="198"/>
      <c r="GN29" s="198"/>
      <c r="GO29" s="198"/>
      <c r="GP29" s="198"/>
      <c r="GQ29" s="198"/>
      <c r="GR29" s="198"/>
      <c r="GS29" s="198"/>
      <c r="GT29" s="198"/>
      <c r="GU29" s="198"/>
      <c r="GV29" s="198"/>
      <c r="GW29" s="198"/>
      <c r="GX29" s="198"/>
      <c r="GY29" s="198"/>
      <c r="GZ29" s="198"/>
      <c r="HA29" s="198"/>
      <c r="HB29" s="198"/>
      <c r="HC29" s="198"/>
      <c r="HD29" s="198"/>
      <c r="HE29" s="198"/>
      <c r="HF29" s="198"/>
      <c r="HG29" s="198"/>
      <c r="HH29" s="198"/>
      <c r="HI29" s="198"/>
      <c r="HJ29" s="198"/>
      <c r="HK29" s="198"/>
      <c r="HL29" s="198"/>
      <c r="HM29" s="198"/>
      <c r="HN29" s="198"/>
      <c r="HO29" s="198"/>
      <c r="HP29" s="198"/>
      <c r="HQ29" s="198"/>
      <c r="HR29" s="198"/>
      <c r="HS29" s="198"/>
      <c r="HT29" s="198"/>
      <c r="HU29" s="198"/>
      <c r="HV29" s="198"/>
      <c r="HW29" s="198"/>
      <c r="HX29" s="198"/>
      <c r="HY29" s="198"/>
      <c r="HZ29" s="198"/>
      <c r="IA29" s="198"/>
      <c r="IB29" s="198"/>
      <c r="IC29" s="198"/>
      <c r="ID29" s="198"/>
      <c r="IE29" s="198"/>
      <c r="IF29" s="198"/>
      <c r="IG29" s="198"/>
    </row>
    <row r="30" spans="1:241" ht="16.5" customHeight="1">
      <c r="A30" s="216">
        <v>9</v>
      </c>
      <c r="B30" s="224" t="s">
        <v>4528</v>
      </c>
      <c r="C30" s="643">
        <v>-12843445.437685538</v>
      </c>
      <c r="D30" s="233"/>
      <c r="E30" s="635">
        <v>6987420.6512828777</v>
      </c>
      <c r="F30" s="228"/>
      <c r="G30" s="228">
        <v>1492518.3513498716</v>
      </c>
      <c r="H30" s="642">
        <f>C30+E30-F30+G30</f>
        <v>-4363506.4350527888</v>
      </c>
      <c r="I30" s="228"/>
      <c r="J30" s="228"/>
      <c r="K30" s="635">
        <f>E30</f>
        <v>6987420.6512828777</v>
      </c>
      <c r="L30" s="228"/>
      <c r="M30" s="228" t="s">
        <v>2174</v>
      </c>
      <c r="N30" s="220">
        <v>9</v>
      </c>
      <c r="O30" s="226"/>
      <c r="P30" s="227" t="s">
        <v>4942</v>
      </c>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8"/>
      <c r="EA30" s="198"/>
      <c r="EB30" s="198"/>
      <c r="EC30" s="198"/>
      <c r="ED30" s="198"/>
      <c r="EE30" s="198"/>
      <c r="EF30" s="198"/>
      <c r="EG30" s="198"/>
      <c r="EH30" s="198"/>
      <c r="EI30" s="198"/>
      <c r="EJ30" s="198"/>
      <c r="EK30" s="198"/>
      <c r="EL30" s="198"/>
      <c r="EM30" s="198"/>
      <c r="EN30" s="198"/>
      <c r="EO30" s="198"/>
      <c r="EP30" s="198"/>
      <c r="EQ30" s="198"/>
      <c r="ER30" s="198"/>
      <c r="ES30" s="198"/>
      <c r="ET30" s="198"/>
      <c r="EU30" s="198"/>
      <c r="EV30" s="198"/>
      <c r="EW30" s="198"/>
      <c r="EX30" s="198"/>
      <c r="EY30" s="198"/>
      <c r="EZ30" s="198"/>
      <c r="FA30" s="198"/>
      <c r="FB30" s="198"/>
      <c r="FC30" s="198"/>
      <c r="FD30" s="198"/>
      <c r="FE30" s="198"/>
      <c r="FF30" s="198"/>
      <c r="FG30" s="198"/>
      <c r="FH30" s="198"/>
      <c r="FI30" s="198"/>
      <c r="FJ30" s="198"/>
      <c r="FK30" s="198"/>
      <c r="FL30" s="198"/>
      <c r="FM30" s="198"/>
      <c r="FN30" s="198"/>
      <c r="FO30" s="198"/>
      <c r="FP30" s="198"/>
      <c r="FQ30" s="198"/>
      <c r="FR30" s="198"/>
      <c r="FS30" s="198"/>
      <c r="FT30" s="198"/>
      <c r="FU30" s="198"/>
      <c r="FV30" s="198"/>
      <c r="FW30" s="198"/>
      <c r="FX30" s="198"/>
      <c r="FY30" s="198"/>
      <c r="FZ30" s="198"/>
      <c r="GA30" s="198"/>
      <c r="GB30" s="198"/>
      <c r="GC30" s="198"/>
      <c r="GD30" s="198"/>
      <c r="GE30" s="198"/>
      <c r="GF30" s="198"/>
      <c r="GG30" s="198"/>
      <c r="GH30" s="198"/>
      <c r="GI30" s="198"/>
      <c r="GJ30" s="198"/>
      <c r="GK30" s="198"/>
      <c r="GL30" s="198"/>
      <c r="GM30" s="198"/>
      <c r="GN30" s="198"/>
      <c r="GO30" s="198"/>
      <c r="GP30" s="198"/>
      <c r="GQ30" s="198"/>
      <c r="GR30" s="198"/>
      <c r="GS30" s="198"/>
      <c r="GT30" s="198"/>
      <c r="GU30" s="198"/>
      <c r="GV30" s="198"/>
      <c r="GW30" s="198"/>
      <c r="GX30" s="198"/>
      <c r="GY30" s="198"/>
      <c r="GZ30" s="198"/>
      <c r="HA30" s="198"/>
      <c r="HB30" s="198"/>
      <c r="HC30" s="198"/>
      <c r="HD30" s="198"/>
      <c r="HE30" s="198"/>
      <c r="HF30" s="198"/>
      <c r="HG30" s="198"/>
      <c r="HH30" s="198"/>
      <c r="HI30" s="198"/>
      <c r="HJ30" s="198"/>
      <c r="HK30" s="198"/>
      <c r="HL30" s="198"/>
      <c r="HM30" s="198"/>
      <c r="HN30" s="198"/>
      <c r="HO30" s="198"/>
      <c r="HP30" s="198"/>
      <c r="HQ30" s="198"/>
      <c r="HR30" s="198"/>
      <c r="HS30" s="198"/>
      <c r="HT30" s="198"/>
      <c r="HU30" s="198"/>
      <c r="HV30" s="198"/>
      <c r="HW30" s="198"/>
      <c r="HX30" s="198"/>
      <c r="HY30" s="198"/>
      <c r="HZ30" s="198"/>
      <c r="IA30" s="198"/>
      <c r="IB30" s="198"/>
      <c r="IC30" s="198"/>
      <c r="ID30" s="198"/>
      <c r="IE30" s="198"/>
      <c r="IF30" s="198"/>
      <c r="IG30" s="198"/>
    </row>
    <row r="31" spans="1:241" ht="12.75" customHeight="1">
      <c r="A31" s="216">
        <v>10</v>
      </c>
      <c r="B31" s="224" t="s">
        <v>4943</v>
      </c>
      <c r="C31" s="637"/>
      <c r="D31" s="233"/>
      <c r="E31" s="228">
        <v>1000000</v>
      </c>
      <c r="F31" s="228"/>
      <c r="G31" s="234"/>
      <c r="H31" s="636">
        <f>C31+E31-F31+G31</f>
        <v>1000000</v>
      </c>
      <c r="I31" s="228"/>
      <c r="J31" s="228"/>
      <c r="K31" s="635">
        <f>E31</f>
        <v>1000000</v>
      </c>
      <c r="L31" s="228"/>
      <c r="M31" s="228"/>
      <c r="N31" s="220">
        <v>10</v>
      </c>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FL31" s="198"/>
      <c r="FM31" s="198"/>
      <c r="FN31" s="198"/>
      <c r="FO31" s="198"/>
      <c r="FP31" s="198"/>
      <c r="FQ31" s="198"/>
      <c r="FR31" s="198"/>
      <c r="FS31" s="198"/>
      <c r="FT31" s="198"/>
      <c r="FU31" s="198"/>
      <c r="FV31" s="198"/>
      <c r="FW31" s="198"/>
      <c r="FX31" s="198"/>
      <c r="FY31" s="198"/>
      <c r="FZ31" s="198"/>
      <c r="GA31" s="198"/>
      <c r="GB31" s="198"/>
      <c r="GC31" s="198"/>
      <c r="GD31" s="198"/>
      <c r="GE31" s="198"/>
      <c r="GF31" s="198"/>
      <c r="GG31" s="198"/>
      <c r="GH31" s="198"/>
      <c r="GI31" s="198"/>
      <c r="GJ31" s="198"/>
      <c r="GK31" s="198"/>
      <c r="GL31" s="198"/>
      <c r="GM31" s="198"/>
      <c r="GN31" s="198"/>
      <c r="GO31" s="198"/>
      <c r="GP31" s="198"/>
      <c r="GQ31" s="198"/>
      <c r="GR31" s="198"/>
      <c r="GS31" s="198"/>
      <c r="GT31" s="198"/>
      <c r="GU31" s="198"/>
      <c r="GV31" s="198"/>
      <c r="GW31" s="198"/>
      <c r="GX31" s="198"/>
      <c r="GY31" s="198"/>
      <c r="GZ31" s="198"/>
      <c r="HA31" s="198"/>
      <c r="HB31" s="198"/>
      <c r="HC31" s="198"/>
      <c r="HD31" s="198"/>
      <c r="HE31" s="198"/>
      <c r="HF31" s="198"/>
      <c r="HG31" s="198"/>
      <c r="HH31" s="198"/>
      <c r="HI31" s="198"/>
      <c r="HJ31" s="198"/>
      <c r="HK31" s="198"/>
      <c r="HL31" s="198"/>
      <c r="HM31" s="198"/>
      <c r="HN31" s="198"/>
      <c r="HO31" s="198"/>
      <c r="HP31" s="198"/>
      <c r="HQ31" s="198"/>
      <c r="HR31" s="198"/>
      <c r="HS31" s="198"/>
      <c r="HT31" s="198"/>
      <c r="HU31" s="198"/>
      <c r="HV31" s="198"/>
      <c r="HW31" s="198"/>
      <c r="HX31" s="198"/>
      <c r="HY31" s="198"/>
      <c r="HZ31" s="198"/>
      <c r="IA31" s="198"/>
      <c r="IB31" s="198"/>
      <c r="IC31" s="198"/>
      <c r="ID31" s="198"/>
      <c r="IE31" s="198"/>
      <c r="IF31" s="198"/>
      <c r="IG31" s="198"/>
    </row>
    <row r="32" spans="1:241" ht="12.75" customHeight="1">
      <c r="A32" s="216">
        <v>11</v>
      </c>
      <c r="B32" s="224" t="s">
        <v>4529</v>
      </c>
      <c r="C32" s="637"/>
      <c r="D32" s="233"/>
      <c r="E32" s="228"/>
      <c r="F32" s="228"/>
      <c r="G32" s="234"/>
      <c r="H32" s="235"/>
      <c r="I32" s="228"/>
      <c r="J32" s="228"/>
      <c r="K32" s="228"/>
      <c r="L32" s="228"/>
      <c r="M32" s="228"/>
      <c r="N32" s="220">
        <v>11</v>
      </c>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8"/>
      <c r="EA32" s="198"/>
      <c r="EB32" s="198"/>
      <c r="EC32" s="198"/>
      <c r="ED32" s="198"/>
      <c r="EE32" s="198"/>
      <c r="EF32" s="198"/>
      <c r="EG32" s="198"/>
      <c r="EH32" s="198"/>
      <c r="EI32" s="198"/>
      <c r="EJ32" s="198"/>
      <c r="EK32" s="198"/>
      <c r="EL32" s="198"/>
      <c r="EM32" s="198"/>
      <c r="EN32" s="198"/>
      <c r="EO32" s="198"/>
      <c r="EP32" s="198"/>
      <c r="EQ32" s="198"/>
      <c r="ER32" s="198"/>
      <c r="ES32" s="198"/>
      <c r="ET32" s="198"/>
      <c r="EU32" s="198"/>
      <c r="EV32" s="198"/>
      <c r="EW32" s="198"/>
      <c r="EX32" s="198"/>
      <c r="EY32" s="198"/>
      <c r="EZ32" s="198"/>
      <c r="FA32" s="198"/>
      <c r="FB32" s="198"/>
      <c r="FC32" s="198"/>
      <c r="FD32" s="198"/>
      <c r="FE32" s="198"/>
      <c r="FF32" s="198"/>
      <c r="FG32" s="198"/>
      <c r="FH32" s="198"/>
      <c r="FI32" s="198"/>
      <c r="FJ32" s="198"/>
      <c r="FK32" s="198"/>
      <c r="FL32" s="198"/>
      <c r="FM32" s="198"/>
      <c r="FN32" s="198"/>
      <c r="FO32" s="198"/>
      <c r="FP32" s="198"/>
      <c r="FQ32" s="198"/>
      <c r="FR32" s="198"/>
      <c r="FS32" s="198"/>
      <c r="FT32" s="198"/>
      <c r="FU32" s="198"/>
      <c r="FV32" s="198"/>
      <c r="FW32" s="198"/>
      <c r="FX32" s="198"/>
      <c r="FY32" s="198"/>
      <c r="FZ32" s="198"/>
      <c r="GA32" s="198"/>
      <c r="GB32" s="198"/>
      <c r="GC32" s="198"/>
      <c r="GD32" s="198"/>
      <c r="GE32" s="198"/>
      <c r="GF32" s="198"/>
      <c r="GG32" s="198"/>
      <c r="GH32" s="198"/>
      <c r="GI32" s="198"/>
      <c r="GJ32" s="198"/>
      <c r="GK32" s="198"/>
      <c r="GL32" s="198"/>
      <c r="GM32" s="198"/>
      <c r="GN32" s="198"/>
      <c r="GO32" s="198"/>
      <c r="GP32" s="198"/>
      <c r="GQ32" s="198"/>
      <c r="GR32" s="198"/>
      <c r="GS32" s="198"/>
      <c r="GT32" s="198"/>
      <c r="GU32" s="198"/>
      <c r="GV32" s="198"/>
      <c r="GW32" s="198"/>
      <c r="GX32" s="198"/>
      <c r="GY32" s="198"/>
      <c r="GZ32" s="198"/>
      <c r="HA32" s="198"/>
      <c r="HB32" s="198"/>
      <c r="HC32" s="198"/>
      <c r="HD32" s="198"/>
      <c r="HE32" s="198"/>
      <c r="HF32" s="198"/>
      <c r="HG32" s="198"/>
      <c r="HH32" s="198"/>
      <c r="HI32" s="198"/>
      <c r="HJ32" s="198"/>
      <c r="HK32" s="198"/>
      <c r="HL32" s="198"/>
      <c r="HM32" s="198"/>
      <c r="HN32" s="198"/>
      <c r="HO32" s="198"/>
      <c r="HP32" s="198"/>
      <c r="HQ32" s="198"/>
      <c r="HR32" s="198"/>
      <c r="HS32" s="198"/>
      <c r="HT32" s="198"/>
      <c r="HU32" s="198"/>
      <c r="HV32" s="198"/>
      <c r="HW32" s="198"/>
      <c r="HX32" s="198"/>
      <c r="HY32" s="198"/>
      <c r="HZ32" s="198"/>
      <c r="IA32" s="198"/>
      <c r="IB32" s="198"/>
      <c r="IC32" s="198"/>
      <c r="ID32" s="198"/>
      <c r="IE32" s="198"/>
      <c r="IF32" s="198"/>
      <c r="IG32" s="198"/>
    </row>
    <row r="33" spans="1:241" ht="12.75" customHeight="1">
      <c r="A33" s="216">
        <v>12</v>
      </c>
      <c r="B33" s="224" t="s">
        <v>3426</v>
      </c>
      <c r="C33" s="637"/>
      <c r="D33" s="233"/>
      <c r="E33" s="228"/>
      <c r="F33" s="228"/>
      <c r="G33" s="234"/>
      <c r="H33" s="235"/>
      <c r="I33" s="228"/>
      <c r="J33" s="228"/>
      <c r="K33" s="228"/>
      <c r="L33" s="228"/>
      <c r="M33" s="228"/>
      <c r="N33" s="220">
        <v>12</v>
      </c>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198"/>
      <c r="DQ33" s="198"/>
      <c r="DR33" s="198"/>
      <c r="DS33" s="198"/>
      <c r="DT33" s="198"/>
      <c r="DU33" s="198"/>
      <c r="DV33" s="198"/>
      <c r="DW33" s="198"/>
      <c r="DX33" s="198"/>
      <c r="DY33" s="198"/>
      <c r="DZ33" s="198"/>
      <c r="EA33" s="198"/>
      <c r="EB33" s="198"/>
      <c r="EC33" s="198"/>
      <c r="ED33" s="198"/>
      <c r="EE33" s="198"/>
      <c r="EF33" s="198"/>
      <c r="EG33" s="198"/>
      <c r="EH33" s="198"/>
      <c r="EI33" s="198"/>
      <c r="EJ33" s="198"/>
      <c r="EK33" s="198"/>
      <c r="EL33" s="198"/>
      <c r="EM33" s="198"/>
      <c r="EN33" s="198"/>
      <c r="EO33" s="198"/>
      <c r="EP33" s="198"/>
      <c r="EQ33" s="198"/>
      <c r="ER33" s="198"/>
      <c r="ES33" s="198"/>
      <c r="ET33" s="198"/>
      <c r="EU33" s="198"/>
      <c r="EV33" s="198"/>
      <c r="EW33" s="198"/>
      <c r="EX33" s="198"/>
      <c r="EY33" s="198"/>
      <c r="EZ33" s="198"/>
      <c r="FA33" s="198"/>
      <c r="FB33" s="198"/>
      <c r="FC33" s="198"/>
      <c r="FD33" s="198"/>
      <c r="FE33" s="198"/>
      <c r="FF33" s="198"/>
      <c r="FG33" s="198"/>
      <c r="FH33" s="198"/>
      <c r="FI33" s="198"/>
      <c r="FJ33" s="198"/>
      <c r="FK33" s="198"/>
      <c r="FL33" s="198"/>
      <c r="FM33" s="198"/>
      <c r="FN33" s="198"/>
      <c r="FO33" s="198"/>
      <c r="FP33" s="198"/>
      <c r="FQ33" s="198"/>
      <c r="FR33" s="198"/>
      <c r="FS33" s="198"/>
      <c r="FT33" s="198"/>
      <c r="FU33" s="198"/>
      <c r="FV33" s="198"/>
      <c r="FW33" s="198"/>
      <c r="FX33" s="198"/>
      <c r="FY33" s="198"/>
      <c r="FZ33" s="198"/>
      <c r="GA33" s="198"/>
      <c r="GB33" s="198"/>
      <c r="GC33" s="198"/>
      <c r="GD33" s="198"/>
      <c r="GE33" s="198"/>
      <c r="GF33" s="198"/>
      <c r="GG33" s="198"/>
      <c r="GH33" s="198"/>
      <c r="GI33" s="198"/>
      <c r="GJ33" s="198"/>
      <c r="GK33" s="198"/>
      <c r="GL33" s="198"/>
      <c r="GM33" s="198"/>
      <c r="GN33" s="198"/>
      <c r="GO33" s="198"/>
      <c r="GP33" s="198"/>
      <c r="GQ33" s="198"/>
      <c r="GR33" s="198"/>
      <c r="GS33" s="198"/>
      <c r="GT33" s="198"/>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row>
    <row r="34" spans="1:241" ht="12.75" customHeight="1">
      <c r="A34" s="216">
        <v>13</v>
      </c>
      <c r="B34" s="224" t="s">
        <v>1421</v>
      </c>
      <c r="C34" s="637">
        <v>1116.19</v>
      </c>
      <c r="D34" s="233"/>
      <c r="E34" s="228">
        <v>96406.13</v>
      </c>
      <c r="F34" s="228">
        <v>81582.040000000008</v>
      </c>
      <c r="G34" s="234"/>
      <c r="H34" s="642">
        <f>C34+E34-F34+G34</f>
        <v>15940.279999999999</v>
      </c>
      <c r="I34" s="228"/>
      <c r="J34" s="228"/>
      <c r="K34" s="635">
        <f>E34</f>
        <v>96406.13</v>
      </c>
      <c r="L34" s="228"/>
      <c r="M34" s="228"/>
      <c r="N34" s="220">
        <v>13</v>
      </c>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c r="DK34" s="198"/>
      <c r="DL34" s="198"/>
      <c r="DM34" s="198"/>
      <c r="DN34" s="198"/>
      <c r="DO34" s="198"/>
      <c r="DP34" s="198"/>
      <c r="DQ34" s="198"/>
      <c r="DR34" s="198"/>
      <c r="DS34" s="198"/>
      <c r="DT34" s="198"/>
      <c r="DU34" s="198"/>
      <c r="DV34" s="198"/>
      <c r="DW34" s="198"/>
      <c r="DX34" s="198"/>
      <c r="DY34" s="198"/>
      <c r="DZ34" s="198"/>
      <c r="EA34" s="198"/>
      <c r="EB34" s="198"/>
      <c r="EC34" s="198"/>
      <c r="ED34" s="198"/>
      <c r="EE34" s="198"/>
      <c r="EF34" s="198"/>
      <c r="EG34" s="198"/>
      <c r="EH34" s="198"/>
      <c r="EI34" s="198"/>
      <c r="EJ34" s="198"/>
      <c r="EK34" s="198"/>
      <c r="EL34" s="198"/>
      <c r="EM34" s="198"/>
      <c r="EN34" s="198"/>
      <c r="EO34" s="198"/>
      <c r="EP34" s="198"/>
      <c r="EQ34" s="198"/>
      <c r="ER34" s="198"/>
      <c r="ES34" s="198"/>
      <c r="ET34" s="198"/>
      <c r="EU34" s="198"/>
      <c r="EV34" s="198"/>
      <c r="EW34" s="198"/>
      <c r="EX34" s="198"/>
      <c r="EY34" s="198"/>
      <c r="EZ34" s="198"/>
      <c r="FA34" s="198"/>
      <c r="FB34" s="198"/>
      <c r="FC34" s="198"/>
      <c r="FD34" s="198"/>
      <c r="FE34" s="198"/>
      <c r="FF34" s="198"/>
      <c r="FG34" s="198"/>
      <c r="FH34" s="198"/>
      <c r="FI34" s="198"/>
      <c r="FJ34" s="198"/>
      <c r="FK34" s="198"/>
      <c r="FL34" s="198"/>
      <c r="FM34" s="198"/>
      <c r="FN34" s="198"/>
      <c r="FO34" s="198"/>
      <c r="FP34" s="198"/>
      <c r="FQ34" s="198"/>
      <c r="FR34" s="198"/>
      <c r="FS34" s="198"/>
      <c r="FT34" s="198"/>
      <c r="FU34" s="198"/>
      <c r="FV34" s="198"/>
      <c r="FW34" s="198"/>
      <c r="FX34" s="198"/>
      <c r="FY34" s="198"/>
      <c r="FZ34" s="198"/>
      <c r="GA34" s="198"/>
      <c r="GB34" s="198"/>
      <c r="GC34" s="198"/>
      <c r="GD34" s="198"/>
      <c r="GE34" s="198"/>
      <c r="GF34" s="198"/>
      <c r="GG34" s="198"/>
      <c r="GH34" s="198"/>
      <c r="GI34" s="198"/>
      <c r="GJ34" s="198"/>
      <c r="GK34" s="198"/>
      <c r="GL34" s="198"/>
      <c r="GM34" s="198"/>
      <c r="GN34" s="198"/>
      <c r="GO34" s="198"/>
      <c r="GP34" s="198"/>
      <c r="GQ34" s="198"/>
      <c r="GR34" s="198"/>
      <c r="GS34" s="198"/>
      <c r="GT34" s="198"/>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row>
    <row r="35" spans="1:241" ht="12.75" customHeight="1">
      <c r="A35" s="216">
        <v>14</v>
      </c>
      <c r="B35" s="224" t="s">
        <v>3424</v>
      </c>
      <c r="C35" s="637"/>
      <c r="D35" s="233"/>
      <c r="E35" s="228"/>
      <c r="F35" s="228"/>
      <c r="G35" s="234"/>
      <c r="H35" s="235"/>
      <c r="I35" s="228"/>
      <c r="J35" s="228"/>
      <c r="K35" s="228"/>
      <c r="L35" s="228"/>
      <c r="M35" s="228"/>
      <c r="N35" s="220">
        <v>14</v>
      </c>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c r="DK35" s="198"/>
      <c r="DL35" s="198"/>
      <c r="DM35" s="198"/>
      <c r="DN35" s="198"/>
      <c r="DO35" s="198"/>
      <c r="DP35" s="198"/>
      <c r="DQ35" s="198"/>
      <c r="DR35" s="198"/>
      <c r="DS35" s="198"/>
      <c r="DT35" s="198"/>
      <c r="DU35" s="198"/>
      <c r="DV35" s="198"/>
      <c r="DW35" s="198"/>
      <c r="DX35" s="198"/>
      <c r="DY35" s="198"/>
      <c r="DZ35" s="198"/>
      <c r="EA35" s="198"/>
      <c r="EB35" s="198"/>
      <c r="EC35" s="198"/>
      <c r="ED35" s="198"/>
      <c r="EE35" s="198"/>
      <c r="EF35" s="198"/>
      <c r="EG35" s="198"/>
      <c r="EH35" s="198"/>
      <c r="EI35" s="198"/>
      <c r="EJ35" s="198"/>
      <c r="EK35" s="198"/>
      <c r="EL35" s="198"/>
      <c r="EM35" s="198"/>
      <c r="EN35" s="198"/>
      <c r="EO35" s="198"/>
      <c r="EP35" s="198"/>
      <c r="EQ35" s="198"/>
      <c r="ER35" s="198"/>
      <c r="ES35" s="198"/>
      <c r="ET35" s="198"/>
      <c r="EU35" s="198"/>
      <c r="EV35" s="198"/>
      <c r="EW35" s="198"/>
      <c r="EX35" s="198"/>
      <c r="EY35" s="198"/>
      <c r="EZ35" s="198"/>
      <c r="FA35" s="198"/>
      <c r="FB35" s="198"/>
      <c r="FC35" s="198"/>
      <c r="FD35" s="198"/>
      <c r="FE35" s="198"/>
      <c r="FF35" s="198"/>
      <c r="FG35" s="198"/>
      <c r="FH35" s="198"/>
      <c r="FI35" s="198"/>
      <c r="FJ35" s="198"/>
      <c r="FK35" s="198"/>
      <c r="FL35" s="198"/>
      <c r="FM35" s="198"/>
      <c r="FN35" s="198"/>
      <c r="FO35" s="198"/>
      <c r="FP35" s="198"/>
      <c r="FQ35" s="198"/>
      <c r="FR35" s="198"/>
      <c r="FS35" s="198"/>
      <c r="FT35" s="198"/>
      <c r="FU35" s="198"/>
      <c r="FV35" s="198"/>
      <c r="FW35" s="198"/>
      <c r="FX35" s="198"/>
      <c r="FY35" s="198"/>
      <c r="FZ35" s="198"/>
      <c r="GA35" s="198"/>
      <c r="GB35" s="198"/>
      <c r="GC35" s="198"/>
      <c r="GD35" s="198"/>
      <c r="GE35" s="198"/>
      <c r="GF35" s="198"/>
      <c r="GG35" s="198"/>
      <c r="GH35" s="198"/>
      <c r="GI35" s="198"/>
      <c r="GJ35" s="198"/>
      <c r="GK35" s="198"/>
      <c r="GL35" s="198"/>
      <c r="GM35" s="198"/>
      <c r="GN35" s="198"/>
      <c r="GO35" s="198"/>
      <c r="GP35" s="198"/>
      <c r="GQ35" s="198"/>
      <c r="GR35" s="198"/>
      <c r="GS35" s="198"/>
      <c r="GT35" s="198"/>
      <c r="GU35" s="198"/>
      <c r="GV35" s="198"/>
      <c r="GW35" s="198"/>
      <c r="GX35" s="198"/>
      <c r="GY35" s="198"/>
      <c r="GZ35" s="198"/>
      <c r="HA35" s="198"/>
      <c r="HB35" s="198"/>
      <c r="HC35" s="198"/>
      <c r="HD35" s="198"/>
      <c r="HE35" s="198"/>
      <c r="HF35" s="198"/>
      <c r="HG35" s="198"/>
      <c r="HH35" s="198"/>
      <c r="HI35" s="198"/>
      <c r="HJ35" s="198"/>
      <c r="HK35" s="198"/>
      <c r="HL35" s="198"/>
      <c r="HM35" s="198"/>
      <c r="HN35" s="198"/>
      <c r="HO35" s="198"/>
      <c r="HP35" s="198"/>
      <c r="HQ35" s="198"/>
      <c r="HR35" s="198"/>
      <c r="HS35" s="198"/>
      <c r="HT35" s="198"/>
      <c r="HU35" s="198"/>
      <c r="HV35" s="198"/>
      <c r="HW35" s="198"/>
      <c r="HX35" s="198"/>
      <c r="HY35" s="198"/>
      <c r="HZ35" s="198"/>
      <c r="IA35" s="198"/>
      <c r="IB35" s="198"/>
      <c r="IC35" s="198"/>
      <c r="ID35" s="198"/>
      <c r="IE35" s="198"/>
      <c r="IF35" s="198"/>
      <c r="IG35" s="198"/>
    </row>
    <row r="36" spans="1:241" ht="12.75" customHeight="1">
      <c r="A36" s="216">
        <v>15</v>
      </c>
      <c r="B36" s="224" t="s">
        <v>1445</v>
      </c>
      <c r="C36" s="637">
        <v>933597.54</v>
      </c>
      <c r="D36" s="233"/>
      <c r="E36" s="639">
        <v>0</v>
      </c>
      <c r="F36" s="639">
        <v>11592712.810000002</v>
      </c>
      <c r="G36" s="639">
        <v>12013382.440000001</v>
      </c>
      <c r="H36" s="642">
        <f>C36+E36-F36+G36</f>
        <v>1354267.1699999981</v>
      </c>
      <c r="I36" s="228"/>
      <c r="J36" s="228"/>
      <c r="K36" s="635">
        <f>E36</f>
        <v>0</v>
      </c>
      <c r="L36" s="228"/>
      <c r="M36" s="228"/>
      <c r="N36" s="220">
        <v>15</v>
      </c>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c r="DK36" s="198"/>
      <c r="DL36" s="198"/>
      <c r="DM36" s="198"/>
      <c r="DN36" s="198"/>
      <c r="DO36" s="198"/>
      <c r="DP36" s="198"/>
      <c r="DQ36" s="198"/>
      <c r="DR36" s="198"/>
      <c r="DS36" s="198"/>
      <c r="DT36" s="198"/>
      <c r="DU36" s="198"/>
      <c r="DV36" s="198"/>
      <c r="DW36" s="198"/>
      <c r="DX36" s="198"/>
      <c r="DY36" s="198"/>
      <c r="DZ36" s="198"/>
      <c r="EA36" s="198"/>
      <c r="EB36" s="198"/>
      <c r="EC36" s="198"/>
      <c r="ED36" s="198"/>
      <c r="EE36" s="198"/>
      <c r="EF36" s="198"/>
      <c r="EG36" s="198"/>
      <c r="EH36" s="198"/>
      <c r="EI36" s="198"/>
      <c r="EJ36" s="198"/>
      <c r="EK36" s="198"/>
      <c r="EL36" s="198"/>
      <c r="EM36" s="198"/>
      <c r="EN36" s="198"/>
      <c r="EO36" s="198"/>
      <c r="EP36" s="198"/>
      <c r="EQ36" s="198"/>
      <c r="ER36" s="198"/>
      <c r="ES36" s="198"/>
      <c r="ET36" s="198"/>
      <c r="EU36" s="198"/>
      <c r="EV36" s="198"/>
      <c r="EW36" s="198"/>
      <c r="EX36" s="198"/>
      <c r="EY36" s="198"/>
      <c r="EZ36" s="198"/>
      <c r="FA36" s="198"/>
      <c r="FB36" s="198"/>
      <c r="FC36" s="198"/>
      <c r="FD36" s="198"/>
      <c r="FE36" s="198"/>
      <c r="FF36" s="198"/>
      <c r="FG36" s="198"/>
      <c r="FH36" s="198"/>
      <c r="FI36" s="198"/>
      <c r="FJ36" s="198"/>
      <c r="FK36" s="198"/>
      <c r="FL36" s="198"/>
      <c r="FM36" s="198"/>
      <c r="FN36" s="198"/>
      <c r="FO36" s="198"/>
      <c r="FP36" s="198"/>
      <c r="FQ36" s="198"/>
      <c r="FR36" s="198"/>
      <c r="FS36" s="198"/>
      <c r="FT36" s="198"/>
      <c r="FU36" s="198"/>
      <c r="FV36" s="198"/>
      <c r="FW36" s="198"/>
      <c r="FX36" s="198"/>
      <c r="FY36" s="198"/>
      <c r="FZ36" s="198"/>
      <c r="GA36" s="198"/>
      <c r="GB36" s="198"/>
      <c r="GC36" s="198"/>
      <c r="GD36" s="198"/>
      <c r="GE36" s="198"/>
      <c r="GF36" s="198"/>
      <c r="GG36" s="198"/>
      <c r="GH36" s="198"/>
      <c r="GI36" s="198"/>
      <c r="GJ36" s="198"/>
      <c r="GK36" s="198"/>
      <c r="GL36" s="198"/>
      <c r="GM36" s="198"/>
      <c r="GN36" s="198"/>
      <c r="GO36" s="198"/>
      <c r="GP36" s="198"/>
      <c r="GQ36" s="198"/>
      <c r="GR36" s="198"/>
      <c r="GS36" s="198"/>
      <c r="GT36" s="198"/>
      <c r="GU36" s="198"/>
      <c r="GV36" s="198"/>
      <c r="GW36" s="198"/>
      <c r="GX36" s="198"/>
      <c r="GY36" s="198"/>
      <c r="GZ36" s="198"/>
      <c r="HA36" s="198"/>
      <c r="HB36" s="198"/>
      <c r="HC36" s="198"/>
      <c r="HD36" s="198"/>
      <c r="HE36" s="198"/>
      <c r="HF36" s="198"/>
      <c r="HG36" s="198"/>
      <c r="HH36" s="198"/>
      <c r="HI36" s="198"/>
      <c r="HJ36" s="198"/>
      <c r="HK36" s="198"/>
      <c r="HL36" s="198"/>
      <c r="HM36" s="198"/>
      <c r="HN36" s="198"/>
      <c r="HO36" s="198"/>
      <c r="HP36" s="198"/>
      <c r="HQ36" s="198"/>
      <c r="HR36" s="198"/>
      <c r="HS36" s="198"/>
      <c r="HT36" s="198"/>
      <c r="HU36" s="198"/>
      <c r="HV36" s="198"/>
      <c r="HW36" s="198"/>
      <c r="HX36" s="198"/>
      <c r="HY36" s="198"/>
      <c r="HZ36" s="198"/>
      <c r="IA36" s="198"/>
      <c r="IB36" s="198"/>
      <c r="IC36" s="198"/>
      <c r="ID36" s="198"/>
      <c r="IE36" s="198"/>
      <c r="IF36" s="198"/>
      <c r="IG36" s="198"/>
    </row>
    <row r="37" spans="1:241" ht="12.75" customHeight="1">
      <c r="A37" s="216">
        <v>16</v>
      </c>
      <c r="B37" s="224" t="s">
        <v>4530</v>
      </c>
      <c r="C37" s="637"/>
      <c r="D37" s="233"/>
      <c r="E37" s="228"/>
      <c r="F37" s="228"/>
      <c r="G37" s="234"/>
      <c r="H37" s="235"/>
      <c r="I37" s="228"/>
      <c r="J37" s="228"/>
      <c r="K37" s="228"/>
      <c r="L37" s="228"/>
      <c r="M37" s="228"/>
      <c r="N37" s="220">
        <v>16</v>
      </c>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c r="CC37" s="198"/>
      <c r="CD37" s="198"/>
      <c r="CE37" s="198"/>
      <c r="CF37" s="198"/>
      <c r="CG37" s="198"/>
      <c r="CH37" s="198"/>
      <c r="CI37" s="198"/>
      <c r="CJ37" s="198"/>
      <c r="CK37" s="198"/>
      <c r="CL37" s="198"/>
      <c r="CM37" s="198"/>
      <c r="CN37" s="198"/>
      <c r="CO37" s="198"/>
      <c r="CP37" s="198"/>
      <c r="CQ37" s="198"/>
      <c r="CR37" s="198"/>
      <c r="CS37" s="198"/>
      <c r="CT37" s="198"/>
      <c r="CU37" s="198"/>
      <c r="CV37" s="198"/>
      <c r="CW37" s="198"/>
      <c r="CX37" s="198"/>
      <c r="CY37" s="198"/>
      <c r="CZ37" s="198"/>
      <c r="DA37" s="198"/>
      <c r="DB37" s="198"/>
      <c r="DC37" s="198"/>
      <c r="DD37" s="198"/>
      <c r="DE37" s="198"/>
      <c r="DF37" s="198"/>
      <c r="DG37" s="198"/>
      <c r="DH37" s="198"/>
      <c r="DI37" s="198"/>
      <c r="DJ37" s="198"/>
      <c r="DK37" s="198"/>
      <c r="DL37" s="198"/>
      <c r="DM37" s="198"/>
      <c r="DN37" s="198"/>
      <c r="DO37" s="198"/>
      <c r="DP37" s="198"/>
      <c r="DQ37" s="198"/>
      <c r="DR37" s="198"/>
      <c r="DS37" s="198"/>
      <c r="DT37" s="198"/>
      <c r="DU37" s="198"/>
      <c r="DV37" s="198"/>
      <c r="DW37" s="198"/>
      <c r="DX37" s="198"/>
      <c r="DY37" s="198"/>
      <c r="DZ37" s="198"/>
      <c r="EA37" s="198"/>
      <c r="EB37" s="198"/>
      <c r="EC37" s="198"/>
      <c r="ED37" s="198"/>
      <c r="EE37" s="198"/>
      <c r="EF37" s="198"/>
      <c r="EG37" s="198"/>
      <c r="EH37" s="198"/>
      <c r="EI37" s="198"/>
      <c r="EJ37" s="198"/>
      <c r="EK37" s="198"/>
      <c r="EL37" s="198"/>
      <c r="EM37" s="198"/>
      <c r="EN37" s="198"/>
      <c r="EO37" s="198"/>
      <c r="EP37" s="198"/>
      <c r="EQ37" s="198"/>
      <c r="ER37" s="198"/>
      <c r="ES37" s="198"/>
      <c r="ET37" s="198"/>
      <c r="EU37" s="198"/>
      <c r="EV37" s="198"/>
      <c r="EW37" s="198"/>
      <c r="EX37" s="198"/>
      <c r="EY37" s="198"/>
      <c r="EZ37" s="198"/>
      <c r="FA37" s="198"/>
      <c r="FB37" s="198"/>
      <c r="FC37" s="198"/>
      <c r="FD37" s="198"/>
      <c r="FE37" s="198"/>
      <c r="FF37" s="198"/>
      <c r="FG37" s="198"/>
      <c r="FH37" s="198"/>
      <c r="FI37" s="198"/>
      <c r="FJ37" s="198"/>
      <c r="FK37" s="198"/>
      <c r="FL37" s="198"/>
      <c r="FM37" s="198"/>
      <c r="FN37" s="198"/>
      <c r="FO37" s="198"/>
      <c r="FP37" s="198"/>
      <c r="FQ37" s="198"/>
      <c r="FR37" s="198"/>
      <c r="FS37" s="198"/>
      <c r="FT37" s="198"/>
      <c r="FU37" s="198"/>
      <c r="FV37" s="198"/>
      <c r="FW37" s="198"/>
      <c r="FX37" s="198"/>
      <c r="FY37" s="198"/>
      <c r="FZ37" s="198"/>
      <c r="GA37" s="198"/>
      <c r="GB37" s="198"/>
      <c r="GC37" s="198"/>
      <c r="GD37" s="198"/>
      <c r="GE37" s="198"/>
      <c r="GF37" s="198"/>
      <c r="GG37" s="198"/>
      <c r="GH37" s="198"/>
      <c r="GI37" s="198"/>
      <c r="GJ37" s="198"/>
      <c r="GK37" s="198"/>
      <c r="GL37" s="198"/>
      <c r="GM37" s="198"/>
      <c r="GN37" s="198"/>
      <c r="GO37" s="198"/>
      <c r="GP37" s="198"/>
      <c r="GQ37" s="198"/>
      <c r="GR37" s="198"/>
      <c r="GS37" s="198"/>
      <c r="GT37" s="198"/>
      <c r="GU37" s="198"/>
      <c r="GV37" s="198"/>
      <c r="GW37" s="198"/>
      <c r="GX37" s="198"/>
      <c r="GY37" s="198"/>
      <c r="GZ37" s="198"/>
      <c r="HA37" s="198"/>
      <c r="HB37" s="198"/>
      <c r="HC37" s="198"/>
      <c r="HD37" s="198"/>
      <c r="HE37" s="198"/>
      <c r="HF37" s="198"/>
      <c r="HG37" s="198"/>
      <c r="HH37" s="198"/>
      <c r="HI37" s="198"/>
      <c r="HJ37" s="198"/>
      <c r="HK37" s="198"/>
      <c r="HL37" s="198"/>
      <c r="HM37" s="198"/>
      <c r="HN37" s="198"/>
      <c r="HO37" s="198"/>
      <c r="HP37" s="198"/>
      <c r="HQ37" s="198"/>
      <c r="HR37" s="198"/>
      <c r="HS37" s="198"/>
      <c r="HT37" s="198"/>
      <c r="HU37" s="198"/>
      <c r="HV37" s="198"/>
      <c r="HW37" s="198"/>
      <c r="HX37" s="198"/>
      <c r="HY37" s="198"/>
      <c r="HZ37" s="198"/>
      <c r="IA37" s="198"/>
      <c r="IB37" s="198"/>
      <c r="IC37" s="198"/>
      <c r="ID37" s="198"/>
      <c r="IE37" s="198"/>
      <c r="IF37" s="198"/>
      <c r="IG37" s="198"/>
    </row>
    <row r="38" spans="1:241" ht="12.75" customHeight="1">
      <c r="A38" s="216">
        <v>17</v>
      </c>
      <c r="B38" s="224" t="s">
        <v>4944</v>
      </c>
      <c r="C38" s="637">
        <v>-18470.89</v>
      </c>
      <c r="D38" s="233"/>
      <c r="E38" s="228">
        <v>248355.22</v>
      </c>
      <c r="F38" s="228">
        <v>252470.06000000014</v>
      </c>
      <c r="G38" s="234"/>
      <c r="H38" s="642">
        <f>C38+E38-F38+G38</f>
        <v>-22585.730000000127</v>
      </c>
      <c r="I38" s="228"/>
      <c r="J38" s="228"/>
      <c r="K38" s="635">
        <f>E38</f>
        <v>248355.22</v>
      </c>
      <c r="L38" s="228"/>
      <c r="M38" s="228"/>
      <c r="N38" s="220">
        <v>17</v>
      </c>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c r="CC38" s="198"/>
      <c r="CD38" s="198"/>
      <c r="CE38" s="198"/>
      <c r="CF38" s="198"/>
      <c r="CG38" s="198"/>
      <c r="CH38" s="198"/>
      <c r="CI38" s="198"/>
      <c r="CJ38" s="198"/>
      <c r="CK38" s="198"/>
      <c r="CL38" s="198"/>
      <c r="CM38" s="198"/>
      <c r="CN38" s="198"/>
      <c r="CO38" s="198"/>
      <c r="CP38" s="198"/>
      <c r="CQ38" s="198"/>
      <c r="CR38" s="198"/>
      <c r="CS38" s="198"/>
      <c r="CT38" s="198"/>
      <c r="CU38" s="198"/>
      <c r="CV38" s="198"/>
      <c r="CW38" s="198"/>
      <c r="CX38" s="198"/>
      <c r="CY38" s="198"/>
      <c r="CZ38" s="198"/>
      <c r="DA38" s="198"/>
      <c r="DB38" s="198"/>
      <c r="DC38" s="198"/>
      <c r="DD38" s="198"/>
      <c r="DE38" s="198"/>
      <c r="DF38" s="198"/>
      <c r="DG38" s="198"/>
      <c r="DH38" s="198"/>
      <c r="DI38" s="198"/>
      <c r="DJ38" s="198"/>
      <c r="DK38" s="198"/>
      <c r="DL38" s="198"/>
      <c r="DM38" s="198"/>
      <c r="DN38" s="198"/>
      <c r="DO38" s="198"/>
      <c r="DP38" s="198"/>
      <c r="DQ38" s="198"/>
      <c r="DR38" s="198"/>
      <c r="DS38" s="198"/>
      <c r="DT38" s="198"/>
      <c r="DU38" s="198"/>
      <c r="DV38" s="198"/>
      <c r="DW38" s="198"/>
      <c r="DX38" s="198"/>
      <c r="DY38" s="198"/>
      <c r="DZ38" s="198"/>
      <c r="EA38" s="198"/>
      <c r="EB38" s="198"/>
      <c r="EC38" s="198"/>
      <c r="ED38" s="198"/>
      <c r="EE38" s="198"/>
      <c r="EF38" s="198"/>
      <c r="EG38" s="198"/>
      <c r="EH38" s="198"/>
      <c r="EI38" s="198"/>
      <c r="EJ38" s="198"/>
      <c r="EK38" s="198"/>
      <c r="EL38" s="198"/>
      <c r="EM38" s="198"/>
      <c r="EN38" s="198"/>
      <c r="EO38" s="198"/>
      <c r="EP38" s="198"/>
      <c r="EQ38" s="198"/>
      <c r="ER38" s="198"/>
      <c r="ES38" s="198"/>
      <c r="ET38" s="198"/>
      <c r="EU38" s="198"/>
      <c r="EV38" s="198"/>
      <c r="EW38" s="198"/>
      <c r="EX38" s="198"/>
      <c r="EY38" s="198"/>
      <c r="EZ38" s="198"/>
      <c r="FA38" s="198"/>
      <c r="FB38" s="198"/>
      <c r="FC38" s="198"/>
      <c r="FD38" s="198"/>
      <c r="FE38" s="198"/>
      <c r="FF38" s="198"/>
      <c r="FG38" s="198"/>
      <c r="FH38" s="198"/>
      <c r="FI38" s="198"/>
      <c r="FJ38" s="198"/>
      <c r="FK38" s="198"/>
      <c r="FL38" s="198"/>
      <c r="FM38" s="198"/>
      <c r="FN38" s="198"/>
      <c r="FO38" s="198"/>
      <c r="FP38" s="198"/>
      <c r="FQ38" s="198"/>
      <c r="FR38" s="198"/>
      <c r="FS38" s="198"/>
      <c r="FT38" s="198"/>
      <c r="FU38" s="198"/>
      <c r="FV38" s="198"/>
      <c r="FW38" s="198"/>
      <c r="FX38" s="198"/>
      <c r="FY38" s="198"/>
      <c r="FZ38" s="198"/>
      <c r="GA38" s="198"/>
      <c r="GB38" s="198"/>
      <c r="GC38" s="198"/>
      <c r="GD38" s="198"/>
      <c r="GE38" s="198"/>
      <c r="GF38" s="198"/>
      <c r="GG38" s="198"/>
      <c r="GH38" s="198"/>
      <c r="GI38" s="198"/>
      <c r="GJ38" s="198"/>
      <c r="GK38" s="198"/>
      <c r="GL38" s="198"/>
      <c r="GM38" s="198"/>
      <c r="GN38" s="198"/>
      <c r="GO38" s="198"/>
      <c r="GP38" s="198"/>
      <c r="GQ38" s="198"/>
      <c r="GR38" s="198"/>
      <c r="GS38" s="198"/>
      <c r="GT38" s="198"/>
      <c r="GU38" s="198"/>
      <c r="GV38" s="198"/>
      <c r="GW38" s="198"/>
      <c r="GX38" s="198"/>
      <c r="GY38" s="198"/>
      <c r="GZ38" s="198"/>
      <c r="HA38" s="198"/>
      <c r="HB38" s="198"/>
      <c r="HC38" s="198"/>
      <c r="HD38" s="198"/>
      <c r="HE38" s="198"/>
      <c r="HF38" s="198"/>
      <c r="HG38" s="198"/>
      <c r="HH38" s="198"/>
      <c r="HI38" s="198"/>
      <c r="HJ38" s="198"/>
      <c r="HK38" s="198"/>
      <c r="HL38" s="198"/>
      <c r="HM38" s="198"/>
      <c r="HN38" s="198"/>
      <c r="HO38" s="198"/>
      <c r="HP38" s="198"/>
      <c r="HQ38" s="198"/>
      <c r="HR38" s="198"/>
      <c r="HS38" s="198"/>
      <c r="HT38" s="198"/>
      <c r="HU38" s="198"/>
      <c r="HV38" s="198"/>
      <c r="HW38" s="198"/>
      <c r="HX38" s="198"/>
      <c r="HY38" s="198"/>
      <c r="HZ38" s="198"/>
      <c r="IA38" s="198"/>
      <c r="IB38" s="198"/>
      <c r="IC38" s="198"/>
      <c r="ID38" s="198"/>
      <c r="IE38" s="198"/>
      <c r="IF38" s="198"/>
      <c r="IG38" s="198"/>
    </row>
    <row r="39" spans="1:241" ht="12.75" customHeight="1">
      <c r="A39" s="216">
        <v>18</v>
      </c>
      <c r="B39" s="224"/>
      <c r="C39" s="637"/>
      <c r="D39" s="233"/>
      <c r="E39" s="228"/>
      <c r="F39" s="228"/>
      <c r="G39" s="234"/>
      <c r="H39" s="235"/>
      <c r="I39" s="228"/>
      <c r="J39" s="228"/>
      <c r="K39" s="228"/>
      <c r="L39" s="228"/>
      <c r="M39" s="228"/>
      <c r="N39" s="220">
        <v>18</v>
      </c>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c r="CC39" s="198"/>
      <c r="CD39" s="198"/>
      <c r="CE39" s="198"/>
      <c r="CF39" s="198"/>
      <c r="CG39" s="198"/>
      <c r="CH39" s="198"/>
      <c r="CI39" s="198"/>
      <c r="CJ39" s="198"/>
      <c r="CK39" s="198"/>
      <c r="CL39" s="198"/>
      <c r="CM39" s="198"/>
      <c r="CN39" s="198"/>
      <c r="CO39" s="198"/>
      <c r="CP39" s="198"/>
      <c r="CQ39" s="198"/>
      <c r="CR39" s="198"/>
      <c r="CS39" s="198"/>
      <c r="CT39" s="198"/>
      <c r="CU39" s="198"/>
      <c r="CV39" s="198"/>
      <c r="CW39" s="198"/>
      <c r="CX39" s="198"/>
      <c r="CY39" s="198"/>
      <c r="CZ39" s="198"/>
      <c r="DA39" s="198"/>
      <c r="DB39" s="198"/>
      <c r="DC39" s="198"/>
      <c r="DD39" s="198"/>
      <c r="DE39" s="198"/>
      <c r="DF39" s="198"/>
      <c r="DG39" s="198"/>
      <c r="DH39" s="198"/>
      <c r="DI39" s="198"/>
      <c r="DJ39" s="198"/>
      <c r="DK39" s="198"/>
      <c r="DL39" s="198"/>
      <c r="DM39" s="198"/>
      <c r="DN39" s="198"/>
      <c r="DO39" s="198"/>
      <c r="DP39" s="198"/>
      <c r="DQ39" s="198"/>
      <c r="DR39" s="198"/>
      <c r="DS39" s="198"/>
      <c r="DT39" s="198"/>
      <c r="DU39" s="198"/>
      <c r="DV39" s="198"/>
      <c r="DW39" s="198"/>
      <c r="DX39" s="198"/>
      <c r="DY39" s="198"/>
      <c r="DZ39" s="198"/>
      <c r="EA39" s="198"/>
      <c r="EB39" s="198"/>
      <c r="EC39" s="198"/>
      <c r="ED39" s="198"/>
      <c r="EE39" s="198"/>
      <c r="EF39" s="198"/>
      <c r="EG39" s="198"/>
      <c r="EH39" s="198"/>
      <c r="EI39" s="198"/>
      <c r="EJ39" s="198"/>
      <c r="EK39" s="198"/>
      <c r="EL39" s="198"/>
      <c r="EM39" s="198"/>
      <c r="EN39" s="198"/>
      <c r="EO39" s="198"/>
      <c r="EP39" s="198"/>
      <c r="EQ39" s="198"/>
      <c r="ER39" s="198"/>
      <c r="ES39" s="198"/>
      <c r="ET39" s="198"/>
      <c r="EU39" s="198"/>
      <c r="EV39" s="198"/>
      <c r="EW39" s="198"/>
      <c r="EX39" s="198"/>
      <c r="EY39" s="198"/>
      <c r="EZ39" s="198"/>
      <c r="FA39" s="198"/>
      <c r="FB39" s="198"/>
      <c r="FC39" s="198"/>
      <c r="FD39" s="198"/>
      <c r="FE39" s="198"/>
      <c r="FF39" s="198"/>
      <c r="FG39" s="198"/>
      <c r="FH39" s="198"/>
      <c r="FI39" s="198"/>
      <c r="FJ39" s="198"/>
      <c r="FK39" s="198"/>
      <c r="FL39" s="198"/>
      <c r="FM39" s="198"/>
      <c r="FN39" s="198"/>
      <c r="FO39" s="198"/>
      <c r="FP39" s="198"/>
      <c r="FQ39" s="198"/>
      <c r="FR39" s="198"/>
      <c r="FS39" s="198"/>
      <c r="FT39" s="198"/>
      <c r="FU39" s="198"/>
      <c r="FV39" s="198"/>
      <c r="FW39" s="198"/>
      <c r="FX39" s="198"/>
      <c r="FY39" s="198"/>
      <c r="FZ39" s="198"/>
      <c r="GA39" s="198"/>
      <c r="GB39" s="198"/>
      <c r="GC39" s="198"/>
      <c r="GD39" s="198"/>
      <c r="GE39" s="198"/>
      <c r="GF39" s="198"/>
      <c r="GG39" s="198"/>
      <c r="GH39" s="198"/>
      <c r="GI39" s="198"/>
      <c r="GJ39" s="198"/>
      <c r="GK39" s="198"/>
      <c r="GL39" s="198"/>
      <c r="GM39" s="198"/>
      <c r="GN39" s="198"/>
      <c r="GO39" s="198"/>
      <c r="GP39" s="198"/>
      <c r="GQ39" s="198"/>
      <c r="GR39" s="198"/>
      <c r="GS39" s="198"/>
      <c r="GT39" s="198"/>
      <c r="GU39" s="198"/>
      <c r="GV39" s="198"/>
      <c r="GW39" s="198"/>
      <c r="GX39" s="198"/>
      <c r="GY39" s="198"/>
      <c r="GZ39" s="198"/>
      <c r="HA39" s="198"/>
      <c r="HB39" s="198"/>
      <c r="HC39" s="198"/>
      <c r="HD39" s="198"/>
      <c r="HE39" s="198"/>
      <c r="HF39" s="198"/>
      <c r="HG39" s="198"/>
      <c r="HH39" s="198"/>
      <c r="HI39" s="198"/>
      <c r="HJ39" s="198"/>
      <c r="HK39" s="198"/>
      <c r="HL39" s="198"/>
      <c r="HM39" s="198"/>
      <c r="HN39" s="198"/>
      <c r="HO39" s="198"/>
      <c r="HP39" s="198"/>
      <c r="HQ39" s="198"/>
      <c r="HR39" s="198"/>
      <c r="HS39" s="198"/>
      <c r="HT39" s="198"/>
      <c r="HU39" s="198"/>
      <c r="HV39" s="198"/>
      <c r="HW39" s="198"/>
      <c r="HX39" s="198"/>
      <c r="HY39" s="198"/>
      <c r="HZ39" s="198"/>
      <c r="IA39" s="198"/>
      <c r="IB39" s="198"/>
      <c r="IC39" s="198"/>
      <c r="ID39" s="198"/>
      <c r="IE39" s="198"/>
      <c r="IF39" s="198"/>
      <c r="IG39" s="198"/>
    </row>
    <row r="40" spans="1:241" ht="12.75" customHeight="1">
      <c r="A40" s="216">
        <v>19</v>
      </c>
      <c r="B40" s="224" t="s">
        <v>2174</v>
      </c>
      <c r="C40" s="637"/>
      <c r="D40" s="233"/>
      <c r="E40" s="228"/>
      <c r="F40" s="228"/>
      <c r="G40" s="234"/>
      <c r="H40" s="235"/>
      <c r="I40" s="228"/>
      <c r="J40" s="228"/>
      <c r="K40" s="228"/>
      <c r="L40" s="236"/>
      <c r="M40" s="236"/>
      <c r="N40" s="220">
        <v>19</v>
      </c>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c r="DK40" s="198"/>
      <c r="DL40" s="198"/>
      <c r="DM40" s="198"/>
      <c r="DN40" s="198"/>
      <c r="DO40" s="198"/>
      <c r="DP40" s="198"/>
      <c r="DQ40" s="198"/>
      <c r="DR40" s="198"/>
      <c r="DS40" s="198"/>
      <c r="DT40" s="198"/>
      <c r="DU40" s="198"/>
      <c r="DV40" s="198"/>
      <c r="DW40" s="198"/>
      <c r="DX40" s="198"/>
      <c r="DY40" s="198"/>
      <c r="DZ40" s="198"/>
      <c r="EA40" s="198"/>
      <c r="EB40" s="198"/>
      <c r="EC40" s="198"/>
      <c r="ED40" s="198"/>
      <c r="EE40" s="198"/>
      <c r="EF40" s="198"/>
      <c r="EG40" s="198"/>
      <c r="EH40" s="198"/>
      <c r="EI40" s="198"/>
      <c r="EJ40" s="198"/>
      <c r="EK40" s="198"/>
      <c r="EL40" s="198"/>
      <c r="EM40" s="198"/>
      <c r="EN40" s="198"/>
      <c r="EO40" s="198"/>
      <c r="EP40" s="198"/>
      <c r="EQ40" s="198"/>
      <c r="ER40" s="198"/>
      <c r="ES40" s="198"/>
      <c r="ET40" s="198"/>
      <c r="EU40" s="198"/>
      <c r="EV40" s="198"/>
      <c r="EW40" s="198"/>
      <c r="EX40" s="198"/>
      <c r="EY40" s="198"/>
      <c r="EZ40" s="198"/>
      <c r="FA40" s="198"/>
      <c r="FB40" s="198"/>
      <c r="FC40" s="198"/>
      <c r="FD40" s="198"/>
      <c r="FE40" s="198"/>
      <c r="FF40" s="198"/>
      <c r="FG40" s="198"/>
      <c r="FH40" s="198"/>
      <c r="FI40" s="198"/>
      <c r="FJ40" s="198"/>
      <c r="FK40" s="198"/>
      <c r="FL40" s="198"/>
      <c r="FM40" s="198"/>
      <c r="FN40" s="198"/>
      <c r="FO40" s="198"/>
      <c r="FP40" s="198"/>
      <c r="FQ40" s="198"/>
      <c r="FR40" s="198"/>
      <c r="FS40" s="198"/>
      <c r="FT40" s="198"/>
      <c r="FU40" s="198"/>
      <c r="FV40" s="198"/>
      <c r="FW40" s="198"/>
      <c r="FX40" s="198"/>
      <c r="FY40" s="198"/>
      <c r="FZ40" s="198"/>
      <c r="GA40" s="198"/>
      <c r="GB40" s="198"/>
      <c r="GC40" s="198"/>
      <c r="GD40" s="198"/>
      <c r="GE40" s="198"/>
      <c r="GF40" s="198"/>
      <c r="GG40" s="198"/>
      <c r="GH40" s="198"/>
      <c r="GI40" s="198"/>
      <c r="GJ40" s="198"/>
      <c r="GK40" s="198"/>
      <c r="GL40" s="198"/>
      <c r="GM40" s="198"/>
      <c r="GN40" s="198"/>
      <c r="GO40" s="198"/>
      <c r="GP40" s="198"/>
      <c r="GQ40" s="198"/>
      <c r="GR40" s="198"/>
      <c r="GS40" s="198"/>
      <c r="GT40" s="198"/>
      <c r="GU40" s="198"/>
      <c r="GV40" s="198"/>
      <c r="GW40" s="198"/>
      <c r="GX40" s="198"/>
      <c r="GY40" s="198"/>
      <c r="GZ40" s="198"/>
      <c r="HA40" s="198"/>
      <c r="HB40" s="198"/>
      <c r="HC40" s="198"/>
      <c r="HD40" s="198"/>
      <c r="HE40" s="198"/>
      <c r="HF40" s="198"/>
      <c r="HG40" s="198"/>
      <c r="HH40" s="198"/>
      <c r="HI40" s="198"/>
      <c r="HJ40" s="198"/>
      <c r="HK40" s="198"/>
      <c r="HL40" s="198"/>
      <c r="HM40" s="198"/>
      <c r="HN40" s="198"/>
      <c r="HO40" s="198"/>
      <c r="HP40" s="198"/>
      <c r="HQ40" s="198"/>
      <c r="HR40" s="198"/>
      <c r="HS40" s="198"/>
      <c r="HT40" s="198"/>
      <c r="HU40" s="198"/>
      <c r="HV40" s="198"/>
      <c r="HW40" s="198"/>
      <c r="HX40" s="198"/>
      <c r="HY40" s="198"/>
      <c r="HZ40" s="198"/>
      <c r="IA40" s="198"/>
      <c r="IB40" s="198"/>
      <c r="IC40" s="198"/>
      <c r="ID40" s="198"/>
      <c r="IE40" s="198"/>
      <c r="IF40" s="198"/>
      <c r="IG40" s="198"/>
    </row>
    <row r="41" spans="1:241" ht="12.75" customHeight="1">
      <c r="A41" s="216">
        <v>20</v>
      </c>
      <c r="B41" s="224" t="s">
        <v>211</v>
      </c>
      <c r="C41" s="637">
        <f>1387084.77+207079</f>
        <v>1594163.77</v>
      </c>
      <c r="D41" s="233"/>
      <c r="E41" s="639">
        <v>11743.83</v>
      </c>
      <c r="F41" s="639">
        <v>53887.27</v>
      </c>
      <c r="G41" s="639">
        <f>-818826.74+240987-207079+180581</f>
        <v>-604337.74</v>
      </c>
      <c r="H41" s="642">
        <f>C41+E41-F41+G41</f>
        <v>947682.59000000008</v>
      </c>
      <c r="I41" s="228"/>
      <c r="J41" s="228"/>
      <c r="K41" s="635">
        <f>E41</f>
        <v>11743.83</v>
      </c>
      <c r="L41" s="228"/>
      <c r="M41" s="228"/>
      <c r="N41" s="220">
        <v>20</v>
      </c>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c r="DK41" s="198"/>
      <c r="DL41" s="198"/>
      <c r="DM41" s="198"/>
      <c r="DN41" s="198"/>
      <c r="DO41" s="198"/>
      <c r="DP41" s="198"/>
      <c r="DQ41" s="198"/>
      <c r="DR41" s="198"/>
      <c r="DS41" s="198"/>
      <c r="DT41" s="198"/>
      <c r="DU41" s="198"/>
      <c r="DV41" s="198"/>
      <c r="DW41" s="198"/>
      <c r="DX41" s="198"/>
      <c r="DY41" s="198"/>
      <c r="DZ41" s="198"/>
      <c r="EA41" s="198"/>
      <c r="EB41" s="198"/>
      <c r="EC41" s="198"/>
      <c r="ED41" s="198"/>
      <c r="EE41" s="198"/>
      <c r="EF41" s="198"/>
      <c r="EG41" s="198"/>
      <c r="EH41" s="198"/>
      <c r="EI41" s="198"/>
      <c r="EJ41" s="198"/>
      <c r="EK41" s="198"/>
      <c r="EL41" s="198"/>
      <c r="EM41" s="198"/>
      <c r="EN41" s="198"/>
      <c r="EO41" s="198"/>
      <c r="EP41" s="198"/>
      <c r="EQ41" s="198"/>
      <c r="ER41" s="198"/>
      <c r="ES41" s="198"/>
      <c r="ET41" s="198"/>
      <c r="EU41" s="198"/>
      <c r="EV41" s="198"/>
      <c r="EW41" s="198"/>
      <c r="EX41" s="198"/>
      <c r="EY41" s="198"/>
      <c r="EZ41" s="198"/>
      <c r="FA41" s="198"/>
      <c r="FB41" s="198"/>
      <c r="FC41" s="198"/>
      <c r="FD41" s="198"/>
      <c r="FE41" s="198"/>
      <c r="FF41" s="198"/>
      <c r="FG41" s="198"/>
      <c r="FH41" s="198"/>
      <c r="FI41" s="198"/>
      <c r="FJ41" s="198"/>
      <c r="FK41" s="198"/>
      <c r="FL41" s="198"/>
      <c r="FM41" s="198"/>
      <c r="FN41" s="198"/>
      <c r="FO41" s="198"/>
      <c r="FP41" s="198"/>
      <c r="FQ41" s="198"/>
      <c r="FR41" s="198"/>
      <c r="FS41" s="198"/>
      <c r="FT41" s="198"/>
      <c r="FU41" s="198"/>
      <c r="FV41" s="198"/>
      <c r="FW41" s="198"/>
      <c r="FX41" s="198"/>
      <c r="FY41" s="198"/>
      <c r="FZ41" s="198"/>
      <c r="GA41" s="198"/>
      <c r="GB41" s="198"/>
      <c r="GC41" s="198"/>
      <c r="GD41" s="198"/>
      <c r="GE41" s="198"/>
      <c r="GF41" s="198"/>
      <c r="GG41" s="198"/>
      <c r="GH41" s="198"/>
      <c r="GI41" s="198"/>
      <c r="GJ41" s="198"/>
      <c r="GK41" s="198"/>
      <c r="GL41" s="198"/>
      <c r="GM41" s="198"/>
      <c r="GN41" s="198"/>
      <c r="GO41" s="198"/>
      <c r="GP41" s="198"/>
      <c r="GQ41" s="198"/>
      <c r="GR41" s="198"/>
      <c r="GS41" s="198"/>
      <c r="GT41" s="198"/>
      <c r="GU41" s="198"/>
      <c r="GV41" s="198"/>
      <c r="GW41" s="198"/>
      <c r="GX41" s="198"/>
      <c r="GY41" s="198"/>
      <c r="GZ41" s="198"/>
      <c r="HA41" s="198"/>
      <c r="HB41" s="198"/>
      <c r="HC41" s="198"/>
      <c r="HD41" s="198"/>
      <c r="HE41" s="198"/>
      <c r="HF41" s="198"/>
      <c r="HG41" s="198"/>
      <c r="HH41" s="198"/>
      <c r="HI41" s="198"/>
      <c r="HJ41" s="198"/>
      <c r="HK41" s="198"/>
      <c r="HL41" s="198"/>
      <c r="HM41" s="198"/>
      <c r="HN41" s="198"/>
      <c r="HO41" s="198"/>
      <c r="HP41" s="198"/>
      <c r="HQ41" s="198"/>
      <c r="HR41" s="198"/>
      <c r="HS41" s="198"/>
      <c r="HT41" s="198"/>
      <c r="HU41" s="198"/>
      <c r="HV41" s="198"/>
      <c r="HW41" s="198"/>
      <c r="HX41" s="198"/>
      <c r="HY41" s="198"/>
      <c r="HZ41" s="198"/>
      <c r="IA41" s="198"/>
      <c r="IB41" s="198"/>
      <c r="IC41" s="198"/>
      <c r="ID41" s="198"/>
      <c r="IE41" s="198"/>
      <c r="IF41" s="198"/>
      <c r="IG41" s="198"/>
    </row>
    <row r="42" spans="1:241" ht="12.75" customHeight="1">
      <c r="A42" s="216">
        <v>21</v>
      </c>
      <c r="B42" s="224" t="s">
        <v>212</v>
      </c>
      <c r="C42" s="641">
        <f>SUM(C27:C41)</f>
        <v>-8878227.3076855391</v>
      </c>
      <c r="D42" s="230">
        <f t="shared" ref="D42:M42" si="1">SUM(D27:D41)</f>
        <v>0</v>
      </c>
      <c r="E42" s="229">
        <f>SUM(E27:E41)</f>
        <v>16143445.27128288</v>
      </c>
      <c r="F42" s="229">
        <f>SUM(F27:F41)</f>
        <v>21751400.18</v>
      </c>
      <c r="G42" s="231">
        <f>SUM(G27:G41)</f>
        <v>14198746.061349872</v>
      </c>
      <c r="H42" s="232">
        <f>SUM(H27:H41)</f>
        <v>-287436.15505279042</v>
      </c>
      <c r="I42" s="229">
        <f t="shared" si="1"/>
        <v>0</v>
      </c>
      <c r="J42" s="229">
        <f t="shared" si="1"/>
        <v>0</v>
      </c>
      <c r="K42" s="229">
        <f>SUM(K26:K41)</f>
        <v>16143445.27128288</v>
      </c>
      <c r="L42" s="229">
        <f t="shared" si="1"/>
        <v>0</v>
      </c>
      <c r="M42" s="229">
        <f t="shared" si="1"/>
        <v>0</v>
      </c>
      <c r="N42" s="220">
        <v>21</v>
      </c>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c r="DK42" s="198"/>
      <c r="DL42" s="198"/>
      <c r="DM42" s="198"/>
      <c r="DN42" s="198"/>
      <c r="DO42" s="198"/>
      <c r="DP42" s="198"/>
      <c r="DQ42" s="198"/>
      <c r="DR42" s="198"/>
      <c r="DS42" s="198"/>
      <c r="DT42" s="198"/>
      <c r="DU42" s="198"/>
      <c r="DV42" s="198"/>
      <c r="DW42" s="198"/>
      <c r="DX42" s="198"/>
      <c r="DY42" s="198"/>
      <c r="DZ42" s="198"/>
      <c r="EA42" s="198"/>
      <c r="EB42" s="198"/>
      <c r="EC42" s="198"/>
      <c r="ED42" s="198"/>
      <c r="EE42" s="198"/>
      <c r="EF42" s="198"/>
      <c r="EG42" s="198"/>
      <c r="EH42" s="198"/>
      <c r="EI42" s="198"/>
      <c r="EJ42" s="198"/>
      <c r="EK42" s="198"/>
      <c r="EL42" s="198"/>
      <c r="EM42" s="198"/>
      <c r="EN42" s="198"/>
      <c r="EO42" s="198"/>
      <c r="EP42" s="198"/>
      <c r="EQ42" s="198"/>
      <c r="ER42" s="198"/>
      <c r="ES42" s="198"/>
      <c r="ET42" s="198"/>
      <c r="EU42" s="198"/>
      <c r="EV42" s="198"/>
      <c r="EW42" s="198"/>
      <c r="EX42" s="198"/>
      <c r="EY42" s="198"/>
      <c r="EZ42" s="198"/>
      <c r="FA42" s="198"/>
      <c r="FB42" s="198"/>
      <c r="FC42" s="198"/>
      <c r="FD42" s="198"/>
      <c r="FE42" s="198"/>
      <c r="FF42" s="198"/>
      <c r="FG42" s="198"/>
      <c r="FH42" s="198"/>
      <c r="FI42" s="198"/>
      <c r="FJ42" s="198"/>
      <c r="FK42" s="198"/>
      <c r="FL42" s="198"/>
      <c r="FM42" s="198"/>
      <c r="FN42" s="198"/>
      <c r="FO42" s="198"/>
      <c r="FP42" s="198"/>
      <c r="FQ42" s="198"/>
      <c r="FR42" s="198"/>
      <c r="FS42" s="198"/>
      <c r="FT42" s="198"/>
      <c r="FU42" s="198"/>
      <c r="FV42" s="198"/>
      <c r="FW42" s="198"/>
      <c r="FX42" s="198"/>
      <c r="FY42" s="198"/>
      <c r="FZ42" s="198"/>
      <c r="GA42" s="198"/>
      <c r="GB42" s="198"/>
      <c r="GC42" s="198"/>
      <c r="GD42" s="198"/>
      <c r="GE42" s="198"/>
      <c r="GF42" s="198"/>
      <c r="GG42" s="198"/>
      <c r="GH42" s="198"/>
      <c r="GI42" s="198"/>
      <c r="GJ42" s="198"/>
      <c r="GK42" s="198"/>
      <c r="GL42" s="198"/>
      <c r="GM42" s="198"/>
      <c r="GN42" s="198"/>
      <c r="GO42" s="198"/>
      <c r="GP42" s="198"/>
      <c r="GQ42" s="198"/>
      <c r="GR42" s="198"/>
      <c r="GS42" s="198"/>
      <c r="GT42" s="198"/>
      <c r="GU42" s="198"/>
      <c r="GV42" s="198"/>
      <c r="GW42" s="198"/>
      <c r="GX42" s="198"/>
      <c r="GY42" s="198"/>
      <c r="GZ42" s="198"/>
      <c r="HA42" s="198"/>
      <c r="HB42" s="198"/>
      <c r="HC42" s="198"/>
      <c r="HD42" s="198"/>
      <c r="HE42" s="198"/>
      <c r="HF42" s="198"/>
      <c r="HG42" s="198"/>
      <c r="HH42" s="198"/>
      <c r="HI42" s="198"/>
      <c r="HJ42" s="198"/>
      <c r="HK42" s="198"/>
      <c r="HL42" s="198"/>
      <c r="HM42" s="198"/>
      <c r="HN42" s="198"/>
      <c r="HO42" s="198"/>
      <c r="HP42" s="198"/>
      <c r="HQ42" s="198"/>
      <c r="HR42" s="198"/>
      <c r="HS42" s="198"/>
      <c r="HT42" s="198"/>
      <c r="HU42" s="198"/>
      <c r="HV42" s="198"/>
      <c r="HW42" s="198"/>
      <c r="HX42" s="198"/>
      <c r="HY42" s="198"/>
      <c r="HZ42" s="198"/>
      <c r="IA42" s="198"/>
      <c r="IB42" s="198"/>
      <c r="IC42" s="198"/>
      <c r="ID42" s="198"/>
      <c r="IE42" s="198"/>
      <c r="IF42" s="198"/>
      <c r="IG42" s="198"/>
    </row>
    <row r="43" spans="1:241" ht="12.75" customHeight="1">
      <c r="A43" s="216"/>
      <c r="B43" s="224" t="s">
        <v>1446</v>
      </c>
      <c r="C43" s="637"/>
      <c r="D43" s="233"/>
      <c r="E43" s="228"/>
      <c r="F43" s="228"/>
      <c r="G43" s="234"/>
      <c r="H43" s="235" t="s">
        <v>2174</v>
      </c>
      <c r="I43" s="228"/>
      <c r="J43" s="228"/>
      <c r="K43" s="228"/>
      <c r="L43" s="228"/>
      <c r="M43" s="228"/>
      <c r="N43" s="220"/>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c r="CC43" s="198"/>
      <c r="CD43" s="198"/>
      <c r="CE43" s="198"/>
      <c r="CF43" s="198"/>
      <c r="CG43" s="198"/>
      <c r="CH43" s="198"/>
      <c r="CI43" s="198"/>
      <c r="CJ43" s="198"/>
      <c r="CK43" s="198"/>
      <c r="CL43" s="198"/>
      <c r="CM43" s="198"/>
      <c r="CN43" s="198"/>
      <c r="CO43" s="198"/>
      <c r="CP43" s="198"/>
      <c r="CQ43" s="198"/>
      <c r="CR43" s="198"/>
      <c r="CS43" s="198"/>
      <c r="CT43" s="198"/>
      <c r="CU43" s="198"/>
      <c r="CV43" s="198"/>
      <c r="CW43" s="198"/>
      <c r="CX43" s="198"/>
      <c r="CY43" s="198"/>
      <c r="CZ43" s="198"/>
      <c r="DA43" s="198"/>
      <c r="DB43" s="198"/>
      <c r="DC43" s="198"/>
      <c r="DD43" s="198"/>
      <c r="DE43" s="198"/>
      <c r="DF43" s="198"/>
      <c r="DG43" s="198"/>
      <c r="DH43" s="198"/>
      <c r="DI43" s="198"/>
      <c r="DJ43" s="198"/>
      <c r="DK43" s="198"/>
      <c r="DL43" s="198"/>
      <c r="DM43" s="198"/>
      <c r="DN43" s="198"/>
      <c r="DO43" s="198"/>
      <c r="DP43" s="198"/>
      <c r="DQ43" s="198"/>
      <c r="DR43" s="198"/>
      <c r="DS43" s="198"/>
      <c r="DT43" s="198"/>
      <c r="DU43" s="198"/>
      <c r="DV43" s="198"/>
      <c r="DW43" s="198"/>
      <c r="DX43" s="198"/>
      <c r="DY43" s="198"/>
      <c r="DZ43" s="198"/>
      <c r="EA43" s="198"/>
      <c r="EB43" s="198"/>
      <c r="EC43" s="198"/>
      <c r="ED43" s="198"/>
      <c r="EE43" s="198"/>
      <c r="EF43" s="198"/>
      <c r="EG43" s="198"/>
      <c r="EH43" s="198"/>
      <c r="EI43" s="198"/>
      <c r="EJ43" s="198"/>
      <c r="EK43" s="198"/>
      <c r="EL43" s="198"/>
      <c r="EM43" s="198"/>
      <c r="EN43" s="198"/>
      <c r="EO43" s="198"/>
      <c r="EP43" s="198"/>
      <c r="EQ43" s="198"/>
      <c r="ER43" s="198"/>
      <c r="ES43" s="198"/>
      <c r="ET43" s="198"/>
      <c r="EU43" s="198"/>
      <c r="EV43" s="198"/>
      <c r="EW43" s="198"/>
      <c r="EX43" s="198"/>
      <c r="EY43" s="198"/>
      <c r="EZ43" s="198"/>
      <c r="FA43" s="198"/>
      <c r="FB43" s="198"/>
      <c r="FC43" s="198"/>
      <c r="FD43" s="198"/>
      <c r="FE43" s="198"/>
      <c r="FF43" s="198"/>
      <c r="FG43" s="198"/>
      <c r="FH43" s="198"/>
      <c r="FI43" s="198"/>
      <c r="FJ43" s="198"/>
      <c r="FK43" s="198"/>
      <c r="FL43" s="198"/>
      <c r="FM43" s="198"/>
      <c r="FN43" s="198"/>
      <c r="FO43" s="198"/>
      <c r="FP43" s="198"/>
      <c r="FQ43" s="198"/>
      <c r="FR43" s="198"/>
      <c r="FS43" s="198"/>
      <c r="FT43" s="198"/>
      <c r="FU43" s="198"/>
      <c r="FV43" s="198"/>
      <c r="FW43" s="198"/>
      <c r="FX43" s="198"/>
      <c r="FY43" s="198"/>
      <c r="FZ43" s="198"/>
      <c r="GA43" s="198"/>
      <c r="GB43" s="198"/>
      <c r="GC43" s="198"/>
      <c r="GD43" s="198"/>
      <c r="GE43" s="198"/>
      <c r="GF43" s="198"/>
      <c r="GG43" s="198"/>
      <c r="GH43" s="198"/>
      <c r="GI43" s="198"/>
      <c r="GJ43" s="198"/>
      <c r="GK43" s="198"/>
      <c r="GL43" s="198"/>
      <c r="GM43" s="198"/>
      <c r="GN43" s="198"/>
      <c r="GO43" s="198"/>
      <c r="GP43" s="198"/>
      <c r="GQ43" s="198"/>
      <c r="GR43" s="198"/>
      <c r="GS43" s="198"/>
      <c r="GT43" s="198"/>
      <c r="GU43" s="198"/>
      <c r="GV43" s="198"/>
      <c r="GW43" s="198"/>
      <c r="GX43" s="198"/>
      <c r="GY43" s="198"/>
      <c r="GZ43" s="198"/>
      <c r="HA43" s="198"/>
      <c r="HB43" s="198"/>
      <c r="HC43" s="198"/>
      <c r="HD43" s="198"/>
      <c r="HE43" s="198"/>
      <c r="HF43" s="198"/>
      <c r="HG43" s="198"/>
      <c r="HH43" s="198"/>
      <c r="HI43" s="198"/>
      <c r="HJ43" s="198"/>
      <c r="HK43" s="198"/>
      <c r="HL43" s="198"/>
      <c r="HM43" s="198"/>
      <c r="HN43" s="198"/>
      <c r="HO43" s="198"/>
      <c r="HP43" s="198"/>
      <c r="HQ43" s="198"/>
      <c r="HR43" s="198"/>
      <c r="HS43" s="198"/>
      <c r="HT43" s="198"/>
      <c r="HU43" s="198"/>
      <c r="HV43" s="198"/>
      <c r="HW43" s="198"/>
      <c r="HX43" s="198"/>
      <c r="HY43" s="198"/>
      <c r="HZ43" s="198"/>
      <c r="IA43" s="198"/>
      <c r="IB43" s="198"/>
      <c r="IC43" s="198"/>
      <c r="ID43" s="198"/>
      <c r="IE43" s="198"/>
      <c r="IF43" s="198"/>
      <c r="IG43" s="198"/>
    </row>
    <row r="44" spans="1:241" ht="12.75" customHeight="1">
      <c r="A44" s="216">
        <v>22</v>
      </c>
      <c r="B44" s="224" t="s">
        <v>1447</v>
      </c>
      <c r="C44" s="637">
        <v>7609147.5800000019</v>
      </c>
      <c r="D44" s="233"/>
      <c r="E44" s="228">
        <v>116594258.90000001</v>
      </c>
      <c r="F44" s="228">
        <v>137429243.85999995</v>
      </c>
      <c r="G44" s="234">
        <v>11815054.01</v>
      </c>
      <c r="H44" s="642">
        <v>-1410783.3699999508</v>
      </c>
      <c r="I44" s="228"/>
      <c r="J44" s="228"/>
      <c r="K44" s="635">
        <f>E44</f>
        <v>116594258.90000001</v>
      </c>
      <c r="L44" s="228"/>
      <c r="M44" s="228"/>
      <c r="N44" s="220">
        <v>22</v>
      </c>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198"/>
      <c r="CF44" s="198"/>
      <c r="CG44" s="198"/>
      <c r="CH44" s="198"/>
      <c r="CI44" s="198"/>
      <c r="CJ44" s="198"/>
      <c r="CK44" s="198"/>
      <c r="CL44" s="198"/>
      <c r="CM44" s="198"/>
      <c r="CN44" s="198"/>
      <c r="CO44" s="198"/>
      <c r="CP44" s="198"/>
      <c r="CQ44" s="198"/>
      <c r="CR44" s="198"/>
      <c r="CS44" s="198"/>
      <c r="CT44" s="198"/>
      <c r="CU44" s="198"/>
      <c r="CV44" s="198"/>
      <c r="CW44" s="198"/>
      <c r="CX44" s="198"/>
      <c r="CY44" s="198"/>
      <c r="CZ44" s="198"/>
      <c r="DA44" s="198"/>
      <c r="DB44" s="198"/>
      <c r="DC44" s="198"/>
      <c r="DD44" s="198"/>
      <c r="DE44" s="198"/>
      <c r="DF44" s="198"/>
      <c r="DG44" s="198"/>
      <c r="DH44" s="198"/>
      <c r="DI44" s="198"/>
      <c r="DJ44" s="198"/>
      <c r="DK44" s="198"/>
      <c r="DL44" s="198"/>
      <c r="DM44" s="198"/>
      <c r="DN44" s="198"/>
      <c r="DO44" s="198"/>
      <c r="DP44" s="198"/>
      <c r="DQ44" s="198"/>
      <c r="DR44" s="198"/>
      <c r="DS44" s="198"/>
      <c r="DT44" s="198"/>
      <c r="DU44" s="198"/>
      <c r="DV44" s="198"/>
      <c r="DW44" s="198"/>
      <c r="DX44" s="198"/>
      <c r="DY44" s="198"/>
      <c r="DZ44" s="198"/>
      <c r="EA44" s="198"/>
      <c r="EB44" s="198"/>
      <c r="EC44" s="198"/>
      <c r="ED44" s="198"/>
      <c r="EE44" s="198"/>
      <c r="EF44" s="198"/>
      <c r="EG44" s="198"/>
      <c r="EH44" s="198"/>
      <c r="EI44" s="198"/>
      <c r="EJ44" s="198"/>
      <c r="EK44" s="198"/>
      <c r="EL44" s="198"/>
      <c r="EM44" s="198"/>
      <c r="EN44" s="198"/>
      <c r="EO44" s="198"/>
      <c r="EP44" s="198"/>
      <c r="EQ44" s="198"/>
      <c r="ER44" s="198"/>
      <c r="ES44" s="198"/>
      <c r="ET44" s="198"/>
      <c r="EU44" s="198"/>
      <c r="EV44" s="198"/>
      <c r="EW44" s="198"/>
      <c r="EX44" s="198"/>
      <c r="EY44" s="198"/>
      <c r="EZ44" s="198"/>
      <c r="FA44" s="198"/>
      <c r="FB44" s="198"/>
      <c r="FC44" s="198"/>
      <c r="FD44" s="198"/>
      <c r="FE44" s="198"/>
      <c r="FF44" s="198"/>
      <c r="FG44" s="198"/>
      <c r="FH44" s="198"/>
      <c r="FI44" s="198"/>
      <c r="FJ44" s="198"/>
      <c r="FK44" s="198"/>
      <c r="FL44" s="198"/>
      <c r="FM44" s="198"/>
      <c r="FN44" s="198"/>
      <c r="FO44" s="198"/>
      <c r="FP44" s="198"/>
      <c r="FQ44" s="198"/>
      <c r="FR44" s="198"/>
      <c r="FS44" s="198"/>
      <c r="FT44" s="198"/>
      <c r="FU44" s="198"/>
      <c r="FV44" s="198"/>
      <c r="FW44" s="198"/>
      <c r="FX44" s="198"/>
      <c r="FY44" s="198"/>
      <c r="FZ44" s="198"/>
      <c r="GA44" s="198"/>
      <c r="GB44" s="198"/>
      <c r="GC44" s="198"/>
      <c r="GD44" s="198"/>
      <c r="GE44" s="198"/>
      <c r="GF44" s="198"/>
      <c r="GG44" s="198"/>
      <c r="GH44" s="198"/>
      <c r="GI44" s="198"/>
      <c r="GJ44" s="198"/>
      <c r="GK44" s="198"/>
      <c r="GL44" s="198"/>
      <c r="GM44" s="198"/>
      <c r="GN44" s="198"/>
      <c r="GO44" s="198"/>
      <c r="GP44" s="198"/>
      <c r="GQ44" s="198"/>
      <c r="GR44" s="198"/>
      <c r="GS44" s="198"/>
      <c r="GT44" s="198"/>
      <c r="GU44" s="198"/>
      <c r="GV44" s="198"/>
      <c r="GW44" s="198"/>
      <c r="GX44" s="198"/>
      <c r="GY44" s="198"/>
      <c r="GZ44" s="198"/>
      <c r="HA44" s="198"/>
      <c r="HB44" s="198"/>
      <c r="HC44" s="198"/>
      <c r="HD44" s="198"/>
      <c r="HE44" s="198"/>
      <c r="HF44" s="198"/>
      <c r="HG44" s="198"/>
      <c r="HH44" s="198"/>
      <c r="HI44" s="198"/>
      <c r="HJ44" s="198"/>
      <c r="HK44" s="198"/>
      <c r="HL44" s="198"/>
      <c r="HM44" s="198"/>
      <c r="HN44" s="198"/>
      <c r="HO44" s="198"/>
      <c r="HP44" s="198"/>
      <c r="HQ44" s="198"/>
      <c r="HR44" s="198"/>
      <c r="HS44" s="198"/>
      <c r="HT44" s="198"/>
      <c r="HU44" s="198"/>
      <c r="HV44" s="198"/>
      <c r="HW44" s="198"/>
      <c r="HX44" s="198"/>
      <c r="HY44" s="198"/>
      <c r="HZ44" s="198"/>
      <c r="IA44" s="198"/>
      <c r="IB44" s="198"/>
      <c r="IC44" s="198"/>
      <c r="ID44" s="198"/>
      <c r="IE44" s="198"/>
      <c r="IF44" s="198"/>
      <c r="IG44" s="198"/>
    </row>
    <row r="45" spans="1:241" ht="12.75" customHeight="1">
      <c r="A45" s="216">
        <v>23</v>
      </c>
      <c r="B45" s="224" t="s">
        <v>1448</v>
      </c>
      <c r="C45" s="637"/>
      <c r="D45" s="233"/>
      <c r="E45" s="228"/>
      <c r="F45" s="228"/>
      <c r="G45" s="234"/>
      <c r="H45" s="235"/>
      <c r="I45" s="228">
        <f>D45-E45+F45+G45</f>
        <v>0</v>
      </c>
      <c r="J45" s="228"/>
      <c r="L45" s="228"/>
      <c r="M45" s="228"/>
      <c r="N45" s="220">
        <v>23</v>
      </c>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c r="CC45" s="198"/>
      <c r="CD45" s="198"/>
      <c r="CE45" s="198"/>
      <c r="CF45" s="198"/>
      <c r="CG45" s="198"/>
      <c r="CH45" s="198"/>
      <c r="CI45" s="198"/>
      <c r="CJ45" s="198"/>
      <c r="CK45" s="198"/>
      <c r="CL45" s="198"/>
      <c r="CM45" s="198"/>
      <c r="CN45" s="198"/>
      <c r="CO45" s="198"/>
      <c r="CP45" s="198"/>
      <c r="CQ45" s="198"/>
      <c r="CR45" s="198"/>
      <c r="CS45" s="198"/>
      <c r="CT45" s="198"/>
      <c r="CU45" s="198"/>
      <c r="CV45" s="198"/>
      <c r="CW45" s="198"/>
      <c r="CX45" s="198"/>
      <c r="CY45" s="198"/>
      <c r="CZ45" s="198"/>
      <c r="DA45" s="198"/>
      <c r="DB45" s="198"/>
      <c r="DC45" s="198"/>
      <c r="DD45" s="198"/>
      <c r="DE45" s="198"/>
      <c r="DF45" s="198"/>
      <c r="DG45" s="198"/>
      <c r="DH45" s="198"/>
      <c r="DI45" s="198"/>
      <c r="DJ45" s="198"/>
      <c r="DK45" s="198"/>
      <c r="DL45" s="198"/>
      <c r="DM45" s="198"/>
      <c r="DN45" s="198"/>
      <c r="DO45" s="198"/>
      <c r="DP45" s="198"/>
      <c r="DQ45" s="198"/>
      <c r="DR45" s="198"/>
      <c r="DS45" s="198"/>
      <c r="DT45" s="198"/>
      <c r="DU45" s="198"/>
      <c r="DV45" s="198"/>
      <c r="DW45" s="198"/>
      <c r="DX45" s="198"/>
      <c r="DY45" s="198"/>
      <c r="DZ45" s="198"/>
      <c r="EA45" s="198"/>
      <c r="EB45" s="198"/>
      <c r="EC45" s="198"/>
      <c r="ED45" s="198"/>
      <c r="EE45" s="198"/>
      <c r="EF45" s="198"/>
      <c r="EG45" s="198"/>
      <c r="EH45" s="198"/>
      <c r="EI45" s="198"/>
      <c r="EJ45" s="198"/>
      <c r="EK45" s="198"/>
      <c r="EL45" s="198"/>
      <c r="EM45" s="198"/>
      <c r="EN45" s="198"/>
      <c r="EO45" s="198"/>
      <c r="EP45" s="198"/>
      <c r="EQ45" s="198"/>
      <c r="ER45" s="198"/>
      <c r="ES45" s="198"/>
      <c r="ET45" s="198"/>
      <c r="EU45" s="198"/>
      <c r="EV45" s="198"/>
      <c r="EW45" s="198"/>
      <c r="EX45" s="198"/>
      <c r="EY45" s="198"/>
      <c r="EZ45" s="198"/>
      <c r="FA45" s="198"/>
      <c r="FB45" s="198"/>
      <c r="FC45" s="198"/>
      <c r="FD45" s="198"/>
      <c r="FE45" s="198"/>
      <c r="FF45" s="198"/>
      <c r="FG45" s="198"/>
      <c r="FH45" s="198"/>
      <c r="FI45" s="198"/>
      <c r="FJ45" s="198"/>
      <c r="FK45" s="198"/>
      <c r="FL45" s="198"/>
      <c r="FM45" s="198"/>
      <c r="FN45" s="198"/>
      <c r="FO45" s="198"/>
      <c r="FP45" s="198"/>
      <c r="FQ45" s="198"/>
      <c r="FR45" s="198"/>
      <c r="FS45" s="198"/>
      <c r="FT45" s="198"/>
      <c r="FU45" s="198"/>
      <c r="FV45" s="198"/>
      <c r="FW45" s="198"/>
      <c r="FX45" s="198"/>
      <c r="FY45" s="198"/>
      <c r="FZ45" s="198"/>
      <c r="GA45" s="198"/>
      <c r="GB45" s="198"/>
      <c r="GC45" s="198"/>
      <c r="GD45" s="198"/>
      <c r="GE45" s="198"/>
      <c r="GF45" s="198"/>
      <c r="GG45" s="198"/>
      <c r="GH45" s="198"/>
      <c r="GI45" s="198"/>
      <c r="GJ45" s="198"/>
      <c r="GK45" s="198"/>
      <c r="GL45" s="198"/>
      <c r="GM45" s="198"/>
      <c r="GN45" s="198"/>
      <c r="GO45" s="198"/>
      <c r="GP45" s="198"/>
      <c r="GQ45" s="198"/>
      <c r="GR45" s="198"/>
      <c r="GS45" s="198"/>
      <c r="GT45" s="198"/>
      <c r="GU45" s="198"/>
      <c r="GV45" s="198"/>
      <c r="GW45" s="198"/>
      <c r="GX45" s="198"/>
      <c r="GY45" s="198"/>
      <c r="GZ45" s="198"/>
      <c r="HA45" s="198"/>
      <c r="HB45" s="198"/>
      <c r="HC45" s="198"/>
      <c r="HD45" s="198"/>
      <c r="HE45" s="198"/>
      <c r="HF45" s="198"/>
      <c r="HG45" s="198"/>
      <c r="HH45" s="198"/>
      <c r="HI45" s="198"/>
      <c r="HJ45" s="198"/>
      <c r="HK45" s="198"/>
      <c r="HL45" s="198"/>
      <c r="HM45" s="198"/>
      <c r="HN45" s="198"/>
      <c r="HO45" s="198"/>
      <c r="HP45" s="198"/>
      <c r="HQ45" s="198"/>
      <c r="HR45" s="198"/>
      <c r="HS45" s="198"/>
      <c r="HT45" s="198"/>
      <c r="HU45" s="198"/>
      <c r="HV45" s="198"/>
      <c r="HW45" s="198"/>
      <c r="HX45" s="198"/>
      <c r="HY45" s="198"/>
      <c r="HZ45" s="198"/>
      <c r="IA45" s="198"/>
      <c r="IB45" s="198"/>
      <c r="IC45" s="198"/>
      <c r="ID45" s="198"/>
      <c r="IE45" s="198"/>
      <c r="IF45" s="198"/>
      <c r="IG45" s="198"/>
    </row>
    <row r="46" spans="1:241" ht="18" customHeight="1">
      <c r="A46" s="216">
        <v>24</v>
      </c>
      <c r="B46" s="224" t="s">
        <v>1449</v>
      </c>
      <c r="C46" s="637">
        <v>12304.06</v>
      </c>
      <c r="D46" s="233"/>
      <c r="E46" s="644">
        <f>3244743.55-180580.73</f>
        <v>3064162.82</v>
      </c>
      <c r="F46" s="644">
        <v>2964209.65</v>
      </c>
      <c r="G46" s="644">
        <v>782319.84000000008</v>
      </c>
      <c r="H46" s="642">
        <f>C46+E46-F46+G46</f>
        <v>894577.07000000007</v>
      </c>
      <c r="I46" s="228"/>
      <c r="J46" s="228"/>
      <c r="K46" s="635">
        <f>E46</f>
        <v>3064162.82</v>
      </c>
      <c r="L46" s="228"/>
      <c r="M46" s="228"/>
      <c r="N46" s="220">
        <v>24</v>
      </c>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c r="DK46" s="198"/>
      <c r="DL46" s="198"/>
      <c r="DM46" s="198"/>
      <c r="DN46" s="198"/>
      <c r="DO46" s="198"/>
      <c r="DP46" s="198"/>
      <c r="DQ46" s="198"/>
      <c r="DR46" s="198"/>
      <c r="DS46" s="198"/>
      <c r="DT46" s="198"/>
      <c r="DU46" s="198"/>
      <c r="DV46" s="198"/>
      <c r="DW46" s="198"/>
      <c r="DX46" s="198"/>
      <c r="DY46" s="198"/>
      <c r="DZ46" s="198"/>
      <c r="EA46" s="198"/>
      <c r="EB46" s="198"/>
      <c r="EC46" s="198"/>
      <c r="ED46" s="198"/>
      <c r="EE46" s="198"/>
      <c r="EF46" s="198"/>
      <c r="EG46" s="198"/>
      <c r="EH46" s="198"/>
      <c r="EI46" s="198"/>
      <c r="EJ46" s="198"/>
      <c r="EK46" s="198"/>
      <c r="EL46" s="198"/>
      <c r="EM46" s="198"/>
      <c r="EN46" s="198"/>
      <c r="EO46" s="198"/>
      <c r="EP46" s="198"/>
      <c r="EQ46" s="198"/>
      <c r="ER46" s="198"/>
      <c r="ES46" s="198"/>
      <c r="ET46" s="198"/>
      <c r="EU46" s="198"/>
      <c r="EV46" s="198"/>
      <c r="EW46" s="198"/>
      <c r="EX46" s="198"/>
      <c r="EY46" s="198"/>
      <c r="EZ46" s="198"/>
      <c r="FA46" s="198"/>
      <c r="FB46" s="198"/>
      <c r="FC46" s="198"/>
      <c r="FD46" s="198"/>
      <c r="FE46" s="198"/>
      <c r="FF46" s="198"/>
      <c r="FG46" s="198"/>
      <c r="FH46" s="198"/>
      <c r="FI46" s="198"/>
      <c r="FJ46" s="198"/>
      <c r="FK46" s="198"/>
      <c r="FL46" s="198"/>
      <c r="FM46" s="198"/>
      <c r="FN46" s="198"/>
      <c r="FO46" s="198"/>
      <c r="FP46" s="198"/>
      <c r="FQ46" s="198"/>
      <c r="FR46" s="198"/>
      <c r="FS46" s="198"/>
      <c r="FT46" s="198"/>
      <c r="FU46" s="198"/>
      <c r="FV46" s="198"/>
      <c r="FW46" s="198"/>
      <c r="FX46" s="198"/>
      <c r="FY46" s="198"/>
      <c r="FZ46" s="198"/>
      <c r="GA46" s="198"/>
      <c r="GB46" s="198"/>
      <c r="GC46" s="198"/>
      <c r="GD46" s="198"/>
      <c r="GE46" s="198"/>
      <c r="GF46" s="198"/>
      <c r="GG46" s="198"/>
      <c r="GH46" s="198"/>
      <c r="GI46" s="198"/>
      <c r="GJ46" s="198"/>
      <c r="GK46" s="198"/>
      <c r="GL46" s="198"/>
      <c r="GM46" s="198"/>
      <c r="GN46" s="198"/>
      <c r="GO46" s="198"/>
      <c r="GP46" s="198"/>
      <c r="GQ46" s="198"/>
      <c r="GR46" s="198"/>
      <c r="GS46" s="198"/>
      <c r="GT46" s="198"/>
      <c r="GU46" s="198"/>
      <c r="GV46" s="198"/>
      <c r="GW46" s="198"/>
      <c r="GX46" s="198"/>
      <c r="GY46" s="198"/>
      <c r="GZ46" s="198"/>
      <c r="HA46" s="198"/>
      <c r="HB46" s="198"/>
      <c r="HC46" s="198"/>
      <c r="HD46" s="198"/>
      <c r="HE46" s="198"/>
      <c r="HF46" s="198"/>
      <c r="HG46" s="198"/>
      <c r="HH46" s="198"/>
      <c r="HI46" s="198"/>
      <c r="HJ46" s="198"/>
      <c r="HK46" s="198"/>
      <c r="HL46" s="198"/>
      <c r="HM46" s="198"/>
      <c r="HN46" s="198"/>
      <c r="HO46" s="198"/>
      <c r="HP46" s="198"/>
      <c r="HQ46" s="198"/>
      <c r="HR46" s="198"/>
      <c r="HS46" s="198"/>
      <c r="HT46" s="198"/>
      <c r="HU46" s="198"/>
      <c r="HV46" s="198"/>
      <c r="HW46" s="198"/>
      <c r="HX46" s="198"/>
      <c r="HY46" s="198"/>
      <c r="HZ46" s="198"/>
      <c r="IA46" s="198"/>
      <c r="IB46" s="198"/>
      <c r="IC46" s="198"/>
      <c r="ID46" s="198"/>
      <c r="IE46" s="198"/>
      <c r="IF46" s="198"/>
      <c r="IG46" s="198"/>
    </row>
    <row r="47" spans="1:241" ht="12.75" customHeight="1">
      <c r="A47" s="216">
        <v>25</v>
      </c>
      <c r="B47" s="224" t="s">
        <v>776</v>
      </c>
      <c r="C47" s="637"/>
      <c r="D47" s="228"/>
      <c r="E47" s="228"/>
      <c r="F47" s="228"/>
      <c r="G47" s="234"/>
      <c r="H47" s="235"/>
      <c r="I47" s="228"/>
      <c r="J47" s="228"/>
      <c r="K47" s="228"/>
      <c r="L47" s="228"/>
      <c r="M47" s="228"/>
      <c r="N47" s="220">
        <v>25</v>
      </c>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c r="DK47" s="198"/>
      <c r="DL47" s="198"/>
      <c r="DM47" s="198"/>
      <c r="DN47" s="198"/>
      <c r="DO47" s="198"/>
      <c r="DP47" s="198"/>
      <c r="DQ47" s="198"/>
      <c r="DR47" s="198"/>
      <c r="DS47" s="198"/>
      <c r="DT47" s="198"/>
      <c r="DU47" s="198"/>
      <c r="DV47" s="198"/>
      <c r="DW47" s="198"/>
      <c r="DX47" s="198"/>
      <c r="DY47" s="198"/>
      <c r="DZ47" s="198"/>
      <c r="EA47" s="198"/>
      <c r="EB47" s="198"/>
      <c r="EC47" s="198"/>
      <c r="ED47" s="198"/>
      <c r="EE47" s="198"/>
      <c r="EF47" s="198"/>
      <c r="EG47" s="198"/>
      <c r="EH47" s="198"/>
      <c r="EI47" s="198"/>
      <c r="EJ47" s="198"/>
      <c r="EK47" s="198"/>
      <c r="EL47" s="198"/>
      <c r="EM47" s="198"/>
      <c r="EN47" s="198"/>
      <c r="EO47" s="198"/>
      <c r="EP47" s="198"/>
      <c r="EQ47" s="198"/>
      <c r="ER47" s="198"/>
      <c r="ES47" s="198"/>
      <c r="ET47" s="198"/>
      <c r="EU47" s="198"/>
      <c r="EV47" s="198"/>
      <c r="EW47" s="198"/>
      <c r="EX47" s="198"/>
      <c r="EY47" s="198"/>
      <c r="EZ47" s="198"/>
      <c r="FA47" s="198"/>
      <c r="FB47" s="198"/>
      <c r="FC47" s="198"/>
      <c r="FD47" s="198"/>
      <c r="FE47" s="198"/>
      <c r="FF47" s="198"/>
      <c r="FG47" s="198"/>
      <c r="FH47" s="198"/>
      <c r="FI47" s="198"/>
      <c r="FJ47" s="198"/>
      <c r="FK47" s="198"/>
      <c r="FL47" s="198"/>
      <c r="FM47" s="198"/>
      <c r="FN47" s="198"/>
      <c r="FO47" s="198"/>
      <c r="FP47" s="198"/>
      <c r="FQ47" s="198"/>
      <c r="FR47" s="198"/>
      <c r="FS47" s="198"/>
      <c r="FT47" s="198"/>
      <c r="FU47" s="198"/>
      <c r="FV47" s="198"/>
      <c r="FW47" s="198"/>
      <c r="FX47" s="198"/>
      <c r="FY47" s="198"/>
      <c r="FZ47" s="198"/>
      <c r="GA47" s="198"/>
      <c r="GB47" s="198"/>
      <c r="GC47" s="198"/>
      <c r="GD47" s="198"/>
      <c r="GE47" s="198"/>
      <c r="GF47" s="198"/>
      <c r="GG47" s="198"/>
      <c r="GH47" s="198"/>
      <c r="GI47" s="198"/>
      <c r="GJ47" s="198"/>
      <c r="GK47" s="198"/>
      <c r="GL47" s="198"/>
      <c r="GM47" s="198"/>
      <c r="GN47" s="198"/>
      <c r="GO47" s="198"/>
      <c r="GP47" s="198"/>
      <c r="GQ47" s="198"/>
      <c r="GR47" s="198"/>
      <c r="GS47" s="198"/>
      <c r="GT47" s="198"/>
      <c r="GU47" s="198"/>
      <c r="GV47" s="198"/>
      <c r="GW47" s="198"/>
      <c r="GX47" s="198"/>
      <c r="GY47" s="198"/>
      <c r="GZ47" s="198"/>
      <c r="HA47" s="198"/>
      <c r="HB47" s="198"/>
      <c r="HC47" s="198"/>
      <c r="HD47" s="198"/>
      <c r="HE47" s="198"/>
      <c r="HF47" s="198"/>
      <c r="HG47" s="198"/>
      <c r="HH47" s="198"/>
      <c r="HI47" s="198"/>
      <c r="HJ47" s="198"/>
      <c r="HK47" s="198"/>
      <c r="HL47" s="198"/>
      <c r="HM47" s="198"/>
      <c r="HN47" s="198"/>
      <c r="HO47" s="198"/>
      <c r="HP47" s="198"/>
      <c r="HQ47" s="198"/>
      <c r="HR47" s="198"/>
      <c r="HS47" s="198"/>
      <c r="HT47" s="198"/>
      <c r="HU47" s="198"/>
      <c r="HV47" s="198"/>
      <c r="HW47" s="198"/>
      <c r="HX47" s="198"/>
      <c r="HY47" s="198"/>
      <c r="HZ47" s="198"/>
      <c r="IA47" s="198"/>
      <c r="IB47" s="198"/>
      <c r="IC47" s="198"/>
      <c r="ID47" s="198"/>
      <c r="IE47" s="198"/>
      <c r="IF47" s="198"/>
      <c r="IG47" s="198"/>
    </row>
    <row r="48" spans="1:241" ht="12.75" customHeight="1">
      <c r="A48" s="216">
        <v>26</v>
      </c>
      <c r="B48" s="224" t="s">
        <v>777</v>
      </c>
      <c r="C48" s="637"/>
      <c r="D48" s="228"/>
      <c r="E48" s="228"/>
      <c r="F48" s="228"/>
      <c r="G48" s="234"/>
      <c r="H48" s="235"/>
      <c r="I48" s="228"/>
      <c r="J48" s="228"/>
      <c r="K48" s="228"/>
      <c r="L48" s="228"/>
      <c r="M48" s="228"/>
      <c r="N48" s="220">
        <v>26</v>
      </c>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c r="DK48" s="198"/>
      <c r="DL48" s="198"/>
      <c r="DM48" s="198"/>
      <c r="DN48" s="198"/>
      <c r="DO48" s="198"/>
      <c r="DP48" s="198"/>
      <c r="DQ48" s="198"/>
      <c r="DR48" s="198"/>
      <c r="DS48" s="198"/>
      <c r="DT48" s="198"/>
      <c r="DU48" s="198"/>
      <c r="DV48" s="198"/>
      <c r="DW48" s="198"/>
      <c r="DX48" s="198"/>
      <c r="DY48" s="198"/>
      <c r="DZ48" s="198"/>
      <c r="EA48" s="198"/>
      <c r="EB48" s="198"/>
      <c r="EC48" s="198"/>
      <c r="ED48" s="198"/>
      <c r="EE48" s="198"/>
      <c r="EF48" s="198"/>
      <c r="EG48" s="198"/>
      <c r="EH48" s="198"/>
      <c r="EI48" s="198"/>
      <c r="EJ48" s="198"/>
      <c r="EK48" s="198"/>
      <c r="EL48" s="198"/>
      <c r="EM48" s="198"/>
      <c r="EN48" s="198"/>
      <c r="EO48" s="198"/>
      <c r="EP48" s="198"/>
      <c r="EQ48" s="198"/>
      <c r="ER48" s="198"/>
      <c r="ES48" s="198"/>
      <c r="ET48" s="198"/>
      <c r="EU48" s="198"/>
      <c r="EV48" s="198"/>
      <c r="EW48" s="198"/>
      <c r="EX48" s="198"/>
      <c r="EY48" s="198"/>
      <c r="EZ48" s="198"/>
      <c r="FA48" s="198"/>
      <c r="FB48" s="198"/>
      <c r="FC48" s="198"/>
      <c r="FD48" s="198"/>
      <c r="FE48" s="198"/>
      <c r="FF48" s="198"/>
      <c r="FG48" s="198"/>
      <c r="FH48" s="198"/>
      <c r="FI48" s="198"/>
      <c r="FJ48" s="198"/>
      <c r="FK48" s="198"/>
      <c r="FL48" s="198"/>
      <c r="FM48" s="198"/>
      <c r="FN48" s="198"/>
      <c r="FO48" s="198"/>
      <c r="FP48" s="198"/>
      <c r="FQ48" s="198"/>
      <c r="FR48" s="198"/>
      <c r="FS48" s="198"/>
      <c r="FT48" s="198"/>
      <c r="FU48" s="198"/>
      <c r="FV48" s="198"/>
      <c r="FW48" s="198"/>
      <c r="FX48" s="198"/>
      <c r="FY48" s="198"/>
      <c r="FZ48" s="198"/>
      <c r="GA48" s="198"/>
      <c r="GB48" s="198"/>
      <c r="GC48" s="198"/>
      <c r="GD48" s="198"/>
      <c r="GE48" s="198"/>
      <c r="GF48" s="198"/>
      <c r="GG48" s="198"/>
      <c r="GH48" s="198"/>
      <c r="GI48" s="198"/>
      <c r="GJ48" s="198"/>
      <c r="GK48" s="198"/>
      <c r="GL48" s="198"/>
      <c r="GM48" s="198"/>
      <c r="GN48" s="198"/>
      <c r="GO48" s="198"/>
      <c r="GP48" s="198"/>
      <c r="GQ48" s="198"/>
      <c r="GR48" s="198"/>
      <c r="GS48" s="198"/>
      <c r="GT48" s="198"/>
      <c r="GU48" s="198"/>
      <c r="GV48" s="198"/>
      <c r="GW48" s="198"/>
      <c r="GX48" s="198"/>
      <c r="GY48" s="198"/>
      <c r="GZ48" s="198"/>
      <c r="HA48" s="198"/>
      <c r="HB48" s="198"/>
      <c r="HC48" s="198"/>
      <c r="HD48" s="198"/>
      <c r="HE48" s="198"/>
      <c r="HF48" s="198"/>
      <c r="HG48" s="198"/>
      <c r="HH48" s="198"/>
      <c r="HI48" s="198"/>
      <c r="HJ48" s="198"/>
      <c r="HK48" s="198"/>
      <c r="HL48" s="198"/>
      <c r="HM48" s="198"/>
      <c r="HN48" s="198"/>
      <c r="HO48" s="198"/>
      <c r="HP48" s="198"/>
      <c r="HQ48" s="198"/>
      <c r="HR48" s="198"/>
      <c r="HS48" s="198"/>
      <c r="HT48" s="198"/>
      <c r="HU48" s="198"/>
      <c r="HV48" s="198"/>
      <c r="HW48" s="198"/>
      <c r="HX48" s="198"/>
      <c r="HY48" s="198"/>
      <c r="HZ48" s="198"/>
      <c r="IA48" s="198"/>
      <c r="IB48" s="198"/>
      <c r="IC48" s="198"/>
      <c r="ID48" s="198"/>
      <c r="IE48" s="198"/>
      <c r="IF48" s="198"/>
      <c r="IG48" s="198"/>
    </row>
    <row r="49" spans="1:241" ht="12.75" customHeight="1">
      <c r="A49" s="216">
        <v>27</v>
      </c>
      <c r="B49" s="224" t="s">
        <v>1445</v>
      </c>
      <c r="C49" s="637"/>
      <c r="D49" s="228"/>
      <c r="E49" s="228"/>
      <c r="F49" s="228"/>
      <c r="G49" s="234"/>
      <c r="H49" s="235"/>
      <c r="I49" s="228"/>
      <c r="J49" s="228"/>
      <c r="K49" s="228"/>
      <c r="L49" s="228"/>
      <c r="M49" s="228"/>
      <c r="N49" s="220">
        <v>27</v>
      </c>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c r="CC49" s="198"/>
      <c r="CD49" s="198"/>
      <c r="CE49" s="198"/>
      <c r="CF49" s="198"/>
      <c r="CG49" s="198"/>
      <c r="CH49" s="198"/>
      <c r="CI49" s="198"/>
      <c r="CJ49" s="198"/>
      <c r="CK49" s="198"/>
      <c r="CL49" s="198"/>
      <c r="CM49" s="198"/>
      <c r="CN49" s="198"/>
      <c r="CO49" s="198"/>
      <c r="CP49" s="198"/>
      <c r="CQ49" s="198"/>
      <c r="CR49" s="198"/>
      <c r="CS49" s="198"/>
      <c r="CT49" s="198"/>
      <c r="CU49" s="198"/>
      <c r="CV49" s="198"/>
      <c r="CW49" s="198"/>
      <c r="CX49" s="198"/>
      <c r="CY49" s="198"/>
      <c r="CZ49" s="198"/>
      <c r="DA49" s="198"/>
      <c r="DB49" s="198"/>
      <c r="DC49" s="198"/>
      <c r="DD49" s="198"/>
      <c r="DE49" s="198"/>
      <c r="DF49" s="198"/>
      <c r="DG49" s="198"/>
      <c r="DH49" s="198"/>
      <c r="DI49" s="198"/>
      <c r="DJ49" s="198"/>
      <c r="DK49" s="198"/>
      <c r="DL49" s="198"/>
      <c r="DM49" s="198"/>
      <c r="DN49" s="198"/>
      <c r="DO49" s="198"/>
      <c r="DP49" s="198"/>
      <c r="DQ49" s="198"/>
      <c r="DR49" s="198"/>
      <c r="DS49" s="198"/>
      <c r="DT49" s="198"/>
      <c r="DU49" s="198"/>
      <c r="DV49" s="198"/>
      <c r="DW49" s="198"/>
      <c r="DX49" s="198"/>
      <c r="DY49" s="198"/>
      <c r="DZ49" s="198"/>
      <c r="EA49" s="198"/>
      <c r="EB49" s="198"/>
      <c r="EC49" s="198"/>
      <c r="ED49" s="198"/>
      <c r="EE49" s="198"/>
      <c r="EF49" s="198"/>
      <c r="EG49" s="198"/>
      <c r="EH49" s="198"/>
      <c r="EI49" s="198"/>
      <c r="EJ49" s="198"/>
      <c r="EK49" s="198"/>
      <c r="EL49" s="198"/>
      <c r="EM49" s="198"/>
      <c r="EN49" s="198"/>
      <c r="EO49" s="198"/>
      <c r="EP49" s="198"/>
      <c r="EQ49" s="198"/>
      <c r="ER49" s="198"/>
      <c r="ES49" s="198"/>
      <c r="ET49" s="198"/>
      <c r="EU49" s="198"/>
      <c r="EV49" s="198"/>
      <c r="EW49" s="198"/>
      <c r="EX49" s="198"/>
      <c r="EY49" s="198"/>
      <c r="EZ49" s="198"/>
      <c r="FA49" s="198"/>
      <c r="FB49" s="198"/>
      <c r="FC49" s="198"/>
      <c r="FD49" s="198"/>
      <c r="FE49" s="198"/>
      <c r="FF49" s="198"/>
      <c r="FG49" s="198"/>
      <c r="FH49" s="198"/>
      <c r="FI49" s="198"/>
      <c r="FJ49" s="198"/>
      <c r="FK49" s="198"/>
      <c r="FL49" s="198"/>
      <c r="FM49" s="198"/>
      <c r="FN49" s="198"/>
      <c r="FO49" s="198"/>
      <c r="FP49" s="198"/>
      <c r="FQ49" s="198"/>
      <c r="FR49" s="198"/>
      <c r="FS49" s="198"/>
      <c r="FT49" s="198"/>
      <c r="FU49" s="198"/>
      <c r="FV49" s="198"/>
      <c r="FW49" s="198"/>
      <c r="FX49" s="198"/>
      <c r="FY49" s="198"/>
      <c r="FZ49" s="198"/>
      <c r="GA49" s="198"/>
      <c r="GB49" s="198"/>
      <c r="GC49" s="198"/>
      <c r="GD49" s="198"/>
      <c r="GE49" s="198"/>
      <c r="GF49" s="198"/>
      <c r="GG49" s="198"/>
      <c r="GH49" s="198"/>
      <c r="GI49" s="198"/>
      <c r="GJ49" s="198"/>
      <c r="GK49" s="198"/>
      <c r="GL49" s="198"/>
      <c r="GM49" s="198"/>
      <c r="GN49" s="198"/>
      <c r="GO49" s="198"/>
      <c r="GP49" s="198"/>
      <c r="GQ49" s="198"/>
      <c r="GR49" s="198"/>
      <c r="GS49" s="198"/>
      <c r="GT49" s="198"/>
      <c r="GU49" s="198"/>
      <c r="GV49" s="198"/>
      <c r="GW49" s="198"/>
      <c r="GX49" s="198"/>
      <c r="GY49" s="198"/>
      <c r="GZ49" s="198"/>
      <c r="HA49" s="198"/>
      <c r="HB49" s="198"/>
      <c r="HC49" s="198"/>
      <c r="HD49" s="198"/>
      <c r="HE49" s="198"/>
      <c r="HF49" s="198"/>
      <c r="HG49" s="198"/>
      <c r="HH49" s="198"/>
      <c r="HI49" s="198"/>
      <c r="HJ49" s="198"/>
      <c r="HK49" s="198"/>
      <c r="HL49" s="198"/>
      <c r="HM49" s="198"/>
      <c r="HN49" s="198"/>
      <c r="HO49" s="198"/>
      <c r="HP49" s="198"/>
      <c r="HQ49" s="198"/>
      <c r="HR49" s="198"/>
      <c r="HS49" s="198"/>
      <c r="HT49" s="198"/>
      <c r="HU49" s="198"/>
      <c r="HV49" s="198"/>
      <c r="HW49" s="198"/>
      <c r="HX49" s="198"/>
      <c r="HY49" s="198"/>
      <c r="HZ49" s="198"/>
      <c r="IA49" s="198"/>
      <c r="IB49" s="198"/>
      <c r="IC49" s="198"/>
      <c r="ID49" s="198"/>
      <c r="IE49" s="198"/>
      <c r="IF49" s="198"/>
      <c r="IG49" s="198"/>
    </row>
    <row r="50" spans="1:241" ht="12.75" customHeight="1">
      <c r="A50" s="216">
        <v>28</v>
      </c>
      <c r="B50" s="224" t="s">
        <v>211</v>
      </c>
      <c r="C50" s="637"/>
      <c r="D50" s="228"/>
      <c r="E50" s="228"/>
      <c r="F50" s="228"/>
      <c r="G50" s="234"/>
      <c r="H50" s="235"/>
      <c r="I50" s="228"/>
      <c r="J50" s="228"/>
      <c r="K50" s="228"/>
      <c r="L50" s="228"/>
      <c r="M50" s="228"/>
      <c r="N50" s="220">
        <v>28</v>
      </c>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c r="CC50" s="198"/>
      <c r="CD50" s="198"/>
      <c r="CE50" s="198"/>
      <c r="CF50" s="198"/>
      <c r="CG50" s="198"/>
      <c r="CH50" s="198"/>
      <c r="CI50" s="198"/>
      <c r="CJ50" s="198"/>
      <c r="CK50" s="198"/>
      <c r="CL50" s="198"/>
      <c r="CM50" s="198"/>
      <c r="CN50" s="198"/>
      <c r="CO50" s="198"/>
      <c r="CP50" s="198"/>
      <c r="CQ50" s="198"/>
      <c r="CR50" s="198"/>
      <c r="CS50" s="198"/>
      <c r="CT50" s="198"/>
      <c r="CU50" s="198"/>
      <c r="CV50" s="198"/>
      <c r="CW50" s="198"/>
      <c r="CX50" s="198"/>
      <c r="CY50" s="198"/>
      <c r="CZ50" s="198"/>
      <c r="DA50" s="198"/>
      <c r="DB50" s="198"/>
      <c r="DC50" s="198"/>
      <c r="DD50" s="198"/>
      <c r="DE50" s="198"/>
      <c r="DF50" s="198"/>
      <c r="DG50" s="198"/>
      <c r="DH50" s="198"/>
      <c r="DI50" s="198"/>
      <c r="DJ50" s="198"/>
      <c r="DK50" s="198"/>
      <c r="DL50" s="198"/>
      <c r="DM50" s="198"/>
      <c r="DN50" s="198"/>
      <c r="DO50" s="198"/>
      <c r="DP50" s="198"/>
      <c r="DQ50" s="198"/>
      <c r="DR50" s="198"/>
      <c r="DS50" s="198"/>
      <c r="DT50" s="198"/>
      <c r="DU50" s="198"/>
      <c r="DV50" s="198"/>
      <c r="DW50" s="198"/>
      <c r="DX50" s="198"/>
      <c r="DY50" s="198"/>
      <c r="DZ50" s="198"/>
      <c r="EA50" s="198"/>
      <c r="EB50" s="198"/>
      <c r="EC50" s="198"/>
      <c r="ED50" s="198"/>
      <c r="EE50" s="198"/>
      <c r="EF50" s="198"/>
      <c r="EG50" s="198"/>
      <c r="EH50" s="198"/>
      <c r="EI50" s="198"/>
      <c r="EJ50" s="198"/>
      <c r="EK50" s="198"/>
      <c r="EL50" s="198"/>
      <c r="EM50" s="198"/>
      <c r="EN50" s="198"/>
      <c r="EO50" s="198"/>
      <c r="EP50" s="198"/>
      <c r="EQ50" s="198"/>
      <c r="ER50" s="198"/>
      <c r="ES50" s="198"/>
      <c r="ET50" s="198"/>
      <c r="EU50" s="198"/>
      <c r="EV50" s="198"/>
      <c r="EW50" s="198"/>
      <c r="EX50" s="198"/>
      <c r="EY50" s="198"/>
      <c r="EZ50" s="198"/>
      <c r="FA50" s="198"/>
      <c r="FB50" s="198"/>
      <c r="FC50" s="198"/>
      <c r="FD50" s="198"/>
      <c r="FE50" s="198"/>
      <c r="FF50" s="198"/>
      <c r="FG50" s="198"/>
      <c r="FH50" s="198"/>
      <c r="FI50" s="198"/>
      <c r="FJ50" s="198"/>
      <c r="FK50" s="198"/>
      <c r="FL50" s="198"/>
      <c r="FM50" s="198"/>
      <c r="FN50" s="198"/>
      <c r="FO50" s="198"/>
      <c r="FP50" s="198"/>
      <c r="FQ50" s="198"/>
      <c r="FR50" s="198"/>
      <c r="FS50" s="198"/>
      <c r="FT50" s="198"/>
      <c r="FU50" s="198"/>
      <c r="FV50" s="198"/>
      <c r="FW50" s="198"/>
      <c r="FX50" s="198"/>
      <c r="FY50" s="198"/>
      <c r="FZ50" s="198"/>
      <c r="GA50" s="198"/>
      <c r="GB50" s="198"/>
      <c r="GC50" s="198"/>
      <c r="GD50" s="198"/>
      <c r="GE50" s="198"/>
      <c r="GF50" s="198"/>
      <c r="GG50" s="198"/>
      <c r="GH50" s="198"/>
      <c r="GI50" s="198"/>
      <c r="GJ50" s="198"/>
      <c r="GK50" s="198"/>
      <c r="GL50" s="198"/>
      <c r="GM50" s="198"/>
      <c r="GN50" s="198"/>
      <c r="GO50" s="198"/>
      <c r="GP50" s="198"/>
      <c r="GQ50" s="198"/>
      <c r="GR50" s="198"/>
      <c r="GS50" s="198"/>
      <c r="GT50" s="198"/>
      <c r="GU50" s="198"/>
      <c r="GV50" s="198"/>
      <c r="GW50" s="198"/>
      <c r="GX50" s="198"/>
      <c r="GY50" s="198"/>
      <c r="GZ50" s="198"/>
      <c r="HA50" s="198"/>
      <c r="HB50" s="198"/>
      <c r="HC50" s="198"/>
      <c r="HD50" s="198"/>
      <c r="HE50" s="198"/>
      <c r="HF50" s="198"/>
      <c r="HG50" s="198"/>
      <c r="HH50" s="198"/>
      <c r="HI50" s="198"/>
      <c r="HJ50" s="198"/>
      <c r="HK50" s="198"/>
      <c r="HL50" s="198"/>
      <c r="HM50" s="198"/>
      <c r="HN50" s="198"/>
      <c r="HO50" s="198"/>
      <c r="HP50" s="198"/>
      <c r="HQ50" s="198"/>
      <c r="HR50" s="198"/>
      <c r="HS50" s="198"/>
      <c r="HT50" s="198"/>
      <c r="HU50" s="198"/>
      <c r="HV50" s="198"/>
      <c r="HW50" s="198"/>
      <c r="HX50" s="198"/>
      <c r="HY50" s="198"/>
      <c r="HZ50" s="198"/>
      <c r="IA50" s="198"/>
      <c r="IB50" s="198"/>
      <c r="IC50" s="198"/>
      <c r="ID50" s="198"/>
      <c r="IE50" s="198"/>
      <c r="IF50" s="198"/>
      <c r="IG50" s="198"/>
    </row>
    <row r="51" spans="1:241" ht="12.75" customHeight="1">
      <c r="A51" s="216">
        <v>29</v>
      </c>
      <c r="B51" s="224" t="s">
        <v>212</v>
      </c>
      <c r="C51" s="641">
        <f>SUM(C44:C50)</f>
        <v>7621451.6400000015</v>
      </c>
      <c r="D51" s="229">
        <f t="shared" ref="D51:M51" si="2">SUM(D44:D50)</f>
        <v>0</v>
      </c>
      <c r="E51" s="229">
        <f>SUM(E44:E50)</f>
        <v>119658421.72</v>
      </c>
      <c r="F51" s="229">
        <f>SUM(F44:F50)</f>
        <v>140393453.50999996</v>
      </c>
      <c r="G51" s="231">
        <f>SUM(G44:G50)</f>
        <v>12597373.85</v>
      </c>
      <c r="H51" s="232">
        <f>SUM(H44:H50)</f>
        <v>-516206.29999995069</v>
      </c>
      <c r="I51" s="229">
        <f t="shared" si="2"/>
        <v>0</v>
      </c>
      <c r="J51" s="229">
        <f t="shared" si="2"/>
        <v>0</v>
      </c>
      <c r="K51" s="229">
        <f>SUM(K44:K49)</f>
        <v>119658421.72</v>
      </c>
      <c r="L51" s="229">
        <f t="shared" si="2"/>
        <v>0</v>
      </c>
      <c r="M51" s="229">
        <f t="shared" si="2"/>
        <v>0</v>
      </c>
      <c r="N51" s="220">
        <v>29</v>
      </c>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c r="CC51" s="198"/>
      <c r="CD51" s="198"/>
      <c r="CE51" s="198"/>
      <c r="CF51" s="198"/>
      <c r="CG51" s="198"/>
      <c r="CH51" s="198"/>
      <c r="CI51" s="198"/>
      <c r="CJ51" s="198"/>
      <c r="CK51" s="198"/>
      <c r="CL51" s="198"/>
      <c r="CM51" s="198"/>
      <c r="CN51" s="198"/>
      <c r="CO51" s="198"/>
      <c r="CP51" s="198"/>
      <c r="CQ51" s="198"/>
      <c r="CR51" s="198"/>
      <c r="CS51" s="198"/>
      <c r="CT51" s="198"/>
      <c r="CU51" s="198"/>
      <c r="CV51" s="198"/>
      <c r="CW51" s="198"/>
      <c r="CX51" s="198"/>
      <c r="CY51" s="198"/>
      <c r="CZ51" s="198"/>
      <c r="DA51" s="198"/>
      <c r="DB51" s="198"/>
      <c r="DC51" s="198"/>
      <c r="DD51" s="198"/>
      <c r="DE51" s="198"/>
      <c r="DF51" s="198"/>
      <c r="DG51" s="198"/>
      <c r="DH51" s="198"/>
      <c r="DI51" s="198"/>
      <c r="DJ51" s="198"/>
      <c r="DK51" s="198"/>
      <c r="DL51" s="198"/>
      <c r="DM51" s="198"/>
      <c r="DN51" s="198"/>
      <c r="DO51" s="198"/>
      <c r="DP51" s="198"/>
      <c r="DQ51" s="198"/>
      <c r="DR51" s="198"/>
      <c r="DS51" s="198"/>
      <c r="DT51" s="198"/>
      <c r="DU51" s="198"/>
      <c r="DV51" s="198"/>
      <c r="DW51" s="198"/>
      <c r="DX51" s="198"/>
      <c r="DY51" s="198"/>
      <c r="DZ51" s="198"/>
      <c r="EA51" s="198"/>
      <c r="EB51" s="198"/>
      <c r="EC51" s="198"/>
      <c r="ED51" s="198"/>
      <c r="EE51" s="198"/>
      <c r="EF51" s="198"/>
      <c r="EG51" s="198"/>
      <c r="EH51" s="198"/>
      <c r="EI51" s="198"/>
      <c r="EJ51" s="198"/>
      <c r="EK51" s="198"/>
      <c r="EL51" s="198"/>
      <c r="EM51" s="198"/>
      <c r="EN51" s="198"/>
      <c r="EO51" s="198"/>
      <c r="EP51" s="198"/>
      <c r="EQ51" s="198"/>
      <c r="ER51" s="198"/>
      <c r="ES51" s="198"/>
      <c r="ET51" s="198"/>
      <c r="EU51" s="198"/>
      <c r="EV51" s="198"/>
      <c r="EW51" s="198"/>
      <c r="EX51" s="198"/>
      <c r="EY51" s="198"/>
      <c r="EZ51" s="198"/>
      <c r="FA51" s="198"/>
      <c r="FB51" s="198"/>
      <c r="FC51" s="198"/>
      <c r="FD51" s="198"/>
      <c r="FE51" s="198"/>
      <c r="FF51" s="198"/>
      <c r="FG51" s="198"/>
      <c r="FH51" s="198"/>
      <c r="FI51" s="198"/>
      <c r="FJ51" s="198"/>
      <c r="FK51" s="198"/>
      <c r="FL51" s="198"/>
      <c r="FM51" s="198"/>
      <c r="FN51" s="198"/>
      <c r="FO51" s="198"/>
      <c r="FP51" s="198"/>
      <c r="FQ51" s="198"/>
      <c r="FR51" s="198"/>
      <c r="FS51" s="198"/>
      <c r="FT51" s="198"/>
      <c r="FU51" s="198"/>
      <c r="FV51" s="198"/>
      <c r="FW51" s="198"/>
      <c r="FX51" s="198"/>
      <c r="FY51" s="198"/>
      <c r="FZ51" s="198"/>
      <c r="GA51" s="198"/>
      <c r="GB51" s="198"/>
      <c r="GC51" s="198"/>
      <c r="GD51" s="198"/>
      <c r="GE51" s="198"/>
      <c r="GF51" s="198"/>
      <c r="GG51" s="198"/>
      <c r="GH51" s="198"/>
      <c r="GI51" s="198"/>
      <c r="GJ51" s="198"/>
      <c r="GK51" s="198"/>
      <c r="GL51" s="198"/>
      <c r="GM51" s="198"/>
      <c r="GN51" s="198"/>
      <c r="GO51" s="198"/>
      <c r="GP51" s="198"/>
      <c r="GQ51" s="198"/>
      <c r="GR51" s="198"/>
      <c r="GS51" s="198"/>
      <c r="GT51" s="198"/>
      <c r="GU51" s="198"/>
      <c r="GV51" s="198"/>
      <c r="GW51" s="198"/>
      <c r="GX51" s="198"/>
      <c r="GY51" s="198"/>
      <c r="GZ51" s="198"/>
      <c r="HA51" s="198"/>
      <c r="HB51" s="198"/>
      <c r="HC51" s="198"/>
      <c r="HD51" s="198"/>
      <c r="HE51" s="198"/>
      <c r="HF51" s="198"/>
      <c r="HG51" s="198"/>
      <c r="HH51" s="198"/>
      <c r="HI51" s="198"/>
      <c r="HJ51" s="198"/>
      <c r="HK51" s="198"/>
      <c r="HL51" s="198"/>
      <c r="HM51" s="198"/>
      <c r="HN51" s="198"/>
      <c r="HO51" s="198"/>
      <c r="HP51" s="198"/>
      <c r="HQ51" s="198"/>
      <c r="HR51" s="198"/>
      <c r="HS51" s="198"/>
      <c r="HT51" s="198"/>
      <c r="HU51" s="198"/>
      <c r="HV51" s="198"/>
      <c r="HW51" s="198"/>
      <c r="HX51" s="198"/>
      <c r="HY51" s="198"/>
      <c r="HZ51" s="198"/>
      <c r="IA51" s="198"/>
      <c r="IB51" s="198"/>
      <c r="IC51" s="198"/>
      <c r="ID51" s="198"/>
      <c r="IE51" s="198"/>
      <c r="IF51" s="198"/>
      <c r="IG51" s="198"/>
    </row>
    <row r="52" spans="1:241" ht="12.75" customHeight="1">
      <c r="A52" s="216"/>
      <c r="B52" s="224" t="s">
        <v>778</v>
      </c>
      <c r="C52" s="637"/>
      <c r="D52" s="228"/>
      <c r="E52" s="228"/>
      <c r="F52" s="228"/>
      <c r="G52" s="234"/>
      <c r="H52" s="235"/>
      <c r="I52" s="228"/>
      <c r="J52" s="228"/>
      <c r="K52" s="228"/>
      <c r="L52" s="228"/>
      <c r="M52" s="228"/>
      <c r="N52" s="220"/>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c r="DK52" s="198"/>
      <c r="DL52" s="198"/>
      <c r="DM52" s="198"/>
      <c r="DN52" s="198"/>
      <c r="DO52" s="198"/>
      <c r="DP52" s="198"/>
      <c r="DQ52" s="198"/>
      <c r="DR52" s="198"/>
      <c r="DS52" s="198"/>
      <c r="DT52" s="198"/>
      <c r="DU52" s="198"/>
      <c r="DV52" s="198"/>
      <c r="DW52" s="198"/>
      <c r="DX52" s="198"/>
      <c r="DY52" s="198"/>
      <c r="DZ52" s="198"/>
      <c r="EA52" s="198"/>
      <c r="EB52" s="198"/>
      <c r="EC52" s="198"/>
      <c r="ED52" s="198"/>
      <c r="EE52" s="198"/>
      <c r="EF52" s="198"/>
      <c r="EG52" s="198"/>
      <c r="EH52" s="198"/>
      <c r="EI52" s="198"/>
      <c r="EJ52" s="198"/>
      <c r="EK52" s="198"/>
      <c r="EL52" s="198"/>
      <c r="EM52" s="198"/>
      <c r="EN52" s="198"/>
      <c r="EO52" s="198"/>
      <c r="EP52" s="198"/>
      <c r="EQ52" s="198"/>
      <c r="ER52" s="198"/>
      <c r="ES52" s="198"/>
      <c r="ET52" s="198"/>
      <c r="EU52" s="198"/>
      <c r="EV52" s="198"/>
      <c r="EW52" s="198"/>
      <c r="EX52" s="198"/>
      <c r="EY52" s="198"/>
      <c r="EZ52" s="198"/>
      <c r="FA52" s="198"/>
      <c r="FB52" s="198"/>
      <c r="FC52" s="198"/>
      <c r="FD52" s="198"/>
      <c r="FE52" s="198"/>
      <c r="FF52" s="198"/>
      <c r="FG52" s="198"/>
      <c r="FH52" s="198"/>
      <c r="FI52" s="198"/>
      <c r="FJ52" s="198"/>
      <c r="FK52" s="198"/>
      <c r="FL52" s="198"/>
      <c r="FM52" s="198"/>
      <c r="FN52" s="198"/>
      <c r="FO52" s="198"/>
      <c r="FP52" s="198"/>
      <c r="FQ52" s="198"/>
      <c r="FR52" s="198"/>
      <c r="FS52" s="198"/>
      <c r="FT52" s="198"/>
      <c r="FU52" s="198"/>
      <c r="FV52" s="198"/>
      <c r="FW52" s="198"/>
      <c r="FX52" s="198"/>
      <c r="FY52" s="198"/>
      <c r="FZ52" s="198"/>
      <c r="GA52" s="198"/>
      <c r="GB52" s="198"/>
      <c r="GC52" s="198"/>
      <c r="GD52" s="198"/>
      <c r="GE52" s="198"/>
      <c r="GF52" s="198"/>
      <c r="GG52" s="198"/>
      <c r="GH52" s="198"/>
      <c r="GI52" s="198"/>
      <c r="GJ52" s="198"/>
      <c r="GK52" s="198"/>
      <c r="GL52" s="198"/>
      <c r="GM52" s="198"/>
      <c r="GN52" s="198"/>
      <c r="GO52" s="198"/>
      <c r="GP52" s="198"/>
      <c r="GQ52" s="198"/>
      <c r="GR52" s="198"/>
      <c r="GS52" s="198"/>
      <c r="GT52" s="198"/>
      <c r="GU52" s="198"/>
      <c r="GV52" s="198"/>
      <c r="GW52" s="198"/>
      <c r="GX52" s="198"/>
      <c r="GY52" s="198"/>
      <c r="GZ52" s="198"/>
      <c r="HA52" s="198"/>
      <c r="HB52" s="198"/>
      <c r="HC52" s="198"/>
      <c r="HD52" s="198"/>
      <c r="HE52" s="198"/>
      <c r="HF52" s="198"/>
      <c r="HG52" s="198"/>
      <c r="HH52" s="198"/>
      <c r="HI52" s="198"/>
      <c r="HJ52" s="198"/>
      <c r="HK52" s="198"/>
      <c r="HL52" s="198"/>
      <c r="HM52" s="198"/>
      <c r="HN52" s="198"/>
      <c r="HO52" s="198"/>
      <c r="HP52" s="198"/>
      <c r="HQ52" s="198"/>
      <c r="HR52" s="198"/>
      <c r="HS52" s="198"/>
      <c r="HT52" s="198"/>
      <c r="HU52" s="198"/>
      <c r="HV52" s="198"/>
      <c r="HW52" s="198"/>
      <c r="HX52" s="198"/>
      <c r="HY52" s="198"/>
      <c r="HZ52" s="198"/>
      <c r="IA52" s="198"/>
      <c r="IB52" s="198"/>
      <c r="IC52" s="198"/>
      <c r="ID52" s="198"/>
      <c r="IE52" s="198"/>
      <c r="IF52" s="198"/>
      <c r="IG52" s="198"/>
    </row>
    <row r="53" spans="1:241" ht="12.75" customHeight="1">
      <c r="A53" s="216">
        <v>30</v>
      </c>
      <c r="B53" s="224" t="s">
        <v>5198</v>
      </c>
      <c r="C53" s="632"/>
      <c r="D53" s="201"/>
      <c r="E53" s="201"/>
      <c r="F53" s="201"/>
      <c r="G53" s="218"/>
      <c r="H53" s="200"/>
      <c r="I53" s="201"/>
      <c r="J53" s="201"/>
      <c r="K53" s="645"/>
      <c r="L53" s="201"/>
      <c r="M53" s="201"/>
      <c r="N53" s="220">
        <v>30</v>
      </c>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c r="DK53" s="198"/>
      <c r="DL53" s="198"/>
      <c r="DM53" s="198"/>
      <c r="DN53" s="198"/>
      <c r="DO53" s="198"/>
      <c r="DP53" s="198"/>
      <c r="DQ53" s="198"/>
      <c r="DR53" s="198"/>
      <c r="DS53" s="198"/>
      <c r="DT53" s="198"/>
      <c r="DU53" s="198"/>
      <c r="DV53" s="198"/>
      <c r="DW53" s="198"/>
      <c r="DX53" s="198"/>
      <c r="DY53" s="198"/>
      <c r="DZ53" s="198"/>
      <c r="EA53" s="198"/>
      <c r="EB53" s="198"/>
      <c r="EC53" s="198"/>
      <c r="ED53" s="198"/>
      <c r="EE53" s="198"/>
      <c r="EF53" s="198"/>
      <c r="EG53" s="198"/>
      <c r="EH53" s="198"/>
      <c r="EI53" s="198"/>
      <c r="EJ53" s="198"/>
      <c r="EK53" s="198"/>
      <c r="EL53" s="198"/>
      <c r="EM53" s="198"/>
      <c r="EN53" s="198"/>
      <c r="EO53" s="198"/>
      <c r="EP53" s="198"/>
      <c r="EQ53" s="198"/>
      <c r="ER53" s="198"/>
      <c r="ES53" s="198"/>
      <c r="ET53" s="198"/>
      <c r="EU53" s="198"/>
      <c r="EV53" s="198"/>
      <c r="EW53" s="198"/>
      <c r="EX53" s="198"/>
      <c r="EY53" s="198"/>
      <c r="EZ53" s="198"/>
      <c r="FA53" s="198"/>
      <c r="FB53" s="198"/>
      <c r="FC53" s="198"/>
      <c r="FD53" s="198"/>
      <c r="FE53" s="198"/>
      <c r="FF53" s="198"/>
      <c r="FG53" s="198"/>
      <c r="FH53" s="198"/>
      <c r="FI53" s="198"/>
      <c r="FJ53" s="198"/>
      <c r="FK53" s="198"/>
      <c r="FL53" s="198"/>
      <c r="FM53" s="198"/>
      <c r="FN53" s="198"/>
      <c r="FO53" s="198"/>
      <c r="FP53" s="198"/>
      <c r="FQ53" s="198"/>
      <c r="FR53" s="198"/>
      <c r="FS53" s="198"/>
      <c r="FT53" s="198"/>
      <c r="FU53" s="198"/>
      <c r="FV53" s="198"/>
      <c r="FW53" s="198"/>
      <c r="FX53" s="198"/>
      <c r="FY53" s="198"/>
      <c r="FZ53" s="198"/>
      <c r="GA53" s="198"/>
      <c r="GB53" s="198"/>
      <c r="GC53" s="198"/>
      <c r="GD53" s="198"/>
      <c r="GE53" s="198"/>
      <c r="GF53" s="198"/>
      <c r="GG53" s="198"/>
      <c r="GH53" s="198"/>
      <c r="GI53" s="198"/>
      <c r="GJ53" s="198"/>
      <c r="GK53" s="198"/>
      <c r="GL53" s="198"/>
      <c r="GM53" s="198"/>
      <c r="GN53" s="198"/>
      <c r="GO53" s="198"/>
      <c r="GP53" s="198"/>
      <c r="GQ53" s="198"/>
      <c r="GR53" s="198"/>
      <c r="GS53" s="198"/>
      <c r="GT53" s="198"/>
      <c r="GU53" s="198"/>
      <c r="GV53" s="198"/>
      <c r="GW53" s="198"/>
      <c r="GX53" s="198"/>
      <c r="GY53" s="198"/>
      <c r="GZ53" s="198"/>
      <c r="HA53" s="198"/>
      <c r="HB53" s="198"/>
      <c r="HC53" s="198"/>
      <c r="HD53" s="198"/>
      <c r="HE53" s="198"/>
      <c r="HF53" s="198"/>
      <c r="HG53" s="198"/>
      <c r="HH53" s="198"/>
      <c r="HI53" s="198"/>
      <c r="HJ53" s="198"/>
      <c r="HK53" s="198"/>
      <c r="HL53" s="198"/>
      <c r="HM53" s="198"/>
      <c r="HN53" s="198"/>
      <c r="HO53" s="198"/>
      <c r="HP53" s="198"/>
      <c r="HQ53" s="198"/>
      <c r="HR53" s="198"/>
      <c r="HS53" s="198"/>
      <c r="HT53" s="198"/>
      <c r="HU53" s="198"/>
      <c r="HV53" s="198"/>
      <c r="HW53" s="198"/>
      <c r="HX53" s="198"/>
      <c r="HY53" s="198"/>
      <c r="HZ53" s="198"/>
      <c r="IA53" s="198"/>
      <c r="IB53" s="198"/>
      <c r="IC53" s="198"/>
      <c r="ID53" s="198"/>
      <c r="IE53" s="198"/>
      <c r="IF53" s="198"/>
      <c r="IG53" s="198"/>
    </row>
    <row r="54" spans="1:241" ht="12.75" customHeight="1">
      <c r="A54" s="216">
        <v>31</v>
      </c>
      <c r="B54" s="224" t="s">
        <v>5199</v>
      </c>
      <c r="C54" s="637"/>
      <c r="D54" s="228"/>
      <c r="E54" s="228"/>
      <c r="F54" s="228"/>
      <c r="G54" s="234"/>
      <c r="H54" s="235"/>
      <c r="I54" s="228"/>
      <c r="J54" s="228"/>
      <c r="K54" s="228"/>
      <c r="L54" s="228"/>
      <c r="M54" s="228"/>
      <c r="N54" s="220">
        <v>31</v>
      </c>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c r="DK54" s="198"/>
      <c r="DL54" s="198"/>
      <c r="DM54" s="198"/>
      <c r="DN54" s="198"/>
      <c r="DO54" s="198"/>
      <c r="DP54" s="198"/>
      <c r="DQ54" s="198"/>
      <c r="DR54" s="198"/>
      <c r="DS54" s="198"/>
      <c r="DT54" s="198"/>
      <c r="DU54" s="198"/>
      <c r="DV54" s="198"/>
      <c r="DW54" s="198"/>
      <c r="DX54" s="198"/>
      <c r="DY54" s="198"/>
      <c r="DZ54" s="198"/>
      <c r="EA54" s="198"/>
      <c r="EB54" s="198"/>
      <c r="EC54" s="198"/>
      <c r="ED54" s="198"/>
      <c r="EE54" s="198"/>
      <c r="EF54" s="198"/>
      <c r="EG54" s="198"/>
      <c r="EH54" s="198"/>
      <c r="EI54" s="198"/>
      <c r="EJ54" s="198"/>
      <c r="EK54" s="198"/>
      <c r="EL54" s="198"/>
      <c r="EM54" s="198"/>
      <c r="EN54" s="198"/>
      <c r="EO54" s="198"/>
      <c r="EP54" s="198"/>
      <c r="EQ54" s="198"/>
      <c r="ER54" s="198"/>
      <c r="ES54" s="198"/>
      <c r="ET54" s="198"/>
      <c r="EU54" s="198"/>
      <c r="EV54" s="198"/>
      <c r="EW54" s="198"/>
      <c r="EX54" s="198"/>
      <c r="EY54" s="198"/>
      <c r="EZ54" s="198"/>
      <c r="FA54" s="198"/>
      <c r="FB54" s="198"/>
      <c r="FC54" s="198"/>
      <c r="FD54" s="198"/>
      <c r="FE54" s="198"/>
      <c r="FF54" s="198"/>
      <c r="FG54" s="198"/>
      <c r="FH54" s="198"/>
      <c r="FI54" s="198"/>
      <c r="FJ54" s="198"/>
      <c r="FK54" s="198"/>
      <c r="FL54" s="198"/>
      <c r="FM54" s="198"/>
      <c r="FN54" s="198"/>
      <c r="FO54" s="198"/>
      <c r="FP54" s="198"/>
      <c r="FQ54" s="198"/>
      <c r="FR54" s="198"/>
      <c r="FS54" s="198"/>
      <c r="FT54" s="198"/>
      <c r="FU54" s="198"/>
      <c r="FV54" s="198"/>
      <c r="FW54" s="198"/>
      <c r="FX54" s="198"/>
      <c r="FY54" s="198"/>
      <c r="FZ54" s="198"/>
      <c r="GA54" s="198"/>
      <c r="GB54" s="198"/>
      <c r="GC54" s="198"/>
      <c r="GD54" s="198"/>
      <c r="GE54" s="198"/>
      <c r="GF54" s="198"/>
      <c r="GG54" s="198"/>
      <c r="GH54" s="198"/>
      <c r="GI54" s="198"/>
      <c r="GJ54" s="198"/>
      <c r="GK54" s="198"/>
      <c r="GL54" s="198"/>
      <c r="GM54" s="198"/>
      <c r="GN54" s="198"/>
      <c r="GO54" s="198"/>
      <c r="GP54" s="198"/>
      <c r="GQ54" s="198"/>
      <c r="GR54" s="198"/>
      <c r="GS54" s="198"/>
      <c r="GT54" s="198"/>
      <c r="GU54" s="198"/>
      <c r="GV54" s="198"/>
      <c r="GW54" s="198"/>
      <c r="GX54" s="198"/>
      <c r="GY54" s="198"/>
      <c r="GZ54" s="198"/>
      <c r="HA54" s="198"/>
      <c r="HB54" s="198"/>
      <c r="HC54" s="198"/>
      <c r="HD54" s="198"/>
      <c r="HE54" s="198"/>
      <c r="HF54" s="198"/>
      <c r="HG54" s="198"/>
      <c r="HH54" s="198"/>
      <c r="HI54" s="198"/>
      <c r="HJ54" s="198"/>
      <c r="HK54" s="198"/>
      <c r="HL54" s="198"/>
      <c r="HM54" s="198"/>
      <c r="HN54" s="198"/>
      <c r="HO54" s="198"/>
      <c r="HP54" s="198"/>
      <c r="HQ54" s="198"/>
      <c r="HR54" s="198"/>
      <c r="HS54" s="198"/>
      <c r="HT54" s="198"/>
      <c r="HU54" s="198"/>
      <c r="HV54" s="198"/>
      <c r="HW54" s="198"/>
      <c r="HX54" s="198"/>
      <c r="HY54" s="198"/>
      <c r="HZ54" s="198"/>
      <c r="IA54" s="198"/>
      <c r="IB54" s="198"/>
      <c r="IC54" s="198"/>
      <c r="ID54" s="198"/>
      <c r="IE54" s="198"/>
      <c r="IF54" s="198"/>
      <c r="IG54" s="198"/>
    </row>
    <row r="55" spans="1:241" ht="12.75" customHeight="1">
      <c r="A55" s="216">
        <v>32</v>
      </c>
      <c r="B55" s="237" t="s">
        <v>5200</v>
      </c>
      <c r="C55" s="637"/>
      <c r="D55" s="228"/>
      <c r="E55" s="228"/>
      <c r="F55" s="228"/>
      <c r="G55" s="238"/>
      <c r="H55" s="235"/>
      <c r="I55" s="228"/>
      <c r="J55" s="228"/>
      <c r="K55" s="228"/>
      <c r="L55" s="228"/>
      <c r="M55" s="228"/>
      <c r="N55" s="220">
        <v>32</v>
      </c>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c r="CC55" s="198"/>
      <c r="CD55" s="198"/>
      <c r="CE55" s="198"/>
      <c r="CF55" s="198"/>
      <c r="CG55" s="198"/>
      <c r="CH55" s="198"/>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c r="DI55" s="198"/>
      <c r="DJ55" s="198"/>
      <c r="DK55" s="198"/>
      <c r="DL55" s="198"/>
      <c r="DM55" s="198"/>
      <c r="DN55" s="198"/>
      <c r="DO55" s="198"/>
      <c r="DP55" s="198"/>
      <c r="DQ55" s="198"/>
      <c r="DR55" s="198"/>
      <c r="DS55" s="198"/>
      <c r="DT55" s="198"/>
      <c r="DU55" s="198"/>
      <c r="DV55" s="198"/>
      <c r="DW55" s="198"/>
      <c r="DX55" s="198"/>
      <c r="DY55" s="198"/>
      <c r="DZ55" s="198"/>
      <c r="EA55" s="198"/>
      <c r="EB55" s="198"/>
      <c r="EC55" s="198"/>
      <c r="ED55" s="198"/>
      <c r="EE55" s="198"/>
      <c r="EF55" s="198"/>
      <c r="EG55" s="198"/>
      <c r="EH55" s="198"/>
      <c r="EI55" s="198"/>
      <c r="EJ55" s="198"/>
      <c r="EK55" s="198"/>
      <c r="EL55" s="198"/>
      <c r="EM55" s="198"/>
      <c r="EN55" s="198"/>
      <c r="EO55" s="198"/>
      <c r="EP55" s="198"/>
      <c r="EQ55" s="198"/>
      <c r="ER55" s="198"/>
      <c r="ES55" s="198"/>
      <c r="ET55" s="198"/>
      <c r="EU55" s="198"/>
      <c r="EV55" s="198"/>
      <c r="EW55" s="198"/>
      <c r="EX55" s="198"/>
      <c r="EY55" s="198"/>
      <c r="EZ55" s="198"/>
      <c r="FA55" s="198"/>
      <c r="FB55" s="198"/>
      <c r="FC55" s="198"/>
      <c r="FD55" s="198"/>
      <c r="FE55" s="198"/>
      <c r="FF55" s="198"/>
      <c r="FG55" s="198"/>
      <c r="FH55" s="198"/>
      <c r="FI55" s="198"/>
      <c r="FJ55" s="198"/>
      <c r="FK55" s="198"/>
      <c r="FL55" s="198"/>
      <c r="FM55" s="198"/>
      <c r="FN55" s="198"/>
      <c r="FO55" s="198"/>
      <c r="FP55" s="198"/>
      <c r="FQ55" s="198"/>
      <c r="FR55" s="198"/>
      <c r="FS55" s="198"/>
      <c r="FT55" s="198"/>
      <c r="FU55" s="198"/>
      <c r="FV55" s="198"/>
      <c r="FW55" s="198"/>
      <c r="FX55" s="198"/>
      <c r="FY55" s="198"/>
      <c r="FZ55" s="198"/>
      <c r="GA55" s="198"/>
      <c r="GB55" s="198"/>
      <c r="GC55" s="198"/>
      <c r="GD55" s="198"/>
      <c r="GE55" s="198"/>
      <c r="GF55" s="198"/>
      <c r="GG55" s="198"/>
      <c r="GH55" s="198"/>
      <c r="GI55" s="198"/>
      <c r="GJ55" s="198"/>
      <c r="GK55" s="198"/>
      <c r="GL55" s="198"/>
      <c r="GM55" s="198"/>
      <c r="GN55" s="198"/>
      <c r="GO55" s="198"/>
      <c r="GP55" s="198"/>
      <c r="GQ55" s="198"/>
      <c r="GR55" s="198"/>
      <c r="GS55" s="198"/>
      <c r="GT55" s="198"/>
      <c r="GU55" s="198"/>
      <c r="GV55" s="198"/>
      <c r="GW55" s="198"/>
      <c r="GX55" s="198"/>
      <c r="GY55" s="198"/>
      <c r="GZ55" s="198"/>
      <c r="HA55" s="198"/>
      <c r="HB55" s="198"/>
      <c r="HC55" s="198"/>
      <c r="HD55" s="198"/>
      <c r="HE55" s="198"/>
      <c r="HF55" s="198"/>
      <c r="HG55" s="198"/>
      <c r="HH55" s="198"/>
      <c r="HI55" s="198"/>
      <c r="HJ55" s="198"/>
      <c r="HK55" s="198"/>
      <c r="HL55" s="198"/>
      <c r="HM55" s="198"/>
      <c r="HN55" s="198"/>
      <c r="HO55" s="198"/>
      <c r="HP55" s="198"/>
      <c r="HQ55" s="198"/>
      <c r="HR55" s="198"/>
      <c r="HS55" s="198"/>
      <c r="HT55" s="198"/>
      <c r="HU55" s="198"/>
      <c r="HV55" s="198"/>
      <c r="HW55" s="198"/>
      <c r="HX55" s="198"/>
      <c r="HY55" s="198"/>
      <c r="HZ55" s="198"/>
      <c r="IA55" s="198"/>
      <c r="IB55" s="198"/>
      <c r="IC55" s="198"/>
      <c r="ID55" s="198"/>
      <c r="IE55" s="198"/>
      <c r="IF55" s="198"/>
      <c r="IG55" s="198"/>
    </row>
    <row r="56" spans="1:241" ht="12.75" customHeight="1">
      <c r="A56" s="216">
        <v>33</v>
      </c>
      <c r="B56" s="224"/>
      <c r="C56" s="632"/>
      <c r="D56" s="201"/>
      <c r="E56" s="201"/>
      <c r="F56" s="201"/>
      <c r="G56" s="238"/>
      <c r="H56" s="200"/>
      <c r="I56" s="201"/>
      <c r="J56" s="201"/>
      <c r="K56" s="201"/>
      <c r="L56" s="201"/>
      <c r="M56" s="201"/>
      <c r="N56" s="220">
        <v>33</v>
      </c>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c r="CC56" s="198"/>
      <c r="CD56" s="198"/>
      <c r="CE56" s="198"/>
      <c r="CF56" s="198"/>
      <c r="CG56" s="198"/>
      <c r="CH56" s="198"/>
      <c r="CI56" s="198"/>
      <c r="CJ56" s="198"/>
      <c r="CK56" s="198"/>
      <c r="CL56" s="198"/>
      <c r="CM56" s="198"/>
      <c r="CN56" s="198"/>
      <c r="CO56" s="198"/>
      <c r="CP56" s="198"/>
      <c r="CQ56" s="198"/>
      <c r="CR56" s="198"/>
      <c r="CS56" s="198"/>
      <c r="CT56" s="198"/>
      <c r="CU56" s="198"/>
      <c r="CV56" s="198"/>
      <c r="CW56" s="198"/>
      <c r="CX56" s="198"/>
      <c r="CY56" s="198"/>
      <c r="CZ56" s="198"/>
      <c r="DA56" s="198"/>
      <c r="DB56" s="198"/>
      <c r="DC56" s="198"/>
      <c r="DD56" s="198"/>
      <c r="DE56" s="198"/>
      <c r="DF56" s="198"/>
      <c r="DG56" s="198"/>
      <c r="DH56" s="198"/>
      <c r="DI56" s="198"/>
      <c r="DJ56" s="198"/>
      <c r="DK56" s="198"/>
      <c r="DL56" s="198"/>
      <c r="DM56" s="198"/>
      <c r="DN56" s="198"/>
      <c r="DO56" s="198"/>
      <c r="DP56" s="198"/>
      <c r="DQ56" s="198"/>
      <c r="DR56" s="198"/>
      <c r="DS56" s="198"/>
      <c r="DT56" s="198"/>
      <c r="DU56" s="198"/>
      <c r="DV56" s="198"/>
      <c r="DW56" s="198"/>
      <c r="DX56" s="198"/>
      <c r="DY56" s="198"/>
      <c r="DZ56" s="198"/>
      <c r="EA56" s="198"/>
      <c r="EB56" s="198"/>
      <c r="EC56" s="198"/>
      <c r="ED56" s="198"/>
      <c r="EE56" s="198"/>
      <c r="EF56" s="198"/>
      <c r="EG56" s="198"/>
      <c r="EH56" s="198"/>
      <c r="EI56" s="198"/>
      <c r="EJ56" s="198"/>
      <c r="EK56" s="198"/>
      <c r="EL56" s="198"/>
      <c r="EM56" s="198"/>
      <c r="EN56" s="198"/>
      <c r="EO56" s="198"/>
      <c r="EP56" s="198"/>
      <c r="EQ56" s="198"/>
      <c r="ER56" s="198"/>
      <c r="ES56" s="198"/>
      <c r="ET56" s="198"/>
      <c r="EU56" s="198"/>
      <c r="EV56" s="198"/>
      <c r="EW56" s="198"/>
      <c r="EX56" s="198"/>
      <c r="EY56" s="198"/>
      <c r="EZ56" s="198"/>
      <c r="FA56" s="198"/>
      <c r="FB56" s="198"/>
      <c r="FC56" s="198"/>
      <c r="FD56" s="198"/>
      <c r="FE56" s="198"/>
      <c r="FF56" s="198"/>
      <c r="FG56" s="198"/>
      <c r="FH56" s="198"/>
      <c r="FI56" s="198"/>
      <c r="FJ56" s="198"/>
      <c r="FK56" s="198"/>
      <c r="FL56" s="198"/>
      <c r="FM56" s="198"/>
      <c r="FN56" s="198"/>
      <c r="FO56" s="198"/>
      <c r="FP56" s="198"/>
      <c r="FQ56" s="198"/>
      <c r="FR56" s="198"/>
      <c r="FS56" s="198"/>
      <c r="FT56" s="198"/>
      <c r="FU56" s="198"/>
      <c r="FV56" s="198"/>
      <c r="FW56" s="198"/>
      <c r="FX56" s="198"/>
      <c r="FY56" s="198"/>
      <c r="FZ56" s="198"/>
      <c r="GA56" s="198"/>
      <c r="GB56" s="198"/>
      <c r="GC56" s="198"/>
      <c r="GD56" s="198"/>
      <c r="GE56" s="198"/>
      <c r="GF56" s="198"/>
      <c r="GG56" s="198"/>
      <c r="GH56" s="198"/>
      <c r="GI56" s="198"/>
      <c r="GJ56" s="198"/>
      <c r="GK56" s="198"/>
      <c r="GL56" s="198"/>
      <c r="GM56" s="198"/>
      <c r="GN56" s="198"/>
      <c r="GO56" s="198"/>
      <c r="GP56" s="198"/>
      <c r="GQ56" s="198"/>
      <c r="GR56" s="198"/>
      <c r="GS56" s="198"/>
      <c r="GT56" s="198"/>
      <c r="GU56" s="198"/>
      <c r="GV56" s="198"/>
      <c r="GW56" s="198"/>
      <c r="GX56" s="198"/>
      <c r="GY56" s="198"/>
      <c r="GZ56" s="198"/>
      <c r="HA56" s="198"/>
      <c r="HB56" s="198"/>
      <c r="HC56" s="198"/>
      <c r="HD56" s="198"/>
      <c r="HE56" s="198"/>
      <c r="HF56" s="198"/>
      <c r="HG56" s="198"/>
      <c r="HH56" s="198"/>
      <c r="HI56" s="198"/>
      <c r="HJ56" s="198"/>
      <c r="HK56" s="198"/>
      <c r="HL56" s="198"/>
      <c r="HM56" s="198"/>
      <c r="HN56" s="198"/>
      <c r="HO56" s="198"/>
      <c r="HP56" s="198"/>
      <c r="HQ56" s="198"/>
      <c r="HR56" s="198"/>
      <c r="HS56" s="198"/>
      <c r="HT56" s="198"/>
      <c r="HU56" s="198"/>
      <c r="HV56" s="198"/>
      <c r="HW56" s="198"/>
      <c r="HX56" s="198"/>
      <c r="HY56" s="198"/>
      <c r="HZ56" s="198"/>
      <c r="IA56" s="198"/>
      <c r="IB56" s="198"/>
      <c r="IC56" s="198"/>
      <c r="ID56" s="198"/>
      <c r="IE56" s="198"/>
      <c r="IF56" s="198"/>
      <c r="IG56" s="198"/>
    </row>
    <row r="57" spans="1:241" ht="12.75" customHeight="1">
      <c r="A57" s="216">
        <v>34</v>
      </c>
      <c r="B57" s="224"/>
      <c r="C57" s="637"/>
      <c r="D57" s="228"/>
      <c r="E57" s="228"/>
      <c r="F57" s="228"/>
      <c r="G57" s="234"/>
      <c r="H57" s="235"/>
      <c r="I57" s="228"/>
      <c r="J57" s="228"/>
      <c r="K57" s="228"/>
      <c r="L57" s="228"/>
      <c r="M57" s="228"/>
      <c r="N57" s="220">
        <v>34</v>
      </c>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c r="CC57" s="198"/>
      <c r="CD57" s="198"/>
      <c r="CE57" s="198"/>
      <c r="CF57" s="198"/>
      <c r="CG57" s="198"/>
      <c r="CH57" s="198"/>
      <c r="CI57" s="198"/>
      <c r="CJ57" s="198"/>
      <c r="CK57" s="198"/>
      <c r="CL57" s="198"/>
      <c r="CM57" s="198"/>
      <c r="CN57" s="198"/>
      <c r="CO57" s="198"/>
      <c r="CP57" s="198"/>
      <c r="CQ57" s="198"/>
      <c r="CR57" s="198"/>
      <c r="CS57" s="198"/>
      <c r="CT57" s="198"/>
      <c r="CU57" s="198"/>
      <c r="CV57" s="198"/>
      <c r="CW57" s="198"/>
      <c r="CX57" s="198"/>
      <c r="CY57" s="198"/>
      <c r="CZ57" s="198"/>
      <c r="DA57" s="198"/>
      <c r="DB57" s="198"/>
      <c r="DC57" s="198"/>
      <c r="DD57" s="198"/>
      <c r="DE57" s="198"/>
      <c r="DF57" s="198"/>
      <c r="DG57" s="198"/>
      <c r="DH57" s="198"/>
      <c r="DI57" s="198"/>
      <c r="DJ57" s="198"/>
      <c r="DK57" s="198"/>
      <c r="DL57" s="198"/>
      <c r="DM57" s="198"/>
      <c r="DN57" s="198"/>
      <c r="DO57" s="198"/>
      <c r="DP57" s="198"/>
      <c r="DQ57" s="198"/>
      <c r="DR57" s="198"/>
      <c r="DS57" s="198"/>
      <c r="DT57" s="198"/>
      <c r="DU57" s="198"/>
      <c r="DV57" s="198"/>
      <c r="DW57" s="198"/>
      <c r="DX57" s="198"/>
      <c r="DY57" s="198"/>
      <c r="DZ57" s="198"/>
      <c r="EA57" s="198"/>
      <c r="EB57" s="198"/>
      <c r="EC57" s="198"/>
      <c r="ED57" s="198"/>
      <c r="EE57" s="198"/>
      <c r="EF57" s="198"/>
      <c r="EG57" s="198"/>
      <c r="EH57" s="198"/>
      <c r="EI57" s="198"/>
      <c r="EJ57" s="198"/>
      <c r="EK57" s="198"/>
      <c r="EL57" s="198"/>
      <c r="EM57" s="198"/>
      <c r="EN57" s="198"/>
      <c r="EO57" s="198"/>
      <c r="EP57" s="198"/>
      <c r="EQ57" s="198"/>
      <c r="ER57" s="198"/>
      <c r="ES57" s="198"/>
      <c r="ET57" s="198"/>
      <c r="EU57" s="198"/>
      <c r="EV57" s="198"/>
      <c r="EW57" s="198"/>
      <c r="EX57" s="198"/>
      <c r="EY57" s="198"/>
      <c r="EZ57" s="198"/>
      <c r="FA57" s="198"/>
      <c r="FB57" s="198"/>
      <c r="FC57" s="198"/>
      <c r="FD57" s="198"/>
      <c r="FE57" s="198"/>
      <c r="FF57" s="198"/>
      <c r="FG57" s="198"/>
      <c r="FH57" s="198"/>
      <c r="FI57" s="198"/>
      <c r="FJ57" s="198"/>
      <c r="FK57" s="198"/>
      <c r="FL57" s="198"/>
      <c r="FM57" s="198"/>
      <c r="FN57" s="198"/>
      <c r="FO57" s="198"/>
      <c r="FP57" s="198"/>
      <c r="FQ57" s="198"/>
      <c r="FR57" s="198"/>
      <c r="FS57" s="198"/>
      <c r="FT57" s="198"/>
      <c r="FU57" s="198"/>
      <c r="FV57" s="198"/>
      <c r="FW57" s="198"/>
      <c r="FX57" s="198"/>
      <c r="FY57" s="198"/>
      <c r="FZ57" s="198"/>
      <c r="GA57" s="198"/>
      <c r="GB57" s="198"/>
      <c r="GC57" s="198"/>
      <c r="GD57" s="198"/>
      <c r="GE57" s="198"/>
      <c r="GF57" s="198"/>
      <c r="GG57" s="198"/>
      <c r="GH57" s="198"/>
      <c r="GI57" s="198"/>
      <c r="GJ57" s="198"/>
      <c r="GK57" s="198"/>
      <c r="GL57" s="198"/>
      <c r="GM57" s="198"/>
      <c r="GN57" s="198"/>
      <c r="GO57" s="198"/>
      <c r="GP57" s="198"/>
      <c r="GQ57" s="198"/>
      <c r="GR57" s="198"/>
      <c r="GS57" s="198"/>
      <c r="GT57" s="198"/>
      <c r="GU57" s="198"/>
      <c r="GV57" s="198"/>
      <c r="GW57" s="198"/>
      <c r="GX57" s="198"/>
      <c r="GY57" s="198"/>
      <c r="GZ57" s="198"/>
      <c r="HA57" s="198"/>
      <c r="HB57" s="198"/>
      <c r="HC57" s="198"/>
      <c r="HD57" s="198"/>
      <c r="HE57" s="198"/>
      <c r="HF57" s="198"/>
      <c r="HG57" s="198"/>
      <c r="HH57" s="198"/>
      <c r="HI57" s="198"/>
      <c r="HJ57" s="198"/>
      <c r="HK57" s="198"/>
      <c r="HL57" s="198"/>
      <c r="HM57" s="198"/>
      <c r="HN57" s="198"/>
      <c r="HO57" s="198"/>
      <c r="HP57" s="198"/>
      <c r="HQ57" s="198"/>
      <c r="HR57" s="198"/>
      <c r="HS57" s="198"/>
      <c r="HT57" s="198"/>
      <c r="HU57" s="198"/>
      <c r="HV57" s="198"/>
      <c r="HW57" s="198"/>
      <c r="HX57" s="198"/>
      <c r="HY57" s="198"/>
      <c r="HZ57" s="198"/>
      <c r="IA57" s="198"/>
      <c r="IB57" s="198"/>
      <c r="IC57" s="198"/>
      <c r="ID57" s="198"/>
      <c r="IE57" s="198"/>
      <c r="IF57" s="198"/>
      <c r="IG57" s="198"/>
    </row>
    <row r="58" spans="1:241" ht="12.75" customHeight="1">
      <c r="A58" s="216">
        <v>35</v>
      </c>
      <c r="B58" s="224"/>
      <c r="C58" s="632"/>
      <c r="D58" s="201"/>
      <c r="E58" s="201"/>
      <c r="F58" s="201"/>
      <c r="G58" s="234"/>
      <c r="H58" s="200"/>
      <c r="I58" s="201"/>
      <c r="J58" s="201"/>
      <c r="K58" s="201"/>
      <c r="L58" s="201"/>
      <c r="M58" s="201"/>
      <c r="N58" s="220">
        <v>35</v>
      </c>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c r="DK58" s="198"/>
      <c r="DL58" s="198"/>
      <c r="DM58" s="198"/>
      <c r="DN58" s="198"/>
      <c r="DO58" s="198"/>
      <c r="DP58" s="198"/>
      <c r="DQ58" s="198"/>
      <c r="DR58" s="198"/>
      <c r="DS58" s="198"/>
      <c r="DT58" s="198"/>
      <c r="DU58" s="198"/>
      <c r="DV58" s="198"/>
      <c r="DW58" s="198"/>
      <c r="DX58" s="198"/>
      <c r="DY58" s="198"/>
      <c r="DZ58" s="198"/>
      <c r="EA58" s="198"/>
      <c r="EB58" s="198"/>
      <c r="EC58" s="198"/>
      <c r="ED58" s="198"/>
      <c r="EE58" s="198"/>
      <c r="EF58" s="198"/>
      <c r="EG58" s="198"/>
      <c r="EH58" s="198"/>
      <c r="EI58" s="198"/>
      <c r="EJ58" s="198"/>
      <c r="EK58" s="198"/>
      <c r="EL58" s="198"/>
      <c r="EM58" s="198"/>
      <c r="EN58" s="198"/>
      <c r="EO58" s="198"/>
      <c r="EP58" s="198"/>
      <c r="EQ58" s="198"/>
      <c r="ER58" s="198"/>
      <c r="ES58" s="198"/>
      <c r="ET58" s="198"/>
      <c r="EU58" s="198"/>
      <c r="EV58" s="198"/>
      <c r="EW58" s="198"/>
      <c r="EX58" s="198"/>
      <c r="EY58" s="198"/>
      <c r="EZ58" s="198"/>
      <c r="FA58" s="198"/>
      <c r="FB58" s="198"/>
      <c r="FC58" s="198"/>
      <c r="FD58" s="198"/>
      <c r="FE58" s="198"/>
      <c r="FF58" s="198"/>
      <c r="FG58" s="198"/>
      <c r="FH58" s="198"/>
      <c r="FI58" s="198"/>
      <c r="FJ58" s="198"/>
      <c r="FK58" s="198"/>
      <c r="FL58" s="198"/>
      <c r="FM58" s="198"/>
      <c r="FN58" s="198"/>
      <c r="FO58" s="198"/>
      <c r="FP58" s="198"/>
      <c r="FQ58" s="198"/>
      <c r="FR58" s="198"/>
      <c r="FS58" s="198"/>
      <c r="FT58" s="198"/>
      <c r="FU58" s="198"/>
      <c r="FV58" s="198"/>
      <c r="FW58" s="198"/>
      <c r="FX58" s="198"/>
      <c r="FY58" s="198"/>
      <c r="FZ58" s="198"/>
      <c r="GA58" s="198"/>
      <c r="GB58" s="198"/>
      <c r="GC58" s="198"/>
      <c r="GD58" s="198"/>
      <c r="GE58" s="198"/>
      <c r="GF58" s="198"/>
      <c r="GG58" s="198"/>
      <c r="GH58" s="198"/>
      <c r="GI58" s="198"/>
      <c r="GJ58" s="198"/>
      <c r="GK58" s="198"/>
      <c r="GL58" s="198"/>
      <c r="GM58" s="198"/>
      <c r="GN58" s="198"/>
      <c r="GO58" s="198"/>
      <c r="GP58" s="198"/>
      <c r="GQ58" s="198"/>
      <c r="GR58" s="198"/>
      <c r="GS58" s="198"/>
      <c r="GT58" s="198"/>
      <c r="GU58" s="198"/>
      <c r="GV58" s="198"/>
      <c r="GW58" s="198"/>
      <c r="GX58" s="198"/>
      <c r="GY58" s="198"/>
      <c r="GZ58" s="198"/>
      <c r="HA58" s="198"/>
      <c r="HB58" s="198"/>
      <c r="HC58" s="198"/>
      <c r="HD58" s="198"/>
      <c r="HE58" s="198"/>
      <c r="HF58" s="198"/>
      <c r="HG58" s="198"/>
      <c r="HH58" s="198"/>
      <c r="HI58" s="198"/>
      <c r="HJ58" s="198"/>
      <c r="HK58" s="198"/>
      <c r="HL58" s="198"/>
      <c r="HM58" s="198"/>
      <c r="HN58" s="198"/>
      <c r="HO58" s="198"/>
      <c r="HP58" s="198"/>
      <c r="HQ58" s="198"/>
      <c r="HR58" s="198"/>
      <c r="HS58" s="198"/>
      <c r="HT58" s="198"/>
      <c r="HU58" s="198"/>
      <c r="HV58" s="198"/>
      <c r="HW58" s="198"/>
      <c r="HX58" s="198"/>
      <c r="HY58" s="198"/>
      <c r="HZ58" s="198"/>
      <c r="IA58" s="198"/>
      <c r="IB58" s="198"/>
      <c r="IC58" s="198"/>
      <c r="ID58" s="198"/>
      <c r="IE58" s="198"/>
      <c r="IF58" s="198"/>
      <c r="IG58" s="198"/>
    </row>
    <row r="59" spans="1:241" ht="12.75" customHeight="1">
      <c r="A59" s="216">
        <v>36</v>
      </c>
      <c r="B59" s="224"/>
      <c r="C59" s="632"/>
      <c r="D59" s="201"/>
      <c r="E59" s="201"/>
      <c r="F59" s="201"/>
      <c r="G59" s="234"/>
      <c r="H59" s="200"/>
      <c r="I59" s="201"/>
      <c r="J59" s="201"/>
      <c r="K59" s="201"/>
      <c r="L59" s="201"/>
      <c r="M59" s="201"/>
      <c r="N59" s="220">
        <v>36</v>
      </c>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c r="DK59" s="198"/>
      <c r="DL59" s="198"/>
      <c r="DM59" s="198"/>
      <c r="DN59" s="198"/>
      <c r="DO59" s="198"/>
      <c r="DP59" s="198"/>
      <c r="DQ59" s="198"/>
      <c r="DR59" s="198"/>
      <c r="DS59" s="198"/>
      <c r="DT59" s="198"/>
      <c r="DU59" s="198"/>
      <c r="DV59" s="198"/>
      <c r="DW59" s="198"/>
      <c r="DX59" s="198"/>
      <c r="DY59" s="198"/>
      <c r="DZ59" s="198"/>
      <c r="EA59" s="198"/>
      <c r="EB59" s="198"/>
      <c r="EC59" s="198"/>
      <c r="ED59" s="198"/>
      <c r="EE59" s="198"/>
      <c r="EF59" s="198"/>
      <c r="EG59" s="198"/>
      <c r="EH59" s="198"/>
      <c r="EI59" s="198"/>
      <c r="EJ59" s="198"/>
      <c r="EK59" s="198"/>
      <c r="EL59" s="198"/>
      <c r="EM59" s="198"/>
      <c r="EN59" s="198"/>
      <c r="EO59" s="198"/>
      <c r="EP59" s="198"/>
      <c r="EQ59" s="198"/>
      <c r="ER59" s="198"/>
      <c r="ES59" s="198"/>
      <c r="ET59" s="198"/>
      <c r="EU59" s="198"/>
      <c r="EV59" s="198"/>
      <c r="EW59" s="198"/>
      <c r="EX59" s="198"/>
      <c r="EY59" s="198"/>
      <c r="EZ59" s="198"/>
      <c r="FA59" s="198"/>
      <c r="FB59" s="198"/>
      <c r="FC59" s="198"/>
      <c r="FD59" s="198"/>
      <c r="FE59" s="198"/>
      <c r="FF59" s="198"/>
      <c r="FG59" s="198"/>
      <c r="FH59" s="198"/>
      <c r="FI59" s="198"/>
      <c r="FJ59" s="198"/>
      <c r="FK59" s="198"/>
      <c r="FL59" s="198"/>
      <c r="FM59" s="198"/>
      <c r="FN59" s="198"/>
      <c r="FO59" s="198"/>
      <c r="FP59" s="198"/>
      <c r="FQ59" s="198"/>
      <c r="FR59" s="198"/>
      <c r="FS59" s="198"/>
      <c r="FT59" s="198"/>
      <c r="FU59" s="198"/>
      <c r="FV59" s="198"/>
      <c r="FW59" s="198"/>
      <c r="FX59" s="198"/>
      <c r="FY59" s="198"/>
      <c r="FZ59" s="198"/>
      <c r="GA59" s="198"/>
      <c r="GB59" s="198"/>
      <c r="GC59" s="198"/>
      <c r="GD59" s="198"/>
      <c r="GE59" s="198"/>
      <c r="GF59" s="198"/>
      <c r="GG59" s="198"/>
      <c r="GH59" s="198"/>
      <c r="GI59" s="198"/>
      <c r="GJ59" s="198"/>
      <c r="GK59" s="198"/>
      <c r="GL59" s="198"/>
      <c r="GM59" s="198"/>
      <c r="GN59" s="198"/>
      <c r="GO59" s="198"/>
      <c r="GP59" s="198"/>
      <c r="GQ59" s="198"/>
      <c r="GR59" s="198"/>
      <c r="GS59" s="198"/>
      <c r="GT59" s="198"/>
      <c r="GU59" s="198"/>
      <c r="GV59" s="198"/>
      <c r="GW59" s="198"/>
      <c r="GX59" s="198"/>
      <c r="GY59" s="198"/>
      <c r="GZ59" s="198"/>
      <c r="HA59" s="198"/>
      <c r="HB59" s="198"/>
      <c r="HC59" s="198"/>
      <c r="HD59" s="198"/>
      <c r="HE59" s="198"/>
      <c r="HF59" s="198"/>
      <c r="HG59" s="198"/>
      <c r="HH59" s="198"/>
      <c r="HI59" s="198"/>
      <c r="HJ59" s="198"/>
      <c r="HK59" s="198"/>
      <c r="HL59" s="198"/>
      <c r="HM59" s="198"/>
      <c r="HN59" s="198"/>
      <c r="HO59" s="198"/>
      <c r="HP59" s="198"/>
      <c r="HQ59" s="198"/>
      <c r="HR59" s="198"/>
      <c r="HS59" s="198"/>
      <c r="HT59" s="198"/>
      <c r="HU59" s="198"/>
      <c r="HV59" s="198"/>
      <c r="HW59" s="198"/>
      <c r="HX59" s="198"/>
      <c r="HY59" s="198"/>
      <c r="HZ59" s="198"/>
      <c r="IA59" s="198"/>
      <c r="IB59" s="198"/>
      <c r="IC59" s="198"/>
      <c r="ID59" s="198"/>
      <c r="IE59" s="198"/>
      <c r="IF59" s="198"/>
      <c r="IG59" s="198"/>
    </row>
    <row r="60" spans="1:241" ht="12.75" customHeight="1">
      <c r="A60" s="216">
        <v>37</v>
      </c>
      <c r="B60" s="224"/>
      <c r="C60" s="637"/>
      <c r="D60" s="201"/>
      <c r="E60" s="201"/>
      <c r="F60" s="201"/>
      <c r="G60" s="239"/>
      <c r="H60" s="235"/>
      <c r="I60" s="228"/>
      <c r="J60" s="228"/>
      <c r="K60" s="228"/>
      <c r="L60" s="228"/>
      <c r="M60" s="228"/>
      <c r="N60" s="220">
        <v>37</v>
      </c>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c r="DK60" s="198"/>
      <c r="DL60" s="198"/>
      <c r="DM60" s="198"/>
      <c r="DN60" s="198"/>
      <c r="DO60" s="198"/>
      <c r="DP60" s="198"/>
      <c r="DQ60" s="198"/>
      <c r="DR60" s="198"/>
      <c r="DS60" s="198"/>
      <c r="DT60" s="198"/>
      <c r="DU60" s="198"/>
      <c r="DV60" s="198"/>
      <c r="DW60" s="198"/>
      <c r="DX60" s="198"/>
      <c r="DY60" s="198"/>
      <c r="DZ60" s="198"/>
      <c r="EA60" s="198"/>
      <c r="EB60" s="198"/>
      <c r="EC60" s="198"/>
      <c r="ED60" s="198"/>
      <c r="EE60" s="198"/>
      <c r="EF60" s="198"/>
      <c r="EG60" s="198"/>
      <c r="EH60" s="198"/>
      <c r="EI60" s="198"/>
      <c r="EJ60" s="198"/>
      <c r="EK60" s="198"/>
      <c r="EL60" s="198"/>
      <c r="EM60" s="198"/>
      <c r="EN60" s="198"/>
      <c r="EO60" s="198"/>
      <c r="EP60" s="198"/>
      <c r="EQ60" s="198"/>
      <c r="ER60" s="198"/>
      <c r="ES60" s="198"/>
      <c r="ET60" s="198"/>
      <c r="EU60" s="198"/>
      <c r="EV60" s="198"/>
      <c r="EW60" s="198"/>
      <c r="EX60" s="198"/>
      <c r="EY60" s="198"/>
      <c r="EZ60" s="198"/>
      <c r="FA60" s="198"/>
      <c r="FB60" s="198"/>
      <c r="FC60" s="198"/>
      <c r="FD60" s="198"/>
      <c r="FE60" s="198"/>
      <c r="FF60" s="198"/>
      <c r="FG60" s="198"/>
      <c r="FH60" s="198"/>
      <c r="FI60" s="198"/>
      <c r="FJ60" s="198"/>
      <c r="FK60" s="198"/>
      <c r="FL60" s="198"/>
      <c r="FM60" s="198"/>
      <c r="FN60" s="198"/>
      <c r="FO60" s="198"/>
      <c r="FP60" s="198"/>
      <c r="FQ60" s="198"/>
      <c r="FR60" s="198"/>
      <c r="FS60" s="198"/>
      <c r="FT60" s="198"/>
      <c r="FU60" s="198"/>
      <c r="FV60" s="198"/>
      <c r="FW60" s="198"/>
      <c r="FX60" s="198"/>
      <c r="FY60" s="198"/>
      <c r="FZ60" s="198"/>
      <c r="GA60" s="198"/>
      <c r="GB60" s="198"/>
      <c r="GC60" s="198"/>
      <c r="GD60" s="198"/>
      <c r="GE60" s="198"/>
      <c r="GF60" s="198"/>
      <c r="GG60" s="198"/>
      <c r="GH60" s="198"/>
      <c r="GI60" s="198"/>
      <c r="GJ60" s="198"/>
      <c r="GK60" s="198"/>
      <c r="GL60" s="198"/>
      <c r="GM60" s="198"/>
      <c r="GN60" s="198"/>
      <c r="GO60" s="198"/>
      <c r="GP60" s="198"/>
      <c r="GQ60" s="198"/>
      <c r="GR60" s="198"/>
      <c r="GS60" s="198"/>
      <c r="GT60" s="198"/>
      <c r="GU60" s="198"/>
      <c r="GV60" s="198"/>
      <c r="GW60" s="198"/>
      <c r="GX60" s="198"/>
      <c r="GY60" s="198"/>
      <c r="GZ60" s="198"/>
      <c r="HA60" s="198"/>
      <c r="HB60" s="198"/>
      <c r="HC60" s="198"/>
      <c r="HD60" s="198"/>
      <c r="HE60" s="198"/>
      <c r="HF60" s="198"/>
      <c r="HG60" s="198"/>
      <c r="HH60" s="198"/>
      <c r="HI60" s="198"/>
      <c r="HJ60" s="198"/>
      <c r="HK60" s="198"/>
      <c r="HL60" s="198"/>
      <c r="HM60" s="198"/>
      <c r="HN60" s="198"/>
      <c r="HO60" s="198"/>
      <c r="HP60" s="198"/>
      <c r="HQ60" s="198"/>
      <c r="HR60" s="198"/>
      <c r="HS60" s="198"/>
      <c r="HT60" s="198"/>
      <c r="HU60" s="198"/>
      <c r="HV60" s="198"/>
      <c r="HW60" s="198"/>
      <c r="HX60" s="198"/>
      <c r="HY60" s="198"/>
      <c r="HZ60" s="198"/>
      <c r="IA60" s="198"/>
      <c r="IB60" s="198"/>
      <c r="IC60" s="198"/>
      <c r="ID60" s="198"/>
      <c r="IE60" s="198"/>
      <c r="IF60" s="198"/>
      <c r="IG60" s="198"/>
    </row>
    <row r="61" spans="1:241" ht="12.75" customHeight="1">
      <c r="A61" s="216">
        <v>38</v>
      </c>
      <c r="B61" s="224"/>
      <c r="C61" s="632"/>
      <c r="D61" s="228"/>
      <c r="E61" s="228"/>
      <c r="F61" s="228"/>
      <c r="G61" s="239"/>
      <c r="H61" s="235"/>
      <c r="I61" s="228"/>
      <c r="J61" s="228"/>
      <c r="K61" s="228"/>
      <c r="L61" s="228"/>
      <c r="M61" s="228"/>
      <c r="N61" s="220">
        <v>38</v>
      </c>
      <c r="O61" s="240"/>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c r="BV61" s="198"/>
      <c r="BW61" s="198"/>
      <c r="BX61" s="198"/>
      <c r="BY61" s="198"/>
      <c r="BZ61" s="198"/>
      <c r="CA61" s="198"/>
      <c r="CB61" s="198"/>
      <c r="CC61" s="198"/>
      <c r="CD61" s="198"/>
      <c r="CE61" s="198"/>
      <c r="CF61" s="198"/>
      <c r="CG61" s="198"/>
      <c r="CH61" s="198"/>
      <c r="CI61" s="198"/>
      <c r="CJ61" s="198"/>
      <c r="CK61" s="198"/>
      <c r="CL61" s="198"/>
      <c r="CM61" s="198"/>
      <c r="CN61" s="198"/>
      <c r="CO61" s="198"/>
      <c r="CP61" s="198"/>
      <c r="CQ61" s="198"/>
      <c r="CR61" s="198"/>
      <c r="CS61" s="198"/>
      <c r="CT61" s="198"/>
      <c r="CU61" s="198"/>
      <c r="CV61" s="198"/>
      <c r="CW61" s="198"/>
      <c r="CX61" s="198"/>
      <c r="CY61" s="198"/>
      <c r="CZ61" s="198"/>
      <c r="DA61" s="198"/>
      <c r="DB61" s="198"/>
      <c r="DC61" s="198"/>
      <c r="DD61" s="198"/>
      <c r="DE61" s="198"/>
      <c r="DF61" s="198"/>
      <c r="DG61" s="198"/>
      <c r="DH61" s="198"/>
      <c r="DI61" s="198"/>
      <c r="DJ61" s="198"/>
      <c r="DK61" s="198"/>
      <c r="DL61" s="198"/>
      <c r="DM61" s="198"/>
      <c r="DN61" s="198"/>
      <c r="DO61" s="198"/>
      <c r="DP61" s="198"/>
      <c r="DQ61" s="198"/>
      <c r="DR61" s="198"/>
      <c r="DS61" s="198"/>
      <c r="DT61" s="198"/>
      <c r="DU61" s="198"/>
      <c r="DV61" s="198"/>
      <c r="DW61" s="198"/>
      <c r="DX61" s="198"/>
      <c r="DY61" s="198"/>
      <c r="DZ61" s="198"/>
      <c r="EA61" s="198"/>
      <c r="EB61" s="198"/>
      <c r="EC61" s="198"/>
      <c r="ED61" s="198"/>
      <c r="EE61" s="198"/>
      <c r="EF61" s="198"/>
      <c r="EG61" s="198"/>
      <c r="EH61" s="198"/>
      <c r="EI61" s="198"/>
      <c r="EJ61" s="198"/>
      <c r="EK61" s="198"/>
      <c r="EL61" s="198"/>
      <c r="EM61" s="198"/>
      <c r="EN61" s="198"/>
      <c r="EO61" s="198"/>
      <c r="EP61" s="198"/>
      <c r="EQ61" s="198"/>
      <c r="ER61" s="198"/>
      <c r="ES61" s="198"/>
      <c r="ET61" s="198"/>
      <c r="EU61" s="198"/>
      <c r="EV61" s="198"/>
      <c r="EW61" s="198"/>
      <c r="EX61" s="198"/>
      <c r="EY61" s="198"/>
      <c r="EZ61" s="198"/>
      <c r="FA61" s="198"/>
      <c r="FB61" s="198"/>
      <c r="FC61" s="198"/>
      <c r="FD61" s="198"/>
      <c r="FE61" s="198"/>
      <c r="FF61" s="198"/>
      <c r="FG61" s="198"/>
      <c r="FH61" s="198"/>
      <c r="FI61" s="198"/>
      <c r="FJ61" s="198"/>
      <c r="FK61" s="198"/>
      <c r="FL61" s="198"/>
      <c r="FM61" s="198"/>
      <c r="FN61" s="198"/>
      <c r="FO61" s="198"/>
      <c r="FP61" s="198"/>
      <c r="FQ61" s="198"/>
      <c r="FR61" s="198"/>
      <c r="FS61" s="198"/>
      <c r="FT61" s="198"/>
      <c r="FU61" s="198"/>
      <c r="FV61" s="198"/>
      <c r="FW61" s="198"/>
      <c r="FX61" s="198"/>
      <c r="FY61" s="198"/>
      <c r="FZ61" s="198"/>
      <c r="GA61" s="198"/>
      <c r="GB61" s="198"/>
      <c r="GC61" s="198"/>
      <c r="GD61" s="198"/>
      <c r="GE61" s="198"/>
      <c r="GF61" s="198"/>
      <c r="GG61" s="198"/>
      <c r="GH61" s="198"/>
      <c r="GI61" s="198"/>
      <c r="GJ61" s="198"/>
      <c r="GK61" s="198"/>
      <c r="GL61" s="198"/>
      <c r="GM61" s="198"/>
      <c r="GN61" s="198"/>
      <c r="GO61" s="198"/>
      <c r="GP61" s="198"/>
      <c r="GQ61" s="198"/>
      <c r="GR61" s="198"/>
      <c r="GS61" s="198"/>
      <c r="GT61" s="198"/>
      <c r="GU61" s="198"/>
      <c r="GV61" s="198"/>
      <c r="GW61" s="198"/>
      <c r="GX61" s="198"/>
      <c r="GY61" s="198"/>
      <c r="GZ61" s="198"/>
      <c r="HA61" s="198"/>
      <c r="HB61" s="198"/>
      <c r="HC61" s="198"/>
      <c r="HD61" s="198"/>
      <c r="HE61" s="198"/>
      <c r="HF61" s="198"/>
      <c r="HG61" s="198"/>
      <c r="HH61" s="198"/>
      <c r="HI61" s="198"/>
      <c r="HJ61" s="198"/>
      <c r="HK61" s="198"/>
      <c r="HL61" s="198"/>
      <c r="HM61" s="198"/>
      <c r="HN61" s="198"/>
      <c r="HO61" s="198"/>
      <c r="HP61" s="198"/>
      <c r="HQ61" s="198"/>
      <c r="HR61" s="198"/>
      <c r="HS61" s="198"/>
      <c r="HT61" s="198"/>
      <c r="HU61" s="198"/>
      <c r="HV61" s="198"/>
      <c r="HW61" s="198"/>
      <c r="HX61" s="198"/>
      <c r="HY61" s="198"/>
      <c r="HZ61" s="198"/>
      <c r="IA61" s="198"/>
      <c r="IB61" s="198"/>
      <c r="IC61" s="198"/>
      <c r="ID61" s="198"/>
      <c r="IE61" s="198"/>
      <c r="IF61" s="198"/>
      <c r="IG61" s="198"/>
    </row>
    <row r="62" spans="1:241" ht="12.75" customHeight="1">
      <c r="A62" s="216">
        <v>39</v>
      </c>
      <c r="B62" s="224"/>
      <c r="C62" s="637"/>
      <c r="D62" s="228"/>
      <c r="E62" s="228"/>
      <c r="F62" s="228"/>
      <c r="G62" s="239"/>
      <c r="H62" s="235"/>
      <c r="I62" s="228"/>
      <c r="J62" s="228"/>
      <c r="K62" s="228"/>
      <c r="L62" s="228"/>
      <c r="M62" s="228"/>
      <c r="N62" s="220">
        <v>39</v>
      </c>
      <c r="O62" s="240"/>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c r="BV62" s="198"/>
      <c r="BW62" s="198"/>
      <c r="BX62" s="198"/>
      <c r="BY62" s="198"/>
      <c r="BZ62" s="198"/>
      <c r="CA62" s="198"/>
      <c r="CB62" s="198"/>
      <c r="CC62" s="198"/>
      <c r="CD62" s="198"/>
      <c r="CE62" s="198"/>
      <c r="CF62" s="198"/>
      <c r="CG62" s="198"/>
      <c r="CH62" s="198"/>
      <c r="CI62" s="198"/>
      <c r="CJ62" s="198"/>
      <c r="CK62" s="198"/>
      <c r="CL62" s="198"/>
      <c r="CM62" s="198"/>
      <c r="CN62" s="198"/>
      <c r="CO62" s="198"/>
      <c r="CP62" s="198"/>
      <c r="CQ62" s="198"/>
      <c r="CR62" s="198"/>
      <c r="CS62" s="198"/>
      <c r="CT62" s="198"/>
      <c r="CU62" s="198"/>
      <c r="CV62" s="198"/>
      <c r="CW62" s="198"/>
      <c r="CX62" s="198"/>
      <c r="CY62" s="198"/>
      <c r="CZ62" s="198"/>
      <c r="DA62" s="198"/>
      <c r="DB62" s="198"/>
      <c r="DC62" s="198"/>
      <c r="DD62" s="198"/>
      <c r="DE62" s="198"/>
      <c r="DF62" s="198"/>
      <c r="DG62" s="198"/>
      <c r="DH62" s="198"/>
      <c r="DI62" s="198"/>
      <c r="DJ62" s="198"/>
      <c r="DK62" s="198"/>
      <c r="DL62" s="198"/>
      <c r="DM62" s="198"/>
      <c r="DN62" s="198"/>
      <c r="DO62" s="198"/>
      <c r="DP62" s="198"/>
      <c r="DQ62" s="198"/>
      <c r="DR62" s="198"/>
      <c r="DS62" s="198"/>
      <c r="DT62" s="198"/>
      <c r="DU62" s="198"/>
      <c r="DV62" s="198"/>
      <c r="DW62" s="198"/>
      <c r="DX62" s="198"/>
      <c r="DY62" s="198"/>
      <c r="DZ62" s="198"/>
      <c r="EA62" s="198"/>
      <c r="EB62" s="198"/>
      <c r="EC62" s="198"/>
      <c r="ED62" s="198"/>
      <c r="EE62" s="198"/>
      <c r="EF62" s="198"/>
      <c r="EG62" s="198"/>
      <c r="EH62" s="198"/>
      <c r="EI62" s="198"/>
      <c r="EJ62" s="198"/>
      <c r="EK62" s="198"/>
      <c r="EL62" s="198"/>
      <c r="EM62" s="198"/>
      <c r="EN62" s="198"/>
      <c r="EO62" s="198"/>
      <c r="EP62" s="198"/>
      <c r="EQ62" s="198"/>
      <c r="ER62" s="198"/>
      <c r="ES62" s="198"/>
      <c r="ET62" s="198"/>
      <c r="EU62" s="198"/>
      <c r="EV62" s="198"/>
      <c r="EW62" s="198"/>
      <c r="EX62" s="198"/>
      <c r="EY62" s="198"/>
      <c r="EZ62" s="198"/>
      <c r="FA62" s="198"/>
      <c r="FB62" s="198"/>
      <c r="FC62" s="198"/>
      <c r="FD62" s="198"/>
      <c r="FE62" s="198"/>
      <c r="FF62" s="198"/>
      <c r="FG62" s="198"/>
      <c r="FH62" s="198"/>
      <c r="FI62" s="198"/>
      <c r="FJ62" s="198"/>
      <c r="FK62" s="198"/>
      <c r="FL62" s="198"/>
      <c r="FM62" s="198"/>
      <c r="FN62" s="198"/>
      <c r="FO62" s="198"/>
      <c r="FP62" s="198"/>
      <c r="FQ62" s="198"/>
      <c r="FR62" s="198"/>
      <c r="FS62" s="198"/>
      <c r="FT62" s="198"/>
      <c r="FU62" s="198"/>
      <c r="FV62" s="198"/>
      <c r="FW62" s="198"/>
      <c r="FX62" s="198"/>
      <c r="FY62" s="198"/>
      <c r="FZ62" s="198"/>
      <c r="GA62" s="198"/>
      <c r="GB62" s="198"/>
      <c r="GC62" s="198"/>
      <c r="GD62" s="198"/>
      <c r="GE62" s="198"/>
      <c r="GF62" s="198"/>
      <c r="GG62" s="198"/>
      <c r="GH62" s="198"/>
      <c r="GI62" s="198"/>
      <c r="GJ62" s="198"/>
      <c r="GK62" s="198"/>
      <c r="GL62" s="198"/>
      <c r="GM62" s="198"/>
      <c r="GN62" s="198"/>
      <c r="GO62" s="198"/>
      <c r="GP62" s="198"/>
      <c r="GQ62" s="198"/>
      <c r="GR62" s="198"/>
      <c r="GS62" s="198"/>
      <c r="GT62" s="198"/>
      <c r="GU62" s="198"/>
      <c r="GV62" s="198"/>
      <c r="GW62" s="198"/>
      <c r="GX62" s="198"/>
      <c r="GY62" s="198"/>
      <c r="GZ62" s="198"/>
      <c r="HA62" s="198"/>
      <c r="HB62" s="198"/>
      <c r="HC62" s="198"/>
      <c r="HD62" s="198"/>
      <c r="HE62" s="198"/>
      <c r="HF62" s="198"/>
      <c r="HG62" s="198"/>
      <c r="HH62" s="198"/>
      <c r="HI62" s="198"/>
      <c r="HJ62" s="198"/>
      <c r="HK62" s="198"/>
      <c r="HL62" s="198"/>
      <c r="HM62" s="198"/>
      <c r="HN62" s="198"/>
      <c r="HO62" s="198"/>
      <c r="HP62" s="198"/>
      <c r="HQ62" s="198"/>
      <c r="HR62" s="198"/>
      <c r="HS62" s="198"/>
      <c r="HT62" s="198"/>
      <c r="HU62" s="198"/>
      <c r="HV62" s="198"/>
      <c r="HW62" s="198"/>
      <c r="HX62" s="198"/>
      <c r="HY62" s="198"/>
      <c r="HZ62" s="198"/>
      <c r="IA62" s="198"/>
      <c r="IB62" s="198"/>
      <c r="IC62" s="198"/>
      <c r="ID62" s="198"/>
      <c r="IE62" s="198"/>
      <c r="IF62" s="198"/>
      <c r="IG62" s="198"/>
    </row>
    <row r="63" spans="1:241" ht="18.75" customHeight="1" thickBot="1">
      <c r="A63" s="241">
        <v>40</v>
      </c>
      <c r="B63" s="242" t="s">
        <v>3025</v>
      </c>
      <c r="C63" s="646">
        <f>C25+C42+C51+SUM(C52:C62)</f>
        <v>-54447058.227235004</v>
      </c>
      <c r="D63" s="243">
        <f t="shared" ref="D63:M63" si="3">D25+D42+D51+SUM(D52:D62)</f>
        <v>0</v>
      </c>
      <c r="E63" s="243">
        <f>E25+E42+E51+SUM(E52:E62)</f>
        <v>148677791.38460496</v>
      </c>
      <c r="F63" s="243">
        <f>F25+F42+F51+SUM(F52:F62)</f>
        <v>145634731.13999996</v>
      </c>
      <c r="G63" s="244">
        <f>G25+G42+G51+SUM(G52:G62)</f>
        <v>25800276.012695376</v>
      </c>
      <c r="H63" s="243">
        <f>H25+H42+H51+SUM(H52:H62)</f>
        <v>-25603721.96993462</v>
      </c>
      <c r="I63" s="243">
        <f t="shared" si="3"/>
        <v>0</v>
      </c>
      <c r="J63" s="243">
        <f t="shared" si="3"/>
        <v>0</v>
      </c>
      <c r="K63" s="647">
        <f>K25+K42+K51+SUM(K52:K62)</f>
        <v>148677791.38460496</v>
      </c>
      <c r="L63" s="243">
        <f t="shared" si="3"/>
        <v>0</v>
      </c>
      <c r="M63" s="243">
        <f t="shared" si="3"/>
        <v>0</v>
      </c>
      <c r="N63" s="245">
        <v>40</v>
      </c>
      <c r="O63" s="226"/>
      <c r="P63" s="246" t="s">
        <v>4945</v>
      </c>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c r="BV63" s="198"/>
      <c r="BW63" s="198"/>
      <c r="BX63" s="198"/>
      <c r="BY63" s="198"/>
      <c r="BZ63" s="198"/>
      <c r="CA63" s="198"/>
      <c r="CB63" s="198"/>
      <c r="CC63" s="198"/>
      <c r="CD63" s="198"/>
      <c r="CE63" s="198"/>
      <c r="CF63" s="198"/>
      <c r="CG63" s="198"/>
      <c r="CH63" s="198"/>
      <c r="CI63" s="198"/>
      <c r="CJ63" s="198"/>
      <c r="CK63" s="198"/>
      <c r="CL63" s="198"/>
      <c r="CM63" s="198"/>
      <c r="CN63" s="198"/>
      <c r="CO63" s="198"/>
      <c r="CP63" s="198"/>
      <c r="CQ63" s="198"/>
      <c r="CR63" s="198"/>
      <c r="CS63" s="198"/>
      <c r="CT63" s="198"/>
      <c r="CU63" s="198"/>
      <c r="CV63" s="198"/>
      <c r="CW63" s="198"/>
      <c r="CX63" s="198"/>
      <c r="CY63" s="198"/>
      <c r="CZ63" s="198"/>
      <c r="DA63" s="198"/>
      <c r="DB63" s="198"/>
      <c r="DC63" s="198"/>
      <c r="DD63" s="198"/>
      <c r="DE63" s="198"/>
      <c r="DF63" s="198"/>
      <c r="DG63" s="198"/>
      <c r="DH63" s="198"/>
      <c r="DI63" s="198"/>
      <c r="DJ63" s="198"/>
      <c r="DK63" s="198"/>
      <c r="DL63" s="198"/>
      <c r="DM63" s="198"/>
      <c r="DN63" s="198"/>
      <c r="DO63" s="198"/>
      <c r="DP63" s="198"/>
      <c r="DQ63" s="198"/>
      <c r="DR63" s="198"/>
      <c r="DS63" s="198"/>
      <c r="DT63" s="198"/>
      <c r="DU63" s="198"/>
      <c r="DV63" s="198"/>
      <c r="DW63" s="198"/>
      <c r="DX63" s="198"/>
      <c r="DY63" s="198"/>
      <c r="DZ63" s="198"/>
      <c r="EA63" s="198"/>
      <c r="EB63" s="198"/>
      <c r="EC63" s="198"/>
      <c r="ED63" s="198"/>
      <c r="EE63" s="198"/>
      <c r="EF63" s="198"/>
      <c r="EG63" s="198"/>
      <c r="EH63" s="198"/>
      <c r="EI63" s="198"/>
      <c r="EJ63" s="198"/>
      <c r="EK63" s="198"/>
      <c r="EL63" s="198"/>
      <c r="EM63" s="198"/>
      <c r="EN63" s="198"/>
      <c r="EO63" s="198"/>
      <c r="EP63" s="198"/>
      <c r="EQ63" s="198"/>
      <c r="ER63" s="198"/>
      <c r="ES63" s="198"/>
      <c r="ET63" s="198"/>
      <c r="EU63" s="198"/>
      <c r="EV63" s="198"/>
      <c r="EW63" s="198"/>
      <c r="EX63" s="198"/>
      <c r="EY63" s="198"/>
      <c r="EZ63" s="198"/>
      <c r="FA63" s="198"/>
      <c r="FB63" s="198"/>
      <c r="FC63" s="198"/>
      <c r="FD63" s="198"/>
      <c r="FE63" s="198"/>
      <c r="FF63" s="198"/>
      <c r="FG63" s="198"/>
      <c r="FH63" s="198"/>
      <c r="FI63" s="198"/>
      <c r="FJ63" s="198"/>
      <c r="FK63" s="198"/>
      <c r="FL63" s="198"/>
      <c r="FM63" s="198"/>
      <c r="FN63" s="198"/>
      <c r="FO63" s="198"/>
      <c r="FP63" s="198"/>
      <c r="FQ63" s="198"/>
      <c r="FR63" s="198"/>
      <c r="FS63" s="198"/>
      <c r="FT63" s="198"/>
      <c r="FU63" s="198"/>
      <c r="FV63" s="198"/>
      <c r="FW63" s="198"/>
      <c r="FX63" s="198"/>
      <c r="FY63" s="198"/>
      <c r="FZ63" s="198"/>
      <c r="GA63" s="198"/>
      <c r="GB63" s="198"/>
      <c r="GC63" s="198"/>
      <c r="GD63" s="198"/>
      <c r="GE63" s="198"/>
      <c r="GF63" s="198"/>
      <c r="GG63" s="198"/>
      <c r="GH63" s="198"/>
      <c r="GI63" s="198"/>
      <c r="GJ63" s="198"/>
      <c r="GK63" s="198"/>
      <c r="GL63" s="198"/>
      <c r="GM63" s="198"/>
      <c r="GN63" s="198"/>
      <c r="GO63" s="198"/>
      <c r="GP63" s="198"/>
      <c r="GQ63" s="198"/>
      <c r="GR63" s="198"/>
      <c r="GS63" s="198"/>
      <c r="GT63" s="198"/>
      <c r="GU63" s="198"/>
      <c r="GV63" s="198"/>
      <c r="GW63" s="198"/>
      <c r="GX63" s="198"/>
      <c r="GY63" s="198"/>
      <c r="GZ63" s="198"/>
      <c r="HA63" s="198"/>
      <c r="HB63" s="198"/>
      <c r="HC63" s="198"/>
      <c r="HD63" s="198"/>
      <c r="HE63" s="198"/>
      <c r="HF63" s="198"/>
      <c r="HG63" s="198"/>
      <c r="HH63" s="198"/>
      <c r="HI63" s="198"/>
      <c r="HJ63" s="198"/>
      <c r="HK63" s="198"/>
      <c r="HL63" s="198"/>
      <c r="HM63" s="198"/>
      <c r="HN63" s="198"/>
      <c r="HO63" s="198"/>
      <c r="HP63" s="198"/>
      <c r="HQ63" s="198"/>
      <c r="HR63" s="198"/>
      <c r="HS63" s="198"/>
      <c r="HT63" s="198"/>
      <c r="HU63" s="198"/>
      <c r="HV63" s="198"/>
      <c r="HW63" s="198"/>
      <c r="HX63" s="198"/>
      <c r="HY63" s="198"/>
      <c r="HZ63" s="198"/>
      <c r="IA63" s="198"/>
      <c r="IB63" s="198"/>
      <c r="IC63" s="198"/>
      <c r="ID63" s="198"/>
      <c r="IE63" s="198"/>
      <c r="IF63" s="198"/>
      <c r="IG63" s="198"/>
    </row>
    <row r="64" spans="1:241" ht="37.5" customHeight="1">
      <c r="A64" s="648"/>
      <c r="B64" s="649"/>
      <c r="C64" s="650"/>
      <c r="D64" s="651"/>
      <c r="E64" s="652"/>
      <c r="F64" s="651"/>
      <c r="G64" s="198"/>
      <c r="H64" s="651"/>
      <c r="I64" s="651"/>
      <c r="J64" s="651"/>
      <c r="K64" s="651"/>
      <c r="L64" s="651"/>
      <c r="M64" s="651"/>
      <c r="N64" s="648"/>
      <c r="O64" s="226"/>
      <c r="P64" s="246"/>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c r="BV64" s="198"/>
      <c r="BW64" s="198"/>
      <c r="BX64" s="198"/>
      <c r="BY64" s="198"/>
      <c r="BZ64" s="198"/>
      <c r="CA64" s="198"/>
      <c r="CB64" s="198"/>
      <c r="CC64" s="198"/>
      <c r="CD64" s="198"/>
      <c r="CE64" s="198"/>
      <c r="CF64" s="198"/>
      <c r="CG64" s="198"/>
      <c r="CH64" s="198"/>
      <c r="CI64" s="198"/>
      <c r="CJ64" s="198"/>
      <c r="CK64" s="198"/>
      <c r="CL64" s="198"/>
      <c r="CM64" s="198"/>
      <c r="CN64" s="198"/>
      <c r="CO64" s="198"/>
      <c r="CP64" s="198"/>
      <c r="CQ64" s="198"/>
      <c r="CR64" s="198"/>
      <c r="CS64" s="198"/>
      <c r="CT64" s="198"/>
      <c r="CU64" s="198"/>
      <c r="CV64" s="198"/>
      <c r="CW64" s="198"/>
      <c r="CX64" s="198"/>
      <c r="CY64" s="198"/>
      <c r="CZ64" s="198"/>
      <c r="DA64" s="198"/>
      <c r="DB64" s="198"/>
      <c r="DC64" s="198"/>
      <c r="DD64" s="198"/>
      <c r="DE64" s="198"/>
      <c r="DF64" s="198"/>
      <c r="DG64" s="198"/>
      <c r="DH64" s="198"/>
      <c r="DI64" s="198"/>
      <c r="DJ64" s="198"/>
      <c r="DK64" s="198"/>
      <c r="DL64" s="198"/>
      <c r="DM64" s="198"/>
      <c r="DN64" s="198"/>
      <c r="DO64" s="198"/>
      <c r="DP64" s="198"/>
      <c r="DQ64" s="198"/>
      <c r="DR64" s="198"/>
      <c r="DS64" s="198"/>
      <c r="DT64" s="198"/>
      <c r="DU64" s="198"/>
      <c r="DV64" s="198"/>
      <c r="DW64" s="198"/>
      <c r="DX64" s="198"/>
      <c r="DY64" s="198"/>
      <c r="DZ64" s="198"/>
      <c r="EA64" s="198"/>
      <c r="EB64" s="198"/>
      <c r="EC64" s="198"/>
      <c r="ED64" s="198"/>
      <c r="EE64" s="198"/>
      <c r="EF64" s="198"/>
      <c r="EG64" s="198"/>
      <c r="EH64" s="198"/>
      <c r="EI64" s="198"/>
      <c r="EJ64" s="198"/>
      <c r="EK64" s="198"/>
      <c r="EL64" s="198"/>
      <c r="EM64" s="198"/>
      <c r="EN64" s="198"/>
      <c r="EO64" s="198"/>
      <c r="EP64" s="198"/>
      <c r="EQ64" s="198"/>
      <c r="ER64" s="198"/>
      <c r="ES64" s="198"/>
      <c r="ET64" s="198"/>
      <c r="EU64" s="198"/>
      <c r="EV64" s="198"/>
      <c r="EW64" s="198"/>
      <c r="EX64" s="198"/>
      <c r="EY64" s="198"/>
      <c r="EZ64" s="198"/>
      <c r="FA64" s="198"/>
      <c r="FB64" s="198"/>
      <c r="FC64" s="198"/>
      <c r="FD64" s="198"/>
      <c r="FE64" s="198"/>
      <c r="FF64" s="198"/>
      <c r="FG64" s="198"/>
      <c r="FH64" s="198"/>
      <c r="FI64" s="198"/>
      <c r="FJ64" s="198"/>
      <c r="FK64" s="198"/>
      <c r="FL64" s="198"/>
      <c r="FM64" s="198"/>
      <c r="FN64" s="198"/>
      <c r="FO64" s="198"/>
      <c r="FP64" s="198"/>
      <c r="FQ64" s="198"/>
      <c r="FR64" s="198"/>
      <c r="FS64" s="198"/>
      <c r="FT64" s="198"/>
      <c r="FU64" s="198"/>
      <c r="FV64" s="198"/>
      <c r="FW64" s="198"/>
      <c r="FX64" s="198"/>
      <c r="FY64" s="198"/>
      <c r="FZ64" s="198"/>
      <c r="GA64" s="198"/>
      <c r="GB64" s="198"/>
      <c r="GC64" s="198"/>
      <c r="GD64" s="198"/>
      <c r="GE64" s="198"/>
      <c r="GF64" s="198"/>
      <c r="GG64" s="198"/>
      <c r="GH64" s="198"/>
      <c r="GI64" s="198"/>
      <c r="GJ64" s="198"/>
      <c r="GK64" s="198"/>
      <c r="GL64" s="198"/>
      <c r="GM64" s="198"/>
      <c r="GN64" s="198"/>
      <c r="GO64" s="198"/>
      <c r="GP64" s="198"/>
      <c r="GQ64" s="198"/>
      <c r="GR64" s="198"/>
      <c r="GS64" s="198"/>
      <c r="GT64" s="198"/>
      <c r="GU64" s="198"/>
      <c r="GV64" s="198"/>
      <c r="GW64" s="198"/>
      <c r="GX64" s="198"/>
      <c r="GY64" s="198"/>
      <c r="GZ64" s="198"/>
      <c r="HA64" s="198"/>
      <c r="HB64" s="198"/>
      <c r="HC64" s="198"/>
      <c r="HD64" s="198"/>
      <c r="HE64" s="198"/>
      <c r="HF64" s="198"/>
      <c r="HG64" s="198"/>
      <c r="HH64" s="198"/>
      <c r="HI64" s="198"/>
      <c r="HJ64" s="198"/>
      <c r="HK64" s="198"/>
      <c r="HL64" s="198"/>
      <c r="HM64" s="198"/>
      <c r="HN64" s="198"/>
      <c r="HO64" s="198"/>
      <c r="HP64" s="198"/>
      <c r="HQ64" s="198"/>
      <c r="HR64" s="198"/>
      <c r="HS64" s="198"/>
      <c r="HT64" s="198"/>
      <c r="HU64" s="198"/>
      <c r="HV64" s="198"/>
      <c r="HW64" s="198"/>
      <c r="HX64" s="198"/>
      <c r="HY64" s="198"/>
      <c r="HZ64" s="198"/>
      <c r="IA64" s="198"/>
      <c r="IB64" s="198"/>
      <c r="IC64" s="198"/>
      <c r="ID64" s="198"/>
      <c r="IE64" s="198"/>
      <c r="IF64" s="198"/>
      <c r="IG64" s="198"/>
    </row>
    <row r="65" spans="1:241" ht="35.25" customHeight="1">
      <c r="A65" s="198"/>
      <c r="B65" s="198"/>
      <c r="C65" s="653"/>
      <c r="D65" s="247"/>
      <c r="E65" s="654"/>
      <c r="F65" s="240"/>
      <c r="H65" s="655"/>
      <c r="I65" s="247"/>
      <c r="J65" s="248"/>
      <c r="K65" s="248"/>
      <c r="L65" s="198"/>
      <c r="M65" s="198"/>
      <c r="N65" s="198"/>
      <c r="O65" s="226"/>
      <c r="P65" s="227" t="s">
        <v>4946</v>
      </c>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8"/>
      <c r="BR65" s="198"/>
      <c r="BS65" s="198"/>
      <c r="BT65" s="198"/>
      <c r="BU65" s="198"/>
      <c r="BV65" s="198"/>
      <c r="BW65" s="198"/>
      <c r="BX65" s="198"/>
      <c r="BY65" s="198"/>
      <c r="BZ65" s="198"/>
      <c r="CA65" s="198"/>
      <c r="CB65" s="198"/>
      <c r="CC65" s="198"/>
      <c r="CD65" s="198"/>
      <c r="CE65" s="198"/>
      <c r="CF65" s="198"/>
      <c r="CG65" s="198"/>
      <c r="CH65" s="198"/>
      <c r="CI65" s="198"/>
      <c r="CJ65" s="198"/>
      <c r="CK65" s="198"/>
      <c r="CL65" s="198"/>
      <c r="CM65" s="198"/>
      <c r="CN65" s="198"/>
      <c r="CO65" s="198"/>
      <c r="CP65" s="198"/>
      <c r="CQ65" s="198"/>
      <c r="CR65" s="198"/>
      <c r="CS65" s="198"/>
      <c r="CT65" s="198"/>
      <c r="CU65" s="198"/>
      <c r="CV65" s="198"/>
      <c r="CW65" s="198"/>
      <c r="CX65" s="198"/>
      <c r="CY65" s="198"/>
      <c r="CZ65" s="198"/>
      <c r="DA65" s="198"/>
      <c r="DB65" s="198"/>
      <c r="DC65" s="198"/>
      <c r="DD65" s="198"/>
      <c r="DE65" s="198"/>
      <c r="DF65" s="198"/>
      <c r="DG65" s="198"/>
      <c r="DH65" s="198"/>
      <c r="DI65" s="198"/>
      <c r="DJ65" s="198"/>
      <c r="DK65" s="198"/>
      <c r="DL65" s="198"/>
      <c r="DM65" s="198"/>
      <c r="DN65" s="198"/>
      <c r="DO65" s="198"/>
      <c r="DP65" s="198"/>
      <c r="DQ65" s="198"/>
      <c r="DR65" s="198"/>
      <c r="DS65" s="198"/>
      <c r="DT65" s="198"/>
      <c r="DU65" s="198"/>
      <c r="DV65" s="198"/>
      <c r="DW65" s="198"/>
      <c r="DX65" s="198"/>
      <c r="DY65" s="198"/>
      <c r="DZ65" s="198"/>
      <c r="EA65" s="198"/>
      <c r="EB65" s="198"/>
      <c r="EC65" s="198"/>
      <c r="ED65" s="198"/>
      <c r="EE65" s="198"/>
      <c r="EF65" s="198"/>
      <c r="EG65" s="198"/>
      <c r="EH65" s="198"/>
      <c r="EI65" s="198"/>
      <c r="EJ65" s="198"/>
      <c r="EK65" s="198"/>
      <c r="EL65" s="198"/>
      <c r="EM65" s="198"/>
      <c r="EN65" s="198"/>
      <c r="EO65" s="198"/>
      <c r="EP65" s="198"/>
      <c r="EQ65" s="198"/>
      <c r="ER65" s="198"/>
      <c r="ES65" s="198"/>
      <c r="ET65" s="198"/>
      <c r="EU65" s="198"/>
      <c r="EV65" s="198"/>
      <c r="EW65" s="198"/>
      <c r="EX65" s="198"/>
      <c r="EY65" s="198"/>
      <c r="EZ65" s="198"/>
      <c r="FA65" s="198"/>
      <c r="FB65" s="198"/>
      <c r="FC65" s="198"/>
      <c r="FD65" s="198"/>
      <c r="FE65" s="198"/>
      <c r="FF65" s="198"/>
      <c r="FG65" s="198"/>
      <c r="FH65" s="198"/>
      <c r="FI65" s="198"/>
      <c r="FJ65" s="198"/>
      <c r="FK65" s="198"/>
      <c r="FL65" s="198"/>
      <c r="FM65" s="198"/>
      <c r="FN65" s="198"/>
      <c r="FO65" s="198"/>
      <c r="FP65" s="198"/>
      <c r="FQ65" s="198"/>
      <c r="FR65" s="198"/>
      <c r="FS65" s="198"/>
      <c r="FT65" s="198"/>
      <c r="FU65" s="198"/>
      <c r="FV65" s="198"/>
      <c r="FW65" s="198"/>
      <c r="FX65" s="198"/>
      <c r="FY65" s="198"/>
      <c r="FZ65" s="198"/>
      <c r="GA65" s="198"/>
      <c r="GB65" s="198"/>
      <c r="GC65" s="198"/>
      <c r="GD65" s="198"/>
      <c r="GE65" s="198"/>
      <c r="GF65" s="198"/>
      <c r="GG65" s="198"/>
      <c r="GH65" s="198"/>
      <c r="GI65" s="198"/>
      <c r="GJ65" s="198"/>
      <c r="GK65" s="198"/>
      <c r="GL65" s="198"/>
      <c r="GM65" s="198"/>
      <c r="GN65" s="198"/>
      <c r="GO65" s="198"/>
      <c r="GP65" s="198"/>
      <c r="GQ65" s="198"/>
      <c r="GR65" s="198"/>
      <c r="GS65" s="198"/>
      <c r="GT65" s="198"/>
      <c r="GU65" s="198"/>
      <c r="GV65" s="198"/>
      <c r="GW65" s="198"/>
      <c r="GX65" s="198"/>
      <c r="GY65" s="198"/>
      <c r="GZ65" s="198"/>
      <c r="HA65" s="198"/>
      <c r="HB65" s="198"/>
      <c r="HC65" s="198"/>
      <c r="HD65" s="198"/>
      <c r="HE65" s="198"/>
      <c r="HF65" s="198"/>
      <c r="HG65" s="198"/>
      <c r="HH65" s="198"/>
      <c r="HI65" s="198"/>
      <c r="HJ65" s="198"/>
      <c r="HK65" s="198"/>
      <c r="HL65" s="198"/>
      <c r="HM65" s="198"/>
      <c r="HN65" s="198"/>
      <c r="HO65" s="198"/>
      <c r="HP65" s="198"/>
      <c r="HQ65" s="198"/>
      <c r="HR65" s="198"/>
      <c r="HS65" s="198"/>
      <c r="HT65" s="198"/>
      <c r="HU65" s="198"/>
      <c r="HV65" s="198"/>
      <c r="HW65" s="198"/>
      <c r="HX65" s="198"/>
      <c r="HY65" s="198"/>
      <c r="HZ65" s="198"/>
      <c r="IA65" s="198"/>
      <c r="IB65" s="198"/>
      <c r="IC65" s="198"/>
      <c r="ID65" s="198"/>
      <c r="IE65" s="198"/>
      <c r="IF65" s="198"/>
      <c r="IG65" s="198"/>
    </row>
    <row r="66" spans="1:241" ht="33" customHeight="1">
      <c r="A66" s="198" t="s">
        <v>779</v>
      </c>
      <c r="B66" s="198"/>
      <c r="C66" s="656"/>
      <c r="D66" s="657"/>
      <c r="E66" s="658"/>
      <c r="F66" s="198"/>
      <c r="G66" s="198"/>
      <c r="H66" s="198" t="str">
        <f>A66</f>
        <v>FERC FORM NO.1 (ED.  12-96) NYPSC Modified-96</v>
      </c>
      <c r="I66" s="198"/>
      <c r="J66" s="250"/>
      <c r="K66" s="198"/>
      <c r="L66" s="198"/>
      <c r="M66" s="198"/>
      <c r="N66" s="198"/>
      <c r="O66" s="251"/>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198"/>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c r="DK66" s="198"/>
      <c r="DL66" s="198"/>
      <c r="DM66" s="198"/>
      <c r="DN66" s="198"/>
      <c r="DO66" s="198"/>
      <c r="DP66" s="198"/>
      <c r="DQ66" s="198"/>
      <c r="DR66" s="198"/>
      <c r="DS66" s="198"/>
      <c r="DT66" s="198"/>
      <c r="DU66" s="198"/>
      <c r="DV66" s="198"/>
      <c r="DW66" s="198"/>
      <c r="DX66" s="198"/>
      <c r="DY66" s="198"/>
      <c r="DZ66" s="198"/>
      <c r="EA66" s="198"/>
      <c r="EB66" s="198"/>
      <c r="EC66" s="198"/>
      <c r="ED66" s="198"/>
      <c r="EE66" s="198"/>
      <c r="EF66" s="198"/>
      <c r="EG66" s="198"/>
      <c r="EH66" s="198"/>
      <c r="EI66" s="198"/>
      <c r="EJ66" s="198"/>
      <c r="EK66" s="198"/>
      <c r="EL66" s="198"/>
      <c r="EM66" s="198"/>
      <c r="EN66" s="198"/>
      <c r="EO66" s="198"/>
      <c r="EP66" s="198"/>
      <c r="EQ66" s="198"/>
      <c r="ER66" s="198"/>
      <c r="ES66" s="198"/>
      <c r="ET66" s="198"/>
      <c r="EU66" s="198"/>
      <c r="EV66" s="198"/>
      <c r="EW66" s="198"/>
      <c r="EX66" s="198"/>
      <c r="EY66" s="198"/>
      <c r="EZ66" s="198"/>
      <c r="FA66" s="198"/>
      <c r="FB66" s="198"/>
      <c r="FC66" s="198"/>
      <c r="FD66" s="198"/>
      <c r="FE66" s="198"/>
      <c r="FF66" s="198"/>
      <c r="FG66" s="198"/>
      <c r="FH66" s="198"/>
      <c r="FI66" s="198"/>
      <c r="FJ66" s="198"/>
      <c r="FK66" s="198"/>
      <c r="FL66" s="198"/>
      <c r="FM66" s="198"/>
      <c r="FN66" s="198"/>
      <c r="FO66" s="198"/>
      <c r="FP66" s="198"/>
      <c r="FQ66" s="198"/>
      <c r="FR66" s="198"/>
      <c r="FS66" s="198"/>
      <c r="FT66" s="198"/>
      <c r="FU66" s="198"/>
      <c r="FV66" s="198"/>
      <c r="FW66" s="198"/>
      <c r="FX66" s="198"/>
      <c r="FY66" s="198"/>
      <c r="FZ66" s="198"/>
      <c r="GA66" s="198"/>
      <c r="GB66" s="198"/>
      <c r="GC66" s="198"/>
      <c r="GD66" s="198"/>
      <c r="GE66" s="198"/>
      <c r="GF66" s="198"/>
      <c r="GG66" s="198"/>
      <c r="GH66" s="198"/>
      <c r="GI66" s="198"/>
      <c r="GJ66" s="198"/>
      <c r="GK66" s="198"/>
      <c r="GL66" s="198"/>
      <c r="GM66" s="198"/>
      <c r="GN66" s="198"/>
      <c r="GO66" s="198"/>
      <c r="GP66" s="198"/>
      <c r="GQ66" s="198"/>
      <c r="GR66" s="198"/>
      <c r="GS66" s="198"/>
      <c r="GT66" s="198"/>
      <c r="GU66" s="198"/>
      <c r="GV66" s="198"/>
      <c r="GW66" s="198"/>
      <c r="GX66" s="198"/>
      <c r="GY66" s="198"/>
      <c r="GZ66" s="198"/>
      <c r="HA66" s="198"/>
      <c r="HB66" s="198"/>
      <c r="HC66" s="198"/>
      <c r="HD66" s="198"/>
      <c r="HE66" s="198"/>
      <c r="HF66" s="198"/>
      <c r="HG66" s="198"/>
      <c r="HH66" s="198"/>
      <c r="HI66" s="198"/>
      <c r="HJ66" s="198"/>
      <c r="HK66" s="198"/>
      <c r="HL66" s="198"/>
      <c r="HM66" s="198"/>
      <c r="HN66" s="198"/>
      <c r="HO66" s="198"/>
      <c r="HP66" s="198"/>
      <c r="HQ66" s="198"/>
      <c r="HR66" s="198"/>
      <c r="HS66" s="198"/>
      <c r="HT66" s="198"/>
      <c r="HU66" s="198"/>
      <c r="HV66" s="198"/>
      <c r="HW66" s="198"/>
      <c r="HX66" s="198"/>
      <c r="HY66" s="198"/>
      <c r="HZ66" s="198"/>
      <c r="IA66" s="198"/>
      <c r="IB66" s="198"/>
      <c r="IC66" s="198"/>
      <c r="ID66" s="198"/>
      <c r="IE66" s="198"/>
      <c r="IF66" s="198"/>
      <c r="IG66" s="198"/>
    </row>
    <row r="67" spans="1:241" ht="12.75" customHeight="1" thickBot="1">
      <c r="A67" s="252" t="s">
        <v>780</v>
      </c>
      <c r="B67" s="252"/>
      <c r="C67" s="629"/>
      <c r="D67" s="252"/>
      <c r="E67" s="252"/>
      <c r="F67" s="252"/>
      <c r="G67" s="252"/>
      <c r="H67" s="252"/>
      <c r="I67" s="252"/>
      <c r="J67" s="252"/>
      <c r="K67" s="252"/>
      <c r="L67" s="252"/>
      <c r="M67" s="252"/>
      <c r="N67" s="252"/>
      <c r="O67" s="251"/>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c r="BV67" s="198"/>
      <c r="BW67" s="198"/>
      <c r="BX67" s="198"/>
      <c r="BY67" s="198"/>
      <c r="BZ67" s="198"/>
      <c r="CA67" s="198"/>
      <c r="CB67" s="198"/>
      <c r="CC67" s="198"/>
      <c r="CD67" s="198"/>
      <c r="CE67" s="198"/>
      <c r="CF67" s="198"/>
      <c r="CG67" s="198"/>
      <c r="CH67" s="198"/>
      <c r="CI67" s="198"/>
      <c r="CJ67" s="198"/>
      <c r="CK67" s="198"/>
      <c r="CL67" s="198"/>
      <c r="CM67" s="198"/>
      <c r="CN67" s="198"/>
      <c r="CO67" s="198"/>
      <c r="CP67" s="198"/>
      <c r="CQ67" s="198"/>
      <c r="CR67" s="198"/>
      <c r="CS67" s="198"/>
      <c r="CT67" s="198"/>
      <c r="CU67" s="198"/>
      <c r="CV67" s="198"/>
      <c r="CW67" s="198"/>
      <c r="CX67" s="198"/>
      <c r="CY67" s="198"/>
      <c r="CZ67" s="198"/>
      <c r="DA67" s="198"/>
      <c r="DB67" s="198"/>
      <c r="DC67" s="198"/>
      <c r="DD67" s="198"/>
      <c r="DE67" s="198"/>
      <c r="DF67" s="198"/>
      <c r="DG67" s="198"/>
      <c r="DH67" s="198"/>
      <c r="DI67" s="198"/>
      <c r="DJ67" s="198"/>
      <c r="DK67" s="198"/>
      <c r="DL67" s="198"/>
      <c r="DM67" s="198"/>
      <c r="DN67" s="198"/>
      <c r="DO67" s="198"/>
      <c r="DP67" s="198"/>
      <c r="DQ67" s="198"/>
      <c r="DR67" s="198"/>
      <c r="DS67" s="198"/>
      <c r="DT67" s="198"/>
      <c r="DU67" s="198"/>
      <c r="DV67" s="198"/>
      <c r="DW67" s="198"/>
      <c r="DX67" s="198"/>
      <c r="DY67" s="198"/>
      <c r="DZ67" s="198"/>
      <c r="EA67" s="198"/>
      <c r="EB67" s="198"/>
      <c r="EC67" s="198"/>
      <c r="ED67" s="198"/>
      <c r="EE67" s="198"/>
      <c r="EF67" s="198"/>
      <c r="EG67" s="198"/>
      <c r="EH67" s="198"/>
      <c r="EI67" s="198"/>
      <c r="EJ67" s="198"/>
      <c r="EK67" s="198"/>
      <c r="EL67" s="198"/>
      <c r="EM67" s="198"/>
      <c r="EN67" s="198"/>
      <c r="EO67" s="198"/>
      <c r="EP67" s="198"/>
      <c r="EQ67" s="198"/>
      <c r="ER67" s="198"/>
      <c r="ES67" s="198"/>
      <c r="ET67" s="198"/>
      <c r="EU67" s="198"/>
      <c r="EV67" s="198"/>
      <c r="EW67" s="198"/>
      <c r="EX67" s="198"/>
      <c r="EY67" s="198"/>
      <c r="EZ67" s="198"/>
      <c r="FA67" s="198"/>
      <c r="FB67" s="198"/>
      <c r="FC67" s="198"/>
      <c r="FD67" s="198"/>
      <c r="FE67" s="198"/>
      <c r="FF67" s="198"/>
      <c r="FG67" s="198"/>
      <c r="FH67" s="198"/>
      <c r="FI67" s="198"/>
      <c r="FJ67" s="198"/>
      <c r="FK67" s="198"/>
      <c r="FL67" s="198"/>
      <c r="FM67" s="198"/>
      <c r="FN67" s="198"/>
      <c r="FO67" s="198"/>
      <c r="FP67" s="198"/>
      <c r="FQ67" s="198"/>
      <c r="FR67" s="198"/>
      <c r="FS67" s="198"/>
      <c r="FT67" s="198"/>
      <c r="FU67" s="198"/>
      <c r="FV67" s="198"/>
      <c r="FW67" s="198"/>
      <c r="FX67" s="198"/>
      <c r="FY67" s="198"/>
      <c r="FZ67" s="198"/>
      <c r="GA67" s="198"/>
      <c r="GB67" s="198"/>
      <c r="GC67" s="198"/>
      <c r="GD67" s="198"/>
      <c r="GE67" s="198"/>
      <c r="GF67" s="198"/>
      <c r="GG67" s="198"/>
      <c r="GH67" s="198"/>
      <c r="GI67" s="198"/>
      <c r="GJ67" s="198"/>
      <c r="GK67" s="198"/>
      <c r="GL67" s="198"/>
      <c r="GM67" s="198"/>
      <c r="GN67" s="198"/>
      <c r="GO67" s="198"/>
      <c r="GP67" s="198"/>
      <c r="GQ67" s="198"/>
      <c r="GR67" s="198"/>
      <c r="GS67" s="198"/>
      <c r="GT67" s="198"/>
      <c r="GU67" s="198"/>
      <c r="GV67" s="198"/>
      <c r="GW67" s="198"/>
      <c r="GX67" s="198"/>
      <c r="GY67" s="198"/>
      <c r="GZ67" s="198"/>
      <c r="HA67" s="198"/>
      <c r="HB67" s="198"/>
      <c r="HC67" s="198"/>
      <c r="HD67" s="198"/>
      <c r="HE67" s="198"/>
      <c r="HF67" s="198"/>
      <c r="HG67" s="198"/>
      <c r="HH67" s="198"/>
      <c r="HI67" s="198"/>
      <c r="HJ67" s="198"/>
      <c r="HK67" s="198"/>
      <c r="HL67" s="198"/>
      <c r="HM67" s="198"/>
      <c r="HN67" s="198"/>
      <c r="HO67" s="198"/>
      <c r="HP67" s="198"/>
      <c r="HQ67" s="198"/>
      <c r="HR67" s="198"/>
      <c r="HS67" s="198"/>
      <c r="HT67" s="198"/>
      <c r="HU67" s="198"/>
      <c r="HV67" s="198"/>
      <c r="HW67" s="198"/>
      <c r="HX67" s="198"/>
      <c r="HY67" s="198"/>
      <c r="HZ67" s="198"/>
      <c r="IA67" s="198"/>
      <c r="IB67" s="198"/>
      <c r="IC67" s="198"/>
      <c r="ID67" s="198"/>
      <c r="IE67" s="198"/>
      <c r="IF67" s="198"/>
      <c r="IG67" s="198"/>
    </row>
    <row r="68" spans="1:241" ht="12.75" customHeight="1">
      <c r="A68" s="572" t="s">
        <v>446</v>
      </c>
      <c r="B68" s="573"/>
      <c r="C68" s="628"/>
      <c r="D68" s="196" t="s">
        <v>429</v>
      </c>
      <c r="E68" s="197" t="s">
        <v>448</v>
      </c>
      <c r="F68" s="197" t="s">
        <v>449</v>
      </c>
      <c r="G68" s="574"/>
      <c r="H68" s="572"/>
      <c r="I68" s="573"/>
      <c r="J68" s="573"/>
      <c r="K68" s="659"/>
      <c r="L68" s="573"/>
      <c r="M68" s="573"/>
      <c r="N68" s="574"/>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198"/>
      <c r="BQ68" s="198"/>
      <c r="BR68" s="198"/>
      <c r="BS68" s="198"/>
      <c r="BT68" s="198"/>
      <c r="BU68" s="198"/>
      <c r="BV68" s="198"/>
      <c r="BW68" s="198"/>
      <c r="BX68" s="198"/>
      <c r="BY68" s="198"/>
      <c r="BZ68" s="198"/>
      <c r="CA68" s="198"/>
      <c r="CB68" s="198"/>
      <c r="CC68" s="198"/>
      <c r="CD68" s="198"/>
      <c r="CE68" s="198"/>
      <c r="CF68" s="198"/>
      <c r="CG68" s="198"/>
      <c r="CH68" s="198"/>
      <c r="CI68" s="198"/>
      <c r="CJ68" s="198"/>
      <c r="CK68" s="198"/>
      <c r="CL68" s="198"/>
      <c r="CM68" s="198"/>
      <c r="CN68" s="198"/>
      <c r="CO68" s="198"/>
      <c r="CP68" s="198"/>
      <c r="CQ68" s="198"/>
      <c r="CR68" s="198"/>
      <c r="CS68" s="198"/>
      <c r="CT68" s="198"/>
      <c r="CU68" s="198"/>
      <c r="CV68" s="198"/>
      <c r="CW68" s="198"/>
      <c r="CX68" s="198"/>
      <c r="CY68" s="198"/>
      <c r="CZ68" s="198"/>
      <c r="DA68" s="198"/>
      <c r="DB68" s="198"/>
      <c r="DC68" s="198"/>
      <c r="DD68" s="198"/>
      <c r="DE68" s="198"/>
      <c r="DF68" s="198"/>
      <c r="DG68" s="198"/>
      <c r="DH68" s="198"/>
      <c r="DI68" s="198"/>
      <c r="DJ68" s="198"/>
      <c r="DK68" s="198"/>
      <c r="DL68" s="198"/>
      <c r="DM68" s="198"/>
      <c r="DN68" s="198"/>
      <c r="DO68" s="198"/>
      <c r="DP68" s="198"/>
      <c r="DQ68" s="198"/>
      <c r="DR68" s="198"/>
      <c r="DS68" s="198"/>
      <c r="DT68" s="198"/>
      <c r="DU68" s="198"/>
      <c r="DV68" s="198"/>
      <c r="DW68" s="198"/>
      <c r="DX68" s="198"/>
      <c r="DY68" s="198"/>
      <c r="DZ68" s="198"/>
      <c r="EA68" s="198"/>
      <c r="EB68" s="198"/>
      <c r="EC68" s="198"/>
      <c r="ED68" s="198"/>
      <c r="EE68" s="198"/>
      <c r="EF68" s="198"/>
      <c r="EG68" s="198"/>
      <c r="EH68" s="198"/>
      <c r="EI68" s="198"/>
      <c r="EJ68" s="198"/>
      <c r="EK68" s="198"/>
      <c r="EL68" s="198"/>
      <c r="EM68" s="198"/>
      <c r="EN68" s="198"/>
      <c r="EO68" s="198"/>
      <c r="EP68" s="198"/>
      <c r="EQ68" s="198"/>
      <c r="ER68" s="198"/>
      <c r="ES68" s="198"/>
      <c r="ET68" s="198"/>
      <c r="EU68" s="198"/>
      <c r="EV68" s="198"/>
      <c r="EW68" s="198"/>
      <c r="EX68" s="198"/>
      <c r="EY68" s="198"/>
      <c r="EZ68" s="198"/>
      <c r="FA68" s="198"/>
      <c r="FB68" s="198"/>
      <c r="FC68" s="198"/>
      <c r="FD68" s="198"/>
      <c r="FE68" s="198"/>
      <c r="FF68" s="198"/>
      <c r="FG68" s="198"/>
      <c r="FH68" s="198"/>
      <c r="FI68" s="198"/>
      <c r="FJ68" s="198"/>
      <c r="FK68" s="198"/>
      <c r="FL68" s="198"/>
      <c r="FM68" s="198"/>
      <c r="FN68" s="198"/>
      <c r="FO68" s="198"/>
      <c r="FP68" s="198"/>
      <c r="FQ68" s="198"/>
      <c r="FR68" s="198"/>
      <c r="FS68" s="198"/>
      <c r="FT68" s="198"/>
      <c r="FU68" s="198"/>
      <c r="FV68" s="198"/>
      <c r="FW68" s="198"/>
      <c r="FX68" s="198"/>
      <c r="FY68" s="198"/>
      <c r="FZ68" s="198"/>
      <c r="GA68" s="198"/>
      <c r="GB68" s="198"/>
      <c r="GC68" s="198"/>
      <c r="GD68" s="198"/>
      <c r="GE68" s="198"/>
      <c r="GF68" s="198"/>
      <c r="GG68" s="198"/>
      <c r="GH68" s="198"/>
      <c r="GI68" s="198"/>
      <c r="GJ68" s="198"/>
      <c r="GK68" s="198"/>
      <c r="GL68" s="198"/>
      <c r="GM68" s="198"/>
      <c r="GN68" s="198"/>
      <c r="GO68" s="198"/>
      <c r="GP68" s="198"/>
      <c r="GQ68" s="198"/>
      <c r="GR68" s="198"/>
      <c r="GS68" s="198"/>
      <c r="GT68" s="198"/>
      <c r="GU68" s="198"/>
      <c r="GV68" s="198"/>
      <c r="GW68" s="198"/>
      <c r="GX68" s="198"/>
      <c r="GY68" s="198"/>
      <c r="GZ68" s="198"/>
      <c r="HA68" s="198"/>
      <c r="HB68" s="198"/>
      <c r="HC68" s="198"/>
      <c r="HD68" s="198"/>
      <c r="HE68" s="198"/>
      <c r="HF68" s="198"/>
      <c r="HG68" s="198"/>
      <c r="HH68" s="198"/>
      <c r="HI68" s="198"/>
      <c r="HJ68" s="198"/>
      <c r="HK68" s="198"/>
      <c r="HL68" s="198"/>
      <c r="HM68" s="198"/>
      <c r="HN68" s="198"/>
      <c r="HO68" s="198"/>
      <c r="HP68" s="198"/>
      <c r="HQ68" s="198"/>
      <c r="HR68" s="198"/>
      <c r="HS68" s="198"/>
      <c r="HT68" s="198"/>
      <c r="HU68" s="198"/>
      <c r="HV68" s="198"/>
      <c r="HW68" s="198"/>
      <c r="HX68" s="198"/>
      <c r="HY68" s="198"/>
      <c r="HZ68" s="198"/>
      <c r="IA68" s="198"/>
      <c r="IB68" s="198"/>
      <c r="IC68" s="198"/>
      <c r="ID68" s="198"/>
      <c r="IE68" s="198"/>
      <c r="IF68" s="198"/>
      <c r="IG68" s="198"/>
    </row>
    <row r="69" spans="1:241" ht="12.75" customHeight="1">
      <c r="A69" s="200" t="s">
        <v>3553</v>
      </c>
      <c r="B69" s="198"/>
      <c r="C69" s="629"/>
      <c r="D69" s="201" t="s">
        <v>3378</v>
      </c>
      <c r="E69" s="217" t="s">
        <v>2604</v>
      </c>
      <c r="F69" s="253"/>
      <c r="G69" s="568"/>
      <c r="H69" s="200"/>
      <c r="I69" s="198"/>
      <c r="J69" s="198"/>
      <c r="K69" s="198"/>
      <c r="L69" s="198"/>
      <c r="M69" s="254"/>
      <c r="N69" s="568"/>
      <c r="O69" s="198"/>
      <c r="P69" s="198"/>
      <c r="Q69" s="198"/>
      <c r="R69" s="198"/>
      <c r="S69" s="198"/>
      <c r="T69" s="198"/>
      <c r="U69" s="198"/>
      <c r="V69" s="198"/>
      <c r="W69" s="198"/>
      <c r="X69" s="198"/>
      <c r="Y69" s="198"/>
      <c r="Z69" s="198"/>
      <c r="AA69" s="198"/>
      <c r="AB69" s="198"/>
      <c r="AC69" s="198"/>
      <c r="AD69" s="198"/>
      <c r="AE69" s="198"/>
      <c r="AF69" s="198"/>
      <c r="AG69" s="198"/>
      <c r="AH69" s="198"/>
      <c r="AI69" s="198"/>
      <c r="AJ69" s="198"/>
      <c r="AK69" s="198"/>
      <c r="AL69" s="198"/>
      <c r="AM69" s="198"/>
      <c r="AN69" s="198"/>
      <c r="AO69" s="198"/>
      <c r="AP69" s="198"/>
      <c r="AQ69" s="198"/>
      <c r="AR69" s="198"/>
      <c r="AS69" s="198"/>
      <c r="AT69" s="198"/>
      <c r="AU69" s="198"/>
      <c r="AV69" s="198"/>
      <c r="AW69" s="198"/>
      <c r="AX69" s="198"/>
      <c r="AY69" s="198"/>
      <c r="AZ69" s="198"/>
      <c r="BA69" s="198"/>
      <c r="BB69" s="198"/>
      <c r="BC69" s="198"/>
      <c r="BD69" s="198"/>
      <c r="BE69" s="198"/>
      <c r="BF69" s="198"/>
      <c r="BG69" s="198"/>
      <c r="BH69" s="198"/>
      <c r="BI69" s="198"/>
      <c r="BJ69" s="198"/>
      <c r="BK69" s="198"/>
      <c r="BL69" s="198"/>
      <c r="BM69" s="198"/>
      <c r="BN69" s="198"/>
      <c r="BO69" s="198"/>
      <c r="BP69" s="198"/>
      <c r="BQ69" s="198"/>
      <c r="BR69" s="198"/>
      <c r="BS69" s="198"/>
      <c r="BT69" s="198"/>
      <c r="BU69" s="198"/>
      <c r="BV69" s="198"/>
      <c r="BW69" s="198"/>
      <c r="BX69" s="198"/>
      <c r="BY69" s="198"/>
      <c r="BZ69" s="198"/>
      <c r="CA69" s="198"/>
      <c r="CB69" s="198"/>
      <c r="CC69" s="198"/>
      <c r="CD69" s="198"/>
      <c r="CE69" s="198"/>
      <c r="CF69" s="198"/>
      <c r="CG69" s="198"/>
      <c r="CH69" s="198"/>
      <c r="CI69" s="198"/>
      <c r="CJ69" s="198"/>
      <c r="CK69" s="198"/>
      <c r="CL69" s="198"/>
      <c r="CM69" s="198"/>
      <c r="CN69" s="198"/>
      <c r="CO69" s="198"/>
      <c r="CP69" s="198"/>
      <c r="CQ69" s="198"/>
      <c r="CR69" s="198"/>
      <c r="CS69" s="198"/>
      <c r="CT69" s="198"/>
      <c r="CU69" s="198"/>
      <c r="CV69" s="198"/>
      <c r="CW69" s="198"/>
      <c r="CX69" s="198"/>
      <c r="CY69" s="198"/>
      <c r="CZ69" s="198"/>
      <c r="DA69" s="198"/>
      <c r="DB69" s="198"/>
      <c r="DC69" s="198"/>
      <c r="DD69" s="198"/>
      <c r="DE69" s="198"/>
      <c r="DF69" s="198"/>
      <c r="DG69" s="198"/>
      <c r="DH69" s="198"/>
      <c r="DI69" s="198"/>
      <c r="DJ69" s="198"/>
      <c r="DK69" s="198"/>
      <c r="DL69" s="198"/>
      <c r="DM69" s="198"/>
      <c r="DN69" s="198"/>
      <c r="DO69" s="198"/>
      <c r="DP69" s="198"/>
      <c r="DQ69" s="198"/>
      <c r="DR69" s="198"/>
      <c r="DS69" s="198"/>
      <c r="DT69" s="198"/>
      <c r="DU69" s="198"/>
      <c r="DV69" s="198"/>
      <c r="DW69" s="198"/>
      <c r="DX69" s="198"/>
      <c r="DY69" s="198"/>
      <c r="DZ69" s="198"/>
      <c r="EA69" s="198"/>
      <c r="EB69" s="198"/>
      <c r="EC69" s="198"/>
      <c r="ED69" s="198"/>
      <c r="EE69" s="198"/>
      <c r="EF69" s="198"/>
      <c r="EG69" s="198"/>
      <c r="EH69" s="198"/>
      <c r="EI69" s="198"/>
      <c r="EJ69" s="198"/>
      <c r="EK69" s="198"/>
      <c r="EL69" s="198"/>
      <c r="EM69" s="198"/>
      <c r="EN69" s="198"/>
      <c r="EO69" s="198"/>
      <c r="EP69" s="198"/>
      <c r="EQ69" s="198"/>
      <c r="ER69" s="198"/>
      <c r="ES69" s="198"/>
      <c r="ET69" s="198"/>
      <c r="EU69" s="198"/>
      <c r="EV69" s="198"/>
      <c r="EW69" s="198"/>
      <c r="EX69" s="198"/>
      <c r="EY69" s="198"/>
      <c r="EZ69" s="198"/>
      <c r="FA69" s="198"/>
      <c r="FB69" s="198"/>
      <c r="FC69" s="198"/>
      <c r="FD69" s="198"/>
      <c r="FE69" s="198"/>
      <c r="FF69" s="198"/>
      <c r="FG69" s="198"/>
      <c r="FH69" s="198"/>
      <c r="FI69" s="198"/>
      <c r="FJ69" s="198"/>
      <c r="FK69" s="198"/>
      <c r="FL69" s="198"/>
      <c r="FM69" s="198"/>
      <c r="FN69" s="198"/>
      <c r="FO69" s="198"/>
      <c r="FP69" s="198"/>
      <c r="FQ69" s="198"/>
      <c r="FR69" s="198"/>
      <c r="FS69" s="198"/>
      <c r="FT69" s="198"/>
      <c r="FU69" s="198"/>
      <c r="FV69" s="198"/>
      <c r="FW69" s="198"/>
      <c r="FX69" s="198"/>
      <c r="FY69" s="198"/>
      <c r="FZ69" s="198"/>
      <c r="GA69" s="198"/>
      <c r="GB69" s="198"/>
      <c r="GC69" s="198"/>
      <c r="GD69" s="198"/>
      <c r="GE69" s="198"/>
      <c r="GF69" s="198"/>
      <c r="GG69" s="198"/>
      <c r="GH69" s="198"/>
      <c r="GI69" s="198"/>
      <c r="GJ69" s="198"/>
      <c r="GK69" s="198"/>
      <c r="GL69" s="198"/>
      <c r="GM69" s="198"/>
      <c r="GN69" s="198"/>
      <c r="GO69" s="198"/>
      <c r="GP69" s="198"/>
      <c r="GQ69" s="198"/>
      <c r="GR69" s="198"/>
      <c r="GS69" s="198"/>
      <c r="GT69" s="198"/>
      <c r="GU69" s="198"/>
      <c r="GV69" s="198"/>
      <c r="GW69" s="198"/>
      <c r="GX69" s="198"/>
      <c r="GY69" s="198"/>
      <c r="GZ69" s="198"/>
      <c r="HA69" s="198"/>
      <c r="HB69" s="198"/>
      <c r="HC69" s="198"/>
      <c r="HD69" s="198"/>
      <c r="HE69" s="198"/>
      <c r="HF69" s="198"/>
      <c r="HG69" s="198"/>
      <c r="HH69" s="198"/>
      <c r="HI69" s="198"/>
      <c r="HJ69" s="198"/>
      <c r="HK69" s="198"/>
      <c r="HL69" s="198"/>
      <c r="HM69" s="198"/>
      <c r="HN69" s="198"/>
      <c r="HO69" s="198"/>
      <c r="HP69" s="198"/>
      <c r="HQ69" s="198"/>
      <c r="HR69" s="198"/>
      <c r="HS69" s="198"/>
      <c r="HT69" s="198"/>
      <c r="HU69" s="198"/>
      <c r="HV69" s="198"/>
      <c r="HW69" s="198"/>
      <c r="HX69" s="198"/>
      <c r="HY69" s="198"/>
      <c r="HZ69" s="198"/>
      <c r="IA69" s="198"/>
      <c r="IB69" s="198"/>
      <c r="IC69" s="198"/>
      <c r="ID69" s="198"/>
      <c r="IE69" s="198"/>
      <c r="IF69" s="198"/>
      <c r="IG69" s="198"/>
    </row>
    <row r="70" spans="1:241" ht="12.75" customHeight="1">
      <c r="A70" s="200"/>
      <c r="B70" s="198"/>
      <c r="C70" s="629"/>
      <c r="D70" s="201" t="s">
        <v>3379</v>
      </c>
      <c r="E70" s="255" t="s">
        <v>5133</v>
      </c>
      <c r="F70" s="222" t="s">
        <v>5134</v>
      </c>
      <c r="G70" s="568"/>
      <c r="H70" s="200"/>
      <c r="I70" s="198"/>
      <c r="J70" s="198"/>
      <c r="K70" s="198"/>
      <c r="L70" s="256"/>
      <c r="M70" s="198"/>
      <c r="N70" s="568"/>
    </row>
    <row r="71" spans="1:241" ht="12.75" customHeight="1">
      <c r="A71" s="207" t="s">
        <v>1469</v>
      </c>
      <c r="B71" s="208"/>
      <c r="C71" s="630"/>
      <c r="D71" s="208"/>
      <c r="E71" s="208"/>
      <c r="F71" s="208"/>
      <c r="G71" s="209"/>
      <c r="H71" s="200"/>
      <c r="I71" s="198"/>
      <c r="J71" s="198"/>
      <c r="K71" s="198"/>
      <c r="L71" s="198"/>
      <c r="M71" s="198"/>
      <c r="N71" s="568"/>
    </row>
    <row r="72" spans="1:241" ht="12.75" customHeight="1">
      <c r="A72" s="207" t="s">
        <v>190</v>
      </c>
      <c r="B72" s="208"/>
      <c r="C72" s="630"/>
      <c r="D72" s="208"/>
      <c r="E72" s="208"/>
      <c r="F72" s="208"/>
      <c r="G72" s="209"/>
      <c r="H72" s="258"/>
      <c r="I72" s="198"/>
      <c r="J72" s="198"/>
      <c r="K72" s="660"/>
      <c r="L72" s="198"/>
      <c r="M72" s="198"/>
      <c r="N72" s="568"/>
    </row>
    <row r="73" spans="1:241" ht="12.75" customHeight="1">
      <c r="A73" s="216"/>
      <c r="B73" s="201"/>
      <c r="C73" s="632" t="s">
        <v>1042</v>
      </c>
      <c r="D73" s="217" t="s">
        <v>781</v>
      </c>
      <c r="E73" s="217" t="s">
        <v>782</v>
      </c>
      <c r="F73" s="201"/>
      <c r="G73" s="218"/>
      <c r="H73" s="200"/>
      <c r="I73" s="247"/>
      <c r="J73" s="198"/>
      <c r="K73" s="660"/>
      <c r="L73" s="198"/>
      <c r="M73" s="198"/>
      <c r="N73" s="569"/>
    </row>
    <row r="74" spans="1:241" ht="12.75" customHeight="1">
      <c r="A74" s="216"/>
      <c r="B74" s="217" t="s">
        <v>193</v>
      </c>
      <c r="C74" s="632" t="s">
        <v>783</v>
      </c>
      <c r="D74" s="217" t="s">
        <v>784</v>
      </c>
      <c r="E74" s="217" t="s">
        <v>310</v>
      </c>
      <c r="F74" s="219"/>
      <c r="G74" s="257"/>
      <c r="H74" s="200"/>
      <c r="I74" s="198"/>
      <c r="J74" s="198"/>
      <c r="K74" s="660"/>
      <c r="L74" s="198"/>
      <c r="M74" s="198"/>
      <c r="N74" s="569"/>
    </row>
    <row r="75" spans="1:241" ht="12.75" customHeight="1">
      <c r="A75" s="216" t="s">
        <v>339</v>
      </c>
      <c r="B75" s="217" t="s">
        <v>201</v>
      </c>
      <c r="C75" s="632" t="s">
        <v>311</v>
      </c>
      <c r="D75" s="217" t="s">
        <v>312</v>
      </c>
      <c r="E75" s="217" t="s">
        <v>313</v>
      </c>
      <c r="F75" s="217" t="s">
        <v>2311</v>
      </c>
      <c r="G75" s="220" t="s">
        <v>2311</v>
      </c>
      <c r="H75" s="200"/>
      <c r="I75" s="198"/>
      <c r="J75" s="198"/>
      <c r="K75" s="198"/>
      <c r="L75" s="198"/>
      <c r="M75" s="198"/>
      <c r="N75" s="569"/>
    </row>
    <row r="76" spans="1:241" ht="12.75" customHeight="1">
      <c r="A76" s="221" t="s">
        <v>342</v>
      </c>
      <c r="B76" s="222" t="s">
        <v>2004</v>
      </c>
      <c r="C76" s="661" t="s">
        <v>3034</v>
      </c>
      <c r="D76" s="222" t="s">
        <v>3035</v>
      </c>
      <c r="E76" s="222" t="s">
        <v>3036</v>
      </c>
      <c r="F76" s="222" t="s">
        <v>3037</v>
      </c>
      <c r="G76" s="223" t="s">
        <v>314</v>
      </c>
      <c r="H76" s="200"/>
      <c r="I76" s="198"/>
      <c r="J76" s="198"/>
      <c r="K76" s="198"/>
      <c r="L76" s="198"/>
      <c r="M76" s="198"/>
      <c r="N76" s="569"/>
    </row>
    <row r="77" spans="1:241" ht="12.75" customHeight="1">
      <c r="A77" s="216"/>
      <c r="B77" s="224" t="s">
        <v>207</v>
      </c>
      <c r="C77" s="632"/>
      <c r="D77" s="201"/>
      <c r="E77" s="201"/>
      <c r="F77" s="201"/>
      <c r="G77" s="218"/>
      <c r="H77" s="200"/>
      <c r="I77" s="198"/>
      <c r="J77" s="198"/>
      <c r="K77" s="198"/>
      <c r="L77" s="198"/>
      <c r="M77" s="198"/>
      <c r="N77" s="569"/>
    </row>
    <row r="78" spans="1:241" ht="12.75" customHeight="1">
      <c r="A78" s="216">
        <v>1</v>
      </c>
      <c r="B78" s="224" t="s">
        <v>208</v>
      </c>
      <c r="C78" s="662"/>
      <c r="D78" s="225"/>
      <c r="E78" s="225"/>
      <c r="F78" s="225"/>
      <c r="G78" s="238"/>
      <c r="H78" s="258"/>
      <c r="I78" s="247"/>
      <c r="J78" s="247"/>
      <c r="K78" s="248"/>
      <c r="L78" s="248"/>
      <c r="M78" s="247"/>
      <c r="N78" s="569"/>
    </row>
    <row r="79" spans="1:241" ht="12.75" customHeight="1">
      <c r="A79" s="216">
        <v>2</v>
      </c>
      <c r="B79" s="224" t="s">
        <v>209</v>
      </c>
      <c r="C79" s="637"/>
      <c r="D79" s="225"/>
      <c r="E79" s="228"/>
      <c r="F79" s="228"/>
      <c r="G79" s="234"/>
      <c r="H79" s="235"/>
      <c r="I79" s="247"/>
      <c r="J79" s="248"/>
      <c r="K79" s="248"/>
      <c r="L79" s="248"/>
      <c r="M79" s="248"/>
      <c r="N79" s="569"/>
    </row>
    <row r="80" spans="1:241" ht="12.75" customHeight="1">
      <c r="A80" s="216">
        <v>3</v>
      </c>
      <c r="B80" s="224" t="s">
        <v>210</v>
      </c>
      <c r="C80" s="637"/>
      <c r="D80" s="228"/>
      <c r="E80" s="228"/>
      <c r="F80" s="228"/>
      <c r="G80" s="234"/>
      <c r="H80" s="235"/>
      <c r="I80" s="248"/>
      <c r="J80" s="248"/>
      <c r="K80" s="248"/>
      <c r="L80" s="248"/>
      <c r="M80" s="248"/>
      <c r="N80" s="569"/>
    </row>
    <row r="81" spans="1:14" ht="12.75" customHeight="1">
      <c r="A81" s="216">
        <v>4</v>
      </c>
      <c r="B81" s="224" t="s">
        <v>211</v>
      </c>
      <c r="C81" s="637"/>
      <c r="D81" s="228"/>
      <c r="E81" s="228"/>
      <c r="F81" s="228"/>
      <c r="G81" s="234"/>
      <c r="H81" s="235"/>
      <c r="I81" s="248"/>
      <c r="J81" s="248"/>
      <c r="K81" s="248"/>
      <c r="L81" s="248"/>
      <c r="M81" s="248"/>
      <c r="N81" s="569"/>
    </row>
    <row r="82" spans="1:14">
      <c r="A82" s="216">
        <v>5</v>
      </c>
      <c r="B82" s="224" t="s">
        <v>212</v>
      </c>
      <c r="C82" s="641">
        <f>SUM(C78:C81)</f>
        <v>0</v>
      </c>
      <c r="D82" s="229">
        <f>SUM(D78:D81)</f>
        <v>0</v>
      </c>
      <c r="E82" s="229">
        <f>SUM(E78:E81)</f>
        <v>0</v>
      </c>
      <c r="F82" s="229">
        <f>SUM(F78:F81)</f>
        <v>0</v>
      </c>
      <c r="G82" s="231">
        <f>SUM(G78:G81)</f>
        <v>0</v>
      </c>
      <c r="H82" s="235"/>
      <c r="I82" s="248"/>
      <c r="J82" s="248"/>
      <c r="K82" s="248"/>
      <c r="L82" s="248"/>
      <c r="M82" s="248"/>
      <c r="N82" s="569"/>
    </row>
    <row r="83" spans="1:14">
      <c r="A83" s="216"/>
      <c r="B83" s="224" t="s">
        <v>213</v>
      </c>
      <c r="C83" s="637"/>
      <c r="D83" s="228"/>
      <c r="E83" s="228"/>
      <c r="F83" s="228"/>
      <c r="G83" s="234"/>
      <c r="H83" s="235"/>
      <c r="I83" s="248"/>
      <c r="J83" s="248"/>
      <c r="K83" s="248"/>
      <c r="L83" s="248"/>
      <c r="M83" s="248"/>
      <c r="N83" s="569"/>
    </row>
    <row r="84" spans="1:14">
      <c r="A84" s="216">
        <v>6</v>
      </c>
      <c r="B84" s="224" t="s">
        <v>214</v>
      </c>
      <c r="C84" s="637"/>
      <c r="D84" s="228"/>
      <c r="E84" s="228"/>
      <c r="F84" s="228"/>
      <c r="G84" s="234"/>
      <c r="H84" s="235"/>
      <c r="I84" s="248"/>
      <c r="J84" s="248"/>
      <c r="K84" s="248"/>
      <c r="L84" s="248"/>
      <c r="M84" s="248"/>
      <c r="N84" s="569"/>
    </row>
    <row r="85" spans="1:14" ht="23.25">
      <c r="A85" s="216">
        <v>7</v>
      </c>
      <c r="B85" s="224" t="s">
        <v>215</v>
      </c>
      <c r="C85" s="637"/>
      <c r="D85" s="228"/>
      <c r="E85" s="228"/>
      <c r="F85" s="228"/>
      <c r="G85" s="234"/>
      <c r="H85" s="259" t="s">
        <v>315</v>
      </c>
      <c r="I85" s="260"/>
      <c r="J85" s="260"/>
      <c r="K85" s="260"/>
      <c r="L85" s="260"/>
      <c r="M85" s="260"/>
      <c r="N85" s="570"/>
    </row>
    <row r="86" spans="1:14">
      <c r="A86" s="216">
        <v>8</v>
      </c>
      <c r="B86" s="224" t="s">
        <v>4941</v>
      </c>
      <c r="C86" s="637"/>
      <c r="D86" s="228"/>
      <c r="E86" s="228"/>
      <c r="F86" s="228"/>
      <c r="G86" s="234"/>
      <c r="H86" s="235"/>
      <c r="I86" s="248"/>
      <c r="J86" s="248"/>
      <c r="K86" s="248"/>
      <c r="L86" s="248"/>
      <c r="M86" s="248"/>
      <c r="N86" s="569"/>
    </row>
    <row r="87" spans="1:14">
      <c r="A87" s="216">
        <v>9</v>
      </c>
      <c r="B87" s="224" t="s">
        <v>4528</v>
      </c>
      <c r="C87" s="637"/>
      <c r="D87" s="228"/>
      <c r="E87" s="228"/>
      <c r="F87" s="228"/>
      <c r="G87" s="234"/>
      <c r="H87" s="235"/>
      <c r="I87" s="248"/>
      <c r="J87" s="248"/>
      <c r="K87" s="248"/>
      <c r="L87" s="248"/>
      <c r="M87" s="248"/>
      <c r="N87" s="569"/>
    </row>
    <row r="88" spans="1:14">
      <c r="A88" s="216">
        <v>10</v>
      </c>
      <c r="B88" s="224" t="s">
        <v>3425</v>
      </c>
      <c r="C88" s="637" t="s">
        <v>2174</v>
      </c>
      <c r="D88" s="228"/>
      <c r="E88" s="228" t="s">
        <v>2174</v>
      </c>
      <c r="F88" s="228" t="s">
        <v>2174</v>
      </c>
      <c r="G88" s="234" t="s">
        <v>2174</v>
      </c>
      <c r="H88" s="235"/>
      <c r="I88" s="248"/>
      <c r="J88" s="248"/>
      <c r="K88" s="248"/>
      <c r="L88" s="248"/>
      <c r="M88" s="248"/>
      <c r="N88" s="569"/>
    </row>
    <row r="89" spans="1:14">
      <c r="A89" s="216">
        <v>11</v>
      </c>
      <c r="B89" s="224" t="s">
        <v>4529</v>
      </c>
      <c r="C89" s="637"/>
      <c r="D89" s="228"/>
      <c r="E89" s="228"/>
      <c r="F89" s="228"/>
      <c r="G89" s="234"/>
      <c r="H89" s="235"/>
      <c r="I89" s="248"/>
      <c r="J89" s="248"/>
      <c r="K89" s="248"/>
      <c r="L89" s="248"/>
      <c r="M89" s="248"/>
      <c r="N89" s="569"/>
    </row>
    <row r="90" spans="1:14">
      <c r="A90" s="216">
        <v>12</v>
      </c>
      <c r="B90" s="224" t="s">
        <v>3426</v>
      </c>
      <c r="C90" s="637"/>
      <c r="D90" s="228"/>
      <c r="E90" s="228"/>
      <c r="F90" s="228"/>
      <c r="G90" s="234"/>
      <c r="H90" s="235"/>
      <c r="I90" s="248"/>
      <c r="J90" s="248"/>
      <c r="K90" s="248"/>
      <c r="L90" s="248"/>
      <c r="M90" s="248"/>
      <c r="N90" s="569"/>
    </row>
    <row r="91" spans="1:14">
      <c r="A91" s="216">
        <v>13</v>
      </c>
      <c r="B91" s="224" t="s">
        <v>1421</v>
      </c>
      <c r="C91" s="637"/>
      <c r="D91" s="228"/>
      <c r="E91" s="228"/>
      <c r="F91" s="228"/>
      <c r="G91" s="234"/>
      <c r="H91" s="235"/>
      <c r="I91" s="248"/>
      <c r="J91" s="248"/>
      <c r="K91" s="248"/>
      <c r="L91" s="248"/>
      <c r="M91" s="248"/>
      <c r="N91" s="569"/>
    </row>
    <row r="92" spans="1:14">
      <c r="A92" s="216">
        <v>14</v>
      </c>
      <c r="B92" s="224" t="s">
        <v>3424</v>
      </c>
      <c r="C92" s="637"/>
      <c r="D92" s="228"/>
      <c r="E92" s="228"/>
      <c r="F92" s="228"/>
      <c r="G92" s="234"/>
      <c r="H92" s="235"/>
      <c r="I92" s="248"/>
      <c r="J92" s="248"/>
      <c r="K92" s="248"/>
      <c r="L92" s="248"/>
      <c r="M92" s="248"/>
      <c r="N92" s="569"/>
    </row>
    <row r="93" spans="1:14">
      <c r="A93" s="216">
        <v>15</v>
      </c>
      <c r="B93" s="224" t="s">
        <v>1445</v>
      </c>
      <c r="C93" s="637"/>
      <c r="D93" s="228"/>
      <c r="E93" s="228"/>
      <c r="F93" s="228"/>
      <c r="G93" s="234"/>
      <c r="H93" s="235"/>
      <c r="I93" s="248"/>
      <c r="J93" s="248"/>
      <c r="K93" s="248"/>
      <c r="L93" s="248"/>
      <c r="M93" s="248"/>
      <c r="N93" s="569"/>
    </row>
    <row r="94" spans="1:14">
      <c r="A94" s="216">
        <v>16</v>
      </c>
      <c r="B94" s="224" t="s">
        <v>4530</v>
      </c>
      <c r="C94" s="637" t="s">
        <v>2174</v>
      </c>
      <c r="D94" s="228"/>
      <c r="E94" s="228" t="s">
        <v>2174</v>
      </c>
      <c r="F94" s="228" t="s">
        <v>2174</v>
      </c>
      <c r="G94" s="234" t="s">
        <v>2174</v>
      </c>
      <c r="H94" s="235"/>
      <c r="I94" s="248"/>
      <c r="J94" s="248"/>
      <c r="K94" s="248"/>
      <c r="L94" s="248"/>
      <c r="M94" s="248"/>
      <c r="N94" s="569"/>
    </row>
    <row r="95" spans="1:14">
      <c r="A95" s="216">
        <v>17</v>
      </c>
      <c r="B95" s="224" t="s">
        <v>2174</v>
      </c>
      <c r="C95" s="637"/>
      <c r="D95" s="228"/>
      <c r="E95" s="228"/>
      <c r="F95" s="228"/>
      <c r="G95" s="234"/>
      <c r="H95" s="235"/>
      <c r="I95" s="248"/>
      <c r="J95" s="248"/>
      <c r="K95" s="248"/>
      <c r="L95" s="248"/>
      <c r="M95" s="248"/>
      <c r="N95" s="569"/>
    </row>
    <row r="96" spans="1:14">
      <c r="A96" s="216">
        <v>18</v>
      </c>
      <c r="B96" s="224" t="s">
        <v>2174</v>
      </c>
      <c r="C96" s="637"/>
      <c r="D96" s="228"/>
      <c r="E96" s="228"/>
      <c r="F96" s="228"/>
      <c r="G96" s="234"/>
      <c r="H96" s="235"/>
      <c r="I96" s="248"/>
      <c r="J96" s="248"/>
      <c r="K96" s="248"/>
      <c r="L96" s="248"/>
      <c r="M96" s="248"/>
      <c r="N96" s="569"/>
    </row>
    <row r="97" spans="1:14">
      <c r="A97" s="216">
        <v>19</v>
      </c>
      <c r="B97" s="224" t="s">
        <v>211</v>
      </c>
      <c r="C97" s="637"/>
      <c r="D97" s="228"/>
      <c r="E97" s="228"/>
      <c r="F97" s="228"/>
      <c r="G97" s="234"/>
      <c r="H97" s="235"/>
      <c r="I97" s="248"/>
      <c r="J97" s="248"/>
      <c r="K97" s="248"/>
      <c r="L97" s="248"/>
      <c r="M97" s="248"/>
      <c r="N97" s="569"/>
    </row>
    <row r="98" spans="1:14">
      <c r="A98" s="216">
        <v>20</v>
      </c>
      <c r="B98" s="224" t="s">
        <v>212</v>
      </c>
      <c r="C98" s="641">
        <f>SUM(C84:C97)</f>
        <v>0</v>
      </c>
      <c r="D98" s="229">
        <f>SUM(D84:D97)</f>
        <v>0</v>
      </c>
      <c r="E98" s="229">
        <f>SUM(E84:E97)</f>
        <v>0</v>
      </c>
      <c r="F98" s="229">
        <f>SUM(F84:F97)</f>
        <v>0</v>
      </c>
      <c r="G98" s="231">
        <f>SUM(G84:G97)</f>
        <v>0</v>
      </c>
      <c r="H98" s="235"/>
      <c r="I98" s="248"/>
      <c r="J98" s="248"/>
      <c r="K98" s="248"/>
      <c r="L98" s="248"/>
      <c r="M98" s="248"/>
      <c r="N98" s="569"/>
    </row>
    <row r="99" spans="1:14">
      <c r="A99" s="216"/>
      <c r="B99" s="224" t="s">
        <v>1446</v>
      </c>
      <c r="C99" s="637"/>
      <c r="D99" s="228"/>
      <c r="E99" s="228"/>
      <c r="F99" s="228"/>
      <c r="G99" s="234"/>
      <c r="H99" s="235"/>
      <c r="I99" s="248"/>
      <c r="J99" s="248"/>
      <c r="K99" s="248"/>
      <c r="L99" s="248"/>
      <c r="M99" s="248"/>
      <c r="N99" s="569"/>
    </row>
    <row r="100" spans="1:14">
      <c r="A100" s="216">
        <v>21</v>
      </c>
      <c r="B100" s="224" t="s">
        <v>1447</v>
      </c>
      <c r="C100" s="663">
        <v>310817.3</v>
      </c>
      <c r="D100" s="228"/>
      <c r="E100" s="228"/>
      <c r="F100" s="228">
        <v>0</v>
      </c>
      <c r="G100" s="234"/>
      <c r="H100" s="235"/>
      <c r="I100" s="248"/>
      <c r="J100" s="248"/>
      <c r="K100" s="248"/>
      <c r="L100" s="248"/>
      <c r="M100" s="248"/>
      <c r="N100" s="569"/>
    </row>
    <row r="101" spans="1:14">
      <c r="A101" s="216">
        <v>22</v>
      </c>
      <c r="B101" s="224" t="s">
        <v>1448</v>
      </c>
      <c r="C101" s="637"/>
      <c r="D101" s="228"/>
      <c r="E101" s="228"/>
      <c r="F101" s="228">
        <v>0</v>
      </c>
      <c r="G101" s="234"/>
      <c r="H101" s="235"/>
      <c r="I101" s="248"/>
      <c r="J101" s="248"/>
      <c r="K101" s="248"/>
      <c r="L101" s="248"/>
      <c r="M101" s="248"/>
      <c r="N101" s="569"/>
    </row>
    <row r="102" spans="1:14">
      <c r="A102" s="216">
        <v>23</v>
      </c>
      <c r="B102" s="224" t="s">
        <v>1449</v>
      </c>
      <c r="C102" s="637"/>
      <c r="D102" s="228"/>
      <c r="E102" s="228"/>
      <c r="F102" s="228"/>
      <c r="G102" s="234"/>
      <c r="H102" s="235"/>
      <c r="I102" s="248"/>
      <c r="J102" s="248"/>
      <c r="K102" s="248"/>
      <c r="L102" s="248"/>
      <c r="M102" s="248"/>
      <c r="N102" s="569"/>
    </row>
    <row r="103" spans="1:14">
      <c r="A103" s="216">
        <v>24</v>
      </c>
      <c r="B103" s="224" t="s">
        <v>776</v>
      </c>
      <c r="C103" s="637"/>
      <c r="D103" s="228"/>
      <c r="E103" s="228"/>
      <c r="F103" s="228"/>
      <c r="G103" s="234"/>
      <c r="H103" s="235"/>
      <c r="I103" s="248"/>
      <c r="J103" s="248"/>
      <c r="K103" s="248"/>
      <c r="L103" s="248"/>
      <c r="M103" s="248"/>
      <c r="N103" s="569"/>
    </row>
    <row r="104" spans="1:14">
      <c r="A104" s="216">
        <v>25</v>
      </c>
      <c r="B104" s="224" t="s">
        <v>777</v>
      </c>
      <c r="C104" s="637"/>
      <c r="D104" s="228"/>
      <c r="E104" s="228"/>
      <c r="F104" s="228"/>
      <c r="G104" s="234"/>
      <c r="H104" s="235"/>
      <c r="I104" s="248"/>
      <c r="J104" s="248"/>
      <c r="K104" s="248"/>
      <c r="L104" s="248"/>
      <c r="M104" s="248"/>
      <c r="N104" s="569"/>
    </row>
    <row r="105" spans="1:14">
      <c r="A105" s="216">
        <v>26</v>
      </c>
      <c r="B105" s="224" t="s">
        <v>1445</v>
      </c>
      <c r="C105" s="637"/>
      <c r="D105" s="228"/>
      <c r="E105" s="228"/>
      <c r="F105" s="228"/>
      <c r="G105" s="234"/>
      <c r="H105" s="235"/>
      <c r="I105" s="248"/>
      <c r="J105" s="248"/>
      <c r="K105" s="248"/>
      <c r="L105" s="248"/>
      <c r="M105" s="248"/>
      <c r="N105" s="569"/>
    </row>
    <row r="106" spans="1:14">
      <c r="A106" s="216">
        <v>27</v>
      </c>
      <c r="B106" s="224" t="s">
        <v>211</v>
      </c>
      <c r="C106" s="637"/>
      <c r="D106" s="228"/>
      <c r="E106" s="228"/>
      <c r="F106" s="228"/>
      <c r="G106" s="234"/>
      <c r="H106" s="235"/>
      <c r="I106" s="248"/>
      <c r="J106" s="248"/>
      <c r="K106" s="248"/>
      <c r="L106" s="248"/>
      <c r="M106" s="248"/>
      <c r="N106" s="569"/>
    </row>
    <row r="107" spans="1:14">
      <c r="A107" s="216">
        <v>28</v>
      </c>
      <c r="B107" s="224" t="s">
        <v>212</v>
      </c>
      <c r="C107" s="641">
        <f>SUM(C100:C106)</f>
        <v>310817.3</v>
      </c>
      <c r="D107" s="229">
        <f>SUM(D100:D106)</f>
        <v>0</v>
      </c>
      <c r="E107" s="229">
        <f>SUM(E100:E106)</f>
        <v>0</v>
      </c>
      <c r="F107" s="229">
        <f>SUM(F100:F106)</f>
        <v>0</v>
      </c>
      <c r="G107" s="231">
        <f>SUM(G100:G106)</f>
        <v>0</v>
      </c>
      <c r="H107" s="235"/>
      <c r="I107" s="248"/>
      <c r="J107" s="248"/>
      <c r="K107" s="248"/>
      <c r="L107" s="248"/>
      <c r="M107" s="248"/>
      <c r="N107" s="569"/>
    </row>
    <row r="108" spans="1:14">
      <c r="A108" s="216"/>
      <c r="B108" s="224" t="s">
        <v>778</v>
      </c>
      <c r="C108" s="637"/>
      <c r="D108" s="228"/>
      <c r="E108" s="228"/>
      <c r="F108" s="228"/>
      <c r="G108" s="234"/>
      <c r="H108" s="235"/>
      <c r="I108" s="248"/>
      <c r="J108" s="248"/>
      <c r="K108" s="248"/>
      <c r="L108" s="248"/>
      <c r="M108" s="248"/>
      <c r="N108" s="569"/>
    </row>
    <row r="109" spans="1:14">
      <c r="A109" s="216">
        <v>29</v>
      </c>
      <c r="B109" s="224"/>
      <c r="C109" s="632"/>
      <c r="D109" s="201"/>
      <c r="E109" s="201"/>
      <c r="F109" s="201"/>
      <c r="G109" s="218"/>
      <c r="H109" s="200"/>
      <c r="I109" s="198"/>
      <c r="J109" s="198"/>
      <c r="K109" s="198"/>
      <c r="L109" s="198"/>
      <c r="M109" s="198"/>
      <c r="N109" s="569"/>
    </row>
    <row r="110" spans="1:14">
      <c r="A110" s="216">
        <v>30</v>
      </c>
      <c r="B110" s="224"/>
      <c r="C110" s="637"/>
      <c r="D110" s="228"/>
      <c r="E110" s="228"/>
      <c r="F110" s="228"/>
      <c r="G110" s="234"/>
      <c r="H110" s="235"/>
      <c r="I110" s="248"/>
      <c r="J110" s="248"/>
      <c r="K110" s="248"/>
      <c r="L110" s="248"/>
      <c r="M110" s="248"/>
      <c r="N110" s="569"/>
    </row>
    <row r="111" spans="1:14">
      <c r="A111" s="216">
        <v>31</v>
      </c>
      <c r="B111" s="261"/>
      <c r="C111" s="637"/>
      <c r="D111" s="228"/>
      <c r="E111" s="228"/>
      <c r="F111" s="228"/>
      <c r="G111" s="238"/>
      <c r="H111" s="235"/>
      <c r="I111" s="248"/>
      <c r="J111" s="248"/>
      <c r="K111" s="248"/>
      <c r="L111" s="248"/>
      <c r="M111" s="248"/>
      <c r="N111" s="569"/>
    </row>
    <row r="112" spans="1:14">
      <c r="A112" s="216">
        <v>32</v>
      </c>
      <c r="B112" s="201"/>
      <c r="C112" s="632"/>
      <c r="D112" s="201"/>
      <c r="E112" s="201"/>
      <c r="F112" s="201"/>
      <c r="G112" s="238"/>
      <c r="H112" s="200"/>
      <c r="I112" s="198"/>
      <c r="J112" s="198"/>
      <c r="K112" s="198"/>
      <c r="L112" s="198"/>
      <c r="M112" s="198"/>
      <c r="N112" s="569"/>
    </row>
    <row r="113" spans="1:14">
      <c r="A113" s="216">
        <v>33</v>
      </c>
      <c r="B113" s="201"/>
      <c r="C113" s="637"/>
      <c r="D113" s="228"/>
      <c r="E113" s="228"/>
      <c r="F113" s="228"/>
      <c r="G113" s="234"/>
      <c r="H113" s="235"/>
      <c r="I113" s="248"/>
      <c r="J113" s="248"/>
      <c r="K113" s="248"/>
      <c r="L113" s="248"/>
      <c r="M113" s="248"/>
      <c r="N113" s="569"/>
    </row>
    <row r="114" spans="1:14">
      <c r="A114" s="216">
        <v>34</v>
      </c>
      <c r="B114" s="201"/>
      <c r="C114" s="632"/>
      <c r="D114" s="201"/>
      <c r="E114" s="201"/>
      <c r="F114" s="201"/>
      <c r="G114" s="234"/>
      <c r="H114" s="200"/>
      <c r="I114" s="198"/>
      <c r="J114" s="198"/>
      <c r="K114" s="198"/>
      <c r="L114" s="198"/>
      <c r="M114" s="198"/>
      <c r="N114" s="569"/>
    </row>
    <row r="115" spans="1:14">
      <c r="A115" s="216">
        <v>35</v>
      </c>
      <c r="B115" s="201"/>
      <c r="C115" s="632"/>
      <c r="D115" s="201"/>
      <c r="E115" s="201"/>
      <c r="F115" s="201"/>
      <c r="G115" s="234"/>
      <c r="H115" s="200"/>
      <c r="I115" s="198"/>
      <c r="J115" s="198"/>
      <c r="K115" s="198"/>
      <c r="L115" s="198"/>
      <c r="M115" s="198"/>
      <c r="N115" s="569"/>
    </row>
    <row r="116" spans="1:14">
      <c r="A116" s="216">
        <v>36</v>
      </c>
      <c r="B116" s="201"/>
      <c r="C116" s="637"/>
      <c r="D116" s="201"/>
      <c r="E116" s="201"/>
      <c r="F116" s="201"/>
      <c r="G116" s="239"/>
      <c r="H116" s="235"/>
      <c r="I116" s="248"/>
      <c r="J116" s="248"/>
      <c r="K116" s="248"/>
      <c r="L116" s="248"/>
      <c r="M116" s="248"/>
      <c r="N116" s="569"/>
    </row>
    <row r="117" spans="1:14">
      <c r="A117" s="216">
        <v>37</v>
      </c>
      <c r="B117" s="201"/>
      <c r="C117" s="632"/>
      <c r="D117" s="228"/>
      <c r="E117" s="228"/>
      <c r="F117" s="228"/>
      <c r="G117" s="239"/>
      <c r="H117" s="235"/>
      <c r="I117" s="248"/>
      <c r="J117" s="248"/>
      <c r="K117" s="248"/>
      <c r="L117" s="248"/>
      <c r="M117" s="248"/>
      <c r="N117" s="569"/>
    </row>
    <row r="118" spans="1:14">
      <c r="A118" s="216">
        <v>38</v>
      </c>
      <c r="B118" s="201"/>
      <c r="C118" s="637"/>
      <c r="D118" s="228"/>
      <c r="E118" s="228"/>
      <c r="F118" s="228"/>
      <c r="G118" s="239"/>
      <c r="H118" s="235"/>
      <c r="I118" s="248"/>
      <c r="J118" s="248"/>
      <c r="K118" s="248"/>
      <c r="L118" s="248"/>
      <c r="M118" s="248"/>
      <c r="N118" s="569"/>
    </row>
    <row r="119" spans="1:14">
      <c r="A119" s="216">
        <v>39</v>
      </c>
      <c r="B119" s="201"/>
      <c r="C119" s="632"/>
      <c r="D119" s="201"/>
      <c r="E119" s="201"/>
      <c r="F119" s="201"/>
      <c r="G119" s="239"/>
      <c r="H119" s="235"/>
      <c r="I119" s="248"/>
      <c r="J119" s="248"/>
      <c r="K119" s="248"/>
      <c r="L119" s="248"/>
      <c r="M119" s="248"/>
      <c r="N119" s="569"/>
    </row>
    <row r="120" spans="1:14" ht="15.75" thickBot="1">
      <c r="A120" s="241">
        <v>40</v>
      </c>
      <c r="B120" s="262" t="s">
        <v>3025</v>
      </c>
      <c r="C120" s="646">
        <f>C82+C98+C107+SUM(C108:C119)</f>
        <v>310817.3</v>
      </c>
      <c r="D120" s="243">
        <f>D82+D98+D107+SUM(D108:D119)</f>
        <v>0</v>
      </c>
      <c r="E120" s="243">
        <f>E82+E98+E107+SUM(E108:E119)</f>
        <v>0</v>
      </c>
      <c r="F120" s="243">
        <f>F82+F98+F107+SUM(F108:F119)</f>
        <v>0</v>
      </c>
      <c r="G120" s="244">
        <f>G82+G98+G107+SUM(G108:G119)</f>
        <v>0</v>
      </c>
      <c r="H120" s="263"/>
      <c r="I120" s="264"/>
      <c r="J120" s="264"/>
      <c r="K120" s="264"/>
      <c r="L120" s="264"/>
      <c r="M120" s="264"/>
      <c r="N120" s="265"/>
    </row>
    <row r="122" spans="1:14" ht="18">
      <c r="A122" s="198" t="str">
        <f>A66</f>
        <v>FERC FORM NO.1 (ED.  12-96) NYPSC Modified-96</v>
      </c>
      <c r="B122" s="198"/>
      <c r="C122" s="656"/>
      <c r="D122" s="198"/>
      <c r="E122" s="252"/>
      <c r="F122" s="252"/>
      <c r="G122" s="252"/>
      <c r="H122" s="198" t="s">
        <v>316</v>
      </c>
      <c r="I122" s="249"/>
      <c r="J122" s="198"/>
      <c r="K122" s="198"/>
      <c r="L122" s="252"/>
      <c r="M122" s="252" t="s">
        <v>317</v>
      </c>
      <c r="N122" s="252"/>
    </row>
    <row r="123" spans="1:14">
      <c r="A123" s="252" t="s">
        <v>318</v>
      </c>
      <c r="B123" s="252"/>
      <c r="C123" s="629"/>
      <c r="D123" s="252"/>
      <c r="E123" s="252"/>
      <c r="F123" s="252"/>
      <c r="G123" s="252"/>
      <c r="H123" s="252" t="s">
        <v>319</v>
      </c>
      <c r="I123" s="252"/>
      <c r="J123" s="252"/>
      <c r="K123" s="252"/>
      <c r="L123" s="252"/>
      <c r="M123" s="252"/>
      <c r="N123" s="252"/>
    </row>
    <row r="126" spans="1:14" ht="15.75">
      <c r="C126" s="664" t="e">
        <f>C100-#REF!</f>
        <v>#REF!</v>
      </c>
    </row>
    <row r="127" spans="1:14" ht="15.75">
      <c r="C127" s="665" t="s">
        <v>4947</v>
      </c>
    </row>
    <row r="132" spans="1:3">
      <c r="A132" s="198"/>
      <c r="C132" s="629"/>
    </row>
    <row r="133" spans="1:3">
      <c r="A133" s="198"/>
    </row>
    <row r="134" spans="1:3">
      <c r="A134" s="198"/>
    </row>
    <row r="135" spans="1:3">
      <c r="A135" s="198"/>
    </row>
    <row r="136" spans="1:3">
      <c r="A136" s="198"/>
    </row>
    <row r="137" spans="1:3">
      <c r="A137" s="198"/>
    </row>
    <row r="138" spans="1:3">
      <c r="A138" s="198"/>
    </row>
    <row r="139" spans="1:3">
      <c r="A139" s="198"/>
    </row>
    <row r="140" spans="1:3">
      <c r="A140" s="198"/>
    </row>
    <row r="141" spans="1:3">
      <c r="A141" s="198"/>
    </row>
    <row r="142" spans="1:3">
      <c r="A142" s="198"/>
    </row>
  </sheetData>
  <pageMargins left="0.7" right="0.7" top="0.75" bottom="0.75" header="0.3" footer="0.3"/>
  <pageSetup scale="57" orientation="portrait" horizontalDpi="1200" verticalDpi="1200" r:id="rId1"/>
  <rowBreaks count="1" manualBreakCount="1">
    <brk id="67" max="13" man="1"/>
  </rowBreaks>
  <colBreaks count="1" manualBreakCount="1">
    <brk id="7" max="122" man="1"/>
  </colBreaks>
</worksheet>
</file>

<file path=xl/worksheets/sheet44.xml><?xml version="1.0" encoding="utf-8"?>
<worksheet xmlns="http://schemas.openxmlformats.org/spreadsheetml/2006/main" xmlns:r="http://schemas.openxmlformats.org/officeDocument/2006/relationships">
  <sheetPr transitionEvaluation="1" codeName="Sheet35">
    <tabColor rgb="FF00B050"/>
  </sheetPr>
  <dimension ref="A1:O133"/>
  <sheetViews>
    <sheetView defaultGridColor="0" view="pageBreakPreview" topLeftCell="B1" colorId="22" zoomScale="50" zoomScaleNormal="70" zoomScaleSheetLayoutView="50" workbookViewId="0">
      <selection activeCell="L3" sqref="L3"/>
    </sheetView>
  </sheetViews>
  <sheetFormatPr defaultColWidth="9.6640625" defaultRowHeight="15"/>
  <cols>
    <col min="1" max="1" width="4.6640625" style="199" customWidth="1"/>
    <col min="2" max="2" width="19.33203125" style="199" customWidth="1"/>
    <col min="3" max="3" width="15.6640625" style="199" customWidth="1"/>
    <col min="4" max="4" width="7.6640625" style="199" customWidth="1"/>
    <col min="5" max="5" width="15.6640625" style="199" customWidth="1"/>
    <col min="6" max="6" width="7.6640625" style="199" customWidth="1"/>
    <col min="7" max="7" width="15.6640625" style="199" customWidth="1"/>
    <col min="8" max="8" width="17.33203125" style="199" bestFit="1" customWidth="1"/>
    <col min="9" max="10" width="18.6640625" style="199" customWidth="1"/>
    <col min="11" max="12" width="20.6640625" style="199" customWidth="1"/>
    <col min="13" max="13" width="16.6640625" style="199" customWidth="1"/>
    <col min="14" max="14" width="4.6640625" style="199" customWidth="1"/>
    <col min="15" max="16384" width="9.6640625" style="199"/>
  </cols>
  <sheetData>
    <row r="1" spans="1:15">
      <c r="A1" s="572" t="s">
        <v>446</v>
      </c>
      <c r="B1" s="573"/>
      <c r="C1" s="575"/>
      <c r="D1" s="573" t="s">
        <v>1364</v>
      </c>
      <c r="E1" s="573"/>
      <c r="F1" s="1869" t="s">
        <v>1785</v>
      </c>
      <c r="G1" s="1870"/>
      <c r="H1" s="1871" t="s">
        <v>449</v>
      </c>
      <c r="I1" s="572" t="s">
        <v>446</v>
      </c>
      <c r="J1" s="575"/>
      <c r="K1" s="575" t="s">
        <v>429</v>
      </c>
      <c r="L1" s="576" t="s">
        <v>448</v>
      </c>
      <c r="M1" s="1872" t="s">
        <v>449</v>
      </c>
      <c r="N1" s="574"/>
      <c r="O1" s="198"/>
    </row>
    <row r="2" spans="1:15">
      <c r="A2" s="204" t="s">
        <v>3553</v>
      </c>
      <c r="B2" s="198"/>
      <c r="C2" s="205"/>
      <c r="D2" s="198" t="s">
        <v>90</v>
      </c>
      <c r="E2" s="198"/>
      <c r="F2" s="1873" t="s">
        <v>320</v>
      </c>
      <c r="G2" s="252"/>
      <c r="H2" s="218"/>
      <c r="I2" s="204" t="s">
        <v>3553</v>
      </c>
      <c r="J2" s="205"/>
      <c r="K2" s="205" t="s">
        <v>90</v>
      </c>
      <c r="L2" s="1874" t="s">
        <v>450</v>
      </c>
      <c r="M2" s="1875"/>
      <c r="N2" s="568"/>
      <c r="O2" s="198"/>
    </row>
    <row r="3" spans="1:15" ht="15" customHeight="1">
      <c r="A3" s="1876"/>
      <c r="B3" s="1877"/>
      <c r="C3" s="205"/>
      <c r="D3" s="198" t="s">
        <v>3379</v>
      </c>
      <c r="E3" s="198"/>
      <c r="F3" s="1694" t="s">
        <v>4662</v>
      </c>
      <c r="G3" s="1604"/>
      <c r="H3" s="223" t="s">
        <v>4660</v>
      </c>
      <c r="I3" s="200"/>
      <c r="J3" s="205"/>
      <c r="K3" s="205" t="s">
        <v>3379</v>
      </c>
      <c r="L3" s="1693" t="s">
        <v>4662</v>
      </c>
      <c r="M3" s="222" t="s">
        <v>4660</v>
      </c>
      <c r="N3" s="568"/>
      <c r="O3" s="198"/>
    </row>
    <row r="4" spans="1:15" ht="15" customHeight="1">
      <c r="A4" s="1878" t="s">
        <v>321</v>
      </c>
      <c r="B4" s="1879"/>
      <c r="C4" s="208"/>
      <c r="D4" s="208"/>
      <c r="E4" s="208"/>
      <c r="F4" s="208"/>
      <c r="G4" s="208"/>
      <c r="H4" s="209"/>
      <c r="I4" s="1878" t="s">
        <v>1678</v>
      </c>
      <c r="J4" s="208"/>
      <c r="K4" s="208"/>
      <c r="L4" s="208"/>
      <c r="M4" s="208"/>
      <c r="N4" s="209"/>
      <c r="O4" s="198"/>
    </row>
    <row r="5" spans="1:15">
      <c r="A5" s="200"/>
      <c r="B5" s="198" t="s">
        <v>1679</v>
      </c>
      <c r="C5" s="198"/>
      <c r="D5" s="198"/>
      <c r="E5" s="198"/>
      <c r="F5" s="198"/>
      <c r="G5" s="198"/>
      <c r="H5" s="568"/>
      <c r="I5" s="200"/>
      <c r="J5" s="198"/>
      <c r="K5" s="198"/>
      <c r="L5" s="198"/>
      <c r="M5" s="198"/>
      <c r="N5" s="568"/>
      <c r="O5" s="198"/>
    </row>
    <row r="6" spans="1:15">
      <c r="A6" s="200"/>
      <c r="B6" s="198" t="s">
        <v>1225</v>
      </c>
      <c r="C6" s="198"/>
      <c r="D6" s="198"/>
      <c r="E6" s="198"/>
      <c r="F6" s="198"/>
      <c r="G6" s="198"/>
      <c r="H6" s="568"/>
      <c r="I6" s="200"/>
      <c r="J6" s="198"/>
      <c r="K6" s="198"/>
      <c r="L6" s="198"/>
      <c r="M6" s="198"/>
      <c r="N6" s="568"/>
      <c r="O6" s="198"/>
    </row>
    <row r="7" spans="1:15">
      <c r="A7" s="200"/>
      <c r="B7" s="198" t="s">
        <v>417</v>
      </c>
      <c r="C7" s="198"/>
      <c r="D7" s="198"/>
      <c r="E7" s="198"/>
      <c r="F7" s="198"/>
      <c r="G7" s="198"/>
      <c r="H7" s="568"/>
      <c r="I7" s="200"/>
      <c r="J7" s="198"/>
      <c r="K7" s="198"/>
      <c r="L7" s="198"/>
      <c r="M7" s="198"/>
      <c r="N7" s="568"/>
      <c r="O7" s="198"/>
    </row>
    <row r="8" spans="1:15">
      <c r="A8" s="1876"/>
      <c r="B8" s="1877"/>
      <c r="C8" s="1877"/>
      <c r="D8" s="1877"/>
      <c r="E8" s="1877"/>
      <c r="F8" s="1877"/>
      <c r="G8" s="1877"/>
      <c r="H8" s="1880"/>
      <c r="I8" s="1876"/>
      <c r="J8" s="1877"/>
      <c r="K8" s="1877"/>
      <c r="L8" s="1877"/>
      <c r="M8" s="1877"/>
      <c r="N8" s="1880"/>
      <c r="O8" s="198"/>
    </row>
    <row r="9" spans="1:15">
      <c r="A9" s="1881" t="s">
        <v>339</v>
      </c>
      <c r="B9" s="205"/>
      <c r="C9" s="205"/>
      <c r="D9" s="252" t="s">
        <v>2306</v>
      </c>
      <c r="E9" s="1882"/>
      <c r="F9" s="1873" t="s">
        <v>418</v>
      </c>
      <c r="G9" s="1882"/>
      <c r="H9" s="218"/>
      <c r="I9" s="200"/>
      <c r="J9" s="201"/>
      <c r="K9" s="219"/>
      <c r="L9" s="1879" t="s">
        <v>419</v>
      </c>
      <c r="M9" s="1877"/>
      <c r="N9" s="220" t="s">
        <v>339</v>
      </c>
      <c r="O9" s="198"/>
    </row>
    <row r="10" spans="1:15">
      <c r="A10" s="1881" t="s">
        <v>342</v>
      </c>
      <c r="B10" s="205"/>
      <c r="C10" s="1874" t="s">
        <v>3816</v>
      </c>
      <c r="D10" s="1879" t="s">
        <v>3793</v>
      </c>
      <c r="E10" s="1883"/>
      <c r="F10" s="1884" t="s">
        <v>420</v>
      </c>
      <c r="G10" s="1883"/>
      <c r="H10" s="218"/>
      <c r="I10" s="216" t="s">
        <v>3816</v>
      </c>
      <c r="J10" s="217" t="s">
        <v>421</v>
      </c>
      <c r="K10" s="201"/>
      <c r="L10" s="198"/>
      <c r="M10" s="198"/>
      <c r="N10" s="220" t="s">
        <v>342</v>
      </c>
      <c r="O10" s="198"/>
    </row>
    <row r="11" spans="1:15">
      <c r="A11" s="1881"/>
      <c r="B11" s="1874" t="s">
        <v>3029</v>
      </c>
      <c r="C11" s="1874" t="s">
        <v>422</v>
      </c>
      <c r="D11" s="252" t="s">
        <v>3029</v>
      </c>
      <c r="E11" s="1885"/>
      <c r="F11" s="1886" t="s">
        <v>3029</v>
      </c>
      <c r="G11" s="1885"/>
      <c r="H11" s="218"/>
      <c r="I11" s="216" t="s">
        <v>364</v>
      </c>
      <c r="J11" s="217" t="s">
        <v>4227</v>
      </c>
      <c r="K11" s="201"/>
      <c r="L11" s="198"/>
      <c r="M11" s="198"/>
      <c r="N11" s="220"/>
      <c r="O11" s="198"/>
    </row>
    <row r="12" spans="1:15">
      <c r="A12" s="1881"/>
      <c r="B12" s="1874" t="s">
        <v>4228</v>
      </c>
      <c r="C12" s="1874" t="s">
        <v>2493</v>
      </c>
      <c r="D12" s="1875" t="s">
        <v>342</v>
      </c>
      <c r="E12" s="1887" t="s">
        <v>3820</v>
      </c>
      <c r="F12" s="1887" t="s">
        <v>342</v>
      </c>
      <c r="G12" s="1887" t="s">
        <v>3820</v>
      </c>
      <c r="H12" s="220" t="s">
        <v>940</v>
      </c>
      <c r="I12" s="216" t="s">
        <v>949</v>
      </c>
      <c r="J12" s="217" t="s">
        <v>4229</v>
      </c>
      <c r="K12" s="201"/>
      <c r="L12" s="198"/>
      <c r="M12" s="198"/>
      <c r="N12" s="220"/>
      <c r="O12" s="198"/>
    </row>
    <row r="13" spans="1:15">
      <c r="A13" s="1888"/>
      <c r="B13" s="1889" t="s">
        <v>2004</v>
      </c>
      <c r="C13" s="1889" t="s">
        <v>2005</v>
      </c>
      <c r="D13" s="1890" t="s">
        <v>2006</v>
      </c>
      <c r="E13" s="1891" t="s">
        <v>2007</v>
      </c>
      <c r="F13" s="1891" t="s">
        <v>959</v>
      </c>
      <c r="G13" s="1891" t="s">
        <v>960</v>
      </c>
      <c r="H13" s="223" t="s">
        <v>961</v>
      </c>
      <c r="I13" s="221" t="s">
        <v>962</v>
      </c>
      <c r="J13" s="222" t="s">
        <v>963</v>
      </c>
      <c r="K13" s="1884"/>
      <c r="L13" s="1879"/>
      <c r="M13" s="1879"/>
      <c r="N13" s="223"/>
      <c r="O13" s="198"/>
    </row>
    <row r="14" spans="1:15">
      <c r="A14" s="1881">
        <v>1</v>
      </c>
      <c r="B14" s="1889" t="s">
        <v>3026</v>
      </c>
      <c r="C14" s="1632"/>
      <c r="D14" s="1877"/>
      <c r="E14" s="1632"/>
      <c r="F14" s="1877"/>
      <c r="G14" s="1632"/>
      <c r="H14" s="1649"/>
      <c r="I14" s="1631"/>
      <c r="J14" s="219"/>
      <c r="K14" s="201"/>
      <c r="L14" s="198"/>
      <c r="M14" s="198"/>
      <c r="N14" s="220">
        <v>1</v>
      </c>
      <c r="O14" s="198"/>
    </row>
    <row r="15" spans="1:15">
      <c r="A15" s="1881">
        <v>2</v>
      </c>
      <c r="B15" s="1874" t="s">
        <v>4230</v>
      </c>
      <c r="C15" s="1892"/>
      <c r="D15" s="1885"/>
      <c r="E15" s="1892"/>
      <c r="F15" s="1885"/>
      <c r="G15" s="1892"/>
      <c r="H15" s="1893"/>
      <c r="I15" s="258">
        <f t="shared" ref="I15:I25" si="0">C15+E15-G15+H15</f>
        <v>0</v>
      </c>
      <c r="J15" s="201"/>
      <c r="K15" s="201"/>
      <c r="L15" s="198"/>
      <c r="M15" s="198"/>
      <c r="N15" s="220">
        <v>2</v>
      </c>
      <c r="O15" s="198"/>
    </row>
    <row r="16" spans="1:15">
      <c r="A16" s="1881">
        <v>3</v>
      </c>
      <c r="B16" s="1874" t="s">
        <v>4231</v>
      </c>
      <c r="C16" s="1894"/>
      <c r="D16" s="1885"/>
      <c r="E16" s="1894"/>
      <c r="F16" s="1885"/>
      <c r="G16" s="1894"/>
      <c r="H16" s="1895"/>
      <c r="I16" s="235">
        <f t="shared" si="0"/>
        <v>0</v>
      </c>
      <c r="J16" s="201"/>
      <c r="K16" s="201"/>
      <c r="L16" s="198"/>
      <c r="M16" s="198"/>
      <c r="N16" s="220">
        <v>3</v>
      </c>
      <c r="O16" s="198"/>
    </row>
    <row r="17" spans="1:15">
      <c r="A17" s="1881">
        <v>4</v>
      </c>
      <c r="B17" s="1874" t="s">
        <v>4232</v>
      </c>
      <c r="C17" s="1894"/>
      <c r="D17" s="1885"/>
      <c r="E17" s="1894"/>
      <c r="F17" s="1885"/>
      <c r="G17" s="1894"/>
      <c r="H17" s="1895"/>
      <c r="I17" s="235">
        <f t="shared" si="0"/>
        <v>0</v>
      </c>
      <c r="J17" s="201"/>
      <c r="K17" s="201"/>
      <c r="L17" s="198"/>
      <c r="M17" s="198"/>
      <c r="N17" s="220">
        <v>4</v>
      </c>
      <c r="O17" s="198"/>
    </row>
    <row r="18" spans="1:15">
      <c r="A18" s="1881">
        <v>5</v>
      </c>
      <c r="B18" s="1874" t="s">
        <v>4233</v>
      </c>
      <c r="C18" s="1894"/>
      <c r="D18" s="1885"/>
      <c r="E18" s="1894"/>
      <c r="F18" s="1885"/>
      <c r="G18" s="1894"/>
      <c r="H18" s="1895"/>
      <c r="I18" s="235">
        <f t="shared" si="0"/>
        <v>0</v>
      </c>
      <c r="J18" s="201"/>
      <c r="K18" s="201"/>
      <c r="L18" s="198"/>
      <c r="M18" s="198"/>
      <c r="N18" s="220">
        <v>5</v>
      </c>
      <c r="O18" s="198"/>
    </row>
    <row r="19" spans="1:15">
      <c r="A19" s="1881">
        <v>6</v>
      </c>
      <c r="B19" s="205"/>
      <c r="C19" s="1894"/>
      <c r="D19" s="1885"/>
      <c r="E19" s="1894"/>
      <c r="F19" s="1885"/>
      <c r="G19" s="1894"/>
      <c r="H19" s="1895"/>
      <c r="I19" s="235">
        <f t="shared" si="0"/>
        <v>0</v>
      </c>
      <c r="J19" s="201"/>
      <c r="K19" s="201"/>
      <c r="L19" s="198"/>
      <c r="M19" s="198"/>
      <c r="N19" s="220">
        <v>6</v>
      </c>
      <c r="O19" s="198"/>
    </row>
    <row r="20" spans="1:15">
      <c r="A20" s="1881">
        <v>7</v>
      </c>
      <c r="B20" s="205"/>
      <c r="C20" s="1894"/>
      <c r="D20" s="1885"/>
      <c r="E20" s="1894"/>
      <c r="F20" s="1885"/>
      <c r="G20" s="1894"/>
      <c r="H20" s="1895"/>
      <c r="I20" s="235">
        <f t="shared" si="0"/>
        <v>0</v>
      </c>
      <c r="J20" s="201"/>
      <c r="K20" s="201"/>
      <c r="L20" s="198"/>
      <c r="M20" s="198"/>
      <c r="N20" s="220">
        <v>7</v>
      </c>
      <c r="O20" s="198"/>
    </row>
    <row r="21" spans="1:15">
      <c r="A21" s="1881">
        <v>8</v>
      </c>
      <c r="B21" s="1896"/>
      <c r="C21" s="1894"/>
      <c r="D21" s="1897"/>
      <c r="E21" s="1894"/>
      <c r="F21" s="1897"/>
      <c r="G21" s="1894"/>
      <c r="H21" s="1895"/>
      <c r="I21" s="235">
        <f t="shared" si="0"/>
        <v>0</v>
      </c>
      <c r="J21" s="201"/>
      <c r="K21" s="201"/>
      <c r="L21" s="198"/>
      <c r="M21" s="198"/>
      <c r="N21" s="220">
        <v>8</v>
      </c>
      <c r="O21" s="198"/>
    </row>
    <row r="22" spans="1:15">
      <c r="A22" s="1881">
        <v>9</v>
      </c>
      <c r="B22" s="1896"/>
      <c r="C22" s="1894"/>
      <c r="D22" s="1897"/>
      <c r="E22" s="1894"/>
      <c r="F22" s="1897"/>
      <c r="G22" s="1894"/>
      <c r="H22" s="1895"/>
      <c r="I22" s="235">
        <f t="shared" si="0"/>
        <v>0</v>
      </c>
      <c r="J22" s="201"/>
      <c r="K22" s="201"/>
      <c r="L22" s="198"/>
      <c r="M22" s="198"/>
      <c r="N22" s="220">
        <v>9</v>
      </c>
      <c r="O22" s="198"/>
    </row>
    <row r="23" spans="1:15">
      <c r="A23" s="1881">
        <v>10</v>
      </c>
      <c r="B23" s="1896"/>
      <c r="C23" s="1894"/>
      <c r="D23" s="1897"/>
      <c r="E23" s="1894"/>
      <c r="F23" s="1897"/>
      <c r="G23" s="1894"/>
      <c r="H23" s="1895"/>
      <c r="I23" s="235">
        <f t="shared" si="0"/>
        <v>0</v>
      </c>
      <c r="J23" s="201"/>
      <c r="K23" s="201"/>
      <c r="L23" s="198"/>
      <c r="M23" s="198"/>
      <c r="N23" s="220">
        <v>10</v>
      </c>
      <c r="O23" s="198"/>
    </row>
    <row r="24" spans="1:15">
      <c r="A24" s="1881">
        <v>11</v>
      </c>
      <c r="B24" s="205"/>
      <c r="C24" s="1894"/>
      <c r="D24" s="1885"/>
      <c r="E24" s="1894"/>
      <c r="F24" s="1885"/>
      <c r="G24" s="1894"/>
      <c r="H24" s="1895"/>
      <c r="I24" s="235">
        <f t="shared" si="0"/>
        <v>0</v>
      </c>
      <c r="J24" s="201"/>
      <c r="K24" s="201"/>
      <c r="L24" s="198"/>
      <c r="M24" s="198"/>
      <c r="N24" s="220">
        <v>11</v>
      </c>
      <c r="O24" s="198"/>
    </row>
    <row r="25" spans="1:15">
      <c r="A25" s="1881">
        <v>12</v>
      </c>
      <c r="B25" s="1898" t="s">
        <v>4234</v>
      </c>
      <c r="C25" s="1645">
        <f>SUM(C15:C24)</f>
        <v>0</v>
      </c>
      <c r="D25" s="1899"/>
      <c r="E25" s="1645">
        <f>SUM(E15:E24)</f>
        <v>0</v>
      </c>
      <c r="F25" s="1899"/>
      <c r="G25" s="1645">
        <f>SUM(G15:G24)</f>
        <v>0</v>
      </c>
      <c r="H25" s="1900">
        <f>SUM(H15:H24)</f>
        <v>0</v>
      </c>
      <c r="I25" s="1640">
        <f t="shared" si="0"/>
        <v>0</v>
      </c>
      <c r="J25" s="1901"/>
      <c r="K25" s="201"/>
      <c r="L25" s="198"/>
      <c r="M25" s="198"/>
      <c r="N25" s="220">
        <v>12</v>
      </c>
      <c r="O25" s="198"/>
    </row>
    <row r="26" spans="1:15">
      <c r="A26" s="1881">
        <v>13</v>
      </c>
      <c r="B26" s="1889" t="s">
        <v>3027</v>
      </c>
      <c r="C26" s="248"/>
      <c r="D26" s="198"/>
      <c r="E26" s="248"/>
      <c r="F26" s="198"/>
      <c r="G26" s="248"/>
      <c r="H26" s="1732"/>
      <c r="I26" s="235"/>
      <c r="J26" s="201"/>
      <c r="K26" s="201"/>
      <c r="L26" s="198"/>
      <c r="M26" s="198"/>
      <c r="N26" s="220">
        <v>13</v>
      </c>
      <c r="O26" s="198"/>
    </row>
    <row r="27" spans="1:15">
      <c r="A27" s="1881">
        <v>14</v>
      </c>
      <c r="B27" s="1874" t="s">
        <v>4230</v>
      </c>
      <c r="C27" s="1894"/>
      <c r="D27" s="1885"/>
      <c r="E27" s="1894"/>
      <c r="F27" s="1885"/>
      <c r="G27" s="1894"/>
      <c r="H27" s="1895"/>
      <c r="I27" s="235">
        <f t="shared" ref="I27:I37" si="1">C27+E27-G27+H27</f>
        <v>0</v>
      </c>
      <c r="J27" s="201"/>
      <c r="K27" s="201"/>
      <c r="L27" s="198"/>
      <c r="M27" s="198"/>
      <c r="N27" s="220">
        <v>14</v>
      </c>
      <c r="O27" s="198"/>
    </row>
    <row r="28" spans="1:15">
      <c r="A28" s="1881">
        <v>15</v>
      </c>
      <c r="B28" s="1874" t="s">
        <v>4231</v>
      </c>
      <c r="C28" s="1894"/>
      <c r="D28" s="1885"/>
      <c r="E28" s="1894"/>
      <c r="F28" s="1885"/>
      <c r="G28" s="1894"/>
      <c r="H28" s="1895"/>
      <c r="I28" s="235">
        <f t="shared" si="1"/>
        <v>0</v>
      </c>
      <c r="J28" s="201"/>
      <c r="K28" s="201"/>
      <c r="L28" s="198"/>
      <c r="M28" s="198"/>
      <c r="N28" s="220">
        <v>15</v>
      </c>
      <c r="O28" s="198"/>
    </row>
    <row r="29" spans="1:15">
      <c r="A29" s="1881">
        <v>16</v>
      </c>
      <c r="B29" s="1874" t="s">
        <v>4232</v>
      </c>
      <c r="C29" s="1894"/>
      <c r="D29" s="1885"/>
      <c r="E29" s="1894"/>
      <c r="F29" s="1885"/>
      <c r="G29" s="1894"/>
      <c r="H29" s="1895"/>
      <c r="I29" s="235">
        <f t="shared" si="1"/>
        <v>0</v>
      </c>
      <c r="J29" s="201"/>
      <c r="K29" s="201"/>
      <c r="L29" s="198"/>
      <c r="M29" s="198"/>
      <c r="N29" s="220">
        <v>16</v>
      </c>
      <c r="O29" s="198"/>
    </row>
    <row r="30" spans="1:15">
      <c r="A30" s="1881">
        <v>17</v>
      </c>
      <c r="B30" s="1874" t="s">
        <v>4233</v>
      </c>
      <c r="C30" s="1894"/>
      <c r="D30" s="1885"/>
      <c r="E30" s="1894"/>
      <c r="F30" s="1885"/>
      <c r="G30" s="1894"/>
      <c r="H30" s="1895"/>
      <c r="I30" s="235">
        <f t="shared" si="1"/>
        <v>0</v>
      </c>
      <c r="J30" s="201"/>
      <c r="K30" s="201"/>
      <c r="L30" s="198"/>
      <c r="M30" s="198"/>
      <c r="N30" s="220">
        <v>17</v>
      </c>
      <c r="O30" s="198"/>
    </row>
    <row r="31" spans="1:15">
      <c r="A31" s="1881">
        <v>18</v>
      </c>
      <c r="B31" s="1896"/>
      <c r="C31" s="1894"/>
      <c r="D31" s="1897"/>
      <c r="E31" s="1894"/>
      <c r="F31" s="1897"/>
      <c r="G31" s="1894"/>
      <c r="H31" s="1895"/>
      <c r="I31" s="235">
        <f t="shared" si="1"/>
        <v>0</v>
      </c>
      <c r="J31" s="201"/>
      <c r="K31" s="201"/>
      <c r="L31" s="198"/>
      <c r="M31" s="198"/>
      <c r="N31" s="220">
        <v>18</v>
      </c>
      <c r="O31" s="198"/>
    </row>
    <row r="32" spans="1:15">
      <c r="A32" s="1881">
        <v>19</v>
      </c>
      <c r="B32" s="205"/>
      <c r="C32" s="1894"/>
      <c r="D32" s="1897"/>
      <c r="E32" s="1894"/>
      <c r="F32" s="1897"/>
      <c r="G32" s="1894"/>
      <c r="H32" s="1895"/>
      <c r="I32" s="235">
        <f t="shared" si="1"/>
        <v>0</v>
      </c>
      <c r="J32" s="201"/>
      <c r="K32" s="201"/>
      <c r="L32" s="198"/>
      <c r="M32" s="198"/>
      <c r="N32" s="220">
        <v>19</v>
      </c>
      <c r="O32" s="198"/>
    </row>
    <row r="33" spans="1:15">
      <c r="A33" s="1881">
        <v>20</v>
      </c>
      <c r="B33" s="205"/>
      <c r="C33" s="1894"/>
      <c r="D33" s="1897"/>
      <c r="E33" s="1894"/>
      <c r="F33" s="1897"/>
      <c r="G33" s="1894"/>
      <c r="H33" s="1732"/>
      <c r="I33" s="235">
        <f t="shared" si="1"/>
        <v>0</v>
      </c>
      <c r="J33" s="201"/>
      <c r="K33" s="201"/>
      <c r="L33" s="198"/>
      <c r="M33" s="198"/>
      <c r="N33" s="220">
        <v>20</v>
      </c>
      <c r="O33" s="198"/>
    </row>
    <row r="34" spans="1:15">
      <c r="A34" s="1881">
        <v>21</v>
      </c>
      <c r="B34" s="1896"/>
      <c r="C34" s="1892"/>
      <c r="D34" s="1897"/>
      <c r="E34" s="1892"/>
      <c r="F34" s="1897"/>
      <c r="G34" s="1892"/>
      <c r="H34" s="1893"/>
      <c r="I34" s="235">
        <f t="shared" si="1"/>
        <v>0</v>
      </c>
      <c r="J34" s="1592"/>
      <c r="K34" s="201"/>
      <c r="L34" s="198"/>
      <c r="M34" s="198"/>
      <c r="N34" s="220">
        <v>21</v>
      </c>
      <c r="O34" s="198"/>
    </row>
    <row r="35" spans="1:15">
      <c r="A35" s="1881" t="s">
        <v>2099</v>
      </c>
      <c r="B35" s="1896"/>
      <c r="C35" s="1892"/>
      <c r="D35" s="1897"/>
      <c r="E35" s="1892"/>
      <c r="F35" s="1897"/>
      <c r="G35" s="1892"/>
      <c r="H35" s="1893"/>
      <c r="I35" s="235">
        <f t="shared" si="1"/>
        <v>0</v>
      </c>
      <c r="J35" s="1592"/>
      <c r="K35" s="201"/>
      <c r="L35" s="198"/>
      <c r="M35" s="198"/>
      <c r="N35" s="220" t="s">
        <v>2099</v>
      </c>
      <c r="O35" s="198"/>
    </row>
    <row r="36" spans="1:15">
      <c r="A36" s="1881">
        <v>23</v>
      </c>
      <c r="B36" s="205"/>
      <c r="C36" s="1892"/>
      <c r="D36" s="1885"/>
      <c r="E36" s="1892"/>
      <c r="F36" s="1885"/>
      <c r="G36" s="1892"/>
      <c r="H36" s="1902"/>
      <c r="I36" s="235">
        <f t="shared" si="1"/>
        <v>0</v>
      </c>
      <c r="J36" s="201"/>
      <c r="K36" s="201"/>
      <c r="L36" s="198"/>
      <c r="M36" s="198"/>
      <c r="N36" s="220">
        <v>23</v>
      </c>
      <c r="O36" s="198"/>
    </row>
    <row r="37" spans="1:15">
      <c r="A37" s="1881">
        <v>24</v>
      </c>
      <c r="B37" s="1898" t="s">
        <v>4234</v>
      </c>
      <c r="C37" s="1645">
        <f>SUM(C27:C36)</f>
        <v>0</v>
      </c>
      <c r="D37" s="1899"/>
      <c r="E37" s="1645">
        <f>SUM(E27:E36)</f>
        <v>0</v>
      </c>
      <c r="F37" s="1899"/>
      <c r="G37" s="1645">
        <f>SUM(G27:G36)</f>
        <v>0</v>
      </c>
      <c r="H37" s="1900">
        <f>SUM(H27:H36)</f>
        <v>0</v>
      </c>
      <c r="I37" s="1640">
        <f t="shared" si="1"/>
        <v>0</v>
      </c>
      <c r="J37" s="1901"/>
      <c r="K37" s="201"/>
      <c r="L37" s="198"/>
      <c r="M37" s="198"/>
      <c r="N37" s="220">
        <v>24</v>
      </c>
      <c r="O37" s="198"/>
    </row>
    <row r="38" spans="1:15">
      <c r="A38" s="1881">
        <v>25</v>
      </c>
      <c r="B38" s="1889" t="s">
        <v>4235</v>
      </c>
      <c r="C38" s="248"/>
      <c r="D38" s="198"/>
      <c r="E38" s="248"/>
      <c r="F38" s="198"/>
      <c r="G38" s="248"/>
      <c r="H38" s="1732"/>
      <c r="I38" s="235"/>
      <c r="J38" s="201"/>
      <c r="K38" s="201"/>
      <c r="L38" s="198"/>
      <c r="M38" s="198"/>
      <c r="N38" s="220">
        <v>25</v>
      </c>
      <c r="O38" s="198"/>
    </row>
    <row r="39" spans="1:15">
      <c r="A39" s="1881">
        <v>26</v>
      </c>
      <c r="B39" s="1874" t="s">
        <v>4230</v>
      </c>
      <c r="C39" s="1894"/>
      <c r="D39" s="1885"/>
      <c r="E39" s="1894"/>
      <c r="F39" s="1885"/>
      <c r="G39" s="1894"/>
      <c r="H39" s="1895"/>
      <c r="I39" s="235">
        <f t="shared" ref="I39:I49" si="2">C39+E39-G39+H39</f>
        <v>0</v>
      </c>
      <c r="J39" s="201"/>
      <c r="K39" s="201"/>
      <c r="L39" s="198"/>
      <c r="M39" s="198"/>
      <c r="N39" s="220">
        <v>26</v>
      </c>
      <c r="O39" s="198"/>
    </row>
    <row r="40" spans="1:15">
      <c r="A40" s="1881">
        <v>27</v>
      </c>
      <c r="B40" s="1874" t="s">
        <v>4231</v>
      </c>
      <c r="C40" s="1894"/>
      <c r="D40" s="1885"/>
      <c r="E40" s="1894"/>
      <c r="F40" s="1885"/>
      <c r="G40" s="1894"/>
      <c r="H40" s="1895"/>
      <c r="I40" s="235">
        <f t="shared" si="2"/>
        <v>0</v>
      </c>
      <c r="J40" s="201"/>
      <c r="K40" s="201"/>
      <c r="L40" s="198"/>
      <c r="M40" s="198"/>
      <c r="N40" s="220">
        <v>27</v>
      </c>
      <c r="O40" s="198"/>
    </row>
    <row r="41" spans="1:15">
      <c r="A41" s="1881">
        <v>28</v>
      </c>
      <c r="B41" s="1874" t="s">
        <v>4232</v>
      </c>
      <c r="C41" s="1894"/>
      <c r="D41" s="1885"/>
      <c r="E41" s="1894"/>
      <c r="F41" s="1885"/>
      <c r="G41" s="1894"/>
      <c r="H41" s="1895"/>
      <c r="I41" s="235">
        <f t="shared" si="2"/>
        <v>0</v>
      </c>
      <c r="J41" s="201"/>
      <c r="K41" s="201"/>
      <c r="L41" s="198"/>
      <c r="M41" s="198"/>
      <c r="N41" s="220">
        <v>28</v>
      </c>
      <c r="O41" s="198"/>
    </row>
    <row r="42" spans="1:15">
      <c r="A42" s="1881">
        <v>29</v>
      </c>
      <c r="B42" s="1874" t="s">
        <v>4230</v>
      </c>
      <c r="C42" s="1894"/>
      <c r="D42" s="1885"/>
      <c r="E42" s="1894"/>
      <c r="F42" s="1885"/>
      <c r="G42" s="1894"/>
      <c r="H42" s="1895"/>
      <c r="I42" s="235">
        <f t="shared" si="2"/>
        <v>0</v>
      </c>
      <c r="J42" s="201"/>
      <c r="K42" s="201"/>
      <c r="L42" s="198"/>
      <c r="M42" s="198"/>
      <c r="N42" s="220">
        <v>29</v>
      </c>
      <c r="O42" s="198"/>
    </row>
    <row r="43" spans="1:15">
      <c r="A43" s="1881">
        <v>30</v>
      </c>
      <c r="B43" s="205"/>
      <c r="C43" s="1894"/>
      <c r="D43" s="1885"/>
      <c r="E43" s="1894"/>
      <c r="F43" s="1885"/>
      <c r="G43" s="1894"/>
      <c r="H43" s="1895"/>
      <c r="I43" s="235">
        <f t="shared" si="2"/>
        <v>0</v>
      </c>
      <c r="J43" s="201"/>
      <c r="K43" s="201"/>
      <c r="L43" s="198"/>
      <c r="M43" s="198"/>
      <c r="N43" s="220">
        <v>30</v>
      </c>
      <c r="O43" s="198"/>
    </row>
    <row r="44" spans="1:15">
      <c r="A44" s="1881">
        <v>31</v>
      </c>
      <c r="B44" s="205"/>
      <c r="C44" s="1894"/>
      <c r="D44" s="1885"/>
      <c r="E44" s="1894"/>
      <c r="F44" s="1885"/>
      <c r="G44" s="1894"/>
      <c r="H44" s="1895"/>
      <c r="I44" s="235">
        <f t="shared" si="2"/>
        <v>0</v>
      </c>
      <c r="J44" s="201"/>
      <c r="K44" s="201"/>
      <c r="L44" s="198"/>
      <c r="M44" s="198"/>
      <c r="N44" s="220">
        <v>31</v>
      </c>
      <c r="O44" s="198"/>
    </row>
    <row r="45" spans="1:15">
      <c r="A45" s="1881">
        <v>32</v>
      </c>
      <c r="B45" s="205"/>
      <c r="C45" s="1894"/>
      <c r="D45" s="1885"/>
      <c r="E45" s="1894"/>
      <c r="F45" s="1885"/>
      <c r="G45" s="1894"/>
      <c r="H45" s="1895"/>
      <c r="I45" s="235">
        <f t="shared" si="2"/>
        <v>0</v>
      </c>
      <c r="J45" s="201"/>
      <c r="K45" s="201"/>
      <c r="L45" s="198"/>
      <c r="M45" s="198"/>
      <c r="N45" s="220">
        <v>32</v>
      </c>
      <c r="O45" s="198"/>
    </row>
    <row r="46" spans="1:15">
      <c r="A46" s="1881">
        <v>33</v>
      </c>
      <c r="B46" s="205"/>
      <c r="C46" s="1894"/>
      <c r="D46" s="1885"/>
      <c r="E46" s="1894"/>
      <c r="F46" s="1885"/>
      <c r="G46" s="1894"/>
      <c r="H46" s="1895"/>
      <c r="I46" s="235">
        <f t="shared" si="2"/>
        <v>0</v>
      </c>
      <c r="J46" s="201"/>
      <c r="K46" s="201"/>
      <c r="L46" s="198"/>
      <c r="M46" s="198"/>
      <c r="N46" s="220">
        <v>33</v>
      </c>
      <c r="O46" s="198"/>
    </row>
    <row r="47" spans="1:15">
      <c r="A47" s="1881">
        <v>34</v>
      </c>
      <c r="B47" s="205"/>
      <c r="C47" s="1894"/>
      <c r="D47" s="1885"/>
      <c r="E47" s="1894"/>
      <c r="F47" s="1885"/>
      <c r="G47" s="1894"/>
      <c r="H47" s="1895"/>
      <c r="I47" s="235">
        <f t="shared" si="2"/>
        <v>0</v>
      </c>
      <c r="J47" s="201"/>
      <c r="K47" s="201"/>
      <c r="L47" s="198"/>
      <c r="M47" s="198"/>
      <c r="N47" s="220">
        <v>34</v>
      </c>
      <c r="O47" s="198"/>
    </row>
    <row r="48" spans="1:15">
      <c r="A48" s="1881">
        <v>35</v>
      </c>
      <c r="B48" s="205"/>
      <c r="C48" s="1894"/>
      <c r="D48" s="1885"/>
      <c r="E48" s="1894"/>
      <c r="F48" s="1885"/>
      <c r="G48" s="1894"/>
      <c r="H48" s="1895"/>
      <c r="I48" s="235">
        <f t="shared" si="2"/>
        <v>0</v>
      </c>
      <c r="J48" s="201"/>
      <c r="K48" s="201"/>
      <c r="L48" s="198"/>
      <c r="M48" s="198"/>
      <c r="N48" s="220">
        <v>35</v>
      </c>
      <c r="O48" s="198"/>
    </row>
    <row r="49" spans="1:15">
      <c r="A49" s="1881">
        <v>36</v>
      </c>
      <c r="B49" s="1898" t="s">
        <v>4234</v>
      </c>
      <c r="C49" s="1645">
        <f>SUM(C39:C48)</f>
        <v>0</v>
      </c>
      <c r="D49" s="1899"/>
      <c r="E49" s="1645">
        <f>SUM(E39:E48)</f>
        <v>0</v>
      </c>
      <c r="F49" s="1899"/>
      <c r="G49" s="1645">
        <f>SUM(G39:G48)</f>
        <v>0</v>
      </c>
      <c r="H49" s="1900">
        <f>SUM(H39:H48)</f>
        <v>0</v>
      </c>
      <c r="I49" s="1640">
        <f t="shared" si="2"/>
        <v>0</v>
      </c>
      <c r="J49" s="1901"/>
      <c r="K49" s="201"/>
      <c r="L49" s="198"/>
      <c r="M49" s="198"/>
      <c r="N49" s="220">
        <v>36</v>
      </c>
      <c r="O49" s="198"/>
    </row>
    <row r="50" spans="1:15">
      <c r="A50" s="1881">
        <v>37</v>
      </c>
      <c r="B50" s="1889" t="s">
        <v>4236</v>
      </c>
      <c r="C50" s="248"/>
      <c r="D50" s="198"/>
      <c r="E50" s="248"/>
      <c r="F50" s="198"/>
      <c r="G50" s="248"/>
      <c r="H50" s="1732"/>
      <c r="I50" s="235"/>
      <c r="J50" s="201"/>
      <c r="K50" s="201"/>
      <c r="L50" s="198"/>
      <c r="M50" s="198"/>
      <c r="N50" s="220">
        <v>37</v>
      </c>
      <c r="O50" s="198"/>
    </row>
    <row r="51" spans="1:15">
      <c r="A51" s="1881">
        <v>38</v>
      </c>
      <c r="B51" s="1874" t="s">
        <v>4230</v>
      </c>
      <c r="C51" s="1892"/>
      <c r="D51" s="1885"/>
      <c r="E51" s="1892"/>
      <c r="F51" s="1885"/>
      <c r="G51" s="1892"/>
      <c r="H51" s="1902"/>
      <c r="I51" s="258">
        <f t="shared" ref="I51:I59" si="3">C51+E51-G51+H51</f>
        <v>0</v>
      </c>
      <c r="J51" s="201"/>
      <c r="K51" s="201"/>
      <c r="L51" s="198"/>
      <c r="M51" s="198"/>
      <c r="N51" s="220">
        <v>38</v>
      </c>
      <c r="O51" s="198"/>
    </row>
    <row r="52" spans="1:15">
      <c r="A52" s="1881">
        <v>39</v>
      </c>
      <c r="B52" s="1874" t="s">
        <v>4231</v>
      </c>
      <c r="C52" s="1894"/>
      <c r="D52" s="1885"/>
      <c r="E52" s="1894"/>
      <c r="F52" s="1885"/>
      <c r="G52" s="1894"/>
      <c r="H52" s="1895"/>
      <c r="I52" s="235">
        <f t="shared" si="3"/>
        <v>0</v>
      </c>
      <c r="J52" s="201"/>
      <c r="K52" s="201"/>
      <c r="L52" s="198"/>
      <c r="M52" s="198"/>
      <c r="N52" s="220">
        <v>39</v>
      </c>
      <c r="O52" s="198"/>
    </row>
    <row r="53" spans="1:15">
      <c r="A53" s="1881">
        <v>40</v>
      </c>
      <c r="B53" s="1874" t="s">
        <v>4232</v>
      </c>
      <c r="C53" s="1894"/>
      <c r="D53" s="1885"/>
      <c r="E53" s="1894"/>
      <c r="F53" s="1885"/>
      <c r="G53" s="1894"/>
      <c r="H53" s="1895"/>
      <c r="I53" s="235">
        <f t="shared" si="3"/>
        <v>0</v>
      </c>
      <c r="J53" s="201"/>
      <c r="K53" s="201"/>
      <c r="L53" s="198"/>
      <c r="M53" s="198"/>
      <c r="N53" s="220">
        <v>40</v>
      </c>
      <c r="O53" s="198"/>
    </row>
    <row r="54" spans="1:15">
      <c r="A54" s="1881">
        <v>41</v>
      </c>
      <c r="B54" s="1874" t="s">
        <v>4233</v>
      </c>
      <c r="C54" s="1894"/>
      <c r="D54" s="1885"/>
      <c r="E54" s="1894"/>
      <c r="F54" s="1885"/>
      <c r="G54" s="1894"/>
      <c r="H54" s="1895"/>
      <c r="I54" s="235">
        <f t="shared" si="3"/>
        <v>0</v>
      </c>
      <c r="J54" s="201"/>
      <c r="K54" s="201"/>
      <c r="L54" s="198"/>
      <c r="M54" s="198"/>
      <c r="N54" s="220">
        <v>41</v>
      </c>
      <c r="O54" s="198"/>
    </row>
    <row r="55" spans="1:15">
      <c r="A55" s="1881">
        <v>42</v>
      </c>
      <c r="B55" s="205"/>
      <c r="C55" s="1894"/>
      <c r="D55" s="1885"/>
      <c r="E55" s="1894"/>
      <c r="F55" s="1885"/>
      <c r="G55" s="1894"/>
      <c r="H55" s="1895"/>
      <c r="I55" s="235">
        <f t="shared" si="3"/>
        <v>0</v>
      </c>
      <c r="J55" s="201"/>
      <c r="K55" s="201"/>
      <c r="L55" s="198"/>
      <c r="M55" s="198"/>
      <c r="N55" s="220">
        <v>42</v>
      </c>
      <c r="O55" s="198"/>
    </row>
    <row r="56" spans="1:15">
      <c r="A56" s="1881">
        <v>43</v>
      </c>
      <c r="B56" s="205"/>
      <c r="C56" s="1894"/>
      <c r="D56" s="1885"/>
      <c r="E56" s="1894"/>
      <c r="F56" s="1885"/>
      <c r="G56" s="1894"/>
      <c r="H56" s="1895"/>
      <c r="I56" s="235">
        <f t="shared" si="3"/>
        <v>0</v>
      </c>
      <c r="J56" s="201"/>
      <c r="K56" s="201"/>
      <c r="L56" s="198"/>
      <c r="M56" s="198"/>
      <c r="N56" s="220">
        <v>43</v>
      </c>
      <c r="O56" s="198"/>
    </row>
    <row r="57" spans="1:15">
      <c r="A57" s="1881">
        <v>44</v>
      </c>
      <c r="B57" s="205"/>
      <c r="C57" s="1894"/>
      <c r="D57" s="1885"/>
      <c r="E57" s="1894"/>
      <c r="F57" s="1885"/>
      <c r="G57" s="1894"/>
      <c r="H57" s="1895"/>
      <c r="I57" s="235">
        <f t="shared" si="3"/>
        <v>0</v>
      </c>
      <c r="J57" s="201"/>
      <c r="K57" s="201"/>
      <c r="L57" s="198"/>
      <c r="M57" s="198"/>
      <c r="N57" s="220">
        <v>44</v>
      </c>
      <c r="O57" s="198"/>
    </row>
    <row r="58" spans="1:15">
      <c r="A58" s="1881">
        <v>45</v>
      </c>
      <c r="B58" s="205"/>
      <c r="C58" s="1894"/>
      <c r="D58" s="1885"/>
      <c r="E58" s="1894"/>
      <c r="F58" s="1885"/>
      <c r="G58" s="1894"/>
      <c r="H58" s="1895"/>
      <c r="I58" s="235">
        <f t="shared" si="3"/>
        <v>0</v>
      </c>
      <c r="J58" s="201"/>
      <c r="K58" s="201"/>
      <c r="L58" s="198"/>
      <c r="M58" s="198"/>
      <c r="N58" s="220">
        <v>45</v>
      </c>
      <c r="O58" s="198"/>
    </row>
    <row r="59" spans="1:15">
      <c r="A59" s="1881">
        <v>46</v>
      </c>
      <c r="B59" s="205"/>
      <c r="C59" s="1894"/>
      <c r="D59" s="1885"/>
      <c r="E59" s="1894"/>
      <c r="F59" s="1885"/>
      <c r="G59" s="1894"/>
      <c r="H59" s="1895"/>
      <c r="I59" s="235">
        <f t="shared" si="3"/>
        <v>0</v>
      </c>
      <c r="J59" s="201"/>
      <c r="K59" s="201"/>
      <c r="L59" s="198"/>
      <c r="M59" s="198"/>
      <c r="N59" s="220">
        <v>46</v>
      </c>
      <c r="O59" s="198"/>
    </row>
    <row r="60" spans="1:15">
      <c r="A60" s="1881">
        <v>47</v>
      </c>
      <c r="B60" s="1898" t="s">
        <v>4234</v>
      </c>
      <c r="C60" s="1645">
        <f>SUM(C51:C59)</f>
        <v>0</v>
      </c>
      <c r="D60" s="1899"/>
      <c r="E60" s="1645">
        <f>SUM(E51:E59)</f>
        <v>0</v>
      </c>
      <c r="F60" s="1899"/>
      <c r="G60" s="1645">
        <f>SUM(G51:G59)</f>
        <v>0</v>
      </c>
      <c r="H60" s="1900">
        <f>SUM(H51:H59)</f>
        <v>0</v>
      </c>
      <c r="I60" s="1903">
        <f>SUM(I51:I59)</f>
        <v>0</v>
      </c>
      <c r="J60" s="1641"/>
      <c r="K60" s="201"/>
      <c r="L60" s="198"/>
      <c r="M60" s="198"/>
      <c r="N60" s="220">
        <v>47</v>
      </c>
      <c r="O60" s="198"/>
    </row>
    <row r="61" spans="1:15" ht="15.75" thickBot="1">
      <c r="A61" s="1904">
        <v>48</v>
      </c>
      <c r="B61" s="1905" t="s">
        <v>3025</v>
      </c>
      <c r="C61" s="1906">
        <f>C25+C37+C49+C60</f>
        <v>0</v>
      </c>
      <c r="D61" s="1907"/>
      <c r="E61" s="1906">
        <f>E25+E37+E49+E60</f>
        <v>0</v>
      </c>
      <c r="F61" s="1907"/>
      <c r="G61" s="1906">
        <f>G25+G37+G49+G60</f>
        <v>0</v>
      </c>
      <c r="H61" s="1734">
        <f>H25+H37+H49+H60</f>
        <v>0</v>
      </c>
      <c r="I61" s="1680">
        <f>C61+E61-G61+H61</f>
        <v>0</v>
      </c>
      <c r="J61" s="1908"/>
      <c r="K61" s="1908"/>
      <c r="L61" s="1909"/>
      <c r="M61" s="1909"/>
      <c r="N61" s="1910">
        <v>48</v>
      </c>
      <c r="O61" s="198"/>
    </row>
    <row r="62" spans="1:15">
      <c r="A62" s="198"/>
      <c r="B62" s="198"/>
      <c r="C62" s="198"/>
      <c r="D62" s="198"/>
      <c r="E62" s="198"/>
      <c r="F62" s="198"/>
      <c r="G62" s="198"/>
      <c r="H62" s="198"/>
      <c r="I62" s="248"/>
      <c r="J62" s="198"/>
      <c r="K62" s="198"/>
      <c r="L62" s="198"/>
      <c r="M62" s="198"/>
      <c r="N62" s="1875"/>
      <c r="O62" s="198"/>
    </row>
    <row r="63" spans="1:15" ht="15.75">
      <c r="A63" s="1911" t="s">
        <v>4237</v>
      </c>
      <c r="B63" s="252"/>
      <c r="C63" s="252"/>
      <c r="D63" s="198"/>
      <c r="E63" s="252"/>
      <c r="F63" s="252"/>
      <c r="G63" s="252"/>
      <c r="H63" s="252"/>
      <c r="I63" s="1911" t="str">
        <f>A63</f>
        <v>FERC FORM NO.1 (ED.  12-89) NYPSC Modified-96</v>
      </c>
      <c r="J63" s="252"/>
      <c r="K63" s="198"/>
      <c r="L63" s="252"/>
      <c r="M63" s="252" t="s">
        <v>4238</v>
      </c>
      <c r="N63" s="252"/>
      <c r="O63" s="198"/>
    </row>
    <row r="64" spans="1:15">
      <c r="A64" s="252" t="s">
        <v>4239</v>
      </c>
      <c r="B64" s="252"/>
      <c r="C64" s="252"/>
      <c r="D64" s="252"/>
      <c r="E64" s="252"/>
      <c r="F64" s="252"/>
      <c r="G64" s="252"/>
      <c r="H64" s="252"/>
      <c r="I64" s="252" t="s">
        <v>4240</v>
      </c>
      <c r="J64" s="252"/>
      <c r="K64" s="252"/>
      <c r="L64" s="252"/>
      <c r="M64" s="252"/>
      <c r="N64" s="252"/>
      <c r="O64" s="198"/>
    </row>
    <row r="65" spans="1:15">
      <c r="A65" s="198"/>
      <c r="B65" s="198"/>
      <c r="C65" s="198"/>
      <c r="D65" s="198"/>
      <c r="E65" s="198"/>
      <c r="F65" s="198"/>
      <c r="G65" s="198"/>
      <c r="H65" s="198"/>
      <c r="I65" s="198"/>
      <c r="J65" s="198"/>
      <c r="K65" s="198"/>
      <c r="L65" s="198"/>
      <c r="M65" s="198"/>
      <c r="N65" s="198"/>
      <c r="O65" s="198"/>
    </row>
    <row r="66" spans="1:15">
      <c r="A66" s="198"/>
      <c r="B66" s="198"/>
      <c r="C66" s="198"/>
      <c r="D66" s="198"/>
      <c r="E66" s="198"/>
      <c r="F66" s="198"/>
      <c r="G66" s="198"/>
      <c r="H66" s="198"/>
      <c r="I66" s="198"/>
      <c r="J66" s="198"/>
      <c r="K66" s="198"/>
      <c r="L66" s="198"/>
      <c r="M66" s="198"/>
      <c r="N66" s="198"/>
      <c r="O66" s="198"/>
    </row>
    <row r="67" spans="1:15" ht="15.75">
      <c r="A67" s="1912" t="s">
        <v>4241</v>
      </c>
      <c r="B67" s="252"/>
      <c r="C67" s="252"/>
      <c r="D67" s="252"/>
      <c r="E67" s="252"/>
      <c r="F67" s="252"/>
      <c r="G67" s="252"/>
      <c r="H67" s="252"/>
      <c r="I67" s="198"/>
      <c r="J67" s="198"/>
      <c r="K67" s="198"/>
      <c r="L67" s="198"/>
      <c r="M67" s="198"/>
      <c r="N67" s="198"/>
      <c r="O67" s="198"/>
    </row>
    <row r="68" spans="1:15">
      <c r="A68" s="198"/>
      <c r="B68" s="198"/>
      <c r="C68" s="198"/>
      <c r="D68" s="198"/>
      <c r="E68" s="198"/>
      <c r="F68" s="198"/>
      <c r="G68" s="198"/>
      <c r="H68" s="198"/>
      <c r="I68" s="198"/>
      <c r="J68" s="198"/>
      <c r="K68" s="198"/>
      <c r="L68" s="198"/>
      <c r="M68" s="198"/>
      <c r="N68" s="198"/>
      <c r="O68" s="198"/>
    </row>
    <row r="69" spans="1:15" ht="15.75" thickBot="1">
      <c r="A69" s="198"/>
      <c r="B69" s="198"/>
      <c r="C69" s="198"/>
      <c r="D69" s="198"/>
      <c r="E69" s="198"/>
      <c r="F69" s="198"/>
      <c r="G69" s="198"/>
      <c r="H69" s="198"/>
      <c r="I69" s="198"/>
      <c r="J69" s="198"/>
      <c r="K69" s="198"/>
      <c r="L69" s="198"/>
      <c r="M69" s="198"/>
      <c r="N69" s="198"/>
      <c r="O69" s="198"/>
    </row>
    <row r="70" spans="1:15">
      <c r="A70" s="572" t="s">
        <v>446</v>
      </c>
      <c r="B70" s="573"/>
      <c r="C70" s="575"/>
      <c r="D70" s="573" t="s">
        <v>1364</v>
      </c>
      <c r="E70" s="573"/>
      <c r="F70" s="1869" t="s">
        <v>1785</v>
      </c>
      <c r="G70" s="1870"/>
      <c r="H70" s="1871" t="s">
        <v>449</v>
      </c>
      <c r="I70" s="572" t="s">
        <v>446</v>
      </c>
      <c r="J70" s="575"/>
      <c r="K70" s="575" t="s">
        <v>429</v>
      </c>
      <c r="L70" s="576" t="s">
        <v>448</v>
      </c>
      <c r="M70" s="1872" t="s">
        <v>449</v>
      </c>
      <c r="N70" s="574"/>
      <c r="O70" s="198"/>
    </row>
    <row r="71" spans="1:15">
      <c r="A71" s="204" t="s">
        <v>3553</v>
      </c>
      <c r="B71" s="198"/>
      <c r="C71" s="205"/>
      <c r="D71" s="198" t="s">
        <v>90</v>
      </c>
      <c r="E71" s="198"/>
      <c r="F71" s="1873" t="s">
        <v>320</v>
      </c>
      <c r="G71" s="252"/>
      <c r="H71" s="220"/>
      <c r="I71" s="204" t="s">
        <v>3553</v>
      </c>
      <c r="J71" s="205"/>
      <c r="K71" s="205" t="s">
        <v>90</v>
      </c>
      <c r="L71" s="1874" t="s">
        <v>450</v>
      </c>
      <c r="M71" s="1875"/>
      <c r="N71" s="568"/>
      <c r="O71" s="198"/>
    </row>
    <row r="72" spans="1:15">
      <c r="A72" s="1876"/>
      <c r="B72" s="1877"/>
      <c r="C72" s="205"/>
      <c r="D72" s="198" t="s">
        <v>3379</v>
      </c>
      <c r="E72" s="198"/>
      <c r="F72" s="1694" t="s">
        <v>4662</v>
      </c>
      <c r="G72" s="1604"/>
      <c r="H72" s="223" t="s">
        <v>4660</v>
      </c>
      <c r="I72" s="200"/>
      <c r="J72" s="205"/>
      <c r="K72" s="205" t="s">
        <v>3379</v>
      </c>
      <c r="L72" s="1693" t="s">
        <v>4662</v>
      </c>
      <c r="M72" s="222" t="s">
        <v>4660</v>
      </c>
      <c r="N72" s="568"/>
      <c r="O72" s="198"/>
    </row>
    <row r="73" spans="1:15">
      <c r="A73" s="1878" t="s">
        <v>321</v>
      </c>
      <c r="B73" s="1879"/>
      <c r="C73" s="208"/>
      <c r="D73" s="208"/>
      <c r="E73" s="208"/>
      <c r="F73" s="208"/>
      <c r="G73" s="208"/>
      <c r="H73" s="209"/>
      <c r="I73" s="1878" t="s">
        <v>1678</v>
      </c>
      <c r="J73" s="208"/>
      <c r="K73" s="208"/>
      <c r="L73" s="208"/>
      <c r="M73" s="208"/>
      <c r="N73" s="209"/>
      <c r="O73" s="198"/>
    </row>
    <row r="74" spans="1:15">
      <c r="A74" s="200"/>
      <c r="B74" s="198" t="s">
        <v>1679</v>
      </c>
      <c r="C74" s="198"/>
      <c r="D74" s="198"/>
      <c r="E74" s="198"/>
      <c r="F74" s="198"/>
      <c r="G74" s="198"/>
      <c r="H74" s="568"/>
      <c r="I74" s="200"/>
      <c r="J74" s="198"/>
      <c r="K74" s="198"/>
      <c r="L74" s="198"/>
      <c r="M74" s="198"/>
      <c r="N74" s="568"/>
      <c r="O74" s="198"/>
    </row>
    <row r="75" spans="1:15">
      <c r="A75" s="200"/>
      <c r="B75" s="198" t="s">
        <v>1225</v>
      </c>
      <c r="C75" s="198"/>
      <c r="D75" s="198"/>
      <c r="E75" s="198"/>
      <c r="F75" s="198"/>
      <c r="G75" s="198"/>
      <c r="H75" s="568"/>
      <c r="I75" s="200"/>
      <c r="J75" s="198"/>
      <c r="K75" s="198"/>
      <c r="L75" s="198"/>
      <c r="M75" s="198"/>
      <c r="N75" s="568"/>
      <c r="O75" s="198"/>
    </row>
    <row r="76" spans="1:15">
      <c r="A76" s="200"/>
      <c r="B76" s="198" t="s">
        <v>417</v>
      </c>
      <c r="C76" s="198"/>
      <c r="D76" s="198"/>
      <c r="E76" s="198"/>
      <c r="F76" s="198"/>
      <c r="G76" s="198"/>
      <c r="H76" s="568"/>
      <c r="I76" s="200"/>
      <c r="J76" s="198"/>
      <c r="K76" s="198"/>
      <c r="L76" s="198"/>
      <c r="M76" s="198"/>
      <c r="N76" s="568"/>
      <c r="O76" s="198"/>
    </row>
    <row r="77" spans="1:15">
      <c r="A77" s="1876"/>
      <c r="B77" s="1877"/>
      <c r="C77" s="1877"/>
      <c r="D77" s="1877"/>
      <c r="E77" s="1877"/>
      <c r="F77" s="1877"/>
      <c r="G77" s="1877"/>
      <c r="H77" s="1880"/>
      <c r="I77" s="1876"/>
      <c r="J77" s="1877"/>
      <c r="K77" s="1877"/>
      <c r="L77" s="1877"/>
      <c r="M77" s="1877"/>
      <c r="N77" s="1880"/>
      <c r="O77" s="198"/>
    </row>
    <row r="78" spans="1:15">
      <c r="A78" s="1881" t="s">
        <v>339</v>
      </c>
      <c r="B78" s="205"/>
      <c r="C78" s="205"/>
      <c r="D78" s="252" t="s">
        <v>2306</v>
      </c>
      <c r="E78" s="1882"/>
      <c r="F78" s="1873" t="s">
        <v>418</v>
      </c>
      <c r="G78" s="1882"/>
      <c r="H78" s="218"/>
      <c r="I78" s="200"/>
      <c r="J78" s="201"/>
      <c r="K78" s="219"/>
      <c r="L78" s="1879" t="s">
        <v>419</v>
      </c>
      <c r="M78" s="1877"/>
      <c r="N78" s="220" t="s">
        <v>339</v>
      </c>
      <c r="O78" s="198"/>
    </row>
    <row r="79" spans="1:15">
      <c r="A79" s="1881" t="s">
        <v>342</v>
      </c>
      <c r="B79" s="205"/>
      <c r="C79" s="1874" t="s">
        <v>3816</v>
      </c>
      <c r="D79" s="1879" t="s">
        <v>3793</v>
      </c>
      <c r="E79" s="1883"/>
      <c r="F79" s="1884" t="s">
        <v>420</v>
      </c>
      <c r="G79" s="1883"/>
      <c r="H79" s="218"/>
      <c r="I79" s="216" t="s">
        <v>3816</v>
      </c>
      <c r="J79" s="217" t="s">
        <v>421</v>
      </c>
      <c r="K79" s="201"/>
      <c r="L79" s="198"/>
      <c r="M79" s="198"/>
      <c r="N79" s="220" t="s">
        <v>342</v>
      </c>
      <c r="O79" s="198"/>
    </row>
    <row r="80" spans="1:15">
      <c r="A80" s="1881"/>
      <c r="B80" s="1874" t="s">
        <v>3029</v>
      </c>
      <c r="C80" s="1874" t="s">
        <v>422</v>
      </c>
      <c r="D80" s="252" t="s">
        <v>3029</v>
      </c>
      <c r="E80" s="1885"/>
      <c r="F80" s="1886" t="s">
        <v>3029</v>
      </c>
      <c r="G80" s="1885"/>
      <c r="H80" s="218"/>
      <c r="I80" s="216" t="s">
        <v>364</v>
      </c>
      <c r="J80" s="217" t="s">
        <v>4227</v>
      </c>
      <c r="K80" s="201"/>
      <c r="L80" s="198"/>
      <c r="M80" s="198"/>
      <c r="N80" s="220"/>
      <c r="O80" s="198"/>
    </row>
    <row r="81" spans="1:15">
      <c r="A81" s="1881"/>
      <c r="B81" s="1874" t="s">
        <v>4228</v>
      </c>
      <c r="C81" s="1874" t="s">
        <v>2493</v>
      </c>
      <c r="D81" s="1875" t="s">
        <v>342</v>
      </c>
      <c r="E81" s="1887" t="s">
        <v>3820</v>
      </c>
      <c r="F81" s="1887" t="s">
        <v>342</v>
      </c>
      <c r="G81" s="1887" t="s">
        <v>3820</v>
      </c>
      <c r="H81" s="220" t="s">
        <v>940</v>
      </c>
      <c r="I81" s="216" t="s">
        <v>949</v>
      </c>
      <c r="J81" s="217" t="s">
        <v>4229</v>
      </c>
      <c r="K81" s="201"/>
      <c r="L81" s="198"/>
      <c r="M81" s="198"/>
      <c r="N81" s="220"/>
      <c r="O81" s="198"/>
    </row>
    <row r="82" spans="1:15">
      <c r="A82" s="1888"/>
      <c r="B82" s="1889" t="s">
        <v>2004</v>
      </c>
      <c r="C82" s="1889" t="s">
        <v>2005</v>
      </c>
      <c r="D82" s="1890" t="s">
        <v>2006</v>
      </c>
      <c r="E82" s="1891" t="s">
        <v>2007</v>
      </c>
      <c r="F82" s="1891" t="s">
        <v>959</v>
      </c>
      <c r="G82" s="1891" t="s">
        <v>960</v>
      </c>
      <c r="H82" s="223" t="s">
        <v>961</v>
      </c>
      <c r="I82" s="221" t="s">
        <v>962</v>
      </c>
      <c r="J82" s="222" t="s">
        <v>963</v>
      </c>
      <c r="K82" s="1884"/>
      <c r="L82" s="1879"/>
      <c r="M82" s="1879"/>
      <c r="N82" s="223"/>
      <c r="O82" s="198"/>
    </row>
    <row r="83" spans="1:15">
      <c r="A83" s="1881">
        <v>1</v>
      </c>
      <c r="B83" s="1889" t="s">
        <v>3026</v>
      </c>
      <c r="C83" s="1632"/>
      <c r="D83" s="1877"/>
      <c r="E83" s="1632"/>
      <c r="F83" s="1877"/>
      <c r="G83" s="1632"/>
      <c r="H83" s="1649"/>
      <c r="I83" s="1631"/>
      <c r="J83" s="219"/>
      <c r="K83" s="201"/>
      <c r="L83" s="198"/>
      <c r="M83" s="198"/>
      <c r="N83" s="220">
        <v>1</v>
      </c>
      <c r="O83" s="198"/>
    </row>
    <row r="84" spans="1:15">
      <c r="A84" s="1881">
        <v>2</v>
      </c>
      <c r="B84" s="1874" t="s">
        <v>4230</v>
      </c>
      <c r="C84" s="1892"/>
      <c r="D84" s="1885"/>
      <c r="E84" s="1892"/>
      <c r="F84" s="1885"/>
      <c r="G84" s="1892"/>
      <c r="H84" s="1893"/>
      <c r="I84" s="258">
        <f t="shared" ref="I84:I94" si="4">C84+E84-G84+H84</f>
        <v>0</v>
      </c>
      <c r="J84" s="201"/>
      <c r="K84" s="201"/>
      <c r="L84" s="198"/>
      <c r="M84" s="198"/>
      <c r="N84" s="220">
        <v>2</v>
      </c>
      <c r="O84" s="198"/>
    </row>
    <row r="85" spans="1:15">
      <c r="A85" s="1881">
        <v>3</v>
      </c>
      <c r="B85" s="1874" t="s">
        <v>4231</v>
      </c>
      <c r="C85" s="1894"/>
      <c r="D85" s="1885"/>
      <c r="E85" s="1894"/>
      <c r="F85" s="1885"/>
      <c r="G85" s="1894"/>
      <c r="H85" s="1895"/>
      <c r="I85" s="235">
        <f t="shared" si="4"/>
        <v>0</v>
      </c>
      <c r="J85" s="201"/>
      <c r="K85" s="201"/>
      <c r="L85" s="198"/>
      <c r="M85" s="198"/>
      <c r="N85" s="220">
        <v>3</v>
      </c>
      <c r="O85" s="198"/>
    </row>
    <row r="86" spans="1:15">
      <c r="A86" s="1881">
        <v>4</v>
      </c>
      <c r="B86" s="1874" t="s">
        <v>4232</v>
      </c>
      <c r="C86" s="1894"/>
      <c r="D86" s="1885"/>
      <c r="E86" s="1894"/>
      <c r="F86" s="1885"/>
      <c r="G86" s="1894"/>
      <c r="H86" s="1895"/>
      <c r="I86" s="235">
        <f t="shared" si="4"/>
        <v>0</v>
      </c>
      <c r="J86" s="201"/>
      <c r="K86" s="201"/>
      <c r="L86" s="198"/>
      <c r="M86" s="198"/>
      <c r="N86" s="220">
        <v>4</v>
      </c>
      <c r="O86" s="198"/>
    </row>
    <row r="87" spans="1:15">
      <c r="A87" s="1881">
        <v>5</v>
      </c>
      <c r="B87" s="1874" t="s">
        <v>4233</v>
      </c>
      <c r="C87" s="1894"/>
      <c r="D87" s="1885"/>
      <c r="E87" s="1894"/>
      <c r="F87" s="1885"/>
      <c r="G87" s="1894"/>
      <c r="H87" s="1895"/>
      <c r="I87" s="235">
        <f t="shared" si="4"/>
        <v>0</v>
      </c>
      <c r="J87" s="201"/>
      <c r="K87" s="201"/>
      <c r="L87" s="198"/>
      <c r="M87" s="198"/>
      <c r="N87" s="220">
        <v>5</v>
      </c>
      <c r="O87" s="198"/>
    </row>
    <row r="88" spans="1:15">
      <c r="A88" s="1881">
        <v>6</v>
      </c>
      <c r="B88" s="205"/>
      <c r="C88" s="1894"/>
      <c r="D88" s="1885"/>
      <c r="E88" s="1894"/>
      <c r="F88" s="1885"/>
      <c r="G88" s="1894"/>
      <c r="H88" s="1895"/>
      <c r="I88" s="235">
        <f t="shared" si="4"/>
        <v>0</v>
      </c>
      <c r="J88" s="201"/>
      <c r="K88" s="201"/>
      <c r="L88" s="198"/>
      <c r="M88" s="198"/>
      <c r="N88" s="220">
        <v>6</v>
      </c>
      <c r="O88" s="198"/>
    </row>
    <row r="89" spans="1:15">
      <c r="A89" s="1881">
        <v>7</v>
      </c>
      <c r="B89" s="205"/>
      <c r="C89" s="1894"/>
      <c r="D89" s="1885"/>
      <c r="E89" s="1894"/>
      <c r="F89" s="1885"/>
      <c r="G89" s="1894"/>
      <c r="H89" s="1895"/>
      <c r="I89" s="235">
        <f t="shared" si="4"/>
        <v>0</v>
      </c>
      <c r="J89" s="201"/>
      <c r="K89" s="201"/>
      <c r="L89" s="198"/>
      <c r="M89" s="198"/>
      <c r="N89" s="220">
        <v>7</v>
      </c>
      <c r="O89" s="198"/>
    </row>
    <row r="90" spans="1:15">
      <c r="A90" s="1881">
        <v>8</v>
      </c>
      <c r="B90" s="1896"/>
      <c r="C90" s="1894"/>
      <c r="D90" s="1897"/>
      <c r="E90" s="1894"/>
      <c r="F90" s="1897"/>
      <c r="G90" s="1894"/>
      <c r="H90" s="1895"/>
      <c r="I90" s="235">
        <f t="shared" si="4"/>
        <v>0</v>
      </c>
      <c r="J90" s="201"/>
      <c r="K90" s="201"/>
      <c r="L90" s="198"/>
      <c r="M90" s="198"/>
      <c r="N90" s="220">
        <v>8</v>
      </c>
      <c r="O90" s="198"/>
    </row>
    <row r="91" spans="1:15">
      <c r="A91" s="1881">
        <v>9</v>
      </c>
      <c r="B91" s="1896"/>
      <c r="C91" s="1894"/>
      <c r="D91" s="1897"/>
      <c r="E91" s="1894"/>
      <c r="F91" s="1897"/>
      <c r="G91" s="1894"/>
      <c r="H91" s="1895"/>
      <c r="I91" s="235">
        <f t="shared" si="4"/>
        <v>0</v>
      </c>
      <c r="J91" s="201"/>
      <c r="K91" s="201"/>
      <c r="L91" s="198"/>
      <c r="M91" s="198"/>
      <c r="N91" s="220">
        <v>9</v>
      </c>
      <c r="O91" s="198"/>
    </row>
    <row r="92" spans="1:15">
      <c r="A92" s="1881">
        <v>10</v>
      </c>
      <c r="B92" s="1896"/>
      <c r="C92" s="1894"/>
      <c r="D92" s="1897"/>
      <c r="E92" s="1894"/>
      <c r="F92" s="1897"/>
      <c r="G92" s="1894"/>
      <c r="H92" s="1895"/>
      <c r="I92" s="235">
        <f t="shared" si="4"/>
        <v>0</v>
      </c>
      <c r="J92" s="201"/>
      <c r="K92" s="201"/>
      <c r="L92" s="198"/>
      <c r="M92" s="198"/>
      <c r="N92" s="220">
        <v>10</v>
      </c>
      <c r="O92" s="198"/>
    </row>
    <row r="93" spans="1:15">
      <c r="A93" s="1881">
        <v>11</v>
      </c>
      <c r="B93" s="205"/>
      <c r="C93" s="1894"/>
      <c r="D93" s="1885"/>
      <c r="E93" s="1894"/>
      <c r="F93" s="1885"/>
      <c r="G93" s="1894"/>
      <c r="H93" s="1895"/>
      <c r="I93" s="235">
        <f t="shared" si="4"/>
        <v>0</v>
      </c>
      <c r="J93" s="201"/>
      <c r="K93" s="201"/>
      <c r="L93" s="198"/>
      <c r="M93" s="198"/>
      <c r="N93" s="220">
        <v>11</v>
      </c>
      <c r="O93" s="198"/>
    </row>
    <row r="94" spans="1:15">
      <c r="A94" s="1881">
        <v>12</v>
      </c>
      <c r="B94" s="1898" t="s">
        <v>4234</v>
      </c>
      <c r="C94" s="1645">
        <f>SUM(C84:C93)</f>
        <v>0</v>
      </c>
      <c r="D94" s="1899"/>
      <c r="E94" s="1645">
        <f>SUM(E84:E93)</f>
        <v>0</v>
      </c>
      <c r="F94" s="1899"/>
      <c r="G94" s="1645">
        <f>SUM(G84:G93)</f>
        <v>0</v>
      </c>
      <c r="H94" s="1900">
        <f>SUM(H84:H93)</f>
        <v>0</v>
      </c>
      <c r="I94" s="1640">
        <f t="shared" si="4"/>
        <v>0</v>
      </c>
      <c r="J94" s="1901"/>
      <c r="K94" s="201"/>
      <c r="L94" s="198"/>
      <c r="M94" s="198"/>
      <c r="N94" s="220">
        <v>12</v>
      </c>
      <c r="O94" s="198"/>
    </row>
    <row r="95" spans="1:15">
      <c r="A95" s="1881">
        <v>13</v>
      </c>
      <c r="B95" s="1889" t="s">
        <v>3027</v>
      </c>
      <c r="C95" s="248"/>
      <c r="D95" s="198"/>
      <c r="E95" s="248"/>
      <c r="F95" s="198"/>
      <c r="G95" s="248"/>
      <c r="H95" s="1732"/>
      <c r="I95" s="235"/>
      <c r="J95" s="201"/>
      <c r="K95" s="201"/>
      <c r="L95" s="198"/>
      <c r="M95" s="198"/>
      <c r="N95" s="220">
        <v>13</v>
      </c>
      <c r="O95" s="198"/>
    </row>
    <row r="96" spans="1:15">
      <c r="A96" s="1881">
        <v>14</v>
      </c>
      <c r="B96" s="1874" t="s">
        <v>4230</v>
      </c>
      <c r="C96" s="1894"/>
      <c r="D96" s="1885"/>
      <c r="E96" s="1894"/>
      <c r="F96" s="1885"/>
      <c r="G96" s="1894"/>
      <c r="H96" s="1895"/>
      <c r="I96" s="235">
        <f t="shared" ref="I96:I106" si="5">C96+E96-G96+H96</f>
        <v>0</v>
      </c>
      <c r="J96" s="201"/>
      <c r="K96" s="201"/>
      <c r="L96" s="198"/>
      <c r="M96" s="198"/>
      <c r="N96" s="220">
        <v>14</v>
      </c>
      <c r="O96" s="198"/>
    </row>
    <row r="97" spans="1:15">
      <c r="A97" s="1881">
        <v>15</v>
      </c>
      <c r="B97" s="1874" t="s">
        <v>4231</v>
      </c>
      <c r="C97" s="1894"/>
      <c r="D97" s="1885"/>
      <c r="E97" s="1894"/>
      <c r="F97" s="1885"/>
      <c r="G97" s="1894"/>
      <c r="H97" s="1895"/>
      <c r="I97" s="235">
        <f t="shared" si="5"/>
        <v>0</v>
      </c>
      <c r="J97" s="201"/>
      <c r="K97" s="201"/>
      <c r="L97" s="198"/>
      <c r="M97" s="198"/>
      <c r="N97" s="220">
        <v>15</v>
      </c>
      <c r="O97" s="198"/>
    </row>
    <row r="98" spans="1:15">
      <c r="A98" s="1881">
        <v>16</v>
      </c>
      <c r="B98" s="1874" t="s">
        <v>4232</v>
      </c>
      <c r="C98" s="1894"/>
      <c r="D98" s="1885"/>
      <c r="E98" s="1894"/>
      <c r="F98" s="1885"/>
      <c r="G98" s="1894"/>
      <c r="H98" s="1895"/>
      <c r="I98" s="235">
        <f t="shared" si="5"/>
        <v>0</v>
      </c>
      <c r="J98" s="201"/>
      <c r="K98" s="201"/>
      <c r="L98" s="198"/>
      <c r="M98" s="198"/>
      <c r="N98" s="220">
        <v>16</v>
      </c>
      <c r="O98" s="198"/>
    </row>
    <row r="99" spans="1:15">
      <c r="A99" s="1881">
        <v>17</v>
      </c>
      <c r="B99" s="1874" t="s">
        <v>4233</v>
      </c>
      <c r="C99" s="1894"/>
      <c r="D99" s="1885"/>
      <c r="E99" s="1894"/>
      <c r="F99" s="1885"/>
      <c r="G99" s="1894"/>
      <c r="H99" s="1895"/>
      <c r="I99" s="235">
        <f t="shared" si="5"/>
        <v>0</v>
      </c>
      <c r="J99" s="201"/>
      <c r="K99" s="201"/>
      <c r="L99" s="198"/>
      <c r="M99" s="198"/>
      <c r="N99" s="220">
        <v>17</v>
      </c>
      <c r="O99" s="198"/>
    </row>
    <row r="100" spans="1:15">
      <c r="A100" s="1881">
        <v>18</v>
      </c>
      <c r="B100" s="1896"/>
      <c r="C100" s="1894"/>
      <c r="D100" s="1897"/>
      <c r="E100" s="1894"/>
      <c r="F100" s="1897"/>
      <c r="G100" s="1894"/>
      <c r="H100" s="1895"/>
      <c r="I100" s="235">
        <f t="shared" si="5"/>
        <v>0</v>
      </c>
      <c r="J100" s="201"/>
      <c r="K100" s="201"/>
      <c r="L100" s="198"/>
      <c r="M100" s="198"/>
      <c r="N100" s="220">
        <v>18</v>
      </c>
      <c r="O100" s="198"/>
    </row>
    <row r="101" spans="1:15">
      <c r="A101" s="1881">
        <v>19</v>
      </c>
      <c r="B101" s="205"/>
      <c r="C101" s="1894"/>
      <c r="D101" s="1897"/>
      <c r="E101" s="1894"/>
      <c r="F101" s="1897"/>
      <c r="G101" s="1894"/>
      <c r="H101" s="1895"/>
      <c r="I101" s="235">
        <f t="shared" si="5"/>
        <v>0</v>
      </c>
      <c r="J101" s="201"/>
      <c r="K101" s="201"/>
      <c r="L101" s="198"/>
      <c r="M101" s="198"/>
      <c r="N101" s="220">
        <v>19</v>
      </c>
      <c r="O101" s="198"/>
    </row>
    <row r="102" spans="1:15">
      <c r="A102" s="1881">
        <v>20</v>
      </c>
      <c r="B102" s="205"/>
      <c r="C102" s="1894"/>
      <c r="D102" s="1897"/>
      <c r="E102" s="1894"/>
      <c r="F102" s="1897"/>
      <c r="G102" s="1894"/>
      <c r="H102" s="1732"/>
      <c r="I102" s="235">
        <f t="shared" si="5"/>
        <v>0</v>
      </c>
      <c r="J102" s="201"/>
      <c r="K102" s="201"/>
      <c r="L102" s="198"/>
      <c r="M102" s="198"/>
      <c r="N102" s="220">
        <v>20</v>
      </c>
      <c r="O102" s="198"/>
    </row>
    <row r="103" spans="1:15">
      <c r="A103" s="1881">
        <v>21</v>
      </c>
      <c r="B103" s="1896"/>
      <c r="C103" s="1892"/>
      <c r="D103" s="1897"/>
      <c r="E103" s="1892"/>
      <c r="F103" s="1897"/>
      <c r="G103" s="1892"/>
      <c r="H103" s="1893"/>
      <c r="I103" s="235">
        <f t="shared" si="5"/>
        <v>0</v>
      </c>
      <c r="J103" s="1592"/>
      <c r="K103" s="201"/>
      <c r="L103" s="198"/>
      <c r="M103" s="198"/>
      <c r="N103" s="220">
        <v>21</v>
      </c>
      <c r="O103" s="198"/>
    </row>
    <row r="104" spans="1:15">
      <c r="A104" s="1881" t="s">
        <v>2099</v>
      </c>
      <c r="B104" s="1896"/>
      <c r="C104" s="1892"/>
      <c r="D104" s="1897"/>
      <c r="E104" s="1892"/>
      <c r="F104" s="1897"/>
      <c r="G104" s="1892"/>
      <c r="H104" s="1893"/>
      <c r="I104" s="235">
        <f t="shared" si="5"/>
        <v>0</v>
      </c>
      <c r="J104" s="1592"/>
      <c r="K104" s="201"/>
      <c r="L104" s="198"/>
      <c r="M104" s="198"/>
      <c r="N104" s="220" t="s">
        <v>2099</v>
      </c>
      <c r="O104" s="198"/>
    </row>
    <row r="105" spans="1:15">
      <c r="A105" s="1881">
        <v>23</v>
      </c>
      <c r="B105" s="205"/>
      <c r="C105" s="1892"/>
      <c r="D105" s="1885"/>
      <c r="E105" s="1892"/>
      <c r="F105" s="1885"/>
      <c r="G105" s="1892"/>
      <c r="H105" s="1902"/>
      <c r="I105" s="235">
        <f t="shared" si="5"/>
        <v>0</v>
      </c>
      <c r="J105" s="201"/>
      <c r="K105" s="201"/>
      <c r="L105" s="198"/>
      <c r="M105" s="198"/>
      <c r="N105" s="220">
        <v>23</v>
      </c>
      <c r="O105" s="198"/>
    </row>
    <row r="106" spans="1:15">
      <c r="A106" s="1881">
        <v>24</v>
      </c>
      <c r="B106" s="1898" t="s">
        <v>4234</v>
      </c>
      <c r="C106" s="1645">
        <f>SUM(C96:C105)</f>
        <v>0</v>
      </c>
      <c r="D106" s="1899"/>
      <c r="E106" s="1645">
        <f>SUM(E96:E105)</f>
        <v>0</v>
      </c>
      <c r="F106" s="1899"/>
      <c r="G106" s="1645">
        <f>SUM(G96:G105)</f>
        <v>0</v>
      </c>
      <c r="H106" s="1900">
        <f>SUM(H96:H105)</f>
        <v>0</v>
      </c>
      <c r="I106" s="1640">
        <f t="shared" si="5"/>
        <v>0</v>
      </c>
      <c r="J106" s="1901"/>
      <c r="K106" s="201"/>
      <c r="L106" s="198"/>
      <c r="M106" s="198"/>
      <c r="N106" s="220">
        <v>24</v>
      </c>
      <c r="O106" s="198"/>
    </row>
    <row r="107" spans="1:15">
      <c r="A107" s="1881">
        <v>25</v>
      </c>
      <c r="B107" s="1889" t="s">
        <v>4235</v>
      </c>
      <c r="C107" s="248"/>
      <c r="D107" s="198"/>
      <c r="E107" s="248"/>
      <c r="F107" s="198"/>
      <c r="G107" s="248"/>
      <c r="H107" s="1732"/>
      <c r="I107" s="235"/>
      <c r="J107" s="201"/>
      <c r="K107" s="201"/>
      <c r="L107" s="198"/>
      <c r="M107" s="198"/>
      <c r="N107" s="220">
        <v>25</v>
      </c>
      <c r="O107" s="198"/>
    </row>
    <row r="108" spans="1:15">
      <c r="A108" s="1881">
        <v>26</v>
      </c>
      <c r="B108" s="1874" t="s">
        <v>4230</v>
      </c>
      <c r="C108" s="1894"/>
      <c r="D108" s="1885"/>
      <c r="E108" s="1894"/>
      <c r="F108" s="1885"/>
      <c r="G108" s="1894"/>
      <c r="H108" s="1895"/>
      <c r="I108" s="235">
        <f t="shared" ref="I108:I118" si="6">C108+E108-G108+H108</f>
        <v>0</v>
      </c>
      <c r="J108" s="201"/>
      <c r="K108" s="201"/>
      <c r="L108" s="198"/>
      <c r="M108" s="198"/>
      <c r="N108" s="220">
        <v>26</v>
      </c>
      <c r="O108" s="198"/>
    </row>
    <row r="109" spans="1:15">
      <c r="A109" s="1881">
        <v>27</v>
      </c>
      <c r="B109" s="1874" t="s">
        <v>4231</v>
      </c>
      <c r="C109" s="1894"/>
      <c r="D109" s="1885"/>
      <c r="E109" s="1894"/>
      <c r="F109" s="1885"/>
      <c r="G109" s="1894"/>
      <c r="H109" s="1895"/>
      <c r="I109" s="235">
        <f t="shared" si="6"/>
        <v>0</v>
      </c>
      <c r="J109" s="201"/>
      <c r="K109" s="201"/>
      <c r="L109" s="198"/>
      <c r="M109" s="198"/>
      <c r="N109" s="220">
        <v>27</v>
      </c>
      <c r="O109" s="198"/>
    </row>
    <row r="110" spans="1:15">
      <c r="A110" s="1881">
        <v>28</v>
      </c>
      <c r="B110" s="1874" t="s">
        <v>4232</v>
      </c>
      <c r="C110" s="1894"/>
      <c r="D110" s="1885"/>
      <c r="E110" s="1894"/>
      <c r="F110" s="1885"/>
      <c r="G110" s="1894"/>
      <c r="H110" s="1895"/>
      <c r="I110" s="235">
        <f t="shared" si="6"/>
        <v>0</v>
      </c>
      <c r="J110" s="201"/>
      <c r="K110" s="201"/>
      <c r="L110" s="198"/>
      <c r="M110" s="198"/>
      <c r="N110" s="220">
        <v>28</v>
      </c>
      <c r="O110" s="198"/>
    </row>
    <row r="111" spans="1:15">
      <c r="A111" s="1881">
        <v>29</v>
      </c>
      <c r="B111" s="1874" t="s">
        <v>4230</v>
      </c>
      <c r="C111" s="1894"/>
      <c r="D111" s="1885"/>
      <c r="E111" s="1894"/>
      <c r="F111" s="1885"/>
      <c r="G111" s="1894"/>
      <c r="H111" s="1895"/>
      <c r="I111" s="235">
        <f t="shared" si="6"/>
        <v>0</v>
      </c>
      <c r="J111" s="201"/>
      <c r="K111" s="201"/>
      <c r="L111" s="198"/>
      <c r="M111" s="198"/>
      <c r="N111" s="220">
        <v>29</v>
      </c>
      <c r="O111" s="198"/>
    </row>
    <row r="112" spans="1:15">
      <c r="A112" s="1881">
        <v>30</v>
      </c>
      <c r="B112" s="205"/>
      <c r="C112" s="1894"/>
      <c r="D112" s="1885"/>
      <c r="E112" s="1894"/>
      <c r="F112" s="1885"/>
      <c r="G112" s="1894"/>
      <c r="H112" s="1895"/>
      <c r="I112" s="235">
        <f t="shared" si="6"/>
        <v>0</v>
      </c>
      <c r="J112" s="201"/>
      <c r="K112" s="201"/>
      <c r="L112" s="198"/>
      <c r="M112" s="198"/>
      <c r="N112" s="220">
        <v>30</v>
      </c>
      <c r="O112" s="198"/>
    </row>
    <row r="113" spans="1:15">
      <c r="A113" s="1881">
        <v>31</v>
      </c>
      <c r="B113" s="205"/>
      <c r="C113" s="1894"/>
      <c r="D113" s="1885"/>
      <c r="E113" s="1894"/>
      <c r="F113" s="1885"/>
      <c r="G113" s="1894"/>
      <c r="H113" s="1895"/>
      <c r="I113" s="235">
        <f t="shared" si="6"/>
        <v>0</v>
      </c>
      <c r="J113" s="201"/>
      <c r="K113" s="201"/>
      <c r="L113" s="198"/>
      <c r="M113" s="198"/>
      <c r="N113" s="220">
        <v>31</v>
      </c>
      <c r="O113" s="198"/>
    </row>
    <row r="114" spans="1:15">
      <c r="A114" s="1881">
        <v>32</v>
      </c>
      <c r="B114" s="205"/>
      <c r="C114" s="1894"/>
      <c r="D114" s="1885"/>
      <c r="E114" s="1894"/>
      <c r="F114" s="1885"/>
      <c r="G114" s="1894"/>
      <c r="H114" s="1895"/>
      <c r="I114" s="235">
        <f t="shared" si="6"/>
        <v>0</v>
      </c>
      <c r="J114" s="201"/>
      <c r="K114" s="201"/>
      <c r="L114" s="198"/>
      <c r="M114" s="198"/>
      <c r="N114" s="220">
        <v>32</v>
      </c>
      <c r="O114" s="198"/>
    </row>
    <row r="115" spans="1:15">
      <c r="A115" s="1881">
        <v>33</v>
      </c>
      <c r="B115" s="205"/>
      <c r="C115" s="1894"/>
      <c r="D115" s="1885"/>
      <c r="E115" s="1894"/>
      <c r="F115" s="1885"/>
      <c r="G115" s="1894"/>
      <c r="H115" s="1895"/>
      <c r="I115" s="235">
        <f t="shared" si="6"/>
        <v>0</v>
      </c>
      <c r="J115" s="201"/>
      <c r="K115" s="201"/>
      <c r="L115" s="198"/>
      <c r="M115" s="198"/>
      <c r="N115" s="220">
        <v>33</v>
      </c>
      <c r="O115" s="198"/>
    </row>
    <row r="116" spans="1:15">
      <c r="A116" s="1881">
        <v>34</v>
      </c>
      <c r="B116" s="205"/>
      <c r="C116" s="1894"/>
      <c r="D116" s="1885"/>
      <c r="E116" s="1894"/>
      <c r="F116" s="1885"/>
      <c r="G116" s="1894"/>
      <c r="H116" s="1895"/>
      <c r="I116" s="235">
        <f t="shared" si="6"/>
        <v>0</v>
      </c>
      <c r="J116" s="201"/>
      <c r="K116" s="201"/>
      <c r="L116" s="198"/>
      <c r="M116" s="198"/>
      <c r="N116" s="220">
        <v>34</v>
      </c>
      <c r="O116" s="198"/>
    </row>
    <row r="117" spans="1:15">
      <c r="A117" s="1881">
        <v>35</v>
      </c>
      <c r="B117" s="205"/>
      <c r="C117" s="1894"/>
      <c r="D117" s="1885"/>
      <c r="E117" s="1894"/>
      <c r="F117" s="1885"/>
      <c r="G117" s="1894"/>
      <c r="H117" s="1895"/>
      <c r="I117" s="235">
        <f t="shared" si="6"/>
        <v>0</v>
      </c>
      <c r="J117" s="201"/>
      <c r="K117" s="201"/>
      <c r="L117" s="198"/>
      <c r="M117" s="198"/>
      <c r="N117" s="220">
        <v>35</v>
      </c>
      <c r="O117" s="198"/>
    </row>
    <row r="118" spans="1:15">
      <c r="A118" s="1881">
        <v>36</v>
      </c>
      <c r="B118" s="1898" t="s">
        <v>4234</v>
      </c>
      <c r="C118" s="1645">
        <f>SUM(C108:C117)</f>
        <v>0</v>
      </c>
      <c r="D118" s="1899"/>
      <c r="E118" s="1645">
        <f>SUM(E108:E117)</f>
        <v>0</v>
      </c>
      <c r="F118" s="1899"/>
      <c r="G118" s="1645">
        <f>SUM(G108:G117)</f>
        <v>0</v>
      </c>
      <c r="H118" s="1900">
        <f>SUM(H108:H117)</f>
        <v>0</v>
      </c>
      <c r="I118" s="1640">
        <f t="shared" si="6"/>
        <v>0</v>
      </c>
      <c r="J118" s="1901"/>
      <c r="K118" s="201"/>
      <c r="L118" s="198"/>
      <c r="M118" s="198"/>
      <c r="N118" s="220">
        <v>36</v>
      </c>
      <c r="O118" s="198"/>
    </row>
    <row r="119" spans="1:15">
      <c r="A119" s="1881">
        <v>37</v>
      </c>
      <c r="B119" s="1889" t="s">
        <v>4236</v>
      </c>
      <c r="C119" s="248"/>
      <c r="D119" s="198"/>
      <c r="E119" s="248"/>
      <c r="F119" s="198"/>
      <c r="G119" s="248"/>
      <c r="H119" s="1732"/>
      <c r="I119" s="235"/>
      <c r="J119" s="201"/>
      <c r="K119" s="201"/>
      <c r="L119" s="198"/>
      <c r="M119" s="198"/>
      <c r="N119" s="220">
        <v>37</v>
      </c>
      <c r="O119" s="198"/>
    </row>
    <row r="120" spans="1:15">
      <c r="A120" s="1881">
        <v>38</v>
      </c>
      <c r="B120" s="1874" t="s">
        <v>4230</v>
      </c>
      <c r="C120" s="1892"/>
      <c r="D120" s="1885"/>
      <c r="E120" s="1892"/>
      <c r="F120" s="1885"/>
      <c r="G120" s="1892"/>
      <c r="H120" s="1902"/>
      <c r="I120" s="258">
        <f t="shared" ref="I120:I128" si="7">C120+E120-G120+H120</f>
        <v>0</v>
      </c>
      <c r="J120" s="201"/>
      <c r="K120" s="201"/>
      <c r="L120" s="198"/>
      <c r="M120" s="198"/>
      <c r="N120" s="220">
        <v>38</v>
      </c>
      <c r="O120" s="198"/>
    </row>
    <row r="121" spans="1:15">
      <c r="A121" s="1881">
        <v>39</v>
      </c>
      <c r="B121" s="1874" t="s">
        <v>4231</v>
      </c>
      <c r="C121" s="1894"/>
      <c r="D121" s="1885"/>
      <c r="E121" s="1894"/>
      <c r="F121" s="1885"/>
      <c r="G121" s="1894"/>
      <c r="H121" s="1895"/>
      <c r="I121" s="235">
        <f t="shared" si="7"/>
        <v>0</v>
      </c>
      <c r="J121" s="201"/>
      <c r="K121" s="201"/>
      <c r="L121" s="198"/>
      <c r="M121" s="198"/>
      <c r="N121" s="220">
        <v>39</v>
      </c>
      <c r="O121" s="198"/>
    </row>
    <row r="122" spans="1:15">
      <c r="A122" s="1881">
        <v>40</v>
      </c>
      <c r="B122" s="1874" t="s">
        <v>4232</v>
      </c>
      <c r="C122" s="1894"/>
      <c r="D122" s="1885"/>
      <c r="E122" s="1894"/>
      <c r="F122" s="1885"/>
      <c r="G122" s="1894"/>
      <c r="H122" s="1895"/>
      <c r="I122" s="235">
        <f t="shared" si="7"/>
        <v>0</v>
      </c>
      <c r="J122" s="201"/>
      <c r="K122" s="201"/>
      <c r="L122" s="198"/>
      <c r="M122" s="198"/>
      <c r="N122" s="220">
        <v>40</v>
      </c>
      <c r="O122" s="198"/>
    </row>
    <row r="123" spans="1:15">
      <c r="A123" s="1881">
        <v>41</v>
      </c>
      <c r="B123" s="1874" t="s">
        <v>4233</v>
      </c>
      <c r="C123" s="1894"/>
      <c r="D123" s="1885"/>
      <c r="E123" s="1894"/>
      <c r="F123" s="1885"/>
      <c r="G123" s="1894"/>
      <c r="H123" s="1895"/>
      <c r="I123" s="235">
        <f t="shared" si="7"/>
        <v>0</v>
      </c>
      <c r="J123" s="201"/>
      <c r="K123" s="201"/>
      <c r="L123" s="198"/>
      <c r="M123" s="198"/>
      <c r="N123" s="220">
        <v>41</v>
      </c>
      <c r="O123" s="198"/>
    </row>
    <row r="124" spans="1:15">
      <c r="A124" s="1881">
        <v>42</v>
      </c>
      <c r="B124" s="205"/>
      <c r="C124" s="1894"/>
      <c r="D124" s="1885"/>
      <c r="E124" s="1894"/>
      <c r="F124" s="1885"/>
      <c r="G124" s="1894"/>
      <c r="H124" s="1895"/>
      <c r="I124" s="235">
        <f t="shared" si="7"/>
        <v>0</v>
      </c>
      <c r="J124" s="201"/>
      <c r="K124" s="201"/>
      <c r="L124" s="198"/>
      <c r="M124" s="198"/>
      <c r="N124" s="220">
        <v>42</v>
      </c>
      <c r="O124" s="198"/>
    </row>
    <row r="125" spans="1:15">
      <c r="A125" s="1881">
        <v>43</v>
      </c>
      <c r="B125" s="205"/>
      <c r="C125" s="1894"/>
      <c r="D125" s="1885"/>
      <c r="E125" s="1894"/>
      <c r="F125" s="1885"/>
      <c r="G125" s="1894"/>
      <c r="H125" s="1895"/>
      <c r="I125" s="235">
        <f t="shared" si="7"/>
        <v>0</v>
      </c>
      <c r="J125" s="201"/>
      <c r="K125" s="201"/>
      <c r="L125" s="198"/>
      <c r="M125" s="198"/>
      <c r="N125" s="220">
        <v>43</v>
      </c>
      <c r="O125" s="198"/>
    </row>
    <row r="126" spans="1:15">
      <c r="A126" s="1881">
        <v>44</v>
      </c>
      <c r="B126" s="205"/>
      <c r="C126" s="1894"/>
      <c r="D126" s="1885"/>
      <c r="E126" s="1894"/>
      <c r="F126" s="1885"/>
      <c r="G126" s="1894"/>
      <c r="H126" s="1895"/>
      <c r="I126" s="235">
        <f t="shared" si="7"/>
        <v>0</v>
      </c>
      <c r="J126" s="201"/>
      <c r="K126" s="201"/>
      <c r="L126" s="198"/>
      <c r="M126" s="198"/>
      <c r="N126" s="220">
        <v>44</v>
      </c>
      <c r="O126" s="198"/>
    </row>
    <row r="127" spans="1:15">
      <c r="A127" s="1881">
        <v>45</v>
      </c>
      <c r="B127" s="205"/>
      <c r="C127" s="1894"/>
      <c r="D127" s="1885"/>
      <c r="E127" s="1894"/>
      <c r="F127" s="1885"/>
      <c r="G127" s="1894"/>
      <c r="H127" s="1895"/>
      <c r="I127" s="235">
        <f t="shared" si="7"/>
        <v>0</v>
      </c>
      <c r="J127" s="201"/>
      <c r="K127" s="201"/>
      <c r="L127" s="198"/>
      <c r="M127" s="198"/>
      <c r="N127" s="220">
        <v>45</v>
      </c>
      <c r="O127" s="198"/>
    </row>
    <row r="128" spans="1:15">
      <c r="A128" s="1881">
        <v>46</v>
      </c>
      <c r="B128" s="205"/>
      <c r="C128" s="1894"/>
      <c r="D128" s="1885"/>
      <c r="E128" s="1894"/>
      <c r="F128" s="1885"/>
      <c r="G128" s="1894"/>
      <c r="H128" s="1895"/>
      <c r="I128" s="235">
        <f t="shared" si="7"/>
        <v>0</v>
      </c>
      <c r="J128" s="201"/>
      <c r="K128" s="201"/>
      <c r="L128" s="198"/>
      <c r="M128" s="198"/>
      <c r="N128" s="220">
        <v>46</v>
      </c>
      <c r="O128" s="198"/>
    </row>
    <row r="129" spans="1:15">
      <c r="A129" s="1881">
        <v>47</v>
      </c>
      <c r="B129" s="1898" t="s">
        <v>4234</v>
      </c>
      <c r="C129" s="1645">
        <f>SUM(C120:C128)</f>
        <v>0</v>
      </c>
      <c r="D129" s="1899"/>
      <c r="E129" s="1645">
        <f>SUM(E120:E128)</f>
        <v>0</v>
      </c>
      <c r="F129" s="1899"/>
      <c r="G129" s="1645">
        <f>SUM(G120:G128)</f>
        <v>0</v>
      </c>
      <c r="H129" s="1900">
        <f>SUM(H120:H128)</f>
        <v>0</v>
      </c>
      <c r="I129" s="1903">
        <f>SUM(I120:I128)</f>
        <v>0</v>
      </c>
      <c r="J129" s="1641"/>
      <c r="K129" s="201"/>
      <c r="L129" s="198"/>
      <c r="M129" s="198"/>
      <c r="N129" s="220">
        <v>47</v>
      </c>
      <c r="O129" s="198"/>
    </row>
    <row r="130" spans="1:15" ht="15.75" thickBot="1">
      <c r="A130" s="1904">
        <v>48</v>
      </c>
      <c r="B130" s="1905" t="s">
        <v>3025</v>
      </c>
      <c r="C130" s="1906">
        <f>C94+C106+C118+C129</f>
        <v>0</v>
      </c>
      <c r="D130" s="1907"/>
      <c r="E130" s="1906">
        <f>E94+E106+E118+E129</f>
        <v>0</v>
      </c>
      <c r="F130" s="1907"/>
      <c r="G130" s="1906">
        <f>G94+G106+G118+G129</f>
        <v>0</v>
      </c>
      <c r="H130" s="1734">
        <f>H94+H106+H118+H129</f>
        <v>0</v>
      </c>
      <c r="I130" s="1680">
        <f>C130+E130-G130+H130</f>
        <v>0</v>
      </c>
      <c r="J130" s="1908"/>
      <c r="K130" s="1908"/>
      <c r="L130" s="1909"/>
      <c r="M130" s="1909"/>
      <c r="N130" s="1910">
        <v>48</v>
      </c>
      <c r="O130" s="198"/>
    </row>
    <row r="131" spans="1:15">
      <c r="A131" s="198"/>
      <c r="B131" s="198"/>
      <c r="C131" s="198"/>
      <c r="D131" s="198"/>
      <c r="E131" s="198"/>
      <c r="F131" s="198"/>
      <c r="G131" s="198"/>
      <c r="H131" s="198"/>
      <c r="I131" s="198"/>
      <c r="J131" s="198"/>
      <c r="K131" s="198"/>
      <c r="L131" s="198"/>
      <c r="M131" s="198"/>
      <c r="N131" s="1875"/>
      <c r="O131" s="198"/>
    </row>
    <row r="132" spans="1:15" ht="15.75">
      <c r="A132" s="1911" t="s">
        <v>4237</v>
      </c>
      <c r="B132" s="252"/>
      <c r="C132" s="252"/>
      <c r="D132" s="198"/>
      <c r="E132" s="252"/>
      <c r="F132" s="252"/>
      <c r="G132" s="252"/>
      <c r="H132" s="252"/>
      <c r="I132" s="1911" t="str">
        <f>A132</f>
        <v>FERC FORM NO.1 (ED.  12-89) NYPSC Modified-96</v>
      </c>
      <c r="J132" s="252"/>
      <c r="K132" s="198"/>
      <c r="L132" s="252"/>
      <c r="M132" s="252" t="s">
        <v>4238</v>
      </c>
      <c r="N132" s="252"/>
      <c r="O132" s="198"/>
    </row>
    <row r="133" spans="1:15">
      <c r="A133" s="252" t="s">
        <v>4242</v>
      </c>
      <c r="B133" s="252"/>
      <c r="C133" s="252"/>
      <c r="D133" s="252"/>
      <c r="E133" s="252"/>
      <c r="F133" s="252"/>
      <c r="G133" s="252"/>
      <c r="H133" s="252"/>
      <c r="I133" s="252" t="s">
        <v>4243</v>
      </c>
      <c r="J133" s="252"/>
      <c r="K133" s="252"/>
      <c r="L133" s="252"/>
      <c r="M133" s="252"/>
      <c r="N133" s="252"/>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5.xml><?xml version="1.0" encoding="utf-8"?>
<worksheet xmlns="http://schemas.openxmlformats.org/spreadsheetml/2006/main" xmlns:r="http://schemas.openxmlformats.org/officeDocument/2006/relationships">
  <sheetPr codeName="Sheet45">
    <tabColor rgb="FF00B050"/>
    <pageSetUpPr fitToPage="1"/>
  </sheetPr>
  <dimension ref="A1:AG114"/>
  <sheetViews>
    <sheetView view="pageBreakPreview" zoomScale="60" zoomScaleNormal="85" workbookViewId="0">
      <selection activeCell="F3" sqref="F3"/>
    </sheetView>
  </sheetViews>
  <sheetFormatPr defaultColWidth="9.6640625" defaultRowHeight="15"/>
  <cols>
    <col min="1" max="1" width="4.6640625" style="311" customWidth="1"/>
    <col min="2" max="2" width="36.77734375" style="311" customWidth="1"/>
    <col min="3" max="3" width="16.6640625" style="311" customWidth="1"/>
    <col min="4" max="4" width="11.33203125" style="311" customWidth="1"/>
    <col min="5" max="5" width="18" style="311" customWidth="1"/>
    <col min="6" max="6" width="20.33203125" style="311" customWidth="1"/>
    <col min="7" max="7" width="16.6640625" style="311" customWidth="1"/>
    <col min="8" max="8" width="11.5546875" style="311" customWidth="1"/>
    <col min="9" max="9" width="16.44140625" style="311" customWidth="1"/>
    <col min="10" max="10" width="11.33203125" style="311" customWidth="1"/>
    <col min="11" max="11" width="3.21875" style="311" customWidth="1"/>
    <col min="12" max="20" width="16.6640625" style="311" customWidth="1"/>
    <col min="21" max="21" width="7.21875" style="311" customWidth="1"/>
    <col min="22" max="22" width="13.33203125" style="1863" customWidth="1"/>
    <col min="23" max="23" width="14.88671875" style="562" customWidth="1"/>
    <col min="24" max="24" width="10.44140625" style="562" customWidth="1"/>
    <col min="25" max="25" width="6.6640625" style="311" customWidth="1"/>
    <col min="26" max="30" width="9.6640625" style="311"/>
    <col min="31" max="31" width="4.44140625" style="311" customWidth="1"/>
    <col min="32" max="32" width="4.33203125" style="311" customWidth="1"/>
    <col min="33" max="33" width="14.33203125" style="1560" bestFit="1" customWidth="1"/>
    <col min="34" max="16384" width="9.6640625" style="311"/>
  </cols>
  <sheetData>
    <row r="1" spans="1:27">
      <c r="A1" s="532" t="s">
        <v>446</v>
      </c>
      <c r="B1" s="532"/>
      <c r="C1" s="533"/>
      <c r="D1" s="534" t="s">
        <v>1364</v>
      </c>
      <c r="E1" s="534"/>
      <c r="F1" s="535" t="s">
        <v>448</v>
      </c>
      <c r="G1" s="536" t="s">
        <v>449</v>
      </c>
      <c r="H1" s="532"/>
      <c r="I1" s="532"/>
      <c r="J1" s="532"/>
      <c r="K1" s="532"/>
      <c r="L1" s="532"/>
      <c r="M1" s="532"/>
      <c r="N1" s="532"/>
      <c r="O1" s="532"/>
      <c r="P1" s="532"/>
      <c r="Q1" s="532"/>
      <c r="R1" s="532"/>
      <c r="S1" s="532"/>
      <c r="T1" s="532"/>
      <c r="U1" s="532"/>
      <c r="V1" s="1818"/>
    </row>
    <row r="2" spans="1:27">
      <c r="A2" s="537" t="s">
        <v>3553</v>
      </c>
      <c r="B2" s="537"/>
      <c r="C2" s="538"/>
      <c r="D2" s="311" t="s">
        <v>4674</v>
      </c>
      <c r="F2" s="305" t="s">
        <v>450</v>
      </c>
      <c r="G2" s="539"/>
      <c r="H2" s="532"/>
      <c r="I2" s="532"/>
      <c r="J2" s="532"/>
      <c r="K2" s="532"/>
      <c r="L2" s="532"/>
      <c r="M2" s="532"/>
      <c r="N2" s="532"/>
      <c r="O2" s="532"/>
      <c r="P2" s="532"/>
      <c r="Q2" s="532"/>
      <c r="R2" s="532"/>
      <c r="S2" s="532"/>
      <c r="T2" s="532"/>
      <c r="U2" s="532"/>
      <c r="V2" s="1818"/>
    </row>
    <row r="3" spans="1:27" ht="15" customHeight="1">
      <c r="A3" s="540"/>
      <c r="B3" s="541"/>
      <c r="C3" s="538"/>
      <c r="D3" s="311" t="s">
        <v>3379</v>
      </c>
      <c r="F3" s="1693" t="s">
        <v>4662</v>
      </c>
      <c r="G3" s="542" t="s">
        <v>4660</v>
      </c>
      <c r="H3" s="532"/>
      <c r="I3" s="532"/>
      <c r="J3" s="532"/>
      <c r="K3" s="532"/>
      <c r="L3" s="532"/>
      <c r="M3" s="532"/>
      <c r="N3" s="532"/>
      <c r="O3" s="532"/>
      <c r="P3" s="532"/>
      <c r="Q3" s="532"/>
      <c r="R3" s="532"/>
      <c r="S3" s="532"/>
      <c r="T3" s="532"/>
      <c r="U3" s="532"/>
      <c r="V3" s="532"/>
      <c r="W3" s="532"/>
      <c r="X3" s="532"/>
      <c r="Y3" s="532"/>
      <c r="Z3" s="532"/>
      <c r="AA3" s="532"/>
    </row>
    <row r="4" spans="1:27" ht="15" customHeight="1">
      <c r="A4" s="543" t="s">
        <v>4244</v>
      </c>
      <c r="B4" s="544"/>
      <c r="C4" s="545"/>
      <c r="D4" s="545"/>
      <c r="E4" s="545"/>
      <c r="F4" s="545"/>
      <c r="G4" s="546"/>
      <c r="H4" s="532"/>
      <c r="I4" s="1819"/>
      <c r="J4" s="1820"/>
      <c r="K4" s="1819"/>
      <c r="L4" s="1819"/>
      <c r="M4" s="1819"/>
      <c r="N4" s="1819"/>
      <c r="O4" s="1819"/>
      <c r="P4" s="1819"/>
      <c r="Q4" s="1819"/>
      <c r="R4" s="1819"/>
      <c r="S4" s="1819"/>
      <c r="T4" s="1819"/>
      <c r="U4" s="532"/>
      <c r="V4" s="1818"/>
    </row>
    <row r="5" spans="1:27">
      <c r="A5" s="537" t="s">
        <v>602</v>
      </c>
      <c r="B5" s="311" t="s">
        <v>2443</v>
      </c>
      <c r="G5" s="546"/>
      <c r="H5" s="532"/>
      <c r="I5" s="532"/>
      <c r="J5" s="532"/>
      <c r="K5" s="532"/>
      <c r="L5" s="532"/>
      <c r="M5" s="532"/>
      <c r="N5" s="532"/>
      <c r="O5" s="532"/>
      <c r="P5" s="532"/>
      <c r="Q5" s="532"/>
      <c r="R5" s="532"/>
      <c r="S5" s="532"/>
      <c r="T5" s="532"/>
      <c r="U5" s="532"/>
      <c r="V5" s="1818"/>
    </row>
    <row r="6" spans="1:27" ht="15.75">
      <c r="A6" s="537" t="s">
        <v>832</v>
      </c>
      <c r="B6" s="311" t="s">
        <v>2444</v>
      </c>
      <c r="F6" s="531"/>
      <c r="G6" s="546"/>
      <c r="H6" s="532"/>
      <c r="I6" s="532"/>
      <c r="J6" s="532"/>
      <c r="K6" s="532"/>
      <c r="L6" s="532"/>
      <c r="M6" s="532"/>
      <c r="N6" s="532"/>
      <c r="O6" s="532"/>
      <c r="P6" s="532"/>
      <c r="Q6" s="532"/>
      <c r="R6" s="532"/>
      <c r="S6" s="532"/>
      <c r="T6" s="532"/>
      <c r="U6" s="532"/>
      <c r="V6" s="1818"/>
    </row>
    <row r="7" spans="1:27">
      <c r="A7" s="537" t="s">
        <v>833</v>
      </c>
      <c r="B7" s="3256" t="s">
        <v>1841</v>
      </c>
      <c r="C7" s="3153"/>
      <c r="D7" s="3153"/>
      <c r="E7" s="3153"/>
      <c r="F7" s="3153"/>
      <c r="G7" s="3156"/>
      <c r="H7" s="1821"/>
      <c r="I7" s="1821"/>
      <c r="J7" s="1821"/>
      <c r="K7" s="1821"/>
      <c r="L7" s="1821"/>
      <c r="M7" s="1821"/>
      <c r="N7" s="1821"/>
      <c r="O7" s="1821"/>
      <c r="P7" s="1821"/>
      <c r="Q7" s="1821"/>
      <c r="R7" s="1821"/>
      <c r="S7" s="1821"/>
      <c r="T7" s="1821"/>
      <c r="U7" s="1821"/>
      <c r="V7" s="1821"/>
      <c r="W7" s="1821"/>
      <c r="X7" s="1821"/>
    </row>
    <row r="8" spans="1:27">
      <c r="A8" s="540"/>
      <c r="B8" s="3151"/>
      <c r="C8" s="3151"/>
      <c r="D8" s="3151"/>
      <c r="E8" s="3151"/>
      <c r="F8" s="3151"/>
      <c r="G8" s="3257"/>
      <c r="H8" s="1821"/>
      <c r="I8" s="1821"/>
      <c r="J8" s="1821"/>
      <c r="K8" s="1821"/>
      <c r="L8" s="1821"/>
      <c r="M8" s="1821"/>
      <c r="N8" s="1821"/>
      <c r="O8" s="1821"/>
      <c r="P8" s="1821"/>
      <c r="Q8" s="1821"/>
      <c r="R8" s="1821"/>
      <c r="S8" s="1821"/>
      <c r="T8" s="1821"/>
      <c r="U8" s="1821"/>
      <c r="V8" s="1821"/>
      <c r="W8" s="1821"/>
      <c r="X8" s="1821"/>
    </row>
    <row r="9" spans="1:27">
      <c r="A9" s="547"/>
      <c r="B9" s="305"/>
      <c r="C9" s="548" t="s">
        <v>3816</v>
      </c>
      <c r="D9" s="549" t="s">
        <v>1134</v>
      </c>
      <c r="E9" s="544"/>
      <c r="F9" s="305"/>
      <c r="G9" s="550" t="s">
        <v>3816</v>
      </c>
      <c r="H9" s="1821"/>
      <c r="I9" s="1821"/>
      <c r="J9" s="1821"/>
      <c r="K9" s="1821"/>
      <c r="L9" s="1821"/>
      <c r="M9" s="1821"/>
      <c r="N9" s="1821"/>
      <c r="O9" s="1821"/>
      <c r="P9" s="1821"/>
      <c r="Q9" s="1821"/>
      <c r="R9" s="1821"/>
      <c r="S9" s="1821"/>
      <c r="T9" s="1821"/>
      <c r="U9" s="1821"/>
      <c r="V9" s="1821"/>
      <c r="W9" s="1821"/>
      <c r="X9" s="1821"/>
    </row>
    <row r="10" spans="1:27">
      <c r="A10" s="547"/>
      <c r="B10" s="551" t="s">
        <v>2445</v>
      </c>
      <c r="C10" s="548" t="s">
        <v>422</v>
      </c>
      <c r="D10" s="551" t="s">
        <v>3818</v>
      </c>
      <c r="E10" s="305"/>
      <c r="F10" s="551" t="s">
        <v>1131</v>
      </c>
      <c r="G10" s="550" t="s">
        <v>2761</v>
      </c>
      <c r="H10" s="1821"/>
      <c r="I10" s="1821"/>
      <c r="J10" s="1821"/>
      <c r="K10" s="1821"/>
      <c r="L10" s="1821"/>
      <c r="M10" s="1821"/>
      <c r="N10" s="1821"/>
      <c r="O10" s="1821"/>
      <c r="P10" s="1821"/>
      <c r="Q10" s="1821"/>
      <c r="R10" s="1821"/>
      <c r="S10" s="1821"/>
      <c r="T10" s="1821"/>
      <c r="U10" s="1821"/>
      <c r="V10" s="1821"/>
      <c r="W10" s="1821"/>
      <c r="X10" s="1821"/>
    </row>
    <row r="11" spans="1:27">
      <c r="A11" s="547" t="s">
        <v>339</v>
      </c>
      <c r="B11" s="551" t="s">
        <v>2446</v>
      </c>
      <c r="C11" s="548" t="s">
        <v>2493</v>
      </c>
      <c r="D11" s="551" t="s">
        <v>3029</v>
      </c>
      <c r="E11" s="548" t="s">
        <v>3820</v>
      </c>
      <c r="F11" s="305"/>
      <c r="G11" s="552"/>
      <c r="H11" s="1821"/>
      <c r="I11" s="1821"/>
      <c r="J11" s="1821"/>
      <c r="K11" s="1821"/>
      <c r="L11" s="1821"/>
      <c r="M11" s="1821"/>
      <c r="N11" s="1821"/>
      <c r="O11" s="1821"/>
      <c r="P11" s="1821"/>
      <c r="Q11" s="1821"/>
      <c r="R11" s="1821"/>
      <c r="S11" s="1821"/>
      <c r="T11" s="1821"/>
      <c r="U11" s="1821"/>
      <c r="V11" s="1821"/>
      <c r="W11" s="1821"/>
      <c r="X11" s="1821"/>
    </row>
    <row r="12" spans="1:27">
      <c r="A12" s="553" t="s">
        <v>342</v>
      </c>
      <c r="B12" s="554" t="s">
        <v>2004</v>
      </c>
      <c r="C12" s="554" t="s">
        <v>2005</v>
      </c>
      <c r="D12" s="554" t="s">
        <v>2006</v>
      </c>
      <c r="E12" s="554" t="s">
        <v>2007</v>
      </c>
      <c r="F12" s="549" t="s">
        <v>959</v>
      </c>
      <c r="G12" s="555" t="s">
        <v>960</v>
      </c>
      <c r="H12" s="1821"/>
      <c r="I12" s="1821"/>
      <c r="J12" s="1821"/>
      <c r="K12" s="1821"/>
      <c r="L12" s="1821"/>
      <c r="M12" s="1821"/>
      <c r="N12" s="1821"/>
      <c r="O12" s="1821"/>
      <c r="P12" s="1821"/>
      <c r="Q12" s="1821"/>
      <c r="R12" s="1821"/>
      <c r="S12" s="1821"/>
      <c r="T12" s="1821"/>
      <c r="U12" s="1821"/>
      <c r="V12" s="1821"/>
      <c r="W12" s="1821"/>
      <c r="X12" s="1821"/>
    </row>
    <row r="13" spans="1:27">
      <c r="A13" s="547">
        <v>1</v>
      </c>
      <c r="B13" s="305" t="s">
        <v>4682</v>
      </c>
      <c r="C13" s="306">
        <f>42595+204269</f>
        <v>246864</v>
      </c>
      <c r="D13" s="307">
        <v>142</v>
      </c>
      <c r="E13" s="299">
        <v>400118.98</v>
      </c>
      <c r="F13" s="299">
        <v>1992971</v>
      </c>
      <c r="G13" s="300">
        <f t="shared" ref="G13:G16" si="0">C13-E13+F13</f>
        <v>1839716.02</v>
      </c>
      <c r="H13" s="1821"/>
      <c r="I13" s="1821"/>
      <c r="J13" s="1821"/>
      <c r="K13" s="1821"/>
      <c r="L13" s="1821"/>
      <c r="M13" s="1821"/>
      <c r="N13" s="1821"/>
      <c r="O13" s="1821"/>
      <c r="P13" s="1821"/>
      <c r="Q13" s="1821"/>
      <c r="R13" s="1821"/>
      <c r="S13" s="1821"/>
      <c r="T13" s="1821"/>
      <c r="U13" s="1821"/>
      <c r="V13" s="1821"/>
      <c r="W13" s="1821"/>
      <c r="X13" s="1821"/>
    </row>
    <row r="14" spans="1:27">
      <c r="A14" s="547">
        <v>2</v>
      </c>
      <c r="B14" s="305" t="s">
        <v>3422</v>
      </c>
      <c r="C14" s="306">
        <v>13025834</v>
      </c>
      <c r="D14" s="308">
        <v>230</v>
      </c>
      <c r="E14" s="299">
        <v>161917768.65000001</v>
      </c>
      <c r="F14" s="299">
        <v>162766199.73999998</v>
      </c>
      <c r="G14" s="300">
        <f t="shared" si="0"/>
        <v>13874265.089999974</v>
      </c>
      <c r="H14" s="1821"/>
      <c r="I14" s="1821"/>
      <c r="J14" s="1821"/>
      <c r="K14" s="1821"/>
      <c r="L14" s="1821"/>
      <c r="M14" s="1821"/>
      <c r="N14" s="1821"/>
      <c r="O14" s="1821"/>
      <c r="P14" s="1821"/>
      <c r="Q14" s="1821"/>
      <c r="R14" s="1821"/>
      <c r="S14" s="1821"/>
      <c r="T14" s="1821"/>
      <c r="U14" s="1821"/>
      <c r="V14" s="1821"/>
      <c r="W14" s="1821"/>
      <c r="X14" s="1821"/>
    </row>
    <row r="15" spans="1:27">
      <c r="A15" s="547">
        <v>3</v>
      </c>
      <c r="B15" s="305" t="s">
        <v>4638</v>
      </c>
      <c r="C15" s="306">
        <v>346919.03999999992</v>
      </c>
      <c r="D15" s="307">
        <v>110</v>
      </c>
      <c r="E15" s="299">
        <v>41347778.560000002</v>
      </c>
      <c r="F15" s="299">
        <v>44041190.400000006</v>
      </c>
      <c r="G15" s="300">
        <f t="shared" si="0"/>
        <v>3040330.8800000027</v>
      </c>
      <c r="H15" s="1821"/>
      <c r="I15" s="1821"/>
      <c r="J15" s="1821"/>
      <c r="K15" s="1821"/>
      <c r="L15" s="1821"/>
      <c r="M15" s="1821"/>
      <c r="N15" s="1821"/>
      <c r="O15" s="1821"/>
      <c r="P15" s="1821"/>
      <c r="Q15" s="1821"/>
      <c r="R15" s="1821"/>
      <c r="S15" s="1821"/>
      <c r="T15" s="1821"/>
      <c r="U15" s="1821"/>
      <c r="V15" s="1821"/>
      <c r="W15" s="1821"/>
      <c r="X15" s="1821"/>
    </row>
    <row r="16" spans="1:27">
      <c r="A16" s="547">
        <v>4</v>
      </c>
      <c r="B16" s="305" t="s">
        <v>4514</v>
      </c>
      <c r="C16" s="299">
        <v>2076873</v>
      </c>
      <c r="D16" s="307">
        <v>431</v>
      </c>
      <c r="E16" s="299">
        <f>680+5930276.85+10552197</f>
        <v>16483153.85</v>
      </c>
      <c r="F16" s="306">
        <v>62763</v>
      </c>
      <c r="G16" s="300">
        <f t="shared" si="0"/>
        <v>-14343517.85</v>
      </c>
      <c r="H16" s="1821"/>
      <c r="I16" s="1821"/>
      <c r="J16" s="1821"/>
      <c r="K16" s="1821"/>
      <c r="L16" s="1821"/>
      <c r="M16" s="1821"/>
      <c r="N16" s="1821"/>
      <c r="O16" s="1821"/>
      <c r="P16" s="1821"/>
      <c r="Q16" s="1821"/>
      <c r="R16" s="1821"/>
      <c r="S16" s="1821"/>
      <c r="T16" s="1821"/>
      <c r="U16" s="1821"/>
      <c r="V16" s="1821"/>
      <c r="W16" s="1821"/>
      <c r="X16" s="1821"/>
    </row>
    <row r="17" spans="1:33">
      <c r="A17" s="547">
        <v>5</v>
      </c>
      <c r="B17" s="305" t="s">
        <v>4683</v>
      </c>
      <c r="C17" s="299">
        <f>434239.08+42685124.04</f>
        <v>43119363.119999997</v>
      </c>
      <c r="D17" s="308">
        <v>236</v>
      </c>
      <c r="E17" s="299">
        <f>92327355.11+42685124+1</f>
        <v>135012480.11000001</v>
      </c>
      <c r="F17" s="306">
        <f>144003036.75</f>
        <v>144003036.75</v>
      </c>
      <c r="G17" s="300">
        <f>C17-E17+F17</f>
        <v>52109919.75999999</v>
      </c>
      <c r="H17" s="1822"/>
      <c r="I17" s="1821"/>
      <c r="J17" s="1821"/>
      <c r="K17" s="1821"/>
      <c r="L17" s="1821"/>
      <c r="M17" s="1821"/>
      <c r="N17" s="1821"/>
      <c r="O17" s="1821"/>
      <c r="P17" s="1821"/>
      <c r="Q17" s="1821"/>
      <c r="R17" s="1821"/>
      <c r="S17" s="1821"/>
      <c r="T17" s="1821"/>
      <c r="U17" s="1821"/>
      <c r="V17" s="1821"/>
      <c r="W17" s="1821"/>
      <c r="X17" s="1821"/>
    </row>
    <row r="18" spans="1:33">
      <c r="A18" s="547">
        <v>6</v>
      </c>
      <c r="B18" s="305" t="s">
        <v>4515</v>
      </c>
      <c r="C18" s="299">
        <f>3151983.06+-1964555</f>
        <v>1187428.06</v>
      </c>
      <c r="D18" s="308">
        <v>182</v>
      </c>
      <c r="E18" s="306">
        <f>7992821</f>
        <v>7992821</v>
      </c>
      <c r="F18" s="299">
        <f>4882285.94+1964555</f>
        <v>6846840.9400000004</v>
      </c>
      <c r="G18" s="300">
        <f t="shared" ref="G18" si="1">C18-E18+F18</f>
        <v>41448.000000000931</v>
      </c>
      <c r="H18" s="1821"/>
      <c r="I18" s="1821"/>
      <c r="J18" s="1821"/>
      <c r="K18" s="1821"/>
      <c r="L18" s="1821"/>
      <c r="M18" s="1821"/>
      <c r="N18" s="1821"/>
      <c r="O18" s="1821"/>
      <c r="P18" s="1821"/>
      <c r="Q18" s="1821"/>
      <c r="R18" s="1821"/>
      <c r="S18" s="1821"/>
      <c r="T18" s="1821"/>
      <c r="U18" s="1821"/>
      <c r="V18" s="1821"/>
      <c r="W18" s="1821"/>
      <c r="X18" s="1821"/>
    </row>
    <row r="19" spans="1:33">
      <c r="A19" s="547">
        <v>7</v>
      </c>
      <c r="B19" s="305"/>
      <c r="C19" s="299"/>
      <c r="D19" s="308"/>
      <c r="E19" s="306"/>
      <c r="F19" s="299"/>
      <c r="G19" s="300"/>
      <c r="H19" s="1821"/>
      <c r="I19" s="1821"/>
      <c r="J19" s="1821"/>
      <c r="K19" s="1821"/>
      <c r="L19" s="1821"/>
      <c r="M19" s="1821"/>
      <c r="N19" s="1821"/>
      <c r="O19" s="1821"/>
      <c r="P19" s="1821"/>
      <c r="Q19" s="1821"/>
      <c r="R19" s="1821"/>
      <c r="S19" s="1821"/>
      <c r="T19" s="1821"/>
      <c r="U19" s="1821"/>
      <c r="V19" s="1821"/>
      <c r="W19" s="1821"/>
      <c r="X19" s="1821"/>
    </row>
    <row r="20" spans="1:33">
      <c r="A20" s="547">
        <v>8</v>
      </c>
      <c r="B20" s="305"/>
      <c r="C20" s="299"/>
      <c r="D20" s="307"/>
      <c r="E20" s="299"/>
      <c r="F20" s="306"/>
      <c r="G20" s="300"/>
      <c r="H20" s="1822"/>
      <c r="I20" s="1821"/>
      <c r="J20" s="1821"/>
      <c r="K20" s="1821"/>
      <c r="L20" s="1821"/>
      <c r="M20" s="1821"/>
      <c r="N20" s="1821"/>
      <c r="O20" s="1821"/>
      <c r="P20" s="1821"/>
      <c r="Q20" s="1821"/>
      <c r="R20" s="1821"/>
      <c r="S20" s="1821"/>
      <c r="T20" s="1821"/>
      <c r="U20" s="1821"/>
      <c r="V20" s="1821"/>
      <c r="W20" s="1821"/>
      <c r="X20" s="1821"/>
    </row>
    <row r="21" spans="1:33" ht="15.75">
      <c r="A21" s="547">
        <v>9</v>
      </c>
      <c r="B21" s="305"/>
      <c r="C21" s="306"/>
      <c r="D21" s="308"/>
      <c r="E21" s="309"/>
      <c r="F21" s="309"/>
      <c r="G21" s="310"/>
      <c r="H21" s="1821"/>
      <c r="I21" s="1821"/>
      <c r="J21" s="1821"/>
      <c r="K21" s="1821"/>
      <c r="L21" s="1821"/>
      <c r="M21" s="1821"/>
      <c r="N21" s="1821"/>
      <c r="O21" s="1821"/>
      <c r="P21" s="1821"/>
      <c r="Q21" s="1821"/>
      <c r="R21" s="1821"/>
      <c r="S21" s="1821"/>
      <c r="T21" s="1821"/>
      <c r="U21" s="1821"/>
      <c r="V21" s="1821"/>
      <c r="W21" s="1821"/>
      <c r="X21" s="1821"/>
      <c r="AG21" s="311"/>
    </row>
    <row r="22" spans="1:33" ht="15.75">
      <c r="A22" s="547">
        <v>10</v>
      </c>
      <c r="B22" s="305"/>
      <c r="C22" s="312"/>
      <c r="D22" s="308"/>
      <c r="E22" s="313"/>
      <c r="F22" s="314"/>
      <c r="G22" s="315"/>
      <c r="H22" s="1821"/>
      <c r="I22" s="1821"/>
      <c r="J22" s="1821"/>
      <c r="K22" s="1821"/>
      <c r="L22" s="1821"/>
      <c r="M22" s="1821"/>
      <c r="N22" s="1821"/>
      <c r="O22" s="1821"/>
      <c r="P22" s="1821"/>
      <c r="Q22" s="1821"/>
      <c r="R22" s="1821"/>
      <c r="S22" s="1821"/>
      <c r="T22" s="1821"/>
      <c r="U22" s="1821"/>
      <c r="V22" s="1821"/>
      <c r="W22" s="1821"/>
      <c r="X22" s="1821"/>
      <c r="AG22" s="311"/>
    </row>
    <row r="23" spans="1:33" ht="15.75">
      <c r="A23" s="547">
        <v>11</v>
      </c>
      <c r="B23" s="305"/>
      <c r="C23" s="312"/>
      <c r="D23" s="308"/>
      <c r="E23" s="313"/>
      <c r="F23" s="314"/>
      <c r="G23" s="310"/>
      <c r="H23" s="1821"/>
      <c r="I23" s="1821"/>
      <c r="J23" s="1821"/>
      <c r="K23" s="1821"/>
      <c r="L23" s="1821"/>
      <c r="M23" s="1821"/>
      <c r="N23" s="1821"/>
      <c r="O23" s="1821"/>
      <c r="P23" s="1821"/>
      <c r="Q23" s="1821"/>
      <c r="R23" s="1821"/>
      <c r="S23" s="1821"/>
      <c r="T23" s="1821"/>
      <c r="U23" s="1821"/>
      <c r="V23" s="1821"/>
      <c r="W23" s="1821"/>
      <c r="X23" s="1821"/>
      <c r="AG23" s="311"/>
    </row>
    <row r="24" spans="1:33" ht="15.75">
      <c r="A24" s="547">
        <v>12</v>
      </c>
      <c r="B24" s="556"/>
      <c r="C24" s="312"/>
      <c r="D24" s="308"/>
      <c r="E24" s="313"/>
      <c r="F24" s="314"/>
      <c r="G24" s="310"/>
      <c r="H24" s="1821"/>
      <c r="I24" s="1821"/>
      <c r="J24" s="1821"/>
      <c r="K24" s="1821"/>
      <c r="L24" s="1821"/>
      <c r="M24" s="1821"/>
      <c r="N24" s="1821"/>
      <c r="O24" s="1821"/>
      <c r="P24" s="1821"/>
      <c r="Q24" s="1821"/>
      <c r="R24" s="1821"/>
      <c r="S24" s="1821"/>
      <c r="T24" s="1821"/>
      <c r="U24" s="1821"/>
      <c r="V24" s="1821"/>
      <c r="W24" s="1821"/>
      <c r="X24" s="1821"/>
    </row>
    <row r="25" spans="1:33" ht="15.75">
      <c r="A25" s="547">
        <v>13</v>
      </c>
      <c r="B25" s="556"/>
      <c r="C25" s="312"/>
      <c r="D25" s="308"/>
      <c r="E25" s="316"/>
      <c r="F25" s="316"/>
      <c r="G25" s="317"/>
      <c r="H25" s="1821"/>
      <c r="I25" s="1821"/>
      <c r="J25" s="1821"/>
      <c r="K25" s="1821"/>
      <c r="L25" s="1821"/>
      <c r="M25" s="1821"/>
      <c r="N25" s="1821"/>
      <c r="O25" s="1821"/>
      <c r="P25" s="1821"/>
      <c r="Q25" s="1821"/>
      <c r="R25" s="1821"/>
      <c r="S25" s="1821"/>
      <c r="T25" s="1821"/>
      <c r="U25" s="1821"/>
      <c r="V25" s="1821"/>
      <c r="W25" s="1821"/>
      <c r="X25" s="1821"/>
    </row>
    <row r="26" spans="1:33">
      <c r="A26" s="547">
        <v>14</v>
      </c>
      <c r="B26" s="556"/>
      <c r="C26" s="312"/>
      <c r="D26" s="308"/>
      <c r="E26" s="312"/>
      <c r="F26" s="312"/>
      <c r="G26" s="317"/>
      <c r="H26" s="1821"/>
      <c r="I26" s="1821"/>
      <c r="J26" s="1821"/>
      <c r="K26" s="1821"/>
      <c r="L26" s="1821"/>
      <c r="M26" s="1821"/>
      <c r="N26" s="1821"/>
      <c r="O26" s="1821"/>
      <c r="P26" s="1821"/>
      <c r="Q26" s="1821"/>
      <c r="R26" s="1821"/>
      <c r="S26" s="1821"/>
      <c r="T26" s="1821"/>
      <c r="U26" s="1821"/>
      <c r="V26" s="1821"/>
      <c r="W26" s="1821"/>
      <c r="X26" s="1821"/>
    </row>
    <row r="27" spans="1:33" ht="15.75">
      <c r="A27" s="547">
        <v>15</v>
      </c>
      <c r="B27" s="556"/>
      <c r="C27" s="312"/>
      <c r="D27" s="308"/>
      <c r="E27" s="316"/>
      <c r="F27" s="316"/>
      <c r="G27" s="317"/>
      <c r="H27" s="1821"/>
      <c r="I27" s="1821"/>
      <c r="J27" s="1821"/>
      <c r="K27" s="1821"/>
      <c r="L27" s="1821"/>
      <c r="M27" s="1821"/>
      <c r="N27" s="1821"/>
      <c r="O27" s="1821"/>
      <c r="P27" s="1821"/>
      <c r="Q27" s="1821"/>
      <c r="R27" s="1821"/>
      <c r="S27" s="1821"/>
      <c r="T27" s="1821"/>
      <c r="U27" s="1821"/>
      <c r="V27" s="1821"/>
      <c r="W27" s="1821"/>
      <c r="X27" s="1821"/>
    </row>
    <row r="28" spans="1:33">
      <c r="A28" s="547">
        <v>16</v>
      </c>
      <c r="B28" s="557"/>
      <c r="C28" s="312"/>
      <c r="D28" s="307"/>
      <c r="E28" s="312"/>
      <c r="F28" s="312"/>
      <c r="G28" s="317"/>
      <c r="H28" s="1821"/>
      <c r="I28" s="1821"/>
      <c r="J28" s="1821"/>
      <c r="K28" s="1821"/>
      <c r="L28" s="1821"/>
      <c r="M28" s="1821"/>
      <c r="N28" s="1821"/>
      <c r="O28" s="1821"/>
      <c r="P28" s="1821"/>
      <c r="Q28" s="1821"/>
      <c r="R28" s="1821"/>
      <c r="S28" s="1821"/>
      <c r="T28" s="1821"/>
      <c r="U28" s="1821"/>
      <c r="V28" s="1821"/>
      <c r="W28" s="1821"/>
      <c r="X28" s="1821"/>
    </row>
    <row r="29" spans="1:33" ht="15.75">
      <c r="A29" s="547">
        <v>17</v>
      </c>
      <c r="B29" s="556"/>
      <c r="C29" s="312"/>
      <c r="D29" s="308"/>
      <c r="E29" s="316"/>
      <c r="F29" s="316"/>
      <c r="G29" s="317"/>
      <c r="H29" s="1821"/>
      <c r="I29" s="1821"/>
      <c r="J29" s="1821"/>
      <c r="K29" s="1821"/>
      <c r="L29" s="1821"/>
      <c r="M29" s="1821"/>
      <c r="N29" s="1821"/>
      <c r="O29" s="1821"/>
      <c r="P29" s="1821"/>
      <c r="Q29" s="1821"/>
      <c r="R29" s="1821"/>
      <c r="S29" s="1821"/>
      <c r="T29" s="1821"/>
      <c r="U29" s="1821"/>
      <c r="V29" s="1821"/>
      <c r="W29" s="1821"/>
      <c r="X29" s="1821"/>
    </row>
    <row r="30" spans="1:33">
      <c r="A30" s="547">
        <v>18</v>
      </c>
      <c r="B30" s="556"/>
      <c r="C30" s="312"/>
      <c r="D30" s="307"/>
      <c r="E30" s="312"/>
      <c r="F30" s="312"/>
      <c r="G30" s="317"/>
      <c r="H30" s="1821"/>
      <c r="I30" s="1821"/>
      <c r="J30" s="1821"/>
      <c r="K30" s="1821"/>
      <c r="L30" s="1821"/>
      <c r="M30" s="1821"/>
      <c r="N30" s="1821"/>
      <c r="O30" s="1821"/>
      <c r="P30" s="1821"/>
      <c r="Q30" s="1821"/>
      <c r="R30" s="1821"/>
      <c r="S30" s="1821"/>
      <c r="T30" s="1821"/>
      <c r="U30" s="1821"/>
      <c r="V30" s="1821"/>
      <c r="W30" s="1821"/>
      <c r="X30" s="1821"/>
    </row>
    <row r="31" spans="1:33" ht="15.75">
      <c r="A31" s="547">
        <v>19</v>
      </c>
      <c r="B31" s="305"/>
      <c r="C31" s="298"/>
      <c r="D31" s="308"/>
      <c r="E31" s="316"/>
      <c r="F31" s="316"/>
      <c r="G31" s="300"/>
      <c r="H31" s="1821"/>
      <c r="I31" s="1821"/>
      <c r="J31" s="1821"/>
      <c r="K31" s="1821"/>
      <c r="L31" s="1821"/>
      <c r="M31" s="1821"/>
      <c r="N31" s="1821"/>
      <c r="O31" s="1821"/>
      <c r="P31" s="1821"/>
      <c r="Q31" s="1821"/>
      <c r="R31" s="1821"/>
      <c r="S31" s="1821"/>
      <c r="T31" s="1821"/>
      <c r="U31" s="1821"/>
      <c r="V31" s="1821"/>
      <c r="W31" s="1821"/>
      <c r="X31" s="1821"/>
    </row>
    <row r="32" spans="1:33">
      <c r="A32" s="547">
        <v>20</v>
      </c>
      <c r="B32" s="305"/>
      <c r="C32" s="299"/>
      <c r="D32" s="307"/>
      <c r="E32" s="312"/>
      <c r="F32" s="312"/>
      <c r="G32" s="317"/>
      <c r="H32" s="1821"/>
      <c r="I32" s="1821"/>
      <c r="J32" s="1821"/>
      <c r="K32" s="1821"/>
      <c r="L32" s="1821"/>
      <c r="M32" s="1821"/>
      <c r="N32" s="1821"/>
      <c r="O32" s="1821"/>
      <c r="P32" s="1821"/>
      <c r="Q32" s="1821"/>
      <c r="R32" s="1821"/>
      <c r="S32" s="1821"/>
      <c r="T32" s="1821"/>
      <c r="U32" s="1821"/>
      <c r="V32" s="1821"/>
      <c r="W32" s="1821"/>
      <c r="X32" s="1821"/>
    </row>
    <row r="33" spans="1:24" ht="15.75">
      <c r="A33" s="547">
        <v>21</v>
      </c>
      <c r="B33" s="305"/>
      <c r="C33" s="312"/>
      <c r="D33" s="308"/>
      <c r="E33" s="316"/>
      <c r="F33" s="316"/>
      <c r="G33" s="317"/>
      <c r="H33" s="1821"/>
      <c r="I33" s="1821"/>
      <c r="J33" s="1821"/>
      <c r="K33" s="1821"/>
      <c r="L33" s="1821"/>
      <c r="M33" s="1821"/>
      <c r="N33" s="1821"/>
      <c r="O33" s="1821"/>
      <c r="P33" s="1821"/>
      <c r="Q33" s="1821"/>
      <c r="R33" s="1821"/>
      <c r="S33" s="1821"/>
      <c r="T33" s="1821"/>
      <c r="U33" s="1821"/>
      <c r="V33" s="1821"/>
      <c r="W33" s="1821"/>
      <c r="X33" s="1821"/>
    </row>
    <row r="34" spans="1:24">
      <c r="A34" s="547">
        <v>22</v>
      </c>
      <c r="B34" s="305"/>
      <c r="C34" s="312"/>
      <c r="D34" s="307"/>
      <c r="E34" s="312"/>
      <c r="F34" s="312"/>
      <c r="G34" s="317"/>
      <c r="H34" s="1821"/>
      <c r="I34" s="1821"/>
      <c r="J34" s="1821"/>
      <c r="K34" s="1821"/>
      <c r="L34" s="1821"/>
      <c r="M34" s="1821"/>
      <c r="N34" s="1821"/>
      <c r="O34" s="1821"/>
      <c r="P34" s="1821"/>
      <c r="Q34" s="1821"/>
      <c r="R34" s="1821"/>
      <c r="S34" s="1821"/>
      <c r="T34" s="1821"/>
      <c r="U34" s="1821"/>
      <c r="V34" s="1821"/>
      <c r="W34" s="1821"/>
      <c r="X34" s="1821"/>
    </row>
    <row r="35" spans="1:24" ht="15.75">
      <c r="A35" s="547">
        <v>23</v>
      </c>
      <c r="B35" s="305"/>
      <c r="C35" s="312"/>
      <c r="D35" s="308"/>
      <c r="E35" s="316"/>
      <c r="F35" s="316"/>
      <c r="G35" s="317"/>
      <c r="H35" s="1821"/>
      <c r="I35" s="1821"/>
      <c r="J35" s="1821"/>
      <c r="K35" s="1821"/>
      <c r="L35" s="1821"/>
      <c r="M35" s="1821"/>
      <c r="N35" s="1821"/>
      <c r="O35" s="1821"/>
      <c r="P35" s="1821"/>
      <c r="Q35" s="1821"/>
      <c r="R35" s="1821"/>
      <c r="S35" s="1821"/>
      <c r="T35" s="1821"/>
      <c r="U35" s="1821"/>
      <c r="V35" s="1821"/>
      <c r="W35" s="1821"/>
      <c r="X35" s="1821"/>
    </row>
    <row r="36" spans="1:24">
      <c r="A36" s="547">
        <v>24</v>
      </c>
      <c r="B36" s="305"/>
      <c r="C36" s="312"/>
      <c r="D36" s="308"/>
      <c r="E36" s="312"/>
      <c r="F36" s="312"/>
      <c r="G36" s="300"/>
      <c r="H36" s="1821"/>
      <c r="I36" s="1821"/>
      <c r="J36" s="1821"/>
      <c r="K36" s="1821"/>
      <c r="L36" s="1821"/>
      <c r="M36" s="1821"/>
      <c r="N36" s="1821"/>
      <c r="O36" s="1821"/>
      <c r="P36" s="1821"/>
      <c r="Q36" s="1821"/>
      <c r="R36" s="1821"/>
      <c r="S36" s="1821"/>
      <c r="T36" s="1821"/>
      <c r="U36" s="1821"/>
      <c r="V36" s="1821"/>
      <c r="W36" s="1821"/>
      <c r="X36" s="1821"/>
    </row>
    <row r="37" spans="1:24" ht="15.75">
      <c r="A37" s="547">
        <v>25</v>
      </c>
      <c r="B37" s="305"/>
      <c r="C37" s="312"/>
      <c r="D37" s="308"/>
      <c r="E37" s="316"/>
      <c r="F37" s="316"/>
      <c r="G37" s="317"/>
      <c r="H37" s="1821"/>
      <c r="I37" s="1821"/>
      <c r="J37" s="1821"/>
      <c r="K37" s="1821"/>
      <c r="L37" s="1821"/>
      <c r="M37" s="1821"/>
      <c r="N37" s="1821"/>
      <c r="O37" s="1821"/>
      <c r="P37" s="1821"/>
      <c r="Q37" s="1821"/>
      <c r="R37" s="1821"/>
      <c r="S37" s="1821"/>
      <c r="T37" s="1821"/>
      <c r="U37" s="1821"/>
      <c r="V37" s="1821"/>
      <c r="W37" s="1821"/>
      <c r="X37" s="1821"/>
    </row>
    <row r="38" spans="1:24">
      <c r="A38" s="547">
        <v>26</v>
      </c>
      <c r="B38" s="305"/>
      <c r="C38" s="298"/>
      <c r="D38" s="307"/>
      <c r="E38" s="312"/>
      <c r="F38" s="312"/>
      <c r="G38" s="300"/>
      <c r="H38" s="1821"/>
      <c r="I38" s="1821"/>
      <c r="J38" s="1821"/>
      <c r="K38" s="1821"/>
      <c r="L38" s="1821"/>
      <c r="M38" s="1821"/>
      <c r="N38" s="1821"/>
      <c r="O38" s="1821"/>
      <c r="P38" s="1821"/>
      <c r="Q38" s="1821"/>
      <c r="R38" s="1821"/>
      <c r="S38" s="1821"/>
      <c r="T38" s="1821"/>
      <c r="U38" s="1821"/>
      <c r="V38" s="1821"/>
      <c r="W38" s="1821"/>
      <c r="X38" s="1821"/>
    </row>
    <row r="39" spans="1:24">
      <c r="A39" s="547">
        <v>27</v>
      </c>
      <c r="B39" s="305"/>
      <c r="C39" s="312"/>
      <c r="D39" s="462"/>
      <c r="E39" s="312"/>
      <c r="F39" s="312"/>
      <c r="G39" s="317"/>
      <c r="H39" s="1821"/>
      <c r="I39" s="1821"/>
      <c r="J39" s="1821"/>
      <c r="K39" s="1821"/>
      <c r="L39" s="1821"/>
      <c r="M39" s="1821"/>
      <c r="N39" s="1821"/>
      <c r="O39" s="1821"/>
      <c r="P39" s="1821"/>
      <c r="Q39" s="1821"/>
      <c r="R39" s="1821"/>
      <c r="S39" s="1821"/>
      <c r="T39" s="1821"/>
      <c r="U39" s="1821"/>
      <c r="V39" s="1821"/>
      <c r="W39" s="1821"/>
      <c r="X39" s="1821"/>
    </row>
    <row r="40" spans="1:24">
      <c r="A40" s="547">
        <v>28</v>
      </c>
      <c r="B40" s="305"/>
      <c r="C40" s="312"/>
      <c r="D40" s="462"/>
      <c r="E40" s="312"/>
      <c r="F40" s="312"/>
      <c r="G40" s="317"/>
      <c r="H40" s="1823"/>
      <c r="I40" s="1823"/>
      <c r="J40" s="1823"/>
      <c r="K40" s="1823"/>
      <c r="L40" s="1818"/>
      <c r="M40" s="562"/>
      <c r="N40" s="562"/>
      <c r="V40" s="311"/>
      <c r="W40" s="1560"/>
    </row>
    <row r="41" spans="1:24">
      <c r="A41" s="547">
        <v>29</v>
      </c>
      <c r="B41" s="305"/>
      <c r="C41" s="312"/>
      <c r="D41" s="462"/>
      <c r="E41" s="312"/>
      <c r="F41" s="312"/>
      <c r="G41" s="317"/>
      <c r="H41" s="1823"/>
      <c r="I41" s="1823"/>
      <c r="J41" s="1823"/>
      <c r="K41" s="1823"/>
      <c r="L41" s="1818"/>
      <c r="M41" s="562"/>
      <c r="N41" s="562"/>
      <c r="V41" s="311"/>
      <c r="W41" s="1560"/>
    </row>
    <row r="42" spans="1:24">
      <c r="A42" s="547">
        <v>30</v>
      </c>
      <c r="B42" s="305"/>
      <c r="C42" s="312"/>
      <c r="D42" s="558"/>
      <c r="E42" s="312"/>
      <c r="F42" s="312"/>
      <c r="G42" s="317"/>
      <c r="H42" s="1823"/>
      <c r="I42" s="1823"/>
      <c r="J42" s="1823"/>
      <c r="K42" s="1823"/>
      <c r="L42" s="1818">
        <f>L37-L22</f>
        <v>0</v>
      </c>
      <c r="M42" s="562"/>
      <c r="N42" s="562"/>
      <c r="V42" s="311"/>
      <c r="W42" s="1560"/>
    </row>
    <row r="43" spans="1:24" ht="15.75" thickBot="1">
      <c r="A43" s="559">
        <v>31</v>
      </c>
      <c r="B43" s="560" t="s">
        <v>3025</v>
      </c>
      <c r="C43" s="561">
        <f>SUM(C13:C42)</f>
        <v>60003281.219999999</v>
      </c>
      <c r="D43" s="560"/>
      <c r="E43" s="561">
        <f>SUM(E13:E42)-E21-E22</f>
        <v>363154121.14999998</v>
      </c>
      <c r="F43" s="561">
        <f>SUM(F13:F42)-F21-F22</f>
        <v>359713001.82999998</v>
      </c>
      <c r="G43" s="561">
        <f>SUM(G13:G42)</f>
        <v>56562161.899999969</v>
      </c>
      <c r="H43" s="1824"/>
      <c r="I43" s="1824"/>
      <c r="J43" s="1824"/>
      <c r="K43" s="1824"/>
      <c r="L43" s="1818"/>
      <c r="M43" s="1825"/>
      <c r="N43" s="562"/>
      <c r="V43" s="311"/>
      <c r="W43" s="1560"/>
    </row>
    <row r="44" spans="1:24" ht="15.75">
      <c r="A44" s="562" t="s">
        <v>2447</v>
      </c>
      <c r="B44" s="563"/>
      <c r="C44" s="564"/>
      <c r="E44" s="563"/>
      <c r="F44" s="563"/>
      <c r="G44" s="562" t="s">
        <v>4684</v>
      </c>
      <c r="H44" s="563"/>
      <c r="I44" s="563"/>
      <c r="J44" s="563"/>
      <c r="K44" s="563"/>
      <c r="L44" s="563"/>
      <c r="M44" s="563"/>
      <c r="N44" s="562"/>
      <c r="O44" s="563"/>
      <c r="P44" s="563"/>
      <c r="Q44" s="563"/>
      <c r="R44" s="563"/>
      <c r="S44" s="563"/>
      <c r="T44" s="563"/>
      <c r="U44" s="563"/>
      <c r="V44" s="1818"/>
    </row>
    <row r="45" spans="1:24">
      <c r="A45" s="565" t="s">
        <v>2448</v>
      </c>
      <c r="B45" s="563"/>
      <c r="C45" s="563"/>
      <c r="D45" s="563"/>
      <c r="E45" s="563"/>
      <c r="F45" s="566"/>
      <c r="G45" s="567"/>
      <c r="H45" s="567"/>
      <c r="I45" s="567"/>
      <c r="J45" s="567"/>
      <c r="K45" s="567"/>
      <c r="L45" s="567"/>
      <c r="M45" s="567"/>
      <c r="N45" s="567"/>
      <c r="O45" s="567"/>
      <c r="P45" s="567"/>
      <c r="Q45" s="567"/>
      <c r="R45" s="567"/>
      <c r="S45" s="567"/>
      <c r="T45" s="567"/>
      <c r="U45" s="567"/>
      <c r="V45" s="1818"/>
    </row>
    <row r="46" spans="1:24">
      <c r="C46" s="1826"/>
      <c r="F46" s="1827"/>
      <c r="G46" s="1828"/>
      <c r="H46" s="102"/>
      <c r="I46" s="1828"/>
      <c r="J46" s="1828"/>
      <c r="K46" s="1828"/>
      <c r="L46" s="1828"/>
      <c r="M46" s="1828"/>
      <c r="N46" s="1828"/>
      <c r="O46" s="1828"/>
      <c r="P46" s="1828"/>
      <c r="Q46" s="1828"/>
      <c r="R46" s="1828"/>
      <c r="S46" s="1828"/>
      <c r="T46" s="1828"/>
      <c r="U46" s="1828"/>
      <c r="V46" s="1818"/>
      <c r="W46" s="1829"/>
    </row>
    <row r="47" spans="1:24">
      <c r="E47" s="1830"/>
      <c r="F47" s="1830"/>
      <c r="G47" s="1831"/>
      <c r="H47" s="1831"/>
      <c r="I47" s="1831"/>
      <c r="J47" s="1831"/>
      <c r="K47" s="1831"/>
      <c r="L47" s="1831"/>
      <c r="M47" s="1831"/>
      <c r="N47" s="1831"/>
      <c r="O47" s="1831"/>
      <c r="P47" s="1831"/>
      <c r="Q47" s="1831"/>
      <c r="R47" s="1831"/>
      <c r="S47" s="1831"/>
      <c r="T47" s="1831"/>
      <c r="V47" s="1832"/>
    </row>
    <row r="48" spans="1:24" ht="15.75">
      <c r="C48" s="1833"/>
      <c r="F48" s="1830"/>
      <c r="G48" s="1834"/>
      <c r="H48" s="1835"/>
      <c r="I48" s="1836"/>
      <c r="J48" s="1836"/>
      <c r="K48" s="1836"/>
      <c r="L48" s="1836"/>
      <c r="M48" s="1836"/>
      <c r="N48" s="1836"/>
      <c r="O48" s="1836"/>
      <c r="P48" s="1836"/>
      <c r="Q48" s="1836"/>
      <c r="R48" s="1836"/>
      <c r="S48" s="1836"/>
      <c r="T48" s="1836"/>
      <c r="U48" s="1836"/>
      <c r="V48" s="1832"/>
      <c r="W48" s="1837"/>
    </row>
    <row r="49" spans="1:33" ht="15.75">
      <c r="A49" s="1838" t="s">
        <v>2500</v>
      </c>
      <c r="B49" s="563"/>
      <c r="C49" s="1839"/>
      <c r="E49" s="563"/>
      <c r="F49" s="562"/>
      <c r="G49" s="563"/>
      <c r="H49" s="562"/>
      <c r="I49" s="563"/>
      <c r="J49" s="563"/>
      <c r="K49" s="563"/>
      <c r="L49" s="563"/>
      <c r="M49" s="563"/>
      <c r="N49" s="563"/>
      <c r="O49" s="563"/>
      <c r="P49" s="563"/>
      <c r="Q49" s="563"/>
      <c r="R49" s="563"/>
      <c r="S49" s="563"/>
      <c r="T49" s="563"/>
      <c r="U49" s="563"/>
      <c r="V49" s="1832"/>
    </row>
    <row r="50" spans="1:33">
      <c r="G50" s="1840"/>
      <c r="H50" s="1840"/>
      <c r="I50" s="1840"/>
      <c r="J50" s="1840"/>
      <c r="K50" s="1840"/>
      <c r="L50" s="1840"/>
      <c r="M50" s="1840"/>
      <c r="N50" s="1840"/>
      <c r="O50" s="1840"/>
      <c r="P50" s="1840"/>
      <c r="Q50" s="1840"/>
      <c r="R50" s="1840"/>
      <c r="S50" s="1840"/>
      <c r="T50" s="1840"/>
      <c r="U50" s="1840"/>
      <c r="V50" s="1818"/>
    </row>
    <row r="51" spans="1:33" ht="15.75" thickBot="1">
      <c r="A51" s="311" t="s">
        <v>3553</v>
      </c>
      <c r="F51" s="1841" t="s">
        <v>4685</v>
      </c>
      <c r="G51" s="311">
        <v>0</v>
      </c>
      <c r="V51" s="1832"/>
    </row>
    <row r="52" spans="1:33">
      <c r="A52" s="1842"/>
      <c r="B52" s="1843"/>
      <c r="C52" s="1843"/>
      <c r="D52" s="1843"/>
      <c r="E52" s="1843"/>
      <c r="F52" s="1843"/>
      <c r="G52" s="1844"/>
      <c r="H52" s="1819"/>
      <c r="I52" s="1819"/>
      <c r="J52" s="1819"/>
      <c r="K52" s="1819"/>
      <c r="L52" s="1819"/>
      <c r="M52" s="1819"/>
      <c r="N52" s="1819"/>
      <c r="O52" s="1819"/>
      <c r="P52" s="1819"/>
      <c r="Q52" s="1819"/>
      <c r="R52" s="1819"/>
      <c r="S52" s="1819"/>
      <c r="T52" s="1819"/>
      <c r="U52" s="1819"/>
      <c r="V52" s="1832"/>
    </row>
    <row r="53" spans="1:33" s="562" customFormat="1">
      <c r="A53" s="1845" t="s">
        <v>4244</v>
      </c>
      <c r="G53" s="1846"/>
      <c r="H53" s="1820"/>
      <c r="I53" s="1820"/>
      <c r="J53" s="1820"/>
      <c r="K53" s="1820"/>
      <c r="L53" s="1820"/>
      <c r="M53" s="1820"/>
      <c r="N53" s="1820"/>
      <c r="O53" s="1820"/>
      <c r="P53" s="1820"/>
      <c r="Q53" s="1820"/>
      <c r="R53" s="1820"/>
      <c r="S53" s="1820"/>
      <c r="T53" s="1820"/>
      <c r="U53" s="1820"/>
      <c r="V53" s="1847"/>
      <c r="AG53" s="1848"/>
    </row>
    <row r="54" spans="1:33">
      <c r="A54" s="537"/>
      <c r="G54" s="546"/>
      <c r="H54" s="532"/>
      <c r="I54" s="532"/>
      <c r="J54" s="532"/>
      <c r="K54" s="532"/>
      <c r="L54" s="532"/>
      <c r="M54" s="532"/>
      <c r="N54" s="532"/>
      <c r="O54" s="532"/>
      <c r="P54" s="532"/>
      <c r="Q54" s="532"/>
      <c r="R54" s="532"/>
      <c r="S54" s="532"/>
      <c r="T54" s="532"/>
      <c r="U54" s="532"/>
      <c r="V54" s="1818"/>
    </row>
    <row r="55" spans="1:33" s="562" customFormat="1">
      <c r="A55" s="1849"/>
      <c r="B55" s="1850"/>
      <c r="C55" s="1850" t="s">
        <v>3816</v>
      </c>
      <c r="D55" s="1851" t="s">
        <v>1134</v>
      </c>
      <c r="E55" s="1852"/>
      <c r="F55" s="1850"/>
      <c r="G55" s="1853" t="s">
        <v>3816</v>
      </c>
      <c r="H55" s="1820"/>
      <c r="I55" s="1820"/>
      <c r="J55" s="1820"/>
      <c r="K55" s="1820"/>
      <c r="L55" s="1820"/>
      <c r="M55" s="1820"/>
      <c r="N55" s="1820"/>
      <c r="O55" s="1820"/>
      <c r="P55" s="1820"/>
      <c r="Q55" s="1820"/>
      <c r="R55" s="1820"/>
      <c r="S55" s="1820"/>
      <c r="T55" s="1820"/>
      <c r="U55" s="1820"/>
      <c r="V55" s="1854"/>
      <c r="AG55" s="1848"/>
    </row>
    <row r="56" spans="1:33" s="562" customFormat="1">
      <c r="A56" s="1845"/>
      <c r="B56" s="1855" t="s">
        <v>2445</v>
      </c>
      <c r="C56" s="1855" t="s">
        <v>422</v>
      </c>
      <c r="D56" s="1855" t="s">
        <v>3818</v>
      </c>
      <c r="E56" s="1855"/>
      <c r="F56" s="1855" t="s">
        <v>1131</v>
      </c>
      <c r="G56" s="550" t="s">
        <v>2761</v>
      </c>
      <c r="H56" s="1820"/>
      <c r="I56" s="1820"/>
      <c r="J56" s="1820"/>
      <c r="K56" s="1820"/>
      <c r="L56" s="1820"/>
      <c r="M56" s="1820"/>
      <c r="N56" s="1820"/>
      <c r="O56" s="1820"/>
      <c r="P56" s="1820"/>
      <c r="Q56" s="1820"/>
      <c r="R56" s="1820"/>
      <c r="S56" s="1820"/>
      <c r="T56" s="1820"/>
      <c r="U56" s="1820"/>
      <c r="V56" s="1854"/>
      <c r="AG56" s="1848"/>
    </row>
    <row r="57" spans="1:33">
      <c r="A57" s="547" t="s">
        <v>339</v>
      </c>
      <c r="B57" s="551" t="s">
        <v>2446</v>
      </c>
      <c r="C57" s="548" t="s">
        <v>2493</v>
      </c>
      <c r="D57" s="551" t="s">
        <v>3029</v>
      </c>
      <c r="E57" s="548" t="s">
        <v>3820</v>
      </c>
      <c r="F57" s="305"/>
      <c r="G57" s="552"/>
      <c r="H57" s="1819"/>
      <c r="I57" s="1819"/>
      <c r="J57" s="1819"/>
      <c r="K57" s="1819"/>
      <c r="L57" s="1819"/>
      <c r="M57" s="1819"/>
      <c r="N57" s="1819"/>
      <c r="O57" s="1819"/>
      <c r="P57" s="1819"/>
      <c r="Q57" s="1819"/>
      <c r="R57" s="1819"/>
      <c r="S57" s="1819"/>
      <c r="T57" s="1819"/>
      <c r="U57" s="1819"/>
      <c r="V57" s="1818"/>
    </row>
    <row r="58" spans="1:33">
      <c r="A58" s="553" t="s">
        <v>342</v>
      </c>
      <c r="B58" s="554" t="s">
        <v>2004</v>
      </c>
      <c r="C58" s="554" t="s">
        <v>2005</v>
      </c>
      <c r="D58" s="554" t="s">
        <v>2006</v>
      </c>
      <c r="E58" s="554" t="s">
        <v>2007</v>
      </c>
      <c r="F58" s="549" t="s">
        <v>959</v>
      </c>
      <c r="G58" s="555" t="s">
        <v>960</v>
      </c>
      <c r="H58" s="1856"/>
      <c r="I58" s="1856"/>
      <c r="J58" s="1856"/>
      <c r="K58" s="1856"/>
      <c r="L58" s="1856"/>
      <c r="M58" s="1856"/>
      <c r="N58" s="1856"/>
      <c r="O58" s="1856"/>
      <c r="P58" s="1856"/>
      <c r="Q58" s="1856"/>
      <c r="R58" s="1856"/>
      <c r="S58" s="1856"/>
      <c r="T58" s="1856"/>
      <c r="U58" s="1856"/>
      <c r="V58" s="1818"/>
    </row>
    <row r="59" spans="1:33">
      <c r="A59" s="547">
        <v>1</v>
      </c>
      <c r="B59" s="305"/>
      <c r="C59" s="312"/>
      <c r="D59" s="305"/>
      <c r="E59" s="312"/>
      <c r="F59" s="312"/>
      <c r="G59" s="1231">
        <f t="shared" ref="G59:G104" si="2">C59-E59+F59</f>
        <v>0</v>
      </c>
      <c r="H59" s="1857"/>
      <c r="I59" s="1857"/>
      <c r="J59" s="1857"/>
      <c r="K59" s="1857"/>
      <c r="L59" s="1857"/>
      <c r="M59" s="1857"/>
      <c r="N59" s="1857"/>
      <c r="O59" s="1857"/>
      <c r="P59" s="1857"/>
      <c r="Q59" s="1857"/>
      <c r="R59" s="1857"/>
      <c r="S59" s="1857"/>
      <c r="T59" s="1857"/>
      <c r="U59" s="1857"/>
      <c r="V59" s="1818"/>
    </row>
    <row r="60" spans="1:33">
      <c r="A60" s="547">
        <v>2</v>
      </c>
      <c r="B60" s="305"/>
      <c r="C60" s="312"/>
      <c r="D60" s="305"/>
      <c r="E60" s="312"/>
      <c r="F60" s="312"/>
      <c r="G60" s="317">
        <f>C60-E60+F60</f>
        <v>0</v>
      </c>
      <c r="H60" s="1823"/>
      <c r="I60" s="1823"/>
      <c r="J60" s="1823"/>
      <c r="K60" s="1823"/>
      <c r="L60" s="1823"/>
      <c r="M60" s="1823"/>
      <c r="N60" s="1823"/>
      <c r="O60" s="1823"/>
      <c r="P60" s="1823"/>
      <c r="Q60" s="1823"/>
      <c r="R60" s="1823"/>
      <c r="S60" s="1823"/>
      <c r="T60" s="1823"/>
      <c r="U60" s="1823"/>
      <c r="V60" s="1818"/>
    </row>
    <row r="61" spans="1:33">
      <c r="A61" s="547">
        <v>3</v>
      </c>
      <c r="B61" s="305"/>
      <c r="C61" s="312"/>
      <c r="D61" s="305"/>
      <c r="E61" s="312"/>
      <c r="F61" s="312"/>
      <c r="G61" s="317">
        <f>C61-E61+F61</f>
        <v>0</v>
      </c>
      <c r="H61" s="1823"/>
      <c r="I61" s="1823"/>
      <c r="J61" s="1823"/>
      <c r="K61" s="1823"/>
      <c r="L61" s="1823"/>
      <c r="M61" s="1823"/>
      <c r="N61" s="1823"/>
      <c r="O61" s="1823"/>
      <c r="P61" s="1823"/>
      <c r="Q61" s="1823"/>
      <c r="R61" s="1823"/>
      <c r="S61" s="1823"/>
      <c r="T61" s="1823"/>
      <c r="U61" s="1823"/>
      <c r="V61" s="1818"/>
    </row>
    <row r="62" spans="1:33">
      <c r="A62" s="547">
        <v>4</v>
      </c>
      <c r="B62" s="305"/>
      <c r="C62" s="312"/>
      <c r="D62" s="305"/>
      <c r="E62" s="312"/>
      <c r="F62" s="312"/>
      <c r="G62" s="317">
        <f>C62-E62+F62</f>
        <v>0</v>
      </c>
      <c r="H62" s="1823"/>
      <c r="I62" s="1823"/>
      <c r="J62" s="1823"/>
      <c r="K62" s="1823"/>
      <c r="L62" s="1823"/>
      <c r="M62" s="1823"/>
      <c r="N62" s="1823"/>
      <c r="O62" s="1823"/>
      <c r="P62" s="1823"/>
      <c r="Q62" s="1823"/>
      <c r="R62" s="1823"/>
      <c r="S62" s="1823"/>
      <c r="T62" s="1823"/>
      <c r="U62" s="1823"/>
      <c r="V62" s="1818"/>
    </row>
    <row r="63" spans="1:33">
      <c r="A63" s="547">
        <v>5</v>
      </c>
      <c r="B63" s="305"/>
      <c r="C63" s="312"/>
      <c r="D63" s="305"/>
      <c r="E63" s="312"/>
      <c r="F63" s="312"/>
      <c r="G63" s="317">
        <f>C63-E63+F63</f>
        <v>0</v>
      </c>
      <c r="H63" s="1823"/>
      <c r="I63" s="1823"/>
      <c r="J63" s="1823"/>
      <c r="K63" s="1823"/>
      <c r="L63" s="1823"/>
      <c r="M63" s="1823"/>
      <c r="N63" s="1823"/>
      <c r="O63" s="1823"/>
      <c r="P63" s="1823"/>
      <c r="Q63" s="1823"/>
      <c r="R63" s="1823"/>
      <c r="S63" s="1823"/>
      <c r="T63" s="1823"/>
      <c r="U63" s="1823"/>
      <c r="V63" s="1858" t="s">
        <v>5056</v>
      </c>
      <c r="W63" s="1859" t="s">
        <v>5057</v>
      </c>
      <c r="X63" s="1859" t="s">
        <v>5058</v>
      </c>
      <c r="Y63" s="1860"/>
    </row>
    <row r="64" spans="1:33">
      <c r="A64" s="547">
        <v>6</v>
      </c>
      <c r="B64" s="305"/>
      <c r="C64" s="312"/>
      <c r="D64" s="305"/>
      <c r="E64" s="312"/>
      <c r="F64" s="312"/>
      <c r="G64" s="317">
        <f t="shared" si="2"/>
        <v>0</v>
      </c>
      <c r="H64" s="1823"/>
      <c r="I64" s="1823"/>
      <c r="J64" s="1823"/>
      <c r="K64" s="1823"/>
      <c r="L64" s="1823"/>
      <c r="M64" s="1823"/>
      <c r="N64" s="1823"/>
      <c r="O64" s="1823"/>
      <c r="P64" s="1823"/>
      <c r="Q64" s="1823"/>
      <c r="R64" s="1823"/>
      <c r="S64" s="1823"/>
      <c r="T64" s="1823"/>
      <c r="U64" s="1823"/>
      <c r="V64" s="1861">
        <v>22880504.879999999</v>
      </c>
      <c r="W64" s="1862">
        <f>1424715.35*-1</f>
        <v>-1424715.35</v>
      </c>
      <c r="X64" s="1862">
        <f>SUM(V64:W64)</f>
        <v>21455789.529999997</v>
      </c>
      <c r="Y64" s="1860" t="s">
        <v>5059</v>
      </c>
      <c r="Z64" s="318" t="s">
        <v>5060</v>
      </c>
    </row>
    <row r="65" spans="1:26">
      <c r="A65" s="547">
        <v>7</v>
      </c>
      <c r="B65" s="305"/>
      <c r="C65" s="312"/>
      <c r="D65" s="305"/>
      <c r="E65" s="312"/>
      <c r="F65" s="312"/>
      <c r="G65" s="317">
        <f t="shared" si="2"/>
        <v>0</v>
      </c>
      <c r="H65" s="1823"/>
      <c r="I65" s="1823"/>
      <c r="J65" s="1823"/>
      <c r="K65" s="1823"/>
      <c r="L65" s="1823"/>
      <c r="M65" s="1823"/>
      <c r="N65" s="1823"/>
      <c r="O65" s="1823"/>
      <c r="P65" s="1823"/>
      <c r="Q65" s="1823"/>
      <c r="R65" s="1823"/>
      <c r="S65" s="1823"/>
      <c r="T65" s="1823"/>
      <c r="U65" s="1823"/>
      <c r="V65" s="1861">
        <v>4599373</v>
      </c>
      <c r="W65" s="1862"/>
      <c r="X65" s="1862">
        <f>SUM(V65:W65)</f>
        <v>4599373</v>
      </c>
      <c r="Y65" s="1860" t="s">
        <v>5061</v>
      </c>
      <c r="Z65" s="318" t="s">
        <v>5060</v>
      </c>
    </row>
    <row r="66" spans="1:26">
      <c r="A66" s="547">
        <v>8</v>
      </c>
      <c r="B66" s="305"/>
      <c r="C66" s="312"/>
      <c r="D66" s="305"/>
      <c r="E66" s="312"/>
      <c r="F66" s="312"/>
      <c r="G66" s="317">
        <f t="shared" si="2"/>
        <v>0</v>
      </c>
      <c r="H66" s="1823"/>
      <c r="I66" s="1823"/>
      <c r="J66" s="1823"/>
      <c r="K66" s="1823"/>
      <c r="L66" s="1823"/>
      <c r="M66" s="1823"/>
      <c r="N66" s="1823"/>
      <c r="O66" s="1823"/>
      <c r="P66" s="1823"/>
      <c r="Q66" s="1823"/>
      <c r="R66" s="1823"/>
      <c r="S66" s="1823"/>
      <c r="T66" s="1823"/>
      <c r="U66" s="1823"/>
      <c r="W66" s="1861">
        <f>29728875.03*-1</f>
        <v>-29728875.030000001</v>
      </c>
      <c r="X66" s="1862">
        <f>SUM(W66:W66)</f>
        <v>-29728875.030000001</v>
      </c>
      <c r="Y66" s="1860" t="s">
        <v>5062</v>
      </c>
      <c r="Z66" s="318" t="s">
        <v>3193</v>
      </c>
    </row>
    <row r="67" spans="1:26">
      <c r="A67" s="547">
        <v>9</v>
      </c>
      <c r="B67" s="305"/>
      <c r="C67" s="312"/>
      <c r="D67" s="305"/>
      <c r="E67" s="312"/>
      <c r="F67" s="312"/>
      <c r="G67" s="317">
        <f t="shared" si="2"/>
        <v>0</v>
      </c>
      <c r="H67" s="1823"/>
      <c r="I67" s="1823"/>
      <c r="J67" s="1823"/>
      <c r="K67" s="1823"/>
      <c r="L67" s="1823"/>
      <c r="M67" s="1823"/>
      <c r="N67" s="1823"/>
      <c r="O67" s="1823"/>
      <c r="P67" s="1823"/>
      <c r="Q67" s="1823"/>
      <c r="R67" s="1823"/>
      <c r="S67" s="1823"/>
      <c r="T67" s="1823"/>
      <c r="U67" s="1823"/>
      <c r="W67" s="1861">
        <f>50610754.41*-1</f>
        <v>-50610754.409999996</v>
      </c>
      <c r="X67" s="1862">
        <f>SUM(W67:W67)</f>
        <v>-50610754.409999996</v>
      </c>
      <c r="Y67" s="1860" t="s">
        <v>5062</v>
      </c>
      <c r="Z67" s="318" t="s">
        <v>3194</v>
      </c>
    </row>
    <row r="68" spans="1:26">
      <c r="A68" s="547">
        <v>10</v>
      </c>
      <c r="B68" s="305"/>
      <c r="C68" s="312"/>
      <c r="D68" s="305"/>
      <c r="E68" s="312"/>
      <c r="F68" s="312"/>
      <c r="G68" s="317">
        <f t="shared" si="2"/>
        <v>0</v>
      </c>
      <c r="H68" s="1823"/>
      <c r="I68" s="1823"/>
      <c r="J68" s="1823"/>
      <c r="K68" s="1823"/>
      <c r="L68" s="1823"/>
      <c r="M68" s="1823"/>
      <c r="N68" s="1823"/>
      <c r="O68" s="1823"/>
      <c r="P68" s="1823"/>
      <c r="Q68" s="1823"/>
      <c r="R68" s="1823"/>
      <c r="S68" s="1823"/>
      <c r="T68" s="1823"/>
      <c r="U68" s="1823"/>
      <c r="V68" s="1861">
        <v>19562422.800000001</v>
      </c>
      <c r="W68" s="1862"/>
      <c r="X68" s="1862">
        <f>SUM(V68:W68)</f>
        <v>19562422.800000001</v>
      </c>
      <c r="Y68" s="1860" t="s">
        <v>5063</v>
      </c>
      <c r="Z68" s="318" t="s">
        <v>5060</v>
      </c>
    </row>
    <row r="69" spans="1:26">
      <c r="A69" s="547">
        <v>11</v>
      </c>
      <c r="B69" s="305"/>
      <c r="C69" s="312"/>
      <c r="D69" s="1864"/>
      <c r="E69" s="312"/>
      <c r="F69" s="312"/>
      <c r="G69" s="317">
        <f t="shared" si="2"/>
        <v>0</v>
      </c>
      <c r="H69" s="1823"/>
      <c r="I69" s="1823"/>
      <c r="J69" s="1823"/>
      <c r="K69" s="1823"/>
      <c r="L69" s="1823"/>
      <c r="M69" s="1823"/>
      <c r="N69" s="1823"/>
      <c r="O69" s="1823"/>
      <c r="P69" s="1823"/>
      <c r="Q69" s="1823"/>
      <c r="R69" s="1823"/>
      <c r="S69" s="1823"/>
      <c r="T69" s="1823"/>
      <c r="U69" s="1823"/>
      <c r="W69" s="319">
        <f>1871620.27*-1</f>
        <v>-1871620.27</v>
      </c>
      <c r="Y69" s="1860"/>
    </row>
    <row r="70" spans="1:26" ht="15.75" thickBot="1">
      <c r="A70" s="547">
        <v>12</v>
      </c>
      <c r="B70" s="305"/>
      <c r="C70" s="312"/>
      <c r="D70" s="305"/>
      <c r="E70" s="312"/>
      <c r="F70" s="312"/>
      <c r="G70" s="317">
        <f t="shared" si="2"/>
        <v>0</v>
      </c>
      <c r="H70" s="1823"/>
      <c r="I70" s="1823"/>
      <c r="J70" s="1823"/>
      <c r="K70" s="1823"/>
      <c r="L70" s="1823"/>
      <c r="M70" s="1823"/>
      <c r="N70" s="1823"/>
      <c r="O70" s="1823"/>
      <c r="P70" s="1823"/>
      <c r="Q70" s="1823"/>
      <c r="R70" s="1823"/>
      <c r="S70" s="1823"/>
      <c r="T70" s="1823"/>
      <c r="U70" s="1823"/>
      <c r="V70" s="1865">
        <f>SUM(V64:V69)</f>
        <v>47042300.68</v>
      </c>
      <c r="W70" s="1865">
        <f>SUM(W64:W69)</f>
        <v>-83635965.059999987</v>
      </c>
      <c r="X70" s="1866">
        <f>SUM(V70:W70)</f>
        <v>-36593664.379999988</v>
      </c>
      <c r="Y70" s="1860"/>
    </row>
    <row r="71" spans="1:26" ht="15.75" thickTop="1">
      <c r="A71" s="547">
        <v>13</v>
      </c>
      <c r="B71" s="305"/>
      <c r="C71" s="312"/>
      <c r="D71" s="305"/>
      <c r="E71" s="312"/>
      <c r="F71" s="312"/>
      <c r="G71" s="317">
        <f t="shared" si="2"/>
        <v>0</v>
      </c>
      <c r="H71" s="1823"/>
      <c r="I71" s="1823"/>
      <c r="J71" s="1823"/>
      <c r="K71" s="1823"/>
      <c r="L71" s="1823"/>
      <c r="M71" s="1823"/>
      <c r="N71" s="1823"/>
      <c r="O71" s="1823"/>
      <c r="P71" s="1823"/>
      <c r="Q71" s="1823"/>
      <c r="R71" s="1823"/>
      <c r="S71" s="1823"/>
      <c r="T71" s="1823"/>
      <c r="U71" s="1823"/>
      <c r="V71" s="1818"/>
    </row>
    <row r="72" spans="1:26">
      <c r="A72" s="547">
        <v>14</v>
      </c>
      <c r="B72" s="305"/>
      <c r="C72" s="312"/>
      <c r="D72" s="305"/>
      <c r="E72" s="312"/>
      <c r="F72" s="312"/>
      <c r="G72" s="317">
        <f t="shared" si="2"/>
        <v>0</v>
      </c>
      <c r="H72" s="1823"/>
      <c r="I72" s="1823"/>
      <c r="J72" s="1823"/>
      <c r="K72" s="1823"/>
      <c r="L72" s="1823"/>
      <c r="M72" s="1823"/>
      <c r="N72" s="1823"/>
      <c r="O72" s="1823"/>
      <c r="P72" s="1823"/>
      <c r="Q72" s="1823"/>
      <c r="R72" s="1823"/>
      <c r="S72" s="1823"/>
      <c r="T72" s="1823"/>
      <c r="U72" s="1823"/>
      <c r="V72" s="1818"/>
    </row>
    <row r="73" spans="1:26">
      <c r="A73" s="547">
        <v>15</v>
      </c>
      <c r="B73" s="305"/>
      <c r="C73" s="312"/>
      <c r="D73" s="305"/>
      <c r="E73" s="312"/>
      <c r="F73" s="312"/>
      <c r="G73" s="317">
        <f t="shared" si="2"/>
        <v>0</v>
      </c>
      <c r="H73" s="1823"/>
      <c r="I73" s="1823"/>
      <c r="J73" s="1823"/>
      <c r="K73" s="1823"/>
      <c r="L73" s="1823"/>
      <c r="M73" s="1823"/>
      <c r="N73" s="1823"/>
      <c r="O73" s="1823"/>
      <c r="P73" s="1823"/>
      <c r="Q73" s="1823"/>
      <c r="R73" s="1823"/>
      <c r="S73" s="1823"/>
      <c r="T73" s="1823"/>
      <c r="U73" s="1823"/>
      <c r="V73" s="1818"/>
    </row>
    <row r="74" spans="1:26">
      <c r="A74" s="547">
        <v>16</v>
      </c>
      <c r="B74" s="305"/>
      <c r="C74" s="312"/>
      <c r="D74" s="305"/>
      <c r="E74" s="312"/>
      <c r="F74" s="312"/>
      <c r="G74" s="317">
        <f t="shared" si="2"/>
        <v>0</v>
      </c>
      <c r="H74" s="1823"/>
      <c r="I74" s="1823"/>
      <c r="J74" s="1823"/>
      <c r="K74" s="1823"/>
      <c r="L74" s="1823"/>
      <c r="M74" s="1823"/>
      <c r="N74" s="1823"/>
      <c r="O74" s="1823"/>
      <c r="P74" s="1823"/>
      <c r="Q74" s="1823"/>
      <c r="R74" s="1823"/>
      <c r="S74" s="1823"/>
      <c r="T74" s="1823"/>
      <c r="U74" s="1823"/>
      <c r="V74" s="1818"/>
    </row>
    <row r="75" spans="1:26">
      <c r="A75" s="547">
        <v>17</v>
      </c>
      <c r="B75" s="305"/>
      <c r="C75" s="312"/>
      <c r="D75" s="305"/>
      <c r="E75" s="312"/>
      <c r="F75" s="312"/>
      <c r="G75" s="317">
        <f t="shared" si="2"/>
        <v>0</v>
      </c>
      <c r="H75" s="1823"/>
      <c r="I75" s="1823"/>
      <c r="J75" s="1823"/>
      <c r="K75" s="1823"/>
      <c r="L75" s="1823"/>
      <c r="M75" s="1823"/>
      <c r="N75" s="1823"/>
      <c r="O75" s="1823"/>
      <c r="P75" s="1823"/>
      <c r="Q75" s="1823"/>
      <c r="R75" s="1823"/>
      <c r="S75" s="1823"/>
      <c r="T75" s="1823"/>
      <c r="U75" s="1823"/>
    </row>
    <row r="76" spans="1:26">
      <c r="A76" s="547">
        <v>18</v>
      </c>
      <c r="B76" s="305"/>
      <c r="C76" s="312"/>
      <c r="D76" s="305"/>
      <c r="E76" s="312"/>
      <c r="F76" s="312"/>
      <c r="G76" s="317">
        <f t="shared" si="2"/>
        <v>0</v>
      </c>
      <c r="H76" s="1823"/>
      <c r="I76" s="1823"/>
      <c r="J76" s="1823"/>
      <c r="K76" s="1823"/>
      <c r="L76" s="1823"/>
      <c r="M76" s="1823"/>
      <c r="N76" s="1823"/>
      <c r="O76" s="1823"/>
      <c r="P76" s="1823"/>
      <c r="Q76" s="1823"/>
      <c r="R76" s="1823"/>
      <c r="S76" s="1823"/>
      <c r="T76" s="1823"/>
      <c r="U76" s="1823"/>
    </row>
    <row r="77" spans="1:26">
      <c r="A77" s="547">
        <v>19</v>
      </c>
      <c r="B77" s="305"/>
      <c r="C77" s="312"/>
      <c r="D77" s="305"/>
      <c r="E77" s="312"/>
      <c r="F77" s="312"/>
      <c r="G77" s="317">
        <f t="shared" si="2"/>
        <v>0</v>
      </c>
      <c r="H77" s="1823"/>
      <c r="I77" s="1823"/>
      <c r="J77" s="1823"/>
      <c r="K77" s="1823"/>
      <c r="L77" s="1823"/>
      <c r="M77" s="1823"/>
      <c r="N77" s="1823"/>
      <c r="O77" s="1823"/>
      <c r="P77" s="1823"/>
      <c r="Q77" s="1823"/>
      <c r="R77" s="1823"/>
      <c r="S77" s="1823"/>
      <c r="T77" s="1823"/>
      <c r="U77" s="1823"/>
    </row>
    <row r="78" spans="1:26">
      <c r="A78" s="547">
        <v>20</v>
      </c>
      <c r="B78" s="305"/>
      <c r="C78" s="312"/>
      <c r="D78" s="305"/>
      <c r="E78" s="312"/>
      <c r="F78" s="312"/>
      <c r="G78" s="317">
        <f t="shared" si="2"/>
        <v>0</v>
      </c>
      <c r="H78" s="1823"/>
      <c r="I78" s="1823"/>
      <c r="J78" s="1823"/>
      <c r="K78" s="1823"/>
      <c r="L78" s="1823"/>
      <c r="M78" s="1823"/>
      <c r="N78" s="1823"/>
      <c r="O78" s="1823"/>
      <c r="P78" s="1823"/>
      <c r="Q78" s="1823"/>
      <c r="R78" s="1823"/>
      <c r="S78" s="1823"/>
      <c r="T78" s="1823"/>
      <c r="U78" s="1823"/>
    </row>
    <row r="79" spans="1:26">
      <c r="A79" s="547">
        <v>21</v>
      </c>
      <c r="B79" s="305"/>
      <c r="C79" s="312"/>
      <c r="D79" s="305"/>
      <c r="E79" s="312"/>
      <c r="F79" s="312"/>
      <c r="G79" s="317">
        <f>C79-E79+F79</f>
        <v>0</v>
      </c>
      <c r="H79" s="1823"/>
      <c r="I79" s="1823"/>
      <c r="J79" s="1823"/>
      <c r="K79" s="1823"/>
      <c r="L79" s="1823"/>
      <c r="M79" s="1823"/>
      <c r="N79" s="1823"/>
      <c r="O79" s="1823"/>
      <c r="P79" s="1823"/>
      <c r="Q79" s="1823"/>
      <c r="R79" s="1823"/>
      <c r="S79" s="1823"/>
      <c r="T79" s="1823"/>
      <c r="U79" s="1823"/>
    </row>
    <row r="80" spans="1:26">
      <c r="A80" s="547">
        <v>22</v>
      </c>
      <c r="B80" s="305"/>
      <c r="C80" s="312"/>
      <c r="D80" s="1864"/>
      <c r="E80" s="312"/>
      <c r="F80" s="312"/>
      <c r="G80" s="317">
        <f t="shared" si="2"/>
        <v>0</v>
      </c>
      <c r="H80" s="1823"/>
      <c r="I80" s="1823"/>
      <c r="J80" s="1823"/>
      <c r="K80" s="1823"/>
      <c r="L80" s="1823"/>
      <c r="M80" s="1823"/>
      <c r="N80" s="1823"/>
      <c r="O80" s="1823"/>
      <c r="P80" s="1823"/>
      <c r="Q80" s="1823"/>
      <c r="R80" s="1823"/>
      <c r="S80" s="1823"/>
      <c r="T80" s="1823"/>
      <c r="U80" s="1823"/>
    </row>
    <row r="81" spans="1:21">
      <c r="A81" s="547">
        <v>23</v>
      </c>
      <c r="B81" s="305"/>
      <c r="C81" s="312"/>
      <c r="D81" s="1864"/>
      <c r="E81" s="312"/>
      <c r="F81" s="312"/>
      <c r="G81" s="317">
        <f t="shared" si="2"/>
        <v>0</v>
      </c>
      <c r="H81" s="1823"/>
      <c r="I81" s="1823"/>
      <c r="J81" s="1823"/>
      <c r="K81" s="1823"/>
      <c r="L81" s="1823"/>
      <c r="M81" s="1823"/>
      <c r="N81" s="1823"/>
      <c r="O81" s="1823"/>
      <c r="P81" s="1823"/>
      <c r="Q81" s="1823"/>
      <c r="R81" s="1823"/>
      <c r="S81" s="1823"/>
      <c r="T81" s="1823"/>
      <c r="U81" s="1823"/>
    </row>
    <row r="82" spans="1:21">
      <c r="A82" s="547">
        <v>24</v>
      </c>
      <c r="B82" s="305"/>
      <c r="C82" s="312"/>
      <c r="D82" s="1864"/>
      <c r="E82" s="312"/>
      <c r="F82" s="312"/>
      <c r="G82" s="317">
        <f t="shared" si="2"/>
        <v>0</v>
      </c>
      <c r="H82" s="1823"/>
      <c r="I82" s="1823"/>
      <c r="J82" s="1823"/>
      <c r="K82" s="1823"/>
      <c r="L82" s="1823"/>
      <c r="M82" s="1823"/>
      <c r="N82" s="1823"/>
      <c r="O82" s="1823"/>
      <c r="P82" s="1823"/>
      <c r="Q82" s="1823"/>
      <c r="R82" s="1823"/>
      <c r="S82" s="1823"/>
      <c r="T82" s="1823"/>
      <c r="U82" s="1823"/>
    </row>
    <row r="83" spans="1:21">
      <c r="A83" s="547">
        <v>25</v>
      </c>
      <c r="B83" s="305"/>
      <c r="C83" s="312"/>
      <c r="D83" s="305"/>
      <c r="E83" s="312"/>
      <c r="F83" s="312"/>
      <c r="G83" s="317">
        <f t="shared" si="2"/>
        <v>0</v>
      </c>
      <c r="H83" s="1823"/>
      <c r="I83" s="1823"/>
      <c r="J83" s="1823"/>
      <c r="K83" s="1823"/>
      <c r="L83" s="1823"/>
      <c r="M83" s="1823"/>
      <c r="N83" s="1823"/>
      <c r="O83" s="1823"/>
      <c r="P83" s="1823"/>
      <c r="Q83" s="1823"/>
      <c r="R83" s="1823"/>
      <c r="S83" s="1823"/>
      <c r="T83" s="1823"/>
      <c r="U83" s="1823"/>
    </row>
    <row r="84" spans="1:21">
      <c r="A84" s="547">
        <v>26</v>
      </c>
      <c r="B84" s="305"/>
      <c r="C84" s="312"/>
      <c r="D84" s="305"/>
      <c r="E84" s="312"/>
      <c r="F84" s="312"/>
      <c r="G84" s="317">
        <f t="shared" si="2"/>
        <v>0</v>
      </c>
      <c r="H84" s="1823"/>
      <c r="I84" s="1823"/>
      <c r="J84" s="1823"/>
      <c r="K84" s="1823"/>
      <c r="L84" s="1823"/>
      <c r="M84" s="1823"/>
      <c r="N84" s="1823"/>
      <c r="O84" s="1823"/>
      <c r="P84" s="1823"/>
      <c r="Q84" s="1823"/>
      <c r="R84" s="1823"/>
      <c r="S84" s="1823"/>
      <c r="T84" s="1823"/>
      <c r="U84" s="1823"/>
    </row>
    <row r="85" spans="1:21">
      <c r="A85" s="547">
        <v>27</v>
      </c>
      <c r="B85" s="305"/>
      <c r="C85" s="312"/>
      <c r="D85" s="305"/>
      <c r="E85" s="312"/>
      <c r="F85" s="312"/>
      <c r="G85" s="317">
        <f t="shared" si="2"/>
        <v>0</v>
      </c>
      <c r="H85" s="1823"/>
      <c r="I85" s="1823"/>
      <c r="J85" s="1823"/>
      <c r="K85" s="1823"/>
      <c r="L85" s="1823"/>
      <c r="M85" s="1823"/>
      <c r="N85" s="1823"/>
      <c r="O85" s="1823"/>
      <c r="P85" s="1823"/>
      <c r="Q85" s="1823"/>
      <c r="R85" s="1823"/>
      <c r="S85" s="1823"/>
      <c r="T85" s="1823"/>
      <c r="U85" s="1823"/>
    </row>
    <row r="86" spans="1:21">
      <c r="A86" s="547">
        <v>28</v>
      </c>
      <c r="B86" s="305"/>
      <c r="C86" s="312"/>
      <c r="D86" s="305"/>
      <c r="E86" s="312"/>
      <c r="F86" s="312"/>
      <c r="G86" s="317">
        <f t="shared" si="2"/>
        <v>0</v>
      </c>
      <c r="H86" s="1823"/>
      <c r="I86" s="1823"/>
      <c r="J86" s="1823"/>
      <c r="K86" s="1823"/>
      <c r="L86" s="1823"/>
      <c r="M86" s="1823"/>
      <c r="N86" s="1823"/>
      <c r="O86" s="1823"/>
      <c r="P86" s="1823"/>
      <c r="Q86" s="1823"/>
      <c r="R86" s="1823"/>
      <c r="S86" s="1823"/>
      <c r="T86" s="1823"/>
      <c r="U86" s="1823"/>
    </row>
    <row r="87" spans="1:21">
      <c r="A87" s="547">
        <v>29</v>
      </c>
      <c r="B87" s="305"/>
      <c r="C87" s="312"/>
      <c r="D87" s="305"/>
      <c r="E87" s="312"/>
      <c r="F87" s="312"/>
      <c r="G87" s="317">
        <f t="shared" si="2"/>
        <v>0</v>
      </c>
      <c r="H87" s="1823"/>
      <c r="I87" s="1823"/>
      <c r="J87" s="1823"/>
      <c r="K87" s="1823"/>
      <c r="L87" s="1823"/>
      <c r="M87" s="1823"/>
      <c r="N87" s="1823"/>
      <c r="O87" s="1823"/>
      <c r="P87" s="1823"/>
      <c r="Q87" s="1823"/>
      <c r="R87" s="1823"/>
      <c r="S87" s="1823"/>
      <c r="T87" s="1823"/>
      <c r="U87" s="1823"/>
    </row>
    <row r="88" spans="1:21">
      <c r="A88" s="547">
        <v>30</v>
      </c>
      <c r="B88" s="305"/>
      <c r="C88" s="312"/>
      <c r="D88" s="305"/>
      <c r="E88" s="312"/>
      <c r="F88" s="312"/>
      <c r="G88" s="317">
        <f t="shared" si="2"/>
        <v>0</v>
      </c>
      <c r="H88" s="1823"/>
      <c r="I88" s="1823"/>
      <c r="J88" s="1823"/>
      <c r="K88" s="1823"/>
      <c r="L88" s="1823"/>
      <c r="M88" s="1823"/>
      <c r="N88" s="1823"/>
      <c r="O88" s="1823"/>
      <c r="P88" s="1823"/>
      <c r="Q88" s="1823"/>
      <c r="R88" s="1823"/>
      <c r="S88" s="1823"/>
      <c r="T88" s="1823"/>
      <c r="U88" s="1823"/>
    </row>
    <row r="89" spans="1:21">
      <c r="A89" s="547">
        <v>31</v>
      </c>
      <c r="B89" s="305"/>
      <c r="C89" s="312"/>
      <c r="D89" s="305"/>
      <c r="E89" s="312"/>
      <c r="F89" s="312"/>
      <c r="G89" s="317">
        <f t="shared" si="2"/>
        <v>0</v>
      </c>
      <c r="H89" s="1823"/>
      <c r="I89" s="1823"/>
      <c r="J89" s="1823"/>
      <c r="K89" s="1823"/>
      <c r="L89" s="1823"/>
      <c r="M89" s="1823"/>
      <c r="N89" s="1823"/>
      <c r="O89" s="1823"/>
      <c r="P89" s="1823"/>
      <c r="Q89" s="1823"/>
      <c r="R89" s="1823"/>
      <c r="S89" s="1823"/>
      <c r="T89" s="1823"/>
      <c r="U89" s="1823"/>
    </row>
    <row r="90" spans="1:21">
      <c r="A90" s="547">
        <v>32</v>
      </c>
      <c r="B90" s="305"/>
      <c r="C90" s="312"/>
      <c r="D90" s="305"/>
      <c r="E90" s="312"/>
      <c r="F90" s="312"/>
      <c r="G90" s="317">
        <f t="shared" si="2"/>
        <v>0</v>
      </c>
      <c r="H90" s="1823"/>
      <c r="I90" s="1823"/>
      <c r="J90" s="1823"/>
      <c r="K90" s="1823"/>
      <c r="L90" s="1823"/>
      <c r="M90" s="1823"/>
      <c r="N90" s="1823"/>
      <c r="O90" s="1823"/>
      <c r="P90" s="1823"/>
      <c r="Q90" s="1823"/>
      <c r="R90" s="1823"/>
      <c r="S90" s="1823"/>
      <c r="T90" s="1823"/>
      <c r="U90" s="1823"/>
    </row>
    <row r="91" spans="1:21">
      <c r="A91" s="547">
        <v>33</v>
      </c>
      <c r="B91" s="305"/>
      <c r="C91" s="312"/>
      <c r="D91" s="305"/>
      <c r="E91" s="312"/>
      <c r="F91" s="312"/>
      <c r="G91" s="317">
        <f t="shared" si="2"/>
        <v>0</v>
      </c>
      <c r="H91" s="1823"/>
      <c r="I91" s="1823"/>
      <c r="J91" s="1823"/>
      <c r="K91" s="1823"/>
      <c r="L91" s="1823"/>
      <c r="M91" s="1823"/>
      <c r="N91" s="1823"/>
      <c r="O91" s="1823"/>
      <c r="P91" s="1823"/>
      <c r="Q91" s="1823"/>
      <c r="R91" s="1823"/>
      <c r="S91" s="1823"/>
      <c r="T91" s="1823"/>
      <c r="U91" s="1823"/>
    </row>
    <row r="92" spans="1:21">
      <c r="A92" s="547">
        <v>34</v>
      </c>
      <c r="B92" s="305"/>
      <c r="C92" s="312"/>
      <c r="D92" s="305"/>
      <c r="E92" s="312"/>
      <c r="F92" s="312"/>
      <c r="G92" s="317">
        <f t="shared" si="2"/>
        <v>0</v>
      </c>
      <c r="H92" s="1823"/>
      <c r="I92" s="1823"/>
      <c r="J92" s="1823"/>
      <c r="K92" s="1823"/>
      <c r="L92" s="1823"/>
      <c r="M92" s="1823"/>
      <c r="N92" s="1823"/>
      <c r="O92" s="1823"/>
      <c r="P92" s="1823"/>
      <c r="Q92" s="1823"/>
      <c r="R92" s="1823"/>
      <c r="S92" s="1823"/>
      <c r="T92" s="1823"/>
      <c r="U92" s="1823"/>
    </row>
    <row r="93" spans="1:21">
      <c r="A93" s="547">
        <v>35</v>
      </c>
      <c r="B93" s="305"/>
      <c r="C93" s="312"/>
      <c r="D93" s="305"/>
      <c r="E93" s="312"/>
      <c r="F93" s="312"/>
      <c r="G93" s="317">
        <f t="shared" si="2"/>
        <v>0</v>
      </c>
      <c r="H93" s="1823"/>
      <c r="I93" s="1823"/>
      <c r="J93" s="1823"/>
      <c r="K93" s="1823"/>
      <c r="L93" s="1823"/>
      <c r="M93" s="1823"/>
      <c r="N93" s="1823"/>
      <c r="O93" s="1823"/>
      <c r="P93" s="1823"/>
      <c r="Q93" s="1823"/>
      <c r="R93" s="1823"/>
      <c r="S93" s="1823"/>
      <c r="T93" s="1823"/>
      <c r="U93" s="1823"/>
    </row>
    <row r="94" spans="1:21">
      <c r="A94" s="547">
        <v>36</v>
      </c>
      <c r="B94" s="305"/>
      <c r="C94" s="312"/>
      <c r="D94" s="305"/>
      <c r="E94" s="312"/>
      <c r="F94" s="312"/>
      <c r="G94" s="317">
        <f t="shared" si="2"/>
        <v>0</v>
      </c>
      <c r="H94" s="1823"/>
      <c r="I94" s="1823"/>
      <c r="J94" s="1823"/>
      <c r="K94" s="1823"/>
      <c r="L94" s="1823"/>
      <c r="M94" s="1823"/>
      <c r="N94" s="1823"/>
      <c r="O94" s="1823"/>
      <c r="P94" s="1823"/>
      <c r="Q94" s="1823"/>
      <c r="R94" s="1823"/>
      <c r="S94" s="1823"/>
      <c r="T94" s="1823"/>
      <c r="U94" s="1823"/>
    </row>
    <row r="95" spans="1:21">
      <c r="A95" s="547">
        <v>37</v>
      </c>
      <c r="B95" s="305"/>
      <c r="C95" s="312"/>
      <c r="D95" s="305"/>
      <c r="E95" s="312"/>
      <c r="F95" s="312"/>
      <c r="G95" s="317">
        <f t="shared" si="2"/>
        <v>0</v>
      </c>
      <c r="H95" s="1823"/>
      <c r="I95" s="1823"/>
      <c r="J95" s="1823"/>
      <c r="K95" s="1823"/>
      <c r="L95" s="1823"/>
      <c r="M95" s="1823"/>
      <c r="N95" s="1823"/>
      <c r="O95" s="1823"/>
      <c r="P95" s="1823"/>
      <c r="Q95" s="1823"/>
      <c r="R95" s="1823"/>
      <c r="S95" s="1823"/>
      <c r="T95" s="1823"/>
      <c r="U95" s="1823"/>
    </row>
    <row r="96" spans="1:21">
      <c r="A96" s="547">
        <v>38</v>
      </c>
      <c r="B96" s="305"/>
      <c r="C96" s="312"/>
      <c r="D96" s="305"/>
      <c r="E96" s="312"/>
      <c r="F96" s="312"/>
      <c r="G96" s="317">
        <f t="shared" si="2"/>
        <v>0</v>
      </c>
      <c r="H96" s="1823"/>
      <c r="I96" s="1823"/>
      <c r="J96" s="1823"/>
      <c r="K96" s="1823"/>
      <c r="L96" s="1823"/>
      <c r="M96" s="1823"/>
      <c r="N96" s="1823"/>
      <c r="O96" s="1823"/>
      <c r="P96" s="1823"/>
      <c r="Q96" s="1823"/>
      <c r="R96" s="1823"/>
      <c r="S96" s="1823"/>
      <c r="T96" s="1823"/>
      <c r="U96" s="1823"/>
    </row>
    <row r="97" spans="1:21">
      <c r="A97" s="547">
        <v>39</v>
      </c>
      <c r="B97" s="305"/>
      <c r="C97" s="312"/>
      <c r="D97" s="305"/>
      <c r="E97" s="312"/>
      <c r="F97" s="312"/>
      <c r="G97" s="317">
        <f t="shared" si="2"/>
        <v>0</v>
      </c>
      <c r="H97" s="1823"/>
      <c r="I97" s="1823"/>
      <c r="J97" s="1823"/>
      <c r="K97" s="1823"/>
      <c r="L97" s="1823"/>
      <c r="M97" s="1823"/>
      <c r="N97" s="1823"/>
      <c r="O97" s="1823"/>
      <c r="P97" s="1823"/>
      <c r="Q97" s="1823"/>
      <c r="R97" s="1823"/>
      <c r="S97" s="1823"/>
      <c r="T97" s="1823"/>
      <c r="U97" s="1823"/>
    </row>
    <row r="98" spans="1:21">
      <c r="A98" s="547">
        <v>40</v>
      </c>
      <c r="B98" s="305"/>
      <c r="C98" s="312"/>
      <c r="D98" s="305"/>
      <c r="E98" s="312"/>
      <c r="F98" s="312"/>
      <c r="G98" s="317">
        <f t="shared" si="2"/>
        <v>0</v>
      </c>
      <c r="H98" s="1823"/>
      <c r="I98" s="1823"/>
      <c r="J98" s="1823"/>
      <c r="K98" s="1823"/>
      <c r="L98" s="1823"/>
      <c r="M98" s="1823"/>
      <c r="N98" s="1823"/>
      <c r="O98" s="1823"/>
      <c r="P98" s="1823"/>
      <c r="Q98" s="1823"/>
      <c r="R98" s="1823"/>
      <c r="S98" s="1823"/>
      <c r="T98" s="1823"/>
      <c r="U98" s="1823"/>
    </row>
    <row r="99" spans="1:21">
      <c r="A99" s="547">
        <v>41</v>
      </c>
      <c r="B99" s="305"/>
      <c r="C99" s="312"/>
      <c r="D99" s="305"/>
      <c r="E99" s="312"/>
      <c r="F99" s="312"/>
      <c r="G99" s="317">
        <f t="shared" si="2"/>
        <v>0</v>
      </c>
      <c r="H99" s="1823"/>
      <c r="I99" s="1823"/>
      <c r="J99" s="1823"/>
      <c r="K99" s="1823"/>
      <c r="L99" s="1823"/>
      <c r="M99" s="1823"/>
      <c r="N99" s="1823"/>
      <c r="O99" s="1823"/>
      <c r="P99" s="1823"/>
      <c r="Q99" s="1823"/>
      <c r="R99" s="1823"/>
      <c r="S99" s="1823"/>
      <c r="T99" s="1823"/>
      <c r="U99" s="1823"/>
    </row>
    <row r="100" spans="1:21">
      <c r="A100" s="547">
        <v>42</v>
      </c>
      <c r="B100" s="305"/>
      <c r="C100" s="312"/>
      <c r="D100" s="305"/>
      <c r="E100" s="312"/>
      <c r="F100" s="312"/>
      <c r="G100" s="317">
        <f t="shared" si="2"/>
        <v>0</v>
      </c>
      <c r="H100" s="1823"/>
      <c r="I100" s="1823"/>
      <c r="J100" s="1823"/>
      <c r="K100" s="1823"/>
      <c r="L100" s="1823"/>
      <c r="M100" s="1823"/>
      <c r="N100" s="1823"/>
      <c r="O100" s="1823"/>
      <c r="P100" s="1823"/>
      <c r="Q100" s="1823"/>
      <c r="R100" s="1823"/>
      <c r="S100" s="1823"/>
      <c r="T100" s="1823"/>
      <c r="U100" s="1823"/>
    </row>
    <row r="101" spans="1:21">
      <c r="A101" s="547">
        <v>43</v>
      </c>
      <c r="B101" s="305"/>
      <c r="C101" s="312"/>
      <c r="D101" s="305"/>
      <c r="E101" s="312"/>
      <c r="F101" s="312"/>
      <c r="G101" s="317">
        <f t="shared" si="2"/>
        <v>0</v>
      </c>
      <c r="H101" s="1823"/>
      <c r="I101" s="1823"/>
      <c r="J101" s="1823"/>
      <c r="K101" s="1823"/>
      <c r="L101" s="1823"/>
      <c r="M101" s="1823"/>
      <c r="N101" s="1823"/>
      <c r="O101" s="1823"/>
      <c r="P101" s="1823"/>
      <c r="Q101" s="1823"/>
      <c r="R101" s="1823"/>
      <c r="S101" s="1823"/>
      <c r="T101" s="1823"/>
      <c r="U101" s="1823"/>
    </row>
    <row r="102" spans="1:21">
      <c r="A102" s="547">
        <v>44</v>
      </c>
      <c r="B102" s="305"/>
      <c r="C102" s="312"/>
      <c r="D102" s="305"/>
      <c r="E102" s="312"/>
      <c r="F102" s="312"/>
      <c r="G102" s="317">
        <f t="shared" si="2"/>
        <v>0</v>
      </c>
      <c r="H102" s="1823"/>
      <c r="I102" s="1823"/>
      <c r="J102" s="1823"/>
      <c r="K102" s="1823"/>
      <c r="L102" s="1823"/>
      <c r="M102" s="1823"/>
      <c r="N102" s="1823"/>
      <c r="O102" s="1823"/>
      <c r="P102" s="1823"/>
      <c r="Q102" s="1823"/>
      <c r="R102" s="1823"/>
      <c r="S102" s="1823"/>
      <c r="T102" s="1823"/>
      <c r="U102" s="1823"/>
    </row>
    <row r="103" spans="1:21">
      <c r="A103" s="547">
        <v>45</v>
      </c>
      <c r="B103" s="305"/>
      <c r="C103" s="312"/>
      <c r="D103" s="305"/>
      <c r="E103" s="312"/>
      <c r="F103" s="312"/>
      <c r="G103" s="317">
        <f t="shared" si="2"/>
        <v>0</v>
      </c>
      <c r="H103" s="1823"/>
      <c r="I103" s="1823"/>
      <c r="J103" s="1823"/>
      <c r="K103" s="1823"/>
      <c r="L103" s="1823"/>
      <c r="M103" s="1823"/>
      <c r="N103" s="1823"/>
      <c r="O103" s="1823"/>
      <c r="P103" s="1823"/>
      <c r="Q103" s="1823"/>
      <c r="R103" s="1823"/>
      <c r="S103" s="1823"/>
      <c r="T103" s="1823"/>
      <c r="U103" s="1823"/>
    </row>
    <row r="104" spans="1:21">
      <c r="A104" s="547">
        <v>46</v>
      </c>
      <c r="B104" s="305"/>
      <c r="C104" s="312"/>
      <c r="D104" s="305"/>
      <c r="E104" s="312"/>
      <c r="F104" s="312"/>
      <c r="G104" s="317">
        <f t="shared" si="2"/>
        <v>0</v>
      </c>
      <c r="H104" s="1823"/>
      <c r="I104" s="1823"/>
      <c r="J104" s="1823"/>
      <c r="K104" s="1823"/>
      <c r="L104" s="1823"/>
      <c r="M104" s="1823"/>
      <c r="N104" s="1823"/>
      <c r="O104" s="1823"/>
      <c r="P104" s="1823"/>
      <c r="Q104" s="1823"/>
      <c r="R104" s="1823"/>
      <c r="S104" s="1823"/>
      <c r="T104" s="1823"/>
      <c r="U104" s="1823"/>
    </row>
    <row r="105" spans="1:21" ht="15.75" thickBot="1">
      <c r="A105" s="1867">
        <v>47</v>
      </c>
      <c r="B105" s="560" t="s">
        <v>3025</v>
      </c>
      <c r="C105" s="1868">
        <f>SUM(C59:C104)</f>
        <v>0</v>
      </c>
      <c r="D105" s="560"/>
      <c r="E105" s="1868">
        <f>SUM(E59:E104)</f>
        <v>0</v>
      </c>
      <c r="F105" s="1868">
        <f>SUM(F59:F104)</f>
        <v>0</v>
      </c>
      <c r="G105" s="1234">
        <f>SUM(G59:G104)</f>
        <v>0</v>
      </c>
      <c r="H105" s="1857"/>
      <c r="I105" s="1857"/>
      <c r="J105" s="1857"/>
      <c r="K105" s="1857"/>
      <c r="L105" s="1857"/>
      <c r="M105" s="1857"/>
      <c r="N105" s="1857"/>
      <c r="O105" s="1857"/>
      <c r="P105" s="1857"/>
      <c r="Q105" s="1857"/>
      <c r="R105" s="1857"/>
      <c r="S105" s="1857"/>
      <c r="T105" s="1857"/>
      <c r="U105" s="1857"/>
    </row>
    <row r="107" spans="1:21">
      <c r="A107" s="563" t="s">
        <v>2449</v>
      </c>
      <c r="B107" s="563"/>
      <c r="C107" s="563"/>
      <c r="D107" s="563"/>
      <c r="E107" s="563"/>
      <c r="F107" s="563"/>
      <c r="G107" s="563"/>
      <c r="H107" s="563"/>
      <c r="I107" s="563"/>
      <c r="J107" s="563"/>
      <c r="K107" s="563"/>
      <c r="L107" s="563"/>
      <c r="M107" s="563"/>
      <c r="N107" s="563"/>
      <c r="O107" s="563"/>
      <c r="P107" s="563"/>
      <c r="Q107" s="563"/>
      <c r="R107" s="563"/>
      <c r="S107" s="563"/>
      <c r="T107" s="563"/>
      <c r="U107" s="563"/>
    </row>
    <row r="109" spans="1:21">
      <c r="A109" s="193"/>
      <c r="B109" s="193"/>
      <c r="C109" s="193"/>
      <c r="D109" s="193"/>
      <c r="E109" s="193"/>
      <c r="F109" s="193"/>
      <c r="G109" s="193"/>
      <c r="H109" s="193"/>
      <c r="I109" s="193"/>
      <c r="J109" s="193"/>
      <c r="K109" s="193"/>
      <c r="L109" s="193"/>
      <c r="M109" s="193"/>
      <c r="N109" s="193"/>
      <c r="O109" s="193"/>
      <c r="P109" s="193"/>
      <c r="Q109" s="193"/>
      <c r="R109" s="193"/>
      <c r="S109" s="193"/>
      <c r="T109" s="193"/>
      <c r="U109" s="193"/>
    </row>
    <row r="110" spans="1:21">
      <c r="A110" s="193"/>
      <c r="B110" s="193"/>
      <c r="C110" s="193"/>
      <c r="D110" s="193"/>
      <c r="E110" s="193"/>
      <c r="F110" s="193"/>
      <c r="G110" s="193"/>
      <c r="H110" s="193"/>
      <c r="I110" s="193"/>
      <c r="J110" s="193"/>
      <c r="K110" s="193"/>
      <c r="L110" s="193"/>
      <c r="M110" s="193"/>
      <c r="N110" s="193"/>
      <c r="O110" s="193"/>
      <c r="P110" s="193"/>
      <c r="Q110" s="193"/>
      <c r="R110" s="193"/>
      <c r="S110" s="193"/>
      <c r="T110" s="193"/>
      <c r="U110" s="193"/>
    </row>
    <row r="111" spans="1:21">
      <c r="A111" s="193"/>
      <c r="B111" s="193"/>
      <c r="C111" s="193"/>
      <c r="D111" s="193"/>
      <c r="E111" s="193"/>
      <c r="F111" s="193"/>
      <c r="G111" s="193"/>
      <c r="H111" s="193"/>
      <c r="I111" s="193"/>
      <c r="J111" s="193"/>
      <c r="K111" s="193"/>
      <c r="L111" s="193"/>
      <c r="M111" s="193"/>
      <c r="N111" s="193"/>
      <c r="O111" s="193"/>
      <c r="P111" s="193"/>
      <c r="Q111" s="193"/>
      <c r="R111" s="193"/>
      <c r="S111" s="193"/>
      <c r="T111" s="193"/>
      <c r="U111" s="193"/>
    </row>
    <row r="112" spans="1:21">
      <c r="A112" s="193"/>
      <c r="B112" s="193"/>
      <c r="C112" s="193"/>
      <c r="D112" s="193"/>
      <c r="E112" s="193"/>
      <c r="F112" s="193"/>
      <c r="G112" s="193"/>
      <c r="H112" s="193"/>
      <c r="I112" s="193"/>
      <c r="J112" s="193"/>
      <c r="K112" s="193"/>
      <c r="L112" s="193"/>
      <c r="M112" s="193"/>
      <c r="N112" s="193"/>
      <c r="O112" s="193"/>
      <c r="P112" s="193"/>
      <c r="Q112" s="193"/>
      <c r="R112" s="193"/>
      <c r="S112" s="193"/>
      <c r="T112" s="193"/>
      <c r="U112" s="193"/>
    </row>
    <row r="113" spans="1:21">
      <c r="A113" s="193"/>
      <c r="B113" s="193"/>
      <c r="C113" s="193"/>
      <c r="D113" s="193"/>
      <c r="E113" s="193"/>
      <c r="F113" s="193"/>
      <c r="G113" s="193"/>
      <c r="H113" s="193"/>
      <c r="I113" s="193"/>
      <c r="J113" s="193"/>
      <c r="K113" s="193"/>
      <c r="L113" s="193"/>
      <c r="M113" s="193"/>
      <c r="N113" s="193"/>
      <c r="O113" s="193"/>
      <c r="P113" s="193"/>
      <c r="Q113" s="193"/>
      <c r="R113" s="193"/>
      <c r="S113" s="193"/>
      <c r="T113" s="193"/>
      <c r="U113" s="193"/>
    </row>
    <row r="114" spans="1:21">
      <c r="A114" s="193"/>
      <c r="B114" s="193"/>
      <c r="C114" s="193"/>
      <c r="D114" s="193"/>
      <c r="E114" s="193"/>
      <c r="F114" s="193"/>
      <c r="G114" s="193"/>
      <c r="H114" s="193"/>
      <c r="I114" s="193"/>
      <c r="J114" s="193"/>
      <c r="K114" s="193"/>
      <c r="L114" s="193"/>
      <c r="M114" s="193"/>
      <c r="N114" s="193"/>
      <c r="O114" s="193"/>
      <c r="P114" s="193"/>
      <c r="Q114" s="193"/>
      <c r="R114" s="193"/>
      <c r="S114" s="193"/>
      <c r="T114" s="193"/>
      <c r="U114" s="193"/>
    </row>
  </sheetData>
  <mergeCells count="1">
    <mergeCell ref="B7:G8"/>
  </mergeCells>
  <printOptions horizontalCentered="1" verticalCentered="1"/>
  <pageMargins left="0.25" right="0.25" top="0.25" bottom="0.25" header="0" footer="0"/>
  <pageSetup scale="68" orientation="portrait" r:id="rId1"/>
  <headerFooter alignWithMargins="0"/>
</worksheet>
</file>

<file path=xl/worksheets/sheet46.xml><?xml version="1.0" encoding="utf-8"?>
<worksheet xmlns="http://schemas.openxmlformats.org/spreadsheetml/2006/main" xmlns:r="http://schemas.openxmlformats.org/officeDocument/2006/relationships">
  <sheetPr transitionEvaluation="1" codeName="Sheet46">
    <tabColor rgb="FF00B050"/>
  </sheetPr>
  <dimension ref="A1:N122"/>
  <sheetViews>
    <sheetView defaultGridColor="0" view="pageBreakPreview" colorId="22" zoomScale="70" zoomScaleNormal="70" zoomScaleSheetLayoutView="70" workbookViewId="0">
      <selection activeCell="M9" sqref="M9"/>
    </sheetView>
  </sheetViews>
  <sheetFormatPr defaultColWidth="9.6640625" defaultRowHeight="15"/>
  <cols>
    <col min="1" max="1" width="4.6640625" style="96" customWidth="1"/>
    <col min="2" max="2" width="45.6640625" style="96" customWidth="1"/>
    <col min="3" max="3" width="20.6640625" style="96" customWidth="1"/>
    <col min="4" max="4" width="15.6640625" style="96" customWidth="1"/>
    <col min="5" max="5" width="17.33203125" style="96" bestFit="1" customWidth="1"/>
    <col min="6" max="7" width="18.6640625" style="96" customWidth="1"/>
    <col min="8" max="12" width="12.6640625" style="96" customWidth="1"/>
    <col min="13" max="13" width="4.6640625" style="96" customWidth="1"/>
    <col min="14" max="16384" width="9.6640625" style="96"/>
  </cols>
  <sheetData>
    <row r="1" spans="1:14">
      <c r="A1" s="689" t="s">
        <v>2450</v>
      </c>
      <c r="B1" s="1753"/>
      <c r="C1" s="1753" t="s">
        <v>429</v>
      </c>
      <c r="D1" s="1754" t="s">
        <v>448</v>
      </c>
      <c r="E1" s="693" t="s">
        <v>449</v>
      </c>
      <c r="F1" s="689" t="s">
        <v>446</v>
      </c>
      <c r="G1" s="1753"/>
      <c r="H1" s="690" t="s">
        <v>429</v>
      </c>
      <c r="I1" s="1753"/>
      <c r="J1" s="1755" t="s">
        <v>448</v>
      </c>
      <c r="K1" s="1756"/>
      <c r="L1" s="1755" t="s">
        <v>449</v>
      </c>
      <c r="M1" s="709"/>
      <c r="N1" s="95"/>
    </row>
    <row r="2" spans="1:14">
      <c r="A2" s="695" t="str">
        <f>'Data Sheet'!$C$25</f>
        <v xml:space="preserve">KeySpan Gas East Corp./D/B/A National Grid </v>
      </c>
      <c r="B2" s="1757"/>
      <c r="C2" s="1757" t="s">
        <v>90</v>
      </c>
      <c r="D2" s="1758" t="s">
        <v>450</v>
      </c>
      <c r="E2" s="707"/>
      <c r="F2" s="890" t="str">
        <f>'Data Sheet'!$C$25</f>
        <v xml:space="preserve">KeySpan Gas East Corp./D/B/A National Grid </v>
      </c>
      <c r="G2" s="1757"/>
      <c r="H2" s="96" t="s">
        <v>90</v>
      </c>
      <c r="J2" s="1759" t="s">
        <v>450</v>
      </c>
      <c r="K2" s="1760"/>
      <c r="L2" s="1761"/>
      <c r="M2" s="711"/>
      <c r="N2" s="95"/>
    </row>
    <row r="3" spans="1:14" ht="15" customHeight="1">
      <c r="A3" s="1762"/>
      <c r="B3" s="1763"/>
      <c r="C3" s="1763" t="s">
        <v>3379</v>
      </c>
      <c r="D3" s="1764" t="str">
        <f>'Data Sheet'!$C$40</f>
        <v>September 30, 2014</v>
      </c>
      <c r="E3" s="1765" t="str">
        <f>'Data Sheet'!$C$38</f>
        <v>December 31, 2013</v>
      </c>
      <c r="F3" s="1762"/>
      <c r="G3" s="1763"/>
      <c r="H3" s="1766" t="s">
        <v>3379</v>
      </c>
      <c r="I3" s="1763"/>
      <c r="J3" s="1767" t="str">
        <f>'Data Sheet'!$C$40</f>
        <v>September 30, 2014</v>
      </c>
      <c r="K3" s="1768"/>
      <c r="L3" s="1769" t="str">
        <f>'Data Sheet'!$C$38</f>
        <v>December 31, 2013</v>
      </c>
      <c r="M3" s="1770"/>
      <c r="N3" s="95"/>
    </row>
    <row r="4" spans="1:14" ht="15" customHeight="1">
      <c r="A4" s="1771" t="s">
        <v>2451</v>
      </c>
      <c r="B4" s="1772"/>
      <c r="C4" s="1772"/>
      <c r="D4" s="1772"/>
      <c r="E4" s="1773"/>
      <c r="F4" s="1771" t="s">
        <v>2452</v>
      </c>
      <c r="G4" s="1772"/>
      <c r="H4" s="1772"/>
      <c r="I4" s="1772"/>
      <c r="J4" s="1772"/>
      <c r="K4" s="1772"/>
      <c r="L4" s="1772"/>
      <c r="M4" s="1773"/>
      <c r="N4" s="95"/>
    </row>
    <row r="5" spans="1:14">
      <c r="A5" s="3214" t="s">
        <v>1842</v>
      </c>
      <c r="B5" s="3099"/>
      <c r="C5" s="3099"/>
      <c r="D5" s="3099"/>
      <c r="E5" s="3100"/>
      <c r="F5" s="696" t="s">
        <v>4400</v>
      </c>
      <c r="M5" s="716"/>
      <c r="N5" s="95"/>
    </row>
    <row r="6" spans="1:14">
      <c r="A6" s="3200"/>
      <c r="B6" s="3202"/>
      <c r="C6" s="3202"/>
      <c r="D6" s="3202"/>
      <c r="E6" s="3102"/>
      <c r="F6" s="696"/>
      <c r="M6" s="716"/>
      <c r="N6" s="95"/>
    </row>
    <row r="7" spans="1:14">
      <c r="A7" s="696" t="s">
        <v>4401</v>
      </c>
      <c r="E7" s="716"/>
      <c r="F7" s="696"/>
      <c r="M7" s="716"/>
      <c r="N7" s="95"/>
    </row>
    <row r="8" spans="1:14">
      <c r="A8" s="1774"/>
      <c r="B8" s="1775"/>
      <c r="C8" s="1776"/>
      <c r="D8" s="1777" t="s">
        <v>4402</v>
      </c>
      <c r="E8" s="1773"/>
      <c r="F8" s="1771" t="s">
        <v>4402</v>
      </c>
      <c r="G8" s="1772"/>
      <c r="H8" s="1777" t="s">
        <v>4403</v>
      </c>
      <c r="I8" s="1772"/>
      <c r="J8" s="1772"/>
      <c r="K8" s="1772"/>
      <c r="L8" s="1776"/>
      <c r="M8" s="1778"/>
      <c r="N8" s="95"/>
    </row>
    <row r="9" spans="1:14">
      <c r="A9" s="1779"/>
      <c r="C9" s="1780" t="s">
        <v>3816</v>
      </c>
      <c r="D9" s="1780" t="s">
        <v>128</v>
      </c>
      <c r="E9" s="1781" t="s">
        <v>128</v>
      </c>
      <c r="F9" s="1782" t="s">
        <v>128</v>
      </c>
      <c r="G9" s="1780" t="s">
        <v>128</v>
      </c>
      <c r="H9" s="1783" t="s">
        <v>4404</v>
      </c>
      <c r="I9" s="1766"/>
      <c r="J9" s="1784" t="s">
        <v>4405</v>
      </c>
      <c r="K9" s="1766"/>
      <c r="L9" s="1780" t="s">
        <v>3816</v>
      </c>
      <c r="M9" s="1781"/>
      <c r="N9" s="95"/>
    </row>
    <row r="10" spans="1:14">
      <c r="A10" s="1779" t="s">
        <v>339</v>
      </c>
      <c r="B10" s="719" t="s">
        <v>3029</v>
      </c>
      <c r="C10" s="1780" t="s">
        <v>422</v>
      </c>
      <c r="D10" s="1780" t="s">
        <v>4406</v>
      </c>
      <c r="E10" s="1781" t="s">
        <v>4407</v>
      </c>
      <c r="F10" s="1782" t="s">
        <v>4406</v>
      </c>
      <c r="G10" s="1780" t="s">
        <v>4407</v>
      </c>
      <c r="H10" s="1780" t="s">
        <v>4408</v>
      </c>
      <c r="I10" s="1785"/>
      <c r="J10" s="1780" t="s">
        <v>4408</v>
      </c>
      <c r="K10" s="1785"/>
      <c r="L10" s="1780" t="s">
        <v>2761</v>
      </c>
      <c r="M10" s="1781" t="s">
        <v>339</v>
      </c>
      <c r="N10" s="95"/>
    </row>
    <row r="11" spans="1:14">
      <c r="A11" s="1779" t="s">
        <v>342</v>
      </c>
      <c r="C11" s="1780" t="s">
        <v>2493</v>
      </c>
      <c r="D11" s="1780" t="s">
        <v>4409</v>
      </c>
      <c r="E11" s="1781" t="s">
        <v>4410</v>
      </c>
      <c r="F11" s="1782" t="s">
        <v>4411</v>
      </c>
      <c r="G11" s="1780" t="s">
        <v>4412</v>
      </c>
      <c r="H11" s="1759" t="s">
        <v>4413</v>
      </c>
      <c r="I11" s="1780" t="s">
        <v>3820</v>
      </c>
      <c r="J11" s="1759" t="s">
        <v>4414</v>
      </c>
      <c r="K11" s="1780" t="s">
        <v>3820</v>
      </c>
      <c r="L11" s="1785"/>
      <c r="M11" s="1781" t="s">
        <v>342</v>
      </c>
      <c r="N11" s="95"/>
    </row>
    <row r="12" spans="1:14">
      <c r="A12" s="1786"/>
      <c r="B12" s="1787" t="s">
        <v>2004</v>
      </c>
      <c r="C12" s="1783" t="s">
        <v>2005</v>
      </c>
      <c r="D12" s="1783" t="s">
        <v>2006</v>
      </c>
      <c r="E12" s="1788" t="s">
        <v>2007</v>
      </c>
      <c r="F12" s="1789" t="s">
        <v>959</v>
      </c>
      <c r="G12" s="1783" t="s">
        <v>960</v>
      </c>
      <c r="H12" s="1783" t="s">
        <v>961</v>
      </c>
      <c r="I12" s="1783" t="s">
        <v>962</v>
      </c>
      <c r="J12" s="1783" t="s">
        <v>963</v>
      </c>
      <c r="K12" s="1783" t="s">
        <v>964</v>
      </c>
      <c r="L12" s="1783" t="s">
        <v>965</v>
      </c>
      <c r="M12" s="1788"/>
      <c r="N12" s="95"/>
    </row>
    <row r="13" spans="1:14">
      <c r="A13" s="1786">
        <v>1</v>
      </c>
      <c r="B13" s="1766" t="s">
        <v>4415</v>
      </c>
      <c r="C13" s="1776"/>
      <c r="D13" s="1775"/>
      <c r="E13" s="1790"/>
      <c r="F13" s="1791"/>
      <c r="G13" s="1775"/>
      <c r="H13" s="1775"/>
      <c r="I13" s="1775"/>
      <c r="J13" s="1775"/>
      <c r="K13" s="1775"/>
      <c r="L13" s="1792"/>
      <c r="M13" s="1788">
        <v>1</v>
      </c>
      <c r="N13" s="95"/>
    </row>
    <row r="14" spans="1:14">
      <c r="A14" s="1786">
        <v>2</v>
      </c>
      <c r="B14" s="1766" t="s">
        <v>4416</v>
      </c>
      <c r="C14" s="1375" t="s">
        <v>1683</v>
      </c>
      <c r="D14" s="1019" t="s">
        <v>1683</v>
      </c>
      <c r="E14" s="1371" t="s">
        <v>2174</v>
      </c>
      <c r="F14" s="1340"/>
      <c r="G14" s="1019"/>
      <c r="H14" s="1766" t="s">
        <v>2174</v>
      </c>
      <c r="I14" s="1019" t="s">
        <v>2174</v>
      </c>
      <c r="J14" s="1766"/>
      <c r="K14" s="1019"/>
      <c r="L14" s="1277" t="s">
        <v>2174</v>
      </c>
      <c r="M14" s="1788">
        <v>2</v>
      </c>
      <c r="N14" s="95"/>
    </row>
    <row r="15" spans="1:14">
      <c r="A15" s="1786">
        <v>3</v>
      </c>
      <c r="B15" s="1766" t="s">
        <v>4417</v>
      </c>
      <c r="C15" s="1793"/>
      <c r="D15" s="1794"/>
      <c r="E15" s="1205"/>
      <c r="F15" s="1795"/>
      <c r="G15" s="1793"/>
      <c r="H15" s="1796"/>
      <c r="I15" s="1793"/>
      <c r="J15" s="1796"/>
      <c r="K15" s="1793"/>
      <c r="L15" s="1794">
        <f>C15+D15-E15+F15-G15-I15+K15</f>
        <v>0</v>
      </c>
      <c r="M15" s="1788">
        <v>3</v>
      </c>
      <c r="N15" s="95"/>
    </row>
    <row r="16" spans="1:14">
      <c r="A16" s="1786">
        <v>4</v>
      </c>
      <c r="B16" s="1766" t="s">
        <v>1970</v>
      </c>
      <c r="C16" s="1797"/>
      <c r="D16" s="1798"/>
      <c r="E16" s="1207"/>
      <c r="F16" s="1799"/>
      <c r="G16" s="1797"/>
      <c r="H16" s="1796"/>
      <c r="I16" s="1797"/>
      <c r="J16" s="1796"/>
      <c r="K16" s="1797"/>
      <c r="L16" s="1798">
        <f>C16+D16-E16+F16-G16-I16+K16</f>
        <v>0</v>
      </c>
      <c r="M16" s="1788">
        <v>4</v>
      </c>
      <c r="N16" s="95"/>
    </row>
    <row r="17" spans="1:14">
      <c r="A17" s="1786">
        <v>5</v>
      </c>
      <c r="B17" s="1766" t="s">
        <v>1971</v>
      </c>
      <c r="C17" s="1797"/>
      <c r="D17" s="1798"/>
      <c r="E17" s="1207"/>
      <c r="F17" s="1799"/>
      <c r="G17" s="1797"/>
      <c r="H17" s="1796"/>
      <c r="I17" s="1797"/>
      <c r="J17" s="1796"/>
      <c r="K17" s="1797"/>
      <c r="L17" s="1798">
        <f>C17+D17-E17+F17-G17-I17+K17</f>
        <v>0</v>
      </c>
      <c r="M17" s="1788">
        <v>5</v>
      </c>
      <c r="N17" s="95"/>
    </row>
    <row r="18" spans="1:14">
      <c r="A18" s="1786">
        <v>6</v>
      </c>
      <c r="B18" s="1766" t="s">
        <v>1683</v>
      </c>
      <c r="C18" s="1370"/>
      <c r="D18" s="1277"/>
      <c r="E18" s="1372"/>
      <c r="F18" s="1403"/>
      <c r="G18" s="1370"/>
      <c r="H18" s="1800"/>
      <c r="I18" s="1370"/>
      <c r="J18" s="1800"/>
      <c r="K18" s="1370"/>
      <c r="L18" s="1277">
        <f>C18+D18-E18+F18-G18-I18+K18</f>
        <v>0</v>
      </c>
      <c r="M18" s="1788">
        <v>6</v>
      </c>
      <c r="N18" s="95"/>
    </row>
    <row r="19" spans="1:14">
      <c r="A19" s="1786">
        <v>7</v>
      </c>
      <c r="B19" s="1766" t="s">
        <v>1683</v>
      </c>
      <c r="C19" s="1370"/>
      <c r="D19" s="1277"/>
      <c r="E19" s="1372"/>
      <c r="F19" s="1403"/>
      <c r="G19" s="1370"/>
      <c r="H19" s="1800"/>
      <c r="I19" s="1370"/>
      <c r="J19" s="1800"/>
      <c r="K19" s="1370"/>
      <c r="L19" s="1277">
        <f>C19+D19-E19+F19-G19-I19+K19</f>
        <v>0</v>
      </c>
      <c r="M19" s="1788">
        <v>7</v>
      </c>
      <c r="N19" s="95"/>
    </row>
    <row r="20" spans="1:14">
      <c r="A20" s="1786">
        <v>8</v>
      </c>
      <c r="B20" s="1766" t="s">
        <v>1972</v>
      </c>
      <c r="C20" s="1793">
        <f>SUM(C15:C19)</f>
        <v>0</v>
      </c>
      <c r="D20" s="1794">
        <f>SUM(D15:D19)</f>
        <v>0</v>
      </c>
      <c r="E20" s="1205">
        <f>SUM(E15:E19)</f>
        <v>0</v>
      </c>
      <c r="F20" s="1795">
        <f>SUM(F15:F19)</f>
        <v>0</v>
      </c>
      <c r="G20" s="1793">
        <f>SUM(G15:G19)</f>
        <v>0</v>
      </c>
      <c r="H20" s="1796"/>
      <c r="I20" s="1793">
        <f>SUM(I15:I19)</f>
        <v>0</v>
      </c>
      <c r="J20" s="1796"/>
      <c r="K20" s="1793">
        <f>SUM(K15:K19)</f>
        <v>0</v>
      </c>
      <c r="L20" s="1794">
        <f>SUM(L15:L19)</f>
        <v>0</v>
      </c>
      <c r="M20" s="1788">
        <v>8</v>
      </c>
      <c r="N20" s="95"/>
    </row>
    <row r="21" spans="1:14">
      <c r="A21" s="1786">
        <v>9</v>
      </c>
      <c r="B21" s="1766" t="s">
        <v>1973</v>
      </c>
      <c r="C21" s="1376"/>
      <c r="D21" s="1801"/>
      <c r="E21" s="1377"/>
      <c r="F21" s="1802"/>
      <c r="G21" s="1801"/>
      <c r="H21" s="1199"/>
      <c r="I21" s="1801"/>
      <c r="J21" s="1199"/>
      <c r="K21" s="1801"/>
      <c r="L21" s="1798" t="s">
        <v>2174</v>
      </c>
      <c r="M21" s="1788">
        <v>9</v>
      </c>
      <c r="N21" s="95"/>
    </row>
    <row r="22" spans="1:14">
      <c r="A22" s="1786">
        <v>10</v>
      </c>
      <c r="B22" s="1766" t="s">
        <v>4417</v>
      </c>
      <c r="C22" s="1793"/>
      <c r="D22" s="1794"/>
      <c r="E22" s="1205"/>
      <c r="F22" s="1795"/>
      <c r="G22" s="1793"/>
      <c r="H22" s="1796"/>
      <c r="I22" s="1793"/>
      <c r="J22" s="1796"/>
      <c r="K22" s="1793"/>
      <c r="L22" s="1794">
        <f>C22+D22-E22+F22-G22-I22+K22</f>
        <v>0</v>
      </c>
      <c r="M22" s="1788">
        <v>10</v>
      </c>
      <c r="N22" s="95"/>
    </row>
    <row r="23" spans="1:14">
      <c r="A23" s="1786">
        <v>11</v>
      </c>
      <c r="B23" s="1766" t="s">
        <v>1974</v>
      </c>
      <c r="C23" s="1797"/>
      <c r="D23" s="1798"/>
      <c r="E23" s="1207"/>
      <c r="F23" s="1799"/>
      <c r="G23" s="1797"/>
      <c r="H23" s="1796"/>
      <c r="I23" s="1797"/>
      <c r="J23" s="1796"/>
      <c r="K23" s="1797"/>
      <c r="L23" s="1798">
        <f>C23+D23-E23+F23-G23-I23+K23</f>
        <v>0</v>
      </c>
      <c r="M23" s="1788">
        <v>11</v>
      </c>
      <c r="N23" s="95"/>
    </row>
    <row r="24" spans="1:14">
      <c r="A24" s="1786">
        <v>12</v>
      </c>
      <c r="B24" s="1766" t="s">
        <v>1971</v>
      </c>
      <c r="C24" s="1370"/>
      <c r="D24" s="1277"/>
      <c r="E24" s="1372"/>
      <c r="F24" s="1403"/>
      <c r="G24" s="1370"/>
      <c r="H24" s="1800"/>
      <c r="I24" s="1370"/>
      <c r="J24" s="1800"/>
      <c r="K24" s="1370"/>
      <c r="L24" s="1277">
        <f>C24+D24-E24+F24-G24-I24+K24</f>
        <v>0</v>
      </c>
      <c r="M24" s="1788">
        <v>12</v>
      </c>
      <c r="N24" s="95"/>
    </row>
    <row r="25" spans="1:14">
      <c r="A25" s="1786">
        <v>13</v>
      </c>
      <c r="B25" s="1766" t="s">
        <v>1683</v>
      </c>
      <c r="C25" s="1370"/>
      <c r="D25" s="1277"/>
      <c r="E25" s="1372"/>
      <c r="F25" s="1403"/>
      <c r="G25" s="1370"/>
      <c r="H25" s="1800"/>
      <c r="I25" s="1370"/>
      <c r="J25" s="1800"/>
      <c r="K25" s="1370"/>
      <c r="L25" s="1277">
        <f>C25+D25-E25+F25-G25-I25+K25</f>
        <v>0</v>
      </c>
      <c r="M25" s="1788">
        <v>13</v>
      </c>
      <c r="N25" s="95"/>
    </row>
    <row r="26" spans="1:14">
      <c r="A26" s="1786">
        <v>14</v>
      </c>
      <c r="B26" s="1766" t="s">
        <v>1683</v>
      </c>
      <c r="C26" s="1370"/>
      <c r="D26" s="1277"/>
      <c r="E26" s="1372"/>
      <c r="F26" s="1403"/>
      <c r="G26" s="1370"/>
      <c r="H26" s="1800"/>
      <c r="I26" s="1370"/>
      <c r="J26" s="1800"/>
      <c r="K26" s="1370"/>
      <c r="L26" s="1277">
        <f>C26+D26-E26+F26-G26-I26+K26</f>
        <v>0</v>
      </c>
      <c r="M26" s="1788">
        <v>14</v>
      </c>
      <c r="N26" s="95"/>
    </row>
    <row r="27" spans="1:14">
      <c r="A27" s="1786">
        <v>15</v>
      </c>
      <c r="B27" s="1766" t="s">
        <v>1172</v>
      </c>
      <c r="C27" s="1370">
        <f>SUM(C22:C26)</f>
        <v>0</v>
      </c>
      <c r="D27" s="1277">
        <f>SUM(D22:D26)</f>
        <v>0</v>
      </c>
      <c r="E27" s="1372">
        <f>SUM(E22:E26)</f>
        <v>0</v>
      </c>
      <c r="F27" s="1403">
        <f>SUM(F22:F26)</f>
        <v>0</v>
      </c>
      <c r="G27" s="1370">
        <f>SUM(G22:G26)</f>
        <v>0</v>
      </c>
      <c r="H27" s="1800"/>
      <c r="I27" s="1370">
        <f>SUM(I22:I26)</f>
        <v>0</v>
      </c>
      <c r="J27" s="1800"/>
      <c r="K27" s="1370">
        <f>SUM(K22:K26)</f>
        <v>0</v>
      </c>
      <c r="L27" s="1277">
        <f>SUM(L22:L26)</f>
        <v>0</v>
      </c>
      <c r="M27" s="1788">
        <v>15</v>
      </c>
      <c r="N27" s="95"/>
    </row>
    <row r="28" spans="1:14">
      <c r="A28" s="1786">
        <v>16</v>
      </c>
      <c r="B28" s="1766" t="s">
        <v>1173</v>
      </c>
      <c r="C28" s="1370"/>
      <c r="D28" s="1277"/>
      <c r="E28" s="1372"/>
      <c r="F28" s="1403"/>
      <c r="G28" s="1370"/>
      <c r="H28" s="1800"/>
      <c r="I28" s="1370"/>
      <c r="J28" s="1800"/>
      <c r="K28" s="1370"/>
      <c r="L28" s="1277">
        <f>C28+D28-E28+F28-G28-I28+K28</f>
        <v>0</v>
      </c>
      <c r="M28" s="1788">
        <v>16</v>
      </c>
      <c r="N28" s="95"/>
    </row>
    <row r="29" spans="1:14">
      <c r="A29" s="1786">
        <v>17</v>
      </c>
      <c r="B29" s="1766" t="s">
        <v>1174</v>
      </c>
      <c r="C29" s="1793">
        <f>C20+C27+C28</f>
        <v>0</v>
      </c>
      <c r="D29" s="1794">
        <f>D20+D27+D28</f>
        <v>0</v>
      </c>
      <c r="E29" s="1205">
        <f>E20+E27+E28</f>
        <v>0</v>
      </c>
      <c r="F29" s="1795">
        <f>F20+F27+F28</f>
        <v>0</v>
      </c>
      <c r="G29" s="1793">
        <f>G20+G27+G28</f>
        <v>0</v>
      </c>
      <c r="H29" s="1796"/>
      <c r="I29" s="1793">
        <f>I20+I27+I28</f>
        <v>0</v>
      </c>
      <c r="J29" s="1796"/>
      <c r="K29" s="1793">
        <f>K20+K27+K28</f>
        <v>0</v>
      </c>
      <c r="L29" s="1794">
        <f>L20+L27+L28</f>
        <v>0</v>
      </c>
      <c r="M29" s="1788">
        <v>17</v>
      </c>
      <c r="N29" s="95"/>
    </row>
    <row r="30" spans="1:14">
      <c r="A30" s="1779" t="s">
        <v>2174</v>
      </c>
      <c r="C30" s="1373"/>
      <c r="D30" s="1803"/>
      <c r="E30" s="1374"/>
      <c r="F30" s="1804"/>
      <c r="G30" s="1803"/>
      <c r="H30" s="1256"/>
      <c r="I30" s="1803"/>
      <c r="J30" s="1256"/>
      <c r="K30" s="1803"/>
      <c r="L30" s="1805"/>
      <c r="M30" s="1781" t="s">
        <v>2174</v>
      </c>
      <c r="N30" s="95"/>
    </row>
    <row r="31" spans="1:14">
      <c r="A31" s="1786">
        <v>18</v>
      </c>
      <c r="B31" s="1766" t="s">
        <v>1175</v>
      </c>
      <c r="C31" s="1375"/>
      <c r="D31" s="1019"/>
      <c r="E31" s="1371"/>
      <c r="F31" s="1340"/>
      <c r="G31" s="1019"/>
      <c r="H31" s="1020"/>
      <c r="I31" s="1019"/>
      <c r="J31" s="1020"/>
      <c r="K31" s="1019"/>
      <c r="L31" s="1277" t="s">
        <v>2174</v>
      </c>
      <c r="M31" s="1788">
        <v>18</v>
      </c>
      <c r="N31" s="95"/>
    </row>
    <row r="32" spans="1:14">
      <c r="A32" s="1786">
        <v>19</v>
      </c>
      <c r="B32" s="1766" t="s">
        <v>1176</v>
      </c>
      <c r="C32" s="1793"/>
      <c r="D32" s="1794"/>
      <c r="E32" s="1205"/>
      <c r="F32" s="1795"/>
      <c r="G32" s="1793"/>
      <c r="H32" s="1796"/>
      <c r="I32" s="1793"/>
      <c r="J32" s="1796"/>
      <c r="K32" s="1793"/>
      <c r="L32" s="1794">
        <f>C32+D32-E32+F32-G32-I32+K32</f>
        <v>0</v>
      </c>
      <c r="M32" s="1788">
        <v>19</v>
      </c>
      <c r="N32" s="95"/>
    </row>
    <row r="33" spans="1:14">
      <c r="A33" s="1786">
        <v>20</v>
      </c>
      <c r="B33" s="1766" t="s">
        <v>1177</v>
      </c>
      <c r="C33" s="1797"/>
      <c r="D33" s="1798"/>
      <c r="E33" s="1207"/>
      <c r="F33" s="1799"/>
      <c r="G33" s="1797"/>
      <c r="H33" s="1796"/>
      <c r="I33" s="1797"/>
      <c r="J33" s="1796"/>
      <c r="K33" s="1797"/>
      <c r="L33" s="1798">
        <f>C33+D33-E33+F33-G33-I33+K33</f>
        <v>0</v>
      </c>
      <c r="M33" s="1788">
        <v>20</v>
      </c>
      <c r="N33" s="95"/>
    </row>
    <row r="34" spans="1:14">
      <c r="A34" s="1786">
        <v>21</v>
      </c>
      <c r="B34" s="1766" t="s">
        <v>1178</v>
      </c>
      <c r="C34" s="1793"/>
      <c r="D34" s="1794"/>
      <c r="E34" s="1205"/>
      <c r="F34" s="1795"/>
      <c r="G34" s="1793"/>
      <c r="H34" s="1796"/>
      <c r="I34" s="1793"/>
      <c r="J34" s="1796"/>
      <c r="K34" s="1793"/>
      <c r="L34" s="1794">
        <f>C34+D34-E34+F34-G34-I34+K34</f>
        <v>0</v>
      </c>
      <c r="M34" s="1788">
        <v>21</v>
      </c>
      <c r="N34" s="95"/>
    </row>
    <row r="35" spans="1:14">
      <c r="A35" s="696"/>
      <c r="B35" s="708" t="s">
        <v>1179</v>
      </c>
      <c r="C35" s="708"/>
      <c r="D35" s="708"/>
      <c r="E35" s="711"/>
      <c r="F35" s="710" t="s">
        <v>1180</v>
      </c>
      <c r="G35" s="708"/>
      <c r="H35" s="708"/>
      <c r="I35" s="708"/>
      <c r="J35" s="708"/>
      <c r="K35" s="708"/>
      <c r="L35" s="708"/>
      <c r="M35" s="711"/>
      <c r="N35" s="95"/>
    </row>
    <row r="36" spans="1:14">
      <c r="A36" s="696"/>
      <c r="E36" s="716"/>
      <c r="F36" s="696"/>
      <c r="M36" s="716"/>
      <c r="N36" s="95"/>
    </row>
    <row r="37" spans="1:14">
      <c r="A37" s="696"/>
      <c r="E37" s="716"/>
      <c r="F37" s="696"/>
      <c r="M37" s="716"/>
      <c r="N37" s="95"/>
    </row>
    <row r="38" spans="1:14">
      <c r="A38" s="696"/>
      <c r="E38" s="716"/>
      <c r="F38" s="696"/>
      <c r="M38" s="716"/>
      <c r="N38" s="95"/>
    </row>
    <row r="39" spans="1:14">
      <c r="A39" s="696"/>
      <c r="E39" s="716"/>
      <c r="F39" s="696"/>
      <c r="M39" s="716"/>
      <c r="N39" s="95"/>
    </row>
    <row r="40" spans="1:14">
      <c r="A40" s="696"/>
      <c r="E40" s="716"/>
      <c r="F40" s="696"/>
      <c r="M40" s="716"/>
      <c r="N40" s="95"/>
    </row>
    <row r="41" spans="1:14">
      <c r="A41" s="696"/>
      <c r="E41" s="716"/>
      <c r="F41" s="696"/>
      <c r="M41" s="716"/>
      <c r="N41" s="95"/>
    </row>
    <row r="42" spans="1:14">
      <c r="A42" s="696"/>
      <c r="E42" s="716"/>
      <c r="F42" s="696"/>
      <c r="M42" s="716"/>
      <c r="N42" s="95"/>
    </row>
    <row r="43" spans="1:14">
      <c r="A43" s="696"/>
      <c r="E43" s="716"/>
      <c r="F43" s="696"/>
      <c r="M43" s="716"/>
      <c r="N43" s="95"/>
    </row>
    <row r="44" spans="1:14">
      <c r="A44" s="696"/>
      <c r="E44" s="716"/>
      <c r="F44" s="696"/>
      <c r="M44" s="716"/>
      <c r="N44" s="95"/>
    </row>
    <row r="45" spans="1:14">
      <c r="A45" s="696"/>
      <c r="E45" s="716"/>
      <c r="F45" s="696"/>
      <c r="M45" s="716"/>
      <c r="N45" s="95"/>
    </row>
    <row r="46" spans="1:14">
      <c r="A46" s="696"/>
      <c r="E46" s="716"/>
      <c r="F46" s="696"/>
      <c r="M46" s="716"/>
      <c r="N46" s="95"/>
    </row>
    <row r="47" spans="1:14">
      <c r="A47" s="696"/>
      <c r="E47" s="716"/>
      <c r="F47" s="696"/>
      <c r="M47" s="716"/>
      <c r="N47" s="95"/>
    </row>
    <row r="48" spans="1:14">
      <c r="A48" s="696"/>
      <c r="E48" s="716"/>
      <c r="F48" s="696"/>
      <c r="M48" s="716"/>
      <c r="N48" s="95"/>
    </row>
    <row r="49" spans="1:14">
      <c r="A49" s="696"/>
      <c r="E49" s="716"/>
      <c r="F49" s="696"/>
      <c r="M49" s="716"/>
      <c r="N49" s="95"/>
    </row>
    <row r="50" spans="1:14">
      <c r="A50" s="696"/>
      <c r="E50" s="716"/>
      <c r="F50" s="696"/>
      <c r="M50" s="716"/>
      <c r="N50" s="95"/>
    </row>
    <row r="51" spans="1:14">
      <c r="A51" s="696" t="s">
        <v>1181</v>
      </c>
      <c r="D51" s="96" t="s">
        <v>1181</v>
      </c>
      <c r="E51" s="716"/>
      <c r="F51" s="696"/>
      <c r="M51" s="716"/>
      <c r="N51" s="95"/>
    </row>
    <row r="52" spans="1:14">
      <c r="A52" s="696"/>
      <c r="E52" s="716"/>
      <c r="F52" s="696"/>
      <c r="M52" s="716"/>
      <c r="N52" s="95"/>
    </row>
    <row r="53" spans="1:14">
      <c r="A53" s="696"/>
      <c r="E53" s="716"/>
      <c r="F53" s="696"/>
      <c r="M53" s="716"/>
      <c r="N53" s="95"/>
    </row>
    <row r="54" spans="1:14" ht="15.75" thickBot="1">
      <c r="A54" s="699"/>
      <c r="B54" s="700"/>
      <c r="C54" s="700"/>
      <c r="D54" s="700"/>
      <c r="E54" s="722"/>
      <c r="F54" s="699"/>
      <c r="G54" s="700"/>
      <c r="H54" s="700"/>
      <c r="I54" s="700"/>
      <c r="J54" s="700"/>
      <c r="K54" s="700"/>
      <c r="L54" s="700"/>
      <c r="M54" s="722"/>
      <c r="N54" s="95"/>
    </row>
    <row r="55" spans="1:14">
      <c r="A55" s="96" t="s">
        <v>1182</v>
      </c>
      <c r="B55" s="708"/>
      <c r="D55" s="708"/>
      <c r="E55" s="708"/>
      <c r="F55" s="96" t="s">
        <v>1182</v>
      </c>
      <c r="G55" s="708"/>
      <c r="H55" s="708"/>
      <c r="J55" s="708"/>
      <c r="K55" s="708"/>
      <c r="L55" s="708"/>
      <c r="M55" s="708"/>
      <c r="N55" s="95"/>
    </row>
    <row r="56" spans="1:14">
      <c r="A56" s="708" t="s">
        <v>1183</v>
      </c>
      <c r="B56" s="708"/>
      <c r="C56" s="708"/>
      <c r="D56" s="708"/>
      <c r="E56" s="708"/>
      <c r="F56" s="708" t="s">
        <v>1184</v>
      </c>
      <c r="G56" s="708"/>
      <c r="H56" s="708"/>
      <c r="I56" s="708"/>
      <c r="J56" s="708"/>
      <c r="K56" s="708"/>
      <c r="L56" s="708"/>
      <c r="M56" s="708"/>
      <c r="N56" s="95"/>
    </row>
    <row r="57" spans="1:14">
      <c r="N57" s="95"/>
    </row>
    <row r="58" spans="1:14" ht="15.75">
      <c r="A58" s="1806" t="s">
        <v>1464</v>
      </c>
      <c r="B58" s="708"/>
      <c r="C58" s="708"/>
      <c r="D58" s="708"/>
      <c r="E58" s="708"/>
      <c r="N58" s="95"/>
    </row>
    <row r="59" spans="1:14">
      <c r="N59" s="95"/>
    </row>
    <row r="60" spans="1:14" ht="15.75" thickBot="1">
      <c r="A60" s="96" t="str">
        <f>'Data Sheet'!$C$25</f>
        <v xml:space="preserve">KeySpan Gas East Corp./D/B/A National Grid </v>
      </c>
      <c r="D60" s="724" t="str">
        <f>'Data Sheet'!$C$40</f>
        <v>September 30, 2014</v>
      </c>
      <c r="E60" s="1807" t="str">
        <f>'Data Sheet'!$C$38</f>
        <v>December 31, 2013</v>
      </c>
      <c r="F60" s="96" t="str">
        <f>'Data Sheet'!$C$25</f>
        <v xml:space="preserve">KeySpan Gas East Corp./D/B/A National Grid </v>
      </c>
      <c r="J60" s="724" t="str">
        <f>'Data Sheet'!$C$40</f>
        <v>September 30, 2014</v>
      </c>
      <c r="L60" s="1807" t="str">
        <f>'Data Sheet'!$C$38</f>
        <v>December 31, 2013</v>
      </c>
      <c r="N60" s="95"/>
    </row>
    <row r="61" spans="1:14">
      <c r="A61" s="689"/>
      <c r="B61" s="690"/>
      <c r="C61" s="690"/>
      <c r="D61" s="690"/>
      <c r="E61" s="1808"/>
      <c r="F61" s="689"/>
      <c r="G61" s="690"/>
      <c r="H61" s="690"/>
      <c r="I61" s="690"/>
      <c r="J61" s="690"/>
      <c r="K61" s="690"/>
      <c r="L61" s="690"/>
      <c r="M61" s="1808"/>
      <c r="N61" s="95"/>
    </row>
    <row r="62" spans="1:14">
      <c r="A62" s="710" t="s">
        <v>2451</v>
      </c>
      <c r="B62" s="708"/>
      <c r="C62" s="708"/>
      <c r="D62" s="708"/>
      <c r="E62" s="711"/>
      <c r="F62" s="710" t="s">
        <v>2452</v>
      </c>
      <c r="G62" s="708"/>
      <c r="H62" s="708"/>
      <c r="I62" s="708"/>
      <c r="J62" s="708"/>
      <c r="K62" s="708"/>
      <c r="L62" s="708"/>
      <c r="M62" s="711"/>
    </row>
    <row r="63" spans="1:14">
      <c r="A63" s="1809"/>
      <c r="B63" s="1810"/>
      <c r="C63" s="1810"/>
      <c r="D63" s="1810"/>
      <c r="E63" s="1770"/>
      <c r="F63" s="1809"/>
      <c r="G63" s="1810"/>
      <c r="H63" s="1810"/>
      <c r="I63" s="1810"/>
      <c r="J63" s="1810"/>
      <c r="K63" s="1810"/>
      <c r="L63" s="1810"/>
      <c r="M63" s="1770"/>
    </row>
    <row r="64" spans="1:14">
      <c r="A64" s="1811"/>
      <c r="B64" s="93"/>
      <c r="C64" s="93"/>
      <c r="D64" s="1317"/>
      <c r="E64" s="1812"/>
      <c r="F64" s="1813"/>
      <c r="G64" s="1317"/>
      <c r="H64" s="1317"/>
      <c r="I64" s="1317"/>
      <c r="J64" s="1317"/>
      <c r="K64" s="1317"/>
      <c r="L64" s="93"/>
      <c r="M64" s="1814"/>
    </row>
    <row r="65" spans="1:13">
      <c r="A65" s="1811"/>
      <c r="B65" s="93"/>
      <c r="C65" s="93"/>
      <c r="D65" s="93"/>
      <c r="E65" s="92"/>
      <c r="F65" s="87"/>
      <c r="G65" s="93"/>
      <c r="H65" s="1815"/>
      <c r="I65" s="93"/>
      <c r="J65" s="93"/>
      <c r="K65" s="93"/>
      <c r="L65" s="93"/>
      <c r="M65" s="1814"/>
    </row>
    <row r="66" spans="1:13">
      <c r="A66" s="1811"/>
      <c r="B66" s="93"/>
      <c r="C66" s="93"/>
      <c r="D66" s="93"/>
      <c r="E66" s="92"/>
      <c r="F66" s="87"/>
      <c r="G66" s="93"/>
      <c r="H66" s="93"/>
      <c r="I66" s="93"/>
      <c r="J66" s="93"/>
      <c r="K66" s="93"/>
      <c r="L66" s="93"/>
      <c r="M66" s="1814"/>
    </row>
    <row r="67" spans="1:13">
      <c r="A67" s="1811"/>
      <c r="B67" s="93"/>
      <c r="C67" s="93"/>
      <c r="D67" s="93"/>
      <c r="E67" s="92"/>
      <c r="F67" s="87"/>
      <c r="G67" s="93"/>
      <c r="H67" s="1317"/>
      <c r="I67" s="93"/>
      <c r="J67" s="1317"/>
      <c r="K67" s="93"/>
      <c r="L67" s="93"/>
      <c r="M67" s="1814"/>
    </row>
    <row r="68" spans="1:13">
      <c r="A68" s="1811"/>
      <c r="B68" s="93"/>
      <c r="C68" s="93"/>
      <c r="D68" s="93"/>
      <c r="E68" s="92"/>
      <c r="F68" s="87"/>
      <c r="G68" s="93"/>
      <c r="H68" s="93"/>
      <c r="I68" s="93"/>
      <c r="J68" s="93"/>
      <c r="K68" s="93"/>
      <c r="L68" s="93"/>
      <c r="M68" s="1814"/>
    </row>
    <row r="69" spans="1:13">
      <c r="A69" s="1811"/>
      <c r="B69" s="93"/>
      <c r="C69" s="93"/>
      <c r="D69" s="93"/>
      <c r="E69" s="92"/>
      <c r="F69" s="87"/>
      <c r="G69" s="93"/>
      <c r="H69" s="93"/>
      <c r="I69" s="93"/>
      <c r="J69" s="93"/>
      <c r="K69" s="93"/>
      <c r="L69" s="93"/>
      <c r="M69" s="1814"/>
    </row>
    <row r="70" spans="1:13">
      <c r="A70" s="1811"/>
      <c r="B70" s="93"/>
      <c r="C70" s="93"/>
      <c r="D70" s="93"/>
      <c r="E70" s="92"/>
      <c r="F70" s="87"/>
      <c r="G70" s="93"/>
      <c r="H70" s="93"/>
      <c r="I70" s="93"/>
      <c r="J70" s="93"/>
      <c r="K70" s="93"/>
      <c r="L70" s="93"/>
      <c r="M70" s="1814"/>
    </row>
    <row r="71" spans="1:13">
      <c r="A71" s="1811"/>
      <c r="B71" s="93"/>
      <c r="C71" s="93"/>
      <c r="D71" s="93"/>
      <c r="E71" s="92"/>
      <c r="F71" s="87"/>
      <c r="G71" s="93"/>
      <c r="H71" s="93"/>
      <c r="I71" s="93"/>
      <c r="J71" s="93"/>
      <c r="K71" s="93"/>
      <c r="L71" s="93"/>
      <c r="M71" s="1814"/>
    </row>
    <row r="72" spans="1:13">
      <c r="A72" s="1811"/>
      <c r="B72" s="93"/>
      <c r="C72" s="93"/>
      <c r="D72" s="93"/>
      <c r="E72" s="92"/>
      <c r="F72" s="87"/>
      <c r="G72" s="93"/>
      <c r="H72" s="93"/>
      <c r="I72" s="93"/>
      <c r="J72" s="93"/>
      <c r="K72" s="93"/>
      <c r="L72" s="93"/>
      <c r="M72" s="1814"/>
    </row>
    <row r="73" spans="1:13">
      <c r="A73" s="1811"/>
      <c r="B73" s="93"/>
      <c r="C73" s="93"/>
      <c r="D73" s="93"/>
      <c r="E73" s="92"/>
      <c r="F73" s="87"/>
      <c r="G73" s="93"/>
      <c r="H73" s="93"/>
      <c r="I73" s="93"/>
      <c r="J73" s="93"/>
      <c r="K73" s="93"/>
      <c r="L73" s="93"/>
      <c r="M73" s="1814"/>
    </row>
    <row r="74" spans="1:13">
      <c r="A74" s="1811"/>
      <c r="B74" s="93"/>
      <c r="C74" s="93"/>
      <c r="D74" s="93"/>
      <c r="E74" s="92"/>
      <c r="F74" s="87"/>
      <c r="G74" s="93"/>
      <c r="H74" s="93"/>
      <c r="I74" s="93"/>
      <c r="J74" s="93"/>
      <c r="K74" s="93"/>
      <c r="L74" s="93"/>
      <c r="M74" s="1814"/>
    </row>
    <row r="75" spans="1:13">
      <c r="A75" s="1811"/>
      <c r="B75" s="93"/>
      <c r="C75" s="93"/>
      <c r="D75" s="93"/>
      <c r="E75" s="92"/>
      <c r="F75" s="87"/>
      <c r="G75" s="93"/>
      <c r="H75" s="93"/>
      <c r="I75" s="93"/>
      <c r="J75" s="93"/>
      <c r="K75" s="93"/>
      <c r="L75" s="93"/>
      <c r="M75" s="1814"/>
    </row>
    <row r="76" spans="1:13">
      <c r="A76" s="1811"/>
      <c r="B76" s="93"/>
      <c r="C76" s="93"/>
      <c r="D76" s="93"/>
      <c r="E76" s="92"/>
      <c r="F76" s="87"/>
      <c r="G76" s="93"/>
      <c r="H76" s="93"/>
      <c r="I76" s="93"/>
      <c r="J76" s="93"/>
      <c r="K76" s="93"/>
      <c r="L76" s="93"/>
      <c r="M76" s="1814"/>
    </row>
    <row r="77" spans="1:13">
      <c r="A77" s="1811"/>
      <c r="B77" s="93"/>
      <c r="C77" s="93"/>
      <c r="D77" s="93"/>
      <c r="E77" s="92"/>
      <c r="F77" s="87"/>
      <c r="G77" s="93"/>
      <c r="H77" s="93"/>
      <c r="I77" s="93"/>
      <c r="J77" s="93"/>
      <c r="K77" s="93"/>
      <c r="L77" s="93"/>
      <c r="M77" s="1814"/>
    </row>
    <row r="78" spans="1:13">
      <c r="A78" s="1811"/>
      <c r="B78" s="93"/>
      <c r="C78" s="93"/>
      <c r="D78" s="93"/>
      <c r="E78" s="92"/>
      <c r="F78" s="87"/>
      <c r="G78" s="93"/>
      <c r="H78" s="93"/>
      <c r="I78" s="93"/>
      <c r="J78" s="93"/>
      <c r="K78" s="93"/>
      <c r="L78" s="93"/>
      <c r="M78" s="1814"/>
    </row>
    <row r="79" spans="1:13">
      <c r="A79" s="1811"/>
      <c r="B79" s="93"/>
      <c r="C79" s="93"/>
      <c r="D79" s="93"/>
      <c r="E79" s="92"/>
      <c r="F79" s="87"/>
      <c r="G79" s="93"/>
      <c r="H79" s="93"/>
      <c r="I79" s="93"/>
      <c r="J79" s="93"/>
      <c r="K79" s="93"/>
      <c r="L79" s="93"/>
      <c r="M79" s="1814"/>
    </row>
    <row r="80" spans="1:13">
      <c r="A80" s="1811"/>
      <c r="B80" s="93"/>
      <c r="C80" s="93"/>
      <c r="D80" s="93"/>
      <c r="E80" s="92"/>
      <c r="F80" s="87"/>
      <c r="G80" s="93"/>
      <c r="H80" s="93"/>
      <c r="I80" s="93"/>
      <c r="J80" s="93"/>
      <c r="K80" s="93"/>
      <c r="L80" s="93"/>
      <c r="M80" s="1814"/>
    </row>
    <row r="81" spans="1:13">
      <c r="A81" s="1811"/>
      <c r="B81" s="93"/>
      <c r="C81" s="93"/>
      <c r="D81" s="93"/>
      <c r="E81" s="92"/>
      <c r="F81" s="87"/>
      <c r="G81" s="93"/>
      <c r="H81" s="93"/>
      <c r="I81" s="93"/>
      <c r="J81" s="93"/>
      <c r="K81" s="93"/>
      <c r="L81" s="93"/>
      <c r="M81" s="1814"/>
    </row>
    <row r="82" spans="1:13">
      <c r="A82" s="1811"/>
      <c r="B82" s="93"/>
      <c r="C82" s="93"/>
      <c r="D82" s="93"/>
      <c r="E82" s="92"/>
      <c r="F82" s="87"/>
      <c r="G82" s="93"/>
      <c r="H82" s="93"/>
      <c r="I82" s="93"/>
      <c r="J82" s="93"/>
      <c r="K82" s="93"/>
      <c r="L82" s="93"/>
      <c r="M82" s="1814"/>
    </row>
    <row r="83" spans="1:13">
      <c r="A83" s="1811"/>
      <c r="B83" s="93"/>
      <c r="C83" s="93"/>
      <c r="D83" s="93"/>
      <c r="E83" s="92"/>
      <c r="F83" s="87"/>
      <c r="G83" s="93"/>
      <c r="H83" s="93"/>
      <c r="I83" s="93"/>
      <c r="J83" s="93"/>
      <c r="K83" s="93"/>
      <c r="L83" s="93"/>
      <c r="M83" s="1814"/>
    </row>
    <row r="84" spans="1:13">
      <c r="A84" s="1811"/>
      <c r="B84" s="93"/>
      <c r="C84" s="93"/>
      <c r="D84" s="93"/>
      <c r="E84" s="92"/>
      <c r="F84" s="87"/>
      <c r="G84" s="93"/>
      <c r="H84" s="93"/>
      <c r="I84" s="93"/>
      <c r="J84" s="93"/>
      <c r="K84" s="93"/>
      <c r="L84" s="93"/>
      <c r="M84" s="1814"/>
    </row>
    <row r="85" spans="1:13">
      <c r="A85" s="1811"/>
      <c r="B85" s="93"/>
      <c r="C85" s="93"/>
      <c r="D85" s="93"/>
      <c r="E85" s="92"/>
      <c r="F85" s="87"/>
      <c r="G85" s="93"/>
      <c r="H85" s="93"/>
      <c r="I85" s="93"/>
      <c r="J85" s="93"/>
      <c r="K85" s="93"/>
      <c r="L85" s="93"/>
      <c r="M85" s="1814"/>
    </row>
    <row r="86" spans="1:13">
      <c r="A86" s="1811"/>
      <c r="B86" s="93"/>
      <c r="C86" s="93"/>
      <c r="D86" s="93"/>
      <c r="E86" s="92"/>
      <c r="F86" s="87"/>
      <c r="G86" s="93"/>
      <c r="H86" s="93"/>
      <c r="I86" s="93"/>
      <c r="J86" s="93"/>
      <c r="K86" s="93"/>
      <c r="L86" s="93"/>
      <c r="M86" s="1814"/>
    </row>
    <row r="87" spans="1:13">
      <c r="A87" s="1811"/>
      <c r="B87" s="93"/>
      <c r="C87" s="93"/>
      <c r="D87" s="93"/>
      <c r="E87" s="92"/>
      <c r="F87" s="87"/>
      <c r="G87" s="93"/>
      <c r="H87" s="93"/>
      <c r="I87" s="93"/>
      <c r="J87" s="93"/>
      <c r="K87" s="93"/>
      <c r="L87" s="93"/>
      <c r="M87" s="1814"/>
    </row>
    <row r="88" spans="1:13">
      <c r="A88" s="1811"/>
      <c r="B88" s="93"/>
      <c r="C88" s="93"/>
      <c r="D88" s="93"/>
      <c r="E88" s="92"/>
      <c r="F88" s="87"/>
      <c r="G88" s="93"/>
      <c r="H88" s="93"/>
      <c r="I88" s="93"/>
      <c r="J88" s="93"/>
      <c r="K88" s="93"/>
      <c r="L88" s="93"/>
      <c r="M88" s="1814"/>
    </row>
    <row r="89" spans="1:13">
      <c r="A89" s="1811"/>
      <c r="B89" s="93"/>
      <c r="C89" s="93"/>
      <c r="D89" s="93"/>
      <c r="E89" s="92"/>
      <c r="F89" s="87"/>
      <c r="G89" s="93"/>
      <c r="H89" s="93"/>
      <c r="I89" s="93"/>
      <c r="J89" s="93"/>
      <c r="K89" s="93"/>
      <c r="L89" s="93"/>
      <c r="M89" s="1814"/>
    </row>
    <row r="90" spans="1:13">
      <c r="A90" s="1811"/>
      <c r="B90" s="93"/>
      <c r="C90" s="93"/>
      <c r="D90" s="93"/>
      <c r="E90" s="92"/>
      <c r="F90" s="87"/>
      <c r="G90" s="93"/>
      <c r="H90" s="93"/>
      <c r="I90" s="93"/>
      <c r="J90" s="93"/>
      <c r="K90" s="93"/>
      <c r="L90" s="93"/>
      <c r="M90" s="1814"/>
    </row>
    <row r="91" spans="1:13">
      <c r="A91" s="1811"/>
      <c r="B91" s="93"/>
      <c r="C91" s="93"/>
      <c r="D91" s="93"/>
      <c r="E91" s="92"/>
      <c r="F91" s="87"/>
      <c r="G91" s="93"/>
      <c r="H91" s="93"/>
      <c r="I91" s="93"/>
      <c r="J91" s="93"/>
      <c r="K91" s="93"/>
      <c r="L91" s="93"/>
      <c r="M91" s="1814"/>
    </row>
    <row r="92" spans="1:13">
      <c r="A92" s="1811"/>
      <c r="B92" s="93"/>
      <c r="C92" s="93"/>
      <c r="D92" s="93"/>
      <c r="E92" s="92"/>
      <c r="F92" s="87"/>
      <c r="G92" s="93"/>
      <c r="H92" s="93"/>
      <c r="I92" s="93"/>
      <c r="J92" s="93"/>
      <c r="K92" s="93"/>
      <c r="L92" s="93"/>
      <c r="M92" s="1814"/>
    </row>
    <row r="93" spans="1:13">
      <c r="A93" s="1811"/>
      <c r="B93" s="93"/>
      <c r="C93" s="93"/>
      <c r="D93" s="93"/>
      <c r="E93" s="92"/>
      <c r="F93" s="87"/>
      <c r="G93" s="93"/>
      <c r="H93" s="93"/>
      <c r="I93" s="93"/>
      <c r="J93" s="93"/>
      <c r="K93" s="93"/>
      <c r="L93" s="93"/>
      <c r="M93" s="1814"/>
    </row>
    <row r="94" spans="1:13">
      <c r="A94" s="1811"/>
      <c r="B94" s="93"/>
      <c r="C94" s="93"/>
      <c r="D94" s="93"/>
      <c r="E94" s="92"/>
      <c r="F94" s="87"/>
      <c r="G94" s="93"/>
      <c r="H94" s="93"/>
      <c r="I94" s="93"/>
      <c r="J94" s="93"/>
      <c r="K94" s="93"/>
      <c r="L94" s="93"/>
      <c r="M94" s="1814"/>
    </row>
    <row r="95" spans="1:13">
      <c r="A95" s="1811"/>
      <c r="B95" s="93"/>
      <c r="C95" s="93"/>
      <c r="D95" s="93"/>
      <c r="E95" s="92"/>
      <c r="F95" s="87"/>
      <c r="G95" s="93"/>
      <c r="H95" s="93"/>
      <c r="I95" s="93"/>
      <c r="J95" s="93"/>
      <c r="K95" s="93"/>
      <c r="L95" s="93"/>
      <c r="M95" s="1814"/>
    </row>
    <row r="96" spans="1:13">
      <c r="A96" s="1811"/>
      <c r="B96" s="93"/>
      <c r="C96" s="93"/>
      <c r="D96" s="93"/>
      <c r="E96" s="92"/>
      <c r="F96" s="87"/>
      <c r="G96" s="93"/>
      <c r="H96" s="93"/>
      <c r="I96" s="93"/>
      <c r="J96" s="93"/>
      <c r="K96" s="93"/>
      <c r="L96" s="93"/>
      <c r="M96" s="1814"/>
    </row>
    <row r="97" spans="1:13">
      <c r="A97" s="1811"/>
      <c r="B97" s="93"/>
      <c r="C97" s="93"/>
      <c r="D97" s="93"/>
      <c r="E97" s="92"/>
      <c r="F97" s="87"/>
      <c r="G97" s="93"/>
      <c r="H97" s="93"/>
      <c r="I97" s="93"/>
      <c r="J97" s="93"/>
      <c r="K97" s="93"/>
      <c r="L97" s="93"/>
      <c r="M97" s="1814"/>
    </row>
    <row r="98" spans="1:13">
      <c r="A98" s="1811"/>
      <c r="B98" s="93"/>
      <c r="C98" s="93"/>
      <c r="D98" s="93"/>
      <c r="E98" s="92"/>
      <c r="F98" s="87"/>
      <c r="G98" s="93"/>
      <c r="H98" s="93"/>
      <c r="I98" s="93"/>
      <c r="J98" s="93"/>
      <c r="K98" s="93"/>
      <c r="L98" s="93"/>
      <c r="M98" s="1814"/>
    </row>
    <row r="99" spans="1:13">
      <c r="A99" s="1811"/>
      <c r="B99" s="93"/>
      <c r="C99" s="93"/>
      <c r="D99" s="93"/>
      <c r="E99" s="92"/>
      <c r="F99" s="87"/>
      <c r="G99" s="93"/>
      <c r="H99" s="93"/>
      <c r="I99" s="93"/>
      <c r="J99" s="93"/>
      <c r="K99" s="93"/>
      <c r="L99" s="93"/>
      <c r="M99" s="1814"/>
    </row>
    <row r="100" spans="1:13">
      <c r="A100" s="1811"/>
      <c r="B100" s="93"/>
      <c r="C100" s="93"/>
      <c r="D100" s="93"/>
      <c r="E100" s="92"/>
      <c r="F100" s="87"/>
      <c r="G100" s="93"/>
      <c r="H100" s="93"/>
      <c r="I100" s="93"/>
      <c r="J100" s="93"/>
      <c r="K100" s="93"/>
      <c r="L100" s="93"/>
      <c r="M100" s="1814"/>
    </row>
    <row r="101" spans="1:13">
      <c r="A101" s="1811"/>
      <c r="B101" s="93"/>
      <c r="C101" s="93"/>
      <c r="D101" s="93"/>
      <c r="E101" s="92"/>
      <c r="F101" s="87"/>
      <c r="G101" s="93"/>
      <c r="H101" s="93"/>
      <c r="I101" s="93"/>
      <c r="J101" s="93"/>
      <c r="K101" s="93"/>
      <c r="L101" s="93"/>
      <c r="M101" s="1814"/>
    </row>
    <row r="102" spans="1:13">
      <c r="A102" s="1811"/>
      <c r="B102" s="93"/>
      <c r="C102" s="93"/>
      <c r="D102" s="93"/>
      <c r="E102" s="92"/>
      <c r="F102" s="87"/>
      <c r="G102" s="93"/>
      <c r="H102" s="93"/>
      <c r="I102" s="93"/>
      <c r="J102" s="93"/>
      <c r="K102" s="93"/>
      <c r="L102" s="93"/>
      <c r="M102" s="1814"/>
    </row>
    <row r="103" spans="1:13">
      <c r="A103" s="1811"/>
      <c r="B103" s="93"/>
      <c r="C103" s="93"/>
      <c r="D103" s="93"/>
      <c r="E103" s="92"/>
      <c r="F103" s="87"/>
      <c r="G103" s="93"/>
      <c r="H103" s="93"/>
      <c r="I103" s="93"/>
      <c r="J103" s="93"/>
      <c r="K103" s="93"/>
      <c r="L103" s="93"/>
      <c r="M103" s="1814"/>
    </row>
    <row r="104" spans="1:13">
      <c r="A104" s="1811"/>
      <c r="B104" s="93"/>
      <c r="C104" s="93"/>
      <c r="D104" s="93"/>
      <c r="E104" s="92"/>
      <c r="F104" s="87"/>
      <c r="G104" s="93"/>
      <c r="H104" s="93"/>
      <c r="I104" s="93"/>
      <c r="J104" s="93"/>
      <c r="K104" s="93"/>
      <c r="L104" s="93"/>
      <c r="M104" s="1814"/>
    </row>
    <row r="105" spans="1:13">
      <c r="A105" s="1811"/>
      <c r="B105" s="93"/>
      <c r="C105" s="93"/>
      <c r="D105" s="93"/>
      <c r="E105" s="92"/>
      <c r="F105" s="87"/>
      <c r="G105" s="93"/>
      <c r="H105" s="93"/>
      <c r="I105" s="93"/>
      <c r="J105" s="93"/>
      <c r="K105" s="93"/>
      <c r="L105" s="93"/>
      <c r="M105" s="1814"/>
    </row>
    <row r="106" spans="1:13">
      <c r="A106" s="1811"/>
      <c r="B106" s="93"/>
      <c r="C106" s="93"/>
      <c r="D106" s="93"/>
      <c r="E106" s="92"/>
      <c r="F106" s="87"/>
      <c r="G106" s="93"/>
      <c r="H106" s="93"/>
      <c r="I106" s="93"/>
      <c r="J106" s="93"/>
      <c r="K106" s="93"/>
      <c r="L106" s="93"/>
      <c r="M106" s="1814"/>
    </row>
    <row r="107" spans="1:13">
      <c r="A107" s="1811"/>
      <c r="B107" s="93"/>
      <c r="C107" s="93"/>
      <c r="D107" s="93"/>
      <c r="E107" s="92"/>
      <c r="F107" s="87"/>
      <c r="G107" s="93"/>
      <c r="H107" s="93"/>
      <c r="I107" s="93"/>
      <c r="J107" s="93"/>
      <c r="K107" s="93"/>
      <c r="L107" s="93"/>
      <c r="M107" s="1814"/>
    </row>
    <row r="108" spans="1:13">
      <c r="A108" s="1811"/>
      <c r="B108" s="93"/>
      <c r="C108" s="93"/>
      <c r="D108" s="93"/>
      <c r="E108" s="92"/>
      <c r="F108" s="87"/>
      <c r="G108" s="93"/>
      <c r="H108" s="93"/>
      <c r="I108" s="93"/>
      <c r="J108" s="93"/>
      <c r="K108" s="93"/>
      <c r="L108" s="93"/>
      <c r="M108" s="1814"/>
    </row>
    <row r="109" spans="1:13">
      <c r="A109" s="1811"/>
      <c r="B109" s="93"/>
      <c r="C109" s="93"/>
      <c r="D109" s="93"/>
      <c r="E109" s="92"/>
      <c r="F109" s="87"/>
      <c r="G109" s="93"/>
      <c r="H109" s="93"/>
      <c r="I109" s="93"/>
      <c r="J109" s="93"/>
      <c r="K109" s="93"/>
      <c r="L109" s="93"/>
      <c r="M109" s="1814"/>
    </row>
    <row r="110" spans="1:13">
      <c r="A110" s="87"/>
      <c r="B110" s="93"/>
      <c r="C110" s="93"/>
      <c r="D110" s="93"/>
      <c r="E110" s="92"/>
      <c r="F110" s="87"/>
      <c r="G110" s="93"/>
      <c r="H110" s="93"/>
      <c r="I110" s="93"/>
      <c r="J110" s="93"/>
      <c r="K110" s="93"/>
      <c r="L110" s="93"/>
      <c r="M110" s="92"/>
    </row>
    <row r="111" spans="1:13">
      <c r="A111" s="87"/>
      <c r="B111" s="93"/>
      <c r="C111" s="93"/>
      <c r="D111" s="93"/>
      <c r="E111" s="92"/>
      <c r="F111" s="87"/>
      <c r="G111" s="93"/>
      <c r="H111" s="93"/>
      <c r="I111" s="93"/>
      <c r="J111" s="93"/>
      <c r="K111" s="93"/>
      <c r="L111" s="93"/>
      <c r="M111" s="92"/>
    </row>
    <row r="112" spans="1:13">
      <c r="A112" s="87"/>
      <c r="B112" s="93"/>
      <c r="C112" s="93"/>
      <c r="D112" s="93"/>
      <c r="E112" s="92"/>
      <c r="F112" s="87"/>
      <c r="G112" s="93"/>
      <c r="H112" s="93"/>
      <c r="I112" s="93"/>
      <c r="J112" s="93"/>
      <c r="K112" s="93"/>
      <c r="L112" s="93"/>
      <c r="M112" s="92"/>
    </row>
    <row r="113" spans="1:13">
      <c r="A113" s="87"/>
      <c r="B113" s="93"/>
      <c r="C113" s="93"/>
      <c r="D113" s="93"/>
      <c r="E113" s="92"/>
      <c r="F113" s="87"/>
      <c r="G113" s="93"/>
      <c r="H113" s="93"/>
      <c r="I113" s="93"/>
      <c r="J113" s="93"/>
      <c r="K113" s="93"/>
      <c r="L113" s="93"/>
      <c r="M113" s="92"/>
    </row>
    <row r="114" spans="1:13">
      <c r="A114" s="87"/>
      <c r="B114" s="93"/>
      <c r="C114" s="93"/>
      <c r="D114" s="93"/>
      <c r="E114" s="92"/>
      <c r="F114" s="87"/>
      <c r="G114" s="93"/>
      <c r="H114" s="93"/>
      <c r="I114" s="93"/>
      <c r="J114" s="93"/>
      <c r="K114" s="93"/>
      <c r="L114" s="93"/>
      <c r="M114" s="92"/>
    </row>
    <row r="115" spans="1:13">
      <c r="A115" s="87"/>
      <c r="B115" s="93"/>
      <c r="C115" s="93"/>
      <c r="D115" s="93"/>
      <c r="E115" s="92"/>
      <c r="F115" s="87"/>
      <c r="G115" s="93"/>
      <c r="H115" s="93"/>
      <c r="I115" s="93"/>
      <c r="J115" s="93"/>
      <c r="K115" s="93"/>
      <c r="L115" s="93"/>
      <c r="M115" s="92"/>
    </row>
    <row r="116" spans="1:13" ht="15.75" thickBot="1">
      <c r="A116" s="1342"/>
      <c r="B116" s="1816"/>
      <c r="C116" s="1816"/>
      <c r="D116" s="1816"/>
      <c r="E116" s="1187"/>
      <c r="F116" s="1342"/>
      <c r="G116" s="1816"/>
      <c r="H116" s="1816"/>
      <c r="I116" s="1816"/>
      <c r="J116" s="1816"/>
      <c r="K116" s="1816"/>
      <c r="L116" s="1816"/>
      <c r="M116" s="1187"/>
    </row>
    <row r="117" spans="1:13">
      <c r="A117" s="1761" t="s">
        <v>1182</v>
      </c>
      <c r="B117" s="1817"/>
      <c r="D117" s="708"/>
      <c r="E117" s="708"/>
      <c r="F117" s="96" t="s">
        <v>1182</v>
      </c>
      <c r="G117" s="1817"/>
      <c r="H117" s="708"/>
      <c r="J117" s="708"/>
      <c r="K117" s="708"/>
      <c r="L117" s="708"/>
      <c r="M117" s="708"/>
    </row>
    <row r="118" spans="1:13">
      <c r="A118" s="708" t="s">
        <v>1185</v>
      </c>
      <c r="B118" s="708"/>
      <c r="C118" s="708"/>
      <c r="D118" s="708"/>
      <c r="E118" s="708"/>
      <c r="F118" s="708" t="s">
        <v>1186</v>
      </c>
      <c r="G118" s="708"/>
      <c r="H118" s="708"/>
      <c r="I118" s="708"/>
      <c r="J118" s="708"/>
      <c r="K118" s="708"/>
      <c r="L118" s="708"/>
      <c r="M118" s="708"/>
    </row>
    <row r="120" spans="1:13">
      <c r="A120" s="694"/>
      <c r="B120" s="694"/>
      <c r="C120" s="694"/>
      <c r="D120" s="694"/>
      <c r="E120" s="694"/>
      <c r="F120" s="694"/>
      <c r="G120" s="694"/>
      <c r="H120" s="694"/>
      <c r="I120" s="694"/>
      <c r="J120" s="694"/>
      <c r="K120" s="694"/>
      <c r="L120" s="694"/>
      <c r="M120" s="694"/>
    </row>
    <row r="121" spans="1:13">
      <c r="A121" s="694"/>
      <c r="B121" s="694"/>
      <c r="C121" s="694"/>
      <c r="D121" s="694"/>
      <c r="E121" s="694"/>
      <c r="F121" s="694"/>
      <c r="G121" s="694"/>
      <c r="H121" s="694"/>
      <c r="I121" s="694"/>
      <c r="J121" s="694"/>
      <c r="K121" s="694"/>
      <c r="L121" s="694"/>
      <c r="M121" s="694"/>
    </row>
    <row r="122" spans="1:13">
      <c r="A122" s="694"/>
      <c r="B122" s="694"/>
      <c r="C122" s="694"/>
      <c r="D122" s="694"/>
      <c r="E122" s="694"/>
      <c r="F122" s="694"/>
      <c r="G122" s="694"/>
      <c r="H122" s="694"/>
      <c r="I122" s="694"/>
      <c r="J122" s="694"/>
      <c r="K122" s="694"/>
      <c r="L122" s="694"/>
      <c r="M122" s="694"/>
    </row>
  </sheetData>
  <mergeCells count="1">
    <mergeCell ref="A5:E6"/>
  </mergeCells>
  <phoneticPr fontId="0" type="noConversion"/>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6" max="16383" man="1"/>
  </rowBreaks>
</worksheet>
</file>

<file path=xl/worksheets/sheet47.xml><?xml version="1.0" encoding="utf-8"?>
<worksheet xmlns="http://schemas.openxmlformats.org/spreadsheetml/2006/main" xmlns:r="http://schemas.openxmlformats.org/officeDocument/2006/relationships">
  <sheetPr transitionEvaluation="1" codeName="Sheet83">
    <tabColor rgb="FF00B050"/>
  </sheetPr>
  <dimension ref="A1:IK125"/>
  <sheetViews>
    <sheetView defaultGridColor="0" view="pageBreakPreview" colorId="22" zoomScale="70" zoomScaleNormal="70" zoomScaleSheetLayoutView="70" workbookViewId="0">
      <selection activeCell="F9" sqref="F9"/>
    </sheetView>
  </sheetViews>
  <sheetFormatPr defaultColWidth="9.6640625" defaultRowHeight="15"/>
  <cols>
    <col min="1" max="1" width="4.6640625" style="199" customWidth="1"/>
    <col min="2" max="2" width="1.6640625" style="199" customWidth="1"/>
    <col min="3" max="3" width="43.6640625" style="199" customWidth="1"/>
    <col min="4" max="4" width="19.5546875" style="199" customWidth="1"/>
    <col min="5" max="5" width="17.109375" style="199" customWidth="1"/>
    <col min="6" max="6" width="17.33203125" style="199" bestFit="1" customWidth="1"/>
    <col min="7" max="7" width="17.77734375" style="199" customWidth="1"/>
    <col min="8" max="8" width="17.33203125" style="199" customWidth="1"/>
    <col min="9" max="9" width="9.6640625" style="199"/>
    <col min="10" max="10" width="14.6640625" style="199" customWidth="1"/>
    <col min="11" max="11" width="9.6640625" style="199"/>
    <col min="12" max="13" width="14.6640625" style="199" customWidth="1"/>
    <col min="14" max="14" width="4.6640625" style="199" customWidth="1"/>
    <col min="15" max="15" width="19.21875" style="199" customWidth="1"/>
    <col min="16" max="16384" width="9.6640625" style="199"/>
  </cols>
  <sheetData>
    <row r="1" spans="1:245">
      <c r="A1" s="1582" t="s">
        <v>2450</v>
      </c>
      <c r="B1" s="1583"/>
      <c r="C1" s="1583"/>
      <c r="D1" s="1689" t="s">
        <v>429</v>
      </c>
      <c r="E1" s="1590" t="s">
        <v>1187</v>
      </c>
      <c r="F1" s="1586" t="s">
        <v>449</v>
      </c>
      <c r="G1" s="1582" t="s">
        <v>2450</v>
      </c>
      <c r="H1" s="1583"/>
      <c r="I1" s="1584" t="s">
        <v>429</v>
      </c>
      <c r="J1" s="1583"/>
      <c r="K1" s="1690" t="s">
        <v>448</v>
      </c>
      <c r="L1" s="1588"/>
      <c r="M1" s="1690" t="s">
        <v>449</v>
      </c>
      <c r="N1" s="1670"/>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c r="CC1" s="198"/>
      <c r="CD1" s="198"/>
      <c r="CE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E1" s="198"/>
      <c r="DF1" s="198"/>
      <c r="DG1" s="198"/>
      <c r="DH1" s="198"/>
      <c r="DI1" s="198"/>
      <c r="DJ1" s="198"/>
      <c r="DK1" s="198"/>
      <c r="DL1" s="198"/>
      <c r="DM1" s="198"/>
      <c r="DN1" s="198"/>
      <c r="DO1" s="198"/>
      <c r="DP1" s="198"/>
      <c r="DQ1" s="198"/>
      <c r="DR1" s="198"/>
      <c r="DS1" s="198"/>
      <c r="DT1" s="198"/>
      <c r="DU1" s="198"/>
      <c r="DV1" s="198"/>
      <c r="DW1" s="198"/>
      <c r="DX1" s="198"/>
      <c r="DY1" s="198"/>
      <c r="DZ1" s="198"/>
      <c r="EA1" s="198"/>
      <c r="EB1" s="198"/>
      <c r="EC1" s="198"/>
      <c r="ED1" s="198"/>
      <c r="EE1" s="198"/>
      <c r="EF1" s="198"/>
      <c r="EG1" s="198"/>
      <c r="EH1" s="198"/>
      <c r="EI1" s="198"/>
      <c r="EJ1" s="198"/>
      <c r="EK1" s="198"/>
      <c r="EL1" s="198"/>
      <c r="EM1" s="198"/>
      <c r="EN1" s="198"/>
      <c r="EO1" s="198"/>
      <c r="EP1" s="198"/>
      <c r="EQ1" s="198"/>
      <c r="ER1" s="198"/>
      <c r="ES1" s="198"/>
      <c r="ET1" s="198"/>
      <c r="EU1" s="198"/>
      <c r="EV1" s="198"/>
      <c r="EW1" s="198"/>
      <c r="EX1" s="198"/>
      <c r="EY1" s="198"/>
      <c r="EZ1" s="198"/>
      <c r="FA1" s="198"/>
      <c r="FB1" s="198"/>
      <c r="FC1" s="198"/>
      <c r="FD1" s="198"/>
      <c r="FE1" s="198"/>
      <c r="FF1" s="198"/>
      <c r="FG1" s="198"/>
      <c r="FH1" s="198"/>
      <c r="FI1" s="198"/>
      <c r="FJ1" s="198"/>
      <c r="FK1" s="198"/>
      <c r="FL1" s="198"/>
      <c r="FM1" s="198"/>
      <c r="FN1" s="198"/>
      <c r="FO1" s="198"/>
      <c r="FP1" s="198"/>
      <c r="FQ1" s="198"/>
      <c r="FR1" s="198"/>
      <c r="FS1" s="198"/>
      <c r="FT1" s="198"/>
      <c r="FU1" s="198"/>
      <c r="FV1" s="198"/>
      <c r="FW1" s="198"/>
      <c r="FX1" s="198"/>
      <c r="FY1" s="198"/>
      <c r="FZ1" s="198"/>
      <c r="GA1" s="198"/>
      <c r="GB1" s="198"/>
      <c r="GC1" s="198"/>
      <c r="GD1" s="198"/>
      <c r="GE1" s="198"/>
      <c r="GF1" s="198"/>
      <c r="GG1" s="198"/>
      <c r="GH1" s="198"/>
      <c r="GI1" s="198"/>
      <c r="GJ1" s="198"/>
      <c r="GK1" s="198"/>
      <c r="GL1" s="198"/>
      <c r="GM1" s="198"/>
      <c r="GN1" s="198"/>
      <c r="GO1" s="198"/>
      <c r="GP1" s="198"/>
      <c r="GQ1" s="198"/>
      <c r="GR1" s="198"/>
      <c r="GS1" s="198"/>
      <c r="GT1" s="198"/>
      <c r="GU1" s="198"/>
      <c r="GV1" s="198"/>
      <c r="GW1" s="198"/>
      <c r="GX1" s="198"/>
      <c r="GY1" s="198"/>
      <c r="GZ1" s="198"/>
      <c r="HA1" s="198"/>
      <c r="HB1" s="198"/>
      <c r="HC1" s="198"/>
      <c r="HD1" s="198"/>
      <c r="HE1" s="198"/>
      <c r="HF1" s="198"/>
      <c r="HG1" s="198"/>
      <c r="HH1" s="198"/>
      <c r="HI1" s="198"/>
      <c r="HJ1" s="198"/>
      <c r="HK1" s="198"/>
      <c r="HL1" s="198"/>
      <c r="HM1" s="198"/>
      <c r="HN1" s="198"/>
      <c r="HO1" s="198"/>
      <c r="HP1" s="198"/>
      <c r="HQ1" s="198"/>
      <c r="HR1" s="198"/>
      <c r="HS1" s="198"/>
      <c r="HT1" s="198"/>
      <c r="HU1" s="198"/>
      <c r="HV1" s="198"/>
      <c r="HW1" s="198"/>
      <c r="HX1" s="198"/>
      <c r="HY1" s="198"/>
      <c r="HZ1" s="198"/>
      <c r="IA1" s="198"/>
      <c r="IB1" s="198"/>
      <c r="IC1" s="198"/>
      <c r="ID1" s="198"/>
      <c r="IE1" s="198"/>
      <c r="IF1" s="198"/>
      <c r="IG1" s="198"/>
      <c r="IH1" s="198"/>
      <c r="II1" s="198"/>
      <c r="IJ1" s="198"/>
      <c r="IK1" s="198"/>
    </row>
    <row r="2" spans="1:245">
      <c r="A2" s="200" t="s">
        <v>3553</v>
      </c>
      <c r="D2" s="1617" t="s">
        <v>90</v>
      </c>
      <c r="E2" s="1598" t="s">
        <v>450</v>
      </c>
      <c r="F2" s="1594"/>
      <c r="G2" s="1691" t="s">
        <v>3553</v>
      </c>
      <c r="I2" s="1592" t="s">
        <v>90</v>
      </c>
      <c r="K2" s="1692" t="s">
        <v>450</v>
      </c>
      <c r="L2" s="1596"/>
      <c r="M2" s="1692" t="s">
        <v>2174</v>
      </c>
      <c r="N2" s="1654"/>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E2" s="198"/>
      <c r="DF2" s="198"/>
      <c r="DG2" s="198"/>
      <c r="DH2" s="198"/>
      <c r="DI2" s="198"/>
      <c r="DJ2" s="198"/>
      <c r="DK2" s="198"/>
      <c r="DL2" s="198"/>
      <c r="DM2" s="198"/>
      <c r="DN2" s="198"/>
      <c r="DO2" s="198"/>
      <c r="DP2" s="198"/>
      <c r="DQ2" s="198"/>
      <c r="DR2" s="198"/>
      <c r="DS2" s="198"/>
      <c r="DT2" s="198"/>
      <c r="DU2" s="198"/>
      <c r="DV2" s="198"/>
      <c r="DW2" s="198"/>
      <c r="DX2" s="198"/>
      <c r="DY2" s="198"/>
      <c r="DZ2" s="198"/>
      <c r="EA2" s="198"/>
      <c r="EB2" s="198"/>
      <c r="EC2" s="198"/>
      <c r="ED2" s="198"/>
      <c r="EE2" s="198"/>
      <c r="EF2" s="198"/>
      <c r="EG2" s="198"/>
      <c r="EH2" s="198"/>
      <c r="EI2" s="198"/>
      <c r="EJ2" s="198"/>
      <c r="EK2" s="198"/>
      <c r="EL2" s="198"/>
      <c r="EM2" s="198"/>
      <c r="EN2" s="198"/>
      <c r="EO2" s="198"/>
      <c r="EP2" s="198"/>
      <c r="EQ2" s="198"/>
      <c r="ER2" s="198"/>
      <c r="ES2" s="198"/>
      <c r="ET2" s="198"/>
      <c r="EU2" s="198"/>
      <c r="EV2" s="198"/>
      <c r="EW2" s="198"/>
      <c r="EX2" s="198"/>
      <c r="EY2" s="198"/>
      <c r="EZ2" s="198"/>
      <c r="FA2" s="198"/>
      <c r="FB2" s="198"/>
      <c r="FC2" s="198"/>
      <c r="FD2" s="198"/>
      <c r="FE2" s="198"/>
      <c r="FF2" s="198"/>
      <c r="FG2" s="198"/>
      <c r="FH2" s="198"/>
      <c r="FI2" s="198"/>
      <c r="FJ2" s="198"/>
      <c r="FK2" s="198"/>
      <c r="FL2" s="198"/>
      <c r="FM2" s="198"/>
      <c r="FN2" s="198"/>
      <c r="FO2" s="198"/>
      <c r="FP2" s="198"/>
      <c r="FQ2" s="198"/>
      <c r="FR2" s="198"/>
      <c r="FS2" s="198"/>
      <c r="FT2" s="198"/>
      <c r="FU2" s="198"/>
      <c r="FV2" s="198"/>
      <c r="FW2" s="198"/>
      <c r="FX2" s="198"/>
      <c r="FY2" s="198"/>
      <c r="FZ2" s="198"/>
      <c r="GA2" s="198"/>
      <c r="GB2" s="198"/>
      <c r="GC2" s="198"/>
      <c r="GD2" s="198"/>
      <c r="GE2" s="198"/>
      <c r="GF2" s="198"/>
      <c r="GG2" s="198"/>
      <c r="GH2" s="198"/>
      <c r="GI2" s="198"/>
      <c r="GJ2" s="198"/>
      <c r="GK2" s="198"/>
      <c r="GL2" s="198"/>
      <c r="GM2" s="198"/>
      <c r="GN2" s="198"/>
      <c r="GO2" s="198"/>
      <c r="GP2" s="198"/>
      <c r="GQ2" s="198"/>
      <c r="GR2" s="198"/>
      <c r="GS2" s="198"/>
      <c r="GT2" s="198"/>
      <c r="GU2" s="198"/>
      <c r="GV2" s="198"/>
      <c r="GW2" s="198"/>
      <c r="GX2" s="198"/>
      <c r="GY2" s="198"/>
      <c r="GZ2" s="198"/>
      <c r="HA2" s="198"/>
      <c r="HB2" s="198"/>
      <c r="HC2" s="198"/>
      <c r="HD2" s="198"/>
      <c r="HE2" s="198"/>
      <c r="HF2" s="198"/>
      <c r="HG2" s="198"/>
      <c r="HH2" s="198"/>
      <c r="HI2" s="198"/>
      <c r="HJ2" s="198"/>
      <c r="HK2" s="198"/>
      <c r="HL2" s="198"/>
      <c r="HM2" s="198"/>
      <c r="HN2" s="198"/>
      <c r="HO2" s="198"/>
      <c r="HP2" s="198"/>
      <c r="HQ2" s="198"/>
      <c r="HR2" s="198"/>
      <c r="HS2" s="198"/>
      <c r="HT2" s="198"/>
      <c r="HU2" s="198"/>
      <c r="HV2" s="198"/>
      <c r="HW2" s="198"/>
      <c r="HX2" s="198"/>
      <c r="HY2" s="198"/>
      <c r="HZ2" s="198"/>
      <c r="IA2" s="198"/>
      <c r="IB2" s="198"/>
      <c r="IC2" s="198"/>
      <c r="ID2" s="198"/>
      <c r="IE2" s="198"/>
      <c r="IF2" s="198"/>
      <c r="IG2" s="198"/>
      <c r="IH2" s="198"/>
      <c r="II2" s="198"/>
      <c r="IJ2" s="198"/>
      <c r="IK2" s="198"/>
    </row>
    <row r="3" spans="1:245" ht="15" customHeight="1">
      <c r="A3" s="1600"/>
      <c r="D3" s="1617" t="s">
        <v>3379</v>
      </c>
      <c r="E3" s="1693" t="s">
        <v>4662</v>
      </c>
      <c r="F3" s="1602" t="s">
        <v>4660</v>
      </c>
      <c r="G3" s="1610"/>
      <c r="H3" s="1611"/>
      <c r="I3" s="1620" t="s">
        <v>3379</v>
      </c>
      <c r="J3" s="1611"/>
      <c r="K3" s="1694" t="s">
        <v>4662</v>
      </c>
      <c r="L3" s="1604"/>
      <c r="M3" s="1695" t="s">
        <v>4660</v>
      </c>
      <c r="N3" s="1614"/>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c r="EP3" s="198"/>
      <c r="EQ3" s="198"/>
      <c r="ER3" s="198"/>
      <c r="ES3" s="198"/>
      <c r="ET3" s="198"/>
      <c r="EU3" s="198"/>
      <c r="EV3" s="198"/>
      <c r="EW3" s="198"/>
      <c r="EX3" s="198"/>
      <c r="EY3" s="198"/>
      <c r="EZ3" s="198"/>
      <c r="FA3" s="198"/>
      <c r="FB3" s="198"/>
      <c r="FC3" s="198"/>
      <c r="FD3" s="198"/>
      <c r="FE3" s="198"/>
      <c r="FF3" s="198"/>
      <c r="FG3" s="198"/>
      <c r="FH3" s="198"/>
      <c r="FI3" s="198"/>
      <c r="FJ3" s="198"/>
      <c r="FK3" s="198"/>
      <c r="FL3" s="198"/>
      <c r="FM3" s="198"/>
      <c r="FN3" s="198"/>
      <c r="FO3" s="198"/>
      <c r="FP3" s="198"/>
      <c r="FQ3" s="198"/>
      <c r="FR3" s="198"/>
      <c r="FS3" s="198"/>
      <c r="FT3" s="198"/>
      <c r="FU3" s="198"/>
      <c r="FV3" s="198"/>
      <c r="FW3" s="198"/>
      <c r="FX3" s="198"/>
      <c r="FY3" s="198"/>
      <c r="FZ3" s="198"/>
      <c r="GA3" s="198"/>
      <c r="GB3" s="198"/>
      <c r="GC3" s="198"/>
      <c r="GD3" s="198"/>
      <c r="GE3" s="198"/>
      <c r="GF3" s="198"/>
      <c r="GG3" s="198"/>
      <c r="GH3" s="198"/>
      <c r="GI3" s="198"/>
      <c r="GJ3" s="198"/>
      <c r="GK3" s="198"/>
      <c r="GL3" s="198"/>
      <c r="GM3" s="198"/>
      <c r="GN3" s="198"/>
      <c r="GO3" s="198"/>
      <c r="GP3" s="198"/>
      <c r="GQ3" s="198"/>
      <c r="GR3" s="198"/>
      <c r="GS3" s="198"/>
      <c r="GT3" s="198"/>
      <c r="GU3" s="198"/>
      <c r="GV3" s="198"/>
      <c r="GW3" s="198"/>
      <c r="GX3" s="198"/>
      <c r="GY3" s="198"/>
      <c r="GZ3" s="198"/>
      <c r="HA3" s="198"/>
      <c r="HB3" s="198"/>
      <c r="HC3" s="198"/>
      <c r="HD3" s="198"/>
      <c r="HE3" s="198"/>
      <c r="HF3" s="198"/>
      <c r="HG3" s="198"/>
      <c r="HH3" s="198"/>
      <c r="HI3" s="198"/>
      <c r="HJ3" s="198"/>
      <c r="HK3" s="198"/>
      <c r="HL3" s="198"/>
      <c r="HM3" s="198"/>
      <c r="HN3" s="198"/>
      <c r="HO3" s="198"/>
      <c r="HP3" s="198"/>
      <c r="HQ3" s="198"/>
      <c r="HR3" s="198"/>
      <c r="HS3" s="198"/>
      <c r="HT3" s="198"/>
      <c r="HU3" s="198"/>
      <c r="HV3" s="198"/>
      <c r="HW3" s="198"/>
      <c r="HX3" s="198"/>
      <c r="HY3" s="198"/>
      <c r="HZ3" s="198"/>
      <c r="IA3" s="198"/>
      <c r="IB3" s="198"/>
      <c r="IC3" s="198"/>
      <c r="ID3" s="198"/>
      <c r="IE3" s="198"/>
      <c r="IF3" s="198"/>
      <c r="IG3" s="198"/>
      <c r="IH3" s="198"/>
      <c r="II3" s="198"/>
      <c r="IJ3" s="198"/>
      <c r="IK3" s="198"/>
    </row>
    <row r="4" spans="1:245" ht="15" customHeight="1">
      <c r="A4" s="1696" t="s">
        <v>2174</v>
      </c>
      <c r="B4" s="1629"/>
      <c r="C4" s="1629"/>
      <c r="D4" s="1629"/>
      <c r="E4" s="1629"/>
      <c r="F4" s="1697"/>
      <c r="G4" s="1600"/>
      <c r="N4" s="1599"/>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E4" s="198"/>
      <c r="DF4" s="198"/>
      <c r="DG4" s="198"/>
      <c r="DH4" s="198"/>
      <c r="DI4" s="198"/>
      <c r="DJ4" s="198"/>
      <c r="DK4" s="198"/>
      <c r="DL4" s="198"/>
      <c r="DM4" s="198"/>
      <c r="DN4" s="198"/>
      <c r="DO4" s="198"/>
      <c r="DP4" s="198"/>
      <c r="DQ4" s="198"/>
      <c r="DR4" s="198"/>
      <c r="DS4" s="198"/>
      <c r="DT4" s="198"/>
      <c r="DU4" s="198"/>
      <c r="DV4" s="198"/>
      <c r="DW4" s="198"/>
      <c r="DX4" s="198"/>
      <c r="DY4" s="198"/>
      <c r="DZ4" s="198"/>
      <c r="EA4" s="198"/>
      <c r="EB4" s="198"/>
      <c r="EC4" s="198"/>
      <c r="ED4" s="198"/>
      <c r="EE4" s="198"/>
      <c r="EF4" s="198"/>
      <c r="EG4" s="198"/>
      <c r="EH4" s="198"/>
      <c r="EI4" s="198"/>
      <c r="EJ4" s="198"/>
      <c r="EK4" s="198"/>
      <c r="EL4" s="198"/>
      <c r="EM4" s="198"/>
      <c r="EN4" s="198"/>
      <c r="EO4" s="198"/>
      <c r="EP4" s="198"/>
      <c r="EQ4" s="198"/>
      <c r="ER4" s="198"/>
      <c r="ES4" s="198"/>
      <c r="ET4" s="198"/>
      <c r="EU4" s="198"/>
      <c r="EV4" s="198"/>
      <c r="EW4" s="198"/>
      <c r="EX4" s="198"/>
      <c r="EY4" s="198"/>
      <c r="EZ4" s="198"/>
      <c r="FA4" s="198"/>
      <c r="FB4" s="198"/>
      <c r="FC4" s="198"/>
      <c r="FD4" s="198"/>
      <c r="FE4" s="198"/>
      <c r="FF4" s="198"/>
      <c r="FG4" s="198"/>
      <c r="FH4" s="198"/>
      <c r="FI4" s="198"/>
      <c r="FJ4" s="198"/>
      <c r="FK4" s="198"/>
      <c r="FL4" s="198"/>
      <c r="FM4" s="198"/>
      <c r="FN4" s="198"/>
      <c r="FO4" s="198"/>
      <c r="FP4" s="198"/>
      <c r="FQ4" s="198"/>
      <c r="FR4" s="198"/>
      <c r="FS4" s="198"/>
      <c r="FT4" s="198"/>
      <c r="FU4" s="198"/>
      <c r="FV4" s="198"/>
      <c r="FW4" s="198"/>
      <c r="FX4" s="198"/>
      <c r="FY4" s="198"/>
      <c r="FZ4" s="198"/>
      <c r="GA4" s="198"/>
      <c r="GB4" s="198"/>
      <c r="GC4" s="198"/>
      <c r="GD4" s="198"/>
      <c r="GE4" s="198"/>
      <c r="GF4" s="198"/>
      <c r="GG4" s="198"/>
      <c r="GH4" s="198"/>
      <c r="GI4" s="198"/>
      <c r="GJ4" s="198"/>
      <c r="GK4" s="198"/>
      <c r="GL4" s="198"/>
      <c r="GM4" s="198"/>
      <c r="GN4" s="198"/>
      <c r="GO4" s="198"/>
      <c r="GP4" s="198"/>
      <c r="GQ4" s="198"/>
      <c r="GR4" s="198"/>
      <c r="GS4" s="198"/>
      <c r="GT4" s="198"/>
      <c r="GU4" s="198"/>
      <c r="GV4" s="198"/>
      <c r="GW4" s="198"/>
      <c r="GX4" s="198"/>
      <c r="GY4" s="198"/>
      <c r="GZ4" s="198"/>
      <c r="HA4" s="198"/>
      <c r="HB4" s="198"/>
      <c r="HC4" s="198"/>
      <c r="HD4" s="198"/>
      <c r="HE4" s="198"/>
      <c r="HF4" s="198"/>
      <c r="HG4" s="198"/>
      <c r="HH4" s="198"/>
      <c r="HI4" s="198"/>
      <c r="HJ4" s="198"/>
      <c r="HK4" s="198"/>
      <c r="HL4" s="198"/>
      <c r="HM4" s="198"/>
      <c r="HN4" s="198"/>
      <c r="HO4" s="198"/>
      <c r="HP4" s="198"/>
      <c r="HQ4" s="198"/>
      <c r="HR4" s="198"/>
      <c r="HS4" s="198"/>
      <c r="HT4" s="198"/>
      <c r="HU4" s="198"/>
      <c r="HV4" s="198"/>
      <c r="HW4" s="198"/>
      <c r="HX4" s="198"/>
      <c r="HY4" s="198"/>
      <c r="HZ4" s="198"/>
      <c r="IA4" s="198"/>
      <c r="IB4" s="198"/>
      <c r="IC4" s="198"/>
      <c r="ID4" s="198"/>
      <c r="IE4" s="198"/>
      <c r="IF4" s="198"/>
      <c r="IG4" s="198"/>
      <c r="IH4" s="198"/>
      <c r="II4" s="198"/>
      <c r="IJ4" s="198"/>
      <c r="IK4" s="198"/>
    </row>
    <row r="5" spans="1:245">
      <c r="A5" s="1653" t="s">
        <v>1188</v>
      </c>
      <c r="B5" s="1596"/>
      <c r="C5" s="1596"/>
      <c r="D5" s="1596"/>
      <c r="E5" s="1596"/>
      <c r="F5" s="1654"/>
      <c r="G5" s="1653" t="s">
        <v>1189</v>
      </c>
      <c r="H5" s="1596"/>
      <c r="I5" s="1596"/>
      <c r="J5" s="1596"/>
      <c r="K5" s="1596"/>
      <c r="L5" s="1596"/>
      <c r="M5" s="1596"/>
      <c r="N5" s="1654"/>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D5" s="198"/>
      <c r="FE5" s="198"/>
      <c r="FF5" s="198"/>
      <c r="FG5" s="198"/>
      <c r="FH5" s="198"/>
      <c r="FI5" s="198"/>
      <c r="FJ5" s="198"/>
      <c r="FK5" s="198"/>
      <c r="FL5" s="198"/>
      <c r="FM5" s="198"/>
      <c r="FN5" s="198"/>
      <c r="FO5" s="198"/>
      <c r="FP5" s="198"/>
      <c r="FQ5" s="198"/>
      <c r="FR5" s="198"/>
      <c r="FS5" s="198"/>
      <c r="FT5" s="198"/>
      <c r="FU5" s="198"/>
      <c r="FV5" s="198"/>
      <c r="FW5" s="198"/>
      <c r="FX5" s="198"/>
      <c r="FY5" s="198"/>
      <c r="FZ5" s="198"/>
      <c r="GA5" s="198"/>
      <c r="GB5" s="198"/>
      <c r="GC5" s="198"/>
      <c r="GD5" s="198"/>
      <c r="GE5" s="198"/>
      <c r="GF5" s="198"/>
      <c r="GG5" s="198"/>
      <c r="GH5" s="198"/>
      <c r="GI5" s="198"/>
      <c r="GJ5" s="198"/>
      <c r="GK5" s="198"/>
      <c r="GL5" s="198"/>
      <c r="GM5" s="198"/>
      <c r="GN5" s="198"/>
      <c r="GO5" s="198"/>
      <c r="GP5" s="198"/>
      <c r="GQ5" s="198"/>
      <c r="GR5" s="198"/>
      <c r="GS5" s="198"/>
      <c r="GT5" s="198"/>
      <c r="GU5" s="198"/>
      <c r="GV5" s="198"/>
      <c r="GW5" s="198"/>
      <c r="GX5" s="198"/>
      <c r="GY5" s="198"/>
      <c r="GZ5" s="198"/>
      <c r="HA5" s="198"/>
      <c r="HB5" s="198"/>
      <c r="HC5" s="198"/>
      <c r="HD5" s="198"/>
      <c r="HE5" s="198"/>
      <c r="HF5" s="198"/>
      <c r="HG5" s="198"/>
      <c r="HH5" s="198"/>
      <c r="HI5" s="198"/>
      <c r="HJ5" s="198"/>
      <c r="HK5" s="198"/>
      <c r="HL5" s="198"/>
      <c r="HM5" s="198"/>
      <c r="HN5" s="198"/>
      <c r="HO5" s="198"/>
      <c r="HP5" s="198"/>
      <c r="HQ5" s="198"/>
      <c r="HR5" s="198"/>
      <c r="HS5" s="198"/>
      <c r="HT5" s="198"/>
      <c r="HU5" s="198"/>
      <c r="HV5" s="198"/>
      <c r="HW5" s="198"/>
      <c r="HX5" s="198"/>
      <c r="HY5" s="198"/>
      <c r="HZ5" s="198"/>
      <c r="IA5" s="198"/>
      <c r="IB5" s="198"/>
      <c r="IC5" s="198"/>
      <c r="ID5" s="198"/>
      <c r="IE5" s="198"/>
      <c r="IF5" s="198"/>
      <c r="IG5" s="198"/>
      <c r="IH5" s="198"/>
      <c r="II5" s="198"/>
      <c r="IJ5" s="198"/>
      <c r="IK5" s="198"/>
    </row>
    <row r="6" spans="1:245">
      <c r="A6" s="1610"/>
      <c r="B6" s="1611"/>
      <c r="C6" s="1611"/>
      <c r="D6" s="1611"/>
      <c r="E6" s="1611"/>
      <c r="F6" s="1606"/>
      <c r="G6" s="1610"/>
      <c r="H6" s="1611"/>
      <c r="I6" s="1611"/>
      <c r="J6" s="1611"/>
      <c r="K6" s="1611"/>
      <c r="L6" s="1611"/>
      <c r="M6" s="1611"/>
      <c r="N6" s="1606"/>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FL6" s="198"/>
      <c r="FM6" s="198"/>
      <c r="FN6" s="198"/>
      <c r="FO6" s="198"/>
      <c r="FP6" s="198"/>
      <c r="FQ6" s="198"/>
      <c r="FR6" s="198"/>
      <c r="FS6" s="198"/>
      <c r="FT6" s="198"/>
      <c r="FU6" s="198"/>
      <c r="FV6" s="198"/>
      <c r="FW6" s="198"/>
      <c r="FX6" s="198"/>
      <c r="FY6" s="198"/>
      <c r="FZ6" s="198"/>
      <c r="GA6" s="198"/>
      <c r="GB6" s="198"/>
      <c r="GC6" s="198"/>
      <c r="GD6" s="198"/>
      <c r="GE6" s="198"/>
      <c r="GF6" s="198"/>
      <c r="GG6" s="198"/>
      <c r="GH6" s="198"/>
      <c r="GI6" s="198"/>
      <c r="GJ6" s="198"/>
      <c r="GK6" s="198"/>
      <c r="GL6" s="198"/>
      <c r="GM6" s="198"/>
      <c r="GN6" s="198"/>
      <c r="GO6" s="198"/>
      <c r="GP6" s="198"/>
      <c r="GQ6" s="198"/>
      <c r="GR6" s="198"/>
      <c r="GS6" s="198"/>
      <c r="GT6" s="198"/>
      <c r="GU6" s="198"/>
      <c r="GV6" s="198"/>
      <c r="GW6" s="198"/>
      <c r="GX6" s="198"/>
      <c r="GY6" s="198"/>
      <c r="GZ6" s="198"/>
      <c r="HA6" s="198"/>
      <c r="HB6" s="198"/>
      <c r="HC6" s="198"/>
      <c r="HD6" s="198"/>
      <c r="HE6" s="198"/>
      <c r="HF6" s="198"/>
      <c r="HG6" s="198"/>
      <c r="HH6" s="198"/>
      <c r="HI6" s="198"/>
      <c r="HJ6" s="198"/>
      <c r="HK6" s="198"/>
      <c r="HL6" s="198"/>
      <c r="HM6" s="198"/>
      <c r="HN6" s="198"/>
      <c r="HO6" s="198"/>
      <c r="HP6" s="198"/>
      <c r="HQ6" s="198"/>
      <c r="HR6" s="198"/>
      <c r="HS6" s="198"/>
      <c r="HT6" s="198"/>
      <c r="HU6" s="198"/>
      <c r="HV6" s="198"/>
      <c r="HW6" s="198"/>
      <c r="HX6" s="198"/>
      <c r="HY6" s="198"/>
      <c r="HZ6" s="198"/>
      <c r="IA6" s="198"/>
      <c r="IB6" s="198"/>
      <c r="IC6" s="198"/>
      <c r="ID6" s="198"/>
      <c r="IE6" s="198"/>
      <c r="IF6" s="198"/>
      <c r="IG6" s="198"/>
      <c r="IH6" s="198"/>
      <c r="II6" s="198"/>
      <c r="IJ6" s="198"/>
      <c r="IK6" s="198"/>
    </row>
    <row r="7" spans="1:245">
      <c r="A7" s="1600"/>
      <c r="F7" s="1599"/>
      <c r="G7" s="1600"/>
      <c r="N7" s="1599"/>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FL7" s="198"/>
      <c r="FM7" s="198"/>
      <c r="FN7" s="198"/>
      <c r="FO7" s="198"/>
      <c r="FP7" s="198"/>
      <c r="FQ7" s="198"/>
      <c r="FR7" s="198"/>
      <c r="FS7" s="198"/>
      <c r="FT7" s="198"/>
      <c r="FU7" s="198"/>
      <c r="FV7" s="198"/>
      <c r="FW7" s="198"/>
      <c r="FX7" s="198"/>
      <c r="FY7" s="198"/>
      <c r="FZ7" s="198"/>
      <c r="GA7" s="198"/>
      <c r="GB7" s="198"/>
      <c r="GC7" s="198"/>
      <c r="GD7" s="198"/>
      <c r="GE7" s="198"/>
      <c r="GF7" s="198"/>
      <c r="GG7" s="198"/>
      <c r="GH7" s="198"/>
      <c r="GI7" s="198"/>
      <c r="GJ7" s="198"/>
      <c r="GK7" s="198"/>
      <c r="GL7" s="198"/>
      <c r="GM7" s="198"/>
      <c r="GN7" s="198"/>
      <c r="GO7" s="198"/>
      <c r="GP7" s="198"/>
      <c r="GQ7" s="198"/>
      <c r="GR7" s="198"/>
      <c r="GS7" s="198"/>
      <c r="GT7" s="198"/>
      <c r="GU7" s="198"/>
      <c r="GV7" s="198"/>
      <c r="GW7" s="198"/>
      <c r="GX7" s="198"/>
      <c r="GY7" s="198"/>
      <c r="GZ7" s="198"/>
      <c r="HA7" s="198"/>
      <c r="HB7" s="198"/>
      <c r="HC7" s="198"/>
      <c r="HD7" s="198"/>
      <c r="HE7" s="198"/>
      <c r="HF7" s="198"/>
      <c r="HG7" s="198"/>
      <c r="HH7" s="198"/>
      <c r="HI7" s="198"/>
      <c r="HJ7" s="198"/>
      <c r="HK7" s="198"/>
      <c r="HL7" s="198"/>
      <c r="HM7" s="198"/>
      <c r="HN7" s="198"/>
      <c r="HO7" s="198"/>
      <c r="HP7" s="198"/>
      <c r="HQ7" s="198"/>
      <c r="HR7" s="198"/>
      <c r="HS7" s="198"/>
      <c r="HT7" s="198"/>
      <c r="HU7" s="198"/>
      <c r="HV7" s="198"/>
      <c r="HW7" s="198"/>
      <c r="HX7" s="198"/>
      <c r="HY7" s="198"/>
      <c r="HZ7" s="198"/>
      <c r="IA7" s="198"/>
      <c r="IB7" s="198"/>
      <c r="IC7" s="198"/>
      <c r="ID7" s="198"/>
      <c r="IE7" s="198"/>
      <c r="IF7" s="198"/>
      <c r="IG7" s="198"/>
      <c r="IH7" s="198"/>
      <c r="II7" s="198"/>
      <c r="IJ7" s="198"/>
      <c r="IK7" s="198"/>
    </row>
    <row r="8" spans="1:245">
      <c r="A8" s="1698" t="s">
        <v>602</v>
      </c>
      <c r="B8" s="1699" t="s">
        <v>1190</v>
      </c>
      <c r="C8" s="1699"/>
      <c r="D8" s="1699"/>
      <c r="E8" s="1699"/>
      <c r="F8" s="1700"/>
      <c r="G8" s="1698" t="s">
        <v>1191</v>
      </c>
      <c r="H8" s="1699"/>
      <c r="I8" s="1699"/>
      <c r="J8" s="1699"/>
      <c r="K8" s="1699"/>
      <c r="L8" s="1699"/>
      <c r="M8" s="1699"/>
      <c r="N8" s="1700"/>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c r="CI8" s="198"/>
      <c r="CJ8" s="198"/>
      <c r="CK8" s="198"/>
      <c r="CL8" s="198"/>
      <c r="CM8" s="198"/>
      <c r="CN8" s="198"/>
      <c r="CO8" s="198"/>
      <c r="CP8" s="198"/>
      <c r="CQ8" s="19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c r="EF8" s="198"/>
      <c r="EG8" s="198"/>
      <c r="EH8" s="198"/>
      <c r="EI8" s="198"/>
      <c r="EJ8" s="198"/>
      <c r="EK8" s="198"/>
      <c r="EL8" s="198"/>
      <c r="EM8" s="198"/>
      <c r="EN8" s="198"/>
      <c r="EO8" s="198"/>
      <c r="EP8" s="198"/>
      <c r="EQ8" s="198"/>
      <c r="ER8" s="198"/>
      <c r="ES8" s="198"/>
      <c r="ET8" s="198"/>
      <c r="EU8" s="198"/>
      <c r="EV8" s="198"/>
      <c r="EW8" s="198"/>
      <c r="EX8" s="198"/>
      <c r="EY8" s="198"/>
      <c r="EZ8" s="198"/>
      <c r="FA8" s="198"/>
      <c r="FB8" s="198"/>
      <c r="FC8" s="198"/>
      <c r="FD8" s="198"/>
      <c r="FE8" s="198"/>
      <c r="FF8" s="198"/>
      <c r="FG8" s="198"/>
      <c r="FH8" s="198"/>
      <c r="FI8" s="198"/>
      <c r="FJ8" s="198"/>
      <c r="FK8" s="198"/>
      <c r="FL8" s="198"/>
      <c r="FM8" s="198"/>
      <c r="FN8" s="198"/>
      <c r="FO8" s="198"/>
      <c r="FP8" s="198"/>
      <c r="FQ8" s="198"/>
      <c r="FR8" s="198"/>
      <c r="FS8" s="198"/>
      <c r="FT8" s="198"/>
      <c r="FU8" s="198"/>
      <c r="FV8" s="198"/>
      <c r="FW8" s="198"/>
      <c r="FX8" s="198"/>
      <c r="FY8" s="198"/>
      <c r="FZ8" s="198"/>
      <c r="GA8" s="198"/>
      <c r="GB8" s="198"/>
      <c r="GC8" s="198"/>
      <c r="GD8" s="198"/>
      <c r="GE8" s="198"/>
      <c r="GF8" s="198"/>
      <c r="GG8" s="198"/>
      <c r="GH8" s="198"/>
      <c r="GI8" s="198"/>
      <c r="GJ8" s="198"/>
      <c r="GK8" s="198"/>
      <c r="GL8" s="198"/>
      <c r="GM8" s="198"/>
      <c r="GN8" s="198"/>
      <c r="GO8" s="198"/>
      <c r="GP8" s="198"/>
      <c r="GQ8" s="198"/>
      <c r="GR8" s="198"/>
      <c r="GS8" s="198"/>
      <c r="GT8" s="198"/>
      <c r="GU8" s="198"/>
      <c r="GV8" s="198"/>
      <c r="GW8" s="198"/>
      <c r="GX8" s="198"/>
      <c r="GY8" s="198"/>
      <c r="GZ8" s="198"/>
      <c r="HA8" s="198"/>
      <c r="HB8" s="198"/>
      <c r="HC8" s="198"/>
      <c r="HD8" s="198"/>
      <c r="HE8" s="198"/>
      <c r="HF8" s="198"/>
      <c r="HG8" s="198"/>
      <c r="HH8" s="198"/>
      <c r="HI8" s="198"/>
      <c r="HJ8" s="198"/>
      <c r="HK8" s="198"/>
      <c r="HL8" s="198"/>
      <c r="HM8" s="198"/>
      <c r="HN8" s="198"/>
      <c r="HO8" s="198"/>
      <c r="HP8" s="198"/>
      <c r="HQ8" s="198"/>
      <c r="HR8" s="198"/>
      <c r="HS8" s="198"/>
      <c r="HT8" s="198"/>
      <c r="HU8" s="198"/>
      <c r="HV8" s="198"/>
      <c r="HW8" s="198"/>
      <c r="HX8" s="198"/>
      <c r="HY8" s="198"/>
      <c r="HZ8" s="198"/>
      <c r="IA8" s="198"/>
      <c r="IB8" s="198"/>
      <c r="IC8" s="198"/>
      <c r="ID8" s="198"/>
      <c r="IE8" s="198"/>
      <c r="IF8" s="198"/>
      <c r="IG8" s="198"/>
      <c r="IH8" s="198"/>
      <c r="II8" s="198"/>
      <c r="IJ8" s="198"/>
      <c r="IK8" s="198"/>
    </row>
    <row r="9" spans="1:245">
      <c r="A9" s="1698"/>
      <c r="B9" s="1699" t="s">
        <v>1192</v>
      </c>
      <c r="C9" s="1699"/>
      <c r="D9" s="1699"/>
      <c r="E9" s="1699"/>
      <c r="F9" s="1700"/>
      <c r="G9" s="1698"/>
      <c r="H9" s="1699"/>
      <c r="I9" s="1699"/>
      <c r="J9" s="1699"/>
      <c r="K9" s="1699"/>
      <c r="L9" s="1699"/>
      <c r="M9" s="1699"/>
      <c r="N9" s="1700"/>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c r="CC9" s="198"/>
      <c r="CD9" s="198"/>
      <c r="CE9" s="198"/>
      <c r="CF9" s="198"/>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E9" s="198"/>
      <c r="DF9" s="198"/>
      <c r="DG9" s="198"/>
      <c r="DH9" s="198"/>
      <c r="DI9" s="198"/>
      <c r="DJ9" s="198"/>
      <c r="DK9" s="198"/>
      <c r="DL9" s="198"/>
      <c r="DM9" s="198"/>
      <c r="DN9" s="198"/>
      <c r="DO9" s="198"/>
      <c r="DP9" s="198"/>
      <c r="DQ9" s="198"/>
      <c r="DR9" s="198"/>
      <c r="DS9" s="198"/>
      <c r="DT9" s="198"/>
      <c r="DU9" s="198"/>
      <c r="DV9" s="198"/>
      <c r="DW9" s="198"/>
      <c r="DX9" s="198"/>
      <c r="DY9" s="198"/>
      <c r="DZ9" s="198"/>
      <c r="EA9" s="198"/>
      <c r="EB9" s="198"/>
      <c r="EC9" s="198"/>
      <c r="ED9" s="198"/>
      <c r="EE9" s="198"/>
      <c r="EF9" s="198"/>
      <c r="EG9" s="198"/>
      <c r="EH9" s="198"/>
      <c r="EI9" s="198"/>
      <c r="EJ9" s="198"/>
      <c r="EK9" s="198"/>
      <c r="EL9" s="198"/>
      <c r="EM9" s="198"/>
      <c r="EN9" s="198"/>
      <c r="EO9" s="198"/>
      <c r="EP9" s="198"/>
      <c r="EQ9" s="198"/>
      <c r="ER9" s="198"/>
      <c r="ES9" s="198"/>
      <c r="ET9" s="198"/>
      <c r="EU9" s="198"/>
      <c r="EV9" s="198"/>
      <c r="EW9" s="198"/>
      <c r="EX9" s="198"/>
      <c r="EY9" s="198"/>
      <c r="EZ9" s="198"/>
      <c r="FA9" s="198"/>
      <c r="FB9" s="198"/>
      <c r="FC9" s="198"/>
      <c r="FD9" s="198"/>
      <c r="FE9" s="198"/>
      <c r="FF9" s="198"/>
      <c r="FG9" s="198"/>
      <c r="FH9" s="198"/>
      <c r="FI9" s="198"/>
      <c r="FJ9" s="198"/>
      <c r="FK9" s="198"/>
      <c r="FL9" s="198"/>
      <c r="FM9" s="198"/>
      <c r="FN9" s="198"/>
      <c r="FO9" s="198"/>
      <c r="FP9" s="198"/>
      <c r="FQ9" s="198"/>
      <c r="FR9" s="198"/>
      <c r="FS9" s="198"/>
      <c r="FT9" s="198"/>
      <c r="FU9" s="198"/>
      <c r="FV9" s="198"/>
      <c r="FW9" s="198"/>
      <c r="FX9" s="198"/>
      <c r="FY9" s="198"/>
      <c r="FZ9" s="198"/>
      <c r="GA9" s="198"/>
      <c r="GB9" s="198"/>
      <c r="GC9" s="198"/>
      <c r="GD9" s="198"/>
      <c r="GE9" s="198"/>
      <c r="GF9" s="198"/>
      <c r="GG9" s="198"/>
      <c r="GH9" s="198"/>
      <c r="GI9" s="198"/>
      <c r="GJ9" s="198"/>
      <c r="GK9" s="198"/>
      <c r="GL9" s="198"/>
      <c r="GM9" s="198"/>
      <c r="GN9" s="198"/>
      <c r="GO9" s="198"/>
      <c r="GP9" s="198"/>
      <c r="GQ9" s="198"/>
      <c r="GR9" s="198"/>
      <c r="GS9" s="198"/>
      <c r="GT9" s="198"/>
      <c r="GU9" s="198"/>
      <c r="GV9" s="198"/>
      <c r="GW9" s="198"/>
      <c r="GX9" s="198"/>
      <c r="GY9" s="198"/>
      <c r="GZ9" s="198"/>
      <c r="HA9" s="198"/>
      <c r="HB9" s="198"/>
      <c r="HC9" s="198"/>
      <c r="HD9" s="198"/>
      <c r="HE9" s="198"/>
      <c r="HF9" s="198"/>
      <c r="HG9" s="198"/>
      <c r="HH9" s="198"/>
      <c r="HI9" s="198"/>
      <c r="HJ9" s="198"/>
      <c r="HK9" s="198"/>
      <c r="HL9" s="198"/>
      <c r="HM9" s="198"/>
      <c r="HN9" s="198"/>
      <c r="HO9" s="198"/>
      <c r="HP9" s="198"/>
      <c r="HQ9" s="198"/>
      <c r="HR9" s="198"/>
      <c r="HS9" s="198"/>
      <c r="HT9" s="198"/>
      <c r="HU9" s="198"/>
      <c r="HV9" s="198"/>
      <c r="HW9" s="198"/>
      <c r="HX9" s="198"/>
      <c r="HY9" s="198"/>
      <c r="HZ9" s="198"/>
      <c r="IA9" s="198"/>
      <c r="IB9" s="198"/>
      <c r="IC9" s="198"/>
      <c r="ID9" s="198"/>
      <c r="IE9" s="198"/>
      <c r="IF9" s="198"/>
      <c r="IG9" s="198"/>
      <c r="IH9" s="198"/>
      <c r="II9" s="198"/>
      <c r="IJ9" s="198"/>
      <c r="IK9" s="198"/>
    </row>
    <row r="10" spans="1:245">
      <c r="A10" s="1698" t="s">
        <v>832</v>
      </c>
      <c r="B10" s="1699" t="s">
        <v>2476</v>
      </c>
      <c r="C10" s="1699"/>
      <c r="D10" s="1699"/>
      <c r="E10" s="1699"/>
      <c r="F10" s="1700"/>
      <c r="G10" s="1698"/>
      <c r="H10" s="1699"/>
      <c r="I10" s="1699"/>
      <c r="J10" s="1699"/>
      <c r="K10" s="1699"/>
      <c r="L10" s="1699"/>
      <c r="M10" s="1699"/>
      <c r="N10" s="1700"/>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8"/>
      <c r="FL10" s="198"/>
      <c r="FM10" s="198"/>
      <c r="FN10" s="198"/>
      <c r="FO10" s="198"/>
      <c r="FP10" s="198"/>
      <c r="FQ10" s="198"/>
      <c r="FR10" s="198"/>
      <c r="FS10" s="198"/>
      <c r="FT10" s="198"/>
      <c r="FU10" s="198"/>
      <c r="FV10" s="198"/>
      <c r="FW10" s="198"/>
      <c r="FX10" s="198"/>
      <c r="FY10" s="198"/>
      <c r="FZ10" s="198"/>
      <c r="GA10" s="198"/>
      <c r="GB10" s="198"/>
      <c r="GC10" s="198"/>
      <c r="GD10" s="198"/>
      <c r="GE10" s="198"/>
      <c r="GF10" s="198"/>
      <c r="GG10" s="198"/>
      <c r="GH10" s="198"/>
      <c r="GI10" s="198"/>
      <c r="GJ10" s="198"/>
      <c r="GK10" s="198"/>
      <c r="GL10" s="198"/>
      <c r="GM10" s="198"/>
      <c r="GN10" s="198"/>
      <c r="GO10" s="198"/>
      <c r="GP10" s="198"/>
      <c r="GQ10" s="198"/>
      <c r="GR10" s="198"/>
      <c r="GS10" s="198"/>
      <c r="GT10" s="198"/>
      <c r="GU10" s="198"/>
      <c r="GV10" s="198"/>
      <c r="GW10" s="198"/>
      <c r="GX10" s="198"/>
      <c r="GY10" s="198"/>
      <c r="GZ10" s="198"/>
      <c r="HA10" s="198"/>
      <c r="HB10" s="198"/>
      <c r="HC10" s="198"/>
      <c r="HD10" s="198"/>
      <c r="HE10" s="198"/>
      <c r="HF10" s="198"/>
      <c r="HG10" s="198"/>
      <c r="HH10" s="198"/>
      <c r="HI10" s="198"/>
      <c r="HJ10" s="198"/>
      <c r="HK10" s="198"/>
      <c r="HL10" s="198"/>
      <c r="HM10" s="198"/>
      <c r="HN10" s="198"/>
      <c r="HO10" s="198"/>
      <c r="HP10" s="198"/>
      <c r="HQ10" s="198"/>
      <c r="HR10" s="198"/>
      <c r="HS10" s="198"/>
      <c r="HT10" s="198"/>
      <c r="HU10" s="198"/>
      <c r="HV10" s="198"/>
      <c r="HW10" s="198"/>
      <c r="HX10" s="198"/>
      <c r="HY10" s="198"/>
      <c r="HZ10" s="198"/>
      <c r="IA10" s="198"/>
      <c r="IB10" s="198"/>
      <c r="IC10" s="198"/>
      <c r="ID10" s="198"/>
      <c r="IE10" s="198"/>
      <c r="IF10" s="198"/>
      <c r="IG10" s="198"/>
      <c r="IH10" s="198"/>
      <c r="II10" s="198"/>
      <c r="IJ10" s="198"/>
      <c r="IK10" s="198"/>
    </row>
    <row r="11" spans="1:245">
      <c r="A11" s="1610"/>
      <c r="B11" s="1611"/>
      <c r="C11" s="1611"/>
      <c r="D11" s="1611"/>
      <c r="E11" s="1611"/>
      <c r="F11" s="1606"/>
      <c r="G11" s="1610"/>
      <c r="H11" s="1611"/>
      <c r="I11" s="1611"/>
      <c r="J11" s="1611"/>
      <c r="K11" s="1611"/>
      <c r="L11" s="1611"/>
      <c r="M11" s="1611"/>
      <c r="N11" s="1606"/>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FL11" s="198"/>
      <c r="FM11" s="198"/>
      <c r="FN11" s="198"/>
      <c r="FO11" s="198"/>
      <c r="FP11" s="198"/>
      <c r="FQ11" s="198"/>
      <c r="FR11" s="198"/>
      <c r="FS11" s="198"/>
      <c r="FT11" s="198"/>
      <c r="FU11" s="198"/>
      <c r="FV11" s="198"/>
      <c r="FW11" s="198"/>
      <c r="FX11" s="198"/>
      <c r="FY11" s="198"/>
      <c r="FZ11" s="198"/>
      <c r="GA11" s="198"/>
      <c r="GB11" s="198"/>
      <c r="GC11" s="198"/>
      <c r="GD11" s="198"/>
      <c r="GE11" s="198"/>
      <c r="GF11" s="198"/>
      <c r="GG11" s="198"/>
      <c r="GH11" s="198"/>
      <c r="GI11" s="198"/>
      <c r="GJ11" s="198"/>
      <c r="GK11" s="198"/>
      <c r="GL11" s="198"/>
      <c r="GM11" s="198"/>
      <c r="GN11" s="198"/>
      <c r="GO11" s="198"/>
      <c r="GP11" s="198"/>
      <c r="GQ11" s="198"/>
      <c r="GR11" s="198"/>
      <c r="GS11" s="198"/>
      <c r="GT11" s="198"/>
      <c r="GU11" s="198"/>
      <c r="GV11" s="198"/>
      <c r="GW11" s="198"/>
      <c r="GX11" s="198"/>
      <c r="GY11" s="198"/>
      <c r="GZ11" s="198"/>
      <c r="HA11" s="198"/>
      <c r="HB11" s="198"/>
      <c r="HC11" s="198"/>
      <c r="HD11" s="198"/>
      <c r="HE11" s="198"/>
      <c r="HF11" s="198"/>
      <c r="HG11" s="198"/>
      <c r="HH11" s="198"/>
      <c r="HI11" s="198"/>
      <c r="HJ11" s="198"/>
      <c r="HK11" s="198"/>
      <c r="HL11" s="198"/>
      <c r="HM11" s="198"/>
      <c r="HN11" s="198"/>
      <c r="HO11" s="198"/>
      <c r="HP11" s="198"/>
      <c r="HQ11" s="198"/>
      <c r="HR11" s="198"/>
      <c r="HS11" s="198"/>
      <c r="HT11" s="198"/>
      <c r="HU11" s="198"/>
      <c r="HV11" s="198"/>
      <c r="HW11" s="198"/>
      <c r="HX11" s="198"/>
      <c r="HY11" s="198"/>
      <c r="HZ11" s="198"/>
      <c r="IA11" s="198"/>
      <c r="IB11" s="198"/>
      <c r="IC11" s="198"/>
      <c r="ID11" s="198"/>
      <c r="IE11" s="198"/>
      <c r="IF11" s="198"/>
      <c r="IG11" s="198"/>
      <c r="IH11" s="198"/>
      <c r="II11" s="198"/>
      <c r="IJ11" s="198"/>
      <c r="IK11" s="198"/>
    </row>
    <row r="12" spans="1:245">
      <c r="A12" s="1701"/>
      <c r="C12" s="1595"/>
      <c r="D12" s="1595"/>
      <c r="E12" s="1616" t="s">
        <v>4402</v>
      </c>
      <c r="F12" s="1614"/>
      <c r="G12" s="1615" t="s">
        <v>4402</v>
      </c>
      <c r="H12" s="1702"/>
      <c r="I12" s="1616" t="s">
        <v>4403</v>
      </c>
      <c r="J12" s="1616"/>
      <c r="K12" s="1616"/>
      <c r="L12" s="1616"/>
      <c r="M12" s="1703"/>
      <c r="N12" s="1704"/>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c r="GQ12" s="198"/>
      <c r="GR12" s="198"/>
      <c r="GS12" s="198"/>
      <c r="GT12" s="198"/>
      <c r="GU12" s="198"/>
      <c r="GV12" s="198"/>
      <c r="GW12" s="198"/>
      <c r="GX12" s="198"/>
      <c r="GY12" s="198"/>
      <c r="GZ12" s="198"/>
      <c r="HA12" s="198"/>
      <c r="HB12" s="198"/>
      <c r="HC12" s="198"/>
      <c r="HD12" s="198"/>
      <c r="HE12" s="198"/>
      <c r="HF12" s="198"/>
      <c r="HG12" s="198"/>
      <c r="HH12" s="198"/>
      <c r="HI12" s="198"/>
      <c r="HJ12" s="198"/>
      <c r="HK12" s="198"/>
      <c r="HL12" s="198"/>
      <c r="HM12" s="198"/>
      <c r="HN12" s="198"/>
      <c r="HO12" s="198"/>
      <c r="HP12" s="198"/>
      <c r="HQ12" s="198"/>
      <c r="HR12" s="198"/>
      <c r="HS12" s="198"/>
      <c r="HT12" s="198"/>
      <c r="HU12" s="198"/>
      <c r="HV12" s="198"/>
      <c r="HW12" s="198"/>
      <c r="HX12" s="198"/>
      <c r="HY12" s="198"/>
      <c r="HZ12" s="198"/>
      <c r="IA12" s="198"/>
      <c r="IB12" s="198"/>
      <c r="IC12" s="198"/>
      <c r="ID12" s="198"/>
      <c r="IE12" s="198"/>
      <c r="IF12" s="198"/>
      <c r="IG12" s="198"/>
      <c r="IH12" s="198"/>
      <c r="II12" s="198"/>
      <c r="IJ12" s="198"/>
      <c r="IK12" s="198"/>
    </row>
    <row r="13" spans="1:245">
      <c r="A13" s="1701"/>
      <c r="C13" s="1595"/>
      <c r="D13" s="1595"/>
      <c r="E13" s="1595"/>
      <c r="F13" s="1599"/>
      <c r="G13" s="1701"/>
      <c r="H13" s="1595"/>
      <c r="I13" s="1616" t="s">
        <v>1134</v>
      </c>
      <c r="J13" s="1616"/>
      <c r="K13" s="1613" t="s">
        <v>1131</v>
      </c>
      <c r="L13" s="1616"/>
      <c r="M13" s="1618" t="s">
        <v>3816</v>
      </c>
      <c r="N13" s="1704"/>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E13" s="198"/>
      <c r="DF13" s="198"/>
      <c r="DG13" s="198"/>
      <c r="DH13" s="198"/>
      <c r="DI13" s="198"/>
      <c r="DJ13" s="198"/>
      <c r="DK13" s="198"/>
      <c r="DL13" s="198"/>
      <c r="DM13" s="198"/>
      <c r="DN13" s="198"/>
      <c r="DO13" s="198"/>
      <c r="DP13" s="198"/>
      <c r="DQ13" s="198"/>
      <c r="DR13" s="198"/>
      <c r="DS13" s="198"/>
      <c r="DT13" s="198"/>
      <c r="DU13" s="198"/>
      <c r="DV13" s="198"/>
      <c r="DW13" s="198"/>
      <c r="DX13" s="198"/>
      <c r="DY13" s="198"/>
      <c r="DZ13" s="198"/>
      <c r="EA13" s="198"/>
      <c r="EB13" s="198"/>
      <c r="EC13" s="198"/>
      <c r="ED13" s="198"/>
      <c r="EE13" s="198"/>
      <c r="EF13" s="198"/>
      <c r="EG13" s="198"/>
      <c r="EH13" s="198"/>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198"/>
      <c r="FE13" s="198"/>
      <c r="FF13" s="198"/>
      <c r="FG13" s="198"/>
      <c r="FH13" s="198"/>
      <c r="FI13" s="198"/>
      <c r="FJ13" s="198"/>
      <c r="FK13" s="198"/>
      <c r="FL13" s="198"/>
      <c r="FM13" s="198"/>
      <c r="FN13" s="198"/>
      <c r="FO13" s="198"/>
      <c r="FP13" s="198"/>
      <c r="FQ13" s="198"/>
      <c r="FR13" s="198"/>
      <c r="FS13" s="198"/>
      <c r="FT13" s="198"/>
      <c r="FU13" s="198"/>
      <c r="FV13" s="198"/>
      <c r="FW13" s="198"/>
      <c r="FX13" s="198"/>
      <c r="FY13" s="198"/>
      <c r="FZ13" s="198"/>
      <c r="GA13" s="198"/>
      <c r="GB13" s="198"/>
      <c r="GC13" s="198"/>
      <c r="GD13" s="198"/>
      <c r="GE13" s="198"/>
      <c r="GF13" s="198"/>
      <c r="GG13" s="198"/>
      <c r="GH13" s="198"/>
      <c r="GI13" s="198"/>
      <c r="GJ13" s="198"/>
      <c r="GK13" s="198"/>
      <c r="GL13" s="198"/>
      <c r="GM13" s="198"/>
      <c r="GN13" s="198"/>
      <c r="GO13" s="198"/>
      <c r="GP13" s="198"/>
      <c r="GQ13" s="198"/>
      <c r="GR13" s="198"/>
      <c r="GS13" s="198"/>
      <c r="GT13" s="198"/>
      <c r="GU13" s="198"/>
      <c r="GV13" s="198"/>
      <c r="GW13" s="198"/>
      <c r="GX13" s="198"/>
      <c r="GY13" s="198"/>
      <c r="GZ13" s="198"/>
      <c r="HA13" s="198"/>
      <c r="HB13" s="198"/>
      <c r="HC13" s="198"/>
      <c r="HD13" s="198"/>
      <c r="HE13" s="198"/>
      <c r="HF13" s="198"/>
      <c r="HG13" s="198"/>
      <c r="HH13" s="198"/>
      <c r="HI13" s="198"/>
      <c r="HJ13" s="198"/>
      <c r="HK13" s="198"/>
      <c r="HL13" s="198"/>
      <c r="HM13" s="198"/>
      <c r="HN13" s="198"/>
      <c r="HO13" s="198"/>
      <c r="HP13" s="198"/>
      <c r="HQ13" s="198"/>
      <c r="HR13" s="198"/>
      <c r="HS13" s="198"/>
      <c r="HT13" s="198"/>
      <c r="HU13" s="198"/>
      <c r="HV13" s="198"/>
      <c r="HW13" s="198"/>
      <c r="HX13" s="198"/>
      <c r="HY13" s="198"/>
      <c r="HZ13" s="198"/>
      <c r="IA13" s="198"/>
      <c r="IB13" s="198"/>
      <c r="IC13" s="198"/>
      <c r="ID13" s="198"/>
      <c r="IE13" s="198"/>
      <c r="IF13" s="198"/>
      <c r="IG13" s="198"/>
      <c r="IH13" s="198"/>
      <c r="II13" s="198"/>
      <c r="IJ13" s="198"/>
      <c r="IK13" s="198"/>
    </row>
    <row r="14" spans="1:245">
      <c r="A14" s="1701"/>
      <c r="C14" s="1595"/>
      <c r="D14" s="1705" t="s">
        <v>3816</v>
      </c>
      <c r="E14" s="1705" t="s">
        <v>128</v>
      </c>
      <c r="F14" s="1706" t="s">
        <v>128</v>
      </c>
      <c r="G14" s="1707" t="s">
        <v>128</v>
      </c>
      <c r="H14" s="1705" t="s">
        <v>128</v>
      </c>
      <c r="J14" s="1592"/>
      <c r="K14" s="1617"/>
      <c r="M14" s="1618" t="s">
        <v>2761</v>
      </c>
      <c r="N14" s="1704"/>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c r="CC14" s="198"/>
      <c r="CD14" s="198"/>
      <c r="CE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c r="DI14" s="198"/>
      <c r="DJ14" s="198"/>
      <c r="DK14" s="198"/>
      <c r="DL14" s="198"/>
      <c r="DM14" s="198"/>
      <c r="DN14" s="198"/>
      <c r="DO14" s="198"/>
      <c r="DP14" s="198"/>
      <c r="DQ14" s="198"/>
      <c r="DR14" s="198"/>
      <c r="DS14" s="198"/>
      <c r="DT14" s="198"/>
      <c r="DU14" s="198"/>
      <c r="DV14" s="198"/>
      <c r="DW14" s="198"/>
      <c r="DX14" s="198"/>
      <c r="DY14" s="198"/>
      <c r="DZ14" s="198"/>
      <c r="EA14" s="198"/>
      <c r="EB14" s="198"/>
      <c r="EC14" s="198"/>
      <c r="ED14" s="198"/>
      <c r="EE14" s="198"/>
      <c r="EF14" s="198"/>
      <c r="EG14" s="198"/>
      <c r="EH14" s="198"/>
      <c r="EI14" s="198"/>
      <c r="EJ14" s="198"/>
      <c r="EK14" s="198"/>
      <c r="EL14" s="198"/>
      <c r="EM14" s="198"/>
      <c r="EN14" s="198"/>
      <c r="EO14" s="198"/>
      <c r="EP14" s="198"/>
      <c r="EQ14" s="198"/>
      <c r="ER14" s="198"/>
      <c r="ES14" s="198"/>
      <c r="ET14" s="198"/>
      <c r="EU14" s="198"/>
      <c r="EV14" s="198"/>
      <c r="EW14" s="198"/>
      <c r="EX14" s="198"/>
      <c r="EY14" s="198"/>
      <c r="EZ14" s="198"/>
      <c r="FA14" s="198"/>
      <c r="FB14" s="198"/>
      <c r="FC14" s="198"/>
      <c r="FD14" s="198"/>
      <c r="FE14" s="198"/>
      <c r="FF14" s="198"/>
      <c r="FG14" s="198"/>
      <c r="FH14" s="198"/>
      <c r="FI14" s="198"/>
      <c r="FJ14" s="198"/>
      <c r="FK14" s="198"/>
      <c r="FL14" s="198"/>
      <c r="FM14" s="198"/>
      <c r="FN14" s="198"/>
      <c r="FO14" s="198"/>
      <c r="FP14" s="198"/>
      <c r="FQ14" s="198"/>
      <c r="FR14" s="198"/>
      <c r="FS14" s="198"/>
      <c r="FT14" s="198"/>
      <c r="FU14" s="198"/>
      <c r="FV14" s="198"/>
      <c r="FW14" s="198"/>
      <c r="FX14" s="198"/>
      <c r="FY14" s="198"/>
      <c r="FZ14" s="198"/>
      <c r="GA14" s="198"/>
      <c r="GB14" s="198"/>
      <c r="GC14" s="198"/>
      <c r="GD14" s="198"/>
      <c r="GE14" s="198"/>
      <c r="GF14" s="198"/>
      <c r="GG14" s="198"/>
      <c r="GH14" s="198"/>
      <c r="GI14" s="198"/>
      <c r="GJ14" s="198"/>
      <c r="GK14" s="198"/>
      <c r="GL14" s="198"/>
      <c r="GM14" s="198"/>
      <c r="GN14" s="198"/>
      <c r="GO14" s="198"/>
      <c r="GP14" s="198"/>
      <c r="GQ14" s="198"/>
      <c r="GR14" s="198"/>
      <c r="GS14" s="198"/>
      <c r="GT14" s="198"/>
      <c r="GU14" s="198"/>
      <c r="GV14" s="198"/>
      <c r="GW14" s="198"/>
      <c r="GX14" s="198"/>
      <c r="GY14" s="198"/>
      <c r="GZ14" s="198"/>
      <c r="HA14" s="198"/>
      <c r="HB14" s="198"/>
      <c r="HC14" s="198"/>
      <c r="HD14" s="198"/>
      <c r="HE14" s="198"/>
      <c r="HF14" s="198"/>
      <c r="HG14" s="198"/>
      <c r="HH14" s="198"/>
      <c r="HI14" s="198"/>
      <c r="HJ14" s="198"/>
      <c r="HK14" s="198"/>
      <c r="HL14" s="198"/>
      <c r="HM14" s="198"/>
      <c r="HN14" s="198"/>
      <c r="HO14" s="198"/>
      <c r="HP14" s="198"/>
      <c r="HQ14" s="198"/>
      <c r="HR14" s="198"/>
      <c r="HS14" s="198"/>
      <c r="HT14" s="198"/>
      <c r="HU14" s="198"/>
      <c r="HV14" s="198"/>
      <c r="HW14" s="198"/>
      <c r="HX14" s="198"/>
      <c r="HY14" s="198"/>
      <c r="HZ14" s="198"/>
      <c r="IA14" s="198"/>
      <c r="IB14" s="198"/>
      <c r="IC14" s="198"/>
      <c r="ID14" s="198"/>
      <c r="IE14" s="198"/>
      <c r="IF14" s="198"/>
      <c r="IG14" s="198"/>
      <c r="IH14" s="198"/>
      <c r="II14" s="198"/>
      <c r="IJ14" s="198"/>
      <c r="IK14" s="198"/>
    </row>
    <row r="15" spans="1:245">
      <c r="A15" s="1707" t="s">
        <v>339</v>
      </c>
      <c r="C15" s="1705" t="s">
        <v>362</v>
      </c>
      <c r="D15" s="1705" t="s">
        <v>422</v>
      </c>
      <c r="E15" s="1705" t="s">
        <v>4406</v>
      </c>
      <c r="F15" s="1706" t="s">
        <v>4407</v>
      </c>
      <c r="G15" s="1707" t="s">
        <v>4406</v>
      </c>
      <c r="H15" s="1705" t="s">
        <v>4407</v>
      </c>
      <c r="I15" s="1598" t="s">
        <v>3029</v>
      </c>
      <c r="J15" s="1593" t="s">
        <v>3820</v>
      </c>
      <c r="K15" s="1618" t="s">
        <v>3029</v>
      </c>
      <c r="L15" s="1598" t="s">
        <v>3820</v>
      </c>
      <c r="M15" s="1617"/>
      <c r="N15" s="1594" t="s">
        <v>339</v>
      </c>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c r="DK15" s="198"/>
      <c r="DL15" s="198"/>
      <c r="DM15" s="198"/>
      <c r="DN15" s="198"/>
      <c r="DO15" s="198"/>
      <c r="DP15" s="198"/>
      <c r="DQ15" s="198"/>
      <c r="DR15" s="198"/>
      <c r="DS15" s="198"/>
      <c r="DT15" s="198"/>
      <c r="DU15" s="198"/>
      <c r="DV15" s="198"/>
      <c r="DW15" s="198"/>
      <c r="DX15" s="198"/>
      <c r="DY15" s="198"/>
      <c r="DZ15" s="198"/>
      <c r="EA15" s="198"/>
      <c r="EB15" s="198"/>
      <c r="EC15" s="198"/>
      <c r="ED15" s="198"/>
      <c r="EE15" s="198"/>
      <c r="EF15" s="198"/>
      <c r="EG15" s="198"/>
      <c r="EH15" s="198"/>
      <c r="EI15" s="198"/>
      <c r="EJ15" s="198"/>
      <c r="EK15" s="198"/>
      <c r="EL15" s="198"/>
      <c r="EM15" s="198"/>
      <c r="EN15" s="198"/>
      <c r="EO15" s="198"/>
      <c r="EP15" s="198"/>
      <c r="EQ15" s="198"/>
      <c r="ER15" s="198"/>
      <c r="ES15" s="198"/>
      <c r="ET15" s="198"/>
      <c r="EU15" s="198"/>
      <c r="EV15" s="198"/>
      <c r="EW15" s="198"/>
      <c r="EX15" s="198"/>
      <c r="EY15" s="198"/>
      <c r="EZ15" s="198"/>
      <c r="FA15" s="198"/>
      <c r="FB15" s="198"/>
      <c r="FC15" s="198"/>
      <c r="FD15" s="198"/>
      <c r="FE15" s="198"/>
      <c r="FF15" s="198"/>
      <c r="FG15" s="198"/>
      <c r="FH15" s="198"/>
      <c r="FI15" s="198"/>
      <c r="FJ15" s="198"/>
      <c r="FK15" s="198"/>
      <c r="FL15" s="198"/>
      <c r="FM15" s="198"/>
      <c r="FN15" s="198"/>
      <c r="FO15" s="198"/>
      <c r="FP15" s="198"/>
      <c r="FQ15" s="198"/>
      <c r="FR15" s="198"/>
      <c r="FS15" s="198"/>
      <c r="FT15" s="198"/>
      <c r="FU15" s="198"/>
      <c r="FV15" s="198"/>
      <c r="FW15" s="198"/>
      <c r="FX15" s="198"/>
      <c r="FY15" s="198"/>
      <c r="FZ15" s="198"/>
      <c r="GA15" s="198"/>
      <c r="GB15" s="198"/>
      <c r="GC15" s="198"/>
      <c r="GD15" s="198"/>
      <c r="GE15" s="198"/>
      <c r="GF15" s="198"/>
      <c r="GG15" s="198"/>
      <c r="GH15" s="198"/>
      <c r="GI15" s="198"/>
      <c r="GJ15" s="198"/>
      <c r="GK15" s="198"/>
      <c r="GL15" s="198"/>
      <c r="GM15" s="198"/>
      <c r="GN15" s="198"/>
      <c r="GO15" s="198"/>
      <c r="GP15" s="198"/>
      <c r="GQ15" s="198"/>
      <c r="GR15" s="198"/>
      <c r="GS15" s="198"/>
      <c r="GT15" s="198"/>
      <c r="GU15" s="198"/>
      <c r="GV15" s="198"/>
      <c r="GW15" s="198"/>
      <c r="GX15" s="198"/>
      <c r="GY15" s="198"/>
      <c r="GZ15" s="198"/>
      <c r="HA15" s="198"/>
      <c r="HB15" s="198"/>
      <c r="HC15" s="198"/>
      <c r="HD15" s="198"/>
      <c r="HE15" s="198"/>
      <c r="HF15" s="198"/>
      <c r="HG15" s="198"/>
      <c r="HH15" s="198"/>
      <c r="HI15" s="198"/>
      <c r="HJ15" s="198"/>
      <c r="HK15" s="198"/>
      <c r="HL15" s="198"/>
      <c r="HM15" s="198"/>
      <c r="HN15" s="198"/>
      <c r="HO15" s="198"/>
      <c r="HP15" s="198"/>
      <c r="HQ15" s="198"/>
      <c r="HR15" s="198"/>
      <c r="HS15" s="198"/>
      <c r="HT15" s="198"/>
      <c r="HU15" s="198"/>
      <c r="HV15" s="198"/>
      <c r="HW15" s="198"/>
      <c r="HX15" s="198"/>
      <c r="HY15" s="198"/>
      <c r="HZ15" s="198"/>
      <c r="IA15" s="198"/>
      <c r="IB15" s="198"/>
      <c r="IC15" s="198"/>
      <c r="ID15" s="198"/>
      <c r="IE15" s="198"/>
      <c r="IF15" s="198"/>
      <c r="IG15" s="198"/>
      <c r="IH15" s="198"/>
      <c r="II15" s="198"/>
      <c r="IJ15" s="198"/>
      <c r="IK15" s="198"/>
    </row>
    <row r="16" spans="1:245">
      <c r="A16" s="1707" t="s">
        <v>342</v>
      </c>
      <c r="C16" s="1595"/>
      <c r="D16" s="1705" t="s">
        <v>2493</v>
      </c>
      <c r="E16" s="1705" t="s">
        <v>2477</v>
      </c>
      <c r="F16" s="1706" t="s">
        <v>2478</v>
      </c>
      <c r="G16" s="1707" t="s">
        <v>2479</v>
      </c>
      <c r="H16" s="1705" t="s">
        <v>2480</v>
      </c>
      <c r="I16" s="1596" t="s">
        <v>4413</v>
      </c>
      <c r="J16" s="1592"/>
      <c r="K16" s="1708" t="s">
        <v>4414</v>
      </c>
      <c r="M16" s="1617"/>
      <c r="N16" s="1594" t="s">
        <v>342</v>
      </c>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8"/>
      <c r="EA16" s="198"/>
      <c r="EB16" s="198"/>
      <c r="EC16" s="198"/>
      <c r="ED16" s="198"/>
      <c r="EE16" s="198"/>
      <c r="EF16" s="198"/>
      <c r="EG16" s="198"/>
      <c r="EH16" s="198"/>
      <c r="EI16" s="198"/>
      <c r="EJ16" s="198"/>
      <c r="EK16" s="198"/>
      <c r="EL16" s="198"/>
      <c r="EM16" s="198"/>
      <c r="EN16" s="198"/>
      <c r="EO16" s="198"/>
      <c r="EP16" s="198"/>
      <c r="EQ16" s="198"/>
      <c r="ER16" s="198"/>
      <c r="ES16" s="198"/>
      <c r="ET16" s="198"/>
      <c r="EU16" s="198"/>
      <c r="EV16" s="198"/>
      <c r="EW16" s="198"/>
      <c r="EX16" s="198"/>
      <c r="EY16" s="198"/>
      <c r="EZ16" s="198"/>
      <c r="FA16" s="198"/>
      <c r="FB16" s="198"/>
      <c r="FC16" s="198"/>
      <c r="FD16" s="198"/>
      <c r="FE16" s="198"/>
      <c r="FF16" s="198"/>
      <c r="FG16" s="198"/>
      <c r="FH16" s="198"/>
      <c r="FI16" s="198"/>
      <c r="FJ16" s="198"/>
      <c r="FK16" s="198"/>
      <c r="FL16" s="198"/>
      <c r="FM16" s="198"/>
      <c r="FN16" s="198"/>
      <c r="FO16" s="198"/>
      <c r="FP16" s="198"/>
      <c r="FQ16" s="198"/>
      <c r="FR16" s="198"/>
      <c r="FS16" s="198"/>
      <c r="FT16" s="198"/>
      <c r="FU16" s="198"/>
      <c r="FV16" s="198"/>
      <c r="FW16" s="198"/>
      <c r="FX16" s="198"/>
      <c r="FY16" s="198"/>
      <c r="FZ16" s="198"/>
      <c r="GA16" s="198"/>
      <c r="GB16" s="198"/>
      <c r="GC16" s="198"/>
      <c r="GD16" s="198"/>
      <c r="GE16" s="198"/>
      <c r="GF16" s="198"/>
      <c r="GG16" s="198"/>
      <c r="GH16" s="198"/>
      <c r="GI16" s="198"/>
      <c r="GJ16" s="198"/>
      <c r="GK16" s="198"/>
      <c r="GL16" s="198"/>
      <c r="GM16" s="198"/>
      <c r="GN16" s="198"/>
      <c r="GO16" s="198"/>
      <c r="GP16" s="198"/>
      <c r="GQ16" s="198"/>
      <c r="GR16" s="198"/>
      <c r="GS16" s="198"/>
      <c r="GT16" s="198"/>
      <c r="GU16" s="198"/>
      <c r="GV16" s="198"/>
      <c r="GW16" s="198"/>
      <c r="GX16" s="198"/>
      <c r="GY16" s="198"/>
      <c r="GZ16" s="198"/>
      <c r="HA16" s="198"/>
      <c r="HB16" s="198"/>
      <c r="HC16" s="198"/>
      <c r="HD16" s="198"/>
      <c r="HE16" s="198"/>
      <c r="HF16" s="198"/>
      <c r="HG16" s="198"/>
      <c r="HH16" s="198"/>
      <c r="HI16" s="198"/>
      <c r="HJ16" s="198"/>
      <c r="HK16" s="198"/>
      <c r="HL16" s="198"/>
      <c r="HM16" s="198"/>
      <c r="HN16" s="198"/>
      <c r="HO16" s="198"/>
      <c r="HP16" s="198"/>
      <c r="HQ16" s="198"/>
      <c r="HR16" s="198"/>
      <c r="HS16" s="198"/>
      <c r="HT16" s="198"/>
      <c r="HU16" s="198"/>
      <c r="HV16" s="198"/>
      <c r="HW16" s="198"/>
      <c r="HX16" s="198"/>
      <c r="HY16" s="198"/>
      <c r="HZ16" s="198"/>
      <c r="IA16" s="198"/>
      <c r="IB16" s="198"/>
      <c r="IC16" s="198"/>
      <c r="ID16" s="198"/>
      <c r="IE16" s="198"/>
      <c r="IF16" s="198"/>
      <c r="IG16" s="198"/>
      <c r="IH16" s="198"/>
      <c r="II16" s="198"/>
      <c r="IJ16" s="198"/>
      <c r="IK16" s="198"/>
    </row>
    <row r="17" spans="1:245">
      <c r="A17" s="1709"/>
      <c r="B17" s="1611"/>
      <c r="C17" s="1710" t="s">
        <v>2004</v>
      </c>
      <c r="D17" s="1710" t="s">
        <v>2005</v>
      </c>
      <c r="E17" s="1710" t="s">
        <v>2006</v>
      </c>
      <c r="F17" s="1711" t="s">
        <v>2007</v>
      </c>
      <c r="G17" s="1712" t="s">
        <v>959</v>
      </c>
      <c r="H17" s="1710" t="s">
        <v>960</v>
      </c>
      <c r="I17" s="1621" t="s">
        <v>961</v>
      </c>
      <c r="J17" s="1622" t="s">
        <v>962</v>
      </c>
      <c r="K17" s="1624" t="s">
        <v>963</v>
      </c>
      <c r="L17" s="1621" t="s">
        <v>964</v>
      </c>
      <c r="M17" s="1624" t="s">
        <v>965</v>
      </c>
      <c r="N17" s="1713"/>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8"/>
      <c r="EA17" s="198"/>
      <c r="EB17" s="198"/>
      <c r="EC17" s="198"/>
      <c r="ED17" s="198"/>
      <c r="EE17" s="198"/>
      <c r="EF17" s="198"/>
      <c r="EG17" s="198"/>
      <c r="EH17" s="198"/>
      <c r="EI17" s="198"/>
      <c r="EJ17" s="198"/>
      <c r="EK17" s="198"/>
      <c r="EL17" s="198"/>
      <c r="EM17" s="198"/>
      <c r="EN17" s="198"/>
      <c r="EO17" s="198"/>
      <c r="EP17" s="198"/>
      <c r="EQ17" s="198"/>
      <c r="ER17" s="198"/>
      <c r="ES17" s="198"/>
      <c r="ET17" s="198"/>
      <c r="EU17" s="198"/>
      <c r="EV17" s="198"/>
      <c r="EW17" s="198"/>
      <c r="EX17" s="198"/>
      <c r="EY17" s="198"/>
      <c r="EZ17" s="198"/>
      <c r="FA17" s="198"/>
      <c r="FB17" s="198"/>
      <c r="FC17" s="198"/>
      <c r="FD17" s="198"/>
      <c r="FE17" s="198"/>
      <c r="FF17" s="198"/>
      <c r="FG17" s="198"/>
      <c r="FH17" s="198"/>
      <c r="FI17" s="198"/>
      <c r="FJ17" s="198"/>
      <c r="FK17" s="198"/>
      <c r="FL17" s="198"/>
      <c r="FM17" s="198"/>
      <c r="FN17" s="198"/>
      <c r="FO17" s="198"/>
      <c r="FP17" s="198"/>
      <c r="FQ17" s="198"/>
      <c r="FR17" s="198"/>
      <c r="FS17" s="198"/>
      <c r="FT17" s="198"/>
      <c r="FU17" s="198"/>
      <c r="FV17" s="198"/>
      <c r="FW17" s="198"/>
      <c r="FX17" s="198"/>
      <c r="FY17" s="198"/>
      <c r="FZ17" s="198"/>
      <c r="GA17" s="198"/>
      <c r="GB17" s="198"/>
      <c r="GC17" s="198"/>
      <c r="GD17" s="198"/>
      <c r="GE17" s="198"/>
      <c r="GF17" s="198"/>
      <c r="GG17" s="198"/>
      <c r="GH17" s="198"/>
      <c r="GI17" s="198"/>
      <c r="GJ17" s="198"/>
      <c r="GK17" s="198"/>
      <c r="GL17" s="198"/>
      <c r="GM17" s="198"/>
      <c r="GN17" s="198"/>
      <c r="GO17" s="198"/>
      <c r="GP17" s="198"/>
      <c r="GQ17" s="198"/>
      <c r="GR17" s="198"/>
      <c r="GS17" s="198"/>
      <c r="GT17" s="198"/>
      <c r="GU17" s="198"/>
      <c r="GV17" s="198"/>
      <c r="GW17" s="198"/>
      <c r="GX17" s="198"/>
      <c r="GY17" s="198"/>
      <c r="GZ17" s="198"/>
      <c r="HA17" s="198"/>
      <c r="HB17" s="198"/>
      <c r="HC17" s="198"/>
      <c r="HD17" s="198"/>
      <c r="HE17" s="198"/>
      <c r="HF17" s="198"/>
      <c r="HG17" s="198"/>
      <c r="HH17" s="198"/>
      <c r="HI17" s="198"/>
      <c r="HJ17" s="198"/>
      <c r="HK17" s="198"/>
      <c r="HL17" s="198"/>
      <c r="HM17" s="198"/>
      <c r="HN17" s="198"/>
      <c r="HO17" s="198"/>
      <c r="HP17" s="198"/>
      <c r="HQ17" s="198"/>
      <c r="HR17" s="198"/>
      <c r="HS17" s="198"/>
      <c r="HT17" s="198"/>
      <c r="HU17" s="198"/>
      <c r="HV17" s="198"/>
      <c r="HW17" s="198"/>
      <c r="HX17" s="198"/>
      <c r="HY17" s="198"/>
      <c r="HZ17" s="198"/>
      <c r="IA17" s="198"/>
      <c r="IB17" s="198"/>
      <c r="IC17" s="198"/>
      <c r="ID17" s="198"/>
      <c r="IE17" s="198"/>
      <c r="IF17" s="198"/>
      <c r="IG17" s="198"/>
      <c r="IH17" s="198"/>
      <c r="II17" s="198"/>
      <c r="IJ17" s="198"/>
      <c r="IK17" s="198"/>
    </row>
    <row r="18" spans="1:245">
      <c r="A18" s="1709">
        <v>1</v>
      </c>
      <c r="B18" s="1611"/>
      <c r="C18" s="1633" t="s">
        <v>2481</v>
      </c>
      <c r="D18" s="229"/>
      <c r="E18" s="1642"/>
      <c r="F18" s="1643"/>
      <c r="G18" s="232" t="s">
        <v>2174</v>
      </c>
      <c r="H18" s="1642" t="s">
        <v>2174</v>
      </c>
      <c r="I18" s="1644"/>
      <c r="J18" s="1644"/>
      <c r="K18" s="1644"/>
      <c r="L18" s="1644"/>
      <c r="M18" s="1714"/>
      <c r="N18" s="1713">
        <v>1</v>
      </c>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FL18" s="198"/>
      <c r="FM18" s="198"/>
      <c r="FN18" s="198"/>
      <c r="FO18" s="198"/>
      <c r="FP18" s="198"/>
      <c r="FQ18" s="198"/>
      <c r="FR18" s="198"/>
      <c r="FS18" s="198"/>
      <c r="FT18" s="198"/>
      <c r="FU18" s="198"/>
      <c r="FV18" s="198"/>
      <c r="FW18" s="198"/>
      <c r="FX18" s="198"/>
      <c r="FY18" s="198"/>
      <c r="FZ18" s="198"/>
      <c r="GA18" s="198"/>
      <c r="GB18" s="198"/>
      <c r="GC18" s="198"/>
      <c r="GD18" s="198"/>
      <c r="GE18" s="198"/>
      <c r="GF18" s="198"/>
      <c r="GG18" s="198"/>
      <c r="GH18" s="198"/>
      <c r="GI18" s="198"/>
      <c r="GJ18" s="198"/>
      <c r="GK18" s="198"/>
      <c r="GL18" s="198"/>
      <c r="GM18" s="198"/>
      <c r="GN18" s="198"/>
      <c r="GO18" s="198"/>
      <c r="GP18" s="198"/>
      <c r="GQ18" s="198"/>
      <c r="GR18" s="198"/>
      <c r="GS18" s="198"/>
      <c r="GT18" s="198"/>
      <c r="GU18" s="198"/>
      <c r="GV18" s="198"/>
      <c r="GW18" s="198"/>
      <c r="GX18" s="198"/>
      <c r="GY18" s="198"/>
      <c r="GZ18" s="198"/>
      <c r="HA18" s="198"/>
      <c r="HB18" s="198"/>
      <c r="HC18" s="198"/>
      <c r="HD18" s="198"/>
      <c r="HE18" s="198"/>
      <c r="HF18" s="198"/>
      <c r="HG18" s="198"/>
      <c r="HH18" s="198"/>
      <c r="HI18" s="198"/>
      <c r="HJ18" s="198"/>
      <c r="HK18" s="198"/>
      <c r="HL18" s="198"/>
      <c r="HM18" s="198"/>
      <c r="HN18" s="198"/>
      <c r="HO18" s="198"/>
      <c r="HP18" s="198"/>
      <c r="HQ18" s="198"/>
      <c r="HR18" s="198"/>
      <c r="HS18" s="198"/>
      <c r="HT18" s="198"/>
      <c r="HU18" s="198"/>
      <c r="HV18" s="198"/>
      <c r="HW18" s="198"/>
      <c r="HX18" s="198"/>
      <c r="HY18" s="198"/>
      <c r="HZ18" s="198"/>
      <c r="IA18" s="198"/>
      <c r="IB18" s="198"/>
      <c r="IC18" s="198"/>
      <c r="ID18" s="198"/>
      <c r="IE18" s="198"/>
      <c r="IF18" s="198"/>
      <c r="IG18" s="198"/>
      <c r="IH18" s="198"/>
      <c r="II18" s="198"/>
      <c r="IJ18" s="198"/>
      <c r="IK18" s="198"/>
    </row>
    <row r="19" spans="1:245">
      <c r="A19" s="1709">
        <v>2</v>
      </c>
      <c r="B19" s="1611"/>
      <c r="C19" s="1633" t="s">
        <v>4416</v>
      </c>
      <c r="D19" s="1715"/>
      <c r="E19" s="1715"/>
      <c r="F19" s="1716"/>
      <c r="G19" s="1717"/>
      <c r="H19" s="1715"/>
      <c r="I19" s="1718"/>
      <c r="J19" s="266"/>
      <c r="K19" s="267"/>
      <c r="L19" s="1718"/>
      <c r="M19" s="267">
        <f>D19+E19-F19+G19-H19-J19+L19</f>
        <v>0</v>
      </c>
      <c r="N19" s="1713">
        <v>2</v>
      </c>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c r="DI19" s="198"/>
      <c r="DJ19" s="198"/>
      <c r="DK19" s="198"/>
      <c r="DL19" s="198"/>
      <c r="DM19" s="198"/>
      <c r="DN19" s="198"/>
      <c r="DO19" s="198"/>
      <c r="DP19" s="198"/>
      <c r="DQ19" s="198"/>
      <c r="DR19" s="198"/>
      <c r="DS19" s="198"/>
      <c r="DT19" s="198"/>
      <c r="DU19" s="198"/>
      <c r="DV19" s="198"/>
      <c r="DW19" s="198"/>
      <c r="DX19" s="198"/>
      <c r="DY19" s="198"/>
      <c r="DZ19" s="198"/>
      <c r="EA19" s="198"/>
      <c r="EB19" s="198"/>
      <c r="EC19" s="198"/>
      <c r="ED19" s="198"/>
      <c r="EE19" s="198"/>
      <c r="EF19" s="198"/>
      <c r="EG19" s="198"/>
      <c r="EH19" s="198"/>
      <c r="EI19" s="198"/>
      <c r="EJ19" s="198"/>
      <c r="EK19" s="198"/>
      <c r="EL19" s="198"/>
      <c r="EM19" s="198"/>
      <c r="EN19" s="198"/>
      <c r="EO19" s="198"/>
      <c r="EP19" s="198"/>
      <c r="EQ19" s="198"/>
      <c r="ER19" s="198"/>
      <c r="ES19" s="198"/>
      <c r="ET19" s="198"/>
      <c r="EU19" s="198"/>
      <c r="EV19" s="198"/>
      <c r="EW19" s="198"/>
      <c r="EX19" s="198"/>
      <c r="EY19" s="198"/>
      <c r="EZ19" s="198"/>
      <c r="FA19" s="198"/>
      <c r="FB19" s="198"/>
      <c r="FC19" s="198"/>
      <c r="FD19" s="198"/>
      <c r="FE19" s="198"/>
      <c r="FF19" s="198"/>
      <c r="FG19" s="198"/>
      <c r="FH19" s="198"/>
      <c r="FI19" s="198"/>
      <c r="FJ19" s="198"/>
      <c r="FK19" s="198"/>
      <c r="FL19" s="198"/>
      <c r="FM19" s="198"/>
      <c r="FN19" s="198"/>
      <c r="FO19" s="198"/>
      <c r="FP19" s="198"/>
      <c r="FQ19" s="198"/>
      <c r="FR19" s="198"/>
      <c r="FS19" s="198"/>
      <c r="FT19" s="198"/>
      <c r="FU19" s="198"/>
      <c r="FV19" s="198"/>
      <c r="FW19" s="198"/>
      <c r="FX19" s="198"/>
      <c r="FY19" s="198"/>
      <c r="FZ19" s="198"/>
      <c r="GA19" s="198"/>
      <c r="GB19" s="198"/>
      <c r="GC19" s="198"/>
      <c r="GD19" s="198"/>
      <c r="GE19" s="198"/>
      <c r="GF19" s="198"/>
      <c r="GG19" s="198"/>
      <c r="GH19" s="198"/>
      <c r="GI19" s="198"/>
      <c r="GJ19" s="198"/>
      <c r="GK19" s="198"/>
      <c r="GL19" s="198"/>
      <c r="GM19" s="198"/>
      <c r="GN19" s="198"/>
      <c r="GO19" s="198"/>
      <c r="GP19" s="198"/>
      <c r="GQ19" s="198"/>
      <c r="GR19" s="198"/>
      <c r="GS19" s="198"/>
      <c r="GT19" s="198"/>
      <c r="GU19" s="198"/>
      <c r="GV19" s="198"/>
      <c r="GW19" s="198"/>
      <c r="GX19" s="198"/>
      <c r="GY19" s="198"/>
      <c r="GZ19" s="198"/>
      <c r="HA19" s="198"/>
      <c r="HB19" s="198"/>
      <c r="HC19" s="198"/>
      <c r="HD19" s="198"/>
      <c r="HE19" s="198"/>
      <c r="HF19" s="198"/>
      <c r="HG19" s="198"/>
      <c r="HH19" s="198"/>
      <c r="HI19" s="198"/>
      <c r="HJ19" s="198"/>
      <c r="HK19" s="198"/>
      <c r="HL19" s="198"/>
      <c r="HM19" s="198"/>
      <c r="HN19" s="198"/>
      <c r="HO19" s="198"/>
      <c r="HP19" s="198"/>
      <c r="HQ19" s="198"/>
      <c r="HR19" s="198"/>
      <c r="HS19" s="198"/>
      <c r="HT19" s="198"/>
      <c r="HU19" s="198"/>
      <c r="HV19" s="198"/>
      <c r="HW19" s="198"/>
      <c r="HX19" s="198"/>
      <c r="HY19" s="198"/>
      <c r="HZ19" s="198"/>
      <c r="IA19" s="198"/>
      <c r="IB19" s="198"/>
      <c r="IC19" s="198"/>
      <c r="ID19" s="198"/>
      <c r="IE19" s="198"/>
      <c r="IF19" s="198"/>
      <c r="IG19" s="198"/>
      <c r="IH19" s="198"/>
      <c r="II19" s="198"/>
      <c r="IJ19" s="198"/>
      <c r="IK19" s="198"/>
    </row>
    <row r="20" spans="1:245" ht="15.75">
      <c r="A20" s="1709">
        <v>3</v>
      </c>
      <c r="B20" s="1611"/>
      <c r="C20" s="1633" t="s">
        <v>1973</v>
      </c>
      <c r="D20" s="1650">
        <f>+E75</f>
        <v>659859527.33950102</v>
      </c>
      <c r="E20" s="1650">
        <f>F75-E75</f>
        <v>43081000.660498977</v>
      </c>
      <c r="F20" s="1649">
        <v>0</v>
      </c>
      <c r="G20" s="1717"/>
      <c r="H20" s="1715"/>
      <c r="I20" s="1718"/>
      <c r="J20" s="266">
        <v>0</v>
      </c>
      <c r="K20" s="267"/>
      <c r="L20" s="1718"/>
      <c r="M20" s="267">
        <f>ROUND(+F75,0)</f>
        <v>702940528</v>
      </c>
      <c r="N20" s="1713">
        <v>3</v>
      </c>
      <c r="O20" s="1719"/>
      <c r="P20" s="1720"/>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FL20" s="198"/>
      <c r="FM20" s="198"/>
      <c r="FN20" s="198"/>
      <c r="FO20" s="198"/>
      <c r="FP20" s="198"/>
      <c r="FQ20" s="198"/>
      <c r="FR20" s="198"/>
      <c r="FS20" s="198"/>
      <c r="FT20" s="198"/>
      <c r="FU20" s="198"/>
      <c r="FV20" s="198"/>
      <c r="FW20" s="198"/>
      <c r="FX20" s="198"/>
      <c r="FY20" s="198"/>
      <c r="FZ20" s="198"/>
      <c r="GA20" s="198"/>
      <c r="GB20" s="198"/>
      <c r="GC20" s="198"/>
      <c r="GD20" s="198"/>
      <c r="GE20" s="198"/>
      <c r="GF20" s="198"/>
      <c r="GG20" s="198"/>
      <c r="GH20" s="198"/>
      <c r="GI20" s="198"/>
      <c r="GJ20" s="198"/>
      <c r="GK20" s="198"/>
      <c r="GL20" s="198"/>
      <c r="GM20" s="198"/>
      <c r="GN20" s="198"/>
      <c r="GO20" s="198"/>
      <c r="GP20" s="198"/>
      <c r="GQ20" s="198"/>
      <c r="GR20" s="198"/>
      <c r="GS20" s="198"/>
      <c r="GT20" s="198"/>
      <c r="GU20" s="198"/>
      <c r="GV20" s="198"/>
      <c r="GW20" s="198"/>
      <c r="GX20" s="198"/>
      <c r="GY20" s="198"/>
      <c r="GZ20" s="198"/>
      <c r="HA20" s="198"/>
      <c r="HB20" s="198"/>
      <c r="HC20" s="198"/>
      <c r="HD20" s="198"/>
      <c r="HE20" s="198"/>
      <c r="HF20" s="198"/>
      <c r="HG20" s="198"/>
      <c r="HH20" s="198"/>
      <c r="HI20" s="198"/>
      <c r="HJ20" s="198"/>
      <c r="HK20" s="198"/>
      <c r="HL20" s="198"/>
      <c r="HM20" s="198"/>
      <c r="HN20" s="198"/>
      <c r="HO20" s="198"/>
      <c r="HP20" s="198"/>
      <c r="HQ20" s="198"/>
      <c r="HR20" s="198"/>
      <c r="HS20" s="198"/>
      <c r="HT20" s="198"/>
      <c r="HU20" s="198"/>
      <c r="HV20" s="198"/>
      <c r="HW20" s="198"/>
      <c r="HX20" s="198"/>
      <c r="HY20" s="198"/>
      <c r="HZ20" s="198"/>
      <c r="IA20" s="198"/>
      <c r="IB20" s="198"/>
      <c r="IC20" s="198"/>
      <c r="ID20" s="198"/>
      <c r="IE20" s="198"/>
      <c r="IF20" s="198"/>
      <c r="IG20" s="198"/>
      <c r="IH20" s="198"/>
      <c r="II20" s="198"/>
      <c r="IJ20" s="198"/>
      <c r="IK20" s="198"/>
    </row>
    <row r="21" spans="1:245">
      <c r="A21" s="1709">
        <v>4</v>
      </c>
      <c r="B21" s="1611"/>
      <c r="C21" s="1633" t="s">
        <v>384</v>
      </c>
      <c r="D21" s="1650"/>
      <c r="E21" s="1650"/>
      <c r="F21" s="1649"/>
      <c r="G21" s="1717"/>
      <c r="H21" s="1715"/>
      <c r="I21" s="1718"/>
      <c r="J21" s="266"/>
      <c r="K21" s="267"/>
      <c r="L21" s="1718"/>
      <c r="M21" s="267">
        <f>D21+E21-F21+G21-H21-J21+L21</f>
        <v>0</v>
      </c>
      <c r="N21" s="1713">
        <v>4</v>
      </c>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8"/>
      <c r="EA21" s="198"/>
      <c r="EB21" s="198"/>
      <c r="EC21" s="198"/>
      <c r="ED21" s="198"/>
      <c r="EE21" s="198"/>
      <c r="EF21" s="198"/>
      <c r="EG21" s="198"/>
      <c r="EH21" s="198"/>
      <c r="EI21" s="198"/>
      <c r="EJ21" s="198"/>
      <c r="EK21" s="198"/>
      <c r="EL21" s="198"/>
      <c r="EM21" s="198"/>
      <c r="EN21" s="198"/>
      <c r="EO21" s="198"/>
      <c r="EP21" s="198"/>
      <c r="EQ21" s="198"/>
      <c r="ER21" s="198"/>
      <c r="ES21" s="198"/>
      <c r="ET21" s="198"/>
      <c r="EU21" s="198"/>
      <c r="EV21" s="198"/>
      <c r="EW21" s="198"/>
      <c r="EX21" s="198"/>
      <c r="EY21" s="198"/>
      <c r="EZ21" s="198"/>
      <c r="FA21" s="198"/>
      <c r="FB21" s="198"/>
      <c r="FC21" s="198"/>
      <c r="FD21" s="198"/>
      <c r="FE21" s="198"/>
      <c r="FF21" s="198"/>
      <c r="FG21" s="198"/>
      <c r="FH21" s="198"/>
      <c r="FI21" s="198"/>
      <c r="FJ21" s="198"/>
      <c r="FK21" s="198"/>
      <c r="FL21" s="198"/>
      <c r="FM21" s="198"/>
      <c r="FN21" s="198"/>
      <c r="FO21" s="198"/>
      <c r="FP21" s="198"/>
      <c r="FQ21" s="198"/>
      <c r="FR21" s="198"/>
      <c r="FS21" s="198"/>
      <c r="FT21" s="198"/>
      <c r="FU21" s="198"/>
      <c r="FV21" s="198"/>
      <c r="FW21" s="198"/>
      <c r="FX21" s="198"/>
      <c r="FY21" s="198"/>
      <c r="FZ21" s="198"/>
      <c r="GA21" s="198"/>
      <c r="GB21" s="198"/>
      <c r="GC21" s="198"/>
      <c r="GD21" s="198"/>
      <c r="GE21" s="198"/>
      <c r="GF21" s="198"/>
      <c r="GG21" s="198"/>
      <c r="GH21" s="198"/>
      <c r="GI21" s="198"/>
      <c r="GJ21" s="198"/>
      <c r="GK21" s="198"/>
      <c r="GL21" s="198"/>
      <c r="GM21" s="198"/>
      <c r="GN21" s="198"/>
      <c r="GO21" s="198"/>
      <c r="GP21" s="198"/>
      <c r="GQ21" s="198"/>
      <c r="GR21" s="198"/>
      <c r="GS21" s="198"/>
      <c r="GT21" s="198"/>
      <c r="GU21" s="198"/>
      <c r="GV21" s="198"/>
      <c r="GW21" s="198"/>
      <c r="GX21" s="198"/>
      <c r="GY21" s="198"/>
      <c r="GZ21" s="198"/>
      <c r="HA21" s="198"/>
      <c r="HB21" s="198"/>
      <c r="HC21" s="198"/>
      <c r="HD21" s="198"/>
      <c r="HE21" s="198"/>
      <c r="HF21" s="198"/>
      <c r="HG21" s="198"/>
      <c r="HH21" s="198"/>
      <c r="HI21" s="198"/>
      <c r="HJ21" s="198"/>
      <c r="HK21" s="198"/>
      <c r="HL21" s="198"/>
      <c r="HM21" s="198"/>
      <c r="HN21" s="198"/>
      <c r="HO21" s="198"/>
      <c r="HP21" s="198"/>
      <c r="HQ21" s="198"/>
      <c r="HR21" s="198"/>
      <c r="HS21" s="198"/>
      <c r="HT21" s="198"/>
      <c r="HU21" s="198"/>
      <c r="HV21" s="198"/>
      <c r="HW21" s="198"/>
      <c r="HX21" s="198"/>
      <c r="HY21" s="198"/>
      <c r="HZ21" s="198"/>
      <c r="IA21" s="198"/>
      <c r="IB21" s="198"/>
      <c r="IC21" s="198"/>
      <c r="ID21" s="198"/>
      <c r="IE21" s="198"/>
      <c r="IF21" s="198"/>
      <c r="IG21" s="198"/>
      <c r="IH21" s="198"/>
      <c r="II21" s="198"/>
      <c r="IJ21" s="198"/>
      <c r="IK21" s="198"/>
    </row>
    <row r="22" spans="1:245">
      <c r="A22" s="1709">
        <v>5</v>
      </c>
      <c r="B22" s="1611"/>
      <c r="C22" s="1633" t="s">
        <v>385</v>
      </c>
      <c r="D22" s="1650">
        <f>SUM(D19:D21)</f>
        <v>659859527.33950102</v>
      </c>
      <c r="E22" s="1650">
        <f>SUM(E19:E21)</f>
        <v>43081000.660498977</v>
      </c>
      <c r="F22" s="1649">
        <f>SUM(F19:F21)</f>
        <v>0</v>
      </c>
      <c r="G22" s="1717">
        <f>SUM(G19:G21)</f>
        <v>0</v>
      </c>
      <c r="H22" s="267">
        <f>SUM(H19:H21)</f>
        <v>0</v>
      </c>
      <c r="I22" s="1718"/>
      <c r="J22" s="266">
        <f>SUM(J19:J21)</f>
        <v>0</v>
      </c>
      <c r="K22" s="267"/>
      <c r="L22" s="1718">
        <f>SUM(L19:L21)</f>
        <v>0</v>
      </c>
      <c r="M22" s="266">
        <f>SUM(M19:M21)</f>
        <v>702940528</v>
      </c>
      <c r="N22" s="1713">
        <v>5</v>
      </c>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X22" s="198"/>
      <c r="FY22" s="198"/>
      <c r="FZ22" s="198"/>
      <c r="GA22" s="198"/>
      <c r="GB22" s="198"/>
      <c r="GC22" s="198"/>
      <c r="GD22" s="198"/>
      <c r="GE22" s="198"/>
      <c r="GF22" s="198"/>
      <c r="GG22" s="198"/>
      <c r="GH22" s="198"/>
      <c r="GI22" s="198"/>
      <c r="GJ22" s="198"/>
      <c r="GK22" s="198"/>
      <c r="GL22" s="198"/>
      <c r="GM22" s="198"/>
      <c r="GN22" s="198"/>
      <c r="GO22" s="198"/>
      <c r="GP22" s="198"/>
      <c r="GQ22" s="198"/>
      <c r="GR22" s="198"/>
      <c r="GS22" s="198"/>
      <c r="GT22" s="198"/>
      <c r="GU22" s="198"/>
      <c r="GV22" s="198"/>
      <c r="GW22" s="198"/>
      <c r="GX22" s="198"/>
      <c r="GY22" s="198"/>
      <c r="GZ22" s="198"/>
      <c r="HA22" s="198"/>
      <c r="HB22" s="198"/>
      <c r="HC22" s="198"/>
      <c r="HD22" s="198"/>
      <c r="HE22" s="198"/>
      <c r="HF22" s="198"/>
      <c r="HG22" s="198"/>
      <c r="HH22" s="198"/>
      <c r="HI22" s="198"/>
      <c r="HJ22" s="198"/>
      <c r="HK22" s="198"/>
      <c r="HL22" s="198"/>
      <c r="HM22" s="198"/>
      <c r="HN22" s="198"/>
      <c r="HO22" s="198"/>
      <c r="HP22" s="198"/>
      <c r="HQ22" s="198"/>
      <c r="HR22" s="198"/>
      <c r="HS22" s="198"/>
      <c r="HT22" s="198"/>
      <c r="HU22" s="198"/>
      <c r="HV22" s="198"/>
      <c r="HW22" s="198"/>
      <c r="HX22" s="198"/>
      <c r="HY22" s="198"/>
      <c r="HZ22" s="198"/>
      <c r="IA22" s="198"/>
      <c r="IB22" s="198"/>
      <c r="IC22" s="198"/>
      <c r="ID22" s="198"/>
      <c r="IE22" s="198"/>
      <c r="IF22" s="198"/>
      <c r="IG22" s="198"/>
      <c r="IH22" s="198"/>
      <c r="II22" s="198"/>
      <c r="IJ22" s="198"/>
      <c r="IK22" s="198"/>
    </row>
    <row r="23" spans="1:245">
      <c r="A23" s="1709">
        <v>6</v>
      </c>
      <c r="B23" s="1611"/>
      <c r="C23" s="1633" t="s">
        <v>1987</v>
      </c>
      <c r="D23" s="1715"/>
      <c r="E23" s="1715"/>
      <c r="F23" s="1716"/>
      <c r="G23" s="1717"/>
      <c r="H23" s="1715"/>
      <c r="I23" s="1718"/>
      <c r="J23" s="266"/>
      <c r="K23" s="267"/>
      <c r="L23" s="1718"/>
      <c r="M23" s="267">
        <f>D23+E23-F23+G23-H23-J23+L23</f>
        <v>0</v>
      </c>
      <c r="N23" s="1713">
        <v>6</v>
      </c>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FL23" s="198"/>
      <c r="FM23" s="198"/>
      <c r="FN23" s="198"/>
      <c r="FO23" s="198"/>
      <c r="FP23" s="198"/>
      <c r="FQ23" s="198"/>
      <c r="FR23" s="198"/>
      <c r="FS23" s="198"/>
      <c r="FT23" s="198"/>
      <c r="FU23" s="198"/>
      <c r="FV23" s="198"/>
      <c r="FW23" s="198"/>
      <c r="FX23" s="198"/>
      <c r="FY23" s="198"/>
      <c r="FZ23" s="198"/>
      <c r="GA23" s="198"/>
      <c r="GB23" s="198"/>
      <c r="GC23" s="198"/>
      <c r="GD23" s="198"/>
      <c r="GE23" s="198"/>
      <c r="GF23" s="198"/>
      <c r="GG23" s="198"/>
      <c r="GH23" s="198"/>
      <c r="GI23" s="198"/>
      <c r="GJ23" s="198"/>
      <c r="GK23" s="198"/>
      <c r="GL23" s="198"/>
      <c r="GM23" s="198"/>
      <c r="GN23" s="198"/>
      <c r="GO23" s="198"/>
      <c r="GP23" s="198"/>
      <c r="GQ23" s="198"/>
      <c r="GR23" s="198"/>
      <c r="GS23" s="198"/>
      <c r="GT23" s="198"/>
      <c r="GU23" s="198"/>
      <c r="GV23" s="198"/>
      <c r="GW23" s="198"/>
      <c r="GX23" s="198"/>
      <c r="GY23" s="198"/>
      <c r="GZ23" s="198"/>
      <c r="HA23" s="198"/>
      <c r="HB23" s="198"/>
      <c r="HC23" s="198"/>
      <c r="HD23" s="198"/>
      <c r="HE23" s="198"/>
      <c r="HF23" s="198"/>
      <c r="HG23" s="198"/>
      <c r="HH23" s="198"/>
      <c r="HI23" s="198"/>
      <c r="HJ23" s="198"/>
      <c r="HK23" s="198"/>
      <c r="HL23" s="198"/>
      <c r="HM23" s="198"/>
      <c r="HN23" s="198"/>
      <c r="HO23" s="198"/>
      <c r="HP23" s="198"/>
      <c r="HQ23" s="198"/>
      <c r="HR23" s="198"/>
      <c r="HS23" s="198"/>
      <c r="HT23" s="198"/>
      <c r="HU23" s="198"/>
      <c r="HV23" s="198"/>
      <c r="HW23" s="198"/>
      <c r="HX23" s="198"/>
      <c r="HY23" s="198"/>
      <c r="HZ23" s="198"/>
      <c r="IA23" s="198"/>
      <c r="IB23" s="198"/>
      <c r="IC23" s="198"/>
      <c r="ID23" s="198"/>
      <c r="IE23" s="198"/>
      <c r="IF23" s="198"/>
      <c r="IG23" s="198"/>
      <c r="IH23" s="198"/>
      <c r="II23" s="198"/>
      <c r="IJ23" s="198"/>
      <c r="IK23" s="198"/>
    </row>
    <row r="24" spans="1:245">
      <c r="A24" s="1709">
        <v>7</v>
      </c>
      <c r="B24" s="1611"/>
      <c r="C24" s="1633"/>
      <c r="D24" s="1715"/>
      <c r="E24" s="1715"/>
      <c r="F24" s="1716"/>
      <c r="G24" s="1717"/>
      <c r="H24" s="1715"/>
      <c r="I24" s="1718"/>
      <c r="J24" s="266"/>
      <c r="K24" s="267"/>
      <c r="L24" s="1718"/>
      <c r="M24" s="267">
        <f>D24+E24-F24+G24-H24-J24+L24</f>
        <v>0</v>
      </c>
      <c r="N24" s="1713">
        <v>7</v>
      </c>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8"/>
      <c r="ER24" s="198"/>
      <c r="ES24" s="198"/>
      <c r="ET24" s="198"/>
      <c r="EU24" s="198"/>
      <c r="EV24" s="198"/>
      <c r="EW24" s="198"/>
      <c r="EX24" s="198"/>
      <c r="EY24" s="198"/>
      <c r="EZ24" s="198"/>
      <c r="FA24" s="198"/>
      <c r="FB24" s="198"/>
      <c r="FC24" s="198"/>
      <c r="FD24" s="198"/>
      <c r="FE24" s="198"/>
      <c r="FF24" s="198"/>
      <c r="FG24" s="198"/>
      <c r="FH24" s="198"/>
      <c r="FI24" s="198"/>
      <c r="FJ24" s="198"/>
      <c r="FK24" s="198"/>
      <c r="FL24" s="198"/>
      <c r="FM24" s="198"/>
      <c r="FN24" s="198"/>
      <c r="FO24" s="198"/>
      <c r="FP24" s="198"/>
      <c r="FQ24" s="198"/>
      <c r="FR24" s="198"/>
      <c r="FS24" s="198"/>
      <c r="FT24" s="198"/>
      <c r="FU24" s="198"/>
      <c r="FV24" s="198"/>
      <c r="FW24" s="198"/>
      <c r="FX24" s="198"/>
      <c r="FY24" s="198"/>
      <c r="FZ24" s="198"/>
      <c r="GA24" s="198"/>
      <c r="GB24" s="198"/>
      <c r="GC24" s="198"/>
      <c r="GD24" s="198"/>
      <c r="GE24" s="198"/>
      <c r="GF24" s="198"/>
      <c r="GG24" s="198"/>
      <c r="GH24" s="198"/>
      <c r="GI24" s="198"/>
      <c r="GJ24" s="198"/>
      <c r="GK24" s="198"/>
      <c r="GL24" s="198"/>
      <c r="GM24" s="198"/>
      <c r="GN24" s="198"/>
      <c r="GO24" s="198"/>
      <c r="GP24" s="198"/>
      <c r="GQ24" s="198"/>
      <c r="GR24" s="198"/>
      <c r="GS24" s="198"/>
      <c r="GT24" s="198"/>
      <c r="GU24" s="198"/>
      <c r="GV24" s="198"/>
      <c r="GW24" s="198"/>
      <c r="GX24" s="198"/>
      <c r="GY24" s="198"/>
      <c r="GZ24" s="198"/>
      <c r="HA24" s="198"/>
      <c r="HB24" s="198"/>
      <c r="HC24" s="198"/>
      <c r="HD24" s="198"/>
      <c r="HE24" s="198"/>
      <c r="HF24" s="198"/>
      <c r="HG24" s="198"/>
      <c r="HH24" s="198"/>
      <c r="HI24" s="198"/>
      <c r="HJ24" s="198"/>
      <c r="HK24" s="198"/>
      <c r="HL24" s="198"/>
      <c r="HM24" s="198"/>
      <c r="HN24" s="198"/>
      <c r="HO24" s="198"/>
      <c r="HP24" s="198"/>
      <c r="HQ24" s="198"/>
      <c r="HR24" s="198"/>
      <c r="HS24" s="198"/>
      <c r="HT24" s="198"/>
      <c r="HU24" s="198"/>
      <c r="HV24" s="198"/>
      <c r="HW24" s="198"/>
      <c r="HX24" s="198"/>
      <c r="HY24" s="198"/>
      <c r="HZ24" s="198"/>
      <c r="IA24" s="198"/>
      <c r="IB24" s="198"/>
      <c r="IC24" s="198"/>
      <c r="ID24" s="198"/>
      <c r="IE24" s="198"/>
      <c r="IF24" s="198"/>
      <c r="IG24" s="198"/>
      <c r="IH24" s="198"/>
      <c r="II24" s="198"/>
      <c r="IJ24" s="198"/>
      <c r="IK24" s="198"/>
    </row>
    <row r="25" spans="1:245">
      <c r="A25" s="1709">
        <v>8</v>
      </c>
      <c r="B25" s="1611"/>
      <c r="C25" s="1633"/>
      <c r="D25" s="1715"/>
      <c r="E25" s="1715"/>
      <c r="F25" s="1716"/>
      <c r="G25" s="1717"/>
      <c r="H25" s="1715"/>
      <c r="I25" s="1718"/>
      <c r="J25" s="266"/>
      <c r="K25" s="267"/>
      <c r="L25" s="1718"/>
      <c r="M25" s="267">
        <f>D25+E25-F25+G25-H25-J25+L25</f>
        <v>0</v>
      </c>
      <c r="N25" s="1713">
        <v>8</v>
      </c>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8"/>
      <c r="EA25" s="198"/>
      <c r="EB25" s="198"/>
      <c r="EC25" s="198"/>
      <c r="ED25" s="198"/>
      <c r="EE25" s="198"/>
      <c r="EF25" s="198"/>
      <c r="EG25" s="198"/>
      <c r="EH25" s="198"/>
      <c r="EI25" s="198"/>
      <c r="EJ25" s="198"/>
      <c r="EK25" s="198"/>
      <c r="EL25" s="198"/>
      <c r="EM25" s="198"/>
      <c r="EN25" s="198"/>
      <c r="EO25" s="198"/>
      <c r="EP25" s="198"/>
      <c r="EQ25" s="198"/>
      <c r="ER25" s="198"/>
      <c r="ES25" s="198"/>
      <c r="ET25" s="198"/>
      <c r="EU25" s="198"/>
      <c r="EV25" s="198"/>
      <c r="EW25" s="198"/>
      <c r="EX25" s="198"/>
      <c r="EY25" s="198"/>
      <c r="EZ25" s="198"/>
      <c r="FA25" s="198"/>
      <c r="FB25" s="198"/>
      <c r="FC25" s="198"/>
      <c r="FD25" s="198"/>
      <c r="FE25" s="198"/>
      <c r="FF25" s="198"/>
      <c r="FG25" s="198"/>
      <c r="FH25" s="198"/>
      <c r="FI25" s="198"/>
      <c r="FJ25" s="198"/>
      <c r="FK25" s="198"/>
      <c r="FL25" s="198"/>
      <c r="FM25" s="198"/>
      <c r="FN25" s="198"/>
      <c r="FO25" s="198"/>
      <c r="FP25" s="198"/>
      <c r="FQ25" s="198"/>
      <c r="FR25" s="198"/>
      <c r="FS25" s="198"/>
      <c r="FT25" s="198"/>
      <c r="FU25" s="198"/>
      <c r="FV25" s="198"/>
      <c r="FW25" s="198"/>
      <c r="FX25" s="198"/>
      <c r="FY25" s="198"/>
      <c r="FZ25" s="198"/>
      <c r="GA25" s="198"/>
      <c r="GB25" s="198"/>
      <c r="GC25" s="198"/>
      <c r="GD25" s="198"/>
      <c r="GE25" s="198"/>
      <c r="GF25" s="198"/>
      <c r="GG25" s="198"/>
      <c r="GH25" s="198"/>
      <c r="GI25" s="198"/>
      <c r="GJ25" s="198"/>
      <c r="GK25" s="198"/>
      <c r="GL25" s="198"/>
      <c r="GM25" s="198"/>
      <c r="GN25" s="198"/>
      <c r="GO25" s="198"/>
      <c r="GP25" s="198"/>
      <c r="GQ25" s="198"/>
      <c r="GR25" s="198"/>
      <c r="GS25" s="198"/>
      <c r="GT25" s="198"/>
      <c r="GU25" s="198"/>
      <c r="GV25" s="198"/>
      <c r="GW25" s="198"/>
      <c r="GX25" s="198"/>
      <c r="GY25" s="198"/>
      <c r="GZ25" s="198"/>
      <c r="HA25" s="198"/>
      <c r="HB25" s="198"/>
      <c r="HC25" s="198"/>
      <c r="HD25" s="198"/>
      <c r="HE25" s="198"/>
      <c r="HF25" s="198"/>
      <c r="HG25" s="198"/>
      <c r="HH25" s="198"/>
      <c r="HI25" s="198"/>
      <c r="HJ25" s="198"/>
      <c r="HK25" s="198"/>
      <c r="HL25" s="198"/>
      <c r="HM25" s="198"/>
      <c r="HN25" s="198"/>
      <c r="HO25" s="198"/>
      <c r="HP25" s="198"/>
      <c r="HQ25" s="198"/>
      <c r="HR25" s="198"/>
      <c r="HS25" s="198"/>
      <c r="HT25" s="198"/>
      <c r="HU25" s="198"/>
      <c r="HV25" s="198"/>
      <c r="HW25" s="198"/>
      <c r="HX25" s="198"/>
      <c r="HY25" s="198"/>
      <c r="HZ25" s="198"/>
      <c r="IA25" s="198"/>
      <c r="IB25" s="198"/>
      <c r="IC25" s="198"/>
      <c r="ID25" s="198"/>
      <c r="IE25" s="198"/>
      <c r="IF25" s="198"/>
      <c r="IG25" s="198"/>
      <c r="IH25" s="198"/>
      <c r="II25" s="198"/>
      <c r="IJ25" s="198"/>
      <c r="IK25" s="198"/>
    </row>
    <row r="26" spans="1:245" ht="15.75">
      <c r="A26" s="1709">
        <v>9</v>
      </c>
      <c r="B26" s="1611"/>
      <c r="C26" s="1633" t="s">
        <v>386</v>
      </c>
      <c r="D26" s="1715">
        <f>D22+SUM(D23:D25)</f>
        <v>659859527.33950102</v>
      </c>
      <c r="E26" s="1715">
        <f>E22+SUM(E23:E25)</f>
        <v>43081000.660498977</v>
      </c>
      <c r="F26" s="1716">
        <f>F22+SUM(F23:F25)</f>
        <v>0</v>
      </c>
      <c r="G26" s="1717">
        <f>G22+SUM(G23:G25)</f>
        <v>0</v>
      </c>
      <c r="H26" s="1715">
        <f>H22+SUM(H23:H25)</f>
        <v>0</v>
      </c>
      <c r="I26" s="1718"/>
      <c r="J26" s="267">
        <f>J22+SUM(J23:J25)</f>
        <v>0</v>
      </c>
      <c r="K26" s="267"/>
      <c r="L26" s="267">
        <f>L22+SUM(L23:L25)</f>
        <v>0</v>
      </c>
      <c r="M26" s="1715">
        <f>M22+SUM(M23:M25)</f>
        <v>702940528</v>
      </c>
      <c r="N26" s="1713">
        <v>9</v>
      </c>
      <c r="O26" s="1719"/>
      <c r="P26" s="1720"/>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8"/>
      <c r="EA26" s="198"/>
      <c r="EB26" s="198"/>
      <c r="EC26" s="198"/>
      <c r="ED26" s="198"/>
      <c r="EE26" s="198"/>
      <c r="EF26" s="198"/>
      <c r="EG26" s="198"/>
      <c r="EH26" s="198"/>
      <c r="EI26" s="198"/>
      <c r="EJ26" s="198"/>
      <c r="EK26" s="198"/>
      <c r="EL26" s="198"/>
      <c r="EM26" s="198"/>
      <c r="EN26" s="198"/>
      <c r="EO26" s="198"/>
      <c r="EP26" s="198"/>
      <c r="EQ26" s="198"/>
      <c r="ER26" s="198"/>
      <c r="ES26" s="198"/>
      <c r="ET26" s="198"/>
      <c r="EU26" s="198"/>
      <c r="EV26" s="198"/>
      <c r="EW26" s="198"/>
      <c r="EX26" s="198"/>
      <c r="EY26" s="198"/>
      <c r="EZ26" s="198"/>
      <c r="FA26" s="198"/>
      <c r="FB26" s="198"/>
      <c r="FC26" s="198"/>
      <c r="FD26" s="198"/>
      <c r="FE26" s="198"/>
      <c r="FF26" s="198"/>
      <c r="FG26" s="198"/>
      <c r="FH26" s="198"/>
      <c r="FI26" s="198"/>
      <c r="FJ26" s="198"/>
      <c r="FK26" s="198"/>
      <c r="FL26" s="198"/>
      <c r="FM26" s="198"/>
      <c r="FN26" s="198"/>
      <c r="FO26" s="198"/>
      <c r="FP26" s="198"/>
      <c r="FQ26" s="198"/>
      <c r="FR26" s="198"/>
      <c r="FS26" s="198"/>
      <c r="FT26" s="198"/>
      <c r="FU26" s="198"/>
      <c r="FV26" s="198"/>
      <c r="FW26" s="198"/>
      <c r="FX26" s="198"/>
      <c r="FY26" s="198"/>
      <c r="FZ26" s="198"/>
      <c r="GA26" s="198"/>
      <c r="GB26" s="198"/>
      <c r="GC26" s="198"/>
      <c r="GD26" s="198"/>
      <c r="GE26" s="198"/>
      <c r="GF26" s="198"/>
      <c r="GG26" s="198"/>
      <c r="GH26" s="198"/>
      <c r="GI26" s="198"/>
      <c r="GJ26" s="198"/>
      <c r="GK26" s="198"/>
      <c r="GL26" s="198"/>
      <c r="GM26" s="198"/>
      <c r="GN26" s="198"/>
      <c r="GO26" s="198"/>
      <c r="GP26" s="198"/>
      <c r="GQ26" s="198"/>
      <c r="GR26" s="198"/>
      <c r="GS26" s="198"/>
      <c r="GT26" s="198"/>
      <c r="GU26" s="198"/>
      <c r="GV26" s="198"/>
      <c r="GW26" s="198"/>
      <c r="GX26" s="198"/>
      <c r="GY26" s="198"/>
      <c r="GZ26" s="198"/>
      <c r="HA26" s="198"/>
      <c r="HB26" s="198"/>
      <c r="HC26" s="198"/>
      <c r="HD26" s="198"/>
      <c r="HE26" s="198"/>
      <c r="HF26" s="198"/>
      <c r="HG26" s="198"/>
      <c r="HH26" s="198"/>
      <c r="HI26" s="198"/>
      <c r="HJ26" s="198"/>
      <c r="HK26" s="198"/>
      <c r="HL26" s="198"/>
      <c r="HM26" s="198"/>
      <c r="HN26" s="198"/>
      <c r="HO26" s="198"/>
      <c r="HP26" s="198"/>
      <c r="HQ26" s="198"/>
      <c r="HR26" s="198"/>
      <c r="HS26" s="198"/>
      <c r="HT26" s="198"/>
      <c r="HU26" s="198"/>
      <c r="HV26" s="198"/>
      <c r="HW26" s="198"/>
      <c r="HX26" s="198"/>
      <c r="HY26" s="198"/>
      <c r="HZ26" s="198"/>
      <c r="IA26" s="198"/>
      <c r="IB26" s="198"/>
      <c r="IC26" s="198"/>
      <c r="ID26" s="198"/>
      <c r="IE26" s="198"/>
      <c r="IF26" s="198"/>
      <c r="IG26" s="198"/>
      <c r="IH26" s="198"/>
      <c r="II26" s="198"/>
      <c r="IJ26" s="198"/>
      <c r="IK26" s="198"/>
    </row>
    <row r="27" spans="1:245">
      <c r="A27" s="1701"/>
      <c r="C27" s="1595"/>
      <c r="D27" s="1721"/>
      <c r="E27" s="1722"/>
      <c r="F27" s="1723"/>
      <c r="G27" s="1724"/>
      <c r="H27" s="1722"/>
      <c r="I27" s="1725"/>
      <c r="J27" s="1722"/>
      <c r="K27" s="1725"/>
      <c r="L27" s="1722"/>
      <c r="M27" s="1726"/>
      <c r="N27" s="1704"/>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FL27" s="198"/>
      <c r="FM27" s="198"/>
      <c r="FN27" s="198"/>
      <c r="FO27" s="198"/>
      <c r="FP27" s="198"/>
      <c r="FQ27" s="198"/>
      <c r="FR27" s="198"/>
      <c r="FS27" s="198"/>
      <c r="FT27" s="198"/>
      <c r="FU27" s="198"/>
      <c r="FV27" s="198"/>
      <c r="FW27" s="198"/>
      <c r="FX27" s="198"/>
      <c r="FY27" s="198"/>
      <c r="FZ27" s="198"/>
      <c r="GA27" s="198"/>
      <c r="GB27" s="198"/>
      <c r="GC27" s="198"/>
      <c r="GD27" s="198"/>
      <c r="GE27" s="198"/>
      <c r="GF27" s="198"/>
      <c r="GG27" s="198"/>
      <c r="GH27" s="198"/>
      <c r="GI27" s="198"/>
      <c r="GJ27" s="198"/>
      <c r="GK27" s="198"/>
      <c r="GL27" s="198"/>
      <c r="GM27" s="198"/>
      <c r="GN27" s="198"/>
      <c r="GO27" s="198"/>
      <c r="GP27" s="198"/>
      <c r="GQ27" s="198"/>
      <c r="GR27" s="198"/>
      <c r="GS27" s="198"/>
      <c r="GT27" s="198"/>
      <c r="GU27" s="198"/>
      <c r="GV27" s="198"/>
      <c r="GW27" s="198"/>
      <c r="GX27" s="198"/>
      <c r="GY27" s="198"/>
      <c r="GZ27" s="198"/>
      <c r="HA27" s="198"/>
      <c r="HB27" s="198"/>
      <c r="HC27" s="198"/>
      <c r="HD27" s="198"/>
      <c r="HE27" s="198"/>
      <c r="HF27" s="198"/>
      <c r="HG27" s="198"/>
      <c r="HH27" s="198"/>
      <c r="HI27" s="198"/>
      <c r="HJ27" s="198"/>
      <c r="HK27" s="198"/>
      <c r="HL27" s="198"/>
      <c r="HM27" s="198"/>
      <c r="HN27" s="198"/>
      <c r="HO27" s="198"/>
      <c r="HP27" s="198"/>
      <c r="HQ27" s="198"/>
      <c r="HR27" s="198"/>
      <c r="HS27" s="198"/>
      <c r="HT27" s="198"/>
      <c r="HU27" s="198"/>
      <c r="HV27" s="198"/>
      <c r="HW27" s="198"/>
      <c r="HX27" s="198"/>
      <c r="HY27" s="198"/>
      <c r="HZ27" s="198"/>
      <c r="IA27" s="198"/>
      <c r="IB27" s="198"/>
      <c r="IC27" s="198"/>
      <c r="ID27" s="198"/>
      <c r="IE27" s="198"/>
      <c r="IF27" s="198"/>
      <c r="IG27" s="198"/>
      <c r="IH27" s="198"/>
      <c r="II27" s="198"/>
      <c r="IJ27" s="198"/>
      <c r="IK27" s="198"/>
    </row>
    <row r="28" spans="1:245">
      <c r="A28" s="1709">
        <v>10</v>
      </c>
      <c r="B28" s="1611"/>
      <c r="C28" s="1633" t="s">
        <v>1175</v>
      </c>
      <c r="D28" s="266"/>
      <c r="E28" s="1718"/>
      <c r="F28" s="1716"/>
      <c r="G28" s="1635"/>
      <c r="H28" s="1718"/>
      <c r="I28" s="1727"/>
      <c r="J28" s="1718"/>
      <c r="K28" s="1727"/>
      <c r="L28" s="1718"/>
      <c r="M28" s="1715"/>
      <c r="N28" s="1713">
        <v>10</v>
      </c>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FL28" s="198"/>
      <c r="FM28" s="198"/>
      <c r="FN28" s="198"/>
      <c r="FO28" s="198"/>
      <c r="FP28" s="198"/>
      <c r="FQ28" s="198"/>
      <c r="FR28" s="198"/>
      <c r="FS28" s="198"/>
      <c r="FT28" s="198"/>
      <c r="FU28" s="198"/>
      <c r="FV28" s="198"/>
      <c r="FW28" s="198"/>
      <c r="FX28" s="198"/>
      <c r="FY28" s="198"/>
      <c r="FZ28" s="198"/>
      <c r="GA28" s="198"/>
      <c r="GB28" s="198"/>
      <c r="GC28" s="198"/>
      <c r="GD28" s="198"/>
      <c r="GE28" s="198"/>
      <c r="GF28" s="198"/>
      <c r="GG28" s="198"/>
      <c r="GH28" s="198"/>
      <c r="GI28" s="198"/>
      <c r="GJ28" s="198"/>
      <c r="GK28" s="198"/>
      <c r="GL28" s="198"/>
      <c r="GM28" s="198"/>
      <c r="GN28" s="198"/>
      <c r="GO28" s="198"/>
      <c r="GP28" s="198"/>
      <c r="GQ28" s="198"/>
      <c r="GR28" s="198"/>
      <c r="GS28" s="198"/>
      <c r="GT28" s="198"/>
      <c r="GU28" s="198"/>
      <c r="GV28" s="198"/>
      <c r="GW28" s="198"/>
      <c r="GX28" s="198"/>
      <c r="GY28" s="198"/>
      <c r="GZ28" s="198"/>
      <c r="HA28" s="198"/>
      <c r="HB28" s="198"/>
      <c r="HC28" s="198"/>
      <c r="HD28" s="198"/>
      <c r="HE28" s="198"/>
      <c r="HF28" s="198"/>
      <c r="HG28" s="198"/>
      <c r="HH28" s="198"/>
      <c r="HI28" s="198"/>
      <c r="HJ28" s="198"/>
      <c r="HK28" s="198"/>
      <c r="HL28" s="198"/>
      <c r="HM28" s="198"/>
      <c r="HN28" s="198"/>
      <c r="HO28" s="198"/>
      <c r="HP28" s="198"/>
      <c r="HQ28" s="198"/>
      <c r="HR28" s="198"/>
      <c r="HS28" s="198"/>
      <c r="HT28" s="198"/>
      <c r="HU28" s="198"/>
      <c r="HV28" s="198"/>
      <c r="HW28" s="198"/>
      <c r="HX28" s="198"/>
      <c r="HY28" s="198"/>
      <c r="HZ28" s="198"/>
      <c r="IA28" s="198"/>
      <c r="IB28" s="198"/>
      <c r="IC28" s="198"/>
      <c r="ID28" s="198"/>
      <c r="IE28" s="198"/>
      <c r="IF28" s="198"/>
      <c r="IG28" s="198"/>
      <c r="IH28" s="198"/>
      <c r="II28" s="198"/>
      <c r="IJ28" s="198"/>
      <c r="IK28" s="198"/>
    </row>
    <row r="29" spans="1:245">
      <c r="A29" s="1709">
        <v>11</v>
      </c>
      <c r="B29" s="1611"/>
      <c r="C29" s="1633" t="s">
        <v>1176</v>
      </c>
      <c r="D29" s="1728">
        <f>595508736/702940528*D26</f>
        <v>559011889.92691529</v>
      </c>
      <c r="E29" s="1715">
        <f>+M29-D29</f>
        <v>36496846.002294421</v>
      </c>
      <c r="F29" s="1716"/>
      <c r="G29" s="1717"/>
      <c r="H29" s="267"/>
      <c r="I29" s="1718"/>
      <c r="J29" s="266"/>
      <c r="K29" s="267"/>
      <c r="L29" s="1718"/>
      <c r="M29" s="267">
        <v>595508735.92920971</v>
      </c>
      <c r="N29" s="1713">
        <v>11</v>
      </c>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8"/>
      <c r="FX29" s="198"/>
      <c r="FY29" s="198"/>
      <c r="FZ29" s="198"/>
      <c r="GA29" s="198"/>
      <c r="GB29" s="198"/>
      <c r="GC29" s="198"/>
      <c r="GD29" s="198"/>
      <c r="GE29" s="198"/>
      <c r="GF29" s="198"/>
      <c r="GG29" s="198"/>
      <c r="GH29" s="198"/>
      <c r="GI29" s="198"/>
      <c r="GJ29" s="198"/>
      <c r="GK29" s="198"/>
      <c r="GL29" s="198"/>
      <c r="GM29" s="198"/>
      <c r="GN29" s="198"/>
      <c r="GO29" s="198"/>
      <c r="GP29" s="198"/>
      <c r="GQ29" s="198"/>
      <c r="GR29" s="198"/>
      <c r="GS29" s="198"/>
      <c r="GT29" s="198"/>
      <c r="GU29" s="198"/>
      <c r="GV29" s="198"/>
      <c r="GW29" s="198"/>
      <c r="GX29" s="198"/>
      <c r="GY29" s="198"/>
      <c r="GZ29" s="198"/>
      <c r="HA29" s="198"/>
      <c r="HB29" s="198"/>
      <c r="HC29" s="198"/>
      <c r="HD29" s="198"/>
      <c r="HE29" s="198"/>
      <c r="HF29" s="198"/>
      <c r="HG29" s="198"/>
      <c r="HH29" s="198"/>
      <c r="HI29" s="198"/>
      <c r="HJ29" s="198"/>
      <c r="HK29" s="198"/>
      <c r="HL29" s="198"/>
      <c r="HM29" s="198"/>
      <c r="HN29" s="198"/>
      <c r="HO29" s="198"/>
      <c r="HP29" s="198"/>
      <c r="HQ29" s="198"/>
      <c r="HR29" s="198"/>
      <c r="HS29" s="198"/>
      <c r="HT29" s="198"/>
      <c r="HU29" s="198"/>
      <c r="HV29" s="198"/>
      <c r="HW29" s="198"/>
      <c r="HX29" s="198"/>
      <c r="HY29" s="198"/>
      <c r="HZ29" s="198"/>
      <c r="IA29" s="198"/>
      <c r="IB29" s="198"/>
      <c r="IC29" s="198"/>
      <c r="ID29" s="198"/>
      <c r="IE29" s="198"/>
      <c r="IF29" s="198"/>
      <c r="IG29" s="198"/>
      <c r="IH29" s="198"/>
      <c r="II29" s="198"/>
      <c r="IJ29" s="198"/>
      <c r="IK29" s="198"/>
    </row>
    <row r="30" spans="1:245" ht="15.75">
      <c r="A30" s="1709">
        <v>12</v>
      </c>
      <c r="B30" s="1611"/>
      <c r="C30" s="1633" t="s">
        <v>1177</v>
      </c>
      <c r="D30" s="1728">
        <f>107431792/702940528*D26</f>
        <v>100847637.41258575</v>
      </c>
      <c r="E30" s="1650">
        <f>+M30-D30</f>
        <v>6584154.3371025175</v>
      </c>
      <c r="F30" s="1716"/>
      <c r="G30" s="1717"/>
      <c r="H30" s="1715"/>
      <c r="I30" s="1727"/>
      <c r="J30" s="1729"/>
      <c r="K30" s="1730"/>
      <c r="L30" s="1727"/>
      <c r="M30" s="267">
        <v>107431791.74968827</v>
      </c>
      <c r="N30" s="1713">
        <v>12</v>
      </c>
      <c r="O30" s="1731"/>
      <c r="P30" s="1720"/>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8"/>
      <c r="EA30" s="198"/>
      <c r="EB30" s="198"/>
      <c r="EC30" s="198"/>
      <c r="ED30" s="198"/>
      <c r="EE30" s="198"/>
      <c r="EF30" s="198"/>
      <c r="EG30" s="198"/>
      <c r="EH30" s="198"/>
      <c r="EI30" s="198"/>
      <c r="EJ30" s="198"/>
      <c r="EK30" s="198"/>
      <c r="EL30" s="198"/>
      <c r="EM30" s="198"/>
      <c r="EN30" s="198"/>
      <c r="EO30" s="198"/>
      <c r="EP30" s="198"/>
      <c r="EQ30" s="198"/>
      <c r="ER30" s="198"/>
      <c r="ES30" s="198"/>
      <c r="ET30" s="198"/>
      <c r="EU30" s="198"/>
      <c r="EV30" s="198"/>
      <c r="EW30" s="198"/>
      <c r="EX30" s="198"/>
      <c r="EY30" s="198"/>
      <c r="EZ30" s="198"/>
      <c r="FA30" s="198"/>
      <c r="FB30" s="198"/>
      <c r="FC30" s="198"/>
      <c r="FD30" s="198"/>
      <c r="FE30" s="198"/>
      <c r="FF30" s="198"/>
      <c r="FG30" s="198"/>
      <c r="FH30" s="198"/>
      <c r="FI30" s="198"/>
      <c r="FJ30" s="198"/>
      <c r="FK30" s="198"/>
      <c r="FL30" s="198"/>
      <c r="FM30" s="198"/>
      <c r="FN30" s="198"/>
      <c r="FO30" s="198"/>
      <c r="FP30" s="198"/>
      <c r="FQ30" s="198"/>
      <c r="FR30" s="198"/>
      <c r="FS30" s="198"/>
      <c r="FT30" s="198"/>
      <c r="FU30" s="198"/>
      <c r="FV30" s="198"/>
      <c r="FW30" s="198"/>
      <c r="FX30" s="198"/>
      <c r="FY30" s="198"/>
      <c r="FZ30" s="198"/>
      <c r="GA30" s="198"/>
      <c r="GB30" s="198"/>
      <c r="GC30" s="198"/>
      <c r="GD30" s="198"/>
      <c r="GE30" s="198"/>
      <c r="GF30" s="198"/>
      <c r="GG30" s="198"/>
      <c r="GH30" s="198"/>
      <c r="GI30" s="198"/>
      <c r="GJ30" s="198"/>
      <c r="GK30" s="198"/>
      <c r="GL30" s="198"/>
      <c r="GM30" s="198"/>
      <c r="GN30" s="198"/>
      <c r="GO30" s="198"/>
      <c r="GP30" s="198"/>
      <c r="GQ30" s="198"/>
      <c r="GR30" s="198"/>
      <c r="GS30" s="198"/>
      <c r="GT30" s="198"/>
      <c r="GU30" s="198"/>
      <c r="GV30" s="198"/>
      <c r="GW30" s="198"/>
      <c r="GX30" s="198"/>
      <c r="GY30" s="198"/>
      <c r="GZ30" s="198"/>
      <c r="HA30" s="198"/>
      <c r="HB30" s="198"/>
      <c r="HC30" s="198"/>
      <c r="HD30" s="198"/>
      <c r="HE30" s="198"/>
      <c r="HF30" s="198"/>
      <c r="HG30" s="198"/>
      <c r="HH30" s="198"/>
      <c r="HI30" s="198"/>
      <c r="HJ30" s="198"/>
      <c r="HK30" s="198"/>
      <c r="HL30" s="198"/>
      <c r="HM30" s="198"/>
      <c r="HN30" s="198"/>
      <c r="HO30" s="198"/>
      <c r="HP30" s="198"/>
      <c r="HQ30" s="198"/>
      <c r="HR30" s="198"/>
      <c r="HS30" s="198"/>
      <c r="HT30" s="198"/>
      <c r="HU30" s="198"/>
      <c r="HV30" s="198"/>
      <c r="HW30" s="198"/>
      <c r="HX30" s="198"/>
      <c r="HY30" s="198"/>
      <c r="HZ30" s="198"/>
      <c r="IA30" s="198"/>
      <c r="IB30" s="198"/>
      <c r="IC30" s="198"/>
      <c r="ID30" s="198"/>
      <c r="IE30" s="198"/>
      <c r="IF30" s="198"/>
      <c r="IG30" s="198"/>
      <c r="IH30" s="198"/>
      <c r="II30" s="198"/>
      <c r="IJ30" s="198"/>
      <c r="IK30" s="198"/>
    </row>
    <row r="31" spans="1:245">
      <c r="A31" s="1709">
        <v>13</v>
      </c>
      <c r="B31" s="1611"/>
      <c r="C31" s="1633" t="s">
        <v>1178</v>
      </c>
      <c r="D31" s="1715"/>
      <c r="E31" s="1715"/>
      <c r="F31" s="1716"/>
      <c r="G31" s="1717"/>
      <c r="H31" s="1715"/>
      <c r="I31" s="1611"/>
      <c r="J31" s="266"/>
      <c r="K31" s="1703"/>
      <c r="L31" s="1718"/>
      <c r="M31" s="267"/>
      <c r="N31" s="1713">
        <v>13</v>
      </c>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FL31" s="198"/>
      <c r="FM31" s="198"/>
      <c r="FN31" s="198"/>
      <c r="FO31" s="198"/>
      <c r="FP31" s="198"/>
      <c r="FQ31" s="198"/>
      <c r="FR31" s="198"/>
      <c r="FS31" s="198"/>
      <c r="FT31" s="198"/>
      <c r="FU31" s="198"/>
      <c r="FV31" s="198"/>
      <c r="FW31" s="198"/>
      <c r="FX31" s="198"/>
      <c r="FY31" s="198"/>
      <c r="FZ31" s="198"/>
      <c r="GA31" s="198"/>
      <c r="GB31" s="198"/>
      <c r="GC31" s="198"/>
      <c r="GD31" s="198"/>
      <c r="GE31" s="198"/>
      <c r="GF31" s="198"/>
      <c r="GG31" s="198"/>
      <c r="GH31" s="198"/>
      <c r="GI31" s="198"/>
      <c r="GJ31" s="198"/>
      <c r="GK31" s="198"/>
      <c r="GL31" s="198"/>
      <c r="GM31" s="198"/>
      <c r="GN31" s="198"/>
      <c r="GO31" s="198"/>
      <c r="GP31" s="198"/>
      <c r="GQ31" s="198"/>
      <c r="GR31" s="198"/>
      <c r="GS31" s="198"/>
      <c r="GT31" s="198"/>
      <c r="GU31" s="198"/>
      <c r="GV31" s="198"/>
      <c r="GW31" s="198"/>
      <c r="GX31" s="198"/>
      <c r="GY31" s="198"/>
      <c r="GZ31" s="198"/>
      <c r="HA31" s="198"/>
      <c r="HB31" s="198"/>
      <c r="HC31" s="198"/>
      <c r="HD31" s="198"/>
      <c r="HE31" s="198"/>
      <c r="HF31" s="198"/>
      <c r="HG31" s="198"/>
      <c r="HH31" s="198"/>
      <c r="HI31" s="198"/>
      <c r="HJ31" s="198"/>
      <c r="HK31" s="198"/>
      <c r="HL31" s="198"/>
      <c r="HM31" s="198"/>
      <c r="HN31" s="198"/>
      <c r="HO31" s="198"/>
      <c r="HP31" s="198"/>
      <c r="HQ31" s="198"/>
      <c r="HR31" s="198"/>
      <c r="HS31" s="198"/>
      <c r="HT31" s="198"/>
      <c r="HU31" s="198"/>
      <c r="HV31" s="198"/>
      <c r="HW31" s="198"/>
      <c r="HX31" s="198"/>
      <c r="HY31" s="198"/>
      <c r="HZ31" s="198"/>
      <c r="IA31" s="198"/>
      <c r="IB31" s="198"/>
      <c r="IC31" s="198"/>
      <c r="ID31" s="198"/>
      <c r="IE31" s="198"/>
      <c r="IF31" s="198"/>
      <c r="IG31" s="198"/>
      <c r="IH31" s="198"/>
      <c r="II31" s="198"/>
      <c r="IJ31" s="198"/>
      <c r="IK31" s="198"/>
    </row>
    <row r="32" spans="1:245">
      <c r="A32" s="1653" t="s">
        <v>1179</v>
      </c>
      <c r="B32" s="1596"/>
      <c r="C32" s="1596"/>
      <c r="D32" s="1596"/>
      <c r="E32" s="1596"/>
      <c r="F32" s="1654"/>
      <c r="G32" s="1653" t="s">
        <v>1180</v>
      </c>
      <c r="H32" s="1596"/>
      <c r="I32" s="1596"/>
      <c r="J32" s="1596"/>
      <c r="K32" s="1596"/>
      <c r="L32" s="1596"/>
      <c r="M32" s="1596"/>
      <c r="N32" s="1654"/>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8"/>
      <c r="EA32" s="198"/>
      <c r="EB32" s="198"/>
      <c r="EC32" s="198"/>
      <c r="ED32" s="198"/>
      <c r="EE32" s="198"/>
      <c r="EF32" s="198"/>
      <c r="EG32" s="198"/>
      <c r="EH32" s="198"/>
      <c r="EI32" s="198"/>
      <c r="EJ32" s="198"/>
      <c r="EK32" s="198"/>
      <c r="EL32" s="198"/>
      <c r="EM32" s="198"/>
      <c r="EN32" s="198"/>
      <c r="EO32" s="198"/>
      <c r="EP32" s="198"/>
      <c r="EQ32" s="198"/>
      <c r="ER32" s="198"/>
      <c r="ES32" s="198"/>
      <c r="ET32" s="198"/>
      <c r="EU32" s="198"/>
      <c r="EV32" s="198"/>
      <c r="EW32" s="198"/>
      <c r="EX32" s="198"/>
      <c r="EY32" s="198"/>
      <c r="EZ32" s="198"/>
      <c r="FA32" s="198"/>
      <c r="FB32" s="198"/>
      <c r="FC32" s="198"/>
      <c r="FD32" s="198"/>
      <c r="FE32" s="198"/>
      <c r="FF32" s="198"/>
      <c r="FG32" s="198"/>
      <c r="FH32" s="198"/>
      <c r="FI32" s="198"/>
      <c r="FJ32" s="198"/>
      <c r="FK32" s="198"/>
      <c r="FL32" s="198"/>
      <c r="FM32" s="198"/>
      <c r="FN32" s="198"/>
      <c r="FO32" s="198"/>
      <c r="FP32" s="198"/>
      <c r="FQ32" s="198"/>
      <c r="FR32" s="198"/>
      <c r="FS32" s="198"/>
      <c r="FT32" s="198"/>
      <c r="FU32" s="198"/>
      <c r="FV32" s="198"/>
      <c r="FW32" s="198"/>
      <c r="FX32" s="198"/>
      <c r="FY32" s="198"/>
      <c r="FZ32" s="198"/>
      <c r="GA32" s="198"/>
      <c r="GB32" s="198"/>
      <c r="GC32" s="198"/>
      <c r="GD32" s="198"/>
      <c r="GE32" s="198"/>
      <c r="GF32" s="198"/>
      <c r="GG32" s="198"/>
      <c r="GH32" s="198"/>
      <c r="GI32" s="198"/>
      <c r="GJ32" s="198"/>
      <c r="GK32" s="198"/>
      <c r="GL32" s="198"/>
      <c r="GM32" s="198"/>
      <c r="GN32" s="198"/>
      <c r="GO32" s="198"/>
      <c r="GP32" s="198"/>
      <c r="GQ32" s="198"/>
      <c r="GR32" s="198"/>
      <c r="GS32" s="198"/>
      <c r="GT32" s="198"/>
      <c r="GU32" s="198"/>
      <c r="GV32" s="198"/>
      <c r="GW32" s="198"/>
      <c r="GX32" s="198"/>
      <c r="GY32" s="198"/>
      <c r="GZ32" s="198"/>
      <c r="HA32" s="198"/>
      <c r="HB32" s="198"/>
      <c r="HC32" s="198"/>
      <c r="HD32" s="198"/>
      <c r="HE32" s="198"/>
      <c r="HF32" s="198"/>
      <c r="HG32" s="198"/>
      <c r="HH32" s="198"/>
      <c r="HI32" s="198"/>
      <c r="HJ32" s="198"/>
      <c r="HK32" s="198"/>
      <c r="HL32" s="198"/>
      <c r="HM32" s="198"/>
      <c r="HN32" s="198"/>
      <c r="HO32" s="198"/>
      <c r="HP32" s="198"/>
      <c r="HQ32" s="198"/>
      <c r="HR32" s="198"/>
      <c r="HS32" s="198"/>
      <c r="HT32" s="198"/>
      <c r="HU32" s="198"/>
      <c r="HV32" s="198"/>
      <c r="HW32" s="198"/>
      <c r="HX32" s="198"/>
      <c r="HY32" s="198"/>
      <c r="HZ32" s="198"/>
      <c r="IA32" s="198"/>
      <c r="IB32" s="198"/>
      <c r="IC32" s="198"/>
      <c r="ID32" s="198"/>
      <c r="IE32" s="198"/>
      <c r="IF32" s="198"/>
      <c r="IG32" s="198"/>
      <c r="IH32" s="198"/>
      <c r="II32" s="198"/>
      <c r="IJ32" s="198"/>
      <c r="IK32" s="198"/>
    </row>
    <row r="33" spans="1:245">
      <c r="A33" s="1600"/>
      <c r="D33" s="1656"/>
      <c r="F33" s="1599"/>
      <c r="G33" s="1600"/>
      <c r="M33" s="1683"/>
      <c r="N33" s="1599"/>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198"/>
      <c r="DQ33" s="198"/>
      <c r="DR33" s="198"/>
      <c r="DS33" s="198"/>
      <c r="DT33" s="198"/>
      <c r="DU33" s="198"/>
      <c r="DV33" s="198"/>
      <c r="DW33" s="198"/>
      <c r="DX33" s="198"/>
      <c r="DY33" s="198"/>
      <c r="DZ33" s="198"/>
      <c r="EA33" s="198"/>
      <c r="EB33" s="198"/>
      <c r="EC33" s="198"/>
      <c r="ED33" s="198"/>
      <c r="EE33" s="198"/>
      <c r="EF33" s="198"/>
      <c r="EG33" s="198"/>
      <c r="EH33" s="198"/>
      <c r="EI33" s="198"/>
      <c r="EJ33" s="198"/>
      <c r="EK33" s="198"/>
      <c r="EL33" s="198"/>
      <c r="EM33" s="198"/>
      <c r="EN33" s="198"/>
      <c r="EO33" s="198"/>
      <c r="EP33" s="198"/>
      <c r="EQ33" s="198"/>
      <c r="ER33" s="198"/>
      <c r="ES33" s="198"/>
      <c r="ET33" s="198"/>
      <c r="EU33" s="198"/>
      <c r="EV33" s="198"/>
      <c r="EW33" s="198"/>
      <c r="EX33" s="198"/>
      <c r="EY33" s="198"/>
      <c r="EZ33" s="198"/>
      <c r="FA33" s="198"/>
      <c r="FB33" s="198"/>
      <c r="FC33" s="198"/>
      <c r="FD33" s="198"/>
      <c r="FE33" s="198"/>
      <c r="FF33" s="198"/>
      <c r="FG33" s="198"/>
      <c r="FH33" s="198"/>
      <c r="FI33" s="198"/>
      <c r="FJ33" s="198"/>
      <c r="FK33" s="198"/>
      <c r="FL33" s="198"/>
      <c r="FM33" s="198"/>
      <c r="FN33" s="198"/>
      <c r="FO33" s="198"/>
      <c r="FP33" s="198"/>
      <c r="FQ33" s="198"/>
      <c r="FR33" s="198"/>
      <c r="FS33" s="198"/>
      <c r="FT33" s="198"/>
      <c r="FU33" s="198"/>
      <c r="FV33" s="198"/>
      <c r="FW33" s="198"/>
      <c r="FX33" s="198"/>
      <c r="FY33" s="198"/>
      <c r="FZ33" s="198"/>
      <c r="GA33" s="198"/>
      <c r="GB33" s="198"/>
      <c r="GC33" s="198"/>
      <c r="GD33" s="198"/>
      <c r="GE33" s="198"/>
      <c r="GF33" s="198"/>
      <c r="GG33" s="198"/>
      <c r="GH33" s="198"/>
      <c r="GI33" s="198"/>
      <c r="GJ33" s="198"/>
      <c r="GK33" s="198"/>
      <c r="GL33" s="198"/>
      <c r="GM33" s="198"/>
      <c r="GN33" s="198"/>
      <c r="GO33" s="198"/>
      <c r="GP33" s="198"/>
      <c r="GQ33" s="198"/>
      <c r="GR33" s="198"/>
      <c r="GS33" s="198"/>
      <c r="GT33" s="198"/>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c r="IH33" s="198"/>
      <c r="II33" s="198"/>
      <c r="IJ33" s="198"/>
      <c r="IK33" s="198"/>
    </row>
    <row r="34" spans="1:245">
      <c r="A34" s="1600"/>
      <c r="D34" s="248"/>
      <c r="E34" s="248"/>
      <c r="F34" s="1732"/>
      <c r="G34" s="235"/>
      <c r="H34" s="248"/>
      <c r="M34" s="1656"/>
      <c r="N34" s="1732"/>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c r="DK34" s="198"/>
      <c r="DL34" s="198"/>
      <c r="DM34" s="198"/>
      <c r="DN34" s="198"/>
      <c r="DO34" s="198"/>
      <c r="DP34" s="198"/>
      <c r="DQ34" s="198"/>
      <c r="DR34" s="198"/>
      <c r="DS34" s="198"/>
      <c r="DT34" s="198"/>
      <c r="DU34" s="198"/>
      <c r="DV34" s="198"/>
      <c r="DW34" s="198"/>
      <c r="DX34" s="198"/>
      <c r="DY34" s="198"/>
      <c r="DZ34" s="198"/>
      <c r="EA34" s="198"/>
      <c r="EB34" s="198"/>
      <c r="EC34" s="198"/>
      <c r="ED34" s="198"/>
      <c r="EE34" s="198"/>
      <c r="EF34" s="198"/>
      <c r="EG34" s="198"/>
      <c r="EH34" s="198"/>
      <c r="EI34" s="198"/>
      <c r="EJ34" s="198"/>
      <c r="EK34" s="198"/>
      <c r="EL34" s="198"/>
      <c r="EM34" s="198"/>
      <c r="EN34" s="198"/>
      <c r="EO34" s="198"/>
      <c r="EP34" s="198"/>
      <c r="EQ34" s="198"/>
      <c r="ER34" s="198"/>
      <c r="ES34" s="198"/>
      <c r="ET34" s="198"/>
      <c r="EU34" s="198"/>
      <c r="EV34" s="198"/>
      <c r="EW34" s="198"/>
      <c r="EX34" s="198"/>
      <c r="EY34" s="198"/>
      <c r="EZ34" s="198"/>
      <c r="FA34" s="198"/>
      <c r="FB34" s="198"/>
      <c r="FC34" s="198"/>
      <c r="FD34" s="198"/>
      <c r="FE34" s="198"/>
      <c r="FF34" s="198"/>
      <c r="FG34" s="198"/>
      <c r="FH34" s="198"/>
      <c r="FI34" s="198"/>
      <c r="FJ34" s="198"/>
      <c r="FK34" s="198"/>
      <c r="FL34" s="198"/>
      <c r="FM34" s="198"/>
      <c r="FN34" s="198"/>
      <c r="FO34" s="198"/>
      <c r="FP34" s="198"/>
      <c r="FQ34" s="198"/>
      <c r="FR34" s="198"/>
      <c r="FS34" s="198"/>
      <c r="FT34" s="198"/>
      <c r="FU34" s="198"/>
      <c r="FV34" s="198"/>
      <c r="FW34" s="198"/>
      <c r="FX34" s="198"/>
      <c r="FY34" s="198"/>
      <c r="FZ34" s="198"/>
      <c r="GA34" s="198"/>
      <c r="GB34" s="198"/>
      <c r="GC34" s="198"/>
      <c r="GD34" s="198"/>
      <c r="GE34" s="198"/>
      <c r="GF34" s="198"/>
      <c r="GG34" s="198"/>
      <c r="GH34" s="198"/>
      <c r="GI34" s="198"/>
      <c r="GJ34" s="198"/>
      <c r="GK34" s="198"/>
      <c r="GL34" s="198"/>
      <c r="GM34" s="198"/>
      <c r="GN34" s="198"/>
      <c r="GO34" s="198"/>
      <c r="GP34" s="198"/>
      <c r="GQ34" s="198"/>
      <c r="GR34" s="198"/>
      <c r="GS34" s="198"/>
      <c r="GT34" s="198"/>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c r="IH34" s="198"/>
      <c r="II34" s="198"/>
      <c r="IJ34" s="198"/>
      <c r="IK34" s="198"/>
    </row>
    <row r="35" spans="1:245">
      <c r="A35" s="1600"/>
      <c r="D35" s="248"/>
      <c r="E35" s="248"/>
      <c r="F35" s="1732"/>
      <c r="G35" s="235"/>
      <c r="H35" s="248"/>
      <c r="M35" s="1683"/>
      <c r="N35" s="1732"/>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c r="DK35" s="198"/>
      <c r="DL35" s="198"/>
      <c r="DM35" s="198"/>
      <c r="DN35" s="198"/>
      <c r="DO35" s="198"/>
      <c r="DP35" s="198"/>
      <c r="DQ35" s="198"/>
      <c r="DR35" s="198"/>
      <c r="DS35" s="198"/>
      <c r="DT35" s="198"/>
      <c r="DU35" s="198"/>
      <c r="DV35" s="198"/>
      <c r="DW35" s="198"/>
      <c r="DX35" s="198"/>
      <c r="DY35" s="198"/>
      <c r="DZ35" s="198"/>
      <c r="EA35" s="198"/>
      <c r="EB35" s="198"/>
      <c r="EC35" s="198"/>
      <c r="ED35" s="198"/>
      <c r="EE35" s="198"/>
      <c r="EF35" s="198"/>
      <c r="EG35" s="198"/>
      <c r="EH35" s="198"/>
      <c r="EI35" s="198"/>
      <c r="EJ35" s="198"/>
      <c r="EK35" s="198"/>
      <c r="EL35" s="198"/>
      <c r="EM35" s="198"/>
      <c r="EN35" s="198"/>
      <c r="EO35" s="198"/>
      <c r="EP35" s="198"/>
      <c r="EQ35" s="198"/>
      <c r="ER35" s="198"/>
      <c r="ES35" s="198"/>
      <c r="ET35" s="198"/>
      <c r="EU35" s="198"/>
      <c r="EV35" s="198"/>
      <c r="EW35" s="198"/>
      <c r="EX35" s="198"/>
      <c r="EY35" s="198"/>
      <c r="EZ35" s="198"/>
      <c r="FA35" s="198"/>
      <c r="FB35" s="198"/>
      <c r="FC35" s="198"/>
      <c r="FD35" s="198"/>
      <c r="FE35" s="198"/>
      <c r="FF35" s="198"/>
      <c r="FG35" s="198"/>
      <c r="FH35" s="198"/>
      <c r="FI35" s="198"/>
      <c r="FJ35" s="198"/>
      <c r="FK35" s="198"/>
      <c r="FL35" s="198"/>
      <c r="FM35" s="198"/>
      <c r="FN35" s="198"/>
      <c r="FO35" s="198"/>
      <c r="FP35" s="198"/>
      <c r="FQ35" s="198"/>
      <c r="FR35" s="198"/>
      <c r="FS35" s="198"/>
      <c r="FT35" s="198"/>
      <c r="FU35" s="198"/>
      <c r="FV35" s="198"/>
      <c r="FW35" s="198"/>
      <c r="FX35" s="198"/>
      <c r="FY35" s="198"/>
      <c r="FZ35" s="198"/>
      <c r="GA35" s="198"/>
      <c r="GB35" s="198"/>
      <c r="GC35" s="198"/>
      <c r="GD35" s="198"/>
      <c r="GE35" s="198"/>
      <c r="GF35" s="198"/>
      <c r="GG35" s="198"/>
      <c r="GH35" s="198"/>
      <c r="GI35" s="198"/>
      <c r="GJ35" s="198"/>
      <c r="GK35" s="198"/>
      <c r="GL35" s="198"/>
      <c r="GM35" s="198"/>
      <c r="GN35" s="198"/>
      <c r="GO35" s="198"/>
      <c r="GP35" s="198"/>
      <c r="GQ35" s="198"/>
      <c r="GR35" s="198"/>
      <c r="GS35" s="198"/>
      <c r="GT35" s="198"/>
      <c r="GU35" s="198"/>
      <c r="GV35" s="198"/>
      <c r="GW35" s="198"/>
      <c r="GX35" s="198"/>
      <c r="GY35" s="198"/>
      <c r="GZ35" s="198"/>
      <c r="HA35" s="198"/>
      <c r="HB35" s="198"/>
      <c r="HC35" s="198"/>
      <c r="HD35" s="198"/>
      <c r="HE35" s="198"/>
      <c r="HF35" s="198"/>
      <c r="HG35" s="198"/>
      <c r="HH35" s="198"/>
      <c r="HI35" s="198"/>
      <c r="HJ35" s="198"/>
      <c r="HK35" s="198"/>
      <c r="HL35" s="198"/>
      <c r="HM35" s="198"/>
      <c r="HN35" s="198"/>
      <c r="HO35" s="198"/>
      <c r="HP35" s="198"/>
      <c r="HQ35" s="198"/>
      <c r="HR35" s="198"/>
      <c r="HS35" s="198"/>
      <c r="HT35" s="198"/>
      <c r="HU35" s="198"/>
      <c r="HV35" s="198"/>
      <c r="HW35" s="198"/>
      <c r="HX35" s="198"/>
      <c r="HY35" s="198"/>
      <c r="HZ35" s="198"/>
      <c r="IA35" s="198"/>
      <c r="IB35" s="198"/>
      <c r="IC35" s="198"/>
      <c r="ID35" s="198"/>
      <c r="IE35" s="198"/>
      <c r="IF35" s="198"/>
      <c r="IG35" s="198"/>
      <c r="IH35" s="198"/>
      <c r="II35" s="198"/>
      <c r="IJ35" s="198"/>
      <c r="IK35" s="198"/>
    </row>
    <row r="36" spans="1:245">
      <c r="A36" s="1600"/>
      <c r="D36" s="248"/>
      <c r="E36" s="248"/>
      <c r="F36" s="1732"/>
      <c r="G36" s="235"/>
      <c r="H36" s="248"/>
      <c r="N36" s="1732"/>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c r="DK36" s="198"/>
      <c r="DL36" s="198"/>
      <c r="DM36" s="198"/>
      <c r="DN36" s="198"/>
      <c r="DO36" s="198"/>
      <c r="DP36" s="198"/>
      <c r="DQ36" s="198"/>
      <c r="DR36" s="198"/>
      <c r="DS36" s="198"/>
      <c r="DT36" s="198"/>
      <c r="DU36" s="198"/>
      <c r="DV36" s="198"/>
      <c r="DW36" s="198"/>
      <c r="DX36" s="198"/>
      <c r="DY36" s="198"/>
      <c r="DZ36" s="198"/>
      <c r="EA36" s="198"/>
      <c r="EB36" s="198"/>
      <c r="EC36" s="198"/>
      <c r="ED36" s="198"/>
      <c r="EE36" s="198"/>
      <c r="EF36" s="198"/>
      <c r="EG36" s="198"/>
      <c r="EH36" s="198"/>
      <c r="EI36" s="198"/>
      <c r="EJ36" s="198"/>
      <c r="EK36" s="198"/>
      <c r="EL36" s="198"/>
      <c r="EM36" s="198"/>
      <c r="EN36" s="198"/>
      <c r="EO36" s="198"/>
      <c r="EP36" s="198"/>
      <c r="EQ36" s="198"/>
      <c r="ER36" s="198"/>
      <c r="ES36" s="198"/>
      <c r="ET36" s="198"/>
      <c r="EU36" s="198"/>
      <c r="EV36" s="198"/>
      <c r="EW36" s="198"/>
      <c r="EX36" s="198"/>
      <c r="EY36" s="198"/>
      <c r="EZ36" s="198"/>
      <c r="FA36" s="198"/>
      <c r="FB36" s="198"/>
      <c r="FC36" s="198"/>
      <c r="FD36" s="198"/>
      <c r="FE36" s="198"/>
      <c r="FF36" s="198"/>
      <c r="FG36" s="198"/>
      <c r="FH36" s="198"/>
      <c r="FI36" s="198"/>
      <c r="FJ36" s="198"/>
      <c r="FK36" s="198"/>
      <c r="FL36" s="198"/>
      <c r="FM36" s="198"/>
      <c r="FN36" s="198"/>
      <c r="FO36" s="198"/>
      <c r="FP36" s="198"/>
      <c r="FQ36" s="198"/>
      <c r="FR36" s="198"/>
      <c r="FS36" s="198"/>
      <c r="FT36" s="198"/>
      <c r="FU36" s="198"/>
      <c r="FV36" s="198"/>
      <c r="FW36" s="198"/>
      <c r="FX36" s="198"/>
      <c r="FY36" s="198"/>
      <c r="FZ36" s="198"/>
      <c r="GA36" s="198"/>
      <c r="GB36" s="198"/>
      <c r="GC36" s="198"/>
      <c r="GD36" s="198"/>
      <c r="GE36" s="198"/>
      <c r="GF36" s="198"/>
      <c r="GG36" s="198"/>
      <c r="GH36" s="198"/>
      <c r="GI36" s="198"/>
      <c r="GJ36" s="198"/>
      <c r="GK36" s="198"/>
      <c r="GL36" s="198"/>
      <c r="GM36" s="198"/>
      <c r="GN36" s="198"/>
      <c r="GO36" s="198"/>
      <c r="GP36" s="198"/>
      <c r="GQ36" s="198"/>
      <c r="GR36" s="198"/>
      <c r="GS36" s="198"/>
      <c r="GT36" s="198"/>
      <c r="GU36" s="198"/>
      <c r="GV36" s="198"/>
      <c r="GW36" s="198"/>
      <c r="GX36" s="198"/>
      <c r="GY36" s="198"/>
      <c r="GZ36" s="198"/>
      <c r="HA36" s="198"/>
      <c r="HB36" s="198"/>
      <c r="HC36" s="198"/>
      <c r="HD36" s="198"/>
      <c r="HE36" s="198"/>
      <c r="HF36" s="198"/>
      <c r="HG36" s="198"/>
      <c r="HH36" s="198"/>
      <c r="HI36" s="198"/>
      <c r="HJ36" s="198"/>
      <c r="HK36" s="198"/>
      <c r="HL36" s="198"/>
      <c r="HM36" s="198"/>
      <c r="HN36" s="198"/>
      <c r="HO36" s="198"/>
      <c r="HP36" s="198"/>
      <c r="HQ36" s="198"/>
      <c r="HR36" s="198"/>
      <c r="HS36" s="198"/>
      <c r="HT36" s="198"/>
      <c r="HU36" s="198"/>
      <c r="HV36" s="198"/>
      <c r="HW36" s="198"/>
      <c r="HX36" s="198"/>
      <c r="HY36" s="198"/>
      <c r="HZ36" s="198"/>
      <c r="IA36" s="198"/>
      <c r="IB36" s="198"/>
      <c r="IC36" s="198"/>
      <c r="ID36" s="198"/>
      <c r="IE36" s="198"/>
      <c r="IF36" s="198"/>
      <c r="IG36" s="198"/>
      <c r="IH36" s="198"/>
      <c r="II36" s="198"/>
      <c r="IJ36" s="198"/>
      <c r="IK36" s="198"/>
    </row>
    <row r="37" spans="1:245">
      <c r="A37" s="1600"/>
      <c r="D37" s="248"/>
      <c r="E37" s="248"/>
      <c r="F37" s="1732"/>
      <c r="G37" s="235"/>
      <c r="H37" s="248"/>
      <c r="N37" s="1732"/>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c r="CC37" s="198"/>
      <c r="CD37" s="198"/>
      <c r="CE37" s="198"/>
      <c r="CF37" s="198"/>
      <c r="CG37" s="198"/>
      <c r="CH37" s="198"/>
      <c r="CI37" s="198"/>
      <c r="CJ37" s="198"/>
      <c r="CK37" s="198"/>
      <c r="CL37" s="198"/>
      <c r="CM37" s="198"/>
      <c r="CN37" s="198"/>
      <c r="CO37" s="198"/>
      <c r="CP37" s="198"/>
      <c r="CQ37" s="198"/>
      <c r="CR37" s="198"/>
      <c r="CS37" s="198"/>
      <c r="CT37" s="198"/>
      <c r="CU37" s="198"/>
      <c r="CV37" s="198"/>
      <c r="CW37" s="198"/>
      <c r="CX37" s="198"/>
      <c r="CY37" s="198"/>
      <c r="CZ37" s="198"/>
      <c r="DA37" s="198"/>
      <c r="DB37" s="198"/>
      <c r="DC37" s="198"/>
      <c r="DD37" s="198"/>
      <c r="DE37" s="198"/>
      <c r="DF37" s="198"/>
      <c r="DG37" s="198"/>
      <c r="DH37" s="198"/>
      <c r="DI37" s="198"/>
      <c r="DJ37" s="198"/>
      <c r="DK37" s="198"/>
      <c r="DL37" s="198"/>
      <c r="DM37" s="198"/>
      <c r="DN37" s="198"/>
      <c r="DO37" s="198"/>
      <c r="DP37" s="198"/>
      <c r="DQ37" s="198"/>
      <c r="DR37" s="198"/>
      <c r="DS37" s="198"/>
      <c r="DT37" s="198"/>
      <c r="DU37" s="198"/>
      <c r="DV37" s="198"/>
      <c r="DW37" s="198"/>
      <c r="DX37" s="198"/>
      <c r="DY37" s="198"/>
      <c r="DZ37" s="198"/>
      <c r="EA37" s="198"/>
      <c r="EB37" s="198"/>
      <c r="EC37" s="198"/>
      <c r="ED37" s="198"/>
      <c r="EE37" s="198"/>
      <c r="EF37" s="198"/>
      <c r="EG37" s="198"/>
      <c r="EH37" s="198"/>
      <c r="EI37" s="198"/>
      <c r="EJ37" s="198"/>
      <c r="EK37" s="198"/>
      <c r="EL37" s="198"/>
      <c r="EM37" s="198"/>
      <c r="EN37" s="198"/>
      <c r="EO37" s="198"/>
      <c r="EP37" s="198"/>
      <c r="EQ37" s="198"/>
      <c r="ER37" s="198"/>
      <c r="ES37" s="198"/>
      <c r="ET37" s="198"/>
      <c r="EU37" s="198"/>
      <c r="EV37" s="198"/>
      <c r="EW37" s="198"/>
      <c r="EX37" s="198"/>
      <c r="EY37" s="198"/>
      <c r="EZ37" s="198"/>
      <c r="FA37" s="198"/>
      <c r="FB37" s="198"/>
      <c r="FC37" s="198"/>
      <c r="FD37" s="198"/>
      <c r="FE37" s="198"/>
      <c r="FF37" s="198"/>
      <c r="FG37" s="198"/>
      <c r="FH37" s="198"/>
      <c r="FI37" s="198"/>
      <c r="FJ37" s="198"/>
      <c r="FK37" s="198"/>
      <c r="FL37" s="198"/>
      <c r="FM37" s="198"/>
      <c r="FN37" s="198"/>
      <c r="FO37" s="198"/>
      <c r="FP37" s="198"/>
      <c r="FQ37" s="198"/>
      <c r="FR37" s="198"/>
      <c r="FS37" s="198"/>
      <c r="FT37" s="198"/>
      <c r="FU37" s="198"/>
      <c r="FV37" s="198"/>
      <c r="FW37" s="198"/>
      <c r="FX37" s="198"/>
      <c r="FY37" s="198"/>
      <c r="FZ37" s="198"/>
      <c r="GA37" s="198"/>
      <c r="GB37" s="198"/>
      <c r="GC37" s="198"/>
      <c r="GD37" s="198"/>
      <c r="GE37" s="198"/>
      <c r="GF37" s="198"/>
      <c r="GG37" s="198"/>
      <c r="GH37" s="198"/>
      <c r="GI37" s="198"/>
      <c r="GJ37" s="198"/>
      <c r="GK37" s="198"/>
      <c r="GL37" s="198"/>
      <c r="GM37" s="198"/>
      <c r="GN37" s="198"/>
      <c r="GO37" s="198"/>
      <c r="GP37" s="198"/>
      <c r="GQ37" s="198"/>
      <c r="GR37" s="198"/>
      <c r="GS37" s="198"/>
      <c r="GT37" s="198"/>
      <c r="GU37" s="198"/>
      <c r="GV37" s="198"/>
      <c r="GW37" s="198"/>
      <c r="GX37" s="198"/>
      <c r="GY37" s="198"/>
      <c r="GZ37" s="198"/>
      <c r="HA37" s="198"/>
      <c r="HB37" s="198"/>
      <c r="HC37" s="198"/>
      <c r="HD37" s="198"/>
      <c r="HE37" s="198"/>
      <c r="HF37" s="198"/>
      <c r="HG37" s="198"/>
      <c r="HH37" s="198"/>
      <c r="HI37" s="198"/>
      <c r="HJ37" s="198"/>
      <c r="HK37" s="198"/>
      <c r="HL37" s="198"/>
      <c r="HM37" s="198"/>
      <c r="HN37" s="198"/>
      <c r="HO37" s="198"/>
      <c r="HP37" s="198"/>
      <c r="HQ37" s="198"/>
      <c r="HR37" s="198"/>
      <c r="HS37" s="198"/>
      <c r="HT37" s="198"/>
      <c r="HU37" s="198"/>
      <c r="HV37" s="198"/>
      <c r="HW37" s="198"/>
      <c r="HX37" s="198"/>
      <c r="HY37" s="198"/>
      <c r="HZ37" s="198"/>
      <c r="IA37" s="198"/>
      <c r="IB37" s="198"/>
      <c r="IC37" s="198"/>
      <c r="ID37" s="198"/>
      <c r="IE37" s="198"/>
      <c r="IF37" s="198"/>
      <c r="IG37" s="198"/>
      <c r="IH37" s="198"/>
      <c r="II37" s="198"/>
      <c r="IJ37" s="198"/>
      <c r="IK37" s="198"/>
    </row>
    <row r="38" spans="1:245">
      <c r="A38" s="1600"/>
      <c r="D38" s="248"/>
      <c r="E38" s="248"/>
      <c r="F38" s="1732"/>
      <c r="G38" s="235"/>
      <c r="H38" s="248"/>
      <c r="N38" s="1732"/>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c r="CC38" s="198"/>
      <c r="CD38" s="198"/>
      <c r="CE38" s="198"/>
      <c r="CF38" s="198"/>
      <c r="CG38" s="198"/>
      <c r="CH38" s="198"/>
      <c r="CI38" s="198"/>
      <c r="CJ38" s="198"/>
      <c r="CK38" s="198"/>
      <c r="CL38" s="198"/>
      <c r="CM38" s="198"/>
      <c r="CN38" s="198"/>
      <c r="CO38" s="198"/>
      <c r="CP38" s="198"/>
      <c r="CQ38" s="198"/>
      <c r="CR38" s="198"/>
      <c r="CS38" s="198"/>
      <c r="CT38" s="198"/>
      <c r="CU38" s="198"/>
      <c r="CV38" s="198"/>
      <c r="CW38" s="198"/>
      <c r="CX38" s="198"/>
      <c r="CY38" s="198"/>
      <c r="CZ38" s="198"/>
      <c r="DA38" s="198"/>
      <c r="DB38" s="198"/>
      <c r="DC38" s="198"/>
      <c r="DD38" s="198"/>
      <c r="DE38" s="198"/>
      <c r="DF38" s="198"/>
      <c r="DG38" s="198"/>
      <c r="DH38" s="198"/>
      <c r="DI38" s="198"/>
      <c r="DJ38" s="198"/>
      <c r="DK38" s="198"/>
      <c r="DL38" s="198"/>
      <c r="DM38" s="198"/>
      <c r="DN38" s="198"/>
      <c r="DO38" s="198"/>
      <c r="DP38" s="198"/>
      <c r="DQ38" s="198"/>
      <c r="DR38" s="198"/>
      <c r="DS38" s="198"/>
      <c r="DT38" s="198"/>
      <c r="DU38" s="198"/>
      <c r="DV38" s="198"/>
      <c r="DW38" s="198"/>
      <c r="DX38" s="198"/>
      <c r="DY38" s="198"/>
      <c r="DZ38" s="198"/>
      <c r="EA38" s="198"/>
      <c r="EB38" s="198"/>
      <c r="EC38" s="198"/>
      <c r="ED38" s="198"/>
      <c r="EE38" s="198"/>
      <c r="EF38" s="198"/>
      <c r="EG38" s="198"/>
      <c r="EH38" s="198"/>
      <c r="EI38" s="198"/>
      <c r="EJ38" s="198"/>
      <c r="EK38" s="198"/>
      <c r="EL38" s="198"/>
      <c r="EM38" s="198"/>
      <c r="EN38" s="198"/>
      <c r="EO38" s="198"/>
      <c r="EP38" s="198"/>
      <c r="EQ38" s="198"/>
      <c r="ER38" s="198"/>
      <c r="ES38" s="198"/>
      <c r="ET38" s="198"/>
      <c r="EU38" s="198"/>
      <c r="EV38" s="198"/>
      <c r="EW38" s="198"/>
      <c r="EX38" s="198"/>
      <c r="EY38" s="198"/>
      <c r="EZ38" s="198"/>
      <c r="FA38" s="198"/>
      <c r="FB38" s="198"/>
      <c r="FC38" s="198"/>
      <c r="FD38" s="198"/>
      <c r="FE38" s="198"/>
      <c r="FF38" s="198"/>
      <c r="FG38" s="198"/>
      <c r="FH38" s="198"/>
      <c r="FI38" s="198"/>
      <c r="FJ38" s="198"/>
      <c r="FK38" s="198"/>
      <c r="FL38" s="198"/>
      <c r="FM38" s="198"/>
      <c r="FN38" s="198"/>
      <c r="FO38" s="198"/>
      <c r="FP38" s="198"/>
      <c r="FQ38" s="198"/>
      <c r="FR38" s="198"/>
      <c r="FS38" s="198"/>
      <c r="FT38" s="198"/>
      <c r="FU38" s="198"/>
      <c r="FV38" s="198"/>
      <c r="FW38" s="198"/>
      <c r="FX38" s="198"/>
      <c r="FY38" s="198"/>
      <c r="FZ38" s="198"/>
      <c r="GA38" s="198"/>
      <c r="GB38" s="198"/>
      <c r="GC38" s="198"/>
      <c r="GD38" s="198"/>
      <c r="GE38" s="198"/>
      <c r="GF38" s="198"/>
      <c r="GG38" s="198"/>
      <c r="GH38" s="198"/>
      <c r="GI38" s="198"/>
      <c r="GJ38" s="198"/>
      <c r="GK38" s="198"/>
      <c r="GL38" s="198"/>
      <c r="GM38" s="198"/>
      <c r="GN38" s="198"/>
      <c r="GO38" s="198"/>
      <c r="GP38" s="198"/>
      <c r="GQ38" s="198"/>
      <c r="GR38" s="198"/>
      <c r="GS38" s="198"/>
      <c r="GT38" s="198"/>
      <c r="GU38" s="198"/>
      <c r="GV38" s="198"/>
      <c r="GW38" s="198"/>
      <c r="GX38" s="198"/>
      <c r="GY38" s="198"/>
      <c r="GZ38" s="198"/>
      <c r="HA38" s="198"/>
      <c r="HB38" s="198"/>
      <c r="HC38" s="198"/>
      <c r="HD38" s="198"/>
      <c r="HE38" s="198"/>
      <c r="HF38" s="198"/>
      <c r="HG38" s="198"/>
      <c r="HH38" s="198"/>
      <c r="HI38" s="198"/>
      <c r="HJ38" s="198"/>
      <c r="HK38" s="198"/>
      <c r="HL38" s="198"/>
      <c r="HM38" s="198"/>
      <c r="HN38" s="198"/>
      <c r="HO38" s="198"/>
      <c r="HP38" s="198"/>
      <c r="HQ38" s="198"/>
      <c r="HR38" s="198"/>
      <c r="HS38" s="198"/>
      <c r="HT38" s="198"/>
      <c r="HU38" s="198"/>
      <c r="HV38" s="198"/>
      <c r="HW38" s="198"/>
      <c r="HX38" s="198"/>
      <c r="HY38" s="198"/>
      <c r="HZ38" s="198"/>
      <c r="IA38" s="198"/>
      <c r="IB38" s="198"/>
      <c r="IC38" s="198"/>
      <c r="ID38" s="198"/>
      <c r="IE38" s="198"/>
      <c r="IF38" s="198"/>
      <c r="IG38" s="198"/>
      <c r="IH38" s="198"/>
      <c r="II38" s="198"/>
      <c r="IJ38" s="198"/>
      <c r="IK38" s="198"/>
    </row>
    <row r="39" spans="1:245">
      <c r="A39" s="1600"/>
      <c r="D39" s="248"/>
      <c r="E39" s="248"/>
      <c r="F39" s="1732"/>
      <c r="G39" s="235"/>
      <c r="H39" s="248"/>
      <c r="N39" s="1732"/>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c r="CC39" s="198"/>
      <c r="CD39" s="198"/>
      <c r="CE39" s="198"/>
      <c r="CF39" s="198"/>
      <c r="CG39" s="198"/>
      <c r="CH39" s="198"/>
      <c r="CI39" s="198"/>
      <c r="CJ39" s="198"/>
      <c r="CK39" s="198"/>
      <c r="CL39" s="198"/>
      <c r="CM39" s="198"/>
      <c r="CN39" s="198"/>
      <c r="CO39" s="198"/>
      <c r="CP39" s="198"/>
      <c r="CQ39" s="198"/>
      <c r="CR39" s="198"/>
      <c r="CS39" s="198"/>
      <c r="CT39" s="198"/>
      <c r="CU39" s="198"/>
      <c r="CV39" s="198"/>
      <c r="CW39" s="198"/>
      <c r="CX39" s="198"/>
      <c r="CY39" s="198"/>
      <c r="CZ39" s="198"/>
      <c r="DA39" s="198"/>
      <c r="DB39" s="198"/>
      <c r="DC39" s="198"/>
      <c r="DD39" s="198"/>
      <c r="DE39" s="198"/>
      <c r="DF39" s="198"/>
      <c r="DG39" s="198"/>
      <c r="DH39" s="198"/>
      <c r="DI39" s="198"/>
      <c r="DJ39" s="198"/>
      <c r="DK39" s="198"/>
      <c r="DL39" s="198"/>
      <c r="DM39" s="198"/>
      <c r="DN39" s="198"/>
      <c r="DO39" s="198"/>
      <c r="DP39" s="198"/>
      <c r="DQ39" s="198"/>
      <c r="DR39" s="198"/>
      <c r="DS39" s="198"/>
      <c r="DT39" s="198"/>
      <c r="DU39" s="198"/>
      <c r="DV39" s="198"/>
      <c r="DW39" s="198"/>
      <c r="DX39" s="198"/>
      <c r="DY39" s="198"/>
      <c r="DZ39" s="198"/>
      <c r="EA39" s="198"/>
      <c r="EB39" s="198"/>
      <c r="EC39" s="198"/>
      <c r="ED39" s="198"/>
      <c r="EE39" s="198"/>
      <c r="EF39" s="198"/>
      <c r="EG39" s="198"/>
      <c r="EH39" s="198"/>
      <c r="EI39" s="198"/>
      <c r="EJ39" s="198"/>
      <c r="EK39" s="198"/>
      <c r="EL39" s="198"/>
      <c r="EM39" s="198"/>
      <c r="EN39" s="198"/>
      <c r="EO39" s="198"/>
      <c r="EP39" s="198"/>
      <c r="EQ39" s="198"/>
      <c r="ER39" s="198"/>
      <c r="ES39" s="198"/>
      <c r="ET39" s="198"/>
      <c r="EU39" s="198"/>
      <c r="EV39" s="198"/>
      <c r="EW39" s="198"/>
      <c r="EX39" s="198"/>
      <c r="EY39" s="198"/>
      <c r="EZ39" s="198"/>
      <c r="FA39" s="198"/>
      <c r="FB39" s="198"/>
      <c r="FC39" s="198"/>
      <c r="FD39" s="198"/>
      <c r="FE39" s="198"/>
      <c r="FF39" s="198"/>
      <c r="FG39" s="198"/>
      <c r="FH39" s="198"/>
      <c r="FI39" s="198"/>
      <c r="FJ39" s="198"/>
      <c r="FK39" s="198"/>
      <c r="FL39" s="198"/>
      <c r="FM39" s="198"/>
      <c r="FN39" s="198"/>
      <c r="FO39" s="198"/>
      <c r="FP39" s="198"/>
      <c r="FQ39" s="198"/>
      <c r="FR39" s="198"/>
      <c r="FS39" s="198"/>
      <c r="FT39" s="198"/>
      <c r="FU39" s="198"/>
      <c r="FV39" s="198"/>
      <c r="FW39" s="198"/>
      <c r="FX39" s="198"/>
      <c r="FY39" s="198"/>
      <c r="FZ39" s="198"/>
      <c r="GA39" s="198"/>
      <c r="GB39" s="198"/>
      <c r="GC39" s="198"/>
      <c r="GD39" s="198"/>
      <c r="GE39" s="198"/>
      <c r="GF39" s="198"/>
      <c r="GG39" s="198"/>
      <c r="GH39" s="198"/>
      <c r="GI39" s="198"/>
      <c r="GJ39" s="198"/>
      <c r="GK39" s="198"/>
      <c r="GL39" s="198"/>
      <c r="GM39" s="198"/>
      <c r="GN39" s="198"/>
      <c r="GO39" s="198"/>
      <c r="GP39" s="198"/>
      <c r="GQ39" s="198"/>
      <c r="GR39" s="198"/>
      <c r="GS39" s="198"/>
      <c r="GT39" s="198"/>
      <c r="GU39" s="198"/>
      <c r="GV39" s="198"/>
      <c r="GW39" s="198"/>
      <c r="GX39" s="198"/>
      <c r="GY39" s="198"/>
      <c r="GZ39" s="198"/>
      <c r="HA39" s="198"/>
      <c r="HB39" s="198"/>
      <c r="HC39" s="198"/>
      <c r="HD39" s="198"/>
      <c r="HE39" s="198"/>
      <c r="HF39" s="198"/>
      <c r="HG39" s="198"/>
      <c r="HH39" s="198"/>
      <c r="HI39" s="198"/>
      <c r="HJ39" s="198"/>
      <c r="HK39" s="198"/>
      <c r="HL39" s="198"/>
      <c r="HM39" s="198"/>
      <c r="HN39" s="198"/>
      <c r="HO39" s="198"/>
      <c r="HP39" s="198"/>
      <c r="HQ39" s="198"/>
      <c r="HR39" s="198"/>
      <c r="HS39" s="198"/>
      <c r="HT39" s="198"/>
      <c r="HU39" s="198"/>
      <c r="HV39" s="198"/>
      <c r="HW39" s="198"/>
      <c r="HX39" s="198"/>
      <c r="HY39" s="198"/>
      <c r="HZ39" s="198"/>
      <c r="IA39" s="198"/>
      <c r="IB39" s="198"/>
      <c r="IC39" s="198"/>
      <c r="ID39" s="198"/>
      <c r="IE39" s="198"/>
      <c r="IF39" s="198"/>
      <c r="IG39" s="198"/>
      <c r="IH39" s="198"/>
      <c r="II39" s="198"/>
      <c r="IJ39" s="198"/>
      <c r="IK39" s="198"/>
    </row>
    <row r="40" spans="1:245">
      <c r="A40" s="1600"/>
      <c r="D40" s="248"/>
      <c r="E40" s="248"/>
      <c r="F40" s="1732"/>
      <c r="G40" s="235"/>
      <c r="H40" s="248"/>
      <c r="N40" s="1732"/>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c r="DK40" s="198"/>
      <c r="DL40" s="198"/>
      <c r="DM40" s="198"/>
      <c r="DN40" s="198"/>
      <c r="DO40" s="198"/>
      <c r="DP40" s="198"/>
      <c r="DQ40" s="198"/>
      <c r="DR40" s="198"/>
      <c r="DS40" s="198"/>
      <c r="DT40" s="198"/>
      <c r="DU40" s="198"/>
      <c r="DV40" s="198"/>
      <c r="DW40" s="198"/>
      <c r="DX40" s="198"/>
      <c r="DY40" s="198"/>
      <c r="DZ40" s="198"/>
      <c r="EA40" s="198"/>
      <c r="EB40" s="198"/>
      <c r="EC40" s="198"/>
      <c r="ED40" s="198"/>
      <c r="EE40" s="198"/>
      <c r="EF40" s="198"/>
      <c r="EG40" s="198"/>
      <c r="EH40" s="198"/>
      <c r="EI40" s="198"/>
      <c r="EJ40" s="198"/>
      <c r="EK40" s="198"/>
      <c r="EL40" s="198"/>
      <c r="EM40" s="198"/>
      <c r="EN40" s="198"/>
      <c r="EO40" s="198"/>
      <c r="EP40" s="198"/>
      <c r="EQ40" s="198"/>
      <c r="ER40" s="198"/>
      <c r="ES40" s="198"/>
      <c r="ET40" s="198"/>
      <c r="EU40" s="198"/>
      <c r="EV40" s="198"/>
      <c r="EW40" s="198"/>
      <c r="EX40" s="198"/>
      <c r="EY40" s="198"/>
      <c r="EZ40" s="198"/>
      <c r="FA40" s="198"/>
      <c r="FB40" s="198"/>
      <c r="FC40" s="198"/>
      <c r="FD40" s="198"/>
      <c r="FE40" s="198"/>
      <c r="FF40" s="198"/>
      <c r="FG40" s="198"/>
      <c r="FH40" s="198"/>
      <c r="FI40" s="198"/>
      <c r="FJ40" s="198"/>
      <c r="FK40" s="198"/>
      <c r="FL40" s="198"/>
      <c r="FM40" s="198"/>
      <c r="FN40" s="198"/>
      <c r="FO40" s="198"/>
      <c r="FP40" s="198"/>
      <c r="FQ40" s="198"/>
      <c r="FR40" s="198"/>
      <c r="FS40" s="198"/>
      <c r="FT40" s="198"/>
      <c r="FU40" s="198"/>
      <c r="FV40" s="198"/>
      <c r="FW40" s="198"/>
      <c r="FX40" s="198"/>
      <c r="FY40" s="198"/>
      <c r="FZ40" s="198"/>
      <c r="GA40" s="198"/>
      <c r="GB40" s="198"/>
      <c r="GC40" s="198"/>
      <c r="GD40" s="198"/>
      <c r="GE40" s="198"/>
      <c r="GF40" s="198"/>
      <c r="GG40" s="198"/>
      <c r="GH40" s="198"/>
      <c r="GI40" s="198"/>
      <c r="GJ40" s="198"/>
      <c r="GK40" s="198"/>
      <c r="GL40" s="198"/>
      <c r="GM40" s="198"/>
      <c r="GN40" s="198"/>
      <c r="GO40" s="198"/>
      <c r="GP40" s="198"/>
      <c r="GQ40" s="198"/>
      <c r="GR40" s="198"/>
      <c r="GS40" s="198"/>
      <c r="GT40" s="198"/>
      <c r="GU40" s="198"/>
      <c r="GV40" s="198"/>
      <c r="GW40" s="198"/>
      <c r="GX40" s="198"/>
      <c r="GY40" s="198"/>
      <c r="GZ40" s="198"/>
      <c r="HA40" s="198"/>
      <c r="HB40" s="198"/>
      <c r="HC40" s="198"/>
      <c r="HD40" s="198"/>
      <c r="HE40" s="198"/>
      <c r="HF40" s="198"/>
      <c r="HG40" s="198"/>
      <c r="HH40" s="198"/>
      <c r="HI40" s="198"/>
      <c r="HJ40" s="198"/>
      <c r="HK40" s="198"/>
      <c r="HL40" s="198"/>
      <c r="HM40" s="198"/>
      <c r="HN40" s="198"/>
      <c r="HO40" s="198"/>
      <c r="HP40" s="198"/>
      <c r="HQ40" s="198"/>
      <c r="HR40" s="198"/>
      <c r="HS40" s="198"/>
      <c r="HT40" s="198"/>
      <c r="HU40" s="198"/>
      <c r="HV40" s="198"/>
      <c r="HW40" s="198"/>
      <c r="HX40" s="198"/>
      <c r="HY40" s="198"/>
      <c r="HZ40" s="198"/>
      <c r="IA40" s="198"/>
      <c r="IB40" s="198"/>
      <c r="IC40" s="198"/>
      <c r="ID40" s="198"/>
      <c r="IE40" s="198"/>
      <c r="IF40" s="198"/>
      <c r="IG40" s="198"/>
      <c r="IH40" s="198"/>
      <c r="II40" s="198"/>
      <c r="IJ40" s="198"/>
      <c r="IK40" s="198"/>
    </row>
    <row r="41" spans="1:245">
      <c r="A41" s="1600"/>
      <c r="D41" s="248"/>
      <c r="E41" s="248"/>
      <c r="F41" s="1732"/>
      <c r="G41" s="235"/>
      <c r="H41" s="248"/>
      <c r="N41" s="1732"/>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c r="DK41" s="198"/>
      <c r="DL41" s="198"/>
      <c r="DM41" s="198"/>
      <c r="DN41" s="198"/>
      <c r="DO41" s="198"/>
      <c r="DP41" s="198"/>
      <c r="DQ41" s="198"/>
      <c r="DR41" s="198"/>
      <c r="DS41" s="198"/>
      <c r="DT41" s="198"/>
      <c r="DU41" s="198"/>
      <c r="DV41" s="198"/>
      <c r="DW41" s="198"/>
      <c r="DX41" s="198"/>
      <c r="DY41" s="198"/>
      <c r="DZ41" s="198"/>
      <c r="EA41" s="198"/>
      <c r="EB41" s="198"/>
      <c r="EC41" s="198"/>
      <c r="ED41" s="198"/>
      <c r="EE41" s="198"/>
      <c r="EF41" s="198"/>
      <c r="EG41" s="198"/>
      <c r="EH41" s="198"/>
      <c r="EI41" s="198"/>
      <c r="EJ41" s="198"/>
      <c r="EK41" s="198"/>
      <c r="EL41" s="198"/>
      <c r="EM41" s="198"/>
      <c r="EN41" s="198"/>
      <c r="EO41" s="198"/>
      <c r="EP41" s="198"/>
      <c r="EQ41" s="198"/>
      <c r="ER41" s="198"/>
      <c r="ES41" s="198"/>
      <c r="ET41" s="198"/>
      <c r="EU41" s="198"/>
      <c r="EV41" s="198"/>
      <c r="EW41" s="198"/>
      <c r="EX41" s="198"/>
      <c r="EY41" s="198"/>
      <c r="EZ41" s="198"/>
      <c r="FA41" s="198"/>
      <c r="FB41" s="198"/>
      <c r="FC41" s="198"/>
      <c r="FD41" s="198"/>
      <c r="FE41" s="198"/>
      <c r="FF41" s="198"/>
      <c r="FG41" s="198"/>
      <c r="FH41" s="198"/>
      <c r="FI41" s="198"/>
      <c r="FJ41" s="198"/>
      <c r="FK41" s="198"/>
      <c r="FL41" s="198"/>
      <c r="FM41" s="198"/>
      <c r="FN41" s="198"/>
      <c r="FO41" s="198"/>
      <c r="FP41" s="198"/>
      <c r="FQ41" s="198"/>
      <c r="FR41" s="198"/>
      <c r="FS41" s="198"/>
      <c r="FT41" s="198"/>
      <c r="FU41" s="198"/>
      <c r="FV41" s="198"/>
      <c r="FW41" s="198"/>
      <c r="FX41" s="198"/>
      <c r="FY41" s="198"/>
      <c r="FZ41" s="198"/>
      <c r="GA41" s="198"/>
      <c r="GB41" s="198"/>
      <c r="GC41" s="198"/>
      <c r="GD41" s="198"/>
      <c r="GE41" s="198"/>
      <c r="GF41" s="198"/>
      <c r="GG41" s="198"/>
      <c r="GH41" s="198"/>
      <c r="GI41" s="198"/>
      <c r="GJ41" s="198"/>
      <c r="GK41" s="198"/>
      <c r="GL41" s="198"/>
      <c r="GM41" s="198"/>
      <c r="GN41" s="198"/>
      <c r="GO41" s="198"/>
      <c r="GP41" s="198"/>
      <c r="GQ41" s="198"/>
      <c r="GR41" s="198"/>
      <c r="GS41" s="198"/>
      <c r="GT41" s="198"/>
      <c r="GU41" s="198"/>
      <c r="GV41" s="198"/>
      <c r="GW41" s="198"/>
      <c r="GX41" s="198"/>
      <c r="GY41" s="198"/>
      <c r="GZ41" s="198"/>
      <c r="HA41" s="198"/>
      <c r="HB41" s="198"/>
      <c r="HC41" s="198"/>
      <c r="HD41" s="198"/>
      <c r="HE41" s="198"/>
      <c r="HF41" s="198"/>
      <c r="HG41" s="198"/>
      <c r="HH41" s="198"/>
      <c r="HI41" s="198"/>
      <c r="HJ41" s="198"/>
      <c r="HK41" s="198"/>
      <c r="HL41" s="198"/>
      <c r="HM41" s="198"/>
      <c r="HN41" s="198"/>
      <c r="HO41" s="198"/>
      <c r="HP41" s="198"/>
      <c r="HQ41" s="198"/>
      <c r="HR41" s="198"/>
      <c r="HS41" s="198"/>
      <c r="HT41" s="198"/>
      <c r="HU41" s="198"/>
      <c r="HV41" s="198"/>
      <c r="HW41" s="198"/>
      <c r="HX41" s="198"/>
      <c r="HY41" s="198"/>
      <c r="HZ41" s="198"/>
      <c r="IA41" s="198"/>
      <c r="IB41" s="198"/>
      <c r="IC41" s="198"/>
      <c r="ID41" s="198"/>
      <c r="IE41" s="198"/>
      <c r="IF41" s="198"/>
      <c r="IG41" s="198"/>
      <c r="IH41" s="198"/>
      <c r="II41" s="198"/>
      <c r="IJ41" s="198"/>
      <c r="IK41" s="198"/>
    </row>
    <row r="42" spans="1:245">
      <c r="A42" s="1600"/>
      <c r="D42" s="248"/>
      <c r="E42" s="248"/>
      <c r="F42" s="1732"/>
      <c r="G42" s="235"/>
      <c r="H42" s="248"/>
      <c r="N42" s="1732"/>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c r="DK42" s="198"/>
      <c r="DL42" s="198"/>
      <c r="DM42" s="198"/>
      <c r="DN42" s="198"/>
      <c r="DO42" s="198"/>
      <c r="DP42" s="198"/>
      <c r="DQ42" s="198"/>
      <c r="DR42" s="198"/>
      <c r="DS42" s="198"/>
      <c r="DT42" s="198"/>
      <c r="DU42" s="198"/>
      <c r="DV42" s="198"/>
      <c r="DW42" s="198"/>
      <c r="DX42" s="198"/>
      <c r="DY42" s="198"/>
      <c r="DZ42" s="198"/>
      <c r="EA42" s="198"/>
      <c r="EB42" s="198"/>
      <c r="EC42" s="198"/>
      <c r="ED42" s="198"/>
      <c r="EE42" s="198"/>
      <c r="EF42" s="198"/>
      <c r="EG42" s="198"/>
      <c r="EH42" s="198"/>
      <c r="EI42" s="198"/>
      <c r="EJ42" s="198"/>
      <c r="EK42" s="198"/>
      <c r="EL42" s="198"/>
      <c r="EM42" s="198"/>
      <c r="EN42" s="198"/>
      <c r="EO42" s="198"/>
      <c r="EP42" s="198"/>
      <c r="EQ42" s="198"/>
      <c r="ER42" s="198"/>
      <c r="ES42" s="198"/>
      <c r="ET42" s="198"/>
      <c r="EU42" s="198"/>
      <c r="EV42" s="198"/>
      <c r="EW42" s="198"/>
      <c r="EX42" s="198"/>
      <c r="EY42" s="198"/>
      <c r="EZ42" s="198"/>
      <c r="FA42" s="198"/>
      <c r="FB42" s="198"/>
      <c r="FC42" s="198"/>
      <c r="FD42" s="198"/>
      <c r="FE42" s="198"/>
      <c r="FF42" s="198"/>
      <c r="FG42" s="198"/>
      <c r="FH42" s="198"/>
      <c r="FI42" s="198"/>
      <c r="FJ42" s="198"/>
      <c r="FK42" s="198"/>
      <c r="FL42" s="198"/>
      <c r="FM42" s="198"/>
      <c r="FN42" s="198"/>
      <c r="FO42" s="198"/>
      <c r="FP42" s="198"/>
      <c r="FQ42" s="198"/>
      <c r="FR42" s="198"/>
      <c r="FS42" s="198"/>
      <c r="FT42" s="198"/>
      <c r="FU42" s="198"/>
      <c r="FV42" s="198"/>
      <c r="FW42" s="198"/>
      <c r="FX42" s="198"/>
      <c r="FY42" s="198"/>
      <c r="FZ42" s="198"/>
      <c r="GA42" s="198"/>
      <c r="GB42" s="198"/>
      <c r="GC42" s="198"/>
      <c r="GD42" s="198"/>
      <c r="GE42" s="198"/>
      <c r="GF42" s="198"/>
      <c r="GG42" s="198"/>
      <c r="GH42" s="198"/>
      <c r="GI42" s="198"/>
      <c r="GJ42" s="198"/>
      <c r="GK42" s="198"/>
      <c r="GL42" s="198"/>
      <c r="GM42" s="198"/>
      <c r="GN42" s="198"/>
      <c r="GO42" s="198"/>
      <c r="GP42" s="198"/>
      <c r="GQ42" s="198"/>
      <c r="GR42" s="198"/>
      <c r="GS42" s="198"/>
      <c r="GT42" s="198"/>
      <c r="GU42" s="198"/>
      <c r="GV42" s="198"/>
      <c r="GW42" s="198"/>
      <c r="GX42" s="198"/>
      <c r="GY42" s="198"/>
      <c r="GZ42" s="198"/>
      <c r="HA42" s="198"/>
      <c r="HB42" s="198"/>
      <c r="HC42" s="198"/>
      <c r="HD42" s="198"/>
      <c r="HE42" s="198"/>
      <c r="HF42" s="198"/>
      <c r="HG42" s="198"/>
      <c r="HH42" s="198"/>
      <c r="HI42" s="198"/>
      <c r="HJ42" s="198"/>
      <c r="HK42" s="198"/>
      <c r="HL42" s="198"/>
      <c r="HM42" s="198"/>
      <c r="HN42" s="198"/>
      <c r="HO42" s="198"/>
      <c r="HP42" s="198"/>
      <c r="HQ42" s="198"/>
      <c r="HR42" s="198"/>
      <c r="HS42" s="198"/>
      <c r="HT42" s="198"/>
      <c r="HU42" s="198"/>
      <c r="HV42" s="198"/>
      <c r="HW42" s="198"/>
      <c r="HX42" s="198"/>
      <c r="HY42" s="198"/>
      <c r="HZ42" s="198"/>
      <c r="IA42" s="198"/>
      <c r="IB42" s="198"/>
      <c r="IC42" s="198"/>
      <c r="ID42" s="198"/>
      <c r="IE42" s="198"/>
      <c r="IF42" s="198"/>
      <c r="IG42" s="198"/>
      <c r="IH42" s="198"/>
      <c r="II42" s="198"/>
      <c r="IJ42" s="198"/>
      <c r="IK42" s="198"/>
    </row>
    <row r="43" spans="1:245">
      <c r="A43" s="1600"/>
      <c r="D43" s="248"/>
      <c r="E43" s="248"/>
      <c r="F43" s="1732"/>
      <c r="G43" s="235"/>
      <c r="H43" s="248"/>
      <c r="N43" s="1732"/>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c r="CC43" s="198"/>
      <c r="CD43" s="198"/>
      <c r="CE43" s="198"/>
      <c r="CF43" s="198"/>
      <c r="CG43" s="198"/>
      <c r="CH43" s="198"/>
      <c r="CI43" s="198"/>
      <c r="CJ43" s="198"/>
      <c r="CK43" s="198"/>
      <c r="CL43" s="198"/>
      <c r="CM43" s="198"/>
      <c r="CN43" s="198"/>
      <c r="CO43" s="198"/>
      <c r="CP43" s="198"/>
      <c r="CQ43" s="198"/>
      <c r="CR43" s="198"/>
      <c r="CS43" s="198"/>
      <c r="CT43" s="198"/>
      <c r="CU43" s="198"/>
      <c r="CV43" s="198"/>
      <c r="CW43" s="198"/>
      <c r="CX43" s="198"/>
      <c r="CY43" s="198"/>
      <c r="CZ43" s="198"/>
      <c r="DA43" s="198"/>
      <c r="DB43" s="198"/>
      <c r="DC43" s="198"/>
      <c r="DD43" s="198"/>
      <c r="DE43" s="198"/>
      <c r="DF43" s="198"/>
      <c r="DG43" s="198"/>
      <c r="DH43" s="198"/>
      <c r="DI43" s="198"/>
      <c r="DJ43" s="198"/>
      <c r="DK43" s="198"/>
      <c r="DL43" s="198"/>
      <c r="DM43" s="198"/>
      <c r="DN43" s="198"/>
      <c r="DO43" s="198"/>
      <c r="DP43" s="198"/>
      <c r="DQ43" s="198"/>
      <c r="DR43" s="198"/>
      <c r="DS43" s="198"/>
      <c r="DT43" s="198"/>
      <c r="DU43" s="198"/>
      <c r="DV43" s="198"/>
      <c r="DW43" s="198"/>
      <c r="DX43" s="198"/>
      <c r="DY43" s="198"/>
      <c r="DZ43" s="198"/>
      <c r="EA43" s="198"/>
      <c r="EB43" s="198"/>
      <c r="EC43" s="198"/>
      <c r="ED43" s="198"/>
      <c r="EE43" s="198"/>
      <c r="EF43" s="198"/>
      <c r="EG43" s="198"/>
      <c r="EH43" s="198"/>
      <c r="EI43" s="198"/>
      <c r="EJ43" s="198"/>
      <c r="EK43" s="198"/>
      <c r="EL43" s="198"/>
      <c r="EM43" s="198"/>
      <c r="EN43" s="198"/>
      <c r="EO43" s="198"/>
      <c r="EP43" s="198"/>
      <c r="EQ43" s="198"/>
      <c r="ER43" s="198"/>
      <c r="ES43" s="198"/>
      <c r="ET43" s="198"/>
      <c r="EU43" s="198"/>
      <c r="EV43" s="198"/>
      <c r="EW43" s="198"/>
      <c r="EX43" s="198"/>
      <c r="EY43" s="198"/>
      <c r="EZ43" s="198"/>
      <c r="FA43" s="198"/>
      <c r="FB43" s="198"/>
      <c r="FC43" s="198"/>
      <c r="FD43" s="198"/>
      <c r="FE43" s="198"/>
      <c r="FF43" s="198"/>
      <c r="FG43" s="198"/>
      <c r="FH43" s="198"/>
      <c r="FI43" s="198"/>
      <c r="FJ43" s="198"/>
      <c r="FK43" s="198"/>
      <c r="FL43" s="198"/>
      <c r="FM43" s="198"/>
      <c r="FN43" s="198"/>
      <c r="FO43" s="198"/>
      <c r="FP43" s="198"/>
      <c r="FQ43" s="198"/>
      <c r="FR43" s="198"/>
      <c r="FS43" s="198"/>
      <c r="FT43" s="198"/>
      <c r="FU43" s="198"/>
      <c r="FV43" s="198"/>
      <c r="FW43" s="198"/>
      <c r="FX43" s="198"/>
      <c r="FY43" s="198"/>
      <c r="FZ43" s="198"/>
      <c r="GA43" s="198"/>
      <c r="GB43" s="198"/>
      <c r="GC43" s="198"/>
      <c r="GD43" s="198"/>
      <c r="GE43" s="198"/>
      <c r="GF43" s="198"/>
      <c r="GG43" s="198"/>
      <c r="GH43" s="198"/>
      <c r="GI43" s="198"/>
      <c r="GJ43" s="198"/>
      <c r="GK43" s="198"/>
      <c r="GL43" s="198"/>
      <c r="GM43" s="198"/>
      <c r="GN43" s="198"/>
      <c r="GO43" s="198"/>
      <c r="GP43" s="198"/>
      <c r="GQ43" s="198"/>
      <c r="GR43" s="198"/>
      <c r="GS43" s="198"/>
      <c r="GT43" s="198"/>
      <c r="GU43" s="198"/>
      <c r="GV43" s="198"/>
      <c r="GW43" s="198"/>
      <c r="GX43" s="198"/>
      <c r="GY43" s="198"/>
      <c r="GZ43" s="198"/>
      <c r="HA43" s="198"/>
      <c r="HB43" s="198"/>
      <c r="HC43" s="198"/>
      <c r="HD43" s="198"/>
      <c r="HE43" s="198"/>
      <c r="HF43" s="198"/>
      <c r="HG43" s="198"/>
      <c r="HH43" s="198"/>
      <c r="HI43" s="198"/>
      <c r="HJ43" s="198"/>
      <c r="HK43" s="198"/>
      <c r="HL43" s="198"/>
      <c r="HM43" s="198"/>
      <c r="HN43" s="198"/>
      <c r="HO43" s="198"/>
      <c r="HP43" s="198"/>
      <c r="HQ43" s="198"/>
      <c r="HR43" s="198"/>
      <c r="HS43" s="198"/>
      <c r="HT43" s="198"/>
      <c r="HU43" s="198"/>
      <c r="HV43" s="198"/>
      <c r="HW43" s="198"/>
      <c r="HX43" s="198"/>
      <c r="HY43" s="198"/>
      <c r="HZ43" s="198"/>
      <c r="IA43" s="198"/>
      <c r="IB43" s="198"/>
      <c r="IC43" s="198"/>
      <c r="ID43" s="198"/>
      <c r="IE43" s="198"/>
      <c r="IF43" s="198"/>
      <c r="IG43" s="198"/>
      <c r="IH43" s="198"/>
      <c r="II43" s="198"/>
      <c r="IJ43" s="198"/>
      <c r="IK43" s="198"/>
    </row>
    <row r="44" spans="1:245">
      <c r="A44" s="1600"/>
      <c r="D44" s="248"/>
      <c r="E44" s="248"/>
      <c r="F44" s="1732"/>
      <c r="G44" s="235"/>
      <c r="H44" s="248"/>
      <c r="N44" s="1732"/>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198"/>
      <c r="CF44" s="198"/>
      <c r="CG44" s="198"/>
      <c r="CH44" s="198"/>
      <c r="CI44" s="198"/>
      <c r="CJ44" s="198"/>
      <c r="CK44" s="198"/>
      <c r="CL44" s="198"/>
      <c r="CM44" s="198"/>
      <c r="CN44" s="198"/>
      <c r="CO44" s="198"/>
      <c r="CP44" s="198"/>
      <c r="CQ44" s="198"/>
      <c r="CR44" s="198"/>
      <c r="CS44" s="198"/>
      <c r="CT44" s="198"/>
      <c r="CU44" s="198"/>
      <c r="CV44" s="198"/>
      <c r="CW44" s="198"/>
      <c r="CX44" s="198"/>
      <c r="CY44" s="198"/>
      <c r="CZ44" s="198"/>
      <c r="DA44" s="198"/>
      <c r="DB44" s="198"/>
      <c r="DC44" s="198"/>
      <c r="DD44" s="198"/>
      <c r="DE44" s="198"/>
      <c r="DF44" s="198"/>
      <c r="DG44" s="198"/>
      <c r="DH44" s="198"/>
      <c r="DI44" s="198"/>
      <c r="DJ44" s="198"/>
      <c r="DK44" s="198"/>
      <c r="DL44" s="198"/>
      <c r="DM44" s="198"/>
      <c r="DN44" s="198"/>
      <c r="DO44" s="198"/>
      <c r="DP44" s="198"/>
      <c r="DQ44" s="198"/>
      <c r="DR44" s="198"/>
      <c r="DS44" s="198"/>
      <c r="DT44" s="198"/>
      <c r="DU44" s="198"/>
      <c r="DV44" s="198"/>
      <c r="DW44" s="198"/>
      <c r="DX44" s="198"/>
      <c r="DY44" s="198"/>
      <c r="DZ44" s="198"/>
      <c r="EA44" s="198"/>
      <c r="EB44" s="198"/>
      <c r="EC44" s="198"/>
      <c r="ED44" s="198"/>
      <c r="EE44" s="198"/>
      <c r="EF44" s="198"/>
      <c r="EG44" s="198"/>
      <c r="EH44" s="198"/>
      <c r="EI44" s="198"/>
      <c r="EJ44" s="198"/>
      <c r="EK44" s="198"/>
      <c r="EL44" s="198"/>
      <c r="EM44" s="198"/>
      <c r="EN44" s="198"/>
      <c r="EO44" s="198"/>
      <c r="EP44" s="198"/>
      <c r="EQ44" s="198"/>
      <c r="ER44" s="198"/>
      <c r="ES44" s="198"/>
      <c r="ET44" s="198"/>
      <c r="EU44" s="198"/>
      <c r="EV44" s="198"/>
      <c r="EW44" s="198"/>
      <c r="EX44" s="198"/>
      <c r="EY44" s="198"/>
      <c r="EZ44" s="198"/>
      <c r="FA44" s="198"/>
      <c r="FB44" s="198"/>
      <c r="FC44" s="198"/>
      <c r="FD44" s="198"/>
      <c r="FE44" s="198"/>
      <c r="FF44" s="198"/>
      <c r="FG44" s="198"/>
      <c r="FH44" s="198"/>
      <c r="FI44" s="198"/>
      <c r="FJ44" s="198"/>
      <c r="FK44" s="198"/>
      <c r="FL44" s="198"/>
      <c r="FM44" s="198"/>
      <c r="FN44" s="198"/>
      <c r="FO44" s="198"/>
      <c r="FP44" s="198"/>
      <c r="FQ44" s="198"/>
      <c r="FR44" s="198"/>
      <c r="FS44" s="198"/>
      <c r="FT44" s="198"/>
      <c r="FU44" s="198"/>
      <c r="FV44" s="198"/>
      <c r="FW44" s="198"/>
      <c r="FX44" s="198"/>
      <c r="FY44" s="198"/>
      <c r="FZ44" s="198"/>
      <c r="GA44" s="198"/>
      <c r="GB44" s="198"/>
      <c r="GC44" s="198"/>
      <c r="GD44" s="198"/>
      <c r="GE44" s="198"/>
      <c r="GF44" s="198"/>
      <c r="GG44" s="198"/>
      <c r="GH44" s="198"/>
      <c r="GI44" s="198"/>
      <c r="GJ44" s="198"/>
      <c r="GK44" s="198"/>
      <c r="GL44" s="198"/>
      <c r="GM44" s="198"/>
      <c r="GN44" s="198"/>
      <c r="GO44" s="198"/>
      <c r="GP44" s="198"/>
      <c r="GQ44" s="198"/>
      <c r="GR44" s="198"/>
      <c r="GS44" s="198"/>
      <c r="GT44" s="198"/>
      <c r="GU44" s="198"/>
      <c r="GV44" s="198"/>
      <c r="GW44" s="198"/>
      <c r="GX44" s="198"/>
      <c r="GY44" s="198"/>
      <c r="GZ44" s="198"/>
      <c r="HA44" s="198"/>
      <c r="HB44" s="198"/>
      <c r="HC44" s="198"/>
      <c r="HD44" s="198"/>
      <c r="HE44" s="198"/>
      <c r="HF44" s="198"/>
      <c r="HG44" s="198"/>
      <c r="HH44" s="198"/>
      <c r="HI44" s="198"/>
      <c r="HJ44" s="198"/>
      <c r="HK44" s="198"/>
      <c r="HL44" s="198"/>
      <c r="HM44" s="198"/>
      <c r="HN44" s="198"/>
      <c r="HO44" s="198"/>
      <c r="HP44" s="198"/>
      <c r="HQ44" s="198"/>
      <c r="HR44" s="198"/>
      <c r="HS44" s="198"/>
      <c r="HT44" s="198"/>
      <c r="HU44" s="198"/>
      <c r="HV44" s="198"/>
      <c r="HW44" s="198"/>
      <c r="HX44" s="198"/>
      <c r="HY44" s="198"/>
      <c r="HZ44" s="198"/>
      <c r="IA44" s="198"/>
      <c r="IB44" s="198"/>
      <c r="IC44" s="198"/>
      <c r="ID44" s="198"/>
      <c r="IE44" s="198"/>
      <c r="IF44" s="198"/>
      <c r="IG44" s="198"/>
      <c r="IH44" s="198"/>
      <c r="II44" s="198"/>
      <c r="IJ44" s="198"/>
      <c r="IK44" s="198"/>
    </row>
    <row r="45" spans="1:245">
      <c r="A45" s="1600"/>
      <c r="D45" s="248"/>
      <c r="E45" s="248"/>
      <c r="F45" s="1732"/>
      <c r="G45" s="235"/>
      <c r="H45" s="248"/>
      <c r="N45" s="1732"/>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c r="CC45" s="198"/>
      <c r="CD45" s="198"/>
      <c r="CE45" s="198"/>
      <c r="CF45" s="198"/>
      <c r="CG45" s="198"/>
      <c r="CH45" s="198"/>
      <c r="CI45" s="198"/>
      <c r="CJ45" s="198"/>
      <c r="CK45" s="198"/>
      <c r="CL45" s="198"/>
      <c r="CM45" s="198"/>
      <c r="CN45" s="198"/>
      <c r="CO45" s="198"/>
      <c r="CP45" s="198"/>
      <c r="CQ45" s="198"/>
      <c r="CR45" s="198"/>
      <c r="CS45" s="198"/>
      <c r="CT45" s="198"/>
      <c r="CU45" s="198"/>
      <c r="CV45" s="198"/>
      <c r="CW45" s="198"/>
      <c r="CX45" s="198"/>
      <c r="CY45" s="198"/>
      <c r="CZ45" s="198"/>
      <c r="DA45" s="198"/>
      <c r="DB45" s="198"/>
      <c r="DC45" s="198"/>
      <c r="DD45" s="198"/>
      <c r="DE45" s="198"/>
      <c r="DF45" s="198"/>
      <c r="DG45" s="198"/>
      <c r="DH45" s="198"/>
      <c r="DI45" s="198"/>
      <c r="DJ45" s="198"/>
      <c r="DK45" s="198"/>
      <c r="DL45" s="198"/>
      <c r="DM45" s="198"/>
      <c r="DN45" s="198"/>
      <c r="DO45" s="198"/>
      <c r="DP45" s="198"/>
      <c r="DQ45" s="198"/>
      <c r="DR45" s="198"/>
      <c r="DS45" s="198"/>
      <c r="DT45" s="198"/>
      <c r="DU45" s="198"/>
      <c r="DV45" s="198"/>
      <c r="DW45" s="198"/>
      <c r="DX45" s="198"/>
      <c r="DY45" s="198"/>
      <c r="DZ45" s="198"/>
      <c r="EA45" s="198"/>
      <c r="EB45" s="198"/>
      <c r="EC45" s="198"/>
      <c r="ED45" s="198"/>
      <c r="EE45" s="198"/>
      <c r="EF45" s="198"/>
      <c r="EG45" s="198"/>
      <c r="EH45" s="198"/>
      <c r="EI45" s="198"/>
      <c r="EJ45" s="198"/>
      <c r="EK45" s="198"/>
      <c r="EL45" s="198"/>
      <c r="EM45" s="198"/>
      <c r="EN45" s="198"/>
      <c r="EO45" s="198"/>
      <c r="EP45" s="198"/>
      <c r="EQ45" s="198"/>
      <c r="ER45" s="198"/>
      <c r="ES45" s="198"/>
      <c r="ET45" s="198"/>
      <c r="EU45" s="198"/>
      <c r="EV45" s="198"/>
      <c r="EW45" s="198"/>
      <c r="EX45" s="198"/>
      <c r="EY45" s="198"/>
      <c r="EZ45" s="198"/>
      <c r="FA45" s="198"/>
      <c r="FB45" s="198"/>
      <c r="FC45" s="198"/>
      <c r="FD45" s="198"/>
      <c r="FE45" s="198"/>
      <c r="FF45" s="198"/>
      <c r="FG45" s="198"/>
      <c r="FH45" s="198"/>
      <c r="FI45" s="198"/>
      <c r="FJ45" s="198"/>
      <c r="FK45" s="198"/>
      <c r="FL45" s="198"/>
      <c r="FM45" s="198"/>
      <c r="FN45" s="198"/>
      <c r="FO45" s="198"/>
      <c r="FP45" s="198"/>
      <c r="FQ45" s="198"/>
      <c r="FR45" s="198"/>
      <c r="FS45" s="198"/>
      <c r="FT45" s="198"/>
      <c r="FU45" s="198"/>
      <c r="FV45" s="198"/>
      <c r="FW45" s="198"/>
      <c r="FX45" s="198"/>
      <c r="FY45" s="198"/>
      <c r="FZ45" s="198"/>
      <c r="GA45" s="198"/>
      <c r="GB45" s="198"/>
      <c r="GC45" s="198"/>
      <c r="GD45" s="198"/>
      <c r="GE45" s="198"/>
      <c r="GF45" s="198"/>
      <c r="GG45" s="198"/>
      <c r="GH45" s="198"/>
      <c r="GI45" s="198"/>
      <c r="GJ45" s="198"/>
      <c r="GK45" s="198"/>
      <c r="GL45" s="198"/>
      <c r="GM45" s="198"/>
      <c r="GN45" s="198"/>
      <c r="GO45" s="198"/>
      <c r="GP45" s="198"/>
      <c r="GQ45" s="198"/>
      <c r="GR45" s="198"/>
      <c r="GS45" s="198"/>
      <c r="GT45" s="198"/>
      <c r="GU45" s="198"/>
      <c r="GV45" s="198"/>
      <c r="GW45" s="198"/>
      <c r="GX45" s="198"/>
      <c r="GY45" s="198"/>
      <c r="GZ45" s="198"/>
      <c r="HA45" s="198"/>
      <c r="HB45" s="198"/>
      <c r="HC45" s="198"/>
      <c r="HD45" s="198"/>
      <c r="HE45" s="198"/>
      <c r="HF45" s="198"/>
      <c r="HG45" s="198"/>
      <c r="HH45" s="198"/>
      <c r="HI45" s="198"/>
      <c r="HJ45" s="198"/>
      <c r="HK45" s="198"/>
      <c r="HL45" s="198"/>
      <c r="HM45" s="198"/>
      <c r="HN45" s="198"/>
      <c r="HO45" s="198"/>
      <c r="HP45" s="198"/>
      <c r="HQ45" s="198"/>
      <c r="HR45" s="198"/>
      <c r="HS45" s="198"/>
      <c r="HT45" s="198"/>
      <c r="HU45" s="198"/>
      <c r="HV45" s="198"/>
      <c r="HW45" s="198"/>
      <c r="HX45" s="198"/>
      <c r="HY45" s="198"/>
      <c r="HZ45" s="198"/>
      <c r="IA45" s="198"/>
      <c r="IB45" s="198"/>
      <c r="IC45" s="198"/>
      <c r="ID45" s="198"/>
      <c r="IE45" s="198"/>
      <c r="IF45" s="198"/>
      <c r="IG45" s="198"/>
      <c r="IH45" s="198"/>
      <c r="II45" s="198"/>
      <c r="IJ45" s="198"/>
      <c r="IK45" s="198"/>
    </row>
    <row r="46" spans="1:245">
      <c r="A46" s="1600"/>
      <c r="D46" s="248"/>
      <c r="E46" s="248"/>
      <c r="F46" s="1732"/>
      <c r="G46" s="235"/>
      <c r="H46" s="248"/>
      <c r="N46" s="1732"/>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c r="DK46" s="198"/>
      <c r="DL46" s="198"/>
      <c r="DM46" s="198"/>
      <c r="DN46" s="198"/>
      <c r="DO46" s="198"/>
      <c r="DP46" s="198"/>
      <c r="DQ46" s="198"/>
      <c r="DR46" s="198"/>
      <c r="DS46" s="198"/>
      <c r="DT46" s="198"/>
      <c r="DU46" s="198"/>
      <c r="DV46" s="198"/>
      <c r="DW46" s="198"/>
      <c r="DX46" s="198"/>
      <c r="DY46" s="198"/>
      <c r="DZ46" s="198"/>
      <c r="EA46" s="198"/>
      <c r="EB46" s="198"/>
      <c r="EC46" s="198"/>
      <c r="ED46" s="198"/>
      <c r="EE46" s="198"/>
      <c r="EF46" s="198"/>
      <c r="EG46" s="198"/>
      <c r="EH46" s="198"/>
      <c r="EI46" s="198"/>
      <c r="EJ46" s="198"/>
      <c r="EK46" s="198"/>
      <c r="EL46" s="198"/>
      <c r="EM46" s="198"/>
      <c r="EN46" s="198"/>
      <c r="EO46" s="198"/>
      <c r="EP46" s="198"/>
      <c r="EQ46" s="198"/>
      <c r="ER46" s="198"/>
      <c r="ES46" s="198"/>
      <c r="ET46" s="198"/>
      <c r="EU46" s="198"/>
      <c r="EV46" s="198"/>
      <c r="EW46" s="198"/>
      <c r="EX46" s="198"/>
      <c r="EY46" s="198"/>
      <c r="EZ46" s="198"/>
      <c r="FA46" s="198"/>
      <c r="FB46" s="198"/>
      <c r="FC46" s="198"/>
      <c r="FD46" s="198"/>
      <c r="FE46" s="198"/>
      <c r="FF46" s="198"/>
      <c r="FG46" s="198"/>
      <c r="FH46" s="198"/>
      <c r="FI46" s="198"/>
      <c r="FJ46" s="198"/>
      <c r="FK46" s="198"/>
      <c r="FL46" s="198"/>
      <c r="FM46" s="198"/>
      <c r="FN46" s="198"/>
      <c r="FO46" s="198"/>
      <c r="FP46" s="198"/>
      <c r="FQ46" s="198"/>
      <c r="FR46" s="198"/>
      <c r="FS46" s="198"/>
      <c r="FT46" s="198"/>
      <c r="FU46" s="198"/>
      <c r="FV46" s="198"/>
      <c r="FW46" s="198"/>
      <c r="FX46" s="198"/>
      <c r="FY46" s="198"/>
      <c r="FZ46" s="198"/>
      <c r="GA46" s="198"/>
      <c r="GB46" s="198"/>
      <c r="GC46" s="198"/>
      <c r="GD46" s="198"/>
      <c r="GE46" s="198"/>
      <c r="GF46" s="198"/>
      <c r="GG46" s="198"/>
      <c r="GH46" s="198"/>
      <c r="GI46" s="198"/>
      <c r="GJ46" s="198"/>
      <c r="GK46" s="198"/>
      <c r="GL46" s="198"/>
      <c r="GM46" s="198"/>
      <c r="GN46" s="198"/>
      <c r="GO46" s="198"/>
      <c r="GP46" s="198"/>
      <c r="GQ46" s="198"/>
      <c r="GR46" s="198"/>
      <c r="GS46" s="198"/>
      <c r="GT46" s="198"/>
      <c r="GU46" s="198"/>
      <c r="GV46" s="198"/>
      <c r="GW46" s="198"/>
      <c r="GX46" s="198"/>
      <c r="GY46" s="198"/>
      <c r="GZ46" s="198"/>
      <c r="HA46" s="198"/>
      <c r="HB46" s="198"/>
      <c r="HC46" s="198"/>
      <c r="HD46" s="198"/>
      <c r="HE46" s="198"/>
      <c r="HF46" s="198"/>
      <c r="HG46" s="198"/>
      <c r="HH46" s="198"/>
      <c r="HI46" s="198"/>
      <c r="HJ46" s="198"/>
      <c r="HK46" s="198"/>
      <c r="HL46" s="198"/>
      <c r="HM46" s="198"/>
      <c r="HN46" s="198"/>
      <c r="HO46" s="198"/>
      <c r="HP46" s="198"/>
      <c r="HQ46" s="198"/>
      <c r="HR46" s="198"/>
      <c r="HS46" s="198"/>
      <c r="HT46" s="198"/>
      <c r="HU46" s="198"/>
      <c r="HV46" s="198"/>
      <c r="HW46" s="198"/>
      <c r="HX46" s="198"/>
      <c r="HY46" s="198"/>
      <c r="HZ46" s="198"/>
      <c r="IA46" s="198"/>
      <c r="IB46" s="198"/>
      <c r="IC46" s="198"/>
      <c r="ID46" s="198"/>
      <c r="IE46" s="198"/>
      <c r="IF46" s="198"/>
      <c r="IG46" s="198"/>
      <c r="IH46" s="198"/>
      <c r="II46" s="198"/>
      <c r="IJ46" s="198"/>
      <c r="IK46" s="198"/>
    </row>
    <row r="47" spans="1:245">
      <c r="A47" s="1600"/>
      <c r="F47" s="1599"/>
      <c r="G47" s="1600"/>
      <c r="N47" s="1599"/>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c r="DK47" s="198"/>
      <c r="DL47" s="198"/>
      <c r="DM47" s="198"/>
      <c r="DN47" s="198"/>
      <c r="DO47" s="198"/>
      <c r="DP47" s="198"/>
      <c r="DQ47" s="198"/>
      <c r="DR47" s="198"/>
      <c r="DS47" s="198"/>
      <c r="DT47" s="198"/>
      <c r="DU47" s="198"/>
      <c r="DV47" s="198"/>
      <c r="DW47" s="198"/>
      <c r="DX47" s="198"/>
      <c r="DY47" s="198"/>
      <c r="DZ47" s="198"/>
      <c r="EA47" s="198"/>
      <c r="EB47" s="198"/>
      <c r="EC47" s="198"/>
      <c r="ED47" s="198"/>
      <c r="EE47" s="198"/>
      <c r="EF47" s="198"/>
      <c r="EG47" s="198"/>
      <c r="EH47" s="198"/>
      <c r="EI47" s="198"/>
      <c r="EJ47" s="198"/>
      <c r="EK47" s="198"/>
      <c r="EL47" s="198"/>
      <c r="EM47" s="198"/>
      <c r="EN47" s="198"/>
      <c r="EO47" s="198"/>
      <c r="EP47" s="198"/>
      <c r="EQ47" s="198"/>
      <c r="ER47" s="198"/>
      <c r="ES47" s="198"/>
      <c r="ET47" s="198"/>
      <c r="EU47" s="198"/>
      <c r="EV47" s="198"/>
      <c r="EW47" s="198"/>
      <c r="EX47" s="198"/>
      <c r="EY47" s="198"/>
      <c r="EZ47" s="198"/>
      <c r="FA47" s="198"/>
      <c r="FB47" s="198"/>
      <c r="FC47" s="198"/>
      <c r="FD47" s="198"/>
      <c r="FE47" s="198"/>
      <c r="FF47" s="198"/>
      <c r="FG47" s="198"/>
      <c r="FH47" s="198"/>
      <c r="FI47" s="198"/>
      <c r="FJ47" s="198"/>
      <c r="FK47" s="198"/>
      <c r="FL47" s="198"/>
      <c r="FM47" s="198"/>
      <c r="FN47" s="198"/>
      <c r="FO47" s="198"/>
      <c r="FP47" s="198"/>
      <c r="FQ47" s="198"/>
      <c r="FR47" s="198"/>
      <c r="FS47" s="198"/>
      <c r="FT47" s="198"/>
      <c r="FU47" s="198"/>
      <c r="FV47" s="198"/>
      <c r="FW47" s="198"/>
      <c r="FX47" s="198"/>
      <c r="FY47" s="198"/>
      <c r="FZ47" s="198"/>
      <c r="GA47" s="198"/>
      <c r="GB47" s="198"/>
      <c r="GC47" s="198"/>
      <c r="GD47" s="198"/>
      <c r="GE47" s="198"/>
      <c r="GF47" s="198"/>
      <c r="GG47" s="198"/>
      <c r="GH47" s="198"/>
      <c r="GI47" s="198"/>
      <c r="GJ47" s="198"/>
      <c r="GK47" s="198"/>
      <c r="GL47" s="198"/>
      <c r="GM47" s="198"/>
      <c r="GN47" s="198"/>
      <c r="GO47" s="198"/>
      <c r="GP47" s="198"/>
      <c r="GQ47" s="198"/>
      <c r="GR47" s="198"/>
      <c r="GS47" s="198"/>
      <c r="GT47" s="198"/>
      <c r="GU47" s="198"/>
      <c r="GV47" s="198"/>
      <c r="GW47" s="198"/>
      <c r="GX47" s="198"/>
      <c r="GY47" s="198"/>
      <c r="GZ47" s="198"/>
      <c r="HA47" s="198"/>
      <c r="HB47" s="198"/>
      <c r="HC47" s="198"/>
      <c r="HD47" s="198"/>
      <c r="HE47" s="198"/>
      <c r="HF47" s="198"/>
      <c r="HG47" s="198"/>
      <c r="HH47" s="198"/>
      <c r="HI47" s="198"/>
      <c r="HJ47" s="198"/>
      <c r="HK47" s="198"/>
      <c r="HL47" s="198"/>
      <c r="HM47" s="198"/>
      <c r="HN47" s="198"/>
      <c r="HO47" s="198"/>
      <c r="HP47" s="198"/>
      <c r="HQ47" s="198"/>
      <c r="HR47" s="198"/>
      <c r="HS47" s="198"/>
      <c r="HT47" s="198"/>
      <c r="HU47" s="198"/>
      <c r="HV47" s="198"/>
      <c r="HW47" s="198"/>
      <c r="HX47" s="198"/>
      <c r="HY47" s="198"/>
      <c r="HZ47" s="198"/>
      <c r="IA47" s="198"/>
      <c r="IB47" s="198"/>
      <c r="IC47" s="198"/>
      <c r="ID47" s="198"/>
      <c r="IE47" s="198"/>
      <c r="IF47" s="198"/>
      <c r="IG47" s="198"/>
      <c r="IH47" s="198"/>
      <c r="II47" s="198"/>
      <c r="IJ47" s="198"/>
      <c r="IK47" s="198"/>
    </row>
    <row r="48" spans="1:245">
      <c r="A48" s="1600"/>
      <c r="F48" s="1599"/>
      <c r="G48" s="1600"/>
      <c r="N48" s="1599"/>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c r="DK48" s="198"/>
      <c r="DL48" s="198"/>
      <c r="DM48" s="198"/>
      <c r="DN48" s="198"/>
      <c r="DO48" s="198"/>
      <c r="DP48" s="198"/>
      <c r="DQ48" s="198"/>
      <c r="DR48" s="198"/>
      <c r="DS48" s="198"/>
      <c r="DT48" s="198"/>
      <c r="DU48" s="198"/>
      <c r="DV48" s="198"/>
      <c r="DW48" s="198"/>
      <c r="DX48" s="198"/>
      <c r="DY48" s="198"/>
      <c r="DZ48" s="198"/>
      <c r="EA48" s="198"/>
      <c r="EB48" s="198"/>
      <c r="EC48" s="198"/>
      <c r="ED48" s="198"/>
      <c r="EE48" s="198"/>
      <c r="EF48" s="198"/>
      <c r="EG48" s="198"/>
      <c r="EH48" s="198"/>
      <c r="EI48" s="198"/>
      <c r="EJ48" s="198"/>
      <c r="EK48" s="198"/>
      <c r="EL48" s="198"/>
      <c r="EM48" s="198"/>
      <c r="EN48" s="198"/>
      <c r="EO48" s="198"/>
      <c r="EP48" s="198"/>
      <c r="EQ48" s="198"/>
      <c r="ER48" s="198"/>
      <c r="ES48" s="198"/>
      <c r="ET48" s="198"/>
      <c r="EU48" s="198"/>
      <c r="EV48" s="198"/>
      <c r="EW48" s="198"/>
      <c r="EX48" s="198"/>
      <c r="EY48" s="198"/>
      <c r="EZ48" s="198"/>
      <c r="FA48" s="198"/>
      <c r="FB48" s="198"/>
      <c r="FC48" s="198"/>
      <c r="FD48" s="198"/>
      <c r="FE48" s="198"/>
      <c r="FF48" s="198"/>
      <c r="FG48" s="198"/>
      <c r="FH48" s="198"/>
      <c r="FI48" s="198"/>
      <c r="FJ48" s="198"/>
      <c r="FK48" s="198"/>
      <c r="FL48" s="198"/>
      <c r="FM48" s="198"/>
      <c r="FN48" s="198"/>
      <c r="FO48" s="198"/>
      <c r="FP48" s="198"/>
      <c r="FQ48" s="198"/>
      <c r="FR48" s="198"/>
      <c r="FS48" s="198"/>
      <c r="FT48" s="198"/>
      <c r="FU48" s="198"/>
      <c r="FV48" s="198"/>
      <c r="FW48" s="198"/>
      <c r="FX48" s="198"/>
      <c r="FY48" s="198"/>
      <c r="FZ48" s="198"/>
      <c r="GA48" s="198"/>
      <c r="GB48" s="198"/>
      <c r="GC48" s="198"/>
      <c r="GD48" s="198"/>
      <c r="GE48" s="198"/>
      <c r="GF48" s="198"/>
      <c r="GG48" s="198"/>
      <c r="GH48" s="198"/>
      <c r="GI48" s="198"/>
      <c r="GJ48" s="198"/>
      <c r="GK48" s="198"/>
      <c r="GL48" s="198"/>
      <c r="GM48" s="198"/>
      <c r="GN48" s="198"/>
      <c r="GO48" s="198"/>
      <c r="GP48" s="198"/>
      <c r="GQ48" s="198"/>
      <c r="GR48" s="198"/>
      <c r="GS48" s="198"/>
      <c r="GT48" s="198"/>
      <c r="GU48" s="198"/>
      <c r="GV48" s="198"/>
      <c r="GW48" s="198"/>
      <c r="GX48" s="198"/>
      <c r="GY48" s="198"/>
      <c r="GZ48" s="198"/>
      <c r="HA48" s="198"/>
      <c r="HB48" s="198"/>
      <c r="HC48" s="198"/>
      <c r="HD48" s="198"/>
      <c r="HE48" s="198"/>
      <c r="HF48" s="198"/>
      <c r="HG48" s="198"/>
      <c r="HH48" s="198"/>
      <c r="HI48" s="198"/>
      <c r="HJ48" s="198"/>
      <c r="HK48" s="198"/>
      <c r="HL48" s="198"/>
      <c r="HM48" s="198"/>
      <c r="HN48" s="198"/>
      <c r="HO48" s="198"/>
      <c r="HP48" s="198"/>
      <c r="HQ48" s="198"/>
      <c r="HR48" s="198"/>
      <c r="HS48" s="198"/>
      <c r="HT48" s="198"/>
      <c r="HU48" s="198"/>
      <c r="HV48" s="198"/>
      <c r="HW48" s="198"/>
      <c r="HX48" s="198"/>
      <c r="HY48" s="198"/>
      <c r="HZ48" s="198"/>
      <c r="IA48" s="198"/>
      <c r="IB48" s="198"/>
      <c r="IC48" s="198"/>
      <c r="ID48" s="198"/>
      <c r="IE48" s="198"/>
      <c r="IF48" s="198"/>
      <c r="IG48" s="198"/>
      <c r="IH48" s="198"/>
      <c r="II48" s="198"/>
      <c r="IJ48" s="198"/>
      <c r="IK48" s="198"/>
    </row>
    <row r="49" spans="1:245">
      <c r="A49" s="1600"/>
      <c r="F49" s="1599"/>
      <c r="G49" s="1600"/>
      <c r="N49" s="1599"/>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c r="CC49" s="198"/>
      <c r="CD49" s="198"/>
      <c r="CE49" s="198"/>
      <c r="CF49" s="198"/>
      <c r="CG49" s="198"/>
      <c r="CH49" s="198"/>
      <c r="CI49" s="198"/>
      <c r="CJ49" s="198"/>
      <c r="CK49" s="198"/>
      <c r="CL49" s="198"/>
      <c r="CM49" s="198"/>
      <c r="CN49" s="198"/>
      <c r="CO49" s="198"/>
      <c r="CP49" s="198"/>
      <c r="CQ49" s="198"/>
      <c r="CR49" s="198"/>
      <c r="CS49" s="198"/>
      <c r="CT49" s="198"/>
      <c r="CU49" s="198"/>
      <c r="CV49" s="198"/>
      <c r="CW49" s="198"/>
      <c r="CX49" s="198"/>
      <c r="CY49" s="198"/>
      <c r="CZ49" s="198"/>
      <c r="DA49" s="198"/>
      <c r="DB49" s="198"/>
      <c r="DC49" s="198"/>
      <c r="DD49" s="198"/>
      <c r="DE49" s="198"/>
      <c r="DF49" s="198"/>
      <c r="DG49" s="198"/>
      <c r="DH49" s="198"/>
      <c r="DI49" s="198"/>
      <c r="DJ49" s="198"/>
      <c r="DK49" s="198"/>
      <c r="DL49" s="198"/>
      <c r="DM49" s="198"/>
      <c r="DN49" s="198"/>
      <c r="DO49" s="198"/>
      <c r="DP49" s="198"/>
      <c r="DQ49" s="198"/>
      <c r="DR49" s="198"/>
      <c r="DS49" s="198"/>
      <c r="DT49" s="198"/>
      <c r="DU49" s="198"/>
      <c r="DV49" s="198"/>
      <c r="DW49" s="198"/>
      <c r="DX49" s="198"/>
      <c r="DY49" s="198"/>
      <c r="DZ49" s="198"/>
      <c r="EA49" s="198"/>
      <c r="EB49" s="198"/>
      <c r="EC49" s="198"/>
      <c r="ED49" s="198"/>
      <c r="EE49" s="198"/>
      <c r="EF49" s="198"/>
      <c r="EG49" s="198"/>
      <c r="EH49" s="198"/>
      <c r="EI49" s="198"/>
      <c r="EJ49" s="198"/>
      <c r="EK49" s="198"/>
      <c r="EL49" s="198"/>
      <c r="EM49" s="198"/>
      <c r="EN49" s="198"/>
      <c r="EO49" s="198"/>
      <c r="EP49" s="198"/>
      <c r="EQ49" s="198"/>
      <c r="ER49" s="198"/>
      <c r="ES49" s="198"/>
      <c r="ET49" s="198"/>
      <c r="EU49" s="198"/>
      <c r="EV49" s="198"/>
      <c r="EW49" s="198"/>
      <c r="EX49" s="198"/>
      <c r="EY49" s="198"/>
      <c r="EZ49" s="198"/>
      <c r="FA49" s="198"/>
      <c r="FB49" s="198"/>
      <c r="FC49" s="198"/>
      <c r="FD49" s="198"/>
      <c r="FE49" s="198"/>
      <c r="FF49" s="198"/>
      <c r="FG49" s="198"/>
      <c r="FH49" s="198"/>
      <c r="FI49" s="198"/>
      <c r="FJ49" s="198"/>
      <c r="FK49" s="198"/>
      <c r="FL49" s="198"/>
      <c r="FM49" s="198"/>
      <c r="FN49" s="198"/>
      <c r="FO49" s="198"/>
      <c r="FP49" s="198"/>
      <c r="FQ49" s="198"/>
      <c r="FR49" s="198"/>
      <c r="FS49" s="198"/>
      <c r="FT49" s="198"/>
      <c r="FU49" s="198"/>
      <c r="FV49" s="198"/>
      <c r="FW49" s="198"/>
      <c r="FX49" s="198"/>
      <c r="FY49" s="198"/>
      <c r="FZ49" s="198"/>
      <c r="GA49" s="198"/>
      <c r="GB49" s="198"/>
      <c r="GC49" s="198"/>
      <c r="GD49" s="198"/>
      <c r="GE49" s="198"/>
      <c r="GF49" s="198"/>
      <c r="GG49" s="198"/>
      <c r="GH49" s="198"/>
      <c r="GI49" s="198"/>
      <c r="GJ49" s="198"/>
      <c r="GK49" s="198"/>
      <c r="GL49" s="198"/>
      <c r="GM49" s="198"/>
      <c r="GN49" s="198"/>
      <c r="GO49" s="198"/>
      <c r="GP49" s="198"/>
      <c r="GQ49" s="198"/>
      <c r="GR49" s="198"/>
      <c r="GS49" s="198"/>
      <c r="GT49" s="198"/>
      <c r="GU49" s="198"/>
      <c r="GV49" s="198"/>
      <c r="GW49" s="198"/>
      <c r="GX49" s="198"/>
      <c r="GY49" s="198"/>
      <c r="GZ49" s="198"/>
      <c r="HA49" s="198"/>
      <c r="HB49" s="198"/>
      <c r="HC49" s="198"/>
      <c r="HD49" s="198"/>
      <c r="HE49" s="198"/>
      <c r="HF49" s="198"/>
      <c r="HG49" s="198"/>
      <c r="HH49" s="198"/>
      <c r="HI49" s="198"/>
      <c r="HJ49" s="198"/>
      <c r="HK49" s="198"/>
      <c r="HL49" s="198"/>
      <c r="HM49" s="198"/>
      <c r="HN49" s="198"/>
      <c r="HO49" s="198"/>
      <c r="HP49" s="198"/>
      <c r="HQ49" s="198"/>
      <c r="HR49" s="198"/>
      <c r="HS49" s="198"/>
      <c r="HT49" s="198"/>
      <c r="HU49" s="198"/>
      <c r="HV49" s="198"/>
      <c r="HW49" s="198"/>
      <c r="HX49" s="198"/>
      <c r="HY49" s="198"/>
      <c r="HZ49" s="198"/>
      <c r="IA49" s="198"/>
      <c r="IB49" s="198"/>
      <c r="IC49" s="198"/>
      <c r="ID49" s="198"/>
      <c r="IE49" s="198"/>
      <c r="IF49" s="198"/>
      <c r="IG49" s="198"/>
      <c r="IH49" s="198"/>
      <c r="II49" s="198"/>
      <c r="IJ49" s="198"/>
      <c r="IK49" s="198"/>
    </row>
    <row r="50" spans="1:245">
      <c r="A50" s="1600"/>
      <c r="F50" s="1599"/>
      <c r="G50" s="1600"/>
      <c r="N50" s="1599"/>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c r="CC50" s="198"/>
      <c r="CD50" s="198"/>
      <c r="CE50" s="198"/>
      <c r="CF50" s="198"/>
      <c r="CG50" s="198"/>
      <c r="CH50" s="198"/>
      <c r="CI50" s="198"/>
      <c r="CJ50" s="198"/>
      <c r="CK50" s="198"/>
      <c r="CL50" s="198"/>
      <c r="CM50" s="198"/>
      <c r="CN50" s="198"/>
      <c r="CO50" s="198"/>
      <c r="CP50" s="198"/>
      <c r="CQ50" s="198"/>
      <c r="CR50" s="198"/>
      <c r="CS50" s="198"/>
      <c r="CT50" s="198"/>
      <c r="CU50" s="198"/>
      <c r="CV50" s="198"/>
      <c r="CW50" s="198"/>
      <c r="CX50" s="198"/>
      <c r="CY50" s="198"/>
      <c r="CZ50" s="198"/>
      <c r="DA50" s="198"/>
      <c r="DB50" s="198"/>
      <c r="DC50" s="198"/>
      <c r="DD50" s="198"/>
      <c r="DE50" s="198"/>
      <c r="DF50" s="198"/>
      <c r="DG50" s="198"/>
      <c r="DH50" s="198"/>
      <c r="DI50" s="198"/>
      <c r="DJ50" s="198"/>
      <c r="DK50" s="198"/>
      <c r="DL50" s="198"/>
      <c r="DM50" s="198"/>
      <c r="DN50" s="198"/>
      <c r="DO50" s="198"/>
      <c r="DP50" s="198"/>
      <c r="DQ50" s="198"/>
      <c r="DR50" s="198"/>
      <c r="DS50" s="198"/>
      <c r="DT50" s="198"/>
      <c r="DU50" s="198"/>
      <c r="DV50" s="198"/>
      <c r="DW50" s="198"/>
      <c r="DX50" s="198"/>
      <c r="DY50" s="198"/>
      <c r="DZ50" s="198"/>
      <c r="EA50" s="198"/>
      <c r="EB50" s="198"/>
      <c r="EC50" s="198"/>
      <c r="ED50" s="198"/>
      <c r="EE50" s="198"/>
      <c r="EF50" s="198"/>
      <c r="EG50" s="198"/>
      <c r="EH50" s="198"/>
      <c r="EI50" s="198"/>
      <c r="EJ50" s="198"/>
      <c r="EK50" s="198"/>
      <c r="EL50" s="198"/>
      <c r="EM50" s="198"/>
      <c r="EN50" s="198"/>
      <c r="EO50" s="198"/>
      <c r="EP50" s="198"/>
      <c r="EQ50" s="198"/>
      <c r="ER50" s="198"/>
      <c r="ES50" s="198"/>
      <c r="ET50" s="198"/>
      <c r="EU50" s="198"/>
      <c r="EV50" s="198"/>
      <c r="EW50" s="198"/>
      <c r="EX50" s="198"/>
      <c r="EY50" s="198"/>
      <c r="EZ50" s="198"/>
      <c r="FA50" s="198"/>
      <c r="FB50" s="198"/>
      <c r="FC50" s="198"/>
      <c r="FD50" s="198"/>
      <c r="FE50" s="198"/>
      <c r="FF50" s="198"/>
      <c r="FG50" s="198"/>
      <c r="FH50" s="198"/>
      <c r="FI50" s="198"/>
      <c r="FJ50" s="198"/>
      <c r="FK50" s="198"/>
      <c r="FL50" s="198"/>
      <c r="FM50" s="198"/>
      <c r="FN50" s="198"/>
      <c r="FO50" s="198"/>
      <c r="FP50" s="198"/>
      <c r="FQ50" s="198"/>
      <c r="FR50" s="198"/>
      <c r="FS50" s="198"/>
      <c r="FT50" s="198"/>
      <c r="FU50" s="198"/>
      <c r="FV50" s="198"/>
      <c r="FW50" s="198"/>
      <c r="FX50" s="198"/>
      <c r="FY50" s="198"/>
      <c r="FZ50" s="198"/>
      <c r="GA50" s="198"/>
      <c r="GB50" s="198"/>
      <c r="GC50" s="198"/>
      <c r="GD50" s="198"/>
      <c r="GE50" s="198"/>
      <c r="GF50" s="198"/>
      <c r="GG50" s="198"/>
      <c r="GH50" s="198"/>
      <c r="GI50" s="198"/>
      <c r="GJ50" s="198"/>
      <c r="GK50" s="198"/>
      <c r="GL50" s="198"/>
      <c r="GM50" s="198"/>
      <c r="GN50" s="198"/>
      <c r="GO50" s="198"/>
      <c r="GP50" s="198"/>
      <c r="GQ50" s="198"/>
      <c r="GR50" s="198"/>
      <c r="GS50" s="198"/>
      <c r="GT50" s="198"/>
      <c r="GU50" s="198"/>
      <c r="GV50" s="198"/>
      <c r="GW50" s="198"/>
      <c r="GX50" s="198"/>
      <c r="GY50" s="198"/>
      <c r="GZ50" s="198"/>
      <c r="HA50" s="198"/>
      <c r="HB50" s="198"/>
      <c r="HC50" s="198"/>
      <c r="HD50" s="198"/>
      <c r="HE50" s="198"/>
      <c r="HF50" s="198"/>
      <c r="HG50" s="198"/>
      <c r="HH50" s="198"/>
      <c r="HI50" s="198"/>
      <c r="HJ50" s="198"/>
      <c r="HK50" s="198"/>
      <c r="HL50" s="198"/>
      <c r="HM50" s="198"/>
      <c r="HN50" s="198"/>
      <c r="HO50" s="198"/>
      <c r="HP50" s="198"/>
      <c r="HQ50" s="198"/>
      <c r="HR50" s="198"/>
      <c r="HS50" s="198"/>
      <c r="HT50" s="198"/>
      <c r="HU50" s="198"/>
      <c r="HV50" s="198"/>
      <c r="HW50" s="198"/>
      <c r="HX50" s="198"/>
      <c r="HY50" s="198"/>
      <c r="HZ50" s="198"/>
      <c r="IA50" s="198"/>
      <c r="IB50" s="198"/>
      <c r="IC50" s="198"/>
      <c r="ID50" s="198"/>
      <c r="IE50" s="198"/>
      <c r="IF50" s="198"/>
      <c r="IG50" s="198"/>
      <c r="IH50" s="198"/>
      <c r="II50" s="198"/>
      <c r="IJ50" s="198"/>
      <c r="IK50" s="198"/>
    </row>
    <row r="51" spans="1:245">
      <c r="A51" s="1600"/>
      <c r="F51" s="1599"/>
      <c r="G51" s="1600"/>
      <c r="N51" s="1599"/>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c r="CC51" s="198"/>
      <c r="CD51" s="198"/>
      <c r="CE51" s="198"/>
      <c r="CF51" s="198"/>
      <c r="CG51" s="198"/>
      <c r="CH51" s="198"/>
      <c r="CI51" s="198"/>
      <c r="CJ51" s="198"/>
      <c r="CK51" s="198"/>
      <c r="CL51" s="198"/>
      <c r="CM51" s="198"/>
      <c r="CN51" s="198"/>
      <c r="CO51" s="198"/>
      <c r="CP51" s="198"/>
      <c r="CQ51" s="198"/>
      <c r="CR51" s="198"/>
      <c r="CS51" s="198"/>
      <c r="CT51" s="198"/>
      <c r="CU51" s="198"/>
      <c r="CV51" s="198"/>
      <c r="CW51" s="198"/>
      <c r="CX51" s="198"/>
      <c r="CY51" s="198"/>
      <c r="CZ51" s="198"/>
      <c r="DA51" s="198"/>
      <c r="DB51" s="198"/>
      <c r="DC51" s="198"/>
      <c r="DD51" s="198"/>
      <c r="DE51" s="198"/>
      <c r="DF51" s="198"/>
      <c r="DG51" s="198"/>
      <c r="DH51" s="198"/>
      <c r="DI51" s="198"/>
      <c r="DJ51" s="198"/>
      <c r="DK51" s="198"/>
      <c r="DL51" s="198"/>
      <c r="DM51" s="198"/>
      <c r="DN51" s="198"/>
      <c r="DO51" s="198"/>
      <c r="DP51" s="198"/>
      <c r="DQ51" s="198"/>
      <c r="DR51" s="198"/>
      <c r="DS51" s="198"/>
      <c r="DT51" s="198"/>
      <c r="DU51" s="198"/>
      <c r="DV51" s="198"/>
      <c r="DW51" s="198"/>
      <c r="DX51" s="198"/>
      <c r="DY51" s="198"/>
      <c r="DZ51" s="198"/>
      <c r="EA51" s="198"/>
      <c r="EB51" s="198"/>
      <c r="EC51" s="198"/>
      <c r="ED51" s="198"/>
      <c r="EE51" s="198"/>
      <c r="EF51" s="198"/>
      <c r="EG51" s="198"/>
      <c r="EH51" s="198"/>
      <c r="EI51" s="198"/>
      <c r="EJ51" s="198"/>
      <c r="EK51" s="198"/>
      <c r="EL51" s="198"/>
      <c r="EM51" s="198"/>
      <c r="EN51" s="198"/>
      <c r="EO51" s="198"/>
      <c r="EP51" s="198"/>
      <c r="EQ51" s="198"/>
      <c r="ER51" s="198"/>
      <c r="ES51" s="198"/>
      <c r="ET51" s="198"/>
      <c r="EU51" s="198"/>
      <c r="EV51" s="198"/>
      <c r="EW51" s="198"/>
      <c r="EX51" s="198"/>
      <c r="EY51" s="198"/>
      <c r="EZ51" s="198"/>
      <c r="FA51" s="198"/>
      <c r="FB51" s="198"/>
      <c r="FC51" s="198"/>
      <c r="FD51" s="198"/>
      <c r="FE51" s="198"/>
      <c r="FF51" s="198"/>
      <c r="FG51" s="198"/>
      <c r="FH51" s="198"/>
      <c r="FI51" s="198"/>
      <c r="FJ51" s="198"/>
      <c r="FK51" s="198"/>
      <c r="FL51" s="198"/>
      <c r="FM51" s="198"/>
      <c r="FN51" s="198"/>
      <c r="FO51" s="198"/>
      <c r="FP51" s="198"/>
      <c r="FQ51" s="198"/>
      <c r="FR51" s="198"/>
      <c r="FS51" s="198"/>
      <c r="FT51" s="198"/>
      <c r="FU51" s="198"/>
      <c r="FV51" s="198"/>
      <c r="FW51" s="198"/>
      <c r="FX51" s="198"/>
      <c r="FY51" s="198"/>
      <c r="FZ51" s="198"/>
      <c r="GA51" s="198"/>
      <c r="GB51" s="198"/>
      <c r="GC51" s="198"/>
      <c r="GD51" s="198"/>
      <c r="GE51" s="198"/>
      <c r="GF51" s="198"/>
      <c r="GG51" s="198"/>
      <c r="GH51" s="198"/>
      <c r="GI51" s="198"/>
      <c r="GJ51" s="198"/>
      <c r="GK51" s="198"/>
      <c r="GL51" s="198"/>
      <c r="GM51" s="198"/>
      <c r="GN51" s="198"/>
      <c r="GO51" s="198"/>
      <c r="GP51" s="198"/>
      <c r="GQ51" s="198"/>
      <c r="GR51" s="198"/>
      <c r="GS51" s="198"/>
      <c r="GT51" s="198"/>
      <c r="GU51" s="198"/>
      <c r="GV51" s="198"/>
      <c r="GW51" s="198"/>
      <c r="GX51" s="198"/>
      <c r="GY51" s="198"/>
      <c r="GZ51" s="198"/>
      <c r="HA51" s="198"/>
      <c r="HB51" s="198"/>
      <c r="HC51" s="198"/>
      <c r="HD51" s="198"/>
      <c r="HE51" s="198"/>
      <c r="HF51" s="198"/>
      <c r="HG51" s="198"/>
      <c r="HH51" s="198"/>
      <c r="HI51" s="198"/>
      <c r="HJ51" s="198"/>
      <c r="HK51" s="198"/>
      <c r="HL51" s="198"/>
      <c r="HM51" s="198"/>
      <c r="HN51" s="198"/>
      <c r="HO51" s="198"/>
      <c r="HP51" s="198"/>
      <c r="HQ51" s="198"/>
      <c r="HR51" s="198"/>
      <c r="HS51" s="198"/>
      <c r="HT51" s="198"/>
      <c r="HU51" s="198"/>
      <c r="HV51" s="198"/>
      <c r="HW51" s="198"/>
      <c r="HX51" s="198"/>
      <c r="HY51" s="198"/>
      <c r="HZ51" s="198"/>
      <c r="IA51" s="198"/>
      <c r="IB51" s="198"/>
      <c r="IC51" s="198"/>
      <c r="ID51" s="198"/>
      <c r="IE51" s="198"/>
      <c r="IF51" s="198"/>
      <c r="IG51" s="198"/>
      <c r="IH51" s="198"/>
      <c r="II51" s="198"/>
      <c r="IJ51" s="198"/>
      <c r="IK51" s="198"/>
    </row>
    <row r="52" spans="1:245">
      <c r="A52" s="1600"/>
      <c r="F52" s="1599"/>
      <c r="G52" s="1600"/>
      <c r="N52" s="1599"/>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c r="DK52" s="198"/>
      <c r="DL52" s="198"/>
      <c r="DM52" s="198"/>
      <c r="DN52" s="198"/>
      <c r="DO52" s="198"/>
      <c r="DP52" s="198"/>
      <c r="DQ52" s="198"/>
      <c r="DR52" s="198"/>
      <c r="DS52" s="198"/>
      <c r="DT52" s="198"/>
      <c r="DU52" s="198"/>
      <c r="DV52" s="198"/>
      <c r="DW52" s="198"/>
      <c r="DX52" s="198"/>
      <c r="DY52" s="198"/>
      <c r="DZ52" s="198"/>
      <c r="EA52" s="198"/>
      <c r="EB52" s="198"/>
      <c r="EC52" s="198"/>
      <c r="ED52" s="198"/>
      <c r="EE52" s="198"/>
      <c r="EF52" s="198"/>
      <c r="EG52" s="198"/>
      <c r="EH52" s="198"/>
      <c r="EI52" s="198"/>
      <c r="EJ52" s="198"/>
      <c r="EK52" s="198"/>
      <c r="EL52" s="198"/>
      <c r="EM52" s="198"/>
      <c r="EN52" s="198"/>
      <c r="EO52" s="198"/>
      <c r="EP52" s="198"/>
      <c r="EQ52" s="198"/>
      <c r="ER52" s="198"/>
      <c r="ES52" s="198"/>
      <c r="ET52" s="198"/>
      <c r="EU52" s="198"/>
      <c r="EV52" s="198"/>
      <c r="EW52" s="198"/>
      <c r="EX52" s="198"/>
      <c r="EY52" s="198"/>
      <c r="EZ52" s="198"/>
      <c r="FA52" s="198"/>
      <c r="FB52" s="198"/>
      <c r="FC52" s="198"/>
      <c r="FD52" s="198"/>
      <c r="FE52" s="198"/>
      <c r="FF52" s="198"/>
      <c r="FG52" s="198"/>
      <c r="FH52" s="198"/>
      <c r="FI52" s="198"/>
      <c r="FJ52" s="198"/>
      <c r="FK52" s="198"/>
      <c r="FL52" s="198"/>
      <c r="FM52" s="198"/>
      <c r="FN52" s="198"/>
      <c r="FO52" s="198"/>
      <c r="FP52" s="198"/>
      <c r="FQ52" s="198"/>
      <c r="FR52" s="198"/>
      <c r="FS52" s="198"/>
      <c r="FT52" s="198"/>
      <c r="FU52" s="198"/>
      <c r="FV52" s="198"/>
      <c r="FW52" s="198"/>
      <c r="FX52" s="198"/>
      <c r="FY52" s="198"/>
      <c r="FZ52" s="198"/>
      <c r="GA52" s="198"/>
      <c r="GB52" s="198"/>
      <c r="GC52" s="198"/>
      <c r="GD52" s="198"/>
      <c r="GE52" s="198"/>
      <c r="GF52" s="198"/>
      <c r="GG52" s="198"/>
      <c r="GH52" s="198"/>
      <c r="GI52" s="198"/>
      <c r="GJ52" s="198"/>
      <c r="GK52" s="198"/>
      <c r="GL52" s="198"/>
      <c r="GM52" s="198"/>
      <c r="GN52" s="198"/>
      <c r="GO52" s="198"/>
      <c r="GP52" s="198"/>
      <c r="GQ52" s="198"/>
      <c r="GR52" s="198"/>
      <c r="GS52" s="198"/>
      <c r="GT52" s="198"/>
      <c r="GU52" s="198"/>
      <c r="GV52" s="198"/>
      <c r="GW52" s="198"/>
      <c r="GX52" s="198"/>
      <c r="GY52" s="198"/>
      <c r="GZ52" s="198"/>
      <c r="HA52" s="198"/>
      <c r="HB52" s="198"/>
      <c r="HC52" s="198"/>
      <c r="HD52" s="198"/>
      <c r="HE52" s="198"/>
      <c r="HF52" s="198"/>
      <c r="HG52" s="198"/>
      <c r="HH52" s="198"/>
      <c r="HI52" s="198"/>
      <c r="HJ52" s="198"/>
      <c r="HK52" s="198"/>
      <c r="HL52" s="198"/>
      <c r="HM52" s="198"/>
      <c r="HN52" s="198"/>
      <c r="HO52" s="198"/>
      <c r="HP52" s="198"/>
      <c r="HQ52" s="198"/>
      <c r="HR52" s="198"/>
      <c r="HS52" s="198"/>
      <c r="HT52" s="198"/>
      <c r="HU52" s="198"/>
      <c r="HV52" s="198"/>
      <c r="HW52" s="198"/>
      <c r="HX52" s="198"/>
      <c r="HY52" s="198"/>
      <c r="HZ52" s="198"/>
      <c r="IA52" s="198"/>
      <c r="IB52" s="198"/>
      <c r="IC52" s="198"/>
      <c r="ID52" s="198"/>
      <c r="IE52" s="198"/>
      <c r="IF52" s="198"/>
      <c r="IG52" s="198"/>
      <c r="IH52" s="198"/>
      <c r="II52" s="198"/>
      <c r="IJ52" s="198"/>
      <c r="IK52" s="198"/>
    </row>
    <row r="53" spans="1:245">
      <c r="A53" s="1600"/>
      <c r="F53" s="1599"/>
      <c r="G53" s="1600"/>
      <c r="N53" s="1599"/>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c r="DK53" s="198"/>
      <c r="DL53" s="198"/>
      <c r="DM53" s="198"/>
      <c r="DN53" s="198"/>
      <c r="DO53" s="198"/>
      <c r="DP53" s="198"/>
      <c r="DQ53" s="198"/>
      <c r="DR53" s="198"/>
      <c r="DS53" s="198"/>
      <c r="DT53" s="198"/>
      <c r="DU53" s="198"/>
      <c r="DV53" s="198"/>
      <c r="DW53" s="198"/>
      <c r="DX53" s="198"/>
      <c r="DY53" s="198"/>
      <c r="DZ53" s="198"/>
      <c r="EA53" s="198"/>
      <c r="EB53" s="198"/>
      <c r="EC53" s="198"/>
      <c r="ED53" s="198"/>
      <c r="EE53" s="198"/>
      <c r="EF53" s="198"/>
      <c r="EG53" s="198"/>
      <c r="EH53" s="198"/>
      <c r="EI53" s="198"/>
      <c r="EJ53" s="198"/>
      <c r="EK53" s="198"/>
      <c r="EL53" s="198"/>
      <c r="EM53" s="198"/>
      <c r="EN53" s="198"/>
      <c r="EO53" s="198"/>
      <c r="EP53" s="198"/>
      <c r="EQ53" s="198"/>
      <c r="ER53" s="198"/>
      <c r="ES53" s="198"/>
      <c r="ET53" s="198"/>
      <c r="EU53" s="198"/>
      <c r="EV53" s="198"/>
      <c r="EW53" s="198"/>
      <c r="EX53" s="198"/>
      <c r="EY53" s="198"/>
      <c r="EZ53" s="198"/>
      <c r="FA53" s="198"/>
      <c r="FB53" s="198"/>
      <c r="FC53" s="198"/>
      <c r="FD53" s="198"/>
      <c r="FE53" s="198"/>
      <c r="FF53" s="198"/>
      <c r="FG53" s="198"/>
      <c r="FH53" s="198"/>
      <c r="FI53" s="198"/>
      <c r="FJ53" s="198"/>
      <c r="FK53" s="198"/>
      <c r="FL53" s="198"/>
      <c r="FM53" s="198"/>
      <c r="FN53" s="198"/>
      <c r="FO53" s="198"/>
      <c r="FP53" s="198"/>
      <c r="FQ53" s="198"/>
      <c r="FR53" s="198"/>
      <c r="FS53" s="198"/>
      <c r="FT53" s="198"/>
      <c r="FU53" s="198"/>
      <c r="FV53" s="198"/>
      <c r="FW53" s="198"/>
      <c r="FX53" s="198"/>
      <c r="FY53" s="198"/>
      <c r="FZ53" s="198"/>
      <c r="GA53" s="198"/>
      <c r="GB53" s="198"/>
      <c r="GC53" s="198"/>
      <c r="GD53" s="198"/>
      <c r="GE53" s="198"/>
      <c r="GF53" s="198"/>
      <c r="GG53" s="198"/>
      <c r="GH53" s="198"/>
      <c r="GI53" s="198"/>
      <c r="GJ53" s="198"/>
      <c r="GK53" s="198"/>
      <c r="GL53" s="198"/>
      <c r="GM53" s="198"/>
      <c r="GN53" s="198"/>
      <c r="GO53" s="198"/>
      <c r="GP53" s="198"/>
      <c r="GQ53" s="198"/>
      <c r="GR53" s="198"/>
      <c r="GS53" s="198"/>
      <c r="GT53" s="198"/>
      <c r="GU53" s="198"/>
      <c r="GV53" s="198"/>
      <c r="GW53" s="198"/>
      <c r="GX53" s="198"/>
      <c r="GY53" s="198"/>
      <c r="GZ53" s="198"/>
      <c r="HA53" s="198"/>
      <c r="HB53" s="198"/>
      <c r="HC53" s="198"/>
      <c r="HD53" s="198"/>
      <c r="HE53" s="198"/>
      <c r="HF53" s="198"/>
      <c r="HG53" s="198"/>
      <c r="HH53" s="198"/>
      <c r="HI53" s="198"/>
      <c r="HJ53" s="198"/>
      <c r="HK53" s="198"/>
      <c r="HL53" s="198"/>
      <c r="HM53" s="198"/>
      <c r="HN53" s="198"/>
      <c r="HO53" s="198"/>
      <c r="HP53" s="198"/>
      <c r="HQ53" s="198"/>
      <c r="HR53" s="198"/>
      <c r="HS53" s="198"/>
      <c r="HT53" s="198"/>
      <c r="HU53" s="198"/>
      <c r="HV53" s="198"/>
      <c r="HW53" s="198"/>
      <c r="HX53" s="198"/>
      <c r="HY53" s="198"/>
      <c r="HZ53" s="198"/>
      <c r="IA53" s="198"/>
      <c r="IB53" s="198"/>
      <c r="IC53" s="198"/>
      <c r="ID53" s="198"/>
      <c r="IE53" s="198"/>
      <c r="IF53" s="198"/>
      <c r="IG53" s="198"/>
      <c r="IH53" s="198"/>
      <c r="II53" s="198"/>
      <c r="IJ53" s="198"/>
      <c r="IK53" s="198"/>
    </row>
    <row r="54" spans="1:245">
      <c r="A54" s="1600"/>
      <c r="F54" s="1599"/>
      <c r="G54" s="1600"/>
      <c r="N54" s="1599"/>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c r="DK54" s="198"/>
      <c r="DL54" s="198"/>
      <c r="DM54" s="198"/>
      <c r="DN54" s="198"/>
      <c r="DO54" s="198"/>
      <c r="DP54" s="198"/>
      <c r="DQ54" s="198"/>
      <c r="DR54" s="198"/>
      <c r="DS54" s="198"/>
      <c r="DT54" s="198"/>
      <c r="DU54" s="198"/>
      <c r="DV54" s="198"/>
      <c r="DW54" s="198"/>
      <c r="DX54" s="198"/>
      <c r="DY54" s="198"/>
      <c r="DZ54" s="198"/>
      <c r="EA54" s="198"/>
      <c r="EB54" s="198"/>
      <c r="EC54" s="198"/>
      <c r="ED54" s="198"/>
      <c r="EE54" s="198"/>
      <c r="EF54" s="198"/>
      <c r="EG54" s="198"/>
      <c r="EH54" s="198"/>
      <c r="EI54" s="198"/>
      <c r="EJ54" s="198"/>
      <c r="EK54" s="198"/>
      <c r="EL54" s="198"/>
      <c r="EM54" s="198"/>
      <c r="EN54" s="198"/>
      <c r="EO54" s="198"/>
      <c r="EP54" s="198"/>
      <c r="EQ54" s="198"/>
      <c r="ER54" s="198"/>
      <c r="ES54" s="198"/>
      <c r="ET54" s="198"/>
      <c r="EU54" s="198"/>
      <c r="EV54" s="198"/>
      <c r="EW54" s="198"/>
      <c r="EX54" s="198"/>
      <c r="EY54" s="198"/>
      <c r="EZ54" s="198"/>
      <c r="FA54" s="198"/>
      <c r="FB54" s="198"/>
      <c r="FC54" s="198"/>
      <c r="FD54" s="198"/>
      <c r="FE54" s="198"/>
      <c r="FF54" s="198"/>
      <c r="FG54" s="198"/>
      <c r="FH54" s="198"/>
      <c r="FI54" s="198"/>
      <c r="FJ54" s="198"/>
      <c r="FK54" s="198"/>
      <c r="FL54" s="198"/>
      <c r="FM54" s="198"/>
      <c r="FN54" s="198"/>
      <c r="FO54" s="198"/>
      <c r="FP54" s="198"/>
      <c r="FQ54" s="198"/>
      <c r="FR54" s="198"/>
      <c r="FS54" s="198"/>
      <c r="FT54" s="198"/>
      <c r="FU54" s="198"/>
      <c r="FV54" s="198"/>
      <c r="FW54" s="198"/>
      <c r="FX54" s="198"/>
      <c r="FY54" s="198"/>
      <c r="FZ54" s="198"/>
      <c r="GA54" s="198"/>
      <c r="GB54" s="198"/>
      <c r="GC54" s="198"/>
      <c r="GD54" s="198"/>
      <c r="GE54" s="198"/>
      <c r="GF54" s="198"/>
      <c r="GG54" s="198"/>
      <c r="GH54" s="198"/>
      <c r="GI54" s="198"/>
      <c r="GJ54" s="198"/>
      <c r="GK54" s="198"/>
      <c r="GL54" s="198"/>
      <c r="GM54" s="198"/>
      <c r="GN54" s="198"/>
      <c r="GO54" s="198"/>
      <c r="GP54" s="198"/>
      <c r="GQ54" s="198"/>
      <c r="GR54" s="198"/>
      <c r="GS54" s="198"/>
      <c r="GT54" s="198"/>
      <c r="GU54" s="198"/>
      <c r="GV54" s="198"/>
      <c r="GW54" s="198"/>
      <c r="GX54" s="198"/>
      <c r="GY54" s="198"/>
      <c r="GZ54" s="198"/>
      <c r="HA54" s="198"/>
      <c r="HB54" s="198"/>
      <c r="HC54" s="198"/>
      <c r="HD54" s="198"/>
      <c r="HE54" s="198"/>
      <c r="HF54" s="198"/>
      <c r="HG54" s="198"/>
      <c r="HH54" s="198"/>
      <c r="HI54" s="198"/>
      <c r="HJ54" s="198"/>
      <c r="HK54" s="198"/>
      <c r="HL54" s="198"/>
      <c r="HM54" s="198"/>
      <c r="HN54" s="198"/>
      <c r="HO54" s="198"/>
      <c r="HP54" s="198"/>
      <c r="HQ54" s="198"/>
      <c r="HR54" s="198"/>
      <c r="HS54" s="198"/>
      <c r="HT54" s="198"/>
      <c r="HU54" s="198"/>
      <c r="HV54" s="198"/>
      <c r="HW54" s="198"/>
      <c r="HX54" s="198"/>
      <c r="HY54" s="198"/>
      <c r="HZ54" s="198"/>
      <c r="IA54" s="198"/>
      <c r="IB54" s="198"/>
      <c r="IC54" s="198"/>
      <c r="ID54" s="198"/>
      <c r="IE54" s="198"/>
      <c r="IF54" s="198"/>
      <c r="IG54" s="198"/>
      <c r="IH54" s="198"/>
      <c r="II54" s="198"/>
      <c r="IJ54" s="198"/>
      <c r="IK54" s="198"/>
    </row>
    <row r="55" spans="1:245">
      <c r="A55" s="1600"/>
      <c r="F55" s="1599"/>
      <c r="G55" s="1600"/>
      <c r="N55" s="1599"/>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c r="CC55" s="198"/>
      <c r="CD55" s="198"/>
      <c r="CE55" s="198"/>
      <c r="CF55" s="198"/>
      <c r="CG55" s="198"/>
      <c r="CH55" s="198"/>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c r="DI55" s="198"/>
      <c r="DJ55" s="198"/>
      <c r="DK55" s="198"/>
      <c r="DL55" s="198"/>
      <c r="DM55" s="198"/>
      <c r="DN55" s="198"/>
      <c r="DO55" s="198"/>
      <c r="DP55" s="198"/>
      <c r="DQ55" s="198"/>
      <c r="DR55" s="198"/>
      <c r="DS55" s="198"/>
      <c r="DT55" s="198"/>
      <c r="DU55" s="198"/>
      <c r="DV55" s="198"/>
      <c r="DW55" s="198"/>
      <c r="DX55" s="198"/>
      <c r="DY55" s="198"/>
      <c r="DZ55" s="198"/>
      <c r="EA55" s="198"/>
      <c r="EB55" s="198"/>
      <c r="EC55" s="198"/>
      <c r="ED55" s="198"/>
      <c r="EE55" s="198"/>
      <c r="EF55" s="198"/>
      <c r="EG55" s="198"/>
      <c r="EH55" s="198"/>
      <c r="EI55" s="198"/>
      <c r="EJ55" s="198"/>
      <c r="EK55" s="198"/>
      <c r="EL55" s="198"/>
      <c r="EM55" s="198"/>
      <c r="EN55" s="198"/>
      <c r="EO55" s="198"/>
      <c r="EP55" s="198"/>
      <c r="EQ55" s="198"/>
      <c r="ER55" s="198"/>
      <c r="ES55" s="198"/>
      <c r="ET55" s="198"/>
      <c r="EU55" s="198"/>
      <c r="EV55" s="198"/>
      <c r="EW55" s="198"/>
      <c r="EX55" s="198"/>
      <c r="EY55" s="198"/>
      <c r="EZ55" s="198"/>
      <c r="FA55" s="198"/>
      <c r="FB55" s="198"/>
      <c r="FC55" s="198"/>
      <c r="FD55" s="198"/>
      <c r="FE55" s="198"/>
      <c r="FF55" s="198"/>
      <c r="FG55" s="198"/>
      <c r="FH55" s="198"/>
      <c r="FI55" s="198"/>
      <c r="FJ55" s="198"/>
      <c r="FK55" s="198"/>
      <c r="FL55" s="198"/>
      <c r="FM55" s="198"/>
      <c r="FN55" s="198"/>
      <c r="FO55" s="198"/>
      <c r="FP55" s="198"/>
      <c r="FQ55" s="198"/>
      <c r="FR55" s="198"/>
      <c r="FS55" s="198"/>
      <c r="FT55" s="198"/>
      <c r="FU55" s="198"/>
      <c r="FV55" s="198"/>
      <c r="FW55" s="198"/>
      <c r="FX55" s="198"/>
      <c r="FY55" s="198"/>
      <c r="FZ55" s="198"/>
      <c r="GA55" s="198"/>
      <c r="GB55" s="198"/>
      <c r="GC55" s="198"/>
      <c r="GD55" s="198"/>
      <c r="GE55" s="198"/>
      <c r="GF55" s="198"/>
      <c r="GG55" s="198"/>
      <c r="GH55" s="198"/>
      <c r="GI55" s="198"/>
      <c r="GJ55" s="198"/>
      <c r="GK55" s="198"/>
      <c r="GL55" s="198"/>
      <c r="GM55" s="198"/>
      <c r="GN55" s="198"/>
      <c r="GO55" s="198"/>
      <c r="GP55" s="198"/>
      <c r="GQ55" s="198"/>
      <c r="GR55" s="198"/>
      <c r="GS55" s="198"/>
      <c r="GT55" s="198"/>
      <c r="GU55" s="198"/>
      <c r="GV55" s="198"/>
      <c r="GW55" s="198"/>
      <c r="GX55" s="198"/>
      <c r="GY55" s="198"/>
      <c r="GZ55" s="198"/>
      <c r="HA55" s="198"/>
      <c r="HB55" s="198"/>
      <c r="HC55" s="198"/>
      <c r="HD55" s="198"/>
      <c r="HE55" s="198"/>
      <c r="HF55" s="198"/>
      <c r="HG55" s="198"/>
      <c r="HH55" s="198"/>
      <c r="HI55" s="198"/>
      <c r="HJ55" s="198"/>
      <c r="HK55" s="198"/>
      <c r="HL55" s="198"/>
      <c r="HM55" s="198"/>
      <c r="HN55" s="198"/>
      <c r="HO55" s="198"/>
      <c r="HP55" s="198"/>
      <c r="HQ55" s="198"/>
      <c r="HR55" s="198"/>
      <c r="HS55" s="198"/>
      <c r="HT55" s="198"/>
      <c r="HU55" s="198"/>
      <c r="HV55" s="198"/>
      <c r="HW55" s="198"/>
      <c r="HX55" s="198"/>
      <c r="HY55" s="198"/>
      <c r="HZ55" s="198"/>
      <c r="IA55" s="198"/>
      <c r="IB55" s="198"/>
      <c r="IC55" s="198"/>
      <c r="ID55" s="198"/>
      <c r="IE55" s="198"/>
      <c r="IF55" s="198"/>
      <c r="IG55" s="198"/>
      <c r="IH55" s="198"/>
      <c r="II55" s="198"/>
      <c r="IJ55" s="198"/>
      <c r="IK55" s="198"/>
    </row>
    <row r="56" spans="1:245">
      <c r="A56" s="1600"/>
      <c r="F56" s="1599"/>
      <c r="G56" s="1600"/>
      <c r="N56" s="1599"/>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c r="CC56" s="198"/>
      <c r="CD56" s="198"/>
      <c r="CE56" s="198"/>
      <c r="CF56" s="198"/>
      <c r="CG56" s="198"/>
      <c r="CH56" s="198"/>
      <c r="CI56" s="198"/>
      <c r="CJ56" s="198"/>
      <c r="CK56" s="198"/>
      <c r="CL56" s="198"/>
      <c r="CM56" s="198"/>
      <c r="CN56" s="198"/>
      <c r="CO56" s="198"/>
      <c r="CP56" s="198"/>
      <c r="CQ56" s="198"/>
      <c r="CR56" s="198"/>
      <c r="CS56" s="198"/>
      <c r="CT56" s="198"/>
      <c r="CU56" s="198"/>
      <c r="CV56" s="198"/>
      <c r="CW56" s="198"/>
      <c r="CX56" s="198"/>
      <c r="CY56" s="198"/>
      <c r="CZ56" s="198"/>
      <c r="DA56" s="198"/>
      <c r="DB56" s="198"/>
      <c r="DC56" s="198"/>
      <c r="DD56" s="198"/>
      <c r="DE56" s="198"/>
      <c r="DF56" s="198"/>
      <c r="DG56" s="198"/>
      <c r="DH56" s="198"/>
      <c r="DI56" s="198"/>
      <c r="DJ56" s="198"/>
      <c r="DK56" s="198"/>
      <c r="DL56" s="198"/>
      <c r="DM56" s="198"/>
      <c r="DN56" s="198"/>
      <c r="DO56" s="198"/>
      <c r="DP56" s="198"/>
      <c r="DQ56" s="198"/>
      <c r="DR56" s="198"/>
      <c r="DS56" s="198"/>
      <c r="DT56" s="198"/>
      <c r="DU56" s="198"/>
      <c r="DV56" s="198"/>
      <c r="DW56" s="198"/>
      <c r="DX56" s="198"/>
      <c r="DY56" s="198"/>
      <c r="DZ56" s="198"/>
      <c r="EA56" s="198"/>
      <c r="EB56" s="198"/>
      <c r="EC56" s="198"/>
      <c r="ED56" s="198"/>
      <c r="EE56" s="198"/>
      <c r="EF56" s="198"/>
      <c r="EG56" s="198"/>
      <c r="EH56" s="198"/>
      <c r="EI56" s="198"/>
      <c r="EJ56" s="198"/>
      <c r="EK56" s="198"/>
      <c r="EL56" s="198"/>
      <c r="EM56" s="198"/>
      <c r="EN56" s="198"/>
      <c r="EO56" s="198"/>
      <c r="EP56" s="198"/>
      <c r="EQ56" s="198"/>
      <c r="ER56" s="198"/>
      <c r="ES56" s="198"/>
      <c r="ET56" s="198"/>
      <c r="EU56" s="198"/>
      <c r="EV56" s="198"/>
      <c r="EW56" s="198"/>
      <c r="EX56" s="198"/>
      <c r="EY56" s="198"/>
      <c r="EZ56" s="198"/>
      <c r="FA56" s="198"/>
      <c r="FB56" s="198"/>
      <c r="FC56" s="198"/>
      <c r="FD56" s="198"/>
      <c r="FE56" s="198"/>
      <c r="FF56" s="198"/>
      <c r="FG56" s="198"/>
      <c r="FH56" s="198"/>
      <c r="FI56" s="198"/>
      <c r="FJ56" s="198"/>
      <c r="FK56" s="198"/>
      <c r="FL56" s="198"/>
      <c r="FM56" s="198"/>
      <c r="FN56" s="198"/>
      <c r="FO56" s="198"/>
      <c r="FP56" s="198"/>
      <c r="FQ56" s="198"/>
      <c r="FR56" s="198"/>
      <c r="FS56" s="198"/>
      <c r="FT56" s="198"/>
      <c r="FU56" s="198"/>
      <c r="FV56" s="198"/>
      <c r="FW56" s="198"/>
      <c r="FX56" s="198"/>
      <c r="FY56" s="198"/>
      <c r="FZ56" s="198"/>
      <c r="GA56" s="198"/>
      <c r="GB56" s="198"/>
      <c r="GC56" s="198"/>
      <c r="GD56" s="198"/>
      <c r="GE56" s="198"/>
      <c r="GF56" s="198"/>
      <c r="GG56" s="198"/>
      <c r="GH56" s="198"/>
      <c r="GI56" s="198"/>
      <c r="GJ56" s="198"/>
      <c r="GK56" s="198"/>
      <c r="GL56" s="198"/>
      <c r="GM56" s="198"/>
      <c r="GN56" s="198"/>
      <c r="GO56" s="198"/>
      <c r="GP56" s="198"/>
      <c r="GQ56" s="198"/>
      <c r="GR56" s="198"/>
      <c r="GS56" s="198"/>
      <c r="GT56" s="198"/>
      <c r="GU56" s="198"/>
      <c r="GV56" s="198"/>
      <c r="GW56" s="198"/>
      <c r="GX56" s="198"/>
      <c r="GY56" s="198"/>
      <c r="GZ56" s="198"/>
      <c r="HA56" s="198"/>
      <c r="HB56" s="198"/>
      <c r="HC56" s="198"/>
      <c r="HD56" s="198"/>
      <c r="HE56" s="198"/>
      <c r="HF56" s="198"/>
      <c r="HG56" s="198"/>
      <c r="HH56" s="198"/>
      <c r="HI56" s="198"/>
      <c r="HJ56" s="198"/>
      <c r="HK56" s="198"/>
      <c r="HL56" s="198"/>
      <c r="HM56" s="198"/>
      <c r="HN56" s="198"/>
      <c r="HO56" s="198"/>
      <c r="HP56" s="198"/>
      <c r="HQ56" s="198"/>
      <c r="HR56" s="198"/>
      <c r="HS56" s="198"/>
      <c r="HT56" s="198"/>
      <c r="HU56" s="198"/>
      <c r="HV56" s="198"/>
      <c r="HW56" s="198"/>
      <c r="HX56" s="198"/>
      <c r="HY56" s="198"/>
      <c r="HZ56" s="198"/>
      <c r="IA56" s="198"/>
      <c r="IB56" s="198"/>
      <c r="IC56" s="198"/>
      <c r="ID56" s="198"/>
      <c r="IE56" s="198"/>
      <c r="IF56" s="198"/>
      <c r="IG56" s="198"/>
      <c r="IH56" s="198"/>
      <c r="II56" s="198"/>
      <c r="IJ56" s="198"/>
      <c r="IK56" s="198"/>
    </row>
    <row r="57" spans="1:245" ht="15.75" thickBot="1">
      <c r="A57" s="1733"/>
      <c r="B57" s="1679"/>
      <c r="C57" s="1679"/>
      <c r="D57" s="264"/>
      <c r="E57" s="264"/>
      <c r="F57" s="1734"/>
      <c r="G57" s="1733"/>
      <c r="H57" s="264"/>
      <c r="I57" s="1679"/>
      <c r="J57" s="264"/>
      <c r="K57" s="1679"/>
      <c r="L57" s="264"/>
      <c r="M57" s="1679"/>
      <c r="N57" s="1734"/>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c r="CC57" s="198"/>
      <c r="CD57" s="198"/>
      <c r="CE57" s="198"/>
      <c r="CF57" s="198"/>
      <c r="CG57" s="198"/>
      <c r="CH57" s="198"/>
      <c r="CI57" s="198"/>
      <c r="CJ57" s="198"/>
      <c r="CK57" s="198"/>
      <c r="CL57" s="198"/>
      <c r="CM57" s="198"/>
      <c r="CN57" s="198"/>
      <c r="CO57" s="198"/>
      <c r="CP57" s="198"/>
      <c r="CQ57" s="198"/>
      <c r="CR57" s="198"/>
      <c r="CS57" s="198"/>
      <c r="CT57" s="198"/>
      <c r="CU57" s="198"/>
      <c r="CV57" s="198"/>
      <c r="CW57" s="198"/>
      <c r="CX57" s="198"/>
      <c r="CY57" s="198"/>
      <c r="CZ57" s="198"/>
      <c r="DA57" s="198"/>
      <c r="DB57" s="198"/>
      <c r="DC57" s="198"/>
      <c r="DD57" s="198"/>
      <c r="DE57" s="198"/>
      <c r="DF57" s="198"/>
      <c r="DG57" s="198"/>
      <c r="DH57" s="198"/>
      <c r="DI57" s="198"/>
      <c r="DJ57" s="198"/>
      <c r="DK57" s="198"/>
      <c r="DL57" s="198"/>
      <c r="DM57" s="198"/>
      <c r="DN57" s="198"/>
      <c r="DO57" s="198"/>
      <c r="DP57" s="198"/>
      <c r="DQ57" s="198"/>
      <c r="DR57" s="198"/>
      <c r="DS57" s="198"/>
      <c r="DT57" s="198"/>
      <c r="DU57" s="198"/>
      <c r="DV57" s="198"/>
      <c r="DW57" s="198"/>
      <c r="DX57" s="198"/>
      <c r="DY57" s="198"/>
      <c r="DZ57" s="198"/>
      <c r="EA57" s="198"/>
      <c r="EB57" s="198"/>
      <c r="EC57" s="198"/>
      <c r="ED57" s="198"/>
      <c r="EE57" s="198"/>
      <c r="EF57" s="198"/>
      <c r="EG57" s="198"/>
      <c r="EH57" s="198"/>
      <c r="EI57" s="198"/>
      <c r="EJ57" s="198"/>
      <c r="EK57" s="198"/>
      <c r="EL57" s="198"/>
      <c r="EM57" s="198"/>
      <c r="EN57" s="198"/>
      <c r="EO57" s="198"/>
      <c r="EP57" s="198"/>
      <c r="EQ57" s="198"/>
      <c r="ER57" s="198"/>
      <c r="ES57" s="198"/>
      <c r="ET57" s="198"/>
      <c r="EU57" s="198"/>
      <c r="EV57" s="198"/>
      <c r="EW57" s="198"/>
      <c r="EX57" s="198"/>
      <c r="EY57" s="198"/>
      <c r="EZ57" s="198"/>
      <c r="FA57" s="198"/>
      <c r="FB57" s="198"/>
      <c r="FC57" s="198"/>
      <c r="FD57" s="198"/>
      <c r="FE57" s="198"/>
      <c r="FF57" s="198"/>
      <c r="FG57" s="198"/>
      <c r="FH57" s="198"/>
      <c r="FI57" s="198"/>
      <c r="FJ57" s="198"/>
      <c r="FK57" s="198"/>
      <c r="FL57" s="198"/>
      <c r="FM57" s="198"/>
      <c r="FN57" s="198"/>
      <c r="FO57" s="198"/>
      <c r="FP57" s="198"/>
      <c r="FQ57" s="198"/>
      <c r="FR57" s="198"/>
      <c r="FS57" s="198"/>
      <c r="FT57" s="198"/>
      <c r="FU57" s="198"/>
      <c r="FV57" s="198"/>
      <c r="FW57" s="198"/>
      <c r="FX57" s="198"/>
      <c r="FY57" s="198"/>
      <c r="FZ57" s="198"/>
      <c r="GA57" s="198"/>
      <c r="GB57" s="198"/>
      <c r="GC57" s="198"/>
      <c r="GD57" s="198"/>
      <c r="GE57" s="198"/>
      <c r="GF57" s="198"/>
      <c r="GG57" s="198"/>
      <c r="GH57" s="198"/>
      <c r="GI57" s="198"/>
      <c r="GJ57" s="198"/>
      <c r="GK57" s="198"/>
      <c r="GL57" s="198"/>
      <c r="GM57" s="198"/>
      <c r="GN57" s="198"/>
      <c r="GO57" s="198"/>
      <c r="GP57" s="198"/>
      <c r="GQ57" s="198"/>
      <c r="GR57" s="198"/>
      <c r="GS57" s="198"/>
      <c r="GT57" s="198"/>
      <c r="GU57" s="198"/>
      <c r="GV57" s="198"/>
      <c r="GW57" s="198"/>
      <c r="GX57" s="198"/>
      <c r="GY57" s="198"/>
      <c r="GZ57" s="198"/>
      <c r="HA57" s="198"/>
      <c r="HB57" s="198"/>
      <c r="HC57" s="198"/>
      <c r="HD57" s="198"/>
      <c r="HE57" s="198"/>
      <c r="HF57" s="198"/>
      <c r="HG57" s="198"/>
      <c r="HH57" s="198"/>
      <c r="HI57" s="198"/>
      <c r="HJ57" s="198"/>
      <c r="HK57" s="198"/>
      <c r="HL57" s="198"/>
      <c r="HM57" s="198"/>
      <c r="HN57" s="198"/>
      <c r="HO57" s="198"/>
      <c r="HP57" s="198"/>
      <c r="HQ57" s="198"/>
      <c r="HR57" s="198"/>
      <c r="HS57" s="198"/>
      <c r="HT57" s="198"/>
      <c r="HU57" s="198"/>
      <c r="HV57" s="198"/>
      <c r="HW57" s="198"/>
      <c r="HX57" s="198"/>
      <c r="HY57" s="198"/>
      <c r="HZ57" s="198"/>
      <c r="IA57" s="198"/>
      <c r="IB57" s="198"/>
      <c r="IC57" s="198"/>
      <c r="ID57" s="198"/>
      <c r="IE57" s="198"/>
      <c r="IF57" s="198"/>
      <c r="IG57" s="198"/>
      <c r="IH57" s="198"/>
      <c r="II57" s="198"/>
      <c r="IJ57" s="198"/>
      <c r="IK57" s="198"/>
    </row>
    <row r="58" spans="1:245">
      <c r="A58" s="1596"/>
      <c r="B58" s="1596"/>
      <c r="C58" s="1596"/>
      <c r="D58" s="260"/>
      <c r="E58" s="260"/>
      <c r="F58" s="260"/>
      <c r="G58" s="1735"/>
      <c r="H58" s="260"/>
      <c r="I58" s="1596"/>
      <c r="J58" s="1596"/>
      <c r="K58" s="1596"/>
      <c r="L58" s="1596"/>
      <c r="M58" s="260"/>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c r="DK58" s="198"/>
      <c r="DL58" s="198"/>
      <c r="DM58" s="198"/>
      <c r="DN58" s="198"/>
      <c r="DO58" s="198"/>
      <c r="DP58" s="198"/>
      <c r="DQ58" s="198"/>
      <c r="DR58" s="198"/>
      <c r="DS58" s="198"/>
      <c r="DT58" s="198"/>
      <c r="DU58" s="198"/>
      <c r="DV58" s="198"/>
      <c r="DW58" s="198"/>
      <c r="DX58" s="198"/>
      <c r="DY58" s="198"/>
      <c r="DZ58" s="198"/>
      <c r="EA58" s="198"/>
      <c r="EB58" s="198"/>
      <c r="EC58" s="198"/>
      <c r="ED58" s="198"/>
      <c r="EE58" s="198"/>
      <c r="EF58" s="198"/>
      <c r="EG58" s="198"/>
      <c r="EH58" s="198"/>
      <c r="EI58" s="198"/>
      <c r="EJ58" s="198"/>
      <c r="EK58" s="198"/>
      <c r="EL58" s="198"/>
      <c r="EM58" s="198"/>
      <c r="EN58" s="198"/>
      <c r="EO58" s="198"/>
      <c r="EP58" s="198"/>
      <c r="EQ58" s="198"/>
      <c r="ER58" s="198"/>
      <c r="ES58" s="198"/>
      <c r="ET58" s="198"/>
      <c r="EU58" s="198"/>
      <c r="EV58" s="198"/>
      <c r="EW58" s="198"/>
      <c r="EX58" s="198"/>
      <c r="EY58" s="198"/>
      <c r="EZ58" s="198"/>
      <c r="FA58" s="198"/>
      <c r="FB58" s="198"/>
      <c r="FC58" s="198"/>
      <c r="FD58" s="198"/>
      <c r="FE58" s="198"/>
      <c r="FF58" s="198"/>
      <c r="FG58" s="198"/>
      <c r="FH58" s="198"/>
      <c r="FI58" s="198"/>
      <c r="FJ58" s="198"/>
      <c r="FK58" s="198"/>
      <c r="FL58" s="198"/>
      <c r="FM58" s="198"/>
      <c r="FN58" s="198"/>
      <c r="FO58" s="198"/>
      <c r="FP58" s="198"/>
      <c r="FQ58" s="198"/>
      <c r="FR58" s="198"/>
      <c r="FS58" s="198"/>
      <c r="FT58" s="198"/>
      <c r="FU58" s="198"/>
      <c r="FV58" s="198"/>
      <c r="FW58" s="198"/>
      <c r="FX58" s="198"/>
      <c r="FY58" s="198"/>
      <c r="FZ58" s="198"/>
      <c r="GA58" s="198"/>
      <c r="GB58" s="198"/>
      <c r="GC58" s="198"/>
      <c r="GD58" s="198"/>
      <c r="GE58" s="198"/>
      <c r="GF58" s="198"/>
      <c r="GG58" s="198"/>
      <c r="GH58" s="198"/>
      <c r="GI58" s="198"/>
      <c r="GJ58" s="198"/>
      <c r="GK58" s="198"/>
      <c r="GL58" s="198"/>
      <c r="GM58" s="198"/>
      <c r="GN58" s="198"/>
      <c r="GO58" s="198"/>
      <c r="GP58" s="198"/>
      <c r="GQ58" s="198"/>
      <c r="GR58" s="198"/>
      <c r="GS58" s="198"/>
      <c r="GT58" s="198"/>
      <c r="GU58" s="198"/>
      <c r="GV58" s="198"/>
      <c r="GW58" s="198"/>
      <c r="GX58" s="198"/>
      <c r="GY58" s="198"/>
      <c r="GZ58" s="198"/>
      <c r="HA58" s="198"/>
      <c r="HB58" s="198"/>
      <c r="HC58" s="198"/>
      <c r="HD58" s="198"/>
      <c r="HE58" s="198"/>
      <c r="HF58" s="198"/>
      <c r="HG58" s="198"/>
      <c r="HH58" s="198"/>
      <c r="HI58" s="198"/>
      <c r="HJ58" s="198"/>
      <c r="HK58" s="198"/>
      <c r="HL58" s="198"/>
      <c r="HM58" s="198"/>
      <c r="HN58" s="198"/>
      <c r="HO58" s="198"/>
      <c r="HP58" s="198"/>
      <c r="HQ58" s="198"/>
      <c r="HR58" s="198"/>
      <c r="HS58" s="198"/>
      <c r="HT58" s="198"/>
      <c r="HU58" s="198"/>
      <c r="HV58" s="198"/>
      <c r="HW58" s="198"/>
      <c r="HX58" s="198"/>
      <c r="HY58" s="198"/>
      <c r="HZ58" s="198"/>
      <c r="IA58" s="198"/>
      <c r="IB58" s="198"/>
      <c r="IC58" s="198"/>
      <c r="ID58" s="198"/>
      <c r="IE58" s="198"/>
      <c r="IF58" s="198"/>
      <c r="IG58" s="198"/>
      <c r="IH58" s="198"/>
      <c r="II58" s="198"/>
      <c r="IJ58" s="198"/>
      <c r="IK58" s="198"/>
    </row>
    <row r="59" spans="1:245">
      <c r="A59" s="666" t="s">
        <v>387</v>
      </c>
      <c r="B59" s="666"/>
      <c r="C59" s="666"/>
      <c r="E59" s="247"/>
      <c r="F59" s="247"/>
      <c r="G59" s="1596" t="s">
        <v>387</v>
      </c>
      <c r="H59" s="260"/>
      <c r="I59" s="1596"/>
      <c r="K59" s="260"/>
      <c r="L59" s="1735"/>
      <c r="M59" s="1735"/>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198"/>
      <c r="CQ59" s="198"/>
      <c r="CR59" s="198"/>
      <c r="CS59" s="198"/>
      <c r="CT59" s="198"/>
      <c r="CU59" s="198"/>
      <c r="CV59" s="198"/>
      <c r="CW59" s="198"/>
      <c r="CX59" s="198"/>
      <c r="CY59" s="198"/>
      <c r="CZ59" s="198"/>
      <c r="DA59" s="198"/>
      <c r="DB59" s="198"/>
      <c r="DC59" s="198"/>
      <c r="DD59" s="198"/>
      <c r="DE59" s="198"/>
      <c r="DF59" s="198"/>
      <c r="DG59" s="198"/>
      <c r="DH59" s="198"/>
      <c r="DI59" s="198"/>
      <c r="DJ59" s="198"/>
      <c r="DK59" s="198"/>
      <c r="DL59" s="198"/>
      <c r="DM59" s="198"/>
      <c r="DN59" s="198"/>
      <c r="DO59" s="198"/>
      <c r="DP59" s="198"/>
      <c r="DQ59" s="198"/>
      <c r="DR59" s="198"/>
      <c r="DS59" s="198"/>
      <c r="DT59" s="198"/>
      <c r="DU59" s="198"/>
      <c r="DV59" s="198"/>
      <c r="DW59" s="198"/>
      <c r="DX59" s="198"/>
      <c r="DY59" s="198"/>
      <c r="DZ59" s="198"/>
      <c r="EA59" s="198"/>
      <c r="EB59" s="198"/>
      <c r="EC59" s="198"/>
      <c r="ED59" s="198"/>
      <c r="EE59" s="198"/>
      <c r="EF59" s="198"/>
      <c r="EG59" s="198"/>
      <c r="EH59" s="198"/>
      <c r="EI59" s="198"/>
      <c r="EJ59" s="198"/>
      <c r="EK59" s="198"/>
      <c r="EL59" s="198"/>
      <c r="EM59" s="198"/>
      <c r="EN59" s="198"/>
      <c r="EO59" s="198"/>
      <c r="EP59" s="198"/>
      <c r="EQ59" s="198"/>
      <c r="ER59" s="198"/>
      <c r="ES59" s="198"/>
      <c r="ET59" s="198"/>
      <c r="EU59" s="198"/>
      <c r="EV59" s="198"/>
      <c r="EW59" s="198"/>
      <c r="EX59" s="198"/>
      <c r="EY59" s="198"/>
      <c r="EZ59" s="198"/>
      <c r="FA59" s="198"/>
      <c r="FB59" s="198"/>
      <c r="FC59" s="198"/>
      <c r="FD59" s="198"/>
      <c r="FE59" s="198"/>
      <c r="FF59" s="198"/>
      <c r="FG59" s="198"/>
      <c r="FH59" s="198"/>
      <c r="FI59" s="198"/>
      <c r="FJ59" s="198"/>
      <c r="FK59" s="198"/>
      <c r="FL59" s="198"/>
      <c r="FM59" s="198"/>
      <c r="FN59" s="198"/>
      <c r="FO59" s="198"/>
      <c r="FP59" s="198"/>
      <c r="FQ59" s="198"/>
      <c r="FR59" s="198"/>
      <c r="FS59" s="198"/>
      <c r="FT59" s="198"/>
      <c r="FU59" s="198"/>
      <c r="FV59" s="198"/>
      <c r="FW59" s="198"/>
      <c r="FX59" s="198"/>
      <c r="FY59" s="198"/>
      <c r="FZ59" s="198"/>
      <c r="GA59" s="198"/>
      <c r="GB59" s="198"/>
      <c r="GC59" s="198"/>
      <c r="GD59" s="198"/>
      <c r="GE59" s="198"/>
      <c r="GF59" s="198"/>
      <c r="GG59" s="198"/>
      <c r="GH59" s="198"/>
      <c r="GI59" s="198"/>
      <c r="GJ59" s="198"/>
      <c r="GK59" s="198"/>
      <c r="GL59" s="198"/>
      <c r="GM59" s="198"/>
      <c r="GN59" s="198"/>
      <c r="GO59" s="198"/>
      <c r="GP59" s="198"/>
      <c r="GQ59" s="198"/>
      <c r="GR59" s="198"/>
      <c r="GS59" s="198"/>
      <c r="GT59" s="198"/>
      <c r="GU59" s="198"/>
      <c r="GV59" s="198"/>
      <c r="GW59" s="198"/>
      <c r="GX59" s="198"/>
      <c r="GY59" s="198"/>
      <c r="GZ59" s="198"/>
      <c r="HA59" s="198"/>
      <c r="HB59" s="198"/>
      <c r="HC59" s="198"/>
      <c r="HD59" s="198"/>
      <c r="HE59" s="198"/>
      <c r="HF59" s="198"/>
      <c r="HG59" s="198"/>
      <c r="HH59" s="198"/>
      <c r="HI59" s="198"/>
      <c r="HJ59" s="198"/>
      <c r="HK59" s="198"/>
      <c r="HL59" s="198"/>
      <c r="HM59" s="198"/>
      <c r="HN59" s="198"/>
      <c r="HO59" s="198"/>
      <c r="HP59" s="198"/>
      <c r="HQ59" s="198"/>
      <c r="HR59" s="198"/>
      <c r="HS59" s="198"/>
      <c r="HT59" s="198"/>
      <c r="HU59" s="198"/>
      <c r="HV59" s="198"/>
      <c r="HW59" s="198"/>
      <c r="HX59" s="198"/>
      <c r="HY59" s="198"/>
      <c r="HZ59" s="198"/>
      <c r="IA59" s="198"/>
      <c r="IB59" s="198"/>
      <c r="IC59" s="198"/>
      <c r="ID59" s="198"/>
      <c r="IE59" s="198"/>
      <c r="IF59" s="198"/>
      <c r="IG59" s="198"/>
      <c r="IH59" s="198"/>
      <c r="II59" s="198"/>
      <c r="IJ59" s="198"/>
      <c r="IK59" s="198"/>
    </row>
    <row r="60" spans="1:245">
      <c r="A60" s="260" t="s">
        <v>388</v>
      </c>
      <c r="B60" s="1596"/>
      <c r="C60" s="1596"/>
      <c r="E60" s="260"/>
      <c r="F60" s="260"/>
      <c r="G60" s="1596" t="s">
        <v>389</v>
      </c>
      <c r="H60" s="260"/>
      <c r="I60" s="260"/>
      <c r="J60" s="260"/>
      <c r="K60" s="260"/>
      <c r="L60" s="260"/>
      <c r="M60" s="260"/>
      <c r="N60" s="1596"/>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198"/>
      <c r="CK60" s="198"/>
      <c r="CL60" s="198"/>
      <c r="CM60" s="198"/>
      <c r="CN60" s="198"/>
      <c r="CO60" s="198"/>
      <c r="CP60" s="198"/>
      <c r="CQ60" s="198"/>
      <c r="CR60" s="198"/>
      <c r="CS60" s="198"/>
      <c r="CT60" s="198"/>
      <c r="CU60" s="198"/>
      <c r="CV60" s="198"/>
      <c r="CW60" s="198"/>
      <c r="CX60" s="198"/>
      <c r="CY60" s="198"/>
      <c r="CZ60" s="198"/>
      <c r="DA60" s="198"/>
      <c r="DB60" s="198"/>
      <c r="DC60" s="198"/>
      <c r="DD60" s="198"/>
      <c r="DE60" s="198"/>
      <c r="DF60" s="198"/>
      <c r="DG60" s="198"/>
      <c r="DH60" s="198"/>
      <c r="DI60" s="198"/>
      <c r="DJ60" s="198"/>
      <c r="DK60" s="198"/>
      <c r="DL60" s="198"/>
      <c r="DM60" s="198"/>
      <c r="DN60" s="198"/>
      <c r="DO60" s="198"/>
      <c r="DP60" s="198"/>
      <c r="DQ60" s="198"/>
      <c r="DR60" s="198"/>
      <c r="DS60" s="198"/>
      <c r="DT60" s="198"/>
      <c r="DU60" s="198"/>
      <c r="DV60" s="198"/>
      <c r="DW60" s="198"/>
      <c r="DX60" s="198"/>
      <c r="DY60" s="198"/>
      <c r="DZ60" s="198"/>
      <c r="EA60" s="198"/>
      <c r="EB60" s="198"/>
      <c r="EC60" s="198"/>
      <c r="ED60" s="198"/>
      <c r="EE60" s="198"/>
      <c r="EF60" s="198"/>
      <c r="EG60" s="198"/>
      <c r="EH60" s="198"/>
      <c r="EI60" s="198"/>
      <c r="EJ60" s="198"/>
      <c r="EK60" s="198"/>
      <c r="EL60" s="198"/>
      <c r="EM60" s="198"/>
      <c r="EN60" s="198"/>
      <c r="EO60" s="198"/>
      <c r="EP60" s="198"/>
      <c r="EQ60" s="198"/>
      <c r="ER60" s="198"/>
      <c r="ES60" s="198"/>
      <c r="ET60" s="198"/>
      <c r="EU60" s="198"/>
      <c r="EV60" s="198"/>
      <c r="EW60" s="198"/>
      <c r="EX60" s="198"/>
      <c r="EY60" s="198"/>
      <c r="EZ60" s="198"/>
      <c r="FA60" s="198"/>
      <c r="FB60" s="198"/>
      <c r="FC60" s="198"/>
      <c r="FD60" s="198"/>
      <c r="FE60" s="198"/>
      <c r="FF60" s="198"/>
      <c r="FG60" s="198"/>
      <c r="FH60" s="198"/>
      <c r="FI60" s="198"/>
      <c r="FJ60" s="198"/>
      <c r="FK60" s="198"/>
      <c r="FL60" s="198"/>
      <c r="FM60" s="198"/>
      <c r="FN60" s="198"/>
      <c r="FO60" s="198"/>
      <c r="FP60" s="198"/>
      <c r="FQ60" s="198"/>
      <c r="FR60" s="198"/>
      <c r="FS60" s="198"/>
      <c r="FT60" s="198"/>
      <c r="FU60" s="198"/>
      <c r="FV60" s="198"/>
      <c r="FW60" s="198"/>
      <c r="FX60" s="198"/>
      <c r="FY60" s="198"/>
      <c r="FZ60" s="198"/>
      <c r="GA60" s="198"/>
      <c r="GB60" s="198"/>
      <c r="GC60" s="198"/>
      <c r="GD60" s="198"/>
      <c r="GE60" s="198"/>
      <c r="GF60" s="198"/>
      <c r="GG60" s="198"/>
      <c r="GH60" s="198"/>
      <c r="GI60" s="198"/>
      <c r="GJ60" s="198"/>
      <c r="GK60" s="198"/>
      <c r="GL60" s="198"/>
      <c r="GM60" s="198"/>
      <c r="GN60" s="198"/>
      <c r="GO60" s="198"/>
      <c r="GP60" s="198"/>
      <c r="GQ60" s="198"/>
      <c r="GR60" s="198"/>
      <c r="GS60" s="198"/>
      <c r="GT60" s="198"/>
      <c r="GU60" s="198"/>
      <c r="GV60" s="198"/>
      <c r="GW60" s="198"/>
      <c r="GX60" s="198"/>
      <c r="GY60" s="198"/>
      <c r="GZ60" s="198"/>
      <c r="HA60" s="198"/>
      <c r="HB60" s="198"/>
      <c r="HC60" s="198"/>
      <c r="HD60" s="198"/>
      <c r="HE60" s="198"/>
      <c r="HF60" s="198"/>
      <c r="HG60" s="198"/>
      <c r="HH60" s="198"/>
      <c r="HI60" s="198"/>
      <c r="HJ60" s="198"/>
      <c r="HK60" s="198"/>
      <c r="HL60" s="198"/>
      <c r="HM60" s="198"/>
      <c r="HN60" s="198"/>
      <c r="HO60" s="198"/>
      <c r="HP60" s="198"/>
      <c r="HQ60" s="198"/>
      <c r="HR60" s="198"/>
      <c r="HS60" s="198"/>
      <c r="HT60" s="198"/>
      <c r="HU60" s="198"/>
      <c r="HV60" s="198"/>
      <c r="HW60" s="198"/>
      <c r="HX60" s="198"/>
      <c r="HY60" s="198"/>
      <c r="HZ60" s="198"/>
      <c r="IA60" s="198"/>
      <c r="IB60" s="198"/>
      <c r="IC60" s="198"/>
      <c r="ID60" s="198"/>
      <c r="IE60" s="198"/>
      <c r="IF60" s="198"/>
      <c r="IG60" s="198"/>
      <c r="IH60" s="198"/>
      <c r="II60" s="198"/>
      <c r="IJ60" s="198"/>
      <c r="IK60" s="198"/>
    </row>
    <row r="62" spans="1:245" ht="15.75">
      <c r="A62" s="1665" t="s">
        <v>1464</v>
      </c>
      <c r="B62" s="1596"/>
      <c r="C62" s="1596"/>
      <c r="D62" s="1596"/>
      <c r="E62" s="1596"/>
      <c r="F62" s="1596"/>
    </row>
    <row r="64" spans="1:245" ht="15.75" thickBot="1">
      <c r="A64" s="199" t="s">
        <v>3553</v>
      </c>
      <c r="E64" s="1666" t="s">
        <v>4662</v>
      </c>
      <c r="F64" s="1668" t="s">
        <v>4660</v>
      </c>
      <c r="G64" s="199" t="s">
        <v>3553</v>
      </c>
      <c r="K64" s="1666" t="s">
        <v>2174</v>
      </c>
      <c r="L64" s="1668" t="s">
        <v>4662</v>
      </c>
      <c r="M64" s="1668" t="s">
        <v>4660</v>
      </c>
    </row>
    <row r="65" spans="1:16">
      <c r="A65" s="1582" t="s">
        <v>2174</v>
      </c>
      <c r="B65" s="1583"/>
      <c r="C65" s="1583"/>
      <c r="D65" s="1583"/>
      <c r="E65" s="1583"/>
      <c r="F65" s="1591"/>
      <c r="G65" s="1582"/>
      <c r="H65" s="1583"/>
      <c r="I65" s="1583"/>
      <c r="J65" s="1583"/>
      <c r="K65" s="1583"/>
      <c r="L65" s="1583"/>
      <c r="M65" s="1583"/>
      <c r="N65" s="1591"/>
    </row>
    <row r="66" spans="1:16">
      <c r="A66" s="1653" t="s">
        <v>1188</v>
      </c>
      <c r="B66" s="1596"/>
      <c r="C66" s="1596"/>
      <c r="D66" s="1596"/>
      <c r="E66" s="1596"/>
      <c r="F66" s="1654"/>
      <c r="G66" s="1653" t="s">
        <v>1189</v>
      </c>
      <c r="H66" s="1596"/>
      <c r="I66" s="1596"/>
      <c r="J66" s="1596"/>
      <c r="K66" s="1596"/>
      <c r="L66" s="1596"/>
      <c r="M66" s="1596"/>
      <c r="N66" s="1654"/>
    </row>
    <row r="67" spans="1:16">
      <c r="A67" s="1610"/>
      <c r="B67" s="1611"/>
      <c r="C67" s="1611"/>
      <c r="D67" s="1611"/>
      <c r="E67" s="1611"/>
      <c r="F67" s="1606"/>
      <c r="G67" s="1610"/>
      <c r="H67" s="1611"/>
      <c r="I67" s="1611"/>
      <c r="J67" s="1611"/>
      <c r="K67" s="1611"/>
      <c r="L67" s="1611"/>
      <c r="M67" s="1611"/>
      <c r="N67" s="1606"/>
    </row>
    <row r="68" spans="1:16">
      <c r="A68" s="1628"/>
      <c r="B68" s="1626"/>
      <c r="C68" s="1736"/>
      <c r="D68" s="1737"/>
      <c r="E68" s="1738"/>
      <c r="F68" s="1739"/>
      <c r="G68" s="1740"/>
      <c r="H68" s="260"/>
      <c r="I68" s="260"/>
      <c r="J68" s="260"/>
      <c r="K68" s="260"/>
      <c r="L68" s="260"/>
      <c r="M68" s="248"/>
      <c r="N68" s="1732"/>
    </row>
    <row r="69" spans="1:16">
      <c r="A69" s="235"/>
      <c r="B69" s="1741"/>
      <c r="C69" s="1741" t="s">
        <v>2699</v>
      </c>
      <c r="D69" s="1741"/>
      <c r="E69" s="1742" t="s">
        <v>3865</v>
      </c>
      <c r="F69" s="1743" t="s">
        <v>3865</v>
      </c>
      <c r="G69" s="235"/>
      <c r="H69" s="248"/>
      <c r="I69" s="260"/>
      <c r="J69" s="260"/>
      <c r="K69" s="260"/>
      <c r="L69" s="260"/>
      <c r="M69" s="248"/>
      <c r="N69" s="1732"/>
    </row>
    <row r="70" spans="1:16">
      <c r="A70" s="235"/>
      <c r="B70" s="1741"/>
      <c r="C70" s="1741"/>
      <c r="D70" s="1741"/>
      <c r="E70" s="1742" t="s">
        <v>2700</v>
      </c>
      <c r="F70" s="1743" t="s">
        <v>2701</v>
      </c>
      <c r="G70" s="235"/>
      <c r="H70" s="248"/>
      <c r="I70" s="248"/>
      <c r="J70" s="248"/>
      <c r="K70" s="248"/>
      <c r="L70" s="248"/>
      <c r="M70" s="248"/>
      <c r="N70" s="1732"/>
    </row>
    <row r="71" spans="1:16">
      <c r="A71" s="235"/>
      <c r="B71" s="1741"/>
      <c r="C71" s="1741"/>
      <c r="D71" s="1741"/>
      <c r="E71" s="1742" t="s">
        <v>2493</v>
      </c>
      <c r="F71" s="1743" t="s">
        <v>2493</v>
      </c>
      <c r="G71" s="235"/>
      <c r="H71" s="248"/>
      <c r="I71" s="1744"/>
      <c r="J71" s="248"/>
      <c r="K71" s="248"/>
      <c r="L71" s="248"/>
      <c r="M71" s="248"/>
      <c r="N71" s="1732"/>
    </row>
    <row r="72" spans="1:16">
      <c r="A72" s="1631"/>
      <c r="B72" s="1632"/>
      <c r="C72" s="1632"/>
      <c r="D72" s="1632"/>
      <c r="E72" s="1745" t="s">
        <v>2005</v>
      </c>
      <c r="F72" s="1746" t="s">
        <v>2006</v>
      </c>
      <c r="G72" s="235"/>
      <c r="H72" s="248"/>
      <c r="I72" s="260"/>
      <c r="J72" s="248"/>
      <c r="K72" s="260"/>
      <c r="L72" s="248"/>
      <c r="M72" s="248"/>
      <c r="N72" s="1732"/>
    </row>
    <row r="73" spans="1:16">
      <c r="A73" s="235"/>
      <c r="B73" s="248"/>
      <c r="C73" s="248" t="s">
        <v>3427</v>
      </c>
      <c r="D73" s="248"/>
      <c r="E73" s="1747"/>
      <c r="F73" s="234"/>
      <c r="G73" s="235"/>
      <c r="H73" s="248"/>
      <c r="I73" s="248"/>
      <c r="J73" s="248"/>
      <c r="K73" s="248"/>
      <c r="L73" s="248"/>
      <c r="M73" s="248"/>
      <c r="N73" s="1732"/>
    </row>
    <row r="74" spans="1:16">
      <c r="A74" s="235"/>
      <c r="B74" s="248"/>
      <c r="C74" s="248" t="s">
        <v>2174</v>
      </c>
      <c r="D74" s="248"/>
      <c r="E74" s="228"/>
      <c r="F74" s="234"/>
      <c r="G74" s="235"/>
      <c r="H74" s="248"/>
      <c r="I74" s="248"/>
      <c r="J74" s="248"/>
      <c r="K74" s="248"/>
      <c r="L74" s="248"/>
      <c r="M74" s="248"/>
      <c r="N74" s="1732"/>
    </row>
    <row r="75" spans="1:16" ht="15.75">
      <c r="A75" s="235"/>
      <c r="B75" s="248"/>
      <c r="C75" s="248" t="s">
        <v>4948</v>
      </c>
      <c r="D75" s="248"/>
      <c r="E75" s="228">
        <f>659859507.339501+20</f>
        <v>659859527.33950102</v>
      </c>
      <c r="F75" s="228">
        <f>ROUND(702940527.678898,0)</f>
        <v>702940528</v>
      </c>
      <c r="G75" s="235"/>
      <c r="H75" s="248"/>
      <c r="I75" s="248"/>
      <c r="J75" s="248"/>
      <c r="K75" s="248"/>
      <c r="L75" s="248"/>
      <c r="M75" s="248"/>
      <c r="N75" s="1732"/>
      <c r="O75" s="1719"/>
      <c r="P75" s="1720"/>
    </row>
    <row r="76" spans="1:16" ht="15.75" thickBot="1">
      <c r="A76" s="235"/>
      <c r="B76" s="248"/>
      <c r="C76" s="248"/>
      <c r="D76" s="248"/>
      <c r="E76" s="1748">
        <f>SUM(E74:E75)</f>
        <v>659859527.33950102</v>
      </c>
      <c r="F76" s="268">
        <f>SUM(F74:F75)</f>
        <v>702940528</v>
      </c>
      <c r="G76" s="235"/>
      <c r="H76" s="248"/>
      <c r="I76" s="248"/>
      <c r="J76" s="248"/>
      <c r="K76" s="248"/>
      <c r="L76" s="248"/>
      <c r="M76" s="248"/>
      <c r="N76" s="1732"/>
    </row>
    <row r="77" spans="1:16" ht="15.75" thickTop="1">
      <c r="A77" s="235"/>
      <c r="B77" s="248"/>
      <c r="C77" s="248"/>
      <c r="D77" s="248"/>
      <c r="E77" s="228"/>
      <c r="F77" s="234"/>
      <c r="G77" s="235"/>
      <c r="H77" s="248"/>
      <c r="I77" s="248"/>
      <c r="J77" s="248"/>
      <c r="K77" s="248"/>
      <c r="L77" s="248"/>
      <c r="M77" s="248"/>
      <c r="N77" s="1732"/>
    </row>
    <row r="78" spans="1:16">
      <c r="A78" s="235"/>
      <c r="B78" s="248"/>
      <c r="C78" s="248"/>
      <c r="D78" s="248"/>
      <c r="E78" s="228"/>
      <c r="F78" s="234"/>
      <c r="G78" s="235"/>
      <c r="H78" s="248"/>
      <c r="I78" s="248"/>
      <c r="J78" s="248"/>
      <c r="K78" s="248"/>
      <c r="L78" s="248"/>
      <c r="M78" s="248"/>
      <c r="N78" s="1732"/>
    </row>
    <row r="79" spans="1:16">
      <c r="A79" s="235"/>
      <c r="B79" s="248"/>
      <c r="C79" s="248"/>
      <c r="D79" s="248"/>
      <c r="E79" s="1747"/>
      <c r="F79" s="1732"/>
      <c r="G79" s="235"/>
      <c r="H79" s="248"/>
      <c r="I79" s="248"/>
      <c r="J79" s="248"/>
      <c r="K79" s="248"/>
      <c r="L79" s="248"/>
      <c r="M79" s="248"/>
      <c r="N79" s="1732"/>
    </row>
    <row r="80" spans="1:16">
      <c r="A80" s="235"/>
      <c r="B80" s="248"/>
      <c r="C80" s="248"/>
      <c r="D80" s="248"/>
      <c r="E80" s="1747"/>
      <c r="F80" s="1732"/>
      <c r="G80" s="235"/>
      <c r="H80" s="248"/>
      <c r="I80" s="248"/>
      <c r="J80" s="248"/>
      <c r="K80" s="248"/>
      <c r="L80" s="248"/>
      <c r="M80" s="248"/>
      <c r="N80" s="1732"/>
    </row>
    <row r="81" spans="1:14">
      <c r="A81" s="235"/>
      <c r="B81" s="248"/>
      <c r="C81" s="248"/>
      <c r="D81" s="248"/>
      <c r="E81" s="1747"/>
      <c r="F81" s="1732"/>
      <c r="G81" s="235"/>
      <c r="H81" s="248"/>
      <c r="I81" s="248"/>
      <c r="J81" s="248"/>
      <c r="K81" s="248"/>
      <c r="L81" s="248"/>
      <c r="M81" s="248"/>
      <c r="N81" s="1732"/>
    </row>
    <row r="82" spans="1:14">
      <c r="A82" s="235"/>
      <c r="B82" s="248"/>
      <c r="C82" s="248"/>
      <c r="D82" s="248"/>
      <c r="E82" s="1747"/>
      <c r="F82" s="1732"/>
      <c r="G82" s="235"/>
      <c r="H82" s="248"/>
      <c r="I82" s="248"/>
      <c r="J82" s="248"/>
      <c r="K82" s="248"/>
      <c r="L82" s="248"/>
      <c r="M82" s="248"/>
      <c r="N82" s="1732"/>
    </row>
    <row r="83" spans="1:14">
      <c r="A83" s="235"/>
      <c r="B83" s="248"/>
      <c r="C83" s="248"/>
      <c r="D83" s="248"/>
      <c r="E83" s="1747"/>
      <c r="F83" s="1732"/>
      <c r="G83" s="235"/>
      <c r="H83" s="248"/>
      <c r="I83" s="248"/>
      <c r="J83" s="248"/>
      <c r="K83" s="248"/>
      <c r="L83" s="248"/>
      <c r="M83" s="248"/>
      <c r="N83" s="1732"/>
    </row>
    <row r="84" spans="1:14">
      <c r="A84" s="235"/>
      <c r="B84" s="248"/>
      <c r="C84" s="248"/>
      <c r="D84" s="248"/>
      <c r="E84" s="1747"/>
      <c r="F84" s="1732"/>
      <c r="G84" s="235"/>
      <c r="H84" s="248"/>
      <c r="I84" s="248"/>
      <c r="J84" s="248"/>
      <c r="K84" s="248"/>
      <c r="L84" s="248"/>
      <c r="M84" s="248"/>
      <c r="N84" s="1732"/>
    </row>
    <row r="85" spans="1:14">
      <c r="A85" s="235"/>
      <c r="B85" s="248"/>
      <c r="C85" s="248"/>
      <c r="D85" s="248"/>
      <c r="E85" s="1747"/>
      <c r="F85" s="1732"/>
      <c r="G85" s="235"/>
      <c r="H85" s="248"/>
      <c r="I85" s="248"/>
      <c r="J85" s="248"/>
      <c r="K85" s="248"/>
      <c r="L85" s="248"/>
      <c r="M85" s="248"/>
      <c r="N85" s="1732"/>
    </row>
    <row r="86" spans="1:14">
      <c r="A86" s="235"/>
      <c r="B86" s="248"/>
      <c r="C86" s="248"/>
      <c r="D86" s="248"/>
      <c r="E86" s="1747"/>
      <c r="F86" s="1732"/>
      <c r="G86" s="235"/>
      <c r="H86" s="248"/>
      <c r="I86" s="248"/>
      <c r="J86" s="248"/>
      <c r="K86" s="248"/>
      <c r="L86" s="248"/>
      <c r="M86" s="248"/>
      <c r="N86" s="1732"/>
    </row>
    <row r="87" spans="1:14">
      <c r="A87" s="235"/>
      <c r="B87" s="248"/>
      <c r="C87" s="248"/>
      <c r="D87" s="248"/>
      <c r="E87" s="1747"/>
      <c r="F87" s="1732"/>
      <c r="G87" s="235"/>
      <c r="H87" s="248"/>
      <c r="I87" s="248"/>
      <c r="J87" s="248"/>
      <c r="K87" s="248"/>
      <c r="L87" s="248"/>
      <c r="M87" s="248"/>
      <c r="N87" s="1732"/>
    </row>
    <row r="88" spans="1:14">
      <c r="A88" s="235"/>
      <c r="B88" s="248"/>
      <c r="C88" s="248"/>
      <c r="D88" s="248"/>
      <c r="E88" s="1747"/>
      <c r="F88" s="1732"/>
      <c r="G88" s="235"/>
      <c r="H88" s="248"/>
      <c r="I88" s="248"/>
      <c r="J88" s="248"/>
      <c r="K88" s="248"/>
      <c r="L88" s="248"/>
      <c r="M88" s="248"/>
      <c r="N88" s="1732"/>
    </row>
    <row r="89" spans="1:14">
      <c r="A89" s="235"/>
      <c r="B89" s="248"/>
      <c r="C89" s="248"/>
      <c r="D89" s="248"/>
      <c r="E89" s="1747"/>
      <c r="F89" s="1732"/>
      <c r="G89" s="235"/>
      <c r="H89" s="248"/>
      <c r="I89" s="248"/>
      <c r="J89" s="248"/>
      <c r="K89" s="248"/>
      <c r="L89" s="248"/>
      <c r="M89" s="248"/>
      <c r="N89" s="1732"/>
    </row>
    <row r="90" spans="1:14">
      <c r="A90" s="235"/>
      <c r="B90" s="248"/>
      <c r="C90" s="248"/>
      <c r="D90" s="248"/>
      <c r="E90" s="1747"/>
      <c r="F90" s="1732"/>
      <c r="G90" s="235"/>
      <c r="H90" s="248"/>
      <c r="I90" s="248"/>
      <c r="J90" s="248"/>
      <c r="K90" s="248"/>
      <c r="L90" s="248"/>
      <c r="M90" s="248"/>
      <c r="N90" s="1732"/>
    </row>
    <row r="91" spans="1:14">
      <c r="A91" s="235"/>
      <c r="B91" s="248"/>
      <c r="C91" s="248"/>
      <c r="D91" s="248"/>
      <c r="E91" s="1747"/>
      <c r="F91" s="1732"/>
      <c r="G91" s="235"/>
      <c r="H91" s="248"/>
      <c r="I91" s="248"/>
      <c r="J91" s="248"/>
      <c r="K91" s="248"/>
      <c r="L91" s="248"/>
      <c r="M91" s="248"/>
      <c r="N91" s="1732"/>
    </row>
    <row r="92" spans="1:14">
      <c r="A92" s="235"/>
      <c r="B92" s="248"/>
      <c r="C92" s="248"/>
      <c r="D92" s="248"/>
      <c r="E92" s="1747"/>
      <c r="F92" s="1732"/>
      <c r="G92" s="235"/>
      <c r="H92" s="248"/>
      <c r="I92" s="248"/>
      <c r="J92" s="248"/>
      <c r="K92" s="248"/>
      <c r="L92" s="248"/>
      <c r="M92" s="248"/>
      <c r="N92" s="1732"/>
    </row>
    <row r="93" spans="1:14">
      <c r="A93" s="235"/>
      <c r="B93" s="248"/>
      <c r="C93" s="248"/>
      <c r="D93" s="248"/>
      <c r="E93" s="1747"/>
      <c r="F93" s="1732"/>
      <c r="G93" s="235"/>
      <c r="H93" s="248"/>
      <c r="I93" s="248"/>
      <c r="J93" s="248"/>
      <c r="K93" s="248"/>
      <c r="L93" s="248"/>
      <c r="M93" s="248"/>
      <c r="N93" s="1732"/>
    </row>
    <row r="94" spans="1:14">
      <c r="A94" s="235"/>
      <c r="B94" s="248"/>
      <c r="C94" s="248"/>
      <c r="D94" s="248"/>
      <c r="E94" s="1747"/>
      <c r="F94" s="1732"/>
      <c r="G94" s="235"/>
      <c r="H94" s="248"/>
      <c r="I94" s="248"/>
      <c r="J94" s="248"/>
      <c r="K94" s="248"/>
      <c r="L94" s="248"/>
      <c r="M94" s="248"/>
      <c r="N94" s="1732"/>
    </row>
    <row r="95" spans="1:14">
      <c r="A95" s="235"/>
      <c r="B95" s="248"/>
      <c r="C95" s="248"/>
      <c r="D95" s="248"/>
      <c r="E95" s="1747"/>
      <c r="F95" s="1732"/>
      <c r="G95" s="235"/>
      <c r="H95" s="248"/>
      <c r="I95" s="248"/>
      <c r="J95" s="248"/>
      <c r="K95" s="248"/>
      <c r="L95" s="248"/>
      <c r="M95" s="248"/>
      <c r="N95" s="1732"/>
    </row>
    <row r="96" spans="1:14">
      <c r="A96" s="235"/>
      <c r="B96" s="248"/>
      <c r="C96" s="248"/>
      <c r="D96" s="248"/>
      <c r="E96" s="1747"/>
      <c r="F96" s="1732"/>
      <c r="G96" s="235"/>
      <c r="H96" s="248"/>
      <c r="I96" s="248"/>
      <c r="J96" s="248"/>
      <c r="K96" s="248"/>
      <c r="L96" s="248"/>
      <c r="M96" s="248"/>
      <c r="N96" s="1732"/>
    </row>
    <row r="97" spans="1:14">
      <c r="A97" s="235"/>
      <c r="B97" s="248"/>
      <c r="C97" s="248"/>
      <c r="D97" s="248"/>
      <c r="E97" s="1747"/>
      <c r="F97" s="1732"/>
      <c r="G97" s="235"/>
      <c r="H97" s="248"/>
      <c r="I97" s="248"/>
      <c r="J97" s="248"/>
      <c r="K97" s="248"/>
      <c r="L97" s="248"/>
      <c r="M97" s="248"/>
      <c r="N97" s="1732"/>
    </row>
    <row r="98" spans="1:14">
      <c r="A98" s="235"/>
      <c r="B98" s="248"/>
      <c r="C98" s="248"/>
      <c r="D98" s="248"/>
      <c r="E98" s="1747"/>
      <c r="F98" s="1732"/>
      <c r="G98" s="235"/>
      <c r="H98" s="248"/>
      <c r="I98" s="248"/>
      <c r="J98" s="248"/>
      <c r="K98" s="248"/>
      <c r="L98" s="248"/>
      <c r="M98" s="248"/>
      <c r="N98" s="1732"/>
    </row>
    <row r="99" spans="1:14">
      <c r="A99" s="235"/>
      <c r="B99" s="248"/>
      <c r="C99" s="248"/>
      <c r="D99" s="248"/>
      <c r="E99" s="1747"/>
      <c r="F99" s="1732"/>
      <c r="G99" s="235"/>
      <c r="H99" s="248"/>
      <c r="I99" s="248"/>
      <c r="J99" s="248"/>
      <c r="K99" s="248"/>
      <c r="L99" s="248"/>
      <c r="M99" s="248"/>
      <c r="N99" s="1732"/>
    </row>
    <row r="100" spans="1:14">
      <c r="A100" s="235"/>
      <c r="B100" s="248"/>
      <c r="C100" s="248"/>
      <c r="D100" s="248"/>
      <c r="E100" s="1747"/>
      <c r="F100" s="1732"/>
      <c r="G100" s="235"/>
      <c r="H100" s="248"/>
      <c r="I100" s="248"/>
      <c r="J100" s="248"/>
      <c r="K100" s="248"/>
      <c r="L100" s="248"/>
      <c r="M100" s="248"/>
      <c r="N100" s="1732"/>
    </row>
    <row r="101" spans="1:14">
      <c r="A101" s="235"/>
      <c r="B101" s="248"/>
      <c r="C101" s="248"/>
      <c r="D101" s="248"/>
      <c r="E101" s="1747"/>
      <c r="F101" s="1732"/>
      <c r="G101" s="235"/>
      <c r="H101" s="248"/>
      <c r="I101" s="248"/>
      <c r="J101" s="248"/>
      <c r="K101" s="248"/>
      <c r="L101" s="248"/>
      <c r="M101" s="248"/>
      <c r="N101" s="1732"/>
    </row>
    <row r="102" spans="1:14">
      <c r="A102" s="235"/>
      <c r="B102" s="248"/>
      <c r="C102" s="248"/>
      <c r="D102" s="248"/>
      <c r="E102" s="1747"/>
      <c r="F102" s="1732"/>
      <c r="G102" s="235"/>
      <c r="H102" s="248"/>
      <c r="I102" s="248"/>
      <c r="J102" s="248"/>
      <c r="K102" s="248"/>
      <c r="L102" s="248"/>
      <c r="M102" s="248"/>
      <c r="N102" s="1732"/>
    </row>
    <row r="103" spans="1:14">
      <c r="A103" s="235"/>
      <c r="B103" s="248"/>
      <c r="C103" s="248"/>
      <c r="D103" s="248"/>
      <c r="E103" s="1747"/>
      <c r="F103" s="1732"/>
      <c r="G103" s="235"/>
      <c r="H103" s="248"/>
      <c r="I103" s="248"/>
      <c r="J103" s="248"/>
      <c r="K103" s="248"/>
      <c r="L103" s="248"/>
      <c r="M103" s="248"/>
      <c r="N103" s="1732"/>
    </row>
    <row r="104" spans="1:14">
      <c r="A104" s="235"/>
      <c r="B104" s="248"/>
      <c r="C104" s="248"/>
      <c r="D104" s="248"/>
      <c r="E104" s="1747"/>
      <c r="F104" s="1732"/>
      <c r="G104" s="235"/>
      <c r="H104" s="248"/>
      <c r="I104" s="248"/>
      <c r="J104" s="248"/>
      <c r="K104" s="248"/>
      <c r="L104" s="248"/>
      <c r="M104" s="248"/>
      <c r="N104" s="1732"/>
    </row>
    <row r="105" spans="1:14">
      <c r="A105" s="235"/>
      <c r="B105" s="248"/>
      <c r="C105" s="248"/>
      <c r="D105" s="248"/>
      <c r="E105" s="1747"/>
      <c r="F105" s="1732"/>
      <c r="G105" s="235"/>
      <c r="H105" s="248"/>
      <c r="I105" s="248"/>
      <c r="J105" s="248"/>
      <c r="K105" s="248"/>
      <c r="L105" s="248"/>
      <c r="M105" s="248"/>
      <c r="N105" s="1732"/>
    </row>
    <row r="106" spans="1:14">
      <c r="A106" s="235"/>
      <c r="B106" s="248"/>
      <c r="C106" s="248"/>
      <c r="D106" s="248"/>
      <c r="E106" s="1747"/>
      <c r="F106" s="1732"/>
      <c r="G106" s="235"/>
      <c r="H106" s="248"/>
      <c r="I106" s="248"/>
      <c r="J106" s="248"/>
      <c r="K106" s="248"/>
      <c r="L106" s="248"/>
      <c r="M106" s="248"/>
      <c r="N106" s="1732"/>
    </row>
    <row r="107" spans="1:14">
      <c r="A107" s="235"/>
      <c r="B107" s="248"/>
      <c r="C107" s="248"/>
      <c r="D107" s="248"/>
      <c r="E107" s="1747"/>
      <c r="F107" s="1732"/>
      <c r="G107" s="235"/>
      <c r="H107" s="248"/>
      <c r="I107" s="248"/>
      <c r="J107" s="248"/>
      <c r="K107" s="248"/>
      <c r="L107" s="248"/>
      <c r="M107" s="248"/>
      <c r="N107" s="1732"/>
    </row>
    <row r="108" spans="1:14">
      <c r="A108" s="235"/>
      <c r="B108" s="248"/>
      <c r="C108" s="248"/>
      <c r="D108" s="248"/>
      <c r="E108" s="1747"/>
      <c r="F108" s="1732"/>
      <c r="G108" s="235"/>
      <c r="H108" s="248"/>
      <c r="I108" s="248"/>
      <c r="J108" s="248"/>
      <c r="K108" s="248"/>
      <c r="L108" s="248"/>
      <c r="M108" s="248"/>
      <c r="N108" s="1732"/>
    </row>
    <row r="109" spans="1:14">
      <c r="A109" s="235"/>
      <c r="B109" s="248"/>
      <c r="C109" s="248"/>
      <c r="D109" s="248"/>
      <c r="E109" s="1747"/>
      <c r="F109" s="1732"/>
      <c r="G109" s="235"/>
      <c r="H109" s="248"/>
      <c r="I109" s="248"/>
      <c r="J109" s="248"/>
      <c r="K109" s="248"/>
      <c r="L109" s="248"/>
      <c r="M109" s="248"/>
      <c r="N109" s="1732"/>
    </row>
    <row r="110" spans="1:14">
      <c r="A110" s="235"/>
      <c r="B110" s="248"/>
      <c r="C110" s="248"/>
      <c r="D110" s="248"/>
      <c r="E110" s="1747"/>
      <c r="F110" s="1732"/>
      <c r="G110" s="235"/>
      <c r="H110" s="248"/>
      <c r="I110" s="248"/>
      <c r="J110" s="248"/>
      <c r="K110" s="248"/>
      <c r="L110" s="248"/>
      <c r="M110" s="248"/>
      <c r="N110" s="1732"/>
    </row>
    <row r="111" spans="1:14">
      <c r="A111" s="235"/>
      <c r="B111" s="248"/>
      <c r="C111" s="248"/>
      <c r="D111" s="248"/>
      <c r="E111" s="1747"/>
      <c r="F111" s="1732"/>
      <c r="G111" s="235"/>
      <c r="H111" s="248"/>
      <c r="I111" s="248"/>
      <c r="J111" s="248"/>
      <c r="K111" s="248"/>
      <c r="L111" s="248"/>
      <c r="M111" s="248"/>
      <c r="N111" s="1732"/>
    </row>
    <row r="112" spans="1:14">
      <c r="A112" s="235"/>
      <c r="B112" s="248"/>
      <c r="C112" s="248"/>
      <c r="D112" s="248"/>
      <c r="E112" s="1747"/>
      <c r="F112" s="1732"/>
      <c r="G112" s="235"/>
      <c r="H112" s="248"/>
      <c r="I112" s="248"/>
      <c r="J112" s="248"/>
      <c r="K112" s="248"/>
      <c r="L112" s="248"/>
      <c r="M112" s="248"/>
      <c r="N112" s="1732"/>
    </row>
    <row r="113" spans="1:14">
      <c r="A113" s="235"/>
      <c r="B113" s="248"/>
      <c r="C113" s="248"/>
      <c r="D113" s="248"/>
      <c r="E113" s="1747"/>
      <c r="F113" s="1732"/>
      <c r="G113" s="235"/>
      <c r="H113" s="248"/>
      <c r="I113" s="248"/>
      <c r="J113" s="248"/>
      <c r="K113" s="248"/>
      <c r="L113" s="248"/>
      <c r="M113" s="248"/>
      <c r="N113" s="1732"/>
    </row>
    <row r="114" spans="1:14">
      <c r="A114" s="235"/>
      <c r="B114" s="248"/>
      <c r="C114" s="248"/>
      <c r="D114" s="248"/>
      <c r="E114" s="1747"/>
      <c r="F114" s="1732"/>
      <c r="G114" s="235"/>
      <c r="H114" s="248"/>
      <c r="I114" s="248"/>
      <c r="J114" s="248"/>
      <c r="K114" s="248"/>
      <c r="L114" s="248"/>
      <c r="M114" s="248"/>
      <c r="N114" s="1732"/>
    </row>
    <row r="115" spans="1:14">
      <c r="A115" s="235"/>
      <c r="B115" s="248"/>
      <c r="C115" s="248"/>
      <c r="D115" s="248"/>
      <c r="E115" s="1747"/>
      <c r="F115" s="1732"/>
      <c r="G115" s="235"/>
      <c r="H115" s="248"/>
      <c r="I115" s="248"/>
      <c r="J115" s="248"/>
      <c r="K115" s="248"/>
      <c r="L115" s="248"/>
      <c r="M115" s="248"/>
      <c r="N115" s="1732"/>
    </row>
    <row r="116" spans="1:14">
      <c r="A116" s="235"/>
      <c r="B116" s="248"/>
      <c r="C116" s="248"/>
      <c r="D116" s="248"/>
      <c r="E116" s="1747"/>
      <c r="F116" s="1732"/>
      <c r="G116" s="235"/>
      <c r="H116" s="248"/>
      <c r="I116" s="248"/>
      <c r="J116" s="248"/>
      <c r="K116" s="248"/>
      <c r="L116" s="248"/>
      <c r="M116" s="248"/>
      <c r="N116" s="1732"/>
    </row>
    <row r="117" spans="1:14">
      <c r="A117" s="235"/>
      <c r="B117" s="248"/>
      <c r="C117" s="248"/>
      <c r="D117" s="248"/>
      <c r="E117" s="1747"/>
      <c r="F117" s="1732"/>
      <c r="G117" s="235"/>
      <c r="H117" s="248"/>
      <c r="I117" s="248"/>
      <c r="J117" s="248"/>
      <c r="K117" s="248"/>
      <c r="L117" s="248"/>
      <c r="M117" s="248"/>
      <c r="N117" s="1732"/>
    </row>
    <row r="118" spans="1:14">
      <c r="A118" s="235"/>
      <c r="B118" s="248"/>
      <c r="C118" s="248"/>
      <c r="D118" s="248"/>
      <c r="E118" s="1747"/>
      <c r="F118" s="1732"/>
      <c r="G118" s="235"/>
      <c r="H118" s="248"/>
      <c r="I118" s="248"/>
      <c r="J118" s="248"/>
      <c r="K118" s="248"/>
      <c r="L118" s="248"/>
      <c r="M118" s="248"/>
      <c r="N118" s="1732"/>
    </row>
    <row r="119" spans="1:14">
      <c r="A119" s="235"/>
      <c r="B119" s="248"/>
      <c r="C119" s="248"/>
      <c r="D119" s="248"/>
      <c r="E119" s="1747"/>
      <c r="F119" s="1732"/>
      <c r="G119" s="235"/>
      <c r="H119" s="248"/>
      <c r="I119" s="248"/>
      <c r="J119" s="248"/>
      <c r="K119" s="248"/>
      <c r="L119" s="248"/>
      <c r="M119" s="248"/>
      <c r="N119" s="1732"/>
    </row>
    <row r="120" spans="1:14">
      <c r="A120" s="235"/>
      <c r="B120" s="248"/>
      <c r="C120" s="248"/>
      <c r="D120" s="248"/>
      <c r="E120" s="1747"/>
      <c r="F120" s="1732"/>
      <c r="G120" s="235"/>
      <c r="H120" s="248"/>
      <c r="I120" s="248"/>
      <c r="J120" s="248"/>
      <c r="K120" s="248"/>
      <c r="L120" s="248"/>
      <c r="M120" s="248"/>
      <c r="N120" s="1732"/>
    </row>
    <row r="121" spans="1:14">
      <c r="A121" s="235"/>
      <c r="B121" s="248"/>
      <c r="C121" s="248"/>
      <c r="D121" s="248"/>
      <c r="E121" s="1747"/>
      <c r="F121" s="1732"/>
      <c r="G121" s="235"/>
      <c r="H121" s="248"/>
      <c r="I121" s="248"/>
      <c r="J121" s="248"/>
      <c r="K121" s="248"/>
      <c r="L121" s="248"/>
      <c r="M121" s="248"/>
      <c r="N121" s="1732"/>
    </row>
    <row r="122" spans="1:14" ht="15.75" thickBot="1">
      <c r="A122" s="1749"/>
      <c r="B122" s="1750"/>
      <c r="C122" s="1750"/>
      <c r="D122" s="1750"/>
      <c r="E122" s="1751"/>
      <c r="F122" s="1752"/>
      <c r="G122" s="1749"/>
      <c r="H122" s="1750"/>
      <c r="I122" s="1750"/>
      <c r="J122" s="1750"/>
      <c r="K122" s="1750"/>
      <c r="L122" s="1750"/>
      <c r="M122" s="1750"/>
      <c r="N122" s="1752"/>
    </row>
    <row r="123" spans="1:14">
      <c r="A123" s="1596"/>
      <c r="B123" s="1596"/>
      <c r="C123" s="1596"/>
      <c r="D123" s="260"/>
      <c r="E123" s="260"/>
      <c r="F123" s="260"/>
      <c r="G123" s="1735"/>
      <c r="H123" s="260"/>
      <c r="I123" s="1596"/>
      <c r="J123" s="1596"/>
      <c r="K123" s="1596"/>
      <c r="L123" s="1596"/>
      <c r="M123" s="260"/>
    </row>
    <row r="124" spans="1:14">
      <c r="A124" s="1596" t="s">
        <v>387</v>
      </c>
      <c r="B124" s="1596"/>
      <c r="C124" s="1596"/>
      <c r="E124" s="247"/>
      <c r="F124" s="247"/>
      <c r="G124" s="1596" t="s">
        <v>387</v>
      </c>
      <c r="H124" s="260"/>
      <c r="I124" s="1596"/>
      <c r="K124" s="260"/>
      <c r="L124" s="1735"/>
      <c r="M124" s="1735"/>
    </row>
    <row r="125" spans="1:14">
      <c r="A125" s="260" t="s">
        <v>390</v>
      </c>
      <c r="B125" s="1596"/>
      <c r="C125" s="1596"/>
      <c r="D125" s="260"/>
      <c r="E125" s="260"/>
      <c r="F125" s="260"/>
      <c r="G125" s="1596" t="s">
        <v>1200</v>
      </c>
      <c r="H125" s="260"/>
      <c r="I125" s="260"/>
      <c r="J125" s="260"/>
      <c r="K125" s="260"/>
      <c r="L125" s="260"/>
      <c r="M125" s="260"/>
      <c r="N125" s="1596"/>
    </row>
  </sheetData>
  <printOptions horizontalCentered="1" verticalCentered="1"/>
  <pageMargins left="0.5" right="0.5" top="0.5" bottom="0.5" header="0.5" footer="0.5"/>
  <pageSetup scale="70" orientation="portrait" horizontalDpi="300" verticalDpi="300" r:id="rId1"/>
  <headerFooter alignWithMargins="0"/>
  <rowBreaks count="1" manualBreakCount="1">
    <brk id="62" max="13" man="1"/>
  </rowBreaks>
  <colBreaks count="1" manualBreakCount="1">
    <brk id="6" max="1048575" man="1"/>
  </colBreaks>
  <drawing r:id="rId2"/>
  <legacyDrawing r:id="rId3"/>
</worksheet>
</file>

<file path=xl/worksheets/sheet48.xml><?xml version="1.0" encoding="utf-8"?>
<worksheet xmlns="http://schemas.openxmlformats.org/spreadsheetml/2006/main" xmlns:r="http://schemas.openxmlformats.org/officeDocument/2006/relationships">
  <sheetPr transitionEvaluation="1" codeName="Sheet84">
    <tabColor rgb="FF00B050"/>
  </sheetPr>
  <dimension ref="A1:IL190"/>
  <sheetViews>
    <sheetView defaultGridColor="0" view="pageBreakPreview" colorId="22" zoomScale="70" zoomScaleNormal="70" zoomScaleSheetLayoutView="70" workbookViewId="0">
      <selection activeCell="A2" sqref="A2"/>
    </sheetView>
  </sheetViews>
  <sheetFormatPr defaultColWidth="9.6640625" defaultRowHeight="15"/>
  <cols>
    <col min="1" max="1" width="4.6640625" style="199" customWidth="1"/>
    <col min="2" max="2" width="2.6640625" style="199" customWidth="1"/>
    <col min="3" max="3" width="45.6640625" style="199" customWidth="1"/>
    <col min="4" max="4" width="20" style="199" customWidth="1"/>
    <col min="5" max="5" width="16.6640625" style="199" customWidth="1"/>
    <col min="6" max="6" width="17.33203125" style="199" bestFit="1" customWidth="1"/>
    <col min="7" max="7" width="20" style="199" customWidth="1"/>
    <col min="8" max="8" width="19.5546875" style="199" customWidth="1"/>
    <col min="9" max="9" width="7.6640625" style="199" customWidth="1"/>
    <col min="10" max="10" width="16.6640625" style="199" customWidth="1"/>
    <col min="11" max="11" width="8.5546875" style="199" customWidth="1"/>
    <col min="12" max="12" width="16.6640625" style="199" customWidth="1"/>
    <col min="13" max="13" width="17.33203125" style="199" bestFit="1" customWidth="1"/>
    <col min="14" max="14" width="4.6640625" style="199" customWidth="1"/>
    <col min="15" max="15" width="16.109375" style="199" customWidth="1"/>
    <col min="16" max="16" width="13.44140625" style="199" customWidth="1"/>
    <col min="17" max="16384" width="9.6640625" style="199"/>
  </cols>
  <sheetData>
    <row r="1" spans="1:246">
      <c r="A1" s="1582" t="s">
        <v>446</v>
      </c>
      <c r="B1" s="1583"/>
      <c r="C1" s="1583"/>
      <c r="D1" s="1584" t="s">
        <v>429</v>
      </c>
      <c r="E1" s="1585" t="s">
        <v>448</v>
      </c>
      <c r="F1" s="1586" t="s">
        <v>449</v>
      </c>
      <c r="G1" s="1582" t="s">
        <v>446</v>
      </c>
      <c r="H1" s="1587"/>
      <c r="I1" s="1583" t="s">
        <v>429</v>
      </c>
      <c r="J1" s="1587"/>
      <c r="K1" s="1588" t="s">
        <v>448</v>
      </c>
      <c r="L1" s="1589"/>
      <c r="M1" s="1590" t="s">
        <v>449</v>
      </c>
      <c r="N1" s="1591"/>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c r="CC1" s="198"/>
      <c r="CD1" s="198"/>
      <c r="CE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E1" s="198"/>
      <c r="DF1" s="198"/>
      <c r="DG1" s="198"/>
      <c r="DH1" s="198"/>
      <c r="DI1" s="198"/>
      <c r="DJ1" s="198"/>
      <c r="DK1" s="198"/>
      <c r="DL1" s="198"/>
      <c r="DM1" s="198"/>
      <c r="DN1" s="198"/>
      <c r="DO1" s="198"/>
      <c r="DP1" s="198"/>
      <c r="DQ1" s="198"/>
      <c r="DR1" s="198"/>
      <c r="DS1" s="198"/>
      <c r="DT1" s="198"/>
      <c r="DU1" s="198"/>
      <c r="DV1" s="198"/>
      <c r="DW1" s="198"/>
      <c r="DX1" s="198"/>
      <c r="DY1" s="198"/>
      <c r="DZ1" s="198"/>
      <c r="EA1" s="198"/>
      <c r="EB1" s="198"/>
      <c r="EC1" s="198"/>
      <c r="ED1" s="198"/>
      <c r="EE1" s="198"/>
      <c r="EF1" s="198"/>
      <c r="EG1" s="198"/>
      <c r="EH1" s="198"/>
      <c r="EI1" s="198"/>
      <c r="EJ1" s="198"/>
      <c r="EK1" s="198"/>
      <c r="EL1" s="198"/>
      <c r="EM1" s="198"/>
      <c r="EN1" s="198"/>
      <c r="EO1" s="198"/>
      <c r="EP1" s="198"/>
      <c r="EQ1" s="198"/>
      <c r="ER1" s="198"/>
      <c r="ES1" s="198"/>
      <c r="ET1" s="198"/>
      <c r="EU1" s="198"/>
      <c r="EV1" s="198"/>
      <c r="EW1" s="198"/>
      <c r="EX1" s="198"/>
      <c r="EY1" s="198"/>
      <c r="EZ1" s="198"/>
      <c r="FA1" s="198"/>
      <c r="FB1" s="198"/>
      <c r="FC1" s="198"/>
      <c r="FD1" s="198"/>
      <c r="FE1" s="198"/>
      <c r="FF1" s="198"/>
      <c r="FG1" s="198"/>
      <c r="FH1" s="198"/>
      <c r="FI1" s="198"/>
      <c r="FJ1" s="198"/>
      <c r="FK1" s="198"/>
      <c r="FL1" s="198"/>
      <c r="FM1" s="198"/>
      <c r="FN1" s="198"/>
      <c r="FO1" s="198"/>
      <c r="FP1" s="198"/>
      <c r="FQ1" s="198"/>
      <c r="FR1" s="198"/>
      <c r="FS1" s="198"/>
      <c r="FT1" s="198"/>
      <c r="FU1" s="198"/>
      <c r="FV1" s="198"/>
      <c r="FW1" s="198"/>
      <c r="FX1" s="198"/>
      <c r="FY1" s="198"/>
      <c r="FZ1" s="198"/>
      <c r="GA1" s="198"/>
      <c r="GB1" s="198"/>
      <c r="GC1" s="198"/>
      <c r="GD1" s="198"/>
      <c r="GE1" s="198"/>
      <c r="GF1" s="198"/>
      <c r="GG1" s="198"/>
      <c r="GH1" s="198"/>
      <c r="GI1" s="198"/>
      <c r="GJ1" s="198"/>
      <c r="GK1" s="198"/>
      <c r="GL1" s="198"/>
      <c r="GM1" s="198"/>
      <c r="GN1" s="198"/>
      <c r="GO1" s="198"/>
      <c r="GP1" s="198"/>
      <c r="GQ1" s="198"/>
      <c r="GR1" s="198"/>
      <c r="GS1" s="198"/>
      <c r="GT1" s="198"/>
      <c r="GU1" s="198"/>
      <c r="GV1" s="198"/>
      <c r="GW1" s="198"/>
      <c r="GX1" s="198"/>
      <c r="GY1" s="198"/>
      <c r="GZ1" s="198"/>
      <c r="HA1" s="198"/>
      <c r="HB1" s="198"/>
      <c r="HC1" s="198"/>
      <c r="HD1" s="198"/>
      <c r="HE1" s="198"/>
      <c r="HF1" s="198"/>
      <c r="HG1" s="198"/>
      <c r="HH1" s="198"/>
      <c r="HI1" s="198"/>
      <c r="HJ1" s="198"/>
      <c r="HK1" s="198"/>
      <c r="HL1" s="198"/>
      <c r="HM1" s="198"/>
      <c r="HN1" s="198"/>
      <c r="HO1" s="198"/>
      <c r="HP1" s="198"/>
      <c r="HQ1" s="198"/>
      <c r="HR1" s="198"/>
      <c r="HS1" s="198"/>
      <c r="HT1" s="198"/>
      <c r="HU1" s="198"/>
      <c r="HV1" s="198"/>
      <c r="HW1" s="198"/>
      <c r="HX1" s="198"/>
      <c r="HY1" s="198"/>
      <c r="HZ1" s="198"/>
      <c r="IA1" s="198"/>
      <c r="IB1" s="198"/>
      <c r="IC1" s="198"/>
      <c r="ID1" s="198"/>
      <c r="IE1" s="198"/>
      <c r="IF1" s="198"/>
      <c r="IG1" s="198"/>
      <c r="IH1" s="198"/>
      <c r="II1" s="198"/>
      <c r="IJ1" s="198"/>
      <c r="IK1" s="198"/>
      <c r="IL1" s="198"/>
    </row>
    <row r="2" spans="1:246">
      <c r="A2" s="200" t="s">
        <v>3553</v>
      </c>
      <c r="C2" s="3078"/>
      <c r="D2" s="1592" t="s">
        <v>90</v>
      </c>
      <c r="E2" s="1593" t="s">
        <v>450</v>
      </c>
      <c r="F2" s="1594"/>
      <c r="G2" s="204" t="s">
        <v>3553</v>
      </c>
      <c r="H2" s="1595"/>
      <c r="I2" s="199" t="s">
        <v>90</v>
      </c>
      <c r="J2" s="1595"/>
      <c r="K2" s="1596" t="s">
        <v>450</v>
      </c>
      <c r="L2" s="1597"/>
      <c r="M2" s="1598"/>
      <c r="N2" s="1599"/>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8"/>
      <c r="CU2" s="198"/>
      <c r="CV2" s="198"/>
      <c r="CW2" s="198"/>
      <c r="CX2" s="198"/>
      <c r="CY2" s="198"/>
      <c r="CZ2" s="198"/>
      <c r="DA2" s="198"/>
      <c r="DB2" s="198"/>
      <c r="DC2" s="198"/>
      <c r="DD2" s="198"/>
      <c r="DE2" s="198"/>
      <c r="DF2" s="198"/>
      <c r="DG2" s="198"/>
      <c r="DH2" s="198"/>
      <c r="DI2" s="198"/>
      <c r="DJ2" s="198"/>
      <c r="DK2" s="198"/>
      <c r="DL2" s="198"/>
      <c r="DM2" s="198"/>
      <c r="DN2" s="198"/>
      <c r="DO2" s="198"/>
      <c r="DP2" s="198"/>
      <c r="DQ2" s="198"/>
      <c r="DR2" s="198"/>
      <c r="DS2" s="198"/>
      <c r="DT2" s="198"/>
      <c r="DU2" s="198"/>
      <c r="DV2" s="198"/>
      <c r="DW2" s="198"/>
      <c r="DX2" s="198"/>
      <c r="DY2" s="198"/>
      <c r="DZ2" s="198"/>
      <c r="EA2" s="198"/>
      <c r="EB2" s="198"/>
      <c r="EC2" s="198"/>
      <c r="ED2" s="198"/>
      <c r="EE2" s="198"/>
      <c r="EF2" s="198"/>
      <c r="EG2" s="198"/>
      <c r="EH2" s="198"/>
      <c r="EI2" s="198"/>
      <c r="EJ2" s="198"/>
      <c r="EK2" s="198"/>
      <c r="EL2" s="198"/>
      <c r="EM2" s="198"/>
      <c r="EN2" s="198"/>
      <c r="EO2" s="198"/>
      <c r="EP2" s="198"/>
      <c r="EQ2" s="198"/>
      <c r="ER2" s="198"/>
      <c r="ES2" s="198"/>
      <c r="ET2" s="198"/>
      <c r="EU2" s="198"/>
      <c r="EV2" s="198"/>
      <c r="EW2" s="198"/>
      <c r="EX2" s="198"/>
      <c r="EY2" s="198"/>
      <c r="EZ2" s="198"/>
      <c r="FA2" s="198"/>
      <c r="FB2" s="198"/>
      <c r="FC2" s="198"/>
      <c r="FD2" s="198"/>
      <c r="FE2" s="198"/>
      <c r="FF2" s="198"/>
      <c r="FG2" s="198"/>
      <c r="FH2" s="198"/>
      <c r="FI2" s="198"/>
      <c r="FJ2" s="198"/>
      <c r="FK2" s="198"/>
      <c r="FL2" s="198"/>
      <c r="FM2" s="198"/>
      <c r="FN2" s="198"/>
      <c r="FO2" s="198"/>
      <c r="FP2" s="198"/>
      <c r="FQ2" s="198"/>
      <c r="FR2" s="198"/>
      <c r="FS2" s="198"/>
      <c r="FT2" s="198"/>
      <c r="FU2" s="198"/>
      <c r="FV2" s="198"/>
      <c r="FW2" s="198"/>
      <c r="FX2" s="198"/>
      <c r="FY2" s="198"/>
      <c r="FZ2" s="198"/>
      <c r="GA2" s="198"/>
      <c r="GB2" s="198"/>
      <c r="GC2" s="198"/>
      <c r="GD2" s="198"/>
      <c r="GE2" s="198"/>
      <c r="GF2" s="198"/>
      <c r="GG2" s="198"/>
      <c r="GH2" s="198"/>
      <c r="GI2" s="198"/>
      <c r="GJ2" s="198"/>
      <c r="GK2" s="198"/>
      <c r="GL2" s="198"/>
      <c r="GM2" s="198"/>
      <c r="GN2" s="198"/>
      <c r="GO2" s="198"/>
      <c r="GP2" s="198"/>
      <c r="GQ2" s="198"/>
      <c r="GR2" s="198"/>
      <c r="GS2" s="198"/>
      <c r="GT2" s="198"/>
      <c r="GU2" s="198"/>
      <c r="GV2" s="198"/>
      <c r="GW2" s="198"/>
      <c r="GX2" s="198"/>
      <c r="GY2" s="198"/>
      <c r="GZ2" s="198"/>
      <c r="HA2" s="198"/>
      <c r="HB2" s="198"/>
      <c r="HC2" s="198"/>
      <c r="HD2" s="198"/>
      <c r="HE2" s="198"/>
      <c r="HF2" s="198"/>
      <c r="HG2" s="198"/>
      <c r="HH2" s="198"/>
      <c r="HI2" s="198"/>
      <c r="HJ2" s="198"/>
      <c r="HK2" s="198"/>
      <c r="HL2" s="198"/>
      <c r="HM2" s="198"/>
      <c r="HN2" s="198"/>
      <c r="HO2" s="198"/>
      <c r="HP2" s="198"/>
      <c r="HQ2" s="198"/>
      <c r="HR2" s="198"/>
      <c r="HS2" s="198"/>
      <c r="HT2" s="198"/>
      <c r="HU2" s="198"/>
      <c r="HV2" s="198"/>
      <c r="HW2" s="198"/>
      <c r="HX2" s="198"/>
      <c r="HY2" s="198"/>
      <c r="HZ2" s="198"/>
      <c r="IA2" s="198"/>
      <c r="IB2" s="198"/>
      <c r="IC2" s="198"/>
      <c r="ID2" s="198"/>
      <c r="IE2" s="198"/>
      <c r="IF2" s="198"/>
      <c r="IG2" s="198"/>
      <c r="IH2" s="198"/>
      <c r="II2" s="198"/>
      <c r="IJ2" s="198"/>
      <c r="IK2" s="198"/>
      <c r="IL2" s="198"/>
    </row>
    <row r="3" spans="1:246" ht="15" customHeight="1">
      <c r="A3" s="1600" t="s">
        <v>2174</v>
      </c>
      <c r="C3" s="3078"/>
      <c r="D3" s="1592" t="s">
        <v>3379</v>
      </c>
      <c r="E3" s="1601" t="s">
        <v>4662</v>
      </c>
      <c r="F3" s="1602" t="s">
        <v>4660</v>
      </c>
      <c r="G3" s="1600"/>
      <c r="H3" s="1595"/>
      <c r="I3" s="199" t="s">
        <v>3379</v>
      </c>
      <c r="J3" s="1595"/>
      <c r="K3" s="1603" t="s">
        <v>4662</v>
      </c>
      <c r="L3" s="1604"/>
      <c r="M3" s="1605" t="s">
        <v>4660</v>
      </c>
      <c r="N3" s="1606"/>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c r="EP3" s="198"/>
      <c r="EQ3" s="198"/>
      <c r="ER3" s="198"/>
      <c r="ES3" s="198"/>
      <c r="ET3" s="198"/>
      <c r="EU3" s="198"/>
      <c r="EV3" s="198"/>
      <c r="EW3" s="198"/>
      <c r="EX3" s="198"/>
      <c r="EY3" s="198"/>
      <c r="EZ3" s="198"/>
      <c r="FA3" s="198"/>
      <c r="FB3" s="198"/>
      <c r="FC3" s="198"/>
      <c r="FD3" s="198"/>
      <c r="FE3" s="198"/>
      <c r="FF3" s="198"/>
      <c r="FG3" s="198"/>
      <c r="FH3" s="198"/>
      <c r="FI3" s="198"/>
      <c r="FJ3" s="198"/>
      <c r="FK3" s="198"/>
      <c r="FL3" s="198"/>
      <c r="FM3" s="198"/>
      <c r="FN3" s="198"/>
      <c r="FO3" s="198"/>
      <c r="FP3" s="198"/>
      <c r="FQ3" s="198"/>
      <c r="FR3" s="198"/>
      <c r="FS3" s="198"/>
      <c r="FT3" s="198"/>
      <c r="FU3" s="198"/>
      <c r="FV3" s="198"/>
      <c r="FW3" s="198"/>
      <c r="FX3" s="198"/>
      <c r="FY3" s="198"/>
      <c r="FZ3" s="198"/>
      <c r="GA3" s="198"/>
      <c r="GB3" s="198"/>
      <c r="GC3" s="198"/>
      <c r="GD3" s="198"/>
      <c r="GE3" s="198"/>
      <c r="GF3" s="198"/>
      <c r="GG3" s="198"/>
      <c r="GH3" s="198"/>
      <c r="GI3" s="198"/>
      <c r="GJ3" s="198"/>
      <c r="GK3" s="198"/>
      <c r="GL3" s="198"/>
      <c r="GM3" s="198"/>
      <c r="GN3" s="198"/>
      <c r="GO3" s="198"/>
      <c r="GP3" s="198"/>
      <c r="GQ3" s="198"/>
      <c r="GR3" s="198"/>
      <c r="GS3" s="198"/>
      <c r="GT3" s="198"/>
      <c r="GU3" s="198"/>
      <c r="GV3" s="198"/>
      <c r="GW3" s="198"/>
      <c r="GX3" s="198"/>
      <c r="GY3" s="198"/>
      <c r="GZ3" s="198"/>
      <c r="HA3" s="198"/>
      <c r="HB3" s="198"/>
      <c r="HC3" s="198"/>
      <c r="HD3" s="198"/>
      <c r="HE3" s="198"/>
      <c r="HF3" s="198"/>
      <c r="HG3" s="198"/>
      <c r="HH3" s="198"/>
      <c r="HI3" s="198"/>
      <c r="HJ3" s="198"/>
      <c r="HK3" s="198"/>
      <c r="HL3" s="198"/>
      <c r="HM3" s="198"/>
      <c r="HN3" s="198"/>
      <c r="HO3" s="198"/>
      <c r="HP3" s="198"/>
      <c r="HQ3" s="198"/>
      <c r="HR3" s="198"/>
      <c r="HS3" s="198"/>
      <c r="HT3" s="198"/>
      <c r="HU3" s="198"/>
      <c r="HV3" s="198"/>
      <c r="HW3" s="198"/>
      <c r="HX3" s="198"/>
      <c r="HY3" s="198"/>
      <c r="HZ3" s="198"/>
      <c r="IA3" s="198"/>
      <c r="IB3" s="198"/>
      <c r="IC3" s="198"/>
      <c r="ID3" s="198"/>
      <c r="IE3" s="198"/>
      <c r="IF3" s="198"/>
      <c r="IG3" s="198"/>
      <c r="IH3" s="198"/>
      <c r="II3" s="198"/>
      <c r="IJ3" s="198"/>
      <c r="IK3" s="198"/>
      <c r="IL3" s="198"/>
    </row>
    <row r="4" spans="1:246" ht="15" customHeight="1">
      <c r="A4" s="1607" t="s">
        <v>1201</v>
      </c>
      <c r="B4" s="1608"/>
      <c r="C4" s="1608"/>
      <c r="D4" s="1608"/>
      <c r="E4" s="1608"/>
      <c r="F4" s="1609"/>
      <c r="G4" s="1607" t="s">
        <v>2867</v>
      </c>
      <c r="H4" s="1608"/>
      <c r="I4" s="1608"/>
      <c r="J4" s="1608"/>
      <c r="K4" s="1608"/>
      <c r="L4" s="1608"/>
      <c r="M4" s="1608"/>
      <c r="N4" s="1606"/>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8"/>
      <c r="BV4" s="198"/>
      <c r="BW4" s="198"/>
      <c r="BX4" s="198"/>
      <c r="BY4" s="198"/>
      <c r="BZ4" s="198"/>
      <c r="CA4" s="198"/>
      <c r="CB4" s="198"/>
      <c r="CC4" s="198"/>
      <c r="CD4" s="198"/>
      <c r="CE4" s="198"/>
      <c r="CF4" s="198"/>
      <c r="CG4" s="198"/>
      <c r="CH4" s="198"/>
      <c r="CI4" s="198"/>
      <c r="CJ4" s="198"/>
      <c r="CK4" s="198"/>
      <c r="CL4" s="198"/>
      <c r="CM4" s="198"/>
      <c r="CN4" s="198"/>
      <c r="CO4" s="198"/>
      <c r="CP4" s="198"/>
      <c r="CQ4" s="198"/>
      <c r="CR4" s="198"/>
      <c r="CS4" s="198"/>
      <c r="CT4" s="198"/>
      <c r="CU4" s="198"/>
      <c r="CV4" s="198"/>
      <c r="CW4" s="198"/>
      <c r="CX4" s="198"/>
      <c r="CY4" s="198"/>
      <c r="CZ4" s="198"/>
      <c r="DA4" s="198"/>
      <c r="DB4" s="198"/>
      <c r="DC4" s="198"/>
      <c r="DD4" s="198"/>
      <c r="DE4" s="198"/>
      <c r="DF4" s="198"/>
      <c r="DG4" s="198"/>
      <c r="DH4" s="198"/>
      <c r="DI4" s="198"/>
      <c r="DJ4" s="198"/>
      <c r="DK4" s="198"/>
      <c r="DL4" s="198"/>
      <c r="DM4" s="198"/>
      <c r="DN4" s="198"/>
      <c r="DO4" s="198"/>
      <c r="DP4" s="198"/>
      <c r="DQ4" s="198"/>
      <c r="DR4" s="198"/>
      <c r="DS4" s="198"/>
      <c r="DT4" s="198"/>
      <c r="DU4" s="198"/>
      <c r="DV4" s="198"/>
      <c r="DW4" s="198"/>
      <c r="DX4" s="198"/>
      <c r="DY4" s="198"/>
      <c r="DZ4" s="198"/>
      <c r="EA4" s="198"/>
      <c r="EB4" s="198"/>
      <c r="EC4" s="198"/>
      <c r="ED4" s="198"/>
      <c r="EE4" s="198"/>
      <c r="EF4" s="198"/>
      <c r="EG4" s="198"/>
      <c r="EH4" s="198"/>
      <c r="EI4" s="198"/>
      <c r="EJ4" s="198"/>
      <c r="EK4" s="198"/>
      <c r="EL4" s="198"/>
      <c r="EM4" s="198"/>
      <c r="EN4" s="198"/>
      <c r="EO4" s="198"/>
      <c r="EP4" s="198"/>
      <c r="EQ4" s="198"/>
      <c r="ER4" s="198"/>
      <c r="ES4" s="198"/>
      <c r="ET4" s="198"/>
      <c r="EU4" s="198"/>
      <c r="EV4" s="198"/>
      <c r="EW4" s="198"/>
      <c r="EX4" s="198"/>
      <c r="EY4" s="198"/>
      <c r="EZ4" s="198"/>
      <c r="FA4" s="198"/>
      <c r="FB4" s="198"/>
      <c r="FC4" s="198"/>
      <c r="FD4" s="198"/>
      <c r="FE4" s="198"/>
      <c r="FF4" s="198"/>
      <c r="FG4" s="198"/>
      <c r="FH4" s="198"/>
      <c r="FI4" s="198"/>
      <c r="FJ4" s="198"/>
      <c r="FK4" s="198"/>
      <c r="FL4" s="198"/>
      <c r="FM4" s="198"/>
      <c r="FN4" s="198"/>
      <c r="FO4" s="198"/>
      <c r="FP4" s="198"/>
      <c r="FQ4" s="198"/>
      <c r="FR4" s="198"/>
      <c r="FS4" s="198"/>
      <c r="FT4" s="198"/>
      <c r="FU4" s="198"/>
      <c r="FV4" s="198"/>
      <c r="FW4" s="198"/>
      <c r="FX4" s="198"/>
      <c r="FY4" s="198"/>
      <c r="FZ4" s="198"/>
      <c r="GA4" s="198"/>
      <c r="GB4" s="198"/>
      <c r="GC4" s="198"/>
      <c r="GD4" s="198"/>
      <c r="GE4" s="198"/>
      <c r="GF4" s="198"/>
      <c r="GG4" s="198"/>
      <c r="GH4" s="198"/>
      <c r="GI4" s="198"/>
      <c r="GJ4" s="198"/>
      <c r="GK4" s="198"/>
      <c r="GL4" s="198"/>
      <c r="GM4" s="198"/>
      <c r="GN4" s="198"/>
      <c r="GO4" s="198"/>
      <c r="GP4" s="198"/>
      <c r="GQ4" s="198"/>
      <c r="GR4" s="198"/>
      <c r="GS4" s="198"/>
      <c r="GT4" s="198"/>
      <c r="GU4" s="198"/>
      <c r="GV4" s="198"/>
      <c r="GW4" s="198"/>
      <c r="GX4" s="198"/>
      <c r="GY4" s="198"/>
      <c r="GZ4" s="198"/>
      <c r="HA4" s="198"/>
      <c r="HB4" s="198"/>
      <c r="HC4" s="198"/>
      <c r="HD4" s="198"/>
      <c r="HE4" s="198"/>
      <c r="HF4" s="198"/>
      <c r="HG4" s="198"/>
      <c r="HH4" s="198"/>
      <c r="HI4" s="198"/>
      <c r="HJ4" s="198"/>
      <c r="HK4" s="198"/>
      <c r="HL4" s="198"/>
      <c r="HM4" s="198"/>
      <c r="HN4" s="198"/>
      <c r="HO4" s="198"/>
      <c r="HP4" s="198"/>
      <c r="HQ4" s="198"/>
      <c r="HR4" s="198"/>
      <c r="HS4" s="198"/>
      <c r="HT4" s="198"/>
      <c r="HU4" s="198"/>
      <c r="HV4" s="198"/>
      <c r="HW4" s="198"/>
      <c r="HX4" s="198"/>
      <c r="HY4" s="198"/>
      <c r="HZ4" s="198"/>
      <c r="IA4" s="198"/>
      <c r="IB4" s="198"/>
      <c r="IC4" s="198"/>
      <c r="ID4" s="198"/>
      <c r="IE4" s="198"/>
      <c r="IF4" s="198"/>
      <c r="IG4" s="198"/>
      <c r="IH4" s="198"/>
      <c r="II4" s="198"/>
      <c r="IJ4" s="198"/>
      <c r="IK4" s="198"/>
      <c r="IL4" s="198"/>
    </row>
    <row r="5" spans="1:246">
      <c r="A5" s="1600"/>
      <c r="F5" s="1599"/>
      <c r="G5" s="1600"/>
      <c r="N5" s="1599"/>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D5" s="198"/>
      <c r="FE5" s="198"/>
      <c r="FF5" s="198"/>
      <c r="FG5" s="198"/>
      <c r="FH5" s="198"/>
      <c r="FI5" s="198"/>
      <c r="FJ5" s="198"/>
      <c r="FK5" s="198"/>
      <c r="FL5" s="198"/>
      <c r="FM5" s="198"/>
      <c r="FN5" s="198"/>
      <c r="FO5" s="198"/>
      <c r="FP5" s="198"/>
      <c r="FQ5" s="198"/>
      <c r="FR5" s="198"/>
      <c r="FS5" s="198"/>
      <c r="FT5" s="198"/>
      <c r="FU5" s="198"/>
      <c r="FV5" s="198"/>
      <c r="FW5" s="198"/>
      <c r="FX5" s="198"/>
      <c r="FY5" s="198"/>
      <c r="FZ5" s="198"/>
      <c r="GA5" s="198"/>
      <c r="GB5" s="198"/>
      <c r="GC5" s="198"/>
      <c r="GD5" s="198"/>
      <c r="GE5" s="198"/>
      <c r="GF5" s="198"/>
      <c r="GG5" s="198"/>
      <c r="GH5" s="198"/>
      <c r="GI5" s="198"/>
      <c r="GJ5" s="198"/>
      <c r="GK5" s="198"/>
      <c r="GL5" s="198"/>
      <c r="GM5" s="198"/>
      <c r="GN5" s="198"/>
      <c r="GO5" s="198"/>
      <c r="GP5" s="198"/>
      <c r="GQ5" s="198"/>
      <c r="GR5" s="198"/>
      <c r="GS5" s="198"/>
      <c r="GT5" s="198"/>
      <c r="GU5" s="198"/>
      <c r="GV5" s="198"/>
      <c r="GW5" s="198"/>
      <c r="GX5" s="198"/>
      <c r="GY5" s="198"/>
      <c r="GZ5" s="198"/>
      <c r="HA5" s="198"/>
      <c r="HB5" s="198"/>
      <c r="HC5" s="198"/>
      <c r="HD5" s="198"/>
      <c r="HE5" s="198"/>
      <c r="HF5" s="198"/>
      <c r="HG5" s="198"/>
      <c r="HH5" s="198"/>
      <c r="HI5" s="198"/>
      <c r="HJ5" s="198"/>
      <c r="HK5" s="198"/>
      <c r="HL5" s="198"/>
      <c r="HM5" s="198"/>
      <c r="HN5" s="198"/>
      <c r="HO5" s="198"/>
      <c r="HP5" s="198"/>
      <c r="HQ5" s="198"/>
      <c r="HR5" s="198"/>
      <c r="HS5" s="198"/>
      <c r="HT5" s="198"/>
      <c r="HU5" s="198"/>
      <c r="HV5" s="198"/>
      <c r="HW5" s="198"/>
      <c r="HX5" s="198"/>
      <c r="HY5" s="198"/>
      <c r="HZ5" s="198"/>
      <c r="IA5" s="198"/>
      <c r="IB5" s="198"/>
      <c r="IC5" s="198"/>
      <c r="ID5" s="198"/>
      <c r="IE5" s="198"/>
      <c r="IF5" s="198"/>
      <c r="IG5" s="198"/>
      <c r="IH5" s="198"/>
      <c r="II5" s="198"/>
      <c r="IJ5" s="198"/>
      <c r="IK5" s="198"/>
      <c r="IL5" s="198"/>
    </row>
    <row r="6" spans="1:246">
      <c r="A6" s="1600" t="s">
        <v>2868</v>
      </c>
      <c r="F6" s="1599"/>
      <c r="G6" s="1600" t="s">
        <v>2869</v>
      </c>
      <c r="N6" s="1599"/>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FL6" s="198"/>
      <c r="FM6" s="198"/>
      <c r="FN6" s="198"/>
      <c r="FO6" s="198"/>
      <c r="FP6" s="198"/>
      <c r="FQ6" s="198"/>
      <c r="FR6" s="198"/>
      <c r="FS6" s="198"/>
      <c r="FT6" s="198"/>
      <c r="FU6" s="198"/>
      <c r="FV6" s="198"/>
      <c r="FW6" s="198"/>
      <c r="FX6" s="198"/>
      <c r="FY6" s="198"/>
      <c r="FZ6" s="198"/>
      <c r="GA6" s="198"/>
      <c r="GB6" s="198"/>
      <c r="GC6" s="198"/>
      <c r="GD6" s="198"/>
      <c r="GE6" s="198"/>
      <c r="GF6" s="198"/>
      <c r="GG6" s="198"/>
      <c r="GH6" s="198"/>
      <c r="GI6" s="198"/>
      <c r="GJ6" s="198"/>
      <c r="GK6" s="198"/>
      <c r="GL6" s="198"/>
      <c r="GM6" s="198"/>
      <c r="GN6" s="198"/>
      <c r="GO6" s="198"/>
      <c r="GP6" s="198"/>
      <c r="GQ6" s="198"/>
      <c r="GR6" s="198"/>
      <c r="GS6" s="198"/>
      <c r="GT6" s="198"/>
      <c r="GU6" s="198"/>
      <c r="GV6" s="198"/>
      <c r="GW6" s="198"/>
      <c r="GX6" s="198"/>
      <c r="GY6" s="198"/>
      <c r="GZ6" s="198"/>
      <c r="HA6" s="198"/>
      <c r="HB6" s="198"/>
      <c r="HC6" s="198"/>
      <c r="HD6" s="198"/>
      <c r="HE6" s="198"/>
      <c r="HF6" s="198"/>
      <c r="HG6" s="198"/>
      <c r="HH6" s="198"/>
      <c r="HI6" s="198"/>
      <c r="HJ6" s="198"/>
      <c r="HK6" s="198"/>
      <c r="HL6" s="198"/>
      <c r="HM6" s="198"/>
      <c r="HN6" s="198"/>
      <c r="HO6" s="198"/>
      <c r="HP6" s="198"/>
      <c r="HQ6" s="198"/>
      <c r="HR6" s="198"/>
      <c r="HS6" s="198"/>
      <c r="HT6" s="198"/>
      <c r="HU6" s="198"/>
      <c r="HV6" s="198"/>
      <c r="HW6" s="198"/>
      <c r="HX6" s="198"/>
      <c r="HY6" s="198"/>
      <c r="HZ6" s="198"/>
      <c r="IA6" s="198"/>
      <c r="IB6" s="198"/>
      <c r="IC6" s="198"/>
      <c r="ID6" s="198"/>
      <c r="IE6" s="198"/>
      <c r="IF6" s="198"/>
      <c r="IG6" s="198"/>
      <c r="IH6" s="198"/>
      <c r="II6" s="198"/>
      <c r="IJ6" s="198"/>
      <c r="IK6" s="198"/>
      <c r="IL6" s="198"/>
    </row>
    <row r="7" spans="1:246">
      <c r="A7" s="1600"/>
      <c r="B7" s="199" t="s">
        <v>2870</v>
      </c>
      <c r="F7" s="1599"/>
      <c r="G7" s="1600" t="s">
        <v>2871</v>
      </c>
      <c r="N7" s="1599"/>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FL7" s="198"/>
      <c r="FM7" s="198"/>
      <c r="FN7" s="198"/>
      <c r="FO7" s="198"/>
      <c r="FP7" s="198"/>
      <c r="FQ7" s="198"/>
      <c r="FR7" s="198"/>
      <c r="FS7" s="198"/>
      <c r="FT7" s="198"/>
      <c r="FU7" s="198"/>
      <c r="FV7" s="198"/>
      <c r="FW7" s="198"/>
      <c r="FX7" s="198"/>
      <c r="FY7" s="198"/>
      <c r="FZ7" s="198"/>
      <c r="GA7" s="198"/>
      <c r="GB7" s="198"/>
      <c r="GC7" s="198"/>
      <c r="GD7" s="198"/>
      <c r="GE7" s="198"/>
      <c r="GF7" s="198"/>
      <c r="GG7" s="198"/>
      <c r="GH7" s="198"/>
      <c r="GI7" s="198"/>
      <c r="GJ7" s="198"/>
      <c r="GK7" s="198"/>
      <c r="GL7" s="198"/>
      <c r="GM7" s="198"/>
      <c r="GN7" s="198"/>
      <c r="GO7" s="198"/>
      <c r="GP7" s="198"/>
      <c r="GQ7" s="198"/>
      <c r="GR7" s="198"/>
      <c r="GS7" s="198"/>
      <c r="GT7" s="198"/>
      <c r="GU7" s="198"/>
      <c r="GV7" s="198"/>
      <c r="GW7" s="198"/>
      <c r="GX7" s="198"/>
      <c r="GY7" s="198"/>
      <c r="GZ7" s="198"/>
      <c r="HA7" s="198"/>
      <c r="HB7" s="198"/>
      <c r="HC7" s="198"/>
      <c r="HD7" s="198"/>
      <c r="HE7" s="198"/>
      <c r="HF7" s="198"/>
      <c r="HG7" s="198"/>
      <c r="HH7" s="198"/>
      <c r="HI7" s="198"/>
      <c r="HJ7" s="198"/>
      <c r="HK7" s="198"/>
      <c r="HL7" s="198"/>
      <c r="HM7" s="198"/>
      <c r="HN7" s="198"/>
      <c r="HO7" s="198"/>
      <c r="HP7" s="198"/>
      <c r="HQ7" s="198"/>
      <c r="HR7" s="198"/>
      <c r="HS7" s="198"/>
      <c r="HT7" s="198"/>
      <c r="HU7" s="198"/>
      <c r="HV7" s="198"/>
      <c r="HW7" s="198"/>
      <c r="HX7" s="198"/>
      <c r="HY7" s="198"/>
      <c r="HZ7" s="198"/>
      <c r="IA7" s="198"/>
      <c r="IB7" s="198"/>
      <c r="IC7" s="198"/>
      <c r="ID7" s="198"/>
      <c r="IE7" s="198"/>
      <c r="IF7" s="198"/>
      <c r="IG7" s="198"/>
      <c r="IH7" s="198"/>
      <c r="II7" s="198"/>
      <c r="IJ7" s="198"/>
      <c r="IK7" s="198"/>
      <c r="IL7" s="198"/>
    </row>
    <row r="8" spans="1:246">
      <c r="A8" s="1600" t="s">
        <v>4401</v>
      </c>
      <c r="F8" s="1599"/>
      <c r="G8" s="1600" t="s">
        <v>2872</v>
      </c>
      <c r="N8" s="1599"/>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c r="CI8" s="198"/>
      <c r="CJ8" s="198"/>
      <c r="CK8" s="198"/>
      <c r="CL8" s="198"/>
      <c r="CM8" s="198"/>
      <c r="CN8" s="198"/>
      <c r="CO8" s="198"/>
      <c r="CP8" s="198"/>
      <c r="CQ8" s="19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c r="EF8" s="198"/>
      <c r="EG8" s="198"/>
      <c r="EH8" s="198"/>
      <c r="EI8" s="198"/>
      <c r="EJ8" s="198"/>
      <c r="EK8" s="198"/>
      <c r="EL8" s="198"/>
      <c r="EM8" s="198"/>
      <c r="EN8" s="198"/>
      <c r="EO8" s="198"/>
      <c r="EP8" s="198"/>
      <c r="EQ8" s="198"/>
      <c r="ER8" s="198"/>
      <c r="ES8" s="198"/>
      <c r="ET8" s="198"/>
      <c r="EU8" s="198"/>
      <c r="EV8" s="198"/>
      <c r="EW8" s="198"/>
      <c r="EX8" s="198"/>
      <c r="EY8" s="198"/>
      <c r="EZ8" s="198"/>
      <c r="FA8" s="198"/>
      <c r="FB8" s="198"/>
      <c r="FC8" s="198"/>
      <c r="FD8" s="198"/>
      <c r="FE8" s="198"/>
      <c r="FF8" s="198"/>
      <c r="FG8" s="198"/>
      <c r="FH8" s="198"/>
      <c r="FI8" s="198"/>
      <c r="FJ8" s="198"/>
      <c r="FK8" s="198"/>
      <c r="FL8" s="198"/>
      <c r="FM8" s="198"/>
      <c r="FN8" s="198"/>
      <c r="FO8" s="198"/>
      <c r="FP8" s="198"/>
      <c r="FQ8" s="198"/>
      <c r="FR8" s="198"/>
      <c r="FS8" s="198"/>
      <c r="FT8" s="198"/>
      <c r="FU8" s="198"/>
      <c r="FV8" s="198"/>
      <c r="FW8" s="198"/>
      <c r="FX8" s="198"/>
      <c r="FY8" s="198"/>
      <c r="FZ8" s="198"/>
      <c r="GA8" s="198"/>
      <c r="GB8" s="198"/>
      <c r="GC8" s="198"/>
      <c r="GD8" s="198"/>
      <c r="GE8" s="198"/>
      <c r="GF8" s="198"/>
      <c r="GG8" s="198"/>
      <c r="GH8" s="198"/>
      <c r="GI8" s="198"/>
      <c r="GJ8" s="198"/>
      <c r="GK8" s="198"/>
      <c r="GL8" s="198"/>
      <c r="GM8" s="198"/>
      <c r="GN8" s="198"/>
      <c r="GO8" s="198"/>
      <c r="GP8" s="198"/>
      <c r="GQ8" s="198"/>
      <c r="GR8" s="198"/>
      <c r="GS8" s="198"/>
      <c r="GT8" s="198"/>
      <c r="GU8" s="198"/>
      <c r="GV8" s="198"/>
      <c r="GW8" s="198"/>
      <c r="GX8" s="198"/>
      <c r="GY8" s="198"/>
      <c r="GZ8" s="198"/>
      <c r="HA8" s="198"/>
      <c r="HB8" s="198"/>
      <c r="HC8" s="198"/>
      <c r="HD8" s="198"/>
      <c r="HE8" s="198"/>
      <c r="HF8" s="198"/>
      <c r="HG8" s="198"/>
      <c r="HH8" s="198"/>
      <c r="HI8" s="198"/>
      <c r="HJ8" s="198"/>
      <c r="HK8" s="198"/>
      <c r="HL8" s="198"/>
      <c r="HM8" s="198"/>
      <c r="HN8" s="198"/>
      <c r="HO8" s="198"/>
      <c r="HP8" s="198"/>
      <c r="HQ8" s="198"/>
      <c r="HR8" s="198"/>
      <c r="HS8" s="198"/>
      <c r="HT8" s="198"/>
      <c r="HU8" s="198"/>
      <c r="HV8" s="198"/>
      <c r="HW8" s="198"/>
      <c r="HX8" s="198"/>
      <c r="HY8" s="198"/>
      <c r="HZ8" s="198"/>
      <c r="IA8" s="198"/>
      <c r="IB8" s="198"/>
      <c r="IC8" s="198"/>
      <c r="ID8" s="198"/>
      <c r="IE8" s="198"/>
      <c r="IF8" s="198"/>
      <c r="IG8" s="198"/>
      <c r="IH8" s="198"/>
      <c r="II8" s="198"/>
      <c r="IJ8" s="198"/>
      <c r="IK8" s="198"/>
      <c r="IL8" s="198"/>
    </row>
    <row r="9" spans="1:246">
      <c r="A9" s="1610"/>
      <c r="B9" s="1611"/>
      <c r="C9" s="1611"/>
      <c r="D9" s="1611"/>
      <c r="E9" s="1611"/>
      <c r="F9" s="1606"/>
      <c r="G9" s="1610"/>
      <c r="H9" s="1611"/>
      <c r="I9" s="1611"/>
      <c r="J9" s="1611"/>
      <c r="K9" s="1611"/>
      <c r="L9" s="1611"/>
      <c r="M9" s="1611"/>
      <c r="N9" s="1606"/>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c r="CC9" s="198"/>
      <c r="CD9" s="198"/>
      <c r="CE9" s="198"/>
      <c r="CF9" s="198"/>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E9" s="198"/>
      <c r="DF9" s="198"/>
      <c r="DG9" s="198"/>
      <c r="DH9" s="198"/>
      <c r="DI9" s="198"/>
      <c r="DJ9" s="198"/>
      <c r="DK9" s="198"/>
      <c r="DL9" s="198"/>
      <c r="DM9" s="198"/>
      <c r="DN9" s="198"/>
      <c r="DO9" s="198"/>
      <c r="DP9" s="198"/>
      <c r="DQ9" s="198"/>
      <c r="DR9" s="198"/>
      <c r="DS9" s="198"/>
      <c r="DT9" s="198"/>
      <c r="DU9" s="198"/>
      <c r="DV9" s="198"/>
      <c r="DW9" s="198"/>
      <c r="DX9" s="198"/>
      <c r="DY9" s="198"/>
      <c r="DZ9" s="198"/>
      <c r="EA9" s="198"/>
      <c r="EB9" s="198"/>
      <c r="EC9" s="198"/>
      <c r="ED9" s="198"/>
      <c r="EE9" s="198"/>
      <c r="EF9" s="198"/>
      <c r="EG9" s="198"/>
      <c r="EH9" s="198"/>
      <c r="EI9" s="198"/>
      <c r="EJ9" s="198"/>
      <c r="EK9" s="198"/>
      <c r="EL9" s="198"/>
      <c r="EM9" s="198"/>
      <c r="EN9" s="198"/>
      <c r="EO9" s="198"/>
      <c r="EP9" s="198"/>
      <c r="EQ9" s="198"/>
      <c r="ER9" s="198"/>
      <c r="ES9" s="198"/>
      <c r="ET9" s="198"/>
      <c r="EU9" s="198"/>
      <c r="EV9" s="198"/>
      <c r="EW9" s="198"/>
      <c r="EX9" s="198"/>
      <c r="EY9" s="198"/>
      <c r="EZ9" s="198"/>
      <c r="FA9" s="198"/>
      <c r="FB9" s="198"/>
      <c r="FC9" s="198"/>
      <c r="FD9" s="198"/>
      <c r="FE9" s="198"/>
      <c r="FF9" s="198"/>
      <c r="FG9" s="198"/>
      <c r="FH9" s="198"/>
      <c r="FI9" s="198"/>
      <c r="FJ9" s="198"/>
      <c r="FK9" s="198"/>
      <c r="FL9" s="198"/>
      <c r="FM9" s="198"/>
      <c r="FN9" s="198"/>
      <c r="FO9" s="198"/>
      <c r="FP9" s="198"/>
      <c r="FQ9" s="198"/>
      <c r="FR9" s="198"/>
      <c r="FS9" s="198"/>
      <c r="FT9" s="198"/>
      <c r="FU9" s="198"/>
      <c r="FV9" s="198"/>
      <c r="FW9" s="198"/>
      <c r="FX9" s="198"/>
      <c r="FY9" s="198"/>
      <c r="FZ9" s="198"/>
      <c r="GA9" s="198"/>
      <c r="GB9" s="198"/>
      <c r="GC9" s="198"/>
      <c r="GD9" s="198"/>
      <c r="GE9" s="198"/>
      <c r="GF9" s="198"/>
      <c r="GG9" s="198"/>
      <c r="GH9" s="198"/>
      <c r="GI9" s="198"/>
      <c r="GJ9" s="198"/>
      <c r="GK9" s="198"/>
      <c r="GL9" s="198"/>
      <c r="GM9" s="198"/>
      <c r="GN9" s="198"/>
      <c r="GO9" s="198"/>
      <c r="GP9" s="198"/>
      <c r="GQ9" s="198"/>
      <c r="GR9" s="198"/>
      <c r="GS9" s="198"/>
      <c r="GT9" s="198"/>
      <c r="GU9" s="198"/>
      <c r="GV9" s="198"/>
      <c r="GW9" s="198"/>
      <c r="GX9" s="198"/>
      <c r="GY9" s="198"/>
      <c r="GZ9" s="198"/>
      <c r="HA9" s="198"/>
      <c r="HB9" s="198"/>
      <c r="HC9" s="198"/>
      <c r="HD9" s="198"/>
      <c r="HE9" s="198"/>
      <c r="HF9" s="198"/>
      <c r="HG9" s="198"/>
      <c r="HH9" s="198"/>
      <c r="HI9" s="198"/>
      <c r="HJ9" s="198"/>
      <c r="HK9" s="198"/>
      <c r="HL9" s="198"/>
      <c r="HM9" s="198"/>
      <c r="HN9" s="198"/>
      <c r="HO9" s="198"/>
      <c r="HP9" s="198"/>
      <c r="HQ9" s="198"/>
      <c r="HR9" s="198"/>
      <c r="HS9" s="198"/>
      <c r="HT9" s="198"/>
      <c r="HU9" s="198"/>
      <c r="HV9" s="198"/>
      <c r="HW9" s="198"/>
      <c r="HX9" s="198"/>
      <c r="HY9" s="198"/>
      <c r="HZ9" s="198"/>
      <c r="IA9" s="198"/>
      <c r="IB9" s="198"/>
      <c r="IC9" s="198"/>
      <c r="ID9" s="198"/>
      <c r="IE9" s="198"/>
      <c r="IF9" s="198"/>
      <c r="IG9" s="198"/>
      <c r="IH9" s="198"/>
      <c r="II9" s="198"/>
      <c r="IJ9" s="198"/>
      <c r="IK9" s="198"/>
      <c r="IL9" s="198"/>
    </row>
    <row r="10" spans="1:246">
      <c r="A10" s="1612"/>
      <c r="B10" s="1592"/>
      <c r="D10" s="1592"/>
      <c r="E10" s="1613" t="s">
        <v>4402</v>
      </c>
      <c r="F10" s="1614"/>
      <c r="G10" s="1615" t="s">
        <v>4402</v>
      </c>
      <c r="H10" s="1616"/>
      <c r="I10" s="1613" t="s">
        <v>4403</v>
      </c>
      <c r="J10" s="1616"/>
      <c r="K10" s="1616"/>
      <c r="L10" s="1616"/>
      <c r="M10" s="1617"/>
      <c r="N10" s="1594"/>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8"/>
      <c r="FL10" s="198"/>
      <c r="FM10" s="198"/>
      <c r="FN10" s="198"/>
      <c r="FO10" s="198"/>
      <c r="FP10" s="198"/>
      <c r="FQ10" s="198"/>
      <c r="FR10" s="198"/>
      <c r="FS10" s="198"/>
      <c r="FT10" s="198"/>
      <c r="FU10" s="198"/>
      <c r="FV10" s="198"/>
      <c r="FW10" s="198"/>
      <c r="FX10" s="198"/>
      <c r="FY10" s="198"/>
      <c r="FZ10" s="198"/>
      <c r="GA10" s="198"/>
      <c r="GB10" s="198"/>
      <c r="GC10" s="198"/>
      <c r="GD10" s="198"/>
      <c r="GE10" s="198"/>
      <c r="GF10" s="198"/>
      <c r="GG10" s="198"/>
      <c r="GH10" s="198"/>
      <c r="GI10" s="198"/>
      <c r="GJ10" s="198"/>
      <c r="GK10" s="198"/>
      <c r="GL10" s="198"/>
      <c r="GM10" s="198"/>
      <c r="GN10" s="198"/>
      <c r="GO10" s="198"/>
      <c r="GP10" s="198"/>
      <c r="GQ10" s="198"/>
      <c r="GR10" s="198"/>
      <c r="GS10" s="198"/>
      <c r="GT10" s="198"/>
      <c r="GU10" s="198"/>
      <c r="GV10" s="198"/>
      <c r="GW10" s="198"/>
      <c r="GX10" s="198"/>
      <c r="GY10" s="198"/>
      <c r="GZ10" s="198"/>
      <c r="HA10" s="198"/>
      <c r="HB10" s="198"/>
      <c r="HC10" s="198"/>
      <c r="HD10" s="198"/>
      <c r="HE10" s="198"/>
      <c r="HF10" s="198"/>
      <c r="HG10" s="198"/>
      <c r="HH10" s="198"/>
      <c r="HI10" s="198"/>
      <c r="HJ10" s="198"/>
      <c r="HK10" s="198"/>
      <c r="HL10" s="198"/>
      <c r="HM10" s="198"/>
      <c r="HN10" s="198"/>
      <c r="HO10" s="198"/>
      <c r="HP10" s="198"/>
      <c r="HQ10" s="198"/>
      <c r="HR10" s="198"/>
      <c r="HS10" s="198"/>
      <c r="HT10" s="198"/>
      <c r="HU10" s="198"/>
      <c r="HV10" s="198"/>
      <c r="HW10" s="198"/>
      <c r="HX10" s="198"/>
      <c r="HY10" s="198"/>
      <c r="HZ10" s="198"/>
      <c r="IA10" s="198"/>
      <c r="IB10" s="198"/>
      <c r="IC10" s="198"/>
      <c r="ID10" s="198"/>
      <c r="IE10" s="198"/>
      <c r="IF10" s="198"/>
      <c r="IG10" s="198"/>
      <c r="IH10" s="198"/>
      <c r="II10" s="198"/>
      <c r="IJ10" s="198"/>
      <c r="IK10" s="198"/>
      <c r="IL10" s="198"/>
    </row>
    <row r="11" spans="1:246">
      <c r="A11" s="1612" t="s">
        <v>339</v>
      </c>
      <c r="B11" s="1592"/>
      <c r="D11" s="1593" t="s">
        <v>3816</v>
      </c>
      <c r="E11" s="1593" t="s">
        <v>128</v>
      </c>
      <c r="F11" s="1594" t="s">
        <v>128</v>
      </c>
      <c r="G11" s="1612" t="s">
        <v>128</v>
      </c>
      <c r="H11" s="1593" t="s">
        <v>128</v>
      </c>
      <c r="I11" s="1613" t="s">
        <v>1134</v>
      </c>
      <c r="J11" s="1616"/>
      <c r="K11" s="1613" t="s">
        <v>1131</v>
      </c>
      <c r="L11" s="1616"/>
      <c r="M11" s="1618" t="s">
        <v>3816</v>
      </c>
      <c r="N11" s="1594" t="s">
        <v>339</v>
      </c>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FL11" s="198"/>
      <c r="FM11" s="198"/>
      <c r="FN11" s="198"/>
      <c r="FO11" s="198"/>
      <c r="FP11" s="198"/>
      <c r="FQ11" s="198"/>
      <c r="FR11" s="198"/>
      <c r="FS11" s="198"/>
      <c r="FT11" s="198"/>
      <c r="FU11" s="198"/>
      <c r="FV11" s="198"/>
      <c r="FW11" s="198"/>
      <c r="FX11" s="198"/>
      <c r="FY11" s="198"/>
      <c r="FZ11" s="198"/>
      <c r="GA11" s="198"/>
      <c r="GB11" s="198"/>
      <c r="GC11" s="198"/>
      <c r="GD11" s="198"/>
      <c r="GE11" s="198"/>
      <c r="GF11" s="198"/>
      <c r="GG11" s="198"/>
      <c r="GH11" s="198"/>
      <c r="GI11" s="198"/>
      <c r="GJ11" s="198"/>
      <c r="GK11" s="198"/>
      <c r="GL11" s="198"/>
      <c r="GM11" s="198"/>
      <c r="GN11" s="198"/>
      <c r="GO11" s="198"/>
      <c r="GP11" s="198"/>
      <c r="GQ11" s="198"/>
      <c r="GR11" s="198"/>
      <c r="GS11" s="198"/>
      <c r="GT11" s="198"/>
      <c r="GU11" s="198"/>
      <c r="GV11" s="198"/>
      <c r="GW11" s="198"/>
      <c r="GX11" s="198"/>
      <c r="GY11" s="198"/>
      <c r="GZ11" s="198"/>
      <c r="HA11" s="198"/>
      <c r="HB11" s="198"/>
      <c r="HC11" s="198"/>
      <c r="HD11" s="198"/>
      <c r="HE11" s="198"/>
      <c r="HF11" s="198"/>
      <c r="HG11" s="198"/>
      <c r="HH11" s="198"/>
      <c r="HI11" s="198"/>
      <c r="HJ11" s="198"/>
      <c r="HK11" s="198"/>
      <c r="HL11" s="198"/>
      <c r="HM11" s="198"/>
      <c r="HN11" s="198"/>
      <c r="HO11" s="198"/>
      <c r="HP11" s="198"/>
      <c r="HQ11" s="198"/>
      <c r="HR11" s="198"/>
      <c r="HS11" s="198"/>
      <c r="HT11" s="198"/>
      <c r="HU11" s="198"/>
      <c r="HV11" s="198"/>
      <c r="HW11" s="198"/>
      <c r="HX11" s="198"/>
      <c r="HY11" s="198"/>
      <c r="HZ11" s="198"/>
      <c r="IA11" s="198"/>
      <c r="IB11" s="198"/>
      <c r="IC11" s="198"/>
      <c r="ID11" s="198"/>
      <c r="IE11" s="198"/>
      <c r="IF11" s="198"/>
      <c r="IG11" s="198"/>
      <c r="IH11" s="198"/>
      <c r="II11" s="198"/>
      <c r="IJ11" s="198"/>
      <c r="IK11" s="198"/>
      <c r="IL11" s="198"/>
    </row>
    <row r="12" spans="1:246">
      <c r="A12" s="1612" t="s">
        <v>342</v>
      </c>
      <c r="B12" s="1592"/>
      <c r="C12" s="1598" t="s">
        <v>362</v>
      </c>
      <c r="D12" s="1593" t="s">
        <v>422</v>
      </c>
      <c r="E12" s="1593" t="s">
        <v>4406</v>
      </c>
      <c r="F12" s="1594" t="s">
        <v>4407</v>
      </c>
      <c r="G12" s="1612" t="s">
        <v>4406</v>
      </c>
      <c r="H12" s="1593" t="s">
        <v>4407</v>
      </c>
      <c r="I12" s="1593" t="s">
        <v>4408</v>
      </c>
      <c r="J12" s="1593" t="s">
        <v>3820</v>
      </c>
      <c r="K12" s="1593" t="s">
        <v>4408</v>
      </c>
      <c r="L12" s="1593" t="s">
        <v>3820</v>
      </c>
      <c r="M12" s="1618" t="s">
        <v>2761</v>
      </c>
      <c r="N12" s="1594" t="s">
        <v>342</v>
      </c>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FL12" s="198"/>
      <c r="FM12" s="198"/>
      <c r="FN12" s="198"/>
      <c r="FO12" s="198"/>
      <c r="FP12" s="198"/>
      <c r="FQ12" s="198"/>
      <c r="FR12" s="198"/>
      <c r="FS12" s="198"/>
      <c r="FT12" s="198"/>
      <c r="FU12" s="198"/>
      <c r="FV12" s="198"/>
      <c r="FW12" s="198"/>
      <c r="FX12" s="198"/>
      <c r="FY12" s="198"/>
      <c r="FZ12" s="198"/>
      <c r="GA12" s="198"/>
      <c r="GB12" s="198"/>
      <c r="GC12" s="198"/>
      <c r="GD12" s="198"/>
      <c r="GE12" s="198"/>
      <c r="GF12" s="198"/>
      <c r="GG12" s="198"/>
      <c r="GH12" s="198"/>
      <c r="GI12" s="198"/>
      <c r="GJ12" s="198"/>
      <c r="GK12" s="198"/>
      <c r="GL12" s="198"/>
      <c r="GM12" s="198"/>
      <c r="GN12" s="198"/>
      <c r="GO12" s="198"/>
      <c r="GP12" s="198"/>
      <c r="GQ12" s="198"/>
      <c r="GR12" s="198"/>
      <c r="GS12" s="198"/>
      <c r="GT12" s="198"/>
      <c r="GU12" s="198"/>
      <c r="GV12" s="198"/>
      <c r="GW12" s="198"/>
      <c r="GX12" s="198"/>
      <c r="GY12" s="198"/>
      <c r="GZ12" s="198"/>
      <c r="HA12" s="198"/>
      <c r="HB12" s="198"/>
      <c r="HC12" s="198"/>
      <c r="HD12" s="198"/>
      <c r="HE12" s="198"/>
      <c r="HF12" s="198"/>
      <c r="HG12" s="198"/>
      <c r="HH12" s="198"/>
      <c r="HI12" s="198"/>
      <c r="HJ12" s="198"/>
      <c r="HK12" s="198"/>
      <c r="HL12" s="198"/>
      <c r="HM12" s="198"/>
      <c r="HN12" s="198"/>
      <c r="HO12" s="198"/>
      <c r="HP12" s="198"/>
      <c r="HQ12" s="198"/>
      <c r="HR12" s="198"/>
      <c r="HS12" s="198"/>
      <c r="HT12" s="198"/>
      <c r="HU12" s="198"/>
      <c r="HV12" s="198"/>
      <c r="HW12" s="198"/>
      <c r="HX12" s="198"/>
      <c r="HY12" s="198"/>
      <c r="HZ12" s="198"/>
      <c r="IA12" s="198"/>
      <c r="IB12" s="198"/>
      <c r="IC12" s="198"/>
      <c r="ID12" s="198"/>
      <c r="IE12" s="198"/>
      <c r="IF12" s="198"/>
      <c r="IG12" s="198"/>
      <c r="IH12" s="198"/>
      <c r="II12" s="198"/>
      <c r="IJ12" s="198"/>
      <c r="IK12" s="198"/>
      <c r="IL12" s="198"/>
    </row>
    <row r="13" spans="1:246">
      <c r="A13" s="1612"/>
      <c r="B13" s="1592"/>
      <c r="D13" s="1593" t="s">
        <v>2493</v>
      </c>
      <c r="E13" s="1593" t="s">
        <v>2477</v>
      </c>
      <c r="F13" s="1594" t="s">
        <v>2478</v>
      </c>
      <c r="G13" s="1612" t="s">
        <v>2479</v>
      </c>
      <c r="H13" s="1593" t="s">
        <v>4412</v>
      </c>
      <c r="I13" s="1593" t="s">
        <v>4413</v>
      </c>
      <c r="J13" s="1592"/>
      <c r="K13" s="1593" t="s">
        <v>4414</v>
      </c>
      <c r="L13" s="1592"/>
      <c r="M13" s="1617"/>
      <c r="N13" s="1594"/>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E13" s="198"/>
      <c r="DF13" s="198"/>
      <c r="DG13" s="198"/>
      <c r="DH13" s="198"/>
      <c r="DI13" s="198"/>
      <c r="DJ13" s="198"/>
      <c r="DK13" s="198"/>
      <c r="DL13" s="198"/>
      <c r="DM13" s="198"/>
      <c r="DN13" s="198"/>
      <c r="DO13" s="198"/>
      <c r="DP13" s="198"/>
      <c r="DQ13" s="198"/>
      <c r="DR13" s="198"/>
      <c r="DS13" s="198"/>
      <c r="DT13" s="198"/>
      <c r="DU13" s="198"/>
      <c r="DV13" s="198"/>
      <c r="DW13" s="198"/>
      <c r="DX13" s="198"/>
      <c r="DY13" s="198"/>
      <c r="DZ13" s="198"/>
      <c r="EA13" s="198"/>
      <c r="EB13" s="198"/>
      <c r="EC13" s="198"/>
      <c r="ED13" s="198"/>
      <c r="EE13" s="198"/>
      <c r="EF13" s="198"/>
      <c r="EG13" s="198"/>
      <c r="EH13" s="198"/>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198"/>
      <c r="FE13" s="198"/>
      <c r="FF13" s="198"/>
      <c r="FG13" s="198"/>
      <c r="FH13" s="198"/>
      <c r="FI13" s="198"/>
      <c r="FJ13" s="198"/>
      <c r="FK13" s="198"/>
      <c r="FL13" s="198"/>
      <c r="FM13" s="198"/>
      <c r="FN13" s="198"/>
      <c r="FO13" s="198"/>
      <c r="FP13" s="198"/>
      <c r="FQ13" s="198"/>
      <c r="FR13" s="198"/>
      <c r="FS13" s="198"/>
      <c r="FT13" s="198"/>
      <c r="FU13" s="198"/>
      <c r="FV13" s="198"/>
      <c r="FW13" s="198"/>
      <c r="FX13" s="198"/>
      <c r="FY13" s="198"/>
      <c r="FZ13" s="198"/>
      <c r="GA13" s="198"/>
      <c r="GB13" s="198"/>
      <c r="GC13" s="198"/>
      <c r="GD13" s="198"/>
      <c r="GE13" s="198"/>
      <c r="GF13" s="198"/>
      <c r="GG13" s="198"/>
      <c r="GH13" s="198"/>
      <c r="GI13" s="198"/>
      <c r="GJ13" s="198"/>
      <c r="GK13" s="198"/>
      <c r="GL13" s="198"/>
      <c r="GM13" s="198"/>
      <c r="GN13" s="198"/>
      <c r="GO13" s="198"/>
      <c r="GP13" s="198"/>
      <c r="GQ13" s="198"/>
      <c r="GR13" s="198"/>
      <c r="GS13" s="198"/>
      <c r="GT13" s="198"/>
      <c r="GU13" s="198"/>
      <c r="GV13" s="198"/>
      <c r="GW13" s="198"/>
      <c r="GX13" s="198"/>
      <c r="GY13" s="198"/>
      <c r="GZ13" s="198"/>
      <c r="HA13" s="198"/>
      <c r="HB13" s="198"/>
      <c r="HC13" s="198"/>
      <c r="HD13" s="198"/>
      <c r="HE13" s="198"/>
      <c r="HF13" s="198"/>
      <c r="HG13" s="198"/>
      <c r="HH13" s="198"/>
      <c r="HI13" s="198"/>
      <c r="HJ13" s="198"/>
      <c r="HK13" s="198"/>
      <c r="HL13" s="198"/>
      <c r="HM13" s="198"/>
      <c r="HN13" s="198"/>
      <c r="HO13" s="198"/>
      <c r="HP13" s="198"/>
      <c r="HQ13" s="198"/>
      <c r="HR13" s="198"/>
      <c r="HS13" s="198"/>
      <c r="HT13" s="198"/>
      <c r="HU13" s="198"/>
      <c r="HV13" s="198"/>
      <c r="HW13" s="198"/>
      <c r="HX13" s="198"/>
      <c r="HY13" s="198"/>
      <c r="HZ13" s="198"/>
      <c r="IA13" s="198"/>
      <c r="IB13" s="198"/>
      <c r="IC13" s="198"/>
      <c r="ID13" s="198"/>
      <c r="IE13" s="198"/>
      <c r="IF13" s="198"/>
      <c r="IG13" s="198"/>
      <c r="IH13" s="198"/>
      <c r="II13" s="198"/>
      <c r="IJ13" s="198"/>
      <c r="IK13" s="198"/>
      <c r="IL13" s="198"/>
    </row>
    <row r="14" spans="1:246">
      <c r="A14" s="1619"/>
      <c r="B14" s="1620"/>
      <c r="C14" s="1621" t="s">
        <v>2004</v>
      </c>
      <c r="D14" s="1622" t="s">
        <v>2005</v>
      </c>
      <c r="E14" s="1622" t="s">
        <v>2006</v>
      </c>
      <c r="F14" s="1623" t="s">
        <v>2007</v>
      </c>
      <c r="G14" s="1619" t="s">
        <v>959</v>
      </c>
      <c r="H14" s="1622" t="s">
        <v>960</v>
      </c>
      <c r="I14" s="1622" t="s">
        <v>961</v>
      </c>
      <c r="J14" s="1622" t="s">
        <v>962</v>
      </c>
      <c r="K14" s="1622" t="s">
        <v>963</v>
      </c>
      <c r="L14" s="1622" t="s">
        <v>964</v>
      </c>
      <c r="M14" s="1624" t="s">
        <v>965</v>
      </c>
      <c r="N14" s="1623"/>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c r="CC14" s="198"/>
      <c r="CD14" s="198"/>
      <c r="CE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c r="DI14" s="198"/>
      <c r="DJ14" s="198"/>
      <c r="DK14" s="198"/>
      <c r="DL14" s="198"/>
      <c r="DM14" s="198"/>
      <c r="DN14" s="198"/>
      <c r="DO14" s="198"/>
      <c r="DP14" s="198"/>
      <c r="DQ14" s="198"/>
      <c r="DR14" s="198"/>
      <c r="DS14" s="198"/>
      <c r="DT14" s="198"/>
      <c r="DU14" s="198"/>
      <c r="DV14" s="198"/>
      <c r="DW14" s="198"/>
      <c r="DX14" s="198"/>
      <c r="DY14" s="198"/>
      <c r="DZ14" s="198"/>
      <c r="EA14" s="198"/>
      <c r="EB14" s="198"/>
      <c r="EC14" s="198"/>
      <c r="ED14" s="198"/>
      <c r="EE14" s="198"/>
      <c r="EF14" s="198"/>
      <c r="EG14" s="198"/>
      <c r="EH14" s="198"/>
      <c r="EI14" s="198"/>
      <c r="EJ14" s="198"/>
      <c r="EK14" s="198"/>
      <c r="EL14" s="198"/>
      <c r="EM14" s="198"/>
      <c r="EN14" s="198"/>
      <c r="EO14" s="198"/>
      <c r="EP14" s="198"/>
      <c r="EQ14" s="198"/>
      <c r="ER14" s="198"/>
      <c r="ES14" s="198"/>
      <c r="ET14" s="198"/>
      <c r="EU14" s="198"/>
      <c r="EV14" s="198"/>
      <c r="EW14" s="198"/>
      <c r="EX14" s="198"/>
      <c r="EY14" s="198"/>
      <c r="EZ14" s="198"/>
      <c r="FA14" s="198"/>
      <c r="FB14" s="198"/>
      <c r="FC14" s="198"/>
      <c r="FD14" s="198"/>
      <c r="FE14" s="198"/>
      <c r="FF14" s="198"/>
      <c r="FG14" s="198"/>
      <c r="FH14" s="198"/>
      <c r="FI14" s="198"/>
      <c r="FJ14" s="198"/>
      <c r="FK14" s="198"/>
      <c r="FL14" s="198"/>
      <c r="FM14" s="198"/>
      <c r="FN14" s="198"/>
      <c r="FO14" s="198"/>
      <c r="FP14" s="198"/>
      <c r="FQ14" s="198"/>
      <c r="FR14" s="198"/>
      <c r="FS14" s="198"/>
      <c r="FT14" s="198"/>
      <c r="FU14" s="198"/>
      <c r="FV14" s="198"/>
      <c r="FW14" s="198"/>
      <c r="FX14" s="198"/>
      <c r="FY14" s="198"/>
      <c r="FZ14" s="198"/>
      <c r="GA14" s="198"/>
      <c r="GB14" s="198"/>
      <c r="GC14" s="198"/>
      <c r="GD14" s="198"/>
      <c r="GE14" s="198"/>
      <c r="GF14" s="198"/>
      <c r="GG14" s="198"/>
      <c r="GH14" s="198"/>
      <c r="GI14" s="198"/>
      <c r="GJ14" s="198"/>
      <c r="GK14" s="198"/>
      <c r="GL14" s="198"/>
      <c r="GM14" s="198"/>
      <c r="GN14" s="198"/>
      <c r="GO14" s="198"/>
      <c r="GP14" s="198"/>
      <c r="GQ14" s="198"/>
      <c r="GR14" s="198"/>
      <c r="GS14" s="198"/>
      <c r="GT14" s="198"/>
      <c r="GU14" s="198"/>
      <c r="GV14" s="198"/>
      <c r="GW14" s="198"/>
      <c r="GX14" s="198"/>
      <c r="GY14" s="198"/>
      <c r="GZ14" s="198"/>
      <c r="HA14" s="198"/>
      <c r="HB14" s="198"/>
      <c r="HC14" s="198"/>
      <c r="HD14" s="198"/>
      <c r="HE14" s="198"/>
      <c r="HF14" s="198"/>
      <c r="HG14" s="198"/>
      <c r="HH14" s="198"/>
      <c r="HI14" s="198"/>
      <c r="HJ14" s="198"/>
      <c r="HK14" s="198"/>
      <c r="HL14" s="198"/>
      <c r="HM14" s="198"/>
      <c r="HN14" s="198"/>
      <c r="HO14" s="198"/>
      <c r="HP14" s="198"/>
      <c r="HQ14" s="198"/>
      <c r="HR14" s="198"/>
      <c r="HS14" s="198"/>
      <c r="HT14" s="198"/>
      <c r="HU14" s="198"/>
      <c r="HV14" s="198"/>
      <c r="HW14" s="198"/>
      <c r="HX14" s="198"/>
      <c r="HY14" s="198"/>
      <c r="HZ14" s="198"/>
      <c r="IA14" s="198"/>
      <c r="IB14" s="198"/>
      <c r="IC14" s="198"/>
      <c r="ID14" s="198"/>
      <c r="IE14" s="198"/>
      <c r="IF14" s="198"/>
      <c r="IG14" s="198"/>
      <c r="IH14" s="198"/>
      <c r="II14" s="198"/>
      <c r="IJ14" s="198"/>
      <c r="IK14" s="198"/>
      <c r="IL14" s="198"/>
    </row>
    <row r="15" spans="1:246">
      <c r="A15" s="1619">
        <v>1</v>
      </c>
      <c r="B15" s="1620"/>
      <c r="C15" s="1611" t="s">
        <v>2873</v>
      </c>
      <c r="D15" s="1625"/>
      <c r="E15" s="1626"/>
      <c r="F15" s="1627"/>
      <c r="G15" s="1628" t="s">
        <v>2174</v>
      </c>
      <c r="H15" s="1626" t="s">
        <v>2174</v>
      </c>
      <c r="I15" s="1629"/>
      <c r="J15" s="1629"/>
      <c r="K15" s="1629"/>
      <c r="L15" s="1629"/>
      <c r="M15" s="1630"/>
      <c r="N15" s="1623">
        <v>1</v>
      </c>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c r="DK15" s="198"/>
      <c r="DL15" s="198"/>
      <c r="DM15" s="198"/>
      <c r="DN15" s="198"/>
      <c r="DO15" s="198"/>
      <c r="DP15" s="198"/>
      <c r="DQ15" s="198"/>
      <c r="DR15" s="198"/>
      <c r="DS15" s="198"/>
      <c r="DT15" s="198"/>
      <c r="DU15" s="198"/>
      <c r="DV15" s="198"/>
      <c r="DW15" s="198"/>
      <c r="DX15" s="198"/>
      <c r="DY15" s="198"/>
      <c r="DZ15" s="198"/>
      <c r="EA15" s="198"/>
      <c r="EB15" s="198"/>
      <c r="EC15" s="198"/>
      <c r="ED15" s="198"/>
      <c r="EE15" s="198"/>
      <c r="EF15" s="198"/>
      <c r="EG15" s="198"/>
      <c r="EH15" s="198"/>
      <c r="EI15" s="198"/>
      <c r="EJ15" s="198"/>
      <c r="EK15" s="198"/>
      <c r="EL15" s="198"/>
      <c r="EM15" s="198"/>
      <c r="EN15" s="198"/>
      <c r="EO15" s="198"/>
      <c r="EP15" s="198"/>
      <c r="EQ15" s="198"/>
      <c r="ER15" s="198"/>
      <c r="ES15" s="198"/>
      <c r="ET15" s="198"/>
      <c r="EU15" s="198"/>
      <c r="EV15" s="198"/>
      <c r="EW15" s="198"/>
      <c r="EX15" s="198"/>
      <c r="EY15" s="198"/>
      <c r="EZ15" s="198"/>
      <c r="FA15" s="198"/>
      <c r="FB15" s="198"/>
      <c r="FC15" s="198"/>
      <c r="FD15" s="198"/>
      <c r="FE15" s="198"/>
      <c r="FF15" s="198"/>
      <c r="FG15" s="198"/>
      <c r="FH15" s="198"/>
      <c r="FI15" s="198"/>
      <c r="FJ15" s="198"/>
      <c r="FK15" s="198"/>
      <c r="FL15" s="198"/>
      <c r="FM15" s="198"/>
      <c r="FN15" s="198"/>
      <c r="FO15" s="198"/>
      <c r="FP15" s="198"/>
      <c r="FQ15" s="198"/>
      <c r="FR15" s="198"/>
      <c r="FS15" s="198"/>
      <c r="FT15" s="198"/>
      <c r="FU15" s="198"/>
      <c r="FV15" s="198"/>
      <c r="FW15" s="198"/>
      <c r="FX15" s="198"/>
      <c r="FY15" s="198"/>
      <c r="FZ15" s="198"/>
      <c r="GA15" s="198"/>
      <c r="GB15" s="198"/>
      <c r="GC15" s="198"/>
      <c r="GD15" s="198"/>
      <c r="GE15" s="198"/>
      <c r="GF15" s="198"/>
      <c r="GG15" s="198"/>
      <c r="GH15" s="198"/>
      <c r="GI15" s="198"/>
      <c r="GJ15" s="198"/>
      <c r="GK15" s="198"/>
      <c r="GL15" s="198"/>
      <c r="GM15" s="198"/>
      <c r="GN15" s="198"/>
      <c r="GO15" s="198"/>
      <c r="GP15" s="198"/>
      <c r="GQ15" s="198"/>
      <c r="GR15" s="198"/>
      <c r="GS15" s="198"/>
      <c r="GT15" s="198"/>
      <c r="GU15" s="198"/>
      <c r="GV15" s="198"/>
      <c r="GW15" s="198"/>
      <c r="GX15" s="198"/>
      <c r="GY15" s="198"/>
      <c r="GZ15" s="198"/>
      <c r="HA15" s="198"/>
      <c r="HB15" s="198"/>
      <c r="HC15" s="198"/>
      <c r="HD15" s="198"/>
      <c r="HE15" s="198"/>
      <c r="HF15" s="198"/>
      <c r="HG15" s="198"/>
      <c r="HH15" s="198"/>
      <c r="HI15" s="198"/>
      <c r="HJ15" s="198"/>
      <c r="HK15" s="198"/>
      <c r="HL15" s="198"/>
      <c r="HM15" s="198"/>
      <c r="HN15" s="198"/>
      <c r="HO15" s="198"/>
      <c r="HP15" s="198"/>
      <c r="HQ15" s="198"/>
      <c r="HR15" s="198"/>
      <c r="HS15" s="198"/>
      <c r="HT15" s="198"/>
      <c r="HU15" s="198"/>
      <c r="HV15" s="198"/>
      <c r="HW15" s="198"/>
      <c r="HX15" s="198"/>
      <c r="HY15" s="198"/>
      <c r="HZ15" s="198"/>
      <c r="IA15" s="198"/>
      <c r="IB15" s="198"/>
      <c r="IC15" s="198"/>
      <c r="ID15" s="198"/>
      <c r="IE15" s="198"/>
      <c r="IF15" s="198"/>
      <c r="IG15" s="198"/>
      <c r="IH15" s="198"/>
      <c r="II15" s="198"/>
      <c r="IJ15" s="198"/>
      <c r="IK15" s="198"/>
      <c r="IL15" s="198"/>
    </row>
    <row r="16" spans="1:246">
      <c r="A16" s="1619">
        <v>2</v>
      </c>
      <c r="B16" s="1620"/>
      <c r="C16" s="1611" t="s">
        <v>4416</v>
      </c>
      <c r="D16" s="1620"/>
      <c r="E16" s="1611"/>
      <c r="F16" s="1606"/>
      <c r="G16" s="1631" t="s">
        <v>2174</v>
      </c>
      <c r="H16" s="1632" t="s">
        <v>2174</v>
      </c>
      <c r="I16" s="1611"/>
      <c r="J16" s="1611"/>
      <c r="K16" s="1611"/>
      <c r="L16" s="1611"/>
      <c r="M16" s="1633"/>
      <c r="N16" s="1623">
        <v>2</v>
      </c>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8"/>
      <c r="EA16" s="198"/>
      <c r="EB16" s="198"/>
      <c r="EC16" s="198"/>
      <c r="ED16" s="198"/>
      <c r="EE16" s="198"/>
      <c r="EF16" s="198"/>
      <c r="EG16" s="198"/>
      <c r="EH16" s="198"/>
      <c r="EI16" s="198"/>
      <c r="EJ16" s="198"/>
      <c r="EK16" s="198"/>
      <c r="EL16" s="198"/>
      <c r="EM16" s="198"/>
      <c r="EN16" s="198"/>
      <c r="EO16" s="198"/>
      <c r="EP16" s="198"/>
      <c r="EQ16" s="198"/>
      <c r="ER16" s="198"/>
      <c r="ES16" s="198"/>
      <c r="ET16" s="198"/>
      <c r="EU16" s="198"/>
      <c r="EV16" s="198"/>
      <c r="EW16" s="198"/>
      <c r="EX16" s="198"/>
      <c r="EY16" s="198"/>
      <c r="EZ16" s="198"/>
      <c r="FA16" s="198"/>
      <c r="FB16" s="198"/>
      <c r="FC16" s="198"/>
      <c r="FD16" s="198"/>
      <c r="FE16" s="198"/>
      <c r="FF16" s="198"/>
      <c r="FG16" s="198"/>
      <c r="FH16" s="198"/>
      <c r="FI16" s="198"/>
      <c r="FJ16" s="198"/>
      <c r="FK16" s="198"/>
      <c r="FL16" s="198"/>
      <c r="FM16" s="198"/>
      <c r="FN16" s="198"/>
      <c r="FO16" s="198"/>
      <c r="FP16" s="198"/>
      <c r="FQ16" s="198"/>
      <c r="FR16" s="198"/>
      <c r="FS16" s="198"/>
      <c r="FT16" s="198"/>
      <c r="FU16" s="198"/>
      <c r="FV16" s="198"/>
      <c r="FW16" s="198"/>
      <c r="FX16" s="198"/>
      <c r="FY16" s="198"/>
      <c r="FZ16" s="198"/>
      <c r="GA16" s="198"/>
      <c r="GB16" s="198"/>
      <c r="GC16" s="198"/>
      <c r="GD16" s="198"/>
      <c r="GE16" s="198"/>
      <c r="GF16" s="198"/>
      <c r="GG16" s="198"/>
      <c r="GH16" s="198"/>
      <c r="GI16" s="198"/>
      <c r="GJ16" s="198"/>
      <c r="GK16" s="198"/>
      <c r="GL16" s="198"/>
      <c r="GM16" s="198"/>
      <c r="GN16" s="198"/>
      <c r="GO16" s="198"/>
      <c r="GP16" s="198"/>
      <c r="GQ16" s="198"/>
      <c r="GR16" s="198"/>
      <c r="GS16" s="198"/>
      <c r="GT16" s="198"/>
      <c r="GU16" s="198"/>
      <c r="GV16" s="198"/>
      <c r="GW16" s="198"/>
      <c r="GX16" s="198"/>
      <c r="GY16" s="198"/>
      <c r="GZ16" s="198"/>
      <c r="HA16" s="198"/>
      <c r="HB16" s="198"/>
      <c r="HC16" s="198"/>
      <c r="HD16" s="198"/>
      <c r="HE16" s="198"/>
      <c r="HF16" s="198"/>
      <c r="HG16" s="198"/>
      <c r="HH16" s="198"/>
      <c r="HI16" s="198"/>
      <c r="HJ16" s="198"/>
      <c r="HK16" s="198"/>
      <c r="HL16" s="198"/>
      <c r="HM16" s="198"/>
      <c r="HN16" s="198"/>
      <c r="HO16" s="198"/>
      <c r="HP16" s="198"/>
      <c r="HQ16" s="198"/>
      <c r="HR16" s="198"/>
      <c r="HS16" s="198"/>
      <c r="HT16" s="198"/>
      <c r="HU16" s="198"/>
      <c r="HV16" s="198"/>
      <c r="HW16" s="198"/>
      <c r="HX16" s="198"/>
      <c r="HY16" s="198"/>
      <c r="HZ16" s="198"/>
      <c r="IA16" s="198"/>
      <c r="IB16" s="198"/>
      <c r="IC16" s="198"/>
      <c r="ID16" s="198"/>
      <c r="IE16" s="198"/>
      <c r="IF16" s="198"/>
      <c r="IG16" s="198"/>
      <c r="IH16" s="198"/>
      <c r="II16" s="198"/>
      <c r="IJ16" s="198"/>
      <c r="IK16" s="198"/>
      <c r="IL16" s="198"/>
    </row>
    <row r="17" spans="1:246">
      <c r="A17" s="1619">
        <v>3</v>
      </c>
      <c r="B17" s="1620"/>
      <c r="C17" s="1611"/>
      <c r="D17" s="266"/>
      <c r="E17" s="266"/>
      <c r="F17" s="1634"/>
      <c r="G17" s="1635"/>
      <c r="H17" s="266"/>
      <c r="I17" s="1620"/>
      <c r="J17" s="266"/>
      <c r="K17" s="1620"/>
      <c r="L17" s="266"/>
      <c r="M17" s="267">
        <f t="shared" ref="M17:M22" si="0">D17+E17-F17+G17-H17-J17+L17</f>
        <v>0</v>
      </c>
      <c r="N17" s="1623">
        <v>3</v>
      </c>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8"/>
      <c r="EA17" s="198"/>
      <c r="EB17" s="198"/>
      <c r="EC17" s="198"/>
      <c r="ED17" s="198"/>
      <c r="EE17" s="198"/>
      <c r="EF17" s="198"/>
      <c r="EG17" s="198"/>
      <c r="EH17" s="198"/>
      <c r="EI17" s="198"/>
      <c r="EJ17" s="198"/>
      <c r="EK17" s="198"/>
      <c r="EL17" s="198"/>
      <c r="EM17" s="198"/>
      <c r="EN17" s="198"/>
      <c r="EO17" s="198"/>
      <c r="EP17" s="198"/>
      <c r="EQ17" s="198"/>
      <c r="ER17" s="198"/>
      <c r="ES17" s="198"/>
      <c r="ET17" s="198"/>
      <c r="EU17" s="198"/>
      <c r="EV17" s="198"/>
      <c r="EW17" s="198"/>
      <c r="EX17" s="198"/>
      <c r="EY17" s="198"/>
      <c r="EZ17" s="198"/>
      <c r="FA17" s="198"/>
      <c r="FB17" s="198"/>
      <c r="FC17" s="198"/>
      <c r="FD17" s="198"/>
      <c r="FE17" s="198"/>
      <c r="FF17" s="198"/>
      <c r="FG17" s="198"/>
      <c r="FH17" s="198"/>
      <c r="FI17" s="198"/>
      <c r="FJ17" s="198"/>
      <c r="FK17" s="198"/>
      <c r="FL17" s="198"/>
      <c r="FM17" s="198"/>
      <c r="FN17" s="198"/>
      <c r="FO17" s="198"/>
      <c r="FP17" s="198"/>
      <c r="FQ17" s="198"/>
      <c r="FR17" s="198"/>
      <c r="FS17" s="198"/>
      <c r="FT17" s="198"/>
      <c r="FU17" s="198"/>
      <c r="FV17" s="198"/>
      <c r="FW17" s="198"/>
      <c r="FX17" s="198"/>
      <c r="FY17" s="198"/>
      <c r="FZ17" s="198"/>
      <c r="GA17" s="198"/>
      <c r="GB17" s="198"/>
      <c r="GC17" s="198"/>
      <c r="GD17" s="198"/>
      <c r="GE17" s="198"/>
      <c r="GF17" s="198"/>
      <c r="GG17" s="198"/>
      <c r="GH17" s="198"/>
      <c r="GI17" s="198"/>
      <c r="GJ17" s="198"/>
      <c r="GK17" s="198"/>
      <c r="GL17" s="198"/>
      <c r="GM17" s="198"/>
      <c r="GN17" s="198"/>
      <c r="GO17" s="198"/>
      <c r="GP17" s="198"/>
      <c r="GQ17" s="198"/>
      <c r="GR17" s="198"/>
      <c r="GS17" s="198"/>
      <c r="GT17" s="198"/>
      <c r="GU17" s="198"/>
      <c r="GV17" s="198"/>
      <c r="GW17" s="198"/>
      <c r="GX17" s="198"/>
      <c r="GY17" s="198"/>
      <c r="GZ17" s="198"/>
      <c r="HA17" s="198"/>
      <c r="HB17" s="198"/>
      <c r="HC17" s="198"/>
      <c r="HD17" s="198"/>
      <c r="HE17" s="198"/>
      <c r="HF17" s="198"/>
      <c r="HG17" s="198"/>
      <c r="HH17" s="198"/>
      <c r="HI17" s="198"/>
      <c r="HJ17" s="198"/>
      <c r="HK17" s="198"/>
      <c r="HL17" s="198"/>
      <c r="HM17" s="198"/>
      <c r="HN17" s="198"/>
      <c r="HO17" s="198"/>
      <c r="HP17" s="198"/>
      <c r="HQ17" s="198"/>
      <c r="HR17" s="198"/>
      <c r="HS17" s="198"/>
      <c r="HT17" s="198"/>
      <c r="HU17" s="198"/>
      <c r="HV17" s="198"/>
      <c r="HW17" s="198"/>
      <c r="HX17" s="198"/>
      <c r="HY17" s="198"/>
      <c r="HZ17" s="198"/>
      <c r="IA17" s="198"/>
      <c r="IB17" s="198"/>
      <c r="IC17" s="198"/>
      <c r="ID17" s="198"/>
      <c r="IE17" s="198"/>
      <c r="IF17" s="198"/>
      <c r="IG17" s="198"/>
      <c r="IH17" s="198"/>
      <c r="II17" s="198"/>
      <c r="IJ17" s="198"/>
      <c r="IK17" s="198"/>
      <c r="IL17" s="198"/>
    </row>
    <row r="18" spans="1:246">
      <c r="A18" s="1619">
        <v>4</v>
      </c>
      <c r="B18" s="1620"/>
      <c r="C18" s="1611"/>
      <c r="D18" s="1636"/>
      <c r="E18" s="1636"/>
      <c r="F18" s="1637"/>
      <c r="G18" s="1631"/>
      <c r="H18" s="1636"/>
      <c r="I18" s="1620"/>
      <c r="J18" s="1636"/>
      <c r="K18" s="1620"/>
      <c r="L18" s="1636"/>
      <c r="M18" s="1638">
        <f t="shared" si="0"/>
        <v>0</v>
      </c>
      <c r="N18" s="1623">
        <v>4</v>
      </c>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FL18" s="198"/>
      <c r="FM18" s="198"/>
      <c r="FN18" s="198"/>
      <c r="FO18" s="198"/>
      <c r="FP18" s="198"/>
      <c r="FQ18" s="198"/>
      <c r="FR18" s="198"/>
      <c r="FS18" s="198"/>
      <c r="FT18" s="198"/>
      <c r="FU18" s="198"/>
      <c r="FV18" s="198"/>
      <c r="FW18" s="198"/>
      <c r="FX18" s="198"/>
      <c r="FY18" s="198"/>
      <c r="FZ18" s="198"/>
      <c r="GA18" s="198"/>
      <c r="GB18" s="198"/>
      <c r="GC18" s="198"/>
      <c r="GD18" s="198"/>
      <c r="GE18" s="198"/>
      <c r="GF18" s="198"/>
      <c r="GG18" s="198"/>
      <c r="GH18" s="198"/>
      <c r="GI18" s="198"/>
      <c r="GJ18" s="198"/>
      <c r="GK18" s="198"/>
      <c r="GL18" s="198"/>
      <c r="GM18" s="198"/>
      <c r="GN18" s="198"/>
      <c r="GO18" s="198"/>
      <c r="GP18" s="198"/>
      <c r="GQ18" s="198"/>
      <c r="GR18" s="198"/>
      <c r="GS18" s="198"/>
      <c r="GT18" s="198"/>
      <c r="GU18" s="198"/>
      <c r="GV18" s="198"/>
      <c r="GW18" s="198"/>
      <c r="GX18" s="198"/>
      <c r="GY18" s="198"/>
      <c r="GZ18" s="198"/>
      <c r="HA18" s="198"/>
      <c r="HB18" s="198"/>
      <c r="HC18" s="198"/>
      <c r="HD18" s="198"/>
      <c r="HE18" s="198"/>
      <c r="HF18" s="198"/>
      <c r="HG18" s="198"/>
      <c r="HH18" s="198"/>
      <c r="HI18" s="198"/>
      <c r="HJ18" s="198"/>
      <c r="HK18" s="198"/>
      <c r="HL18" s="198"/>
      <c r="HM18" s="198"/>
      <c r="HN18" s="198"/>
      <c r="HO18" s="198"/>
      <c r="HP18" s="198"/>
      <c r="HQ18" s="198"/>
      <c r="HR18" s="198"/>
      <c r="HS18" s="198"/>
      <c r="HT18" s="198"/>
      <c r="HU18" s="198"/>
      <c r="HV18" s="198"/>
      <c r="HW18" s="198"/>
      <c r="HX18" s="198"/>
      <c r="HY18" s="198"/>
      <c r="HZ18" s="198"/>
      <c r="IA18" s="198"/>
      <c r="IB18" s="198"/>
      <c r="IC18" s="198"/>
      <c r="ID18" s="198"/>
      <c r="IE18" s="198"/>
      <c r="IF18" s="198"/>
      <c r="IG18" s="198"/>
      <c r="IH18" s="198"/>
      <c r="II18" s="198"/>
      <c r="IJ18" s="198"/>
      <c r="IK18" s="198"/>
      <c r="IL18" s="198"/>
    </row>
    <row r="19" spans="1:246">
      <c r="A19" s="1619">
        <v>5</v>
      </c>
      <c r="B19" s="1620"/>
      <c r="C19" s="1611"/>
      <c r="D19" s="1636"/>
      <c r="E19" s="1636"/>
      <c r="F19" s="1637"/>
      <c r="G19" s="1631"/>
      <c r="H19" s="1636"/>
      <c r="I19" s="1620"/>
      <c r="J19" s="1636"/>
      <c r="K19" s="1620"/>
      <c r="L19" s="1636"/>
      <c r="M19" s="1638">
        <f t="shared" si="0"/>
        <v>0</v>
      </c>
      <c r="N19" s="1623">
        <v>5</v>
      </c>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c r="DI19" s="198"/>
      <c r="DJ19" s="198"/>
      <c r="DK19" s="198"/>
      <c r="DL19" s="198"/>
      <c r="DM19" s="198"/>
      <c r="DN19" s="198"/>
      <c r="DO19" s="198"/>
      <c r="DP19" s="198"/>
      <c r="DQ19" s="198"/>
      <c r="DR19" s="198"/>
      <c r="DS19" s="198"/>
      <c r="DT19" s="198"/>
      <c r="DU19" s="198"/>
      <c r="DV19" s="198"/>
      <c r="DW19" s="198"/>
      <c r="DX19" s="198"/>
      <c r="DY19" s="198"/>
      <c r="DZ19" s="198"/>
      <c r="EA19" s="198"/>
      <c r="EB19" s="198"/>
      <c r="EC19" s="198"/>
      <c r="ED19" s="198"/>
      <c r="EE19" s="198"/>
      <c r="EF19" s="198"/>
      <c r="EG19" s="198"/>
      <c r="EH19" s="198"/>
      <c r="EI19" s="198"/>
      <c r="EJ19" s="198"/>
      <c r="EK19" s="198"/>
      <c r="EL19" s="198"/>
      <c r="EM19" s="198"/>
      <c r="EN19" s="198"/>
      <c r="EO19" s="198"/>
      <c r="EP19" s="198"/>
      <c r="EQ19" s="198"/>
      <c r="ER19" s="198"/>
      <c r="ES19" s="198"/>
      <c r="ET19" s="198"/>
      <c r="EU19" s="198"/>
      <c r="EV19" s="198"/>
      <c r="EW19" s="198"/>
      <c r="EX19" s="198"/>
      <c r="EY19" s="198"/>
      <c r="EZ19" s="198"/>
      <c r="FA19" s="198"/>
      <c r="FB19" s="198"/>
      <c r="FC19" s="198"/>
      <c r="FD19" s="198"/>
      <c r="FE19" s="198"/>
      <c r="FF19" s="198"/>
      <c r="FG19" s="198"/>
      <c r="FH19" s="198"/>
      <c r="FI19" s="198"/>
      <c r="FJ19" s="198"/>
      <c r="FK19" s="198"/>
      <c r="FL19" s="198"/>
      <c r="FM19" s="198"/>
      <c r="FN19" s="198"/>
      <c r="FO19" s="198"/>
      <c r="FP19" s="198"/>
      <c r="FQ19" s="198"/>
      <c r="FR19" s="198"/>
      <c r="FS19" s="198"/>
      <c r="FT19" s="198"/>
      <c r="FU19" s="198"/>
      <c r="FV19" s="198"/>
      <c r="FW19" s="198"/>
      <c r="FX19" s="198"/>
      <c r="FY19" s="198"/>
      <c r="FZ19" s="198"/>
      <c r="GA19" s="198"/>
      <c r="GB19" s="198"/>
      <c r="GC19" s="198"/>
      <c r="GD19" s="198"/>
      <c r="GE19" s="198"/>
      <c r="GF19" s="198"/>
      <c r="GG19" s="198"/>
      <c r="GH19" s="198"/>
      <c r="GI19" s="198"/>
      <c r="GJ19" s="198"/>
      <c r="GK19" s="198"/>
      <c r="GL19" s="198"/>
      <c r="GM19" s="198"/>
      <c r="GN19" s="198"/>
      <c r="GO19" s="198"/>
      <c r="GP19" s="198"/>
      <c r="GQ19" s="198"/>
      <c r="GR19" s="198"/>
      <c r="GS19" s="198"/>
      <c r="GT19" s="198"/>
      <c r="GU19" s="198"/>
      <c r="GV19" s="198"/>
      <c r="GW19" s="198"/>
      <c r="GX19" s="198"/>
      <c r="GY19" s="198"/>
      <c r="GZ19" s="198"/>
      <c r="HA19" s="198"/>
      <c r="HB19" s="198"/>
      <c r="HC19" s="198"/>
      <c r="HD19" s="198"/>
      <c r="HE19" s="198"/>
      <c r="HF19" s="198"/>
      <c r="HG19" s="198"/>
      <c r="HH19" s="198"/>
      <c r="HI19" s="198"/>
      <c r="HJ19" s="198"/>
      <c r="HK19" s="198"/>
      <c r="HL19" s="198"/>
      <c r="HM19" s="198"/>
      <c r="HN19" s="198"/>
      <c r="HO19" s="198"/>
      <c r="HP19" s="198"/>
      <c r="HQ19" s="198"/>
      <c r="HR19" s="198"/>
      <c r="HS19" s="198"/>
      <c r="HT19" s="198"/>
      <c r="HU19" s="198"/>
      <c r="HV19" s="198"/>
      <c r="HW19" s="198"/>
      <c r="HX19" s="198"/>
      <c r="HY19" s="198"/>
      <c r="HZ19" s="198"/>
      <c r="IA19" s="198"/>
      <c r="IB19" s="198"/>
      <c r="IC19" s="198"/>
      <c r="ID19" s="198"/>
      <c r="IE19" s="198"/>
      <c r="IF19" s="198"/>
      <c r="IG19" s="198"/>
      <c r="IH19" s="198"/>
      <c r="II19" s="198"/>
      <c r="IJ19" s="198"/>
      <c r="IK19" s="198"/>
      <c r="IL19" s="198"/>
    </row>
    <row r="20" spans="1:246">
      <c r="A20" s="1619">
        <v>6</v>
      </c>
      <c r="B20" s="1620"/>
      <c r="C20" s="1611"/>
      <c r="D20" s="1636"/>
      <c r="E20" s="1636"/>
      <c r="F20" s="1637"/>
      <c r="G20" s="1631"/>
      <c r="H20" s="1636"/>
      <c r="I20" s="1620"/>
      <c r="J20" s="1636"/>
      <c r="K20" s="1620"/>
      <c r="L20" s="1636"/>
      <c r="M20" s="1638">
        <f t="shared" si="0"/>
        <v>0</v>
      </c>
      <c r="N20" s="1623">
        <v>6</v>
      </c>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FL20" s="198"/>
      <c r="FM20" s="198"/>
      <c r="FN20" s="198"/>
      <c r="FO20" s="198"/>
      <c r="FP20" s="198"/>
      <c r="FQ20" s="198"/>
      <c r="FR20" s="198"/>
      <c r="FS20" s="198"/>
      <c r="FT20" s="198"/>
      <c r="FU20" s="198"/>
      <c r="FV20" s="198"/>
      <c r="FW20" s="198"/>
      <c r="FX20" s="198"/>
      <c r="FY20" s="198"/>
      <c r="FZ20" s="198"/>
      <c r="GA20" s="198"/>
      <c r="GB20" s="198"/>
      <c r="GC20" s="198"/>
      <c r="GD20" s="198"/>
      <c r="GE20" s="198"/>
      <c r="GF20" s="198"/>
      <c r="GG20" s="198"/>
      <c r="GH20" s="198"/>
      <c r="GI20" s="198"/>
      <c r="GJ20" s="198"/>
      <c r="GK20" s="198"/>
      <c r="GL20" s="198"/>
      <c r="GM20" s="198"/>
      <c r="GN20" s="198"/>
      <c r="GO20" s="198"/>
      <c r="GP20" s="198"/>
      <c r="GQ20" s="198"/>
      <c r="GR20" s="198"/>
      <c r="GS20" s="198"/>
      <c r="GT20" s="198"/>
      <c r="GU20" s="198"/>
      <c r="GV20" s="198"/>
      <c r="GW20" s="198"/>
      <c r="GX20" s="198"/>
      <c r="GY20" s="198"/>
      <c r="GZ20" s="198"/>
      <c r="HA20" s="198"/>
      <c r="HB20" s="198"/>
      <c r="HC20" s="198"/>
      <c r="HD20" s="198"/>
      <c r="HE20" s="198"/>
      <c r="HF20" s="198"/>
      <c r="HG20" s="198"/>
      <c r="HH20" s="198"/>
      <c r="HI20" s="198"/>
      <c r="HJ20" s="198"/>
      <c r="HK20" s="198"/>
      <c r="HL20" s="198"/>
      <c r="HM20" s="198"/>
      <c r="HN20" s="198"/>
      <c r="HO20" s="198"/>
      <c r="HP20" s="198"/>
      <c r="HQ20" s="198"/>
      <c r="HR20" s="198"/>
      <c r="HS20" s="198"/>
      <c r="HT20" s="198"/>
      <c r="HU20" s="198"/>
      <c r="HV20" s="198"/>
      <c r="HW20" s="198"/>
      <c r="HX20" s="198"/>
      <c r="HY20" s="198"/>
      <c r="HZ20" s="198"/>
      <c r="IA20" s="198"/>
      <c r="IB20" s="198"/>
      <c r="IC20" s="198"/>
      <c r="ID20" s="198"/>
      <c r="IE20" s="198"/>
      <c r="IF20" s="198"/>
      <c r="IG20" s="198"/>
      <c r="IH20" s="198"/>
      <c r="II20" s="198"/>
      <c r="IJ20" s="198"/>
      <c r="IK20" s="198"/>
      <c r="IL20" s="198"/>
    </row>
    <row r="21" spans="1:246">
      <c r="A21" s="1619">
        <v>7</v>
      </c>
      <c r="B21" s="1620"/>
      <c r="C21" s="1611"/>
      <c r="D21" s="1636"/>
      <c r="E21" s="1636"/>
      <c r="F21" s="1637"/>
      <c r="G21" s="1631"/>
      <c r="H21" s="1636"/>
      <c r="I21" s="1620"/>
      <c r="J21" s="1636"/>
      <c r="K21" s="1620"/>
      <c r="L21" s="1636"/>
      <c r="M21" s="1638">
        <f t="shared" si="0"/>
        <v>0</v>
      </c>
      <c r="N21" s="1623">
        <v>7</v>
      </c>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8"/>
      <c r="EA21" s="198"/>
      <c r="EB21" s="198"/>
      <c r="EC21" s="198"/>
      <c r="ED21" s="198"/>
      <c r="EE21" s="198"/>
      <c r="EF21" s="198"/>
      <c r="EG21" s="198"/>
      <c r="EH21" s="198"/>
      <c r="EI21" s="198"/>
      <c r="EJ21" s="198"/>
      <c r="EK21" s="198"/>
      <c r="EL21" s="198"/>
      <c r="EM21" s="198"/>
      <c r="EN21" s="198"/>
      <c r="EO21" s="198"/>
      <c r="EP21" s="198"/>
      <c r="EQ21" s="198"/>
      <c r="ER21" s="198"/>
      <c r="ES21" s="198"/>
      <c r="ET21" s="198"/>
      <c r="EU21" s="198"/>
      <c r="EV21" s="198"/>
      <c r="EW21" s="198"/>
      <c r="EX21" s="198"/>
      <c r="EY21" s="198"/>
      <c r="EZ21" s="198"/>
      <c r="FA21" s="198"/>
      <c r="FB21" s="198"/>
      <c r="FC21" s="198"/>
      <c r="FD21" s="198"/>
      <c r="FE21" s="198"/>
      <c r="FF21" s="198"/>
      <c r="FG21" s="198"/>
      <c r="FH21" s="198"/>
      <c r="FI21" s="198"/>
      <c r="FJ21" s="198"/>
      <c r="FK21" s="198"/>
      <c r="FL21" s="198"/>
      <c r="FM21" s="198"/>
      <c r="FN21" s="198"/>
      <c r="FO21" s="198"/>
      <c r="FP21" s="198"/>
      <c r="FQ21" s="198"/>
      <c r="FR21" s="198"/>
      <c r="FS21" s="198"/>
      <c r="FT21" s="198"/>
      <c r="FU21" s="198"/>
      <c r="FV21" s="198"/>
      <c r="FW21" s="198"/>
      <c r="FX21" s="198"/>
      <c r="FY21" s="198"/>
      <c r="FZ21" s="198"/>
      <c r="GA21" s="198"/>
      <c r="GB21" s="198"/>
      <c r="GC21" s="198"/>
      <c r="GD21" s="198"/>
      <c r="GE21" s="198"/>
      <c r="GF21" s="198"/>
      <c r="GG21" s="198"/>
      <c r="GH21" s="198"/>
      <c r="GI21" s="198"/>
      <c r="GJ21" s="198"/>
      <c r="GK21" s="198"/>
      <c r="GL21" s="198"/>
      <c r="GM21" s="198"/>
      <c r="GN21" s="198"/>
      <c r="GO21" s="198"/>
      <c r="GP21" s="198"/>
      <c r="GQ21" s="198"/>
      <c r="GR21" s="198"/>
      <c r="GS21" s="198"/>
      <c r="GT21" s="198"/>
      <c r="GU21" s="198"/>
      <c r="GV21" s="198"/>
      <c r="GW21" s="198"/>
      <c r="GX21" s="198"/>
      <c r="GY21" s="198"/>
      <c r="GZ21" s="198"/>
      <c r="HA21" s="198"/>
      <c r="HB21" s="198"/>
      <c r="HC21" s="198"/>
      <c r="HD21" s="198"/>
      <c r="HE21" s="198"/>
      <c r="HF21" s="198"/>
      <c r="HG21" s="198"/>
      <c r="HH21" s="198"/>
      <c r="HI21" s="198"/>
      <c r="HJ21" s="198"/>
      <c r="HK21" s="198"/>
      <c r="HL21" s="198"/>
      <c r="HM21" s="198"/>
      <c r="HN21" s="198"/>
      <c r="HO21" s="198"/>
      <c r="HP21" s="198"/>
      <c r="HQ21" s="198"/>
      <c r="HR21" s="198"/>
      <c r="HS21" s="198"/>
      <c r="HT21" s="198"/>
      <c r="HU21" s="198"/>
      <c r="HV21" s="198"/>
      <c r="HW21" s="198"/>
      <c r="HX21" s="198"/>
      <c r="HY21" s="198"/>
      <c r="HZ21" s="198"/>
      <c r="IA21" s="198"/>
      <c r="IB21" s="198"/>
      <c r="IC21" s="198"/>
      <c r="ID21" s="198"/>
      <c r="IE21" s="198"/>
      <c r="IF21" s="198"/>
      <c r="IG21" s="198"/>
      <c r="IH21" s="198"/>
      <c r="II21" s="198"/>
      <c r="IJ21" s="198"/>
      <c r="IK21" s="198"/>
      <c r="IL21" s="198"/>
    </row>
    <row r="22" spans="1:246">
      <c r="A22" s="1619">
        <v>8</v>
      </c>
      <c r="B22" s="1620"/>
      <c r="C22" s="1611" t="s">
        <v>2874</v>
      </c>
      <c r="D22" s="1636"/>
      <c r="E22" s="1636"/>
      <c r="F22" s="1637"/>
      <c r="G22" s="1631"/>
      <c r="H22" s="1636"/>
      <c r="I22" s="1620"/>
      <c r="J22" s="1636"/>
      <c r="K22" s="1620"/>
      <c r="L22" s="1636"/>
      <c r="M22" s="1638">
        <f t="shared" si="0"/>
        <v>0</v>
      </c>
      <c r="N22" s="1623">
        <v>8</v>
      </c>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X22" s="198"/>
      <c r="FY22" s="198"/>
      <c r="FZ22" s="198"/>
      <c r="GA22" s="198"/>
      <c r="GB22" s="198"/>
      <c r="GC22" s="198"/>
      <c r="GD22" s="198"/>
      <c r="GE22" s="198"/>
      <c r="GF22" s="198"/>
      <c r="GG22" s="198"/>
      <c r="GH22" s="198"/>
      <c r="GI22" s="198"/>
      <c r="GJ22" s="198"/>
      <c r="GK22" s="198"/>
      <c r="GL22" s="198"/>
      <c r="GM22" s="198"/>
      <c r="GN22" s="198"/>
      <c r="GO22" s="198"/>
      <c r="GP22" s="198"/>
      <c r="GQ22" s="198"/>
      <c r="GR22" s="198"/>
      <c r="GS22" s="198"/>
      <c r="GT22" s="198"/>
      <c r="GU22" s="198"/>
      <c r="GV22" s="198"/>
      <c r="GW22" s="198"/>
      <c r="GX22" s="198"/>
      <c r="GY22" s="198"/>
      <c r="GZ22" s="198"/>
      <c r="HA22" s="198"/>
      <c r="HB22" s="198"/>
      <c r="HC22" s="198"/>
      <c r="HD22" s="198"/>
      <c r="HE22" s="198"/>
      <c r="HF22" s="198"/>
      <c r="HG22" s="198"/>
      <c r="HH22" s="198"/>
      <c r="HI22" s="198"/>
      <c r="HJ22" s="198"/>
      <c r="HK22" s="198"/>
      <c r="HL22" s="198"/>
      <c r="HM22" s="198"/>
      <c r="HN22" s="198"/>
      <c r="HO22" s="198"/>
      <c r="HP22" s="198"/>
      <c r="HQ22" s="198"/>
      <c r="HR22" s="198"/>
      <c r="HS22" s="198"/>
      <c r="HT22" s="198"/>
      <c r="HU22" s="198"/>
      <c r="HV22" s="198"/>
      <c r="HW22" s="198"/>
      <c r="HX22" s="198"/>
      <c r="HY22" s="198"/>
      <c r="HZ22" s="198"/>
      <c r="IA22" s="198"/>
      <c r="IB22" s="198"/>
      <c r="IC22" s="198"/>
      <c r="ID22" s="198"/>
      <c r="IE22" s="198"/>
      <c r="IF22" s="198"/>
      <c r="IG22" s="198"/>
      <c r="IH22" s="198"/>
      <c r="II22" s="198"/>
      <c r="IJ22" s="198"/>
      <c r="IK22" s="198"/>
      <c r="IL22" s="198"/>
    </row>
    <row r="23" spans="1:246">
      <c r="A23" s="1619">
        <v>9</v>
      </c>
      <c r="B23" s="1620"/>
      <c r="C23" s="1611" t="s">
        <v>2875</v>
      </c>
      <c r="D23" s="1639">
        <f>SUM(D16:D22)</f>
        <v>0</v>
      </c>
      <c r="E23" s="1639">
        <f>SUM(E16:E22)</f>
        <v>0</v>
      </c>
      <c r="F23" s="194">
        <f>SUM(F16:F22)</f>
        <v>0</v>
      </c>
      <c r="G23" s="1640">
        <f>SUM(G16:G22)</f>
        <v>0</v>
      </c>
      <c r="H23" s="1639">
        <f>SUM(H16:H22)</f>
        <v>0</v>
      </c>
      <c r="I23" s="1641"/>
      <c r="J23" s="1639">
        <f>SUM(J17:J22)</f>
        <v>0</v>
      </c>
      <c r="K23" s="1641"/>
      <c r="L23" s="1639">
        <f>SUM(L16:L22)</f>
        <v>0</v>
      </c>
      <c r="M23" s="1639">
        <f>SUM(M16:M22)</f>
        <v>0</v>
      </c>
      <c r="N23" s="1623">
        <v>9</v>
      </c>
      <c r="O23" s="247"/>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FL23" s="198"/>
      <c r="FM23" s="198"/>
      <c r="FN23" s="198"/>
      <c r="FO23" s="198"/>
      <c r="FP23" s="198"/>
      <c r="FQ23" s="198"/>
      <c r="FR23" s="198"/>
      <c r="FS23" s="198"/>
      <c r="FT23" s="198"/>
      <c r="FU23" s="198"/>
      <c r="FV23" s="198"/>
      <c r="FW23" s="198"/>
      <c r="FX23" s="198"/>
      <c r="FY23" s="198"/>
      <c r="FZ23" s="198"/>
      <c r="GA23" s="198"/>
      <c r="GB23" s="198"/>
      <c r="GC23" s="198"/>
      <c r="GD23" s="198"/>
      <c r="GE23" s="198"/>
      <c r="GF23" s="198"/>
      <c r="GG23" s="198"/>
      <c r="GH23" s="198"/>
      <c r="GI23" s="198"/>
      <c r="GJ23" s="198"/>
      <c r="GK23" s="198"/>
      <c r="GL23" s="198"/>
      <c r="GM23" s="198"/>
      <c r="GN23" s="198"/>
      <c r="GO23" s="198"/>
      <c r="GP23" s="198"/>
      <c r="GQ23" s="198"/>
      <c r="GR23" s="198"/>
      <c r="GS23" s="198"/>
      <c r="GT23" s="198"/>
      <c r="GU23" s="198"/>
      <c r="GV23" s="198"/>
      <c r="GW23" s="198"/>
      <c r="GX23" s="198"/>
      <c r="GY23" s="198"/>
      <c r="GZ23" s="198"/>
      <c r="HA23" s="198"/>
      <c r="HB23" s="198"/>
      <c r="HC23" s="198"/>
      <c r="HD23" s="198"/>
      <c r="HE23" s="198"/>
      <c r="HF23" s="198"/>
      <c r="HG23" s="198"/>
      <c r="HH23" s="198"/>
      <c r="HI23" s="198"/>
      <c r="HJ23" s="198"/>
      <c r="HK23" s="198"/>
      <c r="HL23" s="198"/>
      <c r="HM23" s="198"/>
      <c r="HN23" s="198"/>
      <c r="HO23" s="198"/>
      <c r="HP23" s="198"/>
      <c r="HQ23" s="198"/>
      <c r="HR23" s="198"/>
      <c r="HS23" s="198"/>
      <c r="HT23" s="198"/>
      <c r="HU23" s="198"/>
      <c r="HV23" s="198"/>
      <c r="HW23" s="198"/>
      <c r="HX23" s="198"/>
      <c r="HY23" s="198"/>
      <c r="HZ23" s="198"/>
      <c r="IA23" s="198"/>
      <c r="IB23" s="198"/>
      <c r="IC23" s="198"/>
      <c r="ID23" s="198"/>
      <c r="IE23" s="198"/>
      <c r="IF23" s="198"/>
      <c r="IG23" s="198"/>
      <c r="IH23" s="198"/>
      <c r="II23" s="198"/>
      <c r="IJ23" s="198"/>
      <c r="IK23" s="198"/>
      <c r="IL23" s="198"/>
    </row>
    <row r="24" spans="1:246">
      <c r="A24" s="1619">
        <v>10</v>
      </c>
      <c r="B24" s="1620"/>
      <c r="C24" s="1611" t="s">
        <v>2876</v>
      </c>
      <c r="D24" s="229"/>
      <c r="E24" s="1642"/>
      <c r="F24" s="1643"/>
      <c r="G24" s="232"/>
      <c r="H24" s="1642"/>
      <c r="I24" s="1644"/>
      <c r="J24" s="1642"/>
      <c r="K24" s="1644"/>
      <c r="L24" s="1642"/>
      <c r="M24" s="1645"/>
      <c r="N24" s="1623">
        <v>10</v>
      </c>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8"/>
      <c r="ER24" s="198"/>
      <c r="ES24" s="198"/>
      <c r="ET24" s="198"/>
      <c r="EU24" s="198"/>
      <c r="EV24" s="198"/>
      <c r="EW24" s="198"/>
      <c r="EX24" s="198"/>
      <c r="EY24" s="198"/>
      <c r="EZ24" s="198"/>
      <c r="FA24" s="198"/>
      <c r="FB24" s="198"/>
      <c r="FC24" s="198"/>
      <c r="FD24" s="198"/>
      <c r="FE24" s="198"/>
      <c r="FF24" s="198"/>
      <c r="FG24" s="198"/>
      <c r="FH24" s="198"/>
      <c r="FI24" s="198"/>
      <c r="FJ24" s="198"/>
      <c r="FK24" s="198"/>
      <c r="FL24" s="198"/>
      <c r="FM24" s="198"/>
      <c r="FN24" s="198"/>
      <c r="FO24" s="198"/>
      <c r="FP24" s="198"/>
      <c r="FQ24" s="198"/>
      <c r="FR24" s="198"/>
      <c r="FS24" s="198"/>
      <c r="FT24" s="198"/>
      <c r="FU24" s="198"/>
      <c r="FV24" s="198"/>
      <c r="FW24" s="198"/>
      <c r="FX24" s="198"/>
      <c r="FY24" s="198"/>
      <c r="FZ24" s="198"/>
      <c r="GA24" s="198"/>
      <c r="GB24" s="198"/>
      <c r="GC24" s="198"/>
      <c r="GD24" s="198"/>
      <c r="GE24" s="198"/>
      <c r="GF24" s="198"/>
      <c r="GG24" s="198"/>
      <c r="GH24" s="198"/>
      <c r="GI24" s="198"/>
      <c r="GJ24" s="198"/>
      <c r="GK24" s="198"/>
      <c r="GL24" s="198"/>
      <c r="GM24" s="198"/>
      <c r="GN24" s="198"/>
      <c r="GO24" s="198"/>
      <c r="GP24" s="198"/>
      <c r="GQ24" s="198"/>
      <c r="GR24" s="198"/>
      <c r="GS24" s="198"/>
      <c r="GT24" s="198"/>
      <c r="GU24" s="198"/>
      <c r="GV24" s="198"/>
      <c r="GW24" s="198"/>
      <c r="GX24" s="198"/>
      <c r="GY24" s="198"/>
      <c r="GZ24" s="198"/>
      <c r="HA24" s="198"/>
      <c r="HB24" s="198"/>
      <c r="HC24" s="198"/>
      <c r="HD24" s="198"/>
      <c r="HE24" s="198"/>
      <c r="HF24" s="198"/>
      <c r="HG24" s="198"/>
      <c r="HH24" s="198"/>
      <c r="HI24" s="198"/>
      <c r="HJ24" s="198"/>
      <c r="HK24" s="198"/>
      <c r="HL24" s="198"/>
      <c r="HM24" s="198"/>
      <c r="HN24" s="198"/>
      <c r="HO24" s="198"/>
      <c r="HP24" s="198"/>
      <c r="HQ24" s="198"/>
      <c r="HR24" s="198"/>
      <c r="HS24" s="198"/>
      <c r="HT24" s="198"/>
      <c r="HU24" s="198"/>
      <c r="HV24" s="198"/>
      <c r="HW24" s="198"/>
      <c r="HX24" s="198"/>
      <c r="HY24" s="198"/>
      <c r="HZ24" s="198"/>
      <c r="IA24" s="198"/>
      <c r="IB24" s="198"/>
      <c r="IC24" s="198"/>
      <c r="ID24" s="198"/>
      <c r="IE24" s="198"/>
      <c r="IF24" s="198"/>
      <c r="IG24" s="198"/>
      <c r="IH24" s="198"/>
      <c r="II24" s="198"/>
      <c r="IJ24" s="198"/>
      <c r="IK24" s="198"/>
      <c r="IL24" s="198"/>
    </row>
    <row r="25" spans="1:246">
      <c r="A25" s="1619">
        <v>11</v>
      </c>
      <c r="B25" s="1620"/>
      <c r="C25" s="1611"/>
      <c r="D25" s="266"/>
      <c r="E25" s="266"/>
      <c r="F25" s="1634"/>
      <c r="G25" s="1635"/>
      <c r="H25" s="266"/>
      <c r="I25" s="1620"/>
      <c r="J25" s="266"/>
      <c r="K25" s="1620"/>
      <c r="L25" s="266"/>
      <c r="M25" s="267">
        <f t="shared" ref="M25:M30" si="1">D25+E25-F25+G25-H25-J25+L25</f>
        <v>0</v>
      </c>
      <c r="N25" s="1623">
        <v>11</v>
      </c>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8"/>
      <c r="EA25" s="198"/>
      <c r="EB25" s="198"/>
      <c r="EC25" s="198"/>
      <c r="ED25" s="198"/>
      <c r="EE25" s="198"/>
      <c r="EF25" s="198"/>
      <c r="EG25" s="198"/>
      <c r="EH25" s="198"/>
      <c r="EI25" s="198"/>
      <c r="EJ25" s="198"/>
      <c r="EK25" s="198"/>
      <c r="EL25" s="198"/>
      <c r="EM25" s="198"/>
      <c r="EN25" s="198"/>
      <c r="EO25" s="198"/>
      <c r="EP25" s="198"/>
      <c r="EQ25" s="198"/>
      <c r="ER25" s="198"/>
      <c r="ES25" s="198"/>
      <c r="ET25" s="198"/>
      <c r="EU25" s="198"/>
      <c r="EV25" s="198"/>
      <c r="EW25" s="198"/>
      <c r="EX25" s="198"/>
      <c r="EY25" s="198"/>
      <c r="EZ25" s="198"/>
      <c r="FA25" s="198"/>
      <c r="FB25" s="198"/>
      <c r="FC25" s="198"/>
      <c r="FD25" s="198"/>
      <c r="FE25" s="198"/>
      <c r="FF25" s="198"/>
      <c r="FG25" s="198"/>
      <c r="FH25" s="198"/>
      <c r="FI25" s="198"/>
      <c r="FJ25" s="198"/>
      <c r="FK25" s="198"/>
      <c r="FL25" s="198"/>
      <c r="FM25" s="198"/>
      <c r="FN25" s="198"/>
      <c r="FO25" s="198"/>
      <c r="FP25" s="198"/>
      <c r="FQ25" s="198"/>
      <c r="FR25" s="198"/>
      <c r="FS25" s="198"/>
      <c r="FT25" s="198"/>
      <c r="FU25" s="198"/>
      <c r="FV25" s="198"/>
      <c r="FW25" s="198"/>
      <c r="FX25" s="198"/>
      <c r="FY25" s="198"/>
      <c r="FZ25" s="198"/>
      <c r="GA25" s="198"/>
      <c r="GB25" s="198"/>
      <c r="GC25" s="198"/>
      <c r="GD25" s="198"/>
      <c r="GE25" s="198"/>
      <c r="GF25" s="198"/>
      <c r="GG25" s="198"/>
      <c r="GH25" s="198"/>
      <c r="GI25" s="198"/>
      <c r="GJ25" s="198"/>
      <c r="GK25" s="198"/>
      <c r="GL25" s="198"/>
      <c r="GM25" s="198"/>
      <c r="GN25" s="198"/>
      <c r="GO25" s="198"/>
      <c r="GP25" s="198"/>
      <c r="GQ25" s="198"/>
      <c r="GR25" s="198"/>
      <c r="GS25" s="198"/>
      <c r="GT25" s="198"/>
      <c r="GU25" s="198"/>
      <c r="GV25" s="198"/>
      <c r="GW25" s="198"/>
      <c r="GX25" s="198"/>
      <c r="GY25" s="198"/>
      <c r="GZ25" s="198"/>
      <c r="HA25" s="198"/>
      <c r="HB25" s="198"/>
      <c r="HC25" s="198"/>
      <c r="HD25" s="198"/>
      <c r="HE25" s="198"/>
      <c r="HF25" s="198"/>
      <c r="HG25" s="198"/>
      <c r="HH25" s="198"/>
      <c r="HI25" s="198"/>
      <c r="HJ25" s="198"/>
      <c r="HK25" s="198"/>
      <c r="HL25" s="198"/>
      <c r="HM25" s="198"/>
      <c r="HN25" s="198"/>
      <c r="HO25" s="198"/>
      <c r="HP25" s="198"/>
      <c r="HQ25" s="198"/>
      <c r="HR25" s="198"/>
      <c r="HS25" s="198"/>
      <c r="HT25" s="198"/>
      <c r="HU25" s="198"/>
      <c r="HV25" s="198"/>
      <c r="HW25" s="198"/>
      <c r="HX25" s="198"/>
      <c r="HY25" s="198"/>
      <c r="HZ25" s="198"/>
      <c r="IA25" s="198"/>
      <c r="IB25" s="198"/>
      <c r="IC25" s="198"/>
      <c r="ID25" s="198"/>
      <c r="IE25" s="198"/>
      <c r="IF25" s="198"/>
      <c r="IG25" s="198"/>
      <c r="IH25" s="198"/>
      <c r="II25" s="198"/>
      <c r="IJ25" s="198"/>
      <c r="IK25" s="198"/>
      <c r="IL25" s="198"/>
    </row>
    <row r="26" spans="1:246">
      <c r="A26" s="1619">
        <v>12</v>
      </c>
      <c r="B26" s="1620"/>
      <c r="C26" s="1611" t="s">
        <v>4949</v>
      </c>
      <c r="D26" s="1636">
        <f>D116</f>
        <v>262270081</v>
      </c>
      <c r="E26" s="1636">
        <f>E116</f>
        <v>-40099085</v>
      </c>
      <c r="F26" s="1637">
        <f>F187</f>
        <v>0</v>
      </c>
      <c r="G26" s="1631">
        <f>G187</f>
        <v>0</v>
      </c>
      <c r="H26" s="1636">
        <f>H187</f>
        <v>0</v>
      </c>
      <c r="I26" s="1622" t="s">
        <v>4198</v>
      </c>
      <c r="J26" s="1636">
        <f>J187</f>
        <v>0</v>
      </c>
      <c r="K26" s="1622">
        <f>K187</f>
        <v>0</v>
      </c>
      <c r="L26" s="1636">
        <f>L187</f>
        <v>0</v>
      </c>
      <c r="M26" s="1638">
        <f>ROUND(D26+E26-F26+G26-H26-J26+L26,0)</f>
        <v>222170996</v>
      </c>
      <c r="N26" s="1623">
        <v>12</v>
      </c>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8"/>
      <c r="EA26" s="198"/>
      <c r="EB26" s="198"/>
      <c r="EC26" s="198"/>
      <c r="ED26" s="198"/>
      <c r="EE26" s="198"/>
      <c r="EF26" s="198"/>
      <c r="EG26" s="198"/>
      <c r="EH26" s="198"/>
      <c r="EI26" s="198"/>
      <c r="EJ26" s="198"/>
      <c r="EK26" s="198"/>
      <c r="EL26" s="198"/>
      <c r="EM26" s="198"/>
      <c r="EN26" s="198"/>
      <c r="EO26" s="198"/>
      <c r="EP26" s="198"/>
      <c r="EQ26" s="198"/>
      <c r="ER26" s="198"/>
      <c r="ES26" s="198"/>
      <c r="ET26" s="198"/>
      <c r="EU26" s="198"/>
      <c r="EV26" s="198"/>
      <c r="EW26" s="198"/>
      <c r="EX26" s="198"/>
      <c r="EY26" s="198"/>
      <c r="EZ26" s="198"/>
      <c r="FA26" s="198"/>
      <c r="FB26" s="198"/>
      <c r="FC26" s="198"/>
      <c r="FD26" s="198"/>
      <c r="FE26" s="198"/>
      <c r="FF26" s="198"/>
      <c r="FG26" s="198"/>
      <c r="FH26" s="198"/>
      <c r="FI26" s="198"/>
      <c r="FJ26" s="198"/>
      <c r="FK26" s="198"/>
      <c r="FL26" s="198"/>
      <c r="FM26" s="198"/>
      <c r="FN26" s="198"/>
      <c r="FO26" s="198"/>
      <c r="FP26" s="198"/>
      <c r="FQ26" s="198"/>
      <c r="FR26" s="198"/>
      <c r="FS26" s="198"/>
      <c r="FT26" s="198"/>
      <c r="FU26" s="198"/>
      <c r="FV26" s="198"/>
      <c r="FW26" s="198"/>
      <c r="FX26" s="198"/>
      <c r="FY26" s="198"/>
      <c r="FZ26" s="198"/>
      <c r="GA26" s="198"/>
      <c r="GB26" s="198"/>
      <c r="GC26" s="198"/>
      <c r="GD26" s="198"/>
      <c r="GE26" s="198"/>
      <c r="GF26" s="198"/>
      <c r="GG26" s="198"/>
      <c r="GH26" s="198"/>
      <c r="GI26" s="198"/>
      <c r="GJ26" s="198"/>
      <c r="GK26" s="198"/>
      <c r="GL26" s="198"/>
      <c r="GM26" s="198"/>
      <c r="GN26" s="198"/>
      <c r="GO26" s="198"/>
      <c r="GP26" s="198"/>
      <c r="GQ26" s="198"/>
      <c r="GR26" s="198"/>
      <c r="GS26" s="198"/>
      <c r="GT26" s="198"/>
      <c r="GU26" s="198"/>
      <c r="GV26" s="198"/>
      <c r="GW26" s="198"/>
      <c r="GX26" s="198"/>
      <c r="GY26" s="198"/>
      <c r="GZ26" s="198"/>
      <c r="HA26" s="198"/>
      <c r="HB26" s="198"/>
      <c r="HC26" s="198"/>
      <c r="HD26" s="198"/>
      <c r="HE26" s="198"/>
      <c r="HF26" s="198"/>
      <c r="HG26" s="198"/>
      <c r="HH26" s="198"/>
      <c r="HI26" s="198"/>
      <c r="HJ26" s="198"/>
      <c r="HK26" s="198"/>
      <c r="HL26" s="198"/>
      <c r="HM26" s="198"/>
      <c r="HN26" s="198"/>
      <c r="HO26" s="198"/>
      <c r="HP26" s="198"/>
      <c r="HQ26" s="198"/>
      <c r="HR26" s="198"/>
      <c r="HS26" s="198"/>
      <c r="HT26" s="198"/>
      <c r="HU26" s="198"/>
      <c r="HV26" s="198"/>
      <c r="HW26" s="198"/>
      <c r="HX26" s="198"/>
      <c r="HY26" s="198"/>
      <c r="HZ26" s="198"/>
      <c r="IA26" s="198"/>
      <c r="IB26" s="198"/>
      <c r="IC26" s="198"/>
      <c r="ID26" s="198"/>
      <c r="IE26" s="198"/>
      <c r="IF26" s="198"/>
      <c r="IG26" s="198"/>
      <c r="IH26" s="198"/>
      <c r="II26" s="198"/>
      <c r="IJ26" s="198"/>
      <c r="IK26" s="198"/>
      <c r="IL26" s="198"/>
    </row>
    <row r="27" spans="1:246">
      <c r="A27" s="1619">
        <v>13</v>
      </c>
      <c r="B27" s="1620"/>
      <c r="C27" s="1611"/>
      <c r="D27" s="1636"/>
      <c r="E27" s="1636"/>
      <c r="F27" s="1637"/>
      <c r="G27" s="1631"/>
      <c r="H27" s="1636"/>
      <c r="I27" s="1620"/>
      <c r="J27" s="1636"/>
      <c r="K27" s="1620"/>
      <c r="L27" s="1636"/>
      <c r="M27" s="1638">
        <f t="shared" si="1"/>
        <v>0</v>
      </c>
      <c r="N27" s="1623">
        <v>13</v>
      </c>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FL27" s="198"/>
      <c r="FM27" s="198"/>
      <c r="FN27" s="198"/>
      <c r="FO27" s="198"/>
      <c r="FP27" s="198"/>
      <c r="FQ27" s="198"/>
      <c r="FR27" s="198"/>
      <c r="FS27" s="198"/>
      <c r="FT27" s="198"/>
      <c r="FU27" s="198"/>
      <c r="FV27" s="198"/>
      <c r="FW27" s="198"/>
      <c r="FX27" s="198"/>
      <c r="FY27" s="198"/>
      <c r="FZ27" s="198"/>
      <c r="GA27" s="198"/>
      <c r="GB27" s="198"/>
      <c r="GC27" s="198"/>
      <c r="GD27" s="198"/>
      <c r="GE27" s="198"/>
      <c r="GF27" s="198"/>
      <c r="GG27" s="198"/>
      <c r="GH27" s="198"/>
      <c r="GI27" s="198"/>
      <c r="GJ27" s="198"/>
      <c r="GK27" s="198"/>
      <c r="GL27" s="198"/>
      <c r="GM27" s="198"/>
      <c r="GN27" s="198"/>
      <c r="GO27" s="198"/>
      <c r="GP27" s="198"/>
      <c r="GQ27" s="198"/>
      <c r="GR27" s="198"/>
      <c r="GS27" s="198"/>
      <c r="GT27" s="198"/>
      <c r="GU27" s="198"/>
      <c r="GV27" s="198"/>
      <c r="GW27" s="198"/>
      <c r="GX27" s="198"/>
      <c r="GY27" s="198"/>
      <c r="GZ27" s="198"/>
      <c r="HA27" s="198"/>
      <c r="HB27" s="198"/>
      <c r="HC27" s="198"/>
      <c r="HD27" s="198"/>
      <c r="HE27" s="198"/>
      <c r="HF27" s="198"/>
      <c r="HG27" s="198"/>
      <c r="HH27" s="198"/>
      <c r="HI27" s="198"/>
      <c r="HJ27" s="198"/>
      <c r="HK27" s="198"/>
      <c r="HL27" s="198"/>
      <c r="HM27" s="198"/>
      <c r="HN27" s="198"/>
      <c r="HO27" s="198"/>
      <c r="HP27" s="198"/>
      <c r="HQ27" s="198"/>
      <c r="HR27" s="198"/>
      <c r="HS27" s="198"/>
      <c r="HT27" s="198"/>
      <c r="HU27" s="198"/>
      <c r="HV27" s="198"/>
      <c r="HW27" s="198"/>
      <c r="HX27" s="198"/>
      <c r="HY27" s="198"/>
      <c r="HZ27" s="198"/>
      <c r="IA27" s="198"/>
      <c r="IB27" s="198"/>
      <c r="IC27" s="198"/>
      <c r="ID27" s="198"/>
      <c r="IE27" s="198"/>
      <c r="IF27" s="198"/>
      <c r="IG27" s="198"/>
      <c r="IH27" s="198"/>
      <c r="II27" s="198"/>
      <c r="IJ27" s="198"/>
      <c r="IK27" s="198"/>
      <c r="IL27" s="198"/>
    </row>
    <row r="28" spans="1:246">
      <c r="A28" s="1619">
        <v>14</v>
      </c>
      <c r="B28" s="1620"/>
      <c r="C28" s="1611"/>
      <c r="D28" s="1636"/>
      <c r="E28" s="1636"/>
      <c r="F28" s="1637"/>
      <c r="G28" s="1631"/>
      <c r="H28" s="1636"/>
      <c r="I28" s="1620"/>
      <c r="J28" s="1636"/>
      <c r="K28" s="1620"/>
      <c r="L28" s="1636"/>
      <c r="M28" s="1638">
        <f t="shared" si="1"/>
        <v>0</v>
      </c>
      <c r="N28" s="1623">
        <v>14</v>
      </c>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FL28" s="198"/>
      <c r="FM28" s="198"/>
      <c r="FN28" s="198"/>
      <c r="FO28" s="198"/>
      <c r="FP28" s="198"/>
      <c r="FQ28" s="198"/>
      <c r="FR28" s="198"/>
      <c r="FS28" s="198"/>
      <c r="FT28" s="198"/>
      <c r="FU28" s="198"/>
      <c r="FV28" s="198"/>
      <c r="FW28" s="198"/>
      <c r="FX28" s="198"/>
      <c r="FY28" s="198"/>
      <c r="FZ28" s="198"/>
      <c r="GA28" s="198"/>
      <c r="GB28" s="198"/>
      <c r="GC28" s="198"/>
      <c r="GD28" s="198"/>
      <c r="GE28" s="198"/>
      <c r="GF28" s="198"/>
      <c r="GG28" s="198"/>
      <c r="GH28" s="198"/>
      <c r="GI28" s="198"/>
      <c r="GJ28" s="198"/>
      <c r="GK28" s="198"/>
      <c r="GL28" s="198"/>
      <c r="GM28" s="198"/>
      <c r="GN28" s="198"/>
      <c r="GO28" s="198"/>
      <c r="GP28" s="198"/>
      <c r="GQ28" s="198"/>
      <c r="GR28" s="198"/>
      <c r="GS28" s="198"/>
      <c r="GT28" s="198"/>
      <c r="GU28" s="198"/>
      <c r="GV28" s="198"/>
      <c r="GW28" s="198"/>
      <c r="GX28" s="198"/>
      <c r="GY28" s="198"/>
      <c r="GZ28" s="198"/>
      <c r="HA28" s="198"/>
      <c r="HB28" s="198"/>
      <c r="HC28" s="198"/>
      <c r="HD28" s="198"/>
      <c r="HE28" s="198"/>
      <c r="HF28" s="198"/>
      <c r="HG28" s="198"/>
      <c r="HH28" s="198"/>
      <c r="HI28" s="198"/>
      <c r="HJ28" s="198"/>
      <c r="HK28" s="198"/>
      <c r="HL28" s="198"/>
      <c r="HM28" s="198"/>
      <c r="HN28" s="198"/>
      <c r="HO28" s="198"/>
      <c r="HP28" s="198"/>
      <c r="HQ28" s="198"/>
      <c r="HR28" s="198"/>
      <c r="HS28" s="198"/>
      <c r="HT28" s="198"/>
      <c r="HU28" s="198"/>
      <c r="HV28" s="198"/>
      <c r="HW28" s="198"/>
      <c r="HX28" s="198"/>
      <c r="HY28" s="198"/>
      <c r="HZ28" s="198"/>
      <c r="IA28" s="198"/>
      <c r="IB28" s="198"/>
      <c r="IC28" s="198"/>
      <c r="ID28" s="198"/>
      <c r="IE28" s="198"/>
      <c r="IF28" s="198"/>
      <c r="IG28" s="198"/>
      <c r="IH28" s="198"/>
      <c r="II28" s="198"/>
      <c r="IJ28" s="198"/>
      <c r="IK28" s="198"/>
      <c r="IL28" s="198"/>
    </row>
    <row r="29" spans="1:246">
      <c r="A29" s="1619">
        <v>15</v>
      </c>
      <c r="B29" s="1620"/>
      <c r="C29" s="1611"/>
      <c r="D29" s="1636"/>
      <c r="E29" s="1636"/>
      <c r="F29" s="1637"/>
      <c r="G29" s="1631"/>
      <c r="H29" s="1636"/>
      <c r="I29" s="1620"/>
      <c r="J29" s="1636"/>
      <c r="K29" s="1620"/>
      <c r="L29" s="1636"/>
      <c r="M29" s="1638">
        <f t="shared" si="1"/>
        <v>0</v>
      </c>
      <c r="N29" s="1623">
        <v>15</v>
      </c>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8"/>
      <c r="FX29" s="198"/>
      <c r="FY29" s="198"/>
      <c r="FZ29" s="198"/>
      <c r="GA29" s="198"/>
      <c r="GB29" s="198"/>
      <c r="GC29" s="198"/>
      <c r="GD29" s="198"/>
      <c r="GE29" s="198"/>
      <c r="GF29" s="198"/>
      <c r="GG29" s="198"/>
      <c r="GH29" s="198"/>
      <c r="GI29" s="198"/>
      <c r="GJ29" s="198"/>
      <c r="GK29" s="198"/>
      <c r="GL29" s="198"/>
      <c r="GM29" s="198"/>
      <c r="GN29" s="198"/>
      <c r="GO29" s="198"/>
      <c r="GP29" s="198"/>
      <c r="GQ29" s="198"/>
      <c r="GR29" s="198"/>
      <c r="GS29" s="198"/>
      <c r="GT29" s="198"/>
      <c r="GU29" s="198"/>
      <c r="GV29" s="198"/>
      <c r="GW29" s="198"/>
      <c r="GX29" s="198"/>
      <c r="GY29" s="198"/>
      <c r="GZ29" s="198"/>
      <c r="HA29" s="198"/>
      <c r="HB29" s="198"/>
      <c r="HC29" s="198"/>
      <c r="HD29" s="198"/>
      <c r="HE29" s="198"/>
      <c r="HF29" s="198"/>
      <c r="HG29" s="198"/>
      <c r="HH29" s="198"/>
      <c r="HI29" s="198"/>
      <c r="HJ29" s="198"/>
      <c r="HK29" s="198"/>
      <c r="HL29" s="198"/>
      <c r="HM29" s="198"/>
      <c r="HN29" s="198"/>
      <c r="HO29" s="198"/>
      <c r="HP29" s="198"/>
      <c r="HQ29" s="198"/>
      <c r="HR29" s="198"/>
      <c r="HS29" s="198"/>
      <c r="HT29" s="198"/>
      <c r="HU29" s="198"/>
      <c r="HV29" s="198"/>
      <c r="HW29" s="198"/>
      <c r="HX29" s="198"/>
      <c r="HY29" s="198"/>
      <c r="HZ29" s="198"/>
      <c r="IA29" s="198"/>
      <c r="IB29" s="198"/>
      <c r="IC29" s="198"/>
      <c r="ID29" s="198"/>
      <c r="IE29" s="198"/>
      <c r="IF29" s="198"/>
      <c r="IG29" s="198"/>
      <c r="IH29" s="198"/>
      <c r="II29" s="198"/>
      <c r="IJ29" s="198"/>
      <c r="IK29" s="198"/>
      <c r="IL29" s="198"/>
    </row>
    <row r="30" spans="1:246">
      <c r="A30" s="1619">
        <v>16</v>
      </c>
      <c r="B30" s="1620"/>
      <c r="C30" s="1611" t="s">
        <v>2874</v>
      </c>
      <c r="D30" s="1636"/>
      <c r="E30" s="1636"/>
      <c r="F30" s="1637"/>
      <c r="G30" s="1631"/>
      <c r="H30" s="1636"/>
      <c r="I30" s="1620"/>
      <c r="J30" s="1636"/>
      <c r="K30" s="1620"/>
      <c r="L30" s="1636"/>
      <c r="M30" s="1638">
        <f t="shared" si="1"/>
        <v>0</v>
      </c>
      <c r="N30" s="1623">
        <v>16</v>
      </c>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8"/>
      <c r="EA30" s="198"/>
      <c r="EB30" s="198"/>
      <c r="EC30" s="198"/>
      <c r="ED30" s="198"/>
      <c r="EE30" s="198"/>
      <c r="EF30" s="198"/>
      <c r="EG30" s="198"/>
      <c r="EH30" s="198"/>
      <c r="EI30" s="198"/>
      <c r="EJ30" s="198"/>
      <c r="EK30" s="198"/>
      <c r="EL30" s="198"/>
      <c r="EM30" s="198"/>
      <c r="EN30" s="198"/>
      <c r="EO30" s="198"/>
      <c r="EP30" s="198"/>
      <c r="EQ30" s="198"/>
      <c r="ER30" s="198"/>
      <c r="ES30" s="198"/>
      <c r="ET30" s="198"/>
      <c r="EU30" s="198"/>
      <c r="EV30" s="198"/>
      <c r="EW30" s="198"/>
      <c r="EX30" s="198"/>
      <c r="EY30" s="198"/>
      <c r="EZ30" s="198"/>
      <c r="FA30" s="198"/>
      <c r="FB30" s="198"/>
      <c r="FC30" s="198"/>
      <c r="FD30" s="198"/>
      <c r="FE30" s="198"/>
      <c r="FF30" s="198"/>
      <c r="FG30" s="198"/>
      <c r="FH30" s="198"/>
      <c r="FI30" s="198"/>
      <c r="FJ30" s="198"/>
      <c r="FK30" s="198"/>
      <c r="FL30" s="198"/>
      <c r="FM30" s="198"/>
      <c r="FN30" s="198"/>
      <c r="FO30" s="198"/>
      <c r="FP30" s="198"/>
      <c r="FQ30" s="198"/>
      <c r="FR30" s="198"/>
      <c r="FS30" s="198"/>
      <c r="FT30" s="198"/>
      <c r="FU30" s="198"/>
      <c r="FV30" s="198"/>
      <c r="FW30" s="198"/>
      <c r="FX30" s="198"/>
      <c r="FY30" s="198"/>
      <c r="FZ30" s="198"/>
      <c r="GA30" s="198"/>
      <c r="GB30" s="198"/>
      <c r="GC30" s="198"/>
      <c r="GD30" s="198"/>
      <c r="GE30" s="198"/>
      <c r="GF30" s="198"/>
      <c r="GG30" s="198"/>
      <c r="GH30" s="198"/>
      <c r="GI30" s="198"/>
      <c r="GJ30" s="198"/>
      <c r="GK30" s="198"/>
      <c r="GL30" s="198"/>
      <c r="GM30" s="198"/>
      <c r="GN30" s="198"/>
      <c r="GO30" s="198"/>
      <c r="GP30" s="198"/>
      <c r="GQ30" s="198"/>
      <c r="GR30" s="198"/>
      <c r="GS30" s="198"/>
      <c r="GT30" s="198"/>
      <c r="GU30" s="198"/>
      <c r="GV30" s="198"/>
      <c r="GW30" s="198"/>
      <c r="GX30" s="198"/>
      <c r="GY30" s="198"/>
      <c r="GZ30" s="198"/>
      <c r="HA30" s="198"/>
      <c r="HB30" s="198"/>
      <c r="HC30" s="198"/>
      <c r="HD30" s="198"/>
      <c r="HE30" s="198"/>
      <c r="HF30" s="198"/>
      <c r="HG30" s="198"/>
      <c r="HH30" s="198"/>
      <c r="HI30" s="198"/>
      <c r="HJ30" s="198"/>
      <c r="HK30" s="198"/>
      <c r="HL30" s="198"/>
      <c r="HM30" s="198"/>
      <c r="HN30" s="198"/>
      <c r="HO30" s="198"/>
      <c r="HP30" s="198"/>
      <c r="HQ30" s="198"/>
      <c r="HR30" s="198"/>
      <c r="HS30" s="198"/>
      <c r="HT30" s="198"/>
      <c r="HU30" s="198"/>
      <c r="HV30" s="198"/>
      <c r="HW30" s="198"/>
      <c r="HX30" s="198"/>
      <c r="HY30" s="198"/>
      <c r="HZ30" s="198"/>
      <c r="IA30" s="198"/>
      <c r="IB30" s="198"/>
      <c r="IC30" s="198"/>
      <c r="ID30" s="198"/>
      <c r="IE30" s="198"/>
      <c r="IF30" s="198"/>
      <c r="IG30" s="198"/>
      <c r="IH30" s="198"/>
      <c r="II30" s="198"/>
      <c r="IJ30" s="198"/>
      <c r="IK30" s="198"/>
      <c r="IL30" s="198"/>
    </row>
    <row r="31" spans="1:246">
      <c r="A31" s="1619">
        <v>17</v>
      </c>
      <c r="B31" s="1620"/>
      <c r="C31" s="1611" t="s">
        <v>2877</v>
      </c>
      <c r="D31" s="1639">
        <f>SUM(D24:D30)</f>
        <v>262270081</v>
      </c>
      <c r="E31" s="1639">
        <f>SUM(E24:E30)</f>
        <v>-40099085</v>
      </c>
      <c r="F31" s="194">
        <f>SUM(F24:F30)</f>
        <v>0</v>
      </c>
      <c r="G31" s="1640">
        <f>SUM(G24:G30)</f>
        <v>0</v>
      </c>
      <c r="H31" s="1639">
        <f>SUM(H24:H30)</f>
        <v>0</v>
      </c>
      <c r="I31" s="1641"/>
      <c r="J31" s="1639">
        <f>SUM(J24:J30)</f>
        <v>0</v>
      </c>
      <c r="K31" s="1641"/>
      <c r="L31" s="1639">
        <f>SUM(L24:L30)</f>
        <v>0</v>
      </c>
      <c r="M31" s="1639">
        <f>SUM(M24:M30)</f>
        <v>222170996</v>
      </c>
      <c r="N31" s="1623">
        <v>17</v>
      </c>
      <c r="O31" s="247"/>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FL31" s="198"/>
      <c r="FM31" s="198"/>
      <c r="FN31" s="198"/>
      <c r="FO31" s="198"/>
      <c r="FP31" s="198"/>
      <c r="FQ31" s="198"/>
      <c r="FR31" s="198"/>
      <c r="FS31" s="198"/>
      <c r="FT31" s="198"/>
      <c r="FU31" s="198"/>
      <c r="FV31" s="198"/>
      <c r="FW31" s="198"/>
      <c r="FX31" s="198"/>
      <c r="FY31" s="198"/>
      <c r="FZ31" s="198"/>
      <c r="GA31" s="198"/>
      <c r="GB31" s="198"/>
      <c r="GC31" s="198"/>
      <c r="GD31" s="198"/>
      <c r="GE31" s="198"/>
      <c r="GF31" s="198"/>
      <c r="GG31" s="198"/>
      <c r="GH31" s="198"/>
      <c r="GI31" s="198"/>
      <c r="GJ31" s="198"/>
      <c r="GK31" s="198"/>
      <c r="GL31" s="198"/>
      <c r="GM31" s="198"/>
      <c r="GN31" s="198"/>
      <c r="GO31" s="198"/>
      <c r="GP31" s="198"/>
      <c r="GQ31" s="198"/>
      <c r="GR31" s="198"/>
      <c r="GS31" s="198"/>
      <c r="GT31" s="198"/>
      <c r="GU31" s="198"/>
      <c r="GV31" s="198"/>
      <c r="GW31" s="198"/>
      <c r="GX31" s="198"/>
      <c r="GY31" s="198"/>
      <c r="GZ31" s="198"/>
      <c r="HA31" s="198"/>
      <c r="HB31" s="198"/>
      <c r="HC31" s="198"/>
      <c r="HD31" s="198"/>
      <c r="HE31" s="198"/>
      <c r="HF31" s="198"/>
      <c r="HG31" s="198"/>
      <c r="HH31" s="198"/>
      <c r="HI31" s="198"/>
      <c r="HJ31" s="198"/>
      <c r="HK31" s="198"/>
      <c r="HL31" s="198"/>
      <c r="HM31" s="198"/>
      <c r="HN31" s="198"/>
      <c r="HO31" s="198"/>
      <c r="HP31" s="198"/>
      <c r="HQ31" s="198"/>
      <c r="HR31" s="198"/>
      <c r="HS31" s="198"/>
      <c r="HT31" s="198"/>
      <c r="HU31" s="198"/>
      <c r="HV31" s="198"/>
      <c r="HW31" s="198"/>
      <c r="HX31" s="198"/>
      <c r="HY31" s="198"/>
      <c r="HZ31" s="198"/>
      <c r="IA31" s="198"/>
      <c r="IB31" s="198"/>
      <c r="IC31" s="198"/>
      <c r="ID31" s="198"/>
      <c r="IE31" s="198"/>
      <c r="IF31" s="198"/>
      <c r="IG31" s="198"/>
      <c r="IH31" s="198"/>
      <c r="II31" s="198"/>
      <c r="IJ31" s="198"/>
      <c r="IK31" s="198"/>
      <c r="IL31" s="198"/>
    </row>
    <row r="32" spans="1:246">
      <c r="A32" s="1619">
        <v>18</v>
      </c>
      <c r="B32" s="1620"/>
      <c r="C32" s="1611" t="s">
        <v>1987</v>
      </c>
      <c r="D32" s="1636"/>
      <c r="E32" s="1636"/>
      <c r="F32" s="1637"/>
      <c r="G32" s="1631"/>
      <c r="H32" s="1636"/>
      <c r="I32" s="1620"/>
      <c r="J32" s="1636"/>
      <c r="K32" s="1620"/>
      <c r="L32" s="1636"/>
      <c r="M32" s="1638">
        <f>D32+E32-F32+G32-H32-J32+L32</f>
        <v>0</v>
      </c>
      <c r="N32" s="1623">
        <v>18</v>
      </c>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8"/>
      <c r="EA32" s="198"/>
      <c r="EB32" s="198"/>
      <c r="EC32" s="198"/>
      <c r="ED32" s="198"/>
      <c r="EE32" s="198"/>
      <c r="EF32" s="198"/>
      <c r="EG32" s="198"/>
      <c r="EH32" s="198"/>
      <c r="EI32" s="198"/>
      <c r="EJ32" s="198"/>
      <c r="EK32" s="198"/>
      <c r="EL32" s="198"/>
      <c r="EM32" s="198"/>
      <c r="EN32" s="198"/>
      <c r="EO32" s="198"/>
      <c r="EP32" s="198"/>
      <c r="EQ32" s="198"/>
      <c r="ER32" s="198"/>
      <c r="ES32" s="198"/>
      <c r="ET32" s="198"/>
      <c r="EU32" s="198"/>
      <c r="EV32" s="198"/>
      <c r="EW32" s="198"/>
      <c r="EX32" s="198"/>
      <c r="EY32" s="198"/>
      <c r="EZ32" s="198"/>
      <c r="FA32" s="198"/>
      <c r="FB32" s="198"/>
      <c r="FC32" s="198"/>
      <c r="FD32" s="198"/>
      <c r="FE32" s="198"/>
      <c r="FF32" s="198"/>
      <c r="FG32" s="198"/>
      <c r="FH32" s="198"/>
      <c r="FI32" s="198"/>
      <c r="FJ32" s="198"/>
      <c r="FK32" s="198"/>
      <c r="FL32" s="198"/>
      <c r="FM32" s="198"/>
      <c r="FN32" s="198"/>
      <c r="FO32" s="198"/>
      <c r="FP32" s="198"/>
      <c r="FQ32" s="198"/>
      <c r="FR32" s="198"/>
      <c r="FS32" s="198"/>
      <c r="FT32" s="198"/>
      <c r="FU32" s="198"/>
      <c r="FV32" s="198"/>
      <c r="FW32" s="198"/>
      <c r="FX32" s="198"/>
      <c r="FY32" s="198"/>
      <c r="FZ32" s="198"/>
      <c r="GA32" s="198"/>
      <c r="GB32" s="198"/>
      <c r="GC32" s="198"/>
      <c r="GD32" s="198"/>
      <c r="GE32" s="198"/>
      <c r="GF32" s="198"/>
      <c r="GG32" s="198"/>
      <c r="GH32" s="198"/>
      <c r="GI32" s="198"/>
      <c r="GJ32" s="198"/>
      <c r="GK32" s="198"/>
      <c r="GL32" s="198"/>
      <c r="GM32" s="198"/>
      <c r="GN32" s="198"/>
      <c r="GO32" s="198"/>
      <c r="GP32" s="198"/>
      <c r="GQ32" s="198"/>
      <c r="GR32" s="198"/>
      <c r="GS32" s="198"/>
      <c r="GT32" s="198"/>
      <c r="GU32" s="198"/>
      <c r="GV32" s="198"/>
      <c r="GW32" s="198"/>
      <c r="GX32" s="198"/>
      <c r="GY32" s="198"/>
      <c r="GZ32" s="198"/>
      <c r="HA32" s="198"/>
      <c r="HB32" s="198"/>
      <c r="HC32" s="198"/>
      <c r="HD32" s="198"/>
      <c r="HE32" s="198"/>
      <c r="HF32" s="198"/>
      <c r="HG32" s="198"/>
      <c r="HH32" s="198"/>
      <c r="HI32" s="198"/>
      <c r="HJ32" s="198"/>
      <c r="HK32" s="198"/>
      <c r="HL32" s="198"/>
      <c r="HM32" s="198"/>
      <c r="HN32" s="198"/>
      <c r="HO32" s="198"/>
      <c r="HP32" s="198"/>
      <c r="HQ32" s="198"/>
      <c r="HR32" s="198"/>
      <c r="HS32" s="198"/>
      <c r="HT32" s="198"/>
      <c r="HU32" s="198"/>
      <c r="HV32" s="198"/>
      <c r="HW32" s="198"/>
      <c r="HX32" s="198"/>
      <c r="HY32" s="198"/>
      <c r="HZ32" s="198"/>
      <c r="IA32" s="198"/>
      <c r="IB32" s="198"/>
      <c r="IC32" s="198"/>
      <c r="ID32" s="198"/>
      <c r="IE32" s="198"/>
      <c r="IF32" s="198"/>
      <c r="IG32" s="198"/>
      <c r="IH32" s="198"/>
      <c r="II32" s="198"/>
      <c r="IJ32" s="198"/>
      <c r="IK32" s="198"/>
      <c r="IL32" s="198"/>
    </row>
    <row r="33" spans="1:246" ht="15.75">
      <c r="A33" s="1619">
        <v>19</v>
      </c>
      <c r="B33" s="1620"/>
      <c r="C33" s="1611" t="s">
        <v>731</v>
      </c>
      <c r="D33" s="266">
        <f>D23+D31+D32</f>
        <v>262270081</v>
      </c>
      <c r="E33" s="266">
        <f>E23+E31+E32</f>
        <v>-40099085</v>
      </c>
      <c r="F33" s="1634">
        <f>F23+F31+F32</f>
        <v>0</v>
      </c>
      <c r="G33" s="1635">
        <f>G23+G31+G32</f>
        <v>0</v>
      </c>
      <c r="H33" s="266">
        <f>H23+H31+H32</f>
        <v>0</v>
      </c>
      <c r="I33" s="219"/>
      <c r="J33" s="266">
        <f>J23+J31+J32</f>
        <v>0</v>
      </c>
      <c r="K33" s="1620"/>
      <c r="L33" s="266">
        <f>L23+L31+L32</f>
        <v>0</v>
      </c>
      <c r="M33" s="266">
        <f>M23+M31+M32</f>
        <v>222170996</v>
      </c>
      <c r="N33" s="1623">
        <v>19</v>
      </c>
      <c r="O33" s="1646"/>
      <c r="P33" s="1647">
        <f>M33+'274275'!M26</f>
        <v>925111524</v>
      </c>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198"/>
      <c r="DQ33" s="198"/>
      <c r="DR33" s="198"/>
      <c r="DS33" s="198"/>
      <c r="DT33" s="198"/>
      <c r="DU33" s="198"/>
      <c r="DV33" s="198"/>
      <c r="DW33" s="198"/>
      <c r="DX33" s="198"/>
      <c r="DY33" s="198"/>
      <c r="DZ33" s="198"/>
      <c r="EA33" s="198"/>
      <c r="EB33" s="198"/>
      <c r="EC33" s="198"/>
      <c r="ED33" s="198"/>
      <c r="EE33" s="198"/>
      <c r="EF33" s="198"/>
      <c r="EG33" s="198"/>
      <c r="EH33" s="198"/>
      <c r="EI33" s="198"/>
      <c r="EJ33" s="198"/>
      <c r="EK33" s="198"/>
      <c r="EL33" s="198"/>
      <c r="EM33" s="198"/>
      <c r="EN33" s="198"/>
      <c r="EO33" s="198"/>
      <c r="EP33" s="198"/>
      <c r="EQ33" s="198"/>
      <c r="ER33" s="198"/>
      <c r="ES33" s="198"/>
      <c r="ET33" s="198"/>
      <c r="EU33" s="198"/>
      <c r="EV33" s="198"/>
      <c r="EW33" s="198"/>
      <c r="EX33" s="198"/>
      <c r="EY33" s="198"/>
      <c r="EZ33" s="198"/>
      <c r="FA33" s="198"/>
      <c r="FB33" s="198"/>
      <c r="FC33" s="198"/>
      <c r="FD33" s="198"/>
      <c r="FE33" s="198"/>
      <c r="FF33" s="198"/>
      <c r="FG33" s="198"/>
      <c r="FH33" s="198"/>
      <c r="FI33" s="198"/>
      <c r="FJ33" s="198"/>
      <c r="FK33" s="198"/>
      <c r="FL33" s="198"/>
      <c r="FM33" s="198"/>
      <c r="FN33" s="198"/>
      <c r="FO33" s="198"/>
      <c r="FP33" s="198"/>
      <c r="FQ33" s="198"/>
      <c r="FR33" s="198"/>
      <c r="FS33" s="198"/>
      <c r="FT33" s="198"/>
      <c r="FU33" s="198"/>
      <c r="FV33" s="198"/>
      <c r="FW33" s="198"/>
      <c r="FX33" s="198"/>
      <c r="FY33" s="198"/>
      <c r="FZ33" s="198"/>
      <c r="GA33" s="198"/>
      <c r="GB33" s="198"/>
      <c r="GC33" s="198"/>
      <c r="GD33" s="198"/>
      <c r="GE33" s="198"/>
      <c r="GF33" s="198"/>
      <c r="GG33" s="198"/>
      <c r="GH33" s="198"/>
      <c r="GI33" s="198"/>
      <c r="GJ33" s="198"/>
      <c r="GK33" s="198"/>
      <c r="GL33" s="198"/>
      <c r="GM33" s="198"/>
      <c r="GN33" s="198"/>
      <c r="GO33" s="198"/>
      <c r="GP33" s="198"/>
      <c r="GQ33" s="198"/>
      <c r="GR33" s="198"/>
      <c r="GS33" s="198"/>
      <c r="GT33" s="198"/>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c r="IH33" s="198"/>
      <c r="II33" s="198"/>
      <c r="IJ33" s="198"/>
      <c r="IK33" s="198"/>
      <c r="IL33" s="198"/>
    </row>
    <row r="34" spans="1:246">
      <c r="A34" s="1612">
        <v>20</v>
      </c>
      <c r="B34" s="1592"/>
      <c r="C34" s="199" t="s">
        <v>1175</v>
      </c>
      <c r="D34" s="1625"/>
      <c r="E34" s="1626"/>
      <c r="F34" s="1627"/>
      <c r="G34" s="1628"/>
      <c r="H34" s="1626"/>
      <c r="I34" s="1626"/>
      <c r="J34" s="1629"/>
      <c r="K34" s="1629"/>
      <c r="L34" s="1629"/>
      <c r="M34" s="1648" t="s">
        <v>2174</v>
      </c>
      <c r="N34" s="1594">
        <v>20</v>
      </c>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198"/>
      <c r="DB34" s="198"/>
      <c r="DC34" s="198"/>
      <c r="DD34" s="198"/>
      <c r="DE34" s="198"/>
      <c r="DF34" s="198"/>
      <c r="DG34" s="198"/>
      <c r="DH34" s="198"/>
      <c r="DI34" s="198"/>
      <c r="DJ34" s="198"/>
      <c r="DK34" s="198"/>
      <c r="DL34" s="198"/>
      <c r="DM34" s="198"/>
      <c r="DN34" s="198"/>
      <c r="DO34" s="198"/>
      <c r="DP34" s="198"/>
      <c r="DQ34" s="198"/>
      <c r="DR34" s="198"/>
      <c r="DS34" s="198"/>
      <c r="DT34" s="198"/>
      <c r="DU34" s="198"/>
      <c r="DV34" s="198"/>
      <c r="DW34" s="198"/>
      <c r="DX34" s="198"/>
      <c r="DY34" s="198"/>
      <c r="DZ34" s="198"/>
      <c r="EA34" s="198"/>
      <c r="EB34" s="198"/>
      <c r="EC34" s="198"/>
      <c r="ED34" s="198"/>
      <c r="EE34" s="198"/>
      <c r="EF34" s="198"/>
      <c r="EG34" s="198"/>
      <c r="EH34" s="198"/>
      <c r="EI34" s="198"/>
      <c r="EJ34" s="198"/>
      <c r="EK34" s="198"/>
      <c r="EL34" s="198"/>
      <c r="EM34" s="198"/>
      <c r="EN34" s="198"/>
      <c r="EO34" s="198"/>
      <c r="EP34" s="198"/>
      <c r="EQ34" s="198"/>
      <c r="ER34" s="198"/>
      <c r="ES34" s="198"/>
      <c r="ET34" s="198"/>
      <c r="EU34" s="198"/>
      <c r="EV34" s="198"/>
      <c r="EW34" s="198"/>
      <c r="EX34" s="198"/>
      <c r="EY34" s="198"/>
      <c r="EZ34" s="198"/>
      <c r="FA34" s="198"/>
      <c r="FB34" s="198"/>
      <c r="FC34" s="198"/>
      <c r="FD34" s="198"/>
      <c r="FE34" s="198"/>
      <c r="FF34" s="198"/>
      <c r="FG34" s="198"/>
      <c r="FH34" s="198"/>
      <c r="FI34" s="198"/>
      <c r="FJ34" s="198"/>
      <c r="FK34" s="198"/>
      <c r="FL34" s="198"/>
      <c r="FM34" s="198"/>
      <c r="FN34" s="198"/>
      <c r="FO34" s="198"/>
      <c r="FP34" s="198"/>
      <c r="FQ34" s="198"/>
      <c r="FR34" s="198"/>
      <c r="FS34" s="198"/>
      <c r="FT34" s="198"/>
      <c r="FU34" s="198"/>
      <c r="FV34" s="198"/>
      <c r="FW34" s="198"/>
      <c r="FX34" s="198"/>
      <c r="FY34" s="198"/>
      <c r="FZ34" s="198"/>
      <c r="GA34" s="198"/>
      <c r="GB34" s="198"/>
      <c r="GC34" s="198"/>
      <c r="GD34" s="198"/>
      <c r="GE34" s="198"/>
      <c r="GF34" s="198"/>
      <c r="GG34" s="198"/>
      <c r="GH34" s="198"/>
      <c r="GI34" s="198"/>
      <c r="GJ34" s="198"/>
      <c r="GK34" s="198"/>
      <c r="GL34" s="198"/>
      <c r="GM34" s="198"/>
      <c r="GN34" s="198"/>
      <c r="GO34" s="198"/>
      <c r="GP34" s="198"/>
      <c r="GQ34" s="198"/>
      <c r="GR34" s="198"/>
      <c r="GS34" s="198"/>
      <c r="GT34" s="198"/>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c r="IH34" s="198"/>
      <c r="II34" s="198"/>
      <c r="IJ34" s="198"/>
      <c r="IK34" s="198"/>
      <c r="IL34" s="198"/>
    </row>
    <row r="35" spans="1:246">
      <c r="A35" s="1619"/>
      <c r="B35" s="1620"/>
      <c r="C35" s="1611"/>
      <c r="D35" s="1636"/>
      <c r="E35" s="1632"/>
      <c r="F35" s="1649"/>
      <c r="G35" s="1631"/>
      <c r="H35" s="1632"/>
      <c r="I35" s="1632"/>
      <c r="J35" s="1611"/>
      <c r="K35" s="1611"/>
      <c r="L35" s="1611"/>
      <c r="M35" s="1650"/>
      <c r="N35" s="1623"/>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c r="BV35" s="198"/>
      <c r="BW35" s="198"/>
      <c r="BX35" s="198"/>
      <c r="BY35" s="198"/>
      <c r="BZ35" s="198"/>
      <c r="CA35" s="198"/>
      <c r="CB35" s="198"/>
      <c r="CC35" s="198"/>
      <c r="CD35" s="198"/>
      <c r="CE35" s="198"/>
      <c r="CF35" s="198"/>
      <c r="CG35" s="198"/>
      <c r="CH35" s="198"/>
      <c r="CI35" s="198"/>
      <c r="CJ35" s="198"/>
      <c r="CK35" s="198"/>
      <c r="CL35" s="198"/>
      <c r="CM35" s="198"/>
      <c r="CN35" s="198"/>
      <c r="CO35" s="198"/>
      <c r="CP35" s="198"/>
      <c r="CQ35" s="198"/>
      <c r="CR35" s="198"/>
      <c r="CS35" s="198"/>
      <c r="CT35" s="198"/>
      <c r="CU35" s="198"/>
      <c r="CV35" s="198"/>
      <c r="CW35" s="198"/>
      <c r="CX35" s="198"/>
      <c r="CY35" s="198"/>
      <c r="CZ35" s="198"/>
      <c r="DA35" s="198"/>
      <c r="DB35" s="198"/>
      <c r="DC35" s="198"/>
      <c r="DD35" s="198"/>
      <c r="DE35" s="198"/>
      <c r="DF35" s="198"/>
      <c r="DG35" s="198"/>
      <c r="DH35" s="198"/>
      <c r="DI35" s="198"/>
      <c r="DJ35" s="198"/>
      <c r="DK35" s="198"/>
      <c r="DL35" s="198"/>
      <c r="DM35" s="198"/>
      <c r="DN35" s="198"/>
      <c r="DO35" s="198"/>
      <c r="DP35" s="198"/>
      <c r="DQ35" s="198"/>
      <c r="DR35" s="198"/>
      <c r="DS35" s="198"/>
      <c r="DT35" s="198"/>
      <c r="DU35" s="198"/>
      <c r="DV35" s="198"/>
      <c r="DW35" s="198"/>
      <c r="DX35" s="198"/>
      <c r="DY35" s="198"/>
      <c r="DZ35" s="198"/>
      <c r="EA35" s="198"/>
      <c r="EB35" s="198"/>
      <c r="EC35" s="198"/>
      <c r="ED35" s="198"/>
      <c r="EE35" s="198"/>
      <c r="EF35" s="198"/>
      <c r="EG35" s="198"/>
      <c r="EH35" s="198"/>
      <c r="EI35" s="198"/>
      <c r="EJ35" s="198"/>
      <c r="EK35" s="198"/>
      <c r="EL35" s="198"/>
      <c r="EM35" s="198"/>
      <c r="EN35" s="198"/>
      <c r="EO35" s="198"/>
      <c r="EP35" s="198"/>
      <c r="EQ35" s="198"/>
      <c r="ER35" s="198"/>
      <c r="ES35" s="198"/>
      <c r="ET35" s="198"/>
      <c r="EU35" s="198"/>
      <c r="EV35" s="198"/>
      <c r="EW35" s="198"/>
      <c r="EX35" s="198"/>
      <c r="EY35" s="198"/>
      <c r="EZ35" s="198"/>
      <c r="FA35" s="198"/>
      <c r="FB35" s="198"/>
      <c r="FC35" s="198"/>
      <c r="FD35" s="198"/>
      <c r="FE35" s="198"/>
      <c r="FF35" s="198"/>
      <c r="FG35" s="198"/>
      <c r="FH35" s="198"/>
      <c r="FI35" s="198"/>
      <c r="FJ35" s="198"/>
      <c r="FK35" s="198"/>
      <c r="FL35" s="198"/>
      <c r="FM35" s="198"/>
      <c r="FN35" s="198"/>
      <c r="FO35" s="198"/>
      <c r="FP35" s="198"/>
      <c r="FQ35" s="198"/>
      <c r="FR35" s="198"/>
      <c r="FS35" s="198"/>
      <c r="FT35" s="198"/>
      <c r="FU35" s="198"/>
      <c r="FV35" s="198"/>
      <c r="FW35" s="198"/>
      <c r="FX35" s="198"/>
      <c r="FY35" s="198"/>
      <c r="FZ35" s="198"/>
      <c r="GA35" s="198"/>
      <c r="GB35" s="198"/>
      <c r="GC35" s="198"/>
      <c r="GD35" s="198"/>
      <c r="GE35" s="198"/>
      <c r="GF35" s="198"/>
      <c r="GG35" s="198"/>
      <c r="GH35" s="198"/>
      <c r="GI35" s="198"/>
      <c r="GJ35" s="198"/>
      <c r="GK35" s="198"/>
      <c r="GL35" s="198"/>
      <c r="GM35" s="198"/>
      <c r="GN35" s="198"/>
      <c r="GO35" s="198"/>
      <c r="GP35" s="198"/>
      <c r="GQ35" s="198"/>
      <c r="GR35" s="198"/>
      <c r="GS35" s="198"/>
      <c r="GT35" s="198"/>
      <c r="GU35" s="198"/>
      <c r="GV35" s="198"/>
      <c r="GW35" s="198"/>
      <c r="GX35" s="198"/>
      <c r="GY35" s="198"/>
      <c r="GZ35" s="198"/>
      <c r="HA35" s="198"/>
      <c r="HB35" s="198"/>
      <c r="HC35" s="198"/>
      <c r="HD35" s="198"/>
      <c r="HE35" s="198"/>
      <c r="HF35" s="198"/>
      <c r="HG35" s="198"/>
      <c r="HH35" s="198"/>
      <c r="HI35" s="198"/>
      <c r="HJ35" s="198"/>
      <c r="HK35" s="198"/>
      <c r="HL35" s="198"/>
      <c r="HM35" s="198"/>
      <c r="HN35" s="198"/>
      <c r="HO35" s="198"/>
      <c r="HP35" s="198"/>
      <c r="HQ35" s="198"/>
      <c r="HR35" s="198"/>
      <c r="HS35" s="198"/>
      <c r="HT35" s="198"/>
      <c r="HU35" s="198"/>
      <c r="HV35" s="198"/>
      <c r="HW35" s="198"/>
      <c r="HX35" s="198"/>
      <c r="HY35" s="198"/>
      <c r="HZ35" s="198"/>
      <c r="IA35" s="198"/>
      <c r="IB35" s="198"/>
      <c r="IC35" s="198"/>
      <c r="ID35" s="198"/>
      <c r="IE35" s="198"/>
      <c r="IF35" s="198"/>
      <c r="IG35" s="198"/>
      <c r="IH35" s="198"/>
      <c r="II35" s="198"/>
      <c r="IJ35" s="198"/>
      <c r="IK35" s="198"/>
      <c r="IL35" s="198"/>
    </row>
    <row r="36" spans="1:246">
      <c r="A36" s="1619">
        <v>21</v>
      </c>
      <c r="B36" s="1620"/>
      <c r="C36" s="1611" t="s">
        <v>1176</v>
      </c>
      <c r="D36" s="1636"/>
      <c r="E36" s="1636">
        <f>M36-D36</f>
        <v>0</v>
      </c>
      <c r="F36" s="1634"/>
      <c r="G36" s="1635"/>
      <c r="H36" s="266"/>
      <c r="I36" s="266"/>
      <c r="J36" s="266"/>
      <c r="K36" s="1636"/>
      <c r="L36" s="266"/>
      <c r="M36" s="267"/>
      <c r="N36" s="1623">
        <v>21</v>
      </c>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c r="BV36" s="198"/>
      <c r="BW36" s="198"/>
      <c r="BX36" s="198"/>
      <c r="BY36" s="198"/>
      <c r="BZ36" s="198"/>
      <c r="CA36" s="198"/>
      <c r="CB36" s="198"/>
      <c r="CC36" s="198"/>
      <c r="CD36" s="198"/>
      <c r="CE36" s="198"/>
      <c r="CF36" s="198"/>
      <c r="CG36" s="198"/>
      <c r="CH36" s="198"/>
      <c r="CI36" s="198"/>
      <c r="CJ36" s="198"/>
      <c r="CK36" s="198"/>
      <c r="CL36" s="198"/>
      <c r="CM36" s="198"/>
      <c r="CN36" s="198"/>
      <c r="CO36" s="198"/>
      <c r="CP36" s="198"/>
      <c r="CQ36" s="198"/>
      <c r="CR36" s="198"/>
      <c r="CS36" s="198"/>
      <c r="CT36" s="198"/>
      <c r="CU36" s="198"/>
      <c r="CV36" s="198"/>
      <c r="CW36" s="198"/>
      <c r="CX36" s="198"/>
      <c r="CY36" s="198"/>
      <c r="CZ36" s="198"/>
      <c r="DA36" s="198"/>
      <c r="DB36" s="198"/>
      <c r="DC36" s="198"/>
      <c r="DD36" s="198"/>
      <c r="DE36" s="198"/>
      <c r="DF36" s="198"/>
      <c r="DG36" s="198"/>
      <c r="DH36" s="198"/>
      <c r="DI36" s="198"/>
      <c r="DJ36" s="198"/>
      <c r="DK36" s="198"/>
      <c r="DL36" s="198"/>
      <c r="DM36" s="198"/>
      <c r="DN36" s="198"/>
      <c r="DO36" s="198"/>
      <c r="DP36" s="198"/>
      <c r="DQ36" s="198"/>
      <c r="DR36" s="198"/>
      <c r="DS36" s="198"/>
      <c r="DT36" s="198"/>
      <c r="DU36" s="198"/>
      <c r="DV36" s="198"/>
      <c r="DW36" s="198"/>
      <c r="DX36" s="198"/>
      <c r="DY36" s="198"/>
      <c r="DZ36" s="198"/>
      <c r="EA36" s="198"/>
      <c r="EB36" s="198"/>
      <c r="EC36" s="198"/>
      <c r="ED36" s="198"/>
      <c r="EE36" s="198"/>
      <c r="EF36" s="198"/>
      <c r="EG36" s="198"/>
      <c r="EH36" s="198"/>
      <c r="EI36" s="198"/>
      <c r="EJ36" s="198"/>
      <c r="EK36" s="198"/>
      <c r="EL36" s="198"/>
      <c r="EM36" s="198"/>
      <c r="EN36" s="198"/>
      <c r="EO36" s="198"/>
      <c r="EP36" s="198"/>
      <c r="EQ36" s="198"/>
      <c r="ER36" s="198"/>
      <c r="ES36" s="198"/>
      <c r="ET36" s="198"/>
      <c r="EU36" s="198"/>
      <c r="EV36" s="198"/>
      <c r="EW36" s="198"/>
      <c r="EX36" s="198"/>
      <c r="EY36" s="198"/>
      <c r="EZ36" s="198"/>
      <c r="FA36" s="198"/>
      <c r="FB36" s="198"/>
      <c r="FC36" s="198"/>
      <c r="FD36" s="198"/>
      <c r="FE36" s="198"/>
      <c r="FF36" s="198"/>
      <c r="FG36" s="198"/>
      <c r="FH36" s="198"/>
      <c r="FI36" s="198"/>
      <c r="FJ36" s="198"/>
      <c r="FK36" s="198"/>
      <c r="FL36" s="198"/>
      <c r="FM36" s="198"/>
      <c r="FN36" s="198"/>
      <c r="FO36" s="198"/>
      <c r="FP36" s="198"/>
      <c r="FQ36" s="198"/>
      <c r="FR36" s="198"/>
      <c r="FS36" s="198"/>
      <c r="FT36" s="198"/>
      <c r="FU36" s="198"/>
      <c r="FV36" s="198"/>
      <c r="FW36" s="198"/>
      <c r="FX36" s="198"/>
      <c r="FY36" s="198"/>
      <c r="FZ36" s="198"/>
      <c r="GA36" s="198"/>
      <c r="GB36" s="198"/>
      <c r="GC36" s="198"/>
      <c r="GD36" s="198"/>
      <c r="GE36" s="198"/>
      <c r="GF36" s="198"/>
      <c r="GG36" s="198"/>
      <c r="GH36" s="198"/>
      <c r="GI36" s="198"/>
      <c r="GJ36" s="198"/>
      <c r="GK36" s="198"/>
      <c r="GL36" s="198"/>
      <c r="GM36" s="198"/>
      <c r="GN36" s="198"/>
      <c r="GO36" s="198"/>
      <c r="GP36" s="198"/>
      <c r="GQ36" s="198"/>
      <c r="GR36" s="198"/>
      <c r="GS36" s="198"/>
      <c r="GT36" s="198"/>
      <c r="GU36" s="198"/>
      <c r="GV36" s="198"/>
      <c r="GW36" s="198"/>
      <c r="GX36" s="198"/>
      <c r="GY36" s="198"/>
      <c r="GZ36" s="198"/>
      <c r="HA36" s="198"/>
      <c r="HB36" s="198"/>
      <c r="HC36" s="198"/>
      <c r="HD36" s="198"/>
      <c r="HE36" s="198"/>
      <c r="HF36" s="198"/>
      <c r="HG36" s="198"/>
      <c r="HH36" s="198"/>
      <c r="HI36" s="198"/>
      <c r="HJ36" s="198"/>
      <c r="HK36" s="198"/>
      <c r="HL36" s="198"/>
      <c r="HM36" s="198"/>
      <c r="HN36" s="198"/>
      <c r="HO36" s="198"/>
      <c r="HP36" s="198"/>
      <c r="HQ36" s="198"/>
      <c r="HR36" s="198"/>
      <c r="HS36" s="198"/>
      <c r="HT36" s="198"/>
      <c r="HU36" s="198"/>
      <c r="HV36" s="198"/>
      <c r="HW36" s="198"/>
      <c r="HX36" s="198"/>
      <c r="HY36" s="198"/>
      <c r="HZ36" s="198"/>
      <c r="IA36" s="198"/>
      <c r="IB36" s="198"/>
      <c r="IC36" s="198"/>
      <c r="ID36" s="198"/>
      <c r="IE36" s="198"/>
      <c r="IF36" s="198"/>
      <c r="IG36" s="198"/>
      <c r="IH36" s="198"/>
      <c r="II36" s="198"/>
      <c r="IJ36" s="198"/>
      <c r="IK36" s="198"/>
      <c r="IL36" s="198"/>
    </row>
    <row r="37" spans="1:246" ht="15.75">
      <c r="A37" s="1619">
        <v>22</v>
      </c>
      <c r="B37" s="1620"/>
      <c r="C37" s="1611" t="s">
        <v>1177</v>
      </c>
      <c r="D37" s="1636"/>
      <c r="E37" s="1636">
        <f>M37-D37</f>
        <v>0</v>
      </c>
      <c r="F37" s="1637"/>
      <c r="G37" s="1631"/>
      <c r="H37" s="1636"/>
      <c r="I37" s="1636"/>
      <c r="J37" s="1636"/>
      <c r="K37" s="1636"/>
      <c r="L37" s="1636"/>
      <c r="M37" s="1638"/>
      <c r="N37" s="1623">
        <v>22</v>
      </c>
      <c r="O37" s="1651"/>
      <c r="P37" s="1652"/>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c r="BV37" s="198"/>
      <c r="BW37" s="198"/>
      <c r="BX37" s="198"/>
      <c r="BY37" s="198"/>
      <c r="BZ37" s="198"/>
      <c r="CA37" s="198"/>
      <c r="CB37" s="198"/>
      <c r="CC37" s="198"/>
      <c r="CD37" s="198"/>
      <c r="CE37" s="198"/>
      <c r="CF37" s="198"/>
      <c r="CG37" s="198"/>
      <c r="CH37" s="198"/>
      <c r="CI37" s="198"/>
      <c r="CJ37" s="198"/>
      <c r="CK37" s="198"/>
      <c r="CL37" s="198"/>
      <c r="CM37" s="198"/>
      <c r="CN37" s="198"/>
      <c r="CO37" s="198"/>
      <c r="CP37" s="198"/>
      <c r="CQ37" s="198"/>
      <c r="CR37" s="198"/>
      <c r="CS37" s="198"/>
      <c r="CT37" s="198"/>
      <c r="CU37" s="198"/>
      <c r="CV37" s="198"/>
      <c r="CW37" s="198"/>
      <c r="CX37" s="198"/>
      <c r="CY37" s="198"/>
      <c r="CZ37" s="198"/>
      <c r="DA37" s="198"/>
      <c r="DB37" s="198"/>
      <c r="DC37" s="198"/>
      <c r="DD37" s="198"/>
      <c r="DE37" s="198"/>
      <c r="DF37" s="198"/>
      <c r="DG37" s="198"/>
      <c r="DH37" s="198"/>
      <c r="DI37" s="198"/>
      <c r="DJ37" s="198"/>
      <c r="DK37" s="198"/>
      <c r="DL37" s="198"/>
      <c r="DM37" s="198"/>
      <c r="DN37" s="198"/>
      <c r="DO37" s="198"/>
      <c r="DP37" s="198"/>
      <c r="DQ37" s="198"/>
      <c r="DR37" s="198"/>
      <c r="DS37" s="198"/>
      <c r="DT37" s="198"/>
      <c r="DU37" s="198"/>
      <c r="DV37" s="198"/>
      <c r="DW37" s="198"/>
      <c r="DX37" s="198"/>
      <c r="DY37" s="198"/>
      <c r="DZ37" s="198"/>
      <c r="EA37" s="198"/>
      <c r="EB37" s="198"/>
      <c r="EC37" s="198"/>
      <c r="ED37" s="198"/>
      <c r="EE37" s="198"/>
      <c r="EF37" s="198"/>
      <c r="EG37" s="198"/>
      <c r="EH37" s="198"/>
      <c r="EI37" s="198"/>
      <c r="EJ37" s="198"/>
      <c r="EK37" s="198"/>
      <c r="EL37" s="198"/>
      <c r="EM37" s="198"/>
      <c r="EN37" s="198"/>
      <c r="EO37" s="198"/>
      <c r="EP37" s="198"/>
      <c r="EQ37" s="198"/>
      <c r="ER37" s="198"/>
      <c r="ES37" s="198"/>
      <c r="ET37" s="198"/>
      <c r="EU37" s="198"/>
      <c r="EV37" s="198"/>
      <c r="EW37" s="198"/>
      <c r="EX37" s="198"/>
      <c r="EY37" s="198"/>
      <c r="EZ37" s="198"/>
      <c r="FA37" s="198"/>
      <c r="FB37" s="198"/>
      <c r="FC37" s="198"/>
      <c r="FD37" s="198"/>
      <c r="FE37" s="198"/>
      <c r="FF37" s="198"/>
      <c r="FG37" s="198"/>
      <c r="FH37" s="198"/>
      <c r="FI37" s="198"/>
      <c r="FJ37" s="198"/>
      <c r="FK37" s="198"/>
      <c r="FL37" s="198"/>
      <c r="FM37" s="198"/>
      <c r="FN37" s="198"/>
      <c r="FO37" s="198"/>
      <c r="FP37" s="198"/>
      <c r="FQ37" s="198"/>
      <c r="FR37" s="198"/>
      <c r="FS37" s="198"/>
      <c r="FT37" s="198"/>
      <c r="FU37" s="198"/>
      <c r="FV37" s="198"/>
      <c r="FW37" s="198"/>
      <c r="FX37" s="198"/>
      <c r="FY37" s="198"/>
      <c r="FZ37" s="198"/>
      <c r="GA37" s="198"/>
      <c r="GB37" s="198"/>
      <c r="GC37" s="198"/>
      <c r="GD37" s="198"/>
      <c r="GE37" s="198"/>
      <c r="GF37" s="198"/>
      <c r="GG37" s="198"/>
      <c r="GH37" s="198"/>
      <c r="GI37" s="198"/>
      <c r="GJ37" s="198"/>
      <c r="GK37" s="198"/>
      <c r="GL37" s="198"/>
      <c r="GM37" s="198"/>
      <c r="GN37" s="198"/>
      <c r="GO37" s="198"/>
      <c r="GP37" s="198"/>
      <c r="GQ37" s="198"/>
      <c r="GR37" s="198"/>
      <c r="GS37" s="198"/>
      <c r="GT37" s="198"/>
      <c r="GU37" s="198"/>
      <c r="GV37" s="198"/>
      <c r="GW37" s="198"/>
      <c r="GX37" s="198"/>
      <c r="GY37" s="198"/>
      <c r="GZ37" s="198"/>
      <c r="HA37" s="198"/>
      <c r="HB37" s="198"/>
      <c r="HC37" s="198"/>
      <c r="HD37" s="198"/>
      <c r="HE37" s="198"/>
      <c r="HF37" s="198"/>
      <c r="HG37" s="198"/>
      <c r="HH37" s="198"/>
      <c r="HI37" s="198"/>
      <c r="HJ37" s="198"/>
      <c r="HK37" s="198"/>
      <c r="HL37" s="198"/>
      <c r="HM37" s="198"/>
      <c r="HN37" s="198"/>
      <c r="HO37" s="198"/>
      <c r="HP37" s="198"/>
      <c r="HQ37" s="198"/>
      <c r="HR37" s="198"/>
      <c r="HS37" s="198"/>
      <c r="HT37" s="198"/>
      <c r="HU37" s="198"/>
      <c r="HV37" s="198"/>
      <c r="HW37" s="198"/>
      <c r="HX37" s="198"/>
      <c r="HY37" s="198"/>
      <c r="HZ37" s="198"/>
      <c r="IA37" s="198"/>
      <c r="IB37" s="198"/>
      <c r="IC37" s="198"/>
      <c r="ID37" s="198"/>
      <c r="IE37" s="198"/>
      <c r="IF37" s="198"/>
      <c r="IG37" s="198"/>
      <c r="IH37" s="198"/>
      <c r="II37" s="198"/>
      <c r="IJ37" s="198"/>
      <c r="IK37" s="198"/>
      <c r="IL37" s="198"/>
    </row>
    <row r="38" spans="1:246">
      <c r="A38" s="1619">
        <v>23</v>
      </c>
      <c r="B38" s="1620"/>
      <c r="C38" s="1611" t="s">
        <v>1178</v>
      </c>
      <c r="D38" s="266"/>
      <c r="E38" s="266"/>
      <c r="F38" s="1634"/>
      <c r="G38" s="1635"/>
      <c r="H38" s="266"/>
      <c r="I38" s="1636"/>
      <c r="J38" s="266"/>
      <c r="K38" s="1636"/>
      <c r="L38" s="266"/>
      <c r="M38" s="267"/>
      <c r="N38" s="1623">
        <v>23</v>
      </c>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c r="BV38" s="198"/>
      <c r="BW38" s="198"/>
      <c r="BX38" s="198"/>
      <c r="BY38" s="198"/>
      <c r="BZ38" s="198"/>
      <c r="CA38" s="198"/>
      <c r="CB38" s="198"/>
      <c r="CC38" s="198"/>
      <c r="CD38" s="198"/>
      <c r="CE38" s="198"/>
      <c r="CF38" s="198"/>
      <c r="CG38" s="198"/>
      <c r="CH38" s="198"/>
      <c r="CI38" s="198"/>
      <c r="CJ38" s="198"/>
      <c r="CK38" s="198"/>
      <c r="CL38" s="198"/>
      <c r="CM38" s="198"/>
      <c r="CN38" s="198"/>
      <c r="CO38" s="198"/>
      <c r="CP38" s="198"/>
      <c r="CQ38" s="198"/>
      <c r="CR38" s="198"/>
      <c r="CS38" s="198"/>
      <c r="CT38" s="198"/>
      <c r="CU38" s="198"/>
      <c r="CV38" s="198"/>
      <c r="CW38" s="198"/>
      <c r="CX38" s="198"/>
      <c r="CY38" s="198"/>
      <c r="CZ38" s="198"/>
      <c r="DA38" s="198"/>
      <c r="DB38" s="198"/>
      <c r="DC38" s="198"/>
      <c r="DD38" s="198"/>
      <c r="DE38" s="198"/>
      <c r="DF38" s="198"/>
      <c r="DG38" s="198"/>
      <c r="DH38" s="198"/>
      <c r="DI38" s="198"/>
      <c r="DJ38" s="198"/>
      <c r="DK38" s="198"/>
      <c r="DL38" s="198"/>
      <c r="DM38" s="198"/>
      <c r="DN38" s="198"/>
      <c r="DO38" s="198"/>
      <c r="DP38" s="198"/>
      <c r="DQ38" s="198"/>
      <c r="DR38" s="198"/>
      <c r="DS38" s="198"/>
      <c r="DT38" s="198"/>
      <c r="DU38" s="198"/>
      <c r="DV38" s="198"/>
      <c r="DW38" s="198"/>
      <c r="DX38" s="198"/>
      <c r="DY38" s="198"/>
      <c r="DZ38" s="198"/>
      <c r="EA38" s="198"/>
      <c r="EB38" s="198"/>
      <c r="EC38" s="198"/>
      <c r="ED38" s="198"/>
      <c r="EE38" s="198"/>
      <c r="EF38" s="198"/>
      <c r="EG38" s="198"/>
      <c r="EH38" s="198"/>
      <c r="EI38" s="198"/>
      <c r="EJ38" s="198"/>
      <c r="EK38" s="198"/>
      <c r="EL38" s="198"/>
      <c r="EM38" s="198"/>
      <c r="EN38" s="198"/>
      <c r="EO38" s="198"/>
      <c r="EP38" s="198"/>
      <c r="EQ38" s="198"/>
      <c r="ER38" s="198"/>
      <c r="ES38" s="198"/>
      <c r="ET38" s="198"/>
      <c r="EU38" s="198"/>
      <c r="EV38" s="198"/>
      <c r="EW38" s="198"/>
      <c r="EX38" s="198"/>
      <c r="EY38" s="198"/>
      <c r="EZ38" s="198"/>
      <c r="FA38" s="198"/>
      <c r="FB38" s="198"/>
      <c r="FC38" s="198"/>
      <c r="FD38" s="198"/>
      <c r="FE38" s="198"/>
      <c r="FF38" s="198"/>
      <c r="FG38" s="198"/>
      <c r="FH38" s="198"/>
      <c r="FI38" s="198"/>
      <c r="FJ38" s="198"/>
      <c r="FK38" s="198"/>
      <c r="FL38" s="198"/>
      <c r="FM38" s="198"/>
      <c r="FN38" s="198"/>
      <c r="FO38" s="198"/>
      <c r="FP38" s="198"/>
      <c r="FQ38" s="198"/>
      <c r="FR38" s="198"/>
      <c r="FS38" s="198"/>
      <c r="FT38" s="198"/>
      <c r="FU38" s="198"/>
      <c r="FV38" s="198"/>
      <c r="FW38" s="198"/>
      <c r="FX38" s="198"/>
      <c r="FY38" s="198"/>
      <c r="FZ38" s="198"/>
      <c r="GA38" s="198"/>
      <c r="GB38" s="198"/>
      <c r="GC38" s="198"/>
      <c r="GD38" s="198"/>
      <c r="GE38" s="198"/>
      <c r="GF38" s="198"/>
      <c r="GG38" s="198"/>
      <c r="GH38" s="198"/>
      <c r="GI38" s="198"/>
      <c r="GJ38" s="198"/>
      <c r="GK38" s="198"/>
      <c r="GL38" s="198"/>
      <c r="GM38" s="198"/>
      <c r="GN38" s="198"/>
      <c r="GO38" s="198"/>
      <c r="GP38" s="198"/>
      <c r="GQ38" s="198"/>
      <c r="GR38" s="198"/>
      <c r="GS38" s="198"/>
      <c r="GT38" s="198"/>
      <c r="GU38" s="198"/>
      <c r="GV38" s="198"/>
      <c r="GW38" s="198"/>
      <c r="GX38" s="198"/>
      <c r="GY38" s="198"/>
      <c r="GZ38" s="198"/>
      <c r="HA38" s="198"/>
      <c r="HB38" s="198"/>
      <c r="HC38" s="198"/>
      <c r="HD38" s="198"/>
      <c r="HE38" s="198"/>
      <c r="HF38" s="198"/>
      <c r="HG38" s="198"/>
      <c r="HH38" s="198"/>
      <c r="HI38" s="198"/>
      <c r="HJ38" s="198"/>
      <c r="HK38" s="198"/>
      <c r="HL38" s="198"/>
      <c r="HM38" s="198"/>
      <c r="HN38" s="198"/>
      <c r="HO38" s="198"/>
      <c r="HP38" s="198"/>
      <c r="HQ38" s="198"/>
      <c r="HR38" s="198"/>
      <c r="HS38" s="198"/>
      <c r="HT38" s="198"/>
      <c r="HU38" s="198"/>
      <c r="HV38" s="198"/>
      <c r="HW38" s="198"/>
      <c r="HX38" s="198"/>
      <c r="HY38" s="198"/>
      <c r="HZ38" s="198"/>
      <c r="IA38" s="198"/>
      <c r="IB38" s="198"/>
      <c r="IC38" s="198"/>
      <c r="ID38" s="198"/>
      <c r="IE38" s="198"/>
      <c r="IF38" s="198"/>
      <c r="IG38" s="198"/>
      <c r="IH38" s="198"/>
      <c r="II38" s="198"/>
      <c r="IJ38" s="198"/>
      <c r="IK38" s="198"/>
      <c r="IL38" s="198"/>
    </row>
    <row r="39" spans="1:246">
      <c r="A39" s="1653" t="s">
        <v>1179</v>
      </c>
      <c r="B39" s="1596"/>
      <c r="C39" s="1596"/>
      <c r="D39" s="1596"/>
      <c r="E39" s="1596"/>
      <c r="F39" s="1654"/>
      <c r="G39" s="1653" t="s">
        <v>1180</v>
      </c>
      <c r="H39" s="1596"/>
      <c r="I39" s="1596"/>
      <c r="J39" s="1596"/>
      <c r="K39" s="1596"/>
      <c r="L39" s="1596"/>
      <c r="M39" s="1596"/>
      <c r="N39" s="1654"/>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c r="CC39" s="198"/>
      <c r="CD39" s="198"/>
      <c r="CE39" s="198"/>
      <c r="CF39" s="198"/>
      <c r="CG39" s="198"/>
      <c r="CH39" s="198"/>
      <c r="CI39" s="198"/>
      <c r="CJ39" s="198"/>
      <c r="CK39" s="198"/>
      <c r="CL39" s="198"/>
      <c r="CM39" s="198"/>
      <c r="CN39" s="198"/>
      <c r="CO39" s="198"/>
      <c r="CP39" s="198"/>
      <c r="CQ39" s="198"/>
      <c r="CR39" s="198"/>
      <c r="CS39" s="198"/>
      <c r="CT39" s="198"/>
      <c r="CU39" s="198"/>
      <c r="CV39" s="198"/>
      <c r="CW39" s="198"/>
      <c r="CX39" s="198"/>
      <c r="CY39" s="198"/>
      <c r="CZ39" s="198"/>
      <c r="DA39" s="198"/>
      <c r="DB39" s="198"/>
      <c r="DC39" s="198"/>
      <c r="DD39" s="198"/>
      <c r="DE39" s="198"/>
      <c r="DF39" s="198"/>
      <c r="DG39" s="198"/>
      <c r="DH39" s="198"/>
      <c r="DI39" s="198"/>
      <c r="DJ39" s="198"/>
      <c r="DK39" s="198"/>
      <c r="DL39" s="198"/>
      <c r="DM39" s="198"/>
      <c r="DN39" s="198"/>
      <c r="DO39" s="198"/>
      <c r="DP39" s="198"/>
      <c r="DQ39" s="198"/>
      <c r="DR39" s="198"/>
      <c r="DS39" s="198"/>
      <c r="DT39" s="198"/>
      <c r="DU39" s="198"/>
      <c r="DV39" s="198"/>
      <c r="DW39" s="198"/>
      <c r="DX39" s="198"/>
      <c r="DY39" s="198"/>
      <c r="DZ39" s="198"/>
      <c r="EA39" s="198"/>
      <c r="EB39" s="198"/>
      <c r="EC39" s="198"/>
      <c r="ED39" s="198"/>
      <c r="EE39" s="198"/>
      <c r="EF39" s="198"/>
      <c r="EG39" s="198"/>
      <c r="EH39" s="198"/>
      <c r="EI39" s="198"/>
      <c r="EJ39" s="198"/>
      <c r="EK39" s="198"/>
      <c r="EL39" s="198"/>
      <c r="EM39" s="198"/>
      <c r="EN39" s="198"/>
      <c r="EO39" s="198"/>
      <c r="EP39" s="198"/>
      <c r="EQ39" s="198"/>
      <c r="ER39" s="198"/>
      <c r="ES39" s="198"/>
      <c r="ET39" s="198"/>
      <c r="EU39" s="198"/>
      <c r="EV39" s="198"/>
      <c r="EW39" s="198"/>
      <c r="EX39" s="198"/>
      <c r="EY39" s="198"/>
      <c r="EZ39" s="198"/>
      <c r="FA39" s="198"/>
      <c r="FB39" s="198"/>
      <c r="FC39" s="198"/>
      <c r="FD39" s="198"/>
      <c r="FE39" s="198"/>
      <c r="FF39" s="198"/>
      <c r="FG39" s="198"/>
      <c r="FH39" s="198"/>
      <c r="FI39" s="198"/>
      <c r="FJ39" s="198"/>
      <c r="FK39" s="198"/>
      <c r="FL39" s="198"/>
      <c r="FM39" s="198"/>
      <c r="FN39" s="198"/>
      <c r="FO39" s="198"/>
      <c r="FP39" s="198"/>
      <c r="FQ39" s="198"/>
      <c r="FR39" s="198"/>
      <c r="FS39" s="198"/>
      <c r="FT39" s="198"/>
      <c r="FU39" s="198"/>
      <c r="FV39" s="198"/>
      <c r="FW39" s="198"/>
      <c r="FX39" s="198"/>
      <c r="FY39" s="198"/>
      <c r="FZ39" s="198"/>
      <c r="GA39" s="198"/>
      <c r="GB39" s="198"/>
      <c r="GC39" s="198"/>
      <c r="GD39" s="198"/>
      <c r="GE39" s="198"/>
      <c r="GF39" s="198"/>
      <c r="GG39" s="198"/>
      <c r="GH39" s="198"/>
      <c r="GI39" s="198"/>
      <c r="GJ39" s="198"/>
      <c r="GK39" s="198"/>
      <c r="GL39" s="198"/>
      <c r="GM39" s="198"/>
      <c r="GN39" s="198"/>
      <c r="GO39" s="198"/>
      <c r="GP39" s="198"/>
      <c r="GQ39" s="198"/>
      <c r="GR39" s="198"/>
      <c r="GS39" s="198"/>
      <c r="GT39" s="198"/>
      <c r="GU39" s="198"/>
      <c r="GV39" s="198"/>
      <c r="GW39" s="198"/>
      <c r="GX39" s="198"/>
      <c r="GY39" s="198"/>
      <c r="GZ39" s="198"/>
      <c r="HA39" s="198"/>
      <c r="HB39" s="198"/>
      <c r="HC39" s="198"/>
      <c r="HD39" s="198"/>
      <c r="HE39" s="198"/>
      <c r="HF39" s="198"/>
      <c r="HG39" s="198"/>
      <c r="HH39" s="198"/>
      <c r="HI39" s="198"/>
      <c r="HJ39" s="198"/>
      <c r="HK39" s="198"/>
      <c r="HL39" s="198"/>
      <c r="HM39" s="198"/>
      <c r="HN39" s="198"/>
      <c r="HO39" s="198"/>
      <c r="HP39" s="198"/>
      <c r="HQ39" s="198"/>
      <c r="HR39" s="198"/>
      <c r="HS39" s="198"/>
      <c r="HT39" s="198"/>
      <c r="HU39" s="198"/>
      <c r="HV39" s="198"/>
      <c r="HW39" s="198"/>
      <c r="HX39" s="198"/>
      <c r="HY39" s="198"/>
      <c r="HZ39" s="198"/>
      <c r="IA39" s="198"/>
      <c r="IB39" s="198"/>
      <c r="IC39" s="198"/>
      <c r="ID39" s="198"/>
      <c r="IE39" s="198"/>
      <c r="IF39" s="198"/>
      <c r="IG39" s="198"/>
      <c r="IH39" s="198"/>
      <c r="II39" s="198"/>
      <c r="IJ39" s="198"/>
      <c r="IK39" s="198"/>
      <c r="IL39" s="198"/>
    </row>
    <row r="40" spans="1:246">
      <c r="A40" s="1600"/>
      <c r="C40" s="1596"/>
      <c r="D40" s="1596"/>
      <c r="E40" s="1596"/>
      <c r="F40" s="1654"/>
      <c r="G40" s="1653"/>
      <c r="H40" s="1596"/>
      <c r="I40" s="1596"/>
      <c r="J40" s="1596"/>
      <c r="K40" s="1596"/>
      <c r="L40" s="1596"/>
      <c r="M40" s="1596"/>
      <c r="N40" s="1654"/>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c r="DK40" s="198"/>
      <c r="DL40" s="198"/>
      <c r="DM40" s="198"/>
      <c r="DN40" s="198"/>
      <c r="DO40" s="198"/>
      <c r="DP40" s="198"/>
      <c r="DQ40" s="198"/>
      <c r="DR40" s="198"/>
      <c r="DS40" s="198"/>
      <c r="DT40" s="198"/>
      <c r="DU40" s="198"/>
      <c r="DV40" s="198"/>
      <c r="DW40" s="198"/>
      <c r="DX40" s="198"/>
      <c r="DY40" s="198"/>
      <c r="DZ40" s="198"/>
      <c r="EA40" s="198"/>
      <c r="EB40" s="198"/>
      <c r="EC40" s="198"/>
      <c r="ED40" s="198"/>
      <c r="EE40" s="198"/>
      <c r="EF40" s="198"/>
      <c r="EG40" s="198"/>
      <c r="EH40" s="198"/>
      <c r="EI40" s="198"/>
      <c r="EJ40" s="198"/>
      <c r="EK40" s="198"/>
      <c r="EL40" s="198"/>
      <c r="EM40" s="198"/>
      <c r="EN40" s="198"/>
      <c r="EO40" s="198"/>
      <c r="EP40" s="198"/>
      <c r="EQ40" s="198"/>
      <c r="ER40" s="198"/>
      <c r="ES40" s="198"/>
      <c r="ET40" s="198"/>
      <c r="EU40" s="198"/>
      <c r="EV40" s="198"/>
      <c r="EW40" s="198"/>
      <c r="EX40" s="198"/>
      <c r="EY40" s="198"/>
      <c r="EZ40" s="198"/>
      <c r="FA40" s="198"/>
      <c r="FB40" s="198"/>
      <c r="FC40" s="198"/>
      <c r="FD40" s="198"/>
      <c r="FE40" s="198"/>
      <c r="FF40" s="198"/>
      <c r="FG40" s="198"/>
      <c r="FH40" s="198"/>
      <c r="FI40" s="198"/>
      <c r="FJ40" s="198"/>
      <c r="FK40" s="198"/>
      <c r="FL40" s="198"/>
      <c r="FM40" s="198"/>
      <c r="FN40" s="198"/>
      <c r="FO40" s="198"/>
      <c r="FP40" s="198"/>
      <c r="FQ40" s="198"/>
      <c r="FR40" s="198"/>
      <c r="FS40" s="198"/>
      <c r="FT40" s="198"/>
      <c r="FU40" s="198"/>
      <c r="FV40" s="198"/>
      <c r="FW40" s="198"/>
      <c r="FX40" s="198"/>
      <c r="FY40" s="198"/>
      <c r="FZ40" s="198"/>
      <c r="GA40" s="198"/>
      <c r="GB40" s="198"/>
      <c r="GC40" s="198"/>
      <c r="GD40" s="198"/>
      <c r="GE40" s="198"/>
      <c r="GF40" s="198"/>
      <c r="GG40" s="198"/>
      <c r="GH40" s="198"/>
      <c r="GI40" s="198"/>
      <c r="GJ40" s="198"/>
      <c r="GK40" s="198"/>
      <c r="GL40" s="198"/>
      <c r="GM40" s="198"/>
      <c r="GN40" s="198"/>
      <c r="GO40" s="198"/>
      <c r="GP40" s="198"/>
      <c r="GQ40" s="198"/>
      <c r="GR40" s="198"/>
      <c r="GS40" s="198"/>
      <c r="GT40" s="198"/>
      <c r="GU40" s="198"/>
      <c r="GV40" s="198"/>
      <c r="GW40" s="198"/>
      <c r="GX40" s="198"/>
      <c r="GY40" s="198"/>
      <c r="GZ40" s="198"/>
      <c r="HA40" s="198"/>
      <c r="HB40" s="198"/>
      <c r="HC40" s="198"/>
      <c r="HD40" s="198"/>
      <c r="HE40" s="198"/>
      <c r="HF40" s="198"/>
      <c r="HG40" s="198"/>
      <c r="HH40" s="198"/>
      <c r="HI40" s="198"/>
      <c r="HJ40" s="198"/>
      <c r="HK40" s="198"/>
      <c r="HL40" s="198"/>
      <c r="HM40" s="198"/>
      <c r="HN40" s="198"/>
      <c r="HO40" s="198"/>
      <c r="HP40" s="198"/>
      <c r="HQ40" s="198"/>
      <c r="HR40" s="198"/>
      <c r="HS40" s="198"/>
      <c r="HT40" s="198"/>
      <c r="HU40" s="198"/>
      <c r="HV40" s="198"/>
      <c r="HW40" s="198"/>
      <c r="HX40" s="198"/>
      <c r="HY40" s="198"/>
      <c r="HZ40" s="198"/>
      <c r="IA40" s="198"/>
      <c r="IB40" s="198"/>
      <c r="IC40" s="198"/>
      <c r="ID40" s="198"/>
      <c r="IE40" s="198"/>
      <c r="IF40" s="198"/>
      <c r="IG40" s="198"/>
      <c r="IH40" s="198"/>
      <c r="II40" s="198"/>
      <c r="IJ40" s="198"/>
      <c r="IK40" s="198"/>
      <c r="IL40" s="198"/>
    </row>
    <row r="41" spans="1:246">
      <c r="A41" s="1600"/>
      <c r="C41" s="1596"/>
      <c r="D41" s="1655"/>
      <c r="E41" s="1596"/>
      <c r="F41" s="1654"/>
      <c r="G41" s="1653"/>
      <c r="H41" s="1596"/>
      <c r="I41" s="1596"/>
      <c r="J41" s="1596"/>
      <c r="K41" s="1596"/>
      <c r="L41" s="1596"/>
      <c r="M41" s="1596"/>
      <c r="N41" s="1654"/>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c r="DK41" s="198"/>
      <c r="DL41" s="198"/>
      <c r="DM41" s="198"/>
      <c r="DN41" s="198"/>
      <c r="DO41" s="198"/>
      <c r="DP41" s="198"/>
      <c r="DQ41" s="198"/>
      <c r="DR41" s="198"/>
      <c r="DS41" s="198"/>
      <c r="DT41" s="198"/>
      <c r="DU41" s="198"/>
      <c r="DV41" s="198"/>
      <c r="DW41" s="198"/>
      <c r="DX41" s="198"/>
      <c r="DY41" s="198"/>
      <c r="DZ41" s="198"/>
      <c r="EA41" s="198"/>
      <c r="EB41" s="198"/>
      <c r="EC41" s="198"/>
      <c r="ED41" s="198"/>
      <c r="EE41" s="198"/>
      <c r="EF41" s="198"/>
      <c r="EG41" s="198"/>
      <c r="EH41" s="198"/>
      <c r="EI41" s="198"/>
      <c r="EJ41" s="198"/>
      <c r="EK41" s="198"/>
      <c r="EL41" s="198"/>
      <c r="EM41" s="198"/>
      <c r="EN41" s="198"/>
      <c r="EO41" s="198"/>
      <c r="EP41" s="198"/>
      <c r="EQ41" s="198"/>
      <c r="ER41" s="198"/>
      <c r="ES41" s="198"/>
      <c r="ET41" s="198"/>
      <c r="EU41" s="198"/>
      <c r="EV41" s="198"/>
      <c r="EW41" s="198"/>
      <c r="EX41" s="198"/>
      <c r="EY41" s="198"/>
      <c r="EZ41" s="198"/>
      <c r="FA41" s="198"/>
      <c r="FB41" s="198"/>
      <c r="FC41" s="198"/>
      <c r="FD41" s="198"/>
      <c r="FE41" s="198"/>
      <c r="FF41" s="198"/>
      <c r="FG41" s="198"/>
      <c r="FH41" s="198"/>
      <c r="FI41" s="198"/>
      <c r="FJ41" s="198"/>
      <c r="FK41" s="198"/>
      <c r="FL41" s="198"/>
      <c r="FM41" s="198"/>
      <c r="FN41" s="198"/>
      <c r="FO41" s="198"/>
      <c r="FP41" s="198"/>
      <c r="FQ41" s="198"/>
      <c r="FR41" s="198"/>
      <c r="FS41" s="198"/>
      <c r="FT41" s="198"/>
      <c r="FU41" s="198"/>
      <c r="FV41" s="198"/>
      <c r="FW41" s="198"/>
      <c r="FX41" s="198"/>
      <c r="FY41" s="198"/>
      <c r="FZ41" s="198"/>
      <c r="GA41" s="198"/>
      <c r="GB41" s="198"/>
      <c r="GC41" s="198"/>
      <c r="GD41" s="198"/>
      <c r="GE41" s="198"/>
      <c r="GF41" s="198"/>
      <c r="GG41" s="198"/>
      <c r="GH41" s="198"/>
      <c r="GI41" s="198"/>
      <c r="GJ41" s="198"/>
      <c r="GK41" s="198"/>
      <c r="GL41" s="198"/>
      <c r="GM41" s="198"/>
      <c r="GN41" s="198"/>
      <c r="GO41" s="198"/>
      <c r="GP41" s="198"/>
      <c r="GQ41" s="198"/>
      <c r="GR41" s="198"/>
      <c r="GS41" s="198"/>
      <c r="GT41" s="198"/>
      <c r="GU41" s="198"/>
      <c r="GV41" s="198"/>
      <c r="GW41" s="198"/>
      <c r="GX41" s="198"/>
      <c r="GY41" s="198"/>
      <c r="GZ41" s="198"/>
      <c r="HA41" s="198"/>
      <c r="HB41" s="198"/>
      <c r="HC41" s="198"/>
      <c r="HD41" s="198"/>
      <c r="HE41" s="198"/>
      <c r="HF41" s="198"/>
      <c r="HG41" s="198"/>
      <c r="HH41" s="198"/>
      <c r="HI41" s="198"/>
      <c r="HJ41" s="198"/>
      <c r="HK41" s="198"/>
      <c r="HL41" s="198"/>
      <c r="HM41" s="198"/>
      <c r="HN41" s="198"/>
      <c r="HO41" s="198"/>
      <c r="HP41" s="198"/>
      <c r="HQ41" s="198"/>
      <c r="HR41" s="198"/>
      <c r="HS41" s="198"/>
      <c r="HT41" s="198"/>
      <c r="HU41" s="198"/>
      <c r="HV41" s="198"/>
      <c r="HW41" s="198"/>
      <c r="HX41" s="198"/>
      <c r="HY41" s="198"/>
      <c r="HZ41" s="198"/>
      <c r="IA41" s="198"/>
      <c r="IB41" s="198"/>
      <c r="IC41" s="198"/>
      <c r="ID41" s="198"/>
      <c r="IE41" s="198"/>
      <c r="IF41" s="198"/>
      <c r="IG41" s="198"/>
      <c r="IH41" s="198"/>
      <c r="II41" s="198"/>
      <c r="IJ41" s="198"/>
      <c r="IK41" s="198"/>
      <c r="IL41" s="198"/>
    </row>
    <row r="42" spans="1:246">
      <c r="A42" s="1600"/>
      <c r="F42" s="1599"/>
      <c r="G42" s="1600"/>
      <c r="H42" s="1656"/>
      <c r="N42" s="1599"/>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c r="DK42" s="198"/>
      <c r="DL42" s="198"/>
      <c r="DM42" s="198"/>
      <c r="DN42" s="198"/>
      <c r="DO42" s="198"/>
      <c r="DP42" s="198"/>
      <c r="DQ42" s="198"/>
      <c r="DR42" s="198"/>
      <c r="DS42" s="198"/>
      <c r="DT42" s="198"/>
      <c r="DU42" s="198"/>
      <c r="DV42" s="198"/>
      <c r="DW42" s="198"/>
      <c r="DX42" s="198"/>
      <c r="DY42" s="198"/>
      <c r="DZ42" s="198"/>
      <c r="EA42" s="198"/>
      <c r="EB42" s="198"/>
      <c r="EC42" s="198"/>
      <c r="ED42" s="198"/>
      <c r="EE42" s="198"/>
      <c r="EF42" s="198"/>
      <c r="EG42" s="198"/>
      <c r="EH42" s="198"/>
      <c r="EI42" s="198"/>
      <c r="EJ42" s="198"/>
      <c r="EK42" s="198"/>
      <c r="EL42" s="198"/>
      <c r="EM42" s="198"/>
      <c r="EN42" s="198"/>
      <c r="EO42" s="198"/>
      <c r="EP42" s="198"/>
      <c r="EQ42" s="198"/>
      <c r="ER42" s="198"/>
      <c r="ES42" s="198"/>
      <c r="ET42" s="198"/>
      <c r="EU42" s="198"/>
      <c r="EV42" s="198"/>
      <c r="EW42" s="198"/>
      <c r="EX42" s="198"/>
      <c r="EY42" s="198"/>
      <c r="EZ42" s="198"/>
      <c r="FA42" s="198"/>
      <c r="FB42" s="198"/>
      <c r="FC42" s="198"/>
      <c r="FD42" s="198"/>
      <c r="FE42" s="198"/>
      <c r="FF42" s="198"/>
      <c r="FG42" s="198"/>
      <c r="FH42" s="198"/>
      <c r="FI42" s="198"/>
      <c r="FJ42" s="198"/>
      <c r="FK42" s="198"/>
      <c r="FL42" s="198"/>
      <c r="FM42" s="198"/>
      <c r="FN42" s="198"/>
      <c r="FO42" s="198"/>
      <c r="FP42" s="198"/>
      <c r="FQ42" s="198"/>
      <c r="FR42" s="198"/>
      <c r="FS42" s="198"/>
      <c r="FT42" s="198"/>
      <c r="FU42" s="198"/>
      <c r="FV42" s="198"/>
      <c r="FW42" s="198"/>
      <c r="FX42" s="198"/>
      <c r="FY42" s="198"/>
      <c r="FZ42" s="198"/>
      <c r="GA42" s="198"/>
      <c r="GB42" s="198"/>
      <c r="GC42" s="198"/>
      <c r="GD42" s="198"/>
      <c r="GE42" s="198"/>
      <c r="GF42" s="198"/>
      <c r="GG42" s="198"/>
      <c r="GH42" s="198"/>
      <c r="GI42" s="198"/>
      <c r="GJ42" s="198"/>
      <c r="GK42" s="198"/>
      <c r="GL42" s="198"/>
      <c r="GM42" s="198"/>
      <c r="GN42" s="198"/>
      <c r="GO42" s="198"/>
      <c r="GP42" s="198"/>
      <c r="GQ42" s="198"/>
      <c r="GR42" s="198"/>
      <c r="GS42" s="198"/>
      <c r="GT42" s="198"/>
      <c r="GU42" s="198"/>
      <c r="GV42" s="198"/>
      <c r="GW42" s="198"/>
      <c r="GX42" s="198"/>
      <c r="GY42" s="198"/>
      <c r="GZ42" s="198"/>
      <c r="HA42" s="198"/>
      <c r="HB42" s="198"/>
      <c r="HC42" s="198"/>
      <c r="HD42" s="198"/>
      <c r="HE42" s="198"/>
      <c r="HF42" s="198"/>
      <c r="HG42" s="198"/>
      <c r="HH42" s="198"/>
      <c r="HI42" s="198"/>
      <c r="HJ42" s="198"/>
      <c r="HK42" s="198"/>
      <c r="HL42" s="198"/>
      <c r="HM42" s="198"/>
      <c r="HN42" s="198"/>
      <c r="HO42" s="198"/>
      <c r="HP42" s="198"/>
      <c r="HQ42" s="198"/>
      <c r="HR42" s="198"/>
      <c r="HS42" s="198"/>
      <c r="HT42" s="198"/>
      <c r="HU42" s="198"/>
      <c r="HV42" s="198"/>
      <c r="HW42" s="198"/>
      <c r="HX42" s="198"/>
      <c r="HY42" s="198"/>
      <c r="HZ42" s="198"/>
      <c r="IA42" s="198"/>
      <c r="IB42" s="198"/>
      <c r="IC42" s="198"/>
      <c r="ID42" s="198"/>
      <c r="IE42" s="198"/>
      <c r="IF42" s="198"/>
      <c r="IG42" s="198"/>
      <c r="IH42" s="198"/>
      <c r="II42" s="198"/>
      <c r="IJ42" s="198"/>
      <c r="IK42" s="198"/>
      <c r="IL42" s="198"/>
    </row>
    <row r="43" spans="1:246">
      <c r="A43" s="1600"/>
      <c r="D43" s="1683"/>
      <c r="F43" s="1599"/>
      <c r="G43" s="1600"/>
      <c r="M43" s="1683"/>
      <c r="N43" s="1599"/>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c r="CC43" s="198"/>
      <c r="CD43" s="198"/>
      <c r="CE43" s="198"/>
      <c r="CF43" s="198"/>
      <c r="CG43" s="198"/>
      <c r="CH43" s="198"/>
      <c r="CI43" s="198"/>
      <c r="CJ43" s="198"/>
      <c r="CK43" s="198"/>
      <c r="CL43" s="198"/>
      <c r="CM43" s="198"/>
      <c r="CN43" s="198"/>
      <c r="CO43" s="198"/>
      <c r="CP43" s="198"/>
      <c r="CQ43" s="198"/>
      <c r="CR43" s="198"/>
      <c r="CS43" s="198"/>
      <c r="CT43" s="198"/>
      <c r="CU43" s="198"/>
      <c r="CV43" s="198"/>
      <c r="CW43" s="198"/>
      <c r="CX43" s="198"/>
      <c r="CY43" s="198"/>
      <c r="CZ43" s="198"/>
      <c r="DA43" s="198"/>
      <c r="DB43" s="198"/>
      <c r="DC43" s="198"/>
      <c r="DD43" s="198"/>
      <c r="DE43" s="198"/>
      <c r="DF43" s="198"/>
      <c r="DG43" s="198"/>
      <c r="DH43" s="198"/>
      <c r="DI43" s="198"/>
      <c r="DJ43" s="198"/>
      <c r="DK43" s="198"/>
      <c r="DL43" s="198"/>
      <c r="DM43" s="198"/>
      <c r="DN43" s="198"/>
      <c r="DO43" s="198"/>
      <c r="DP43" s="198"/>
      <c r="DQ43" s="198"/>
      <c r="DR43" s="198"/>
      <c r="DS43" s="198"/>
      <c r="DT43" s="198"/>
      <c r="DU43" s="198"/>
      <c r="DV43" s="198"/>
      <c r="DW43" s="198"/>
      <c r="DX43" s="198"/>
      <c r="DY43" s="198"/>
      <c r="DZ43" s="198"/>
      <c r="EA43" s="198"/>
      <c r="EB43" s="198"/>
      <c r="EC43" s="198"/>
      <c r="ED43" s="198"/>
      <c r="EE43" s="198"/>
      <c r="EF43" s="198"/>
      <c r="EG43" s="198"/>
      <c r="EH43" s="198"/>
      <c r="EI43" s="198"/>
      <c r="EJ43" s="198"/>
      <c r="EK43" s="198"/>
      <c r="EL43" s="198"/>
      <c r="EM43" s="198"/>
      <c r="EN43" s="198"/>
      <c r="EO43" s="198"/>
      <c r="EP43" s="198"/>
      <c r="EQ43" s="198"/>
      <c r="ER43" s="198"/>
      <c r="ES43" s="198"/>
      <c r="ET43" s="198"/>
      <c r="EU43" s="198"/>
      <c r="EV43" s="198"/>
      <c r="EW43" s="198"/>
      <c r="EX43" s="198"/>
      <c r="EY43" s="198"/>
      <c r="EZ43" s="198"/>
      <c r="FA43" s="198"/>
      <c r="FB43" s="198"/>
      <c r="FC43" s="198"/>
      <c r="FD43" s="198"/>
      <c r="FE43" s="198"/>
      <c r="FF43" s="198"/>
      <c r="FG43" s="198"/>
      <c r="FH43" s="198"/>
      <c r="FI43" s="198"/>
      <c r="FJ43" s="198"/>
      <c r="FK43" s="198"/>
      <c r="FL43" s="198"/>
      <c r="FM43" s="198"/>
      <c r="FN43" s="198"/>
      <c r="FO43" s="198"/>
      <c r="FP43" s="198"/>
      <c r="FQ43" s="198"/>
      <c r="FR43" s="198"/>
      <c r="FS43" s="198"/>
      <c r="FT43" s="198"/>
      <c r="FU43" s="198"/>
      <c r="FV43" s="198"/>
      <c r="FW43" s="198"/>
      <c r="FX43" s="198"/>
      <c r="FY43" s="198"/>
      <c r="FZ43" s="198"/>
      <c r="GA43" s="198"/>
      <c r="GB43" s="198"/>
      <c r="GC43" s="198"/>
      <c r="GD43" s="198"/>
      <c r="GE43" s="198"/>
      <c r="GF43" s="198"/>
      <c r="GG43" s="198"/>
      <c r="GH43" s="198"/>
      <c r="GI43" s="198"/>
      <c r="GJ43" s="198"/>
      <c r="GK43" s="198"/>
      <c r="GL43" s="198"/>
      <c r="GM43" s="198"/>
      <c r="GN43" s="198"/>
      <c r="GO43" s="198"/>
      <c r="GP43" s="198"/>
      <c r="GQ43" s="198"/>
      <c r="GR43" s="198"/>
      <c r="GS43" s="198"/>
      <c r="GT43" s="198"/>
      <c r="GU43" s="198"/>
      <c r="GV43" s="198"/>
      <c r="GW43" s="198"/>
      <c r="GX43" s="198"/>
      <c r="GY43" s="198"/>
      <c r="GZ43" s="198"/>
      <c r="HA43" s="198"/>
      <c r="HB43" s="198"/>
      <c r="HC43" s="198"/>
      <c r="HD43" s="198"/>
      <c r="HE43" s="198"/>
      <c r="HF43" s="198"/>
      <c r="HG43" s="198"/>
      <c r="HH43" s="198"/>
      <c r="HI43" s="198"/>
      <c r="HJ43" s="198"/>
      <c r="HK43" s="198"/>
      <c r="HL43" s="198"/>
      <c r="HM43" s="198"/>
      <c r="HN43" s="198"/>
      <c r="HO43" s="198"/>
      <c r="HP43" s="198"/>
      <c r="HQ43" s="198"/>
      <c r="HR43" s="198"/>
      <c r="HS43" s="198"/>
      <c r="HT43" s="198"/>
      <c r="HU43" s="198"/>
      <c r="HV43" s="198"/>
      <c r="HW43" s="198"/>
      <c r="HX43" s="198"/>
      <c r="HY43" s="198"/>
      <c r="HZ43" s="198"/>
      <c r="IA43" s="198"/>
      <c r="IB43" s="198"/>
      <c r="IC43" s="198"/>
      <c r="ID43" s="198"/>
      <c r="IE43" s="198"/>
      <c r="IF43" s="198"/>
      <c r="IG43" s="198"/>
      <c r="IH43" s="198"/>
      <c r="II43" s="198"/>
      <c r="IJ43" s="198"/>
      <c r="IK43" s="198"/>
      <c r="IL43" s="198"/>
    </row>
    <row r="44" spans="1:246">
      <c r="A44" s="1600"/>
      <c r="F44" s="1599"/>
      <c r="G44" s="1600"/>
      <c r="N44" s="1599"/>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198"/>
      <c r="CF44" s="198"/>
      <c r="CG44" s="198"/>
      <c r="CH44" s="198"/>
      <c r="CI44" s="198"/>
      <c r="CJ44" s="198"/>
      <c r="CK44" s="198"/>
      <c r="CL44" s="198"/>
      <c r="CM44" s="198"/>
      <c r="CN44" s="198"/>
      <c r="CO44" s="198"/>
      <c r="CP44" s="198"/>
      <c r="CQ44" s="198"/>
      <c r="CR44" s="198"/>
      <c r="CS44" s="198"/>
      <c r="CT44" s="198"/>
      <c r="CU44" s="198"/>
      <c r="CV44" s="198"/>
      <c r="CW44" s="198"/>
      <c r="CX44" s="198"/>
      <c r="CY44" s="198"/>
      <c r="CZ44" s="198"/>
      <c r="DA44" s="198"/>
      <c r="DB44" s="198"/>
      <c r="DC44" s="198"/>
      <c r="DD44" s="198"/>
      <c r="DE44" s="198"/>
      <c r="DF44" s="198"/>
      <c r="DG44" s="198"/>
      <c r="DH44" s="198"/>
      <c r="DI44" s="198"/>
      <c r="DJ44" s="198"/>
      <c r="DK44" s="198"/>
      <c r="DL44" s="198"/>
      <c r="DM44" s="198"/>
      <c r="DN44" s="198"/>
      <c r="DO44" s="198"/>
      <c r="DP44" s="198"/>
      <c r="DQ44" s="198"/>
      <c r="DR44" s="198"/>
      <c r="DS44" s="198"/>
      <c r="DT44" s="198"/>
      <c r="DU44" s="198"/>
      <c r="DV44" s="198"/>
      <c r="DW44" s="198"/>
      <c r="DX44" s="198"/>
      <c r="DY44" s="198"/>
      <c r="DZ44" s="198"/>
      <c r="EA44" s="198"/>
      <c r="EB44" s="198"/>
      <c r="EC44" s="198"/>
      <c r="ED44" s="198"/>
      <c r="EE44" s="198"/>
      <c r="EF44" s="198"/>
      <c r="EG44" s="198"/>
      <c r="EH44" s="198"/>
      <c r="EI44" s="198"/>
      <c r="EJ44" s="198"/>
      <c r="EK44" s="198"/>
      <c r="EL44" s="198"/>
      <c r="EM44" s="198"/>
      <c r="EN44" s="198"/>
      <c r="EO44" s="198"/>
      <c r="EP44" s="198"/>
      <c r="EQ44" s="198"/>
      <c r="ER44" s="198"/>
      <c r="ES44" s="198"/>
      <c r="ET44" s="198"/>
      <c r="EU44" s="198"/>
      <c r="EV44" s="198"/>
      <c r="EW44" s="198"/>
      <c r="EX44" s="198"/>
      <c r="EY44" s="198"/>
      <c r="EZ44" s="198"/>
      <c r="FA44" s="198"/>
      <c r="FB44" s="198"/>
      <c r="FC44" s="198"/>
      <c r="FD44" s="198"/>
      <c r="FE44" s="198"/>
      <c r="FF44" s="198"/>
      <c r="FG44" s="198"/>
      <c r="FH44" s="198"/>
      <c r="FI44" s="198"/>
      <c r="FJ44" s="198"/>
      <c r="FK44" s="198"/>
      <c r="FL44" s="198"/>
      <c r="FM44" s="198"/>
      <c r="FN44" s="198"/>
      <c r="FO44" s="198"/>
      <c r="FP44" s="198"/>
      <c r="FQ44" s="198"/>
      <c r="FR44" s="198"/>
      <c r="FS44" s="198"/>
      <c r="FT44" s="198"/>
      <c r="FU44" s="198"/>
      <c r="FV44" s="198"/>
      <c r="FW44" s="198"/>
      <c r="FX44" s="198"/>
      <c r="FY44" s="198"/>
      <c r="FZ44" s="198"/>
      <c r="GA44" s="198"/>
      <c r="GB44" s="198"/>
      <c r="GC44" s="198"/>
      <c r="GD44" s="198"/>
      <c r="GE44" s="198"/>
      <c r="GF44" s="198"/>
      <c r="GG44" s="198"/>
      <c r="GH44" s="198"/>
      <c r="GI44" s="198"/>
      <c r="GJ44" s="198"/>
      <c r="GK44" s="198"/>
      <c r="GL44" s="198"/>
      <c r="GM44" s="198"/>
      <c r="GN44" s="198"/>
      <c r="GO44" s="198"/>
      <c r="GP44" s="198"/>
      <c r="GQ44" s="198"/>
      <c r="GR44" s="198"/>
      <c r="GS44" s="198"/>
      <c r="GT44" s="198"/>
      <c r="GU44" s="198"/>
      <c r="GV44" s="198"/>
      <c r="GW44" s="198"/>
      <c r="GX44" s="198"/>
      <c r="GY44" s="198"/>
      <c r="GZ44" s="198"/>
      <c r="HA44" s="198"/>
      <c r="HB44" s="198"/>
      <c r="HC44" s="198"/>
      <c r="HD44" s="198"/>
      <c r="HE44" s="198"/>
      <c r="HF44" s="198"/>
      <c r="HG44" s="198"/>
      <c r="HH44" s="198"/>
      <c r="HI44" s="198"/>
      <c r="HJ44" s="198"/>
      <c r="HK44" s="198"/>
      <c r="HL44" s="198"/>
      <c r="HM44" s="198"/>
      <c r="HN44" s="198"/>
      <c r="HO44" s="198"/>
      <c r="HP44" s="198"/>
      <c r="HQ44" s="198"/>
      <c r="HR44" s="198"/>
      <c r="HS44" s="198"/>
      <c r="HT44" s="198"/>
      <c r="HU44" s="198"/>
      <c r="HV44" s="198"/>
      <c r="HW44" s="198"/>
      <c r="HX44" s="198"/>
      <c r="HY44" s="198"/>
      <c r="HZ44" s="198"/>
      <c r="IA44" s="198"/>
      <c r="IB44" s="198"/>
      <c r="IC44" s="198"/>
      <c r="ID44" s="198"/>
      <c r="IE44" s="198"/>
      <c r="IF44" s="198"/>
      <c r="IG44" s="198"/>
      <c r="IH44" s="198"/>
      <c r="II44" s="198"/>
      <c r="IJ44" s="198"/>
      <c r="IK44" s="198"/>
      <c r="IL44" s="198"/>
    </row>
    <row r="45" spans="1:246">
      <c r="A45" s="1600"/>
      <c r="F45" s="1599"/>
      <c r="G45" s="1600"/>
      <c r="N45" s="1599"/>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c r="CC45" s="198"/>
      <c r="CD45" s="198"/>
      <c r="CE45" s="198"/>
      <c r="CF45" s="198"/>
      <c r="CG45" s="198"/>
      <c r="CH45" s="198"/>
      <c r="CI45" s="198"/>
      <c r="CJ45" s="198"/>
      <c r="CK45" s="198"/>
      <c r="CL45" s="198"/>
      <c r="CM45" s="198"/>
      <c r="CN45" s="198"/>
      <c r="CO45" s="198"/>
      <c r="CP45" s="198"/>
      <c r="CQ45" s="198"/>
      <c r="CR45" s="198"/>
      <c r="CS45" s="198"/>
      <c r="CT45" s="198"/>
      <c r="CU45" s="198"/>
      <c r="CV45" s="198"/>
      <c r="CW45" s="198"/>
      <c r="CX45" s="198"/>
      <c r="CY45" s="198"/>
      <c r="CZ45" s="198"/>
      <c r="DA45" s="198"/>
      <c r="DB45" s="198"/>
      <c r="DC45" s="198"/>
      <c r="DD45" s="198"/>
      <c r="DE45" s="198"/>
      <c r="DF45" s="198"/>
      <c r="DG45" s="198"/>
      <c r="DH45" s="198"/>
      <c r="DI45" s="198"/>
      <c r="DJ45" s="198"/>
      <c r="DK45" s="198"/>
      <c r="DL45" s="198"/>
      <c r="DM45" s="198"/>
      <c r="DN45" s="198"/>
      <c r="DO45" s="198"/>
      <c r="DP45" s="198"/>
      <c r="DQ45" s="198"/>
      <c r="DR45" s="198"/>
      <c r="DS45" s="198"/>
      <c r="DT45" s="198"/>
      <c r="DU45" s="198"/>
      <c r="DV45" s="198"/>
      <c r="DW45" s="198"/>
      <c r="DX45" s="198"/>
      <c r="DY45" s="198"/>
      <c r="DZ45" s="198"/>
      <c r="EA45" s="198"/>
      <c r="EB45" s="198"/>
      <c r="EC45" s="198"/>
      <c r="ED45" s="198"/>
      <c r="EE45" s="198"/>
      <c r="EF45" s="198"/>
      <c r="EG45" s="198"/>
      <c r="EH45" s="198"/>
      <c r="EI45" s="198"/>
      <c r="EJ45" s="198"/>
      <c r="EK45" s="198"/>
      <c r="EL45" s="198"/>
      <c r="EM45" s="198"/>
      <c r="EN45" s="198"/>
      <c r="EO45" s="198"/>
      <c r="EP45" s="198"/>
      <c r="EQ45" s="198"/>
      <c r="ER45" s="198"/>
      <c r="ES45" s="198"/>
      <c r="ET45" s="198"/>
      <c r="EU45" s="198"/>
      <c r="EV45" s="198"/>
      <c r="EW45" s="198"/>
      <c r="EX45" s="198"/>
      <c r="EY45" s="198"/>
      <c r="EZ45" s="198"/>
      <c r="FA45" s="198"/>
      <c r="FB45" s="198"/>
      <c r="FC45" s="198"/>
      <c r="FD45" s="198"/>
      <c r="FE45" s="198"/>
      <c r="FF45" s="198"/>
      <c r="FG45" s="198"/>
      <c r="FH45" s="198"/>
      <c r="FI45" s="198"/>
      <c r="FJ45" s="198"/>
      <c r="FK45" s="198"/>
      <c r="FL45" s="198"/>
      <c r="FM45" s="198"/>
      <c r="FN45" s="198"/>
      <c r="FO45" s="198"/>
      <c r="FP45" s="198"/>
      <c r="FQ45" s="198"/>
      <c r="FR45" s="198"/>
      <c r="FS45" s="198"/>
      <c r="FT45" s="198"/>
      <c r="FU45" s="198"/>
      <c r="FV45" s="198"/>
      <c r="FW45" s="198"/>
      <c r="FX45" s="198"/>
      <c r="FY45" s="198"/>
      <c r="FZ45" s="198"/>
      <c r="GA45" s="198"/>
      <c r="GB45" s="198"/>
      <c r="GC45" s="198"/>
      <c r="GD45" s="198"/>
      <c r="GE45" s="198"/>
      <c r="GF45" s="198"/>
      <c r="GG45" s="198"/>
      <c r="GH45" s="198"/>
      <c r="GI45" s="198"/>
      <c r="GJ45" s="198"/>
      <c r="GK45" s="198"/>
      <c r="GL45" s="198"/>
      <c r="GM45" s="198"/>
      <c r="GN45" s="198"/>
      <c r="GO45" s="198"/>
      <c r="GP45" s="198"/>
      <c r="GQ45" s="198"/>
      <c r="GR45" s="198"/>
      <c r="GS45" s="198"/>
      <c r="GT45" s="198"/>
      <c r="GU45" s="198"/>
      <c r="GV45" s="198"/>
      <c r="GW45" s="198"/>
      <c r="GX45" s="198"/>
      <c r="GY45" s="198"/>
      <c r="GZ45" s="198"/>
      <c r="HA45" s="198"/>
      <c r="HB45" s="198"/>
      <c r="HC45" s="198"/>
      <c r="HD45" s="198"/>
      <c r="HE45" s="198"/>
      <c r="HF45" s="198"/>
      <c r="HG45" s="198"/>
      <c r="HH45" s="198"/>
      <c r="HI45" s="198"/>
      <c r="HJ45" s="198"/>
      <c r="HK45" s="198"/>
      <c r="HL45" s="198"/>
      <c r="HM45" s="198"/>
      <c r="HN45" s="198"/>
      <c r="HO45" s="198"/>
      <c r="HP45" s="198"/>
      <c r="HQ45" s="198"/>
      <c r="HR45" s="198"/>
      <c r="HS45" s="198"/>
      <c r="HT45" s="198"/>
      <c r="HU45" s="198"/>
      <c r="HV45" s="198"/>
      <c r="HW45" s="198"/>
      <c r="HX45" s="198"/>
      <c r="HY45" s="198"/>
      <c r="HZ45" s="198"/>
      <c r="IA45" s="198"/>
      <c r="IB45" s="198"/>
      <c r="IC45" s="198"/>
      <c r="ID45" s="198"/>
      <c r="IE45" s="198"/>
      <c r="IF45" s="198"/>
      <c r="IG45" s="198"/>
      <c r="IH45" s="198"/>
      <c r="II45" s="198"/>
      <c r="IJ45" s="198"/>
      <c r="IK45" s="198"/>
      <c r="IL45" s="198"/>
    </row>
    <row r="46" spans="1:246">
      <c r="A46" s="1600"/>
      <c r="F46" s="1599"/>
      <c r="G46" s="1600"/>
      <c r="N46" s="1599"/>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c r="DK46" s="198"/>
      <c r="DL46" s="198"/>
      <c r="DM46" s="198"/>
      <c r="DN46" s="198"/>
      <c r="DO46" s="198"/>
      <c r="DP46" s="198"/>
      <c r="DQ46" s="198"/>
      <c r="DR46" s="198"/>
      <c r="DS46" s="198"/>
      <c r="DT46" s="198"/>
      <c r="DU46" s="198"/>
      <c r="DV46" s="198"/>
      <c r="DW46" s="198"/>
      <c r="DX46" s="198"/>
      <c r="DY46" s="198"/>
      <c r="DZ46" s="198"/>
      <c r="EA46" s="198"/>
      <c r="EB46" s="198"/>
      <c r="EC46" s="198"/>
      <c r="ED46" s="198"/>
      <c r="EE46" s="198"/>
      <c r="EF46" s="198"/>
      <c r="EG46" s="198"/>
      <c r="EH46" s="198"/>
      <c r="EI46" s="198"/>
      <c r="EJ46" s="198"/>
      <c r="EK46" s="198"/>
      <c r="EL46" s="198"/>
      <c r="EM46" s="198"/>
      <c r="EN46" s="198"/>
      <c r="EO46" s="198"/>
      <c r="EP46" s="198"/>
      <c r="EQ46" s="198"/>
      <c r="ER46" s="198"/>
      <c r="ES46" s="198"/>
      <c r="ET46" s="198"/>
      <c r="EU46" s="198"/>
      <c r="EV46" s="198"/>
      <c r="EW46" s="198"/>
      <c r="EX46" s="198"/>
      <c r="EY46" s="198"/>
      <c r="EZ46" s="198"/>
      <c r="FA46" s="198"/>
      <c r="FB46" s="198"/>
      <c r="FC46" s="198"/>
      <c r="FD46" s="198"/>
      <c r="FE46" s="198"/>
      <c r="FF46" s="198"/>
      <c r="FG46" s="198"/>
      <c r="FH46" s="198"/>
      <c r="FI46" s="198"/>
      <c r="FJ46" s="198"/>
      <c r="FK46" s="198"/>
      <c r="FL46" s="198"/>
      <c r="FM46" s="198"/>
      <c r="FN46" s="198"/>
      <c r="FO46" s="198"/>
      <c r="FP46" s="198"/>
      <c r="FQ46" s="198"/>
      <c r="FR46" s="198"/>
      <c r="FS46" s="198"/>
      <c r="FT46" s="198"/>
      <c r="FU46" s="198"/>
      <c r="FV46" s="198"/>
      <c r="FW46" s="198"/>
      <c r="FX46" s="198"/>
      <c r="FY46" s="198"/>
      <c r="FZ46" s="198"/>
      <c r="GA46" s="198"/>
      <c r="GB46" s="198"/>
      <c r="GC46" s="198"/>
      <c r="GD46" s="198"/>
      <c r="GE46" s="198"/>
      <c r="GF46" s="198"/>
      <c r="GG46" s="198"/>
      <c r="GH46" s="198"/>
      <c r="GI46" s="198"/>
      <c r="GJ46" s="198"/>
      <c r="GK46" s="198"/>
      <c r="GL46" s="198"/>
      <c r="GM46" s="198"/>
      <c r="GN46" s="198"/>
      <c r="GO46" s="198"/>
      <c r="GP46" s="198"/>
      <c r="GQ46" s="198"/>
      <c r="GR46" s="198"/>
      <c r="GS46" s="198"/>
      <c r="GT46" s="198"/>
      <c r="GU46" s="198"/>
      <c r="GV46" s="198"/>
      <c r="GW46" s="198"/>
      <c r="GX46" s="198"/>
      <c r="GY46" s="198"/>
      <c r="GZ46" s="198"/>
      <c r="HA46" s="198"/>
      <c r="HB46" s="198"/>
      <c r="HC46" s="198"/>
      <c r="HD46" s="198"/>
      <c r="HE46" s="198"/>
      <c r="HF46" s="198"/>
      <c r="HG46" s="198"/>
      <c r="HH46" s="198"/>
      <c r="HI46" s="198"/>
      <c r="HJ46" s="198"/>
      <c r="HK46" s="198"/>
      <c r="HL46" s="198"/>
      <c r="HM46" s="198"/>
      <c r="HN46" s="198"/>
      <c r="HO46" s="198"/>
      <c r="HP46" s="198"/>
      <c r="HQ46" s="198"/>
      <c r="HR46" s="198"/>
      <c r="HS46" s="198"/>
      <c r="HT46" s="198"/>
      <c r="HU46" s="198"/>
      <c r="HV46" s="198"/>
      <c r="HW46" s="198"/>
      <c r="HX46" s="198"/>
      <c r="HY46" s="198"/>
      <c r="HZ46" s="198"/>
      <c r="IA46" s="198"/>
      <c r="IB46" s="198"/>
      <c r="IC46" s="198"/>
      <c r="ID46" s="198"/>
      <c r="IE46" s="198"/>
      <c r="IF46" s="198"/>
      <c r="IG46" s="198"/>
      <c r="IH46" s="198"/>
      <c r="II46" s="198"/>
      <c r="IJ46" s="198"/>
      <c r="IK46" s="198"/>
      <c r="IL46" s="198"/>
    </row>
    <row r="47" spans="1:246">
      <c r="A47" s="1600"/>
      <c r="F47" s="1599"/>
      <c r="G47" s="1600"/>
      <c r="N47" s="1599"/>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c r="DK47" s="198"/>
      <c r="DL47" s="198"/>
      <c r="DM47" s="198"/>
      <c r="DN47" s="198"/>
      <c r="DO47" s="198"/>
      <c r="DP47" s="198"/>
      <c r="DQ47" s="198"/>
      <c r="DR47" s="198"/>
      <c r="DS47" s="198"/>
      <c r="DT47" s="198"/>
      <c r="DU47" s="198"/>
      <c r="DV47" s="198"/>
      <c r="DW47" s="198"/>
      <c r="DX47" s="198"/>
      <c r="DY47" s="198"/>
      <c r="DZ47" s="198"/>
      <c r="EA47" s="198"/>
      <c r="EB47" s="198"/>
      <c r="EC47" s="198"/>
      <c r="ED47" s="198"/>
      <c r="EE47" s="198"/>
      <c r="EF47" s="198"/>
      <c r="EG47" s="198"/>
      <c r="EH47" s="198"/>
      <c r="EI47" s="198"/>
      <c r="EJ47" s="198"/>
      <c r="EK47" s="198"/>
      <c r="EL47" s="198"/>
      <c r="EM47" s="198"/>
      <c r="EN47" s="198"/>
      <c r="EO47" s="198"/>
      <c r="EP47" s="198"/>
      <c r="EQ47" s="198"/>
      <c r="ER47" s="198"/>
      <c r="ES47" s="198"/>
      <c r="ET47" s="198"/>
      <c r="EU47" s="198"/>
      <c r="EV47" s="198"/>
      <c r="EW47" s="198"/>
      <c r="EX47" s="198"/>
      <c r="EY47" s="198"/>
      <c r="EZ47" s="198"/>
      <c r="FA47" s="198"/>
      <c r="FB47" s="198"/>
      <c r="FC47" s="198"/>
      <c r="FD47" s="198"/>
      <c r="FE47" s="198"/>
      <c r="FF47" s="198"/>
      <c r="FG47" s="198"/>
      <c r="FH47" s="198"/>
      <c r="FI47" s="198"/>
      <c r="FJ47" s="198"/>
      <c r="FK47" s="198"/>
      <c r="FL47" s="198"/>
      <c r="FM47" s="198"/>
      <c r="FN47" s="198"/>
      <c r="FO47" s="198"/>
      <c r="FP47" s="198"/>
      <c r="FQ47" s="198"/>
      <c r="FR47" s="198"/>
      <c r="FS47" s="198"/>
      <c r="FT47" s="198"/>
      <c r="FU47" s="198"/>
      <c r="FV47" s="198"/>
      <c r="FW47" s="198"/>
      <c r="FX47" s="198"/>
      <c r="FY47" s="198"/>
      <c r="FZ47" s="198"/>
      <c r="GA47" s="198"/>
      <c r="GB47" s="198"/>
      <c r="GC47" s="198"/>
      <c r="GD47" s="198"/>
      <c r="GE47" s="198"/>
      <c r="GF47" s="198"/>
      <c r="GG47" s="198"/>
      <c r="GH47" s="198"/>
      <c r="GI47" s="198"/>
      <c r="GJ47" s="198"/>
      <c r="GK47" s="198"/>
      <c r="GL47" s="198"/>
      <c r="GM47" s="198"/>
      <c r="GN47" s="198"/>
      <c r="GO47" s="198"/>
      <c r="GP47" s="198"/>
      <c r="GQ47" s="198"/>
      <c r="GR47" s="198"/>
      <c r="GS47" s="198"/>
      <c r="GT47" s="198"/>
      <c r="GU47" s="198"/>
      <c r="GV47" s="198"/>
      <c r="GW47" s="198"/>
      <c r="GX47" s="198"/>
      <c r="GY47" s="198"/>
      <c r="GZ47" s="198"/>
      <c r="HA47" s="198"/>
      <c r="HB47" s="198"/>
      <c r="HC47" s="198"/>
      <c r="HD47" s="198"/>
      <c r="HE47" s="198"/>
      <c r="HF47" s="198"/>
      <c r="HG47" s="198"/>
      <c r="HH47" s="198"/>
      <c r="HI47" s="198"/>
      <c r="HJ47" s="198"/>
      <c r="HK47" s="198"/>
      <c r="HL47" s="198"/>
      <c r="HM47" s="198"/>
      <c r="HN47" s="198"/>
      <c r="HO47" s="198"/>
      <c r="HP47" s="198"/>
      <c r="HQ47" s="198"/>
      <c r="HR47" s="198"/>
      <c r="HS47" s="198"/>
      <c r="HT47" s="198"/>
      <c r="HU47" s="198"/>
      <c r="HV47" s="198"/>
      <c r="HW47" s="198"/>
      <c r="HX47" s="198"/>
      <c r="HY47" s="198"/>
      <c r="HZ47" s="198"/>
      <c r="IA47" s="198"/>
      <c r="IB47" s="198"/>
      <c r="IC47" s="198"/>
      <c r="ID47" s="198"/>
      <c r="IE47" s="198"/>
      <c r="IF47" s="198"/>
      <c r="IG47" s="198"/>
      <c r="IH47" s="198"/>
      <c r="II47" s="198"/>
      <c r="IJ47" s="198"/>
      <c r="IK47" s="198"/>
      <c r="IL47" s="198"/>
    </row>
    <row r="48" spans="1:246">
      <c r="A48" s="1600"/>
      <c r="F48" s="1599"/>
      <c r="G48" s="1600"/>
      <c r="N48" s="1599"/>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c r="DK48" s="198"/>
      <c r="DL48" s="198"/>
      <c r="DM48" s="198"/>
      <c r="DN48" s="198"/>
      <c r="DO48" s="198"/>
      <c r="DP48" s="198"/>
      <c r="DQ48" s="198"/>
      <c r="DR48" s="198"/>
      <c r="DS48" s="198"/>
      <c r="DT48" s="198"/>
      <c r="DU48" s="198"/>
      <c r="DV48" s="198"/>
      <c r="DW48" s="198"/>
      <c r="DX48" s="198"/>
      <c r="DY48" s="198"/>
      <c r="DZ48" s="198"/>
      <c r="EA48" s="198"/>
      <c r="EB48" s="198"/>
      <c r="EC48" s="198"/>
      <c r="ED48" s="198"/>
      <c r="EE48" s="198"/>
      <c r="EF48" s="198"/>
      <c r="EG48" s="198"/>
      <c r="EH48" s="198"/>
      <c r="EI48" s="198"/>
      <c r="EJ48" s="198"/>
      <c r="EK48" s="198"/>
      <c r="EL48" s="198"/>
      <c r="EM48" s="198"/>
      <c r="EN48" s="198"/>
      <c r="EO48" s="198"/>
      <c r="EP48" s="198"/>
      <c r="EQ48" s="198"/>
      <c r="ER48" s="198"/>
      <c r="ES48" s="198"/>
      <c r="ET48" s="198"/>
      <c r="EU48" s="198"/>
      <c r="EV48" s="198"/>
      <c r="EW48" s="198"/>
      <c r="EX48" s="198"/>
      <c r="EY48" s="198"/>
      <c r="EZ48" s="198"/>
      <c r="FA48" s="198"/>
      <c r="FB48" s="198"/>
      <c r="FC48" s="198"/>
      <c r="FD48" s="198"/>
      <c r="FE48" s="198"/>
      <c r="FF48" s="198"/>
      <c r="FG48" s="198"/>
      <c r="FH48" s="198"/>
      <c r="FI48" s="198"/>
      <c r="FJ48" s="198"/>
      <c r="FK48" s="198"/>
      <c r="FL48" s="198"/>
      <c r="FM48" s="198"/>
      <c r="FN48" s="198"/>
      <c r="FO48" s="198"/>
      <c r="FP48" s="198"/>
      <c r="FQ48" s="198"/>
      <c r="FR48" s="198"/>
      <c r="FS48" s="198"/>
      <c r="FT48" s="198"/>
      <c r="FU48" s="198"/>
      <c r="FV48" s="198"/>
      <c r="FW48" s="198"/>
      <c r="FX48" s="198"/>
      <c r="FY48" s="198"/>
      <c r="FZ48" s="198"/>
      <c r="GA48" s="198"/>
      <c r="GB48" s="198"/>
      <c r="GC48" s="198"/>
      <c r="GD48" s="198"/>
      <c r="GE48" s="198"/>
      <c r="GF48" s="198"/>
      <c r="GG48" s="198"/>
      <c r="GH48" s="198"/>
      <c r="GI48" s="198"/>
      <c r="GJ48" s="198"/>
      <c r="GK48" s="198"/>
      <c r="GL48" s="198"/>
      <c r="GM48" s="198"/>
      <c r="GN48" s="198"/>
      <c r="GO48" s="198"/>
      <c r="GP48" s="198"/>
      <c r="GQ48" s="198"/>
      <c r="GR48" s="198"/>
      <c r="GS48" s="198"/>
      <c r="GT48" s="198"/>
      <c r="GU48" s="198"/>
      <c r="GV48" s="198"/>
      <c r="GW48" s="198"/>
      <c r="GX48" s="198"/>
      <c r="GY48" s="198"/>
      <c r="GZ48" s="198"/>
      <c r="HA48" s="198"/>
      <c r="HB48" s="198"/>
      <c r="HC48" s="198"/>
      <c r="HD48" s="198"/>
      <c r="HE48" s="198"/>
      <c r="HF48" s="198"/>
      <c r="HG48" s="198"/>
      <c r="HH48" s="198"/>
      <c r="HI48" s="198"/>
      <c r="HJ48" s="198"/>
      <c r="HK48" s="198"/>
      <c r="HL48" s="198"/>
      <c r="HM48" s="198"/>
      <c r="HN48" s="198"/>
      <c r="HO48" s="198"/>
      <c r="HP48" s="198"/>
      <c r="HQ48" s="198"/>
      <c r="HR48" s="198"/>
      <c r="HS48" s="198"/>
      <c r="HT48" s="198"/>
      <c r="HU48" s="198"/>
      <c r="HV48" s="198"/>
      <c r="HW48" s="198"/>
      <c r="HX48" s="198"/>
      <c r="HY48" s="198"/>
      <c r="HZ48" s="198"/>
      <c r="IA48" s="198"/>
      <c r="IB48" s="198"/>
      <c r="IC48" s="198"/>
      <c r="ID48" s="198"/>
      <c r="IE48" s="198"/>
      <c r="IF48" s="198"/>
      <c r="IG48" s="198"/>
      <c r="IH48" s="198"/>
      <c r="II48" s="198"/>
      <c r="IJ48" s="198"/>
      <c r="IK48" s="198"/>
      <c r="IL48" s="198"/>
    </row>
    <row r="49" spans="1:246">
      <c r="A49" s="1600"/>
      <c r="F49" s="1599"/>
      <c r="G49" s="1600"/>
      <c r="N49" s="1599"/>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c r="CC49" s="198"/>
      <c r="CD49" s="198"/>
      <c r="CE49" s="198"/>
      <c r="CF49" s="198"/>
      <c r="CG49" s="198"/>
      <c r="CH49" s="198"/>
      <c r="CI49" s="198"/>
      <c r="CJ49" s="198"/>
      <c r="CK49" s="198"/>
      <c r="CL49" s="198"/>
      <c r="CM49" s="198"/>
      <c r="CN49" s="198"/>
      <c r="CO49" s="198"/>
      <c r="CP49" s="198"/>
      <c r="CQ49" s="198"/>
      <c r="CR49" s="198"/>
      <c r="CS49" s="198"/>
      <c r="CT49" s="198"/>
      <c r="CU49" s="198"/>
      <c r="CV49" s="198"/>
      <c r="CW49" s="198"/>
      <c r="CX49" s="198"/>
      <c r="CY49" s="198"/>
      <c r="CZ49" s="198"/>
      <c r="DA49" s="198"/>
      <c r="DB49" s="198"/>
      <c r="DC49" s="198"/>
      <c r="DD49" s="198"/>
      <c r="DE49" s="198"/>
      <c r="DF49" s="198"/>
      <c r="DG49" s="198"/>
      <c r="DH49" s="198"/>
      <c r="DI49" s="198"/>
      <c r="DJ49" s="198"/>
      <c r="DK49" s="198"/>
      <c r="DL49" s="198"/>
      <c r="DM49" s="198"/>
      <c r="DN49" s="198"/>
      <c r="DO49" s="198"/>
      <c r="DP49" s="198"/>
      <c r="DQ49" s="198"/>
      <c r="DR49" s="198"/>
      <c r="DS49" s="198"/>
      <c r="DT49" s="198"/>
      <c r="DU49" s="198"/>
      <c r="DV49" s="198"/>
      <c r="DW49" s="198"/>
      <c r="DX49" s="198"/>
      <c r="DY49" s="198"/>
      <c r="DZ49" s="198"/>
      <c r="EA49" s="198"/>
      <c r="EB49" s="198"/>
      <c r="EC49" s="198"/>
      <c r="ED49" s="198"/>
      <c r="EE49" s="198"/>
      <c r="EF49" s="198"/>
      <c r="EG49" s="198"/>
      <c r="EH49" s="198"/>
      <c r="EI49" s="198"/>
      <c r="EJ49" s="198"/>
      <c r="EK49" s="198"/>
      <c r="EL49" s="198"/>
      <c r="EM49" s="198"/>
      <c r="EN49" s="198"/>
      <c r="EO49" s="198"/>
      <c r="EP49" s="198"/>
      <c r="EQ49" s="198"/>
      <c r="ER49" s="198"/>
      <c r="ES49" s="198"/>
      <c r="ET49" s="198"/>
      <c r="EU49" s="198"/>
      <c r="EV49" s="198"/>
      <c r="EW49" s="198"/>
      <c r="EX49" s="198"/>
      <c r="EY49" s="198"/>
      <c r="EZ49" s="198"/>
      <c r="FA49" s="198"/>
      <c r="FB49" s="198"/>
      <c r="FC49" s="198"/>
      <c r="FD49" s="198"/>
      <c r="FE49" s="198"/>
      <c r="FF49" s="198"/>
      <c r="FG49" s="198"/>
      <c r="FH49" s="198"/>
      <c r="FI49" s="198"/>
      <c r="FJ49" s="198"/>
      <c r="FK49" s="198"/>
      <c r="FL49" s="198"/>
      <c r="FM49" s="198"/>
      <c r="FN49" s="198"/>
      <c r="FO49" s="198"/>
      <c r="FP49" s="198"/>
      <c r="FQ49" s="198"/>
      <c r="FR49" s="198"/>
      <c r="FS49" s="198"/>
      <c r="FT49" s="198"/>
      <c r="FU49" s="198"/>
      <c r="FV49" s="198"/>
      <c r="FW49" s="198"/>
      <c r="FX49" s="198"/>
      <c r="FY49" s="198"/>
      <c r="FZ49" s="198"/>
      <c r="GA49" s="198"/>
      <c r="GB49" s="198"/>
      <c r="GC49" s="198"/>
      <c r="GD49" s="198"/>
      <c r="GE49" s="198"/>
      <c r="GF49" s="198"/>
      <c r="GG49" s="198"/>
      <c r="GH49" s="198"/>
      <c r="GI49" s="198"/>
      <c r="GJ49" s="198"/>
      <c r="GK49" s="198"/>
      <c r="GL49" s="198"/>
      <c r="GM49" s="198"/>
      <c r="GN49" s="198"/>
      <c r="GO49" s="198"/>
      <c r="GP49" s="198"/>
      <c r="GQ49" s="198"/>
      <c r="GR49" s="198"/>
      <c r="GS49" s="198"/>
      <c r="GT49" s="198"/>
      <c r="GU49" s="198"/>
      <c r="GV49" s="198"/>
      <c r="GW49" s="198"/>
      <c r="GX49" s="198"/>
      <c r="GY49" s="198"/>
      <c r="GZ49" s="198"/>
      <c r="HA49" s="198"/>
      <c r="HB49" s="198"/>
      <c r="HC49" s="198"/>
      <c r="HD49" s="198"/>
      <c r="HE49" s="198"/>
      <c r="HF49" s="198"/>
      <c r="HG49" s="198"/>
      <c r="HH49" s="198"/>
      <c r="HI49" s="198"/>
      <c r="HJ49" s="198"/>
      <c r="HK49" s="198"/>
      <c r="HL49" s="198"/>
      <c r="HM49" s="198"/>
      <c r="HN49" s="198"/>
      <c r="HO49" s="198"/>
      <c r="HP49" s="198"/>
      <c r="HQ49" s="198"/>
      <c r="HR49" s="198"/>
      <c r="HS49" s="198"/>
      <c r="HT49" s="198"/>
      <c r="HU49" s="198"/>
      <c r="HV49" s="198"/>
      <c r="HW49" s="198"/>
      <c r="HX49" s="198"/>
      <c r="HY49" s="198"/>
      <c r="HZ49" s="198"/>
      <c r="IA49" s="198"/>
      <c r="IB49" s="198"/>
      <c r="IC49" s="198"/>
      <c r="ID49" s="198"/>
      <c r="IE49" s="198"/>
      <c r="IF49" s="198"/>
      <c r="IG49" s="198"/>
      <c r="IH49" s="198"/>
      <c r="II49" s="198"/>
      <c r="IJ49" s="198"/>
      <c r="IK49" s="198"/>
      <c r="IL49" s="198"/>
    </row>
    <row r="50" spans="1:246">
      <c r="A50" s="1600"/>
      <c r="F50" s="1599"/>
      <c r="G50" s="1600"/>
      <c r="N50" s="1599"/>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c r="BV50" s="198"/>
      <c r="BW50" s="198"/>
      <c r="BX50" s="198"/>
      <c r="BY50" s="198"/>
      <c r="BZ50" s="198"/>
      <c r="CA50" s="198"/>
      <c r="CB50" s="198"/>
      <c r="CC50" s="198"/>
      <c r="CD50" s="198"/>
      <c r="CE50" s="198"/>
      <c r="CF50" s="198"/>
      <c r="CG50" s="198"/>
      <c r="CH50" s="198"/>
      <c r="CI50" s="198"/>
      <c r="CJ50" s="198"/>
      <c r="CK50" s="198"/>
      <c r="CL50" s="198"/>
      <c r="CM50" s="198"/>
      <c r="CN50" s="198"/>
      <c r="CO50" s="198"/>
      <c r="CP50" s="198"/>
      <c r="CQ50" s="198"/>
      <c r="CR50" s="198"/>
      <c r="CS50" s="198"/>
      <c r="CT50" s="198"/>
      <c r="CU50" s="198"/>
      <c r="CV50" s="198"/>
      <c r="CW50" s="198"/>
      <c r="CX50" s="198"/>
      <c r="CY50" s="198"/>
      <c r="CZ50" s="198"/>
      <c r="DA50" s="198"/>
      <c r="DB50" s="198"/>
      <c r="DC50" s="198"/>
      <c r="DD50" s="198"/>
      <c r="DE50" s="198"/>
      <c r="DF50" s="198"/>
      <c r="DG50" s="198"/>
      <c r="DH50" s="198"/>
      <c r="DI50" s="198"/>
      <c r="DJ50" s="198"/>
      <c r="DK50" s="198"/>
      <c r="DL50" s="198"/>
      <c r="DM50" s="198"/>
      <c r="DN50" s="198"/>
      <c r="DO50" s="198"/>
      <c r="DP50" s="198"/>
      <c r="DQ50" s="198"/>
      <c r="DR50" s="198"/>
      <c r="DS50" s="198"/>
      <c r="DT50" s="198"/>
      <c r="DU50" s="198"/>
      <c r="DV50" s="198"/>
      <c r="DW50" s="198"/>
      <c r="DX50" s="198"/>
      <c r="DY50" s="198"/>
      <c r="DZ50" s="198"/>
      <c r="EA50" s="198"/>
      <c r="EB50" s="198"/>
      <c r="EC50" s="198"/>
      <c r="ED50" s="198"/>
      <c r="EE50" s="198"/>
      <c r="EF50" s="198"/>
      <c r="EG50" s="198"/>
      <c r="EH50" s="198"/>
      <c r="EI50" s="198"/>
      <c r="EJ50" s="198"/>
      <c r="EK50" s="198"/>
      <c r="EL50" s="198"/>
      <c r="EM50" s="198"/>
      <c r="EN50" s="198"/>
      <c r="EO50" s="198"/>
      <c r="EP50" s="198"/>
      <c r="EQ50" s="198"/>
      <c r="ER50" s="198"/>
      <c r="ES50" s="198"/>
      <c r="ET50" s="198"/>
      <c r="EU50" s="198"/>
      <c r="EV50" s="198"/>
      <c r="EW50" s="198"/>
      <c r="EX50" s="198"/>
      <c r="EY50" s="198"/>
      <c r="EZ50" s="198"/>
      <c r="FA50" s="198"/>
      <c r="FB50" s="198"/>
      <c r="FC50" s="198"/>
      <c r="FD50" s="198"/>
      <c r="FE50" s="198"/>
      <c r="FF50" s="198"/>
      <c r="FG50" s="198"/>
      <c r="FH50" s="198"/>
      <c r="FI50" s="198"/>
      <c r="FJ50" s="198"/>
      <c r="FK50" s="198"/>
      <c r="FL50" s="198"/>
      <c r="FM50" s="198"/>
      <c r="FN50" s="198"/>
      <c r="FO50" s="198"/>
      <c r="FP50" s="198"/>
      <c r="FQ50" s="198"/>
      <c r="FR50" s="198"/>
      <c r="FS50" s="198"/>
      <c r="FT50" s="198"/>
      <c r="FU50" s="198"/>
      <c r="FV50" s="198"/>
      <c r="FW50" s="198"/>
      <c r="FX50" s="198"/>
      <c r="FY50" s="198"/>
      <c r="FZ50" s="198"/>
      <c r="GA50" s="198"/>
      <c r="GB50" s="198"/>
      <c r="GC50" s="198"/>
      <c r="GD50" s="198"/>
      <c r="GE50" s="198"/>
      <c r="GF50" s="198"/>
      <c r="GG50" s="198"/>
      <c r="GH50" s="198"/>
      <c r="GI50" s="198"/>
      <c r="GJ50" s="198"/>
      <c r="GK50" s="198"/>
      <c r="GL50" s="198"/>
      <c r="GM50" s="198"/>
      <c r="GN50" s="198"/>
      <c r="GO50" s="198"/>
      <c r="GP50" s="198"/>
      <c r="GQ50" s="198"/>
      <c r="GR50" s="198"/>
      <c r="GS50" s="198"/>
      <c r="GT50" s="198"/>
      <c r="GU50" s="198"/>
      <c r="GV50" s="198"/>
      <c r="GW50" s="198"/>
      <c r="GX50" s="198"/>
      <c r="GY50" s="198"/>
      <c r="GZ50" s="198"/>
      <c r="HA50" s="198"/>
      <c r="HB50" s="198"/>
      <c r="HC50" s="198"/>
      <c r="HD50" s="198"/>
      <c r="HE50" s="198"/>
      <c r="HF50" s="198"/>
      <c r="HG50" s="198"/>
      <c r="HH50" s="198"/>
      <c r="HI50" s="198"/>
      <c r="HJ50" s="198"/>
      <c r="HK50" s="198"/>
      <c r="HL50" s="198"/>
      <c r="HM50" s="198"/>
      <c r="HN50" s="198"/>
      <c r="HO50" s="198"/>
      <c r="HP50" s="198"/>
      <c r="HQ50" s="198"/>
      <c r="HR50" s="198"/>
      <c r="HS50" s="198"/>
      <c r="HT50" s="198"/>
      <c r="HU50" s="198"/>
      <c r="HV50" s="198"/>
      <c r="HW50" s="198"/>
      <c r="HX50" s="198"/>
      <c r="HY50" s="198"/>
      <c r="HZ50" s="198"/>
      <c r="IA50" s="198"/>
      <c r="IB50" s="198"/>
      <c r="IC50" s="198"/>
      <c r="ID50" s="198"/>
      <c r="IE50" s="198"/>
      <c r="IF50" s="198"/>
      <c r="IG50" s="198"/>
      <c r="IH50" s="198"/>
      <c r="II50" s="198"/>
      <c r="IJ50" s="198"/>
      <c r="IK50" s="198"/>
      <c r="IL50" s="198"/>
    </row>
    <row r="51" spans="1:246">
      <c r="A51" s="1600"/>
      <c r="F51" s="1599"/>
      <c r="G51" s="1600"/>
      <c r="N51" s="1599"/>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c r="BV51" s="198"/>
      <c r="BW51" s="198"/>
      <c r="BX51" s="198"/>
      <c r="BY51" s="198"/>
      <c r="BZ51" s="198"/>
      <c r="CA51" s="198"/>
      <c r="CB51" s="198"/>
      <c r="CC51" s="198"/>
      <c r="CD51" s="198"/>
      <c r="CE51" s="198"/>
      <c r="CF51" s="198"/>
      <c r="CG51" s="198"/>
      <c r="CH51" s="198"/>
      <c r="CI51" s="198"/>
      <c r="CJ51" s="198"/>
      <c r="CK51" s="198"/>
      <c r="CL51" s="198"/>
      <c r="CM51" s="198"/>
      <c r="CN51" s="198"/>
      <c r="CO51" s="198"/>
      <c r="CP51" s="198"/>
      <c r="CQ51" s="198"/>
      <c r="CR51" s="198"/>
      <c r="CS51" s="198"/>
      <c r="CT51" s="198"/>
      <c r="CU51" s="198"/>
      <c r="CV51" s="198"/>
      <c r="CW51" s="198"/>
      <c r="CX51" s="198"/>
      <c r="CY51" s="198"/>
      <c r="CZ51" s="198"/>
      <c r="DA51" s="198"/>
      <c r="DB51" s="198"/>
      <c r="DC51" s="198"/>
      <c r="DD51" s="198"/>
      <c r="DE51" s="198"/>
      <c r="DF51" s="198"/>
      <c r="DG51" s="198"/>
      <c r="DH51" s="198"/>
      <c r="DI51" s="198"/>
      <c r="DJ51" s="198"/>
      <c r="DK51" s="198"/>
      <c r="DL51" s="198"/>
      <c r="DM51" s="198"/>
      <c r="DN51" s="198"/>
      <c r="DO51" s="198"/>
      <c r="DP51" s="198"/>
      <c r="DQ51" s="198"/>
      <c r="DR51" s="198"/>
      <c r="DS51" s="198"/>
      <c r="DT51" s="198"/>
      <c r="DU51" s="198"/>
      <c r="DV51" s="198"/>
      <c r="DW51" s="198"/>
      <c r="DX51" s="198"/>
      <c r="DY51" s="198"/>
      <c r="DZ51" s="198"/>
      <c r="EA51" s="198"/>
      <c r="EB51" s="198"/>
      <c r="EC51" s="198"/>
      <c r="ED51" s="198"/>
      <c r="EE51" s="198"/>
      <c r="EF51" s="198"/>
      <c r="EG51" s="198"/>
      <c r="EH51" s="198"/>
      <c r="EI51" s="198"/>
      <c r="EJ51" s="198"/>
      <c r="EK51" s="198"/>
      <c r="EL51" s="198"/>
      <c r="EM51" s="198"/>
      <c r="EN51" s="198"/>
      <c r="EO51" s="198"/>
      <c r="EP51" s="198"/>
      <c r="EQ51" s="198"/>
      <c r="ER51" s="198"/>
      <c r="ES51" s="198"/>
      <c r="ET51" s="198"/>
      <c r="EU51" s="198"/>
      <c r="EV51" s="198"/>
      <c r="EW51" s="198"/>
      <c r="EX51" s="198"/>
      <c r="EY51" s="198"/>
      <c r="EZ51" s="198"/>
      <c r="FA51" s="198"/>
      <c r="FB51" s="198"/>
      <c r="FC51" s="198"/>
      <c r="FD51" s="198"/>
      <c r="FE51" s="198"/>
      <c r="FF51" s="198"/>
      <c r="FG51" s="198"/>
      <c r="FH51" s="198"/>
      <c r="FI51" s="198"/>
      <c r="FJ51" s="198"/>
      <c r="FK51" s="198"/>
      <c r="FL51" s="198"/>
      <c r="FM51" s="198"/>
      <c r="FN51" s="198"/>
      <c r="FO51" s="198"/>
      <c r="FP51" s="198"/>
      <c r="FQ51" s="198"/>
      <c r="FR51" s="198"/>
      <c r="FS51" s="198"/>
      <c r="FT51" s="198"/>
      <c r="FU51" s="198"/>
      <c r="FV51" s="198"/>
      <c r="FW51" s="198"/>
      <c r="FX51" s="198"/>
      <c r="FY51" s="198"/>
      <c r="FZ51" s="198"/>
      <c r="GA51" s="198"/>
      <c r="GB51" s="198"/>
      <c r="GC51" s="198"/>
      <c r="GD51" s="198"/>
      <c r="GE51" s="198"/>
      <c r="GF51" s="198"/>
      <c r="GG51" s="198"/>
      <c r="GH51" s="198"/>
      <c r="GI51" s="198"/>
      <c r="GJ51" s="198"/>
      <c r="GK51" s="198"/>
      <c r="GL51" s="198"/>
      <c r="GM51" s="198"/>
      <c r="GN51" s="198"/>
      <c r="GO51" s="198"/>
      <c r="GP51" s="198"/>
      <c r="GQ51" s="198"/>
      <c r="GR51" s="198"/>
      <c r="GS51" s="198"/>
      <c r="GT51" s="198"/>
      <c r="GU51" s="198"/>
      <c r="GV51" s="198"/>
      <c r="GW51" s="198"/>
      <c r="GX51" s="198"/>
      <c r="GY51" s="198"/>
      <c r="GZ51" s="198"/>
      <c r="HA51" s="198"/>
      <c r="HB51" s="198"/>
      <c r="HC51" s="198"/>
      <c r="HD51" s="198"/>
      <c r="HE51" s="198"/>
      <c r="HF51" s="198"/>
      <c r="HG51" s="198"/>
      <c r="HH51" s="198"/>
      <c r="HI51" s="198"/>
      <c r="HJ51" s="198"/>
      <c r="HK51" s="198"/>
      <c r="HL51" s="198"/>
      <c r="HM51" s="198"/>
      <c r="HN51" s="198"/>
      <c r="HO51" s="198"/>
      <c r="HP51" s="198"/>
      <c r="HQ51" s="198"/>
      <c r="HR51" s="198"/>
      <c r="HS51" s="198"/>
      <c r="HT51" s="198"/>
      <c r="HU51" s="198"/>
      <c r="HV51" s="198"/>
      <c r="HW51" s="198"/>
      <c r="HX51" s="198"/>
      <c r="HY51" s="198"/>
      <c r="HZ51" s="198"/>
      <c r="IA51" s="198"/>
      <c r="IB51" s="198"/>
      <c r="IC51" s="198"/>
      <c r="ID51" s="198"/>
      <c r="IE51" s="198"/>
      <c r="IF51" s="198"/>
      <c r="IG51" s="198"/>
      <c r="IH51" s="198"/>
      <c r="II51" s="198"/>
      <c r="IJ51" s="198"/>
      <c r="IK51" s="198"/>
      <c r="IL51" s="198"/>
    </row>
    <row r="52" spans="1:246">
      <c r="A52" s="1600"/>
      <c r="F52" s="1599"/>
      <c r="G52" s="1600"/>
      <c r="N52" s="1599"/>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c r="DK52" s="198"/>
      <c r="DL52" s="198"/>
      <c r="DM52" s="198"/>
      <c r="DN52" s="198"/>
      <c r="DO52" s="198"/>
      <c r="DP52" s="198"/>
      <c r="DQ52" s="198"/>
      <c r="DR52" s="198"/>
      <c r="DS52" s="198"/>
      <c r="DT52" s="198"/>
      <c r="DU52" s="198"/>
      <c r="DV52" s="198"/>
      <c r="DW52" s="198"/>
      <c r="DX52" s="198"/>
      <c r="DY52" s="198"/>
      <c r="DZ52" s="198"/>
      <c r="EA52" s="198"/>
      <c r="EB52" s="198"/>
      <c r="EC52" s="198"/>
      <c r="ED52" s="198"/>
      <c r="EE52" s="198"/>
      <c r="EF52" s="198"/>
      <c r="EG52" s="198"/>
      <c r="EH52" s="198"/>
      <c r="EI52" s="198"/>
      <c r="EJ52" s="198"/>
      <c r="EK52" s="198"/>
      <c r="EL52" s="198"/>
      <c r="EM52" s="198"/>
      <c r="EN52" s="198"/>
      <c r="EO52" s="198"/>
      <c r="EP52" s="198"/>
      <c r="EQ52" s="198"/>
      <c r="ER52" s="198"/>
      <c r="ES52" s="198"/>
      <c r="ET52" s="198"/>
      <c r="EU52" s="198"/>
      <c r="EV52" s="198"/>
      <c r="EW52" s="198"/>
      <c r="EX52" s="198"/>
      <c r="EY52" s="198"/>
      <c r="EZ52" s="198"/>
      <c r="FA52" s="198"/>
      <c r="FB52" s="198"/>
      <c r="FC52" s="198"/>
      <c r="FD52" s="198"/>
      <c r="FE52" s="198"/>
      <c r="FF52" s="198"/>
      <c r="FG52" s="198"/>
      <c r="FH52" s="198"/>
      <c r="FI52" s="198"/>
      <c r="FJ52" s="198"/>
      <c r="FK52" s="198"/>
      <c r="FL52" s="198"/>
      <c r="FM52" s="198"/>
      <c r="FN52" s="198"/>
      <c r="FO52" s="198"/>
      <c r="FP52" s="198"/>
      <c r="FQ52" s="198"/>
      <c r="FR52" s="198"/>
      <c r="FS52" s="198"/>
      <c r="FT52" s="198"/>
      <c r="FU52" s="198"/>
      <c r="FV52" s="198"/>
      <c r="FW52" s="198"/>
      <c r="FX52" s="198"/>
      <c r="FY52" s="198"/>
      <c r="FZ52" s="198"/>
      <c r="GA52" s="198"/>
      <c r="GB52" s="198"/>
      <c r="GC52" s="198"/>
      <c r="GD52" s="198"/>
      <c r="GE52" s="198"/>
      <c r="GF52" s="198"/>
      <c r="GG52" s="198"/>
      <c r="GH52" s="198"/>
      <c r="GI52" s="198"/>
      <c r="GJ52" s="198"/>
      <c r="GK52" s="198"/>
      <c r="GL52" s="198"/>
      <c r="GM52" s="198"/>
      <c r="GN52" s="198"/>
      <c r="GO52" s="198"/>
      <c r="GP52" s="198"/>
      <c r="GQ52" s="198"/>
      <c r="GR52" s="198"/>
      <c r="GS52" s="198"/>
      <c r="GT52" s="198"/>
      <c r="GU52" s="198"/>
      <c r="GV52" s="198"/>
      <c r="GW52" s="198"/>
      <c r="GX52" s="198"/>
      <c r="GY52" s="198"/>
      <c r="GZ52" s="198"/>
      <c r="HA52" s="198"/>
      <c r="HB52" s="198"/>
      <c r="HC52" s="198"/>
      <c r="HD52" s="198"/>
      <c r="HE52" s="198"/>
      <c r="HF52" s="198"/>
      <c r="HG52" s="198"/>
      <c r="HH52" s="198"/>
      <c r="HI52" s="198"/>
      <c r="HJ52" s="198"/>
      <c r="HK52" s="198"/>
      <c r="HL52" s="198"/>
      <c r="HM52" s="198"/>
      <c r="HN52" s="198"/>
      <c r="HO52" s="198"/>
      <c r="HP52" s="198"/>
      <c r="HQ52" s="198"/>
      <c r="HR52" s="198"/>
      <c r="HS52" s="198"/>
      <c r="HT52" s="198"/>
      <c r="HU52" s="198"/>
      <c r="HV52" s="198"/>
      <c r="HW52" s="198"/>
      <c r="HX52" s="198"/>
      <c r="HY52" s="198"/>
      <c r="HZ52" s="198"/>
      <c r="IA52" s="198"/>
      <c r="IB52" s="198"/>
      <c r="IC52" s="198"/>
      <c r="ID52" s="198"/>
      <c r="IE52" s="198"/>
      <c r="IF52" s="198"/>
      <c r="IG52" s="198"/>
      <c r="IH52" s="198"/>
      <c r="II52" s="198"/>
      <c r="IJ52" s="198"/>
      <c r="IK52" s="198"/>
      <c r="IL52" s="198"/>
    </row>
    <row r="53" spans="1:246">
      <c r="A53" s="1600"/>
      <c r="F53" s="1599"/>
      <c r="G53" s="1600"/>
      <c r="N53" s="1599"/>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c r="DK53" s="198"/>
      <c r="DL53" s="198"/>
      <c r="DM53" s="198"/>
      <c r="DN53" s="198"/>
      <c r="DO53" s="198"/>
      <c r="DP53" s="198"/>
      <c r="DQ53" s="198"/>
      <c r="DR53" s="198"/>
      <c r="DS53" s="198"/>
      <c r="DT53" s="198"/>
      <c r="DU53" s="198"/>
      <c r="DV53" s="198"/>
      <c r="DW53" s="198"/>
      <c r="DX53" s="198"/>
      <c r="DY53" s="198"/>
      <c r="DZ53" s="198"/>
      <c r="EA53" s="198"/>
      <c r="EB53" s="198"/>
      <c r="EC53" s="198"/>
      <c r="ED53" s="198"/>
      <c r="EE53" s="198"/>
      <c r="EF53" s="198"/>
      <c r="EG53" s="198"/>
      <c r="EH53" s="198"/>
      <c r="EI53" s="198"/>
      <c r="EJ53" s="198"/>
      <c r="EK53" s="198"/>
      <c r="EL53" s="198"/>
      <c r="EM53" s="198"/>
      <c r="EN53" s="198"/>
      <c r="EO53" s="198"/>
      <c r="EP53" s="198"/>
      <c r="EQ53" s="198"/>
      <c r="ER53" s="198"/>
      <c r="ES53" s="198"/>
      <c r="ET53" s="198"/>
      <c r="EU53" s="198"/>
      <c r="EV53" s="198"/>
      <c r="EW53" s="198"/>
      <c r="EX53" s="198"/>
      <c r="EY53" s="198"/>
      <c r="EZ53" s="198"/>
      <c r="FA53" s="198"/>
      <c r="FB53" s="198"/>
      <c r="FC53" s="198"/>
      <c r="FD53" s="198"/>
      <c r="FE53" s="198"/>
      <c r="FF53" s="198"/>
      <c r="FG53" s="198"/>
      <c r="FH53" s="198"/>
      <c r="FI53" s="198"/>
      <c r="FJ53" s="198"/>
      <c r="FK53" s="198"/>
      <c r="FL53" s="198"/>
      <c r="FM53" s="198"/>
      <c r="FN53" s="198"/>
      <c r="FO53" s="198"/>
      <c r="FP53" s="198"/>
      <c r="FQ53" s="198"/>
      <c r="FR53" s="198"/>
      <c r="FS53" s="198"/>
      <c r="FT53" s="198"/>
      <c r="FU53" s="198"/>
      <c r="FV53" s="198"/>
      <c r="FW53" s="198"/>
      <c r="FX53" s="198"/>
      <c r="FY53" s="198"/>
      <c r="FZ53" s="198"/>
      <c r="GA53" s="198"/>
      <c r="GB53" s="198"/>
      <c r="GC53" s="198"/>
      <c r="GD53" s="198"/>
      <c r="GE53" s="198"/>
      <c r="GF53" s="198"/>
      <c r="GG53" s="198"/>
      <c r="GH53" s="198"/>
      <c r="GI53" s="198"/>
      <c r="GJ53" s="198"/>
      <c r="GK53" s="198"/>
      <c r="GL53" s="198"/>
      <c r="GM53" s="198"/>
      <c r="GN53" s="198"/>
      <c r="GO53" s="198"/>
      <c r="GP53" s="198"/>
      <c r="GQ53" s="198"/>
      <c r="GR53" s="198"/>
      <c r="GS53" s="198"/>
      <c r="GT53" s="198"/>
      <c r="GU53" s="198"/>
      <c r="GV53" s="198"/>
      <c r="GW53" s="198"/>
      <c r="GX53" s="198"/>
      <c r="GY53" s="198"/>
      <c r="GZ53" s="198"/>
      <c r="HA53" s="198"/>
      <c r="HB53" s="198"/>
      <c r="HC53" s="198"/>
      <c r="HD53" s="198"/>
      <c r="HE53" s="198"/>
      <c r="HF53" s="198"/>
      <c r="HG53" s="198"/>
      <c r="HH53" s="198"/>
      <c r="HI53" s="198"/>
      <c r="HJ53" s="198"/>
      <c r="HK53" s="198"/>
      <c r="HL53" s="198"/>
      <c r="HM53" s="198"/>
      <c r="HN53" s="198"/>
      <c r="HO53" s="198"/>
      <c r="HP53" s="198"/>
      <c r="HQ53" s="198"/>
      <c r="HR53" s="198"/>
      <c r="HS53" s="198"/>
      <c r="HT53" s="198"/>
      <c r="HU53" s="198"/>
      <c r="HV53" s="198"/>
      <c r="HW53" s="198"/>
      <c r="HX53" s="198"/>
      <c r="HY53" s="198"/>
      <c r="HZ53" s="198"/>
      <c r="IA53" s="198"/>
      <c r="IB53" s="198"/>
      <c r="IC53" s="198"/>
      <c r="ID53" s="198"/>
      <c r="IE53" s="198"/>
      <c r="IF53" s="198"/>
      <c r="IG53" s="198"/>
      <c r="IH53" s="198"/>
      <c r="II53" s="198"/>
      <c r="IJ53" s="198"/>
      <c r="IK53" s="198"/>
      <c r="IL53" s="198"/>
    </row>
    <row r="54" spans="1:246">
      <c r="A54" s="1600"/>
      <c r="F54" s="1599"/>
      <c r="G54" s="1600"/>
      <c r="N54" s="1599"/>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c r="DK54" s="198"/>
      <c r="DL54" s="198"/>
      <c r="DM54" s="198"/>
      <c r="DN54" s="198"/>
      <c r="DO54" s="198"/>
      <c r="DP54" s="198"/>
      <c r="DQ54" s="198"/>
      <c r="DR54" s="198"/>
      <c r="DS54" s="198"/>
      <c r="DT54" s="198"/>
      <c r="DU54" s="198"/>
      <c r="DV54" s="198"/>
      <c r="DW54" s="198"/>
      <c r="DX54" s="198"/>
      <c r="DY54" s="198"/>
      <c r="DZ54" s="198"/>
      <c r="EA54" s="198"/>
      <c r="EB54" s="198"/>
      <c r="EC54" s="198"/>
      <c r="ED54" s="198"/>
      <c r="EE54" s="198"/>
      <c r="EF54" s="198"/>
      <c r="EG54" s="198"/>
      <c r="EH54" s="198"/>
      <c r="EI54" s="198"/>
      <c r="EJ54" s="198"/>
      <c r="EK54" s="198"/>
      <c r="EL54" s="198"/>
      <c r="EM54" s="198"/>
      <c r="EN54" s="198"/>
      <c r="EO54" s="198"/>
      <c r="EP54" s="198"/>
      <c r="EQ54" s="198"/>
      <c r="ER54" s="198"/>
      <c r="ES54" s="198"/>
      <c r="ET54" s="198"/>
      <c r="EU54" s="198"/>
      <c r="EV54" s="198"/>
      <c r="EW54" s="198"/>
      <c r="EX54" s="198"/>
      <c r="EY54" s="198"/>
      <c r="EZ54" s="198"/>
      <c r="FA54" s="198"/>
      <c r="FB54" s="198"/>
      <c r="FC54" s="198"/>
      <c r="FD54" s="198"/>
      <c r="FE54" s="198"/>
      <c r="FF54" s="198"/>
      <c r="FG54" s="198"/>
      <c r="FH54" s="198"/>
      <c r="FI54" s="198"/>
      <c r="FJ54" s="198"/>
      <c r="FK54" s="198"/>
      <c r="FL54" s="198"/>
      <c r="FM54" s="198"/>
      <c r="FN54" s="198"/>
      <c r="FO54" s="198"/>
      <c r="FP54" s="198"/>
      <c r="FQ54" s="198"/>
      <c r="FR54" s="198"/>
      <c r="FS54" s="198"/>
      <c r="FT54" s="198"/>
      <c r="FU54" s="198"/>
      <c r="FV54" s="198"/>
      <c r="FW54" s="198"/>
      <c r="FX54" s="198"/>
      <c r="FY54" s="198"/>
      <c r="FZ54" s="198"/>
      <c r="GA54" s="198"/>
      <c r="GB54" s="198"/>
      <c r="GC54" s="198"/>
      <c r="GD54" s="198"/>
      <c r="GE54" s="198"/>
      <c r="GF54" s="198"/>
      <c r="GG54" s="198"/>
      <c r="GH54" s="198"/>
      <c r="GI54" s="198"/>
      <c r="GJ54" s="198"/>
      <c r="GK54" s="198"/>
      <c r="GL54" s="198"/>
      <c r="GM54" s="198"/>
      <c r="GN54" s="198"/>
      <c r="GO54" s="198"/>
      <c r="GP54" s="198"/>
      <c r="GQ54" s="198"/>
      <c r="GR54" s="198"/>
      <c r="GS54" s="198"/>
      <c r="GT54" s="198"/>
      <c r="GU54" s="198"/>
      <c r="GV54" s="198"/>
      <c r="GW54" s="198"/>
      <c r="GX54" s="198"/>
      <c r="GY54" s="198"/>
      <c r="GZ54" s="198"/>
      <c r="HA54" s="198"/>
      <c r="HB54" s="198"/>
      <c r="HC54" s="198"/>
      <c r="HD54" s="198"/>
      <c r="HE54" s="198"/>
      <c r="HF54" s="198"/>
      <c r="HG54" s="198"/>
      <c r="HH54" s="198"/>
      <c r="HI54" s="198"/>
      <c r="HJ54" s="198"/>
      <c r="HK54" s="198"/>
      <c r="HL54" s="198"/>
      <c r="HM54" s="198"/>
      <c r="HN54" s="198"/>
      <c r="HO54" s="198"/>
      <c r="HP54" s="198"/>
      <c r="HQ54" s="198"/>
      <c r="HR54" s="198"/>
      <c r="HS54" s="198"/>
      <c r="HT54" s="198"/>
      <c r="HU54" s="198"/>
      <c r="HV54" s="198"/>
      <c r="HW54" s="198"/>
      <c r="HX54" s="198"/>
      <c r="HY54" s="198"/>
      <c r="HZ54" s="198"/>
      <c r="IA54" s="198"/>
      <c r="IB54" s="198"/>
      <c r="IC54" s="198"/>
      <c r="ID54" s="198"/>
      <c r="IE54" s="198"/>
      <c r="IF54" s="198"/>
      <c r="IG54" s="198"/>
      <c r="IH54" s="198"/>
      <c r="II54" s="198"/>
      <c r="IJ54" s="198"/>
      <c r="IK54" s="198"/>
      <c r="IL54" s="198"/>
    </row>
    <row r="55" spans="1:246">
      <c r="A55" s="1600"/>
      <c r="F55" s="1599"/>
      <c r="G55" s="1600"/>
      <c r="N55" s="1599"/>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c r="BV55" s="198"/>
      <c r="BW55" s="198"/>
      <c r="BX55" s="198"/>
      <c r="BY55" s="198"/>
      <c r="BZ55" s="198"/>
      <c r="CA55" s="198"/>
      <c r="CB55" s="198"/>
      <c r="CC55" s="198"/>
      <c r="CD55" s="198"/>
      <c r="CE55" s="198"/>
      <c r="CF55" s="198"/>
      <c r="CG55" s="198"/>
      <c r="CH55" s="198"/>
      <c r="CI55" s="198"/>
      <c r="CJ55" s="198"/>
      <c r="CK55" s="198"/>
      <c r="CL55" s="198"/>
      <c r="CM55" s="198"/>
      <c r="CN55" s="198"/>
      <c r="CO55" s="198"/>
      <c r="CP55" s="198"/>
      <c r="CQ55" s="198"/>
      <c r="CR55" s="198"/>
      <c r="CS55" s="198"/>
      <c r="CT55" s="198"/>
      <c r="CU55" s="198"/>
      <c r="CV55" s="198"/>
      <c r="CW55" s="198"/>
      <c r="CX55" s="198"/>
      <c r="CY55" s="198"/>
      <c r="CZ55" s="198"/>
      <c r="DA55" s="198"/>
      <c r="DB55" s="198"/>
      <c r="DC55" s="198"/>
      <c r="DD55" s="198"/>
      <c r="DE55" s="198"/>
      <c r="DF55" s="198"/>
      <c r="DG55" s="198"/>
      <c r="DH55" s="198"/>
      <c r="DI55" s="198"/>
      <c r="DJ55" s="198"/>
      <c r="DK55" s="198"/>
      <c r="DL55" s="198"/>
      <c r="DM55" s="198"/>
      <c r="DN55" s="198"/>
      <c r="DO55" s="198"/>
      <c r="DP55" s="198"/>
      <c r="DQ55" s="198"/>
      <c r="DR55" s="198"/>
      <c r="DS55" s="198"/>
      <c r="DT55" s="198"/>
      <c r="DU55" s="198"/>
      <c r="DV55" s="198"/>
      <c r="DW55" s="198"/>
      <c r="DX55" s="198"/>
      <c r="DY55" s="198"/>
      <c r="DZ55" s="198"/>
      <c r="EA55" s="198"/>
      <c r="EB55" s="198"/>
      <c r="EC55" s="198"/>
      <c r="ED55" s="198"/>
      <c r="EE55" s="198"/>
      <c r="EF55" s="198"/>
      <c r="EG55" s="198"/>
      <c r="EH55" s="198"/>
      <c r="EI55" s="198"/>
      <c r="EJ55" s="198"/>
      <c r="EK55" s="198"/>
      <c r="EL55" s="198"/>
      <c r="EM55" s="198"/>
      <c r="EN55" s="198"/>
      <c r="EO55" s="198"/>
      <c r="EP55" s="198"/>
      <c r="EQ55" s="198"/>
      <c r="ER55" s="198"/>
      <c r="ES55" s="198"/>
      <c r="ET55" s="198"/>
      <c r="EU55" s="198"/>
      <c r="EV55" s="198"/>
      <c r="EW55" s="198"/>
      <c r="EX55" s="198"/>
      <c r="EY55" s="198"/>
      <c r="EZ55" s="198"/>
      <c r="FA55" s="198"/>
      <c r="FB55" s="198"/>
      <c r="FC55" s="198"/>
      <c r="FD55" s="198"/>
      <c r="FE55" s="198"/>
      <c r="FF55" s="198"/>
      <c r="FG55" s="198"/>
      <c r="FH55" s="198"/>
      <c r="FI55" s="198"/>
      <c r="FJ55" s="198"/>
      <c r="FK55" s="198"/>
      <c r="FL55" s="198"/>
      <c r="FM55" s="198"/>
      <c r="FN55" s="198"/>
      <c r="FO55" s="198"/>
      <c r="FP55" s="198"/>
      <c r="FQ55" s="198"/>
      <c r="FR55" s="198"/>
      <c r="FS55" s="198"/>
      <c r="FT55" s="198"/>
      <c r="FU55" s="198"/>
      <c r="FV55" s="198"/>
      <c r="FW55" s="198"/>
      <c r="FX55" s="198"/>
      <c r="FY55" s="198"/>
      <c r="FZ55" s="198"/>
      <c r="GA55" s="198"/>
      <c r="GB55" s="198"/>
      <c r="GC55" s="198"/>
      <c r="GD55" s="198"/>
      <c r="GE55" s="198"/>
      <c r="GF55" s="198"/>
      <c r="GG55" s="198"/>
      <c r="GH55" s="198"/>
      <c r="GI55" s="198"/>
      <c r="GJ55" s="198"/>
      <c r="GK55" s="198"/>
      <c r="GL55" s="198"/>
      <c r="GM55" s="198"/>
      <c r="GN55" s="198"/>
      <c r="GO55" s="198"/>
      <c r="GP55" s="198"/>
      <c r="GQ55" s="198"/>
      <c r="GR55" s="198"/>
      <c r="GS55" s="198"/>
      <c r="GT55" s="198"/>
      <c r="GU55" s="198"/>
      <c r="GV55" s="198"/>
      <c r="GW55" s="198"/>
      <c r="GX55" s="198"/>
      <c r="GY55" s="198"/>
      <c r="GZ55" s="198"/>
      <c r="HA55" s="198"/>
      <c r="HB55" s="198"/>
      <c r="HC55" s="198"/>
      <c r="HD55" s="198"/>
      <c r="HE55" s="198"/>
      <c r="HF55" s="198"/>
      <c r="HG55" s="198"/>
      <c r="HH55" s="198"/>
      <c r="HI55" s="198"/>
      <c r="HJ55" s="198"/>
      <c r="HK55" s="198"/>
      <c r="HL55" s="198"/>
      <c r="HM55" s="198"/>
      <c r="HN55" s="198"/>
      <c r="HO55" s="198"/>
      <c r="HP55" s="198"/>
      <c r="HQ55" s="198"/>
      <c r="HR55" s="198"/>
      <c r="HS55" s="198"/>
      <c r="HT55" s="198"/>
      <c r="HU55" s="198"/>
      <c r="HV55" s="198"/>
      <c r="HW55" s="198"/>
      <c r="HX55" s="198"/>
      <c r="HY55" s="198"/>
      <c r="HZ55" s="198"/>
      <c r="IA55" s="198"/>
      <c r="IB55" s="198"/>
      <c r="IC55" s="198"/>
      <c r="ID55" s="198"/>
      <c r="IE55" s="198"/>
      <c r="IF55" s="198"/>
      <c r="IG55" s="198"/>
      <c r="IH55" s="198"/>
      <c r="II55" s="198"/>
      <c r="IJ55" s="198"/>
      <c r="IK55" s="198"/>
      <c r="IL55" s="198"/>
    </row>
    <row r="56" spans="1:246">
      <c r="A56" s="1600"/>
      <c r="F56" s="1599"/>
      <c r="G56" s="1600"/>
      <c r="N56" s="1599"/>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c r="BV56" s="198"/>
      <c r="BW56" s="198"/>
      <c r="BX56" s="198"/>
      <c r="BY56" s="198"/>
      <c r="BZ56" s="198"/>
      <c r="CA56" s="198"/>
      <c r="CB56" s="198"/>
      <c r="CC56" s="198"/>
      <c r="CD56" s="198"/>
      <c r="CE56" s="198"/>
      <c r="CF56" s="198"/>
      <c r="CG56" s="198"/>
      <c r="CH56" s="198"/>
      <c r="CI56" s="198"/>
      <c r="CJ56" s="198"/>
      <c r="CK56" s="198"/>
      <c r="CL56" s="198"/>
      <c r="CM56" s="198"/>
      <c r="CN56" s="198"/>
      <c r="CO56" s="198"/>
      <c r="CP56" s="198"/>
      <c r="CQ56" s="198"/>
      <c r="CR56" s="198"/>
      <c r="CS56" s="198"/>
      <c r="CT56" s="198"/>
      <c r="CU56" s="198"/>
      <c r="CV56" s="198"/>
      <c r="CW56" s="198"/>
      <c r="CX56" s="198"/>
      <c r="CY56" s="198"/>
      <c r="CZ56" s="198"/>
      <c r="DA56" s="198"/>
      <c r="DB56" s="198"/>
      <c r="DC56" s="198"/>
      <c r="DD56" s="198"/>
      <c r="DE56" s="198"/>
      <c r="DF56" s="198"/>
      <c r="DG56" s="198"/>
      <c r="DH56" s="198"/>
      <c r="DI56" s="198"/>
      <c r="DJ56" s="198"/>
      <c r="DK56" s="198"/>
      <c r="DL56" s="198"/>
      <c r="DM56" s="198"/>
      <c r="DN56" s="198"/>
      <c r="DO56" s="198"/>
      <c r="DP56" s="198"/>
      <c r="DQ56" s="198"/>
      <c r="DR56" s="198"/>
      <c r="DS56" s="198"/>
      <c r="DT56" s="198"/>
      <c r="DU56" s="198"/>
      <c r="DV56" s="198"/>
      <c r="DW56" s="198"/>
      <c r="DX56" s="198"/>
      <c r="DY56" s="198"/>
      <c r="DZ56" s="198"/>
      <c r="EA56" s="198"/>
      <c r="EB56" s="198"/>
      <c r="EC56" s="198"/>
      <c r="ED56" s="198"/>
      <c r="EE56" s="198"/>
      <c r="EF56" s="198"/>
      <c r="EG56" s="198"/>
      <c r="EH56" s="198"/>
      <c r="EI56" s="198"/>
      <c r="EJ56" s="198"/>
      <c r="EK56" s="198"/>
      <c r="EL56" s="198"/>
      <c r="EM56" s="198"/>
      <c r="EN56" s="198"/>
      <c r="EO56" s="198"/>
      <c r="EP56" s="198"/>
      <c r="EQ56" s="198"/>
      <c r="ER56" s="198"/>
      <c r="ES56" s="198"/>
      <c r="ET56" s="198"/>
      <c r="EU56" s="198"/>
      <c r="EV56" s="198"/>
      <c r="EW56" s="198"/>
      <c r="EX56" s="198"/>
      <c r="EY56" s="198"/>
      <c r="EZ56" s="198"/>
      <c r="FA56" s="198"/>
      <c r="FB56" s="198"/>
      <c r="FC56" s="198"/>
      <c r="FD56" s="198"/>
      <c r="FE56" s="198"/>
      <c r="FF56" s="198"/>
      <c r="FG56" s="198"/>
      <c r="FH56" s="198"/>
      <c r="FI56" s="198"/>
      <c r="FJ56" s="198"/>
      <c r="FK56" s="198"/>
      <c r="FL56" s="198"/>
      <c r="FM56" s="198"/>
      <c r="FN56" s="198"/>
      <c r="FO56" s="198"/>
      <c r="FP56" s="198"/>
      <c r="FQ56" s="198"/>
      <c r="FR56" s="198"/>
      <c r="FS56" s="198"/>
      <c r="FT56" s="198"/>
      <c r="FU56" s="198"/>
      <c r="FV56" s="198"/>
      <c r="FW56" s="198"/>
      <c r="FX56" s="198"/>
      <c r="FY56" s="198"/>
      <c r="FZ56" s="198"/>
      <c r="GA56" s="198"/>
      <c r="GB56" s="198"/>
      <c r="GC56" s="198"/>
      <c r="GD56" s="198"/>
      <c r="GE56" s="198"/>
      <c r="GF56" s="198"/>
      <c r="GG56" s="198"/>
      <c r="GH56" s="198"/>
      <c r="GI56" s="198"/>
      <c r="GJ56" s="198"/>
      <c r="GK56" s="198"/>
      <c r="GL56" s="198"/>
      <c r="GM56" s="198"/>
      <c r="GN56" s="198"/>
      <c r="GO56" s="198"/>
      <c r="GP56" s="198"/>
      <c r="GQ56" s="198"/>
      <c r="GR56" s="198"/>
      <c r="GS56" s="198"/>
      <c r="GT56" s="198"/>
      <c r="GU56" s="198"/>
      <c r="GV56" s="198"/>
      <c r="GW56" s="198"/>
      <c r="GX56" s="198"/>
      <c r="GY56" s="198"/>
      <c r="GZ56" s="198"/>
      <c r="HA56" s="198"/>
      <c r="HB56" s="198"/>
      <c r="HC56" s="198"/>
      <c r="HD56" s="198"/>
      <c r="HE56" s="198"/>
      <c r="HF56" s="198"/>
      <c r="HG56" s="198"/>
      <c r="HH56" s="198"/>
      <c r="HI56" s="198"/>
      <c r="HJ56" s="198"/>
      <c r="HK56" s="198"/>
      <c r="HL56" s="198"/>
      <c r="HM56" s="198"/>
      <c r="HN56" s="198"/>
      <c r="HO56" s="198"/>
      <c r="HP56" s="198"/>
      <c r="HQ56" s="198"/>
      <c r="HR56" s="198"/>
      <c r="HS56" s="198"/>
      <c r="HT56" s="198"/>
      <c r="HU56" s="198"/>
      <c r="HV56" s="198"/>
      <c r="HW56" s="198"/>
      <c r="HX56" s="198"/>
      <c r="HY56" s="198"/>
      <c r="HZ56" s="198"/>
      <c r="IA56" s="198"/>
      <c r="IB56" s="198"/>
      <c r="IC56" s="198"/>
      <c r="ID56" s="198"/>
      <c r="IE56" s="198"/>
      <c r="IF56" s="198"/>
      <c r="IG56" s="198"/>
      <c r="IH56" s="198"/>
      <c r="II56" s="198"/>
      <c r="IJ56" s="198"/>
      <c r="IK56" s="198"/>
      <c r="IL56" s="198"/>
    </row>
    <row r="57" spans="1:246">
      <c r="A57" s="1600"/>
      <c r="F57" s="1599"/>
      <c r="G57" s="1600"/>
      <c r="N57" s="1599"/>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c r="BV57" s="198"/>
      <c r="BW57" s="198"/>
      <c r="BX57" s="198"/>
      <c r="BY57" s="198"/>
      <c r="BZ57" s="198"/>
      <c r="CA57" s="198"/>
      <c r="CB57" s="198"/>
      <c r="CC57" s="198"/>
      <c r="CD57" s="198"/>
      <c r="CE57" s="198"/>
      <c r="CF57" s="198"/>
      <c r="CG57" s="198"/>
      <c r="CH57" s="198"/>
      <c r="CI57" s="198"/>
      <c r="CJ57" s="198"/>
      <c r="CK57" s="198"/>
      <c r="CL57" s="198"/>
      <c r="CM57" s="198"/>
      <c r="CN57" s="198"/>
      <c r="CO57" s="198"/>
      <c r="CP57" s="198"/>
      <c r="CQ57" s="198"/>
      <c r="CR57" s="198"/>
      <c r="CS57" s="198"/>
      <c r="CT57" s="198"/>
      <c r="CU57" s="198"/>
      <c r="CV57" s="198"/>
      <c r="CW57" s="198"/>
      <c r="CX57" s="198"/>
      <c r="CY57" s="198"/>
      <c r="CZ57" s="198"/>
      <c r="DA57" s="198"/>
      <c r="DB57" s="198"/>
      <c r="DC57" s="198"/>
      <c r="DD57" s="198"/>
      <c r="DE57" s="198"/>
      <c r="DF57" s="198"/>
      <c r="DG57" s="198"/>
      <c r="DH57" s="198"/>
      <c r="DI57" s="198"/>
      <c r="DJ57" s="198"/>
      <c r="DK57" s="198"/>
      <c r="DL57" s="198"/>
      <c r="DM57" s="198"/>
      <c r="DN57" s="198"/>
      <c r="DO57" s="198"/>
      <c r="DP57" s="198"/>
      <c r="DQ57" s="198"/>
      <c r="DR57" s="198"/>
      <c r="DS57" s="198"/>
      <c r="DT57" s="198"/>
      <c r="DU57" s="198"/>
      <c r="DV57" s="198"/>
      <c r="DW57" s="198"/>
      <c r="DX57" s="198"/>
      <c r="DY57" s="198"/>
      <c r="DZ57" s="198"/>
      <c r="EA57" s="198"/>
      <c r="EB57" s="198"/>
      <c r="EC57" s="198"/>
      <c r="ED57" s="198"/>
      <c r="EE57" s="198"/>
      <c r="EF57" s="198"/>
      <c r="EG57" s="198"/>
      <c r="EH57" s="198"/>
      <c r="EI57" s="198"/>
      <c r="EJ57" s="198"/>
      <c r="EK57" s="198"/>
      <c r="EL57" s="198"/>
      <c r="EM57" s="198"/>
      <c r="EN57" s="198"/>
      <c r="EO57" s="198"/>
      <c r="EP57" s="198"/>
      <c r="EQ57" s="198"/>
      <c r="ER57" s="198"/>
      <c r="ES57" s="198"/>
      <c r="ET57" s="198"/>
      <c r="EU57" s="198"/>
      <c r="EV57" s="198"/>
      <c r="EW57" s="198"/>
      <c r="EX57" s="198"/>
      <c r="EY57" s="198"/>
      <c r="EZ57" s="198"/>
      <c r="FA57" s="198"/>
      <c r="FB57" s="198"/>
      <c r="FC57" s="198"/>
      <c r="FD57" s="198"/>
      <c r="FE57" s="198"/>
      <c r="FF57" s="198"/>
      <c r="FG57" s="198"/>
      <c r="FH57" s="198"/>
      <c r="FI57" s="198"/>
      <c r="FJ57" s="198"/>
      <c r="FK57" s="198"/>
      <c r="FL57" s="198"/>
      <c r="FM57" s="198"/>
      <c r="FN57" s="198"/>
      <c r="FO57" s="198"/>
      <c r="FP57" s="198"/>
      <c r="FQ57" s="198"/>
      <c r="FR57" s="198"/>
      <c r="FS57" s="198"/>
      <c r="FT57" s="198"/>
      <c r="FU57" s="198"/>
      <c r="FV57" s="198"/>
      <c r="FW57" s="198"/>
      <c r="FX57" s="198"/>
      <c r="FY57" s="198"/>
      <c r="FZ57" s="198"/>
      <c r="GA57" s="198"/>
      <c r="GB57" s="198"/>
      <c r="GC57" s="198"/>
      <c r="GD57" s="198"/>
      <c r="GE57" s="198"/>
      <c r="GF57" s="198"/>
      <c r="GG57" s="198"/>
      <c r="GH57" s="198"/>
      <c r="GI57" s="198"/>
      <c r="GJ57" s="198"/>
      <c r="GK57" s="198"/>
      <c r="GL57" s="198"/>
      <c r="GM57" s="198"/>
      <c r="GN57" s="198"/>
      <c r="GO57" s="198"/>
      <c r="GP57" s="198"/>
      <c r="GQ57" s="198"/>
      <c r="GR57" s="198"/>
      <c r="GS57" s="198"/>
      <c r="GT57" s="198"/>
      <c r="GU57" s="198"/>
      <c r="GV57" s="198"/>
      <c r="GW57" s="198"/>
      <c r="GX57" s="198"/>
      <c r="GY57" s="198"/>
      <c r="GZ57" s="198"/>
      <c r="HA57" s="198"/>
      <c r="HB57" s="198"/>
      <c r="HC57" s="198"/>
      <c r="HD57" s="198"/>
      <c r="HE57" s="198"/>
      <c r="HF57" s="198"/>
      <c r="HG57" s="198"/>
      <c r="HH57" s="198"/>
      <c r="HI57" s="198"/>
      <c r="HJ57" s="198"/>
      <c r="HK57" s="198"/>
      <c r="HL57" s="198"/>
      <c r="HM57" s="198"/>
      <c r="HN57" s="198"/>
      <c r="HO57" s="198"/>
      <c r="HP57" s="198"/>
      <c r="HQ57" s="198"/>
      <c r="HR57" s="198"/>
      <c r="HS57" s="198"/>
      <c r="HT57" s="198"/>
      <c r="HU57" s="198"/>
      <c r="HV57" s="198"/>
      <c r="HW57" s="198"/>
      <c r="HX57" s="198"/>
      <c r="HY57" s="198"/>
      <c r="HZ57" s="198"/>
      <c r="IA57" s="198"/>
      <c r="IB57" s="198"/>
      <c r="IC57" s="198"/>
      <c r="ID57" s="198"/>
      <c r="IE57" s="198"/>
      <c r="IF57" s="198"/>
      <c r="IG57" s="198"/>
      <c r="IH57" s="198"/>
      <c r="II57" s="198"/>
      <c r="IJ57" s="198"/>
      <c r="IK57" s="198"/>
      <c r="IL57" s="198"/>
    </row>
    <row r="58" spans="1:246">
      <c r="A58" s="1657"/>
      <c r="B58" s="1658"/>
      <c r="C58" s="1658"/>
      <c r="D58" s="1658"/>
      <c r="E58" s="1658"/>
      <c r="F58" s="1659"/>
      <c r="G58" s="1657"/>
      <c r="H58" s="1658"/>
      <c r="I58" s="1658"/>
      <c r="J58" s="1658"/>
      <c r="K58" s="1658"/>
      <c r="L58" s="1658"/>
      <c r="M58" s="1658"/>
      <c r="N58" s="1659"/>
      <c r="O58" s="1660"/>
      <c r="P58" s="1660"/>
      <c r="Q58" s="1660"/>
      <c r="R58" s="1660"/>
      <c r="S58" s="1660"/>
      <c r="T58" s="1660"/>
      <c r="U58" s="1660"/>
      <c r="V58" s="1660"/>
      <c r="W58" s="1660"/>
      <c r="X58" s="1660"/>
      <c r="Y58" s="1660"/>
      <c r="Z58" s="1660"/>
      <c r="AA58" s="1660"/>
      <c r="AB58" s="1660"/>
      <c r="AC58" s="1660"/>
      <c r="AD58" s="1660"/>
      <c r="AE58" s="1660"/>
      <c r="AF58" s="1660"/>
      <c r="AG58" s="1660"/>
      <c r="AH58" s="1660"/>
      <c r="AI58" s="1660"/>
      <c r="AJ58" s="1660"/>
      <c r="AK58" s="1660"/>
    </row>
    <row r="59" spans="1:246" ht="15.75" thickBot="1">
      <c r="A59" s="1661"/>
      <c r="B59" s="1662"/>
      <c r="C59" s="1662"/>
      <c r="D59" s="1662"/>
      <c r="E59" s="1662"/>
      <c r="F59" s="1663"/>
      <c r="G59" s="1661"/>
      <c r="H59" s="1662"/>
      <c r="I59" s="1662"/>
      <c r="J59" s="1662"/>
      <c r="K59" s="1662"/>
      <c r="L59" s="1662"/>
      <c r="M59" s="1662"/>
      <c r="N59" s="1663"/>
      <c r="O59" s="1660"/>
      <c r="P59" s="1660"/>
      <c r="Q59" s="1660"/>
      <c r="R59" s="1660"/>
      <c r="S59" s="1660"/>
      <c r="T59" s="1660"/>
      <c r="U59" s="1660"/>
      <c r="V59" s="1660"/>
      <c r="W59" s="1660"/>
      <c r="X59" s="1660"/>
      <c r="Y59" s="1660"/>
      <c r="Z59" s="1660"/>
      <c r="AA59" s="1660"/>
      <c r="AB59" s="1660"/>
      <c r="AC59" s="1660"/>
      <c r="AD59" s="1660"/>
      <c r="AE59" s="1660"/>
      <c r="AF59" s="1660"/>
      <c r="AG59" s="1660"/>
      <c r="AH59" s="1660"/>
      <c r="AI59" s="1660"/>
      <c r="AJ59" s="1660"/>
      <c r="AK59" s="1660"/>
    </row>
    <row r="60" spans="1:246">
      <c r="A60" s="1658"/>
      <c r="B60" s="1658"/>
      <c r="C60" s="1658"/>
      <c r="D60" s="1658"/>
      <c r="E60" s="1658"/>
      <c r="F60" s="1658"/>
      <c r="G60" s="1658"/>
      <c r="H60" s="1658"/>
      <c r="I60" s="1658"/>
      <c r="J60" s="1658"/>
      <c r="K60" s="1658"/>
      <c r="L60" s="1658"/>
      <c r="M60" s="1658"/>
      <c r="N60" s="1658"/>
      <c r="O60" s="1660"/>
      <c r="P60" s="1660"/>
      <c r="Q60" s="1660"/>
      <c r="R60" s="1660"/>
      <c r="S60" s="1660"/>
      <c r="T60" s="1660"/>
      <c r="U60" s="1660"/>
      <c r="V60" s="1660"/>
      <c r="W60" s="1660"/>
      <c r="X60" s="1660"/>
      <c r="Y60" s="1660"/>
      <c r="Z60" s="1660"/>
      <c r="AA60" s="1660"/>
      <c r="AB60" s="1660"/>
      <c r="AC60" s="1660"/>
      <c r="AD60" s="1660"/>
      <c r="AE60" s="1660"/>
      <c r="AF60" s="1660"/>
      <c r="AG60" s="1660"/>
      <c r="AH60" s="1660"/>
      <c r="AI60" s="1660"/>
      <c r="AJ60" s="1660"/>
      <c r="AK60" s="1660"/>
    </row>
    <row r="61" spans="1:246">
      <c r="A61" s="666" t="s">
        <v>3612</v>
      </c>
      <c r="B61" s="666"/>
      <c r="C61" s="666"/>
      <c r="E61" s="1664"/>
      <c r="F61" s="1664"/>
      <c r="G61" s="1596" t="s">
        <v>3612</v>
      </c>
      <c r="H61" s="1664"/>
      <c r="I61" s="1664"/>
      <c r="K61" s="1664"/>
      <c r="L61" s="1664"/>
      <c r="M61" s="1664"/>
      <c r="N61" s="1658"/>
      <c r="O61" s="1660"/>
      <c r="P61" s="1660"/>
      <c r="Q61" s="1660"/>
      <c r="R61" s="1660"/>
      <c r="S61" s="1660"/>
      <c r="T61" s="1660"/>
      <c r="U61" s="1660"/>
      <c r="V61" s="1660"/>
      <c r="W61" s="1660"/>
      <c r="X61" s="1660"/>
      <c r="Y61" s="1660"/>
      <c r="Z61" s="1660"/>
      <c r="AA61" s="1660"/>
      <c r="AB61" s="1660"/>
      <c r="AC61" s="1660"/>
      <c r="AD61" s="1660"/>
      <c r="AE61" s="1660"/>
      <c r="AF61" s="1660"/>
      <c r="AG61" s="1660"/>
      <c r="AH61" s="1660"/>
      <c r="AI61" s="1660"/>
      <c r="AJ61" s="1660"/>
      <c r="AK61" s="1660"/>
    </row>
    <row r="62" spans="1:246">
      <c r="A62" s="1596" t="s">
        <v>732</v>
      </c>
      <c r="B62" s="1596"/>
      <c r="C62" s="1596"/>
      <c r="D62" s="1596"/>
      <c r="E62" s="1664"/>
      <c r="F62" s="1664"/>
      <c r="G62" s="1596" t="s">
        <v>733</v>
      </c>
      <c r="H62" s="1664"/>
      <c r="I62" s="1664"/>
      <c r="J62" s="1664"/>
      <c r="K62" s="1664"/>
      <c r="L62" s="1664"/>
      <c r="M62" s="1664"/>
      <c r="N62" s="1664"/>
      <c r="O62" s="1660"/>
      <c r="P62" s="1660"/>
      <c r="Q62" s="1660"/>
      <c r="R62" s="1660"/>
      <c r="S62" s="1660"/>
      <c r="T62" s="1660"/>
      <c r="U62" s="1660"/>
      <c r="V62" s="1660"/>
      <c r="W62" s="1660"/>
      <c r="X62" s="1660"/>
      <c r="Y62" s="1660"/>
      <c r="Z62" s="1660"/>
      <c r="AA62" s="1660"/>
      <c r="AB62" s="1660"/>
      <c r="AC62" s="1660"/>
      <c r="AD62" s="1660"/>
      <c r="AE62" s="1660"/>
      <c r="AF62" s="1660"/>
      <c r="AG62" s="1660"/>
      <c r="AH62" s="1660"/>
      <c r="AI62" s="1660"/>
      <c r="AJ62" s="1660"/>
      <c r="AK62" s="1660"/>
    </row>
    <row r="64" spans="1:246" ht="15.75">
      <c r="A64" s="1665" t="s">
        <v>2500</v>
      </c>
      <c r="B64" s="1665"/>
      <c r="C64" s="1596"/>
      <c r="D64" s="1596"/>
      <c r="E64" s="1596"/>
      <c r="F64" s="1596"/>
    </row>
    <row r="66" spans="1:14" ht="15.75" thickBot="1">
      <c r="A66" s="199" t="s">
        <v>3553</v>
      </c>
      <c r="E66" s="1666" t="s">
        <v>4662</v>
      </c>
      <c r="F66" s="1667" t="s">
        <v>4660</v>
      </c>
      <c r="G66" s="199" t="s">
        <v>3553</v>
      </c>
      <c r="K66" s="1666"/>
      <c r="L66" s="1668" t="s">
        <v>4662</v>
      </c>
      <c r="M66" s="1668" t="s">
        <v>4660</v>
      </c>
    </row>
    <row r="67" spans="1:14">
      <c r="A67" s="1669" t="s">
        <v>1201</v>
      </c>
      <c r="B67" s="1588"/>
      <c r="C67" s="1588"/>
      <c r="D67" s="1588"/>
      <c r="E67" s="1588"/>
      <c r="F67" s="1670"/>
      <c r="G67" s="1669" t="s">
        <v>2867</v>
      </c>
      <c r="H67" s="1588"/>
      <c r="I67" s="1588"/>
      <c r="J67" s="1588"/>
      <c r="K67" s="1588"/>
      <c r="L67" s="1588"/>
      <c r="M67" s="1588"/>
      <c r="N67" s="1591"/>
    </row>
    <row r="68" spans="1:14">
      <c r="A68" s="1600"/>
      <c r="F68" s="1599"/>
      <c r="G68" s="1600"/>
      <c r="N68" s="1599"/>
    </row>
    <row r="69" spans="1:14">
      <c r="A69" s="1671"/>
      <c r="B69" s="1672"/>
      <c r="C69" s="1629"/>
      <c r="D69" s="1672"/>
      <c r="E69" s="1673" t="s">
        <v>4402</v>
      </c>
      <c r="F69" s="1609"/>
      <c r="G69" s="1607" t="s">
        <v>4402</v>
      </c>
      <c r="H69" s="1608"/>
      <c r="I69" s="1673" t="s">
        <v>4403</v>
      </c>
      <c r="J69" s="1608"/>
      <c r="K69" s="1608"/>
      <c r="L69" s="1608"/>
      <c r="M69" s="1674"/>
      <c r="N69" s="1675"/>
    </row>
    <row r="70" spans="1:14">
      <c r="A70" s="1612" t="s">
        <v>339</v>
      </c>
      <c r="B70" s="1592"/>
      <c r="D70" s="1593" t="s">
        <v>3816</v>
      </c>
      <c r="E70" s="1593" t="s">
        <v>128</v>
      </c>
      <c r="F70" s="1594" t="s">
        <v>128</v>
      </c>
      <c r="G70" s="1612" t="s">
        <v>128</v>
      </c>
      <c r="H70" s="1593" t="s">
        <v>128</v>
      </c>
      <c r="I70" s="1613" t="s">
        <v>1134</v>
      </c>
      <c r="J70" s="1616"/>
      <c r="K70" s="1613" t="s">
        <v>1131</v>
      </c>
      <c r="L70" s="1616"/>
      <c r="M70" s="1618" t="s">
        <v>3816</v>
      </c>
      <c r="N70" s="1594" t="s">
        <v>339</v>
      </c>
    </row>
    <row r="71" spans="1:14">
      <c r="A71" s="1612" t="s">
        <v>342</v>
      </c>
      <c r="B71" s="1592"/>
      <c r="C71" s="1598" t="s">
        <v>362</v>
      </c>
      <c r="D71" s="1593" t="s">
        <v>422</v>
      </c>
      <c r="E71" s="1593" t="s">
        <v>4406</v>
      </c>
      <c r="F71" s="1594" t="s">
        <v>4407</v>
      </c>
      <c r="G71" s="1612" t="s">
        <v>4406</v>
      </c>
      <c r="H71" s="1593" t="s">
        <v>4407</v>
      </c>
      <c r="I71" s="1593" t="s">
        <v>4408</v>
      </c>
      <c r="J71" s="1593" t="s">
        <v>3820</v>
      </c>
      <c r="K71" s="1593" t="s">
        <v>4408</v>
      </c>
      <c r="L71" s="1593" t="s">
        <v>3820</v>
      </c>
      <c r="M71" s="1618" t="s">
        <v>2761</v>
      </c>
      <c r="N71" s="1594" t="s">
        <v>342</v>
      </c>
    </row>
    <row r="72" spans="1:14">
      <c r="A72" s="1612"/>
      <c r="B72" s="1592"/>
      <c r="D72" s="1593" t="s">
        <v>2493</v>
      </c>
      <c r="E72" s="1593" t="s">
        <v>2477</v>
      </c>
      <c r="F72" s="1594" t="s">
        <v>2478</v>
      </c>
      <c r="G72" s="1612" t="s">
        <v>2479</v>
      </c>
      <c r="H72" s="1593" t="s">
        <v>4412</v>
      </c>
      <c r="I72" s="1593" t="s">
        <v>4413</v>
      </c>
      <c r="J72" s="1592"/>
      <c r="K72" s="1593" t="s">
        <v>4414</v>
      </c>
      <c r="L72" s="1592"/>
      <c r="M72" s="1617"/>
      <c r="N72" s="1594"/>
    </row>
    <row r="73" spans="1:14">
      <c r="A73" s="1619"/>
      <c r="B73" s="1620"/>
      <c r="C73" s="1621" t="s">
        <v>2004</v>
      </c>
      <c r="D73" s="1622" t="s">
        <v>2005</v>
      </c>
      <c r="E73" s="1622" t="s">
        <v>2006</v>
      </c>
      <c r="F73" s="1623" t="s">
        <v>2007</v>
      </c>
      <c r="G73" s="1619" t="s">
        <v>959</v>
      </c>
      <c r="H73" s="1622" t="s">
        <v>960</v>
      </c>
      <c r="I73" s="1622" t="s">
        <v>961</v>
      </c>
      <c r="J73" s="1622" t="s">
        <v>962</v>
      </c>
      <c r="K73" s="1622" t="s">
        <v>963</v>
      </c>
      <c r="L73" s="1622" t="s">
        <v>964</v>
      </c>
      <c r="M73" s="1624" t="s">
        <v>965</v>
      </c>
      <c r="N73" s="1623"/>
    </row>
    <row r="74" spans="1:14">
      <c r="A74" s="1619">
        <v>1</v>
      </c>
      <c r="B74" s="1592"/>
      <c r="C74" s="1611" t="s">
        <v>2873</v>
      </c>
      <c r="D74" s="1625"/>
      <c r="E74" s="1626"/>
      <c r="F74" s="1627"/>
      <c r="G74" s="1628" t="s">
        <v>2174</v>
      </c>
      <c r="H74" s="1626" t="s">
        <v>2174</v>
      </c>
      <c r="I74" s="1629"/>
      <c r="J74" s="1629"/>
      <c r="K74" s="1629"/>
      <c r="L74" s="1629"/>
      <c r="M74" s="1630"/>
      <c r="N74" s="1623">
        <v>1</v>
      </c>
    </row>
    <row r="75" spans="1:14">
      <c r="A75" s="1619">
        <v>2</v>
      </c>
      <c r="B75" s="1672"/>
      <c r="C75" s="1611" t="s">
        <v>4416</v>
      </c>
      <c r="D75" s="1620"/>
      <c r="E75" s="1611"/>
      <c r="F75" s="1606"/>
      <c r="G75" s="1631" t="s">
        <v>2174</v>
      </c>
      <c r="H75" s="1632" t="s">
        <v>2174</v>
      </c>
      <c r="I75" s="1611"/>
      <c r="J75" s="1611"/>
      <c r="K75" s="1611"/>
      <c r="L75" s="1611"/>
      <c r="M75" s="1633"/>
      <c r="N75" s="1623">
        <v>2</v>
      </c>
    </row>
    <row r="76" spans="1:14">
      <c r="A76" s="1619">
        <v>3</v>
      </c>
      <c r="B76" s="1672"/>
      <c r="C76" s="1611"/>
      <c r="D76" s="266"/>
      <c r="E76" s="266"/>
      <c r="F76" s="1634"/>
      <c r="G76" s="1635"/>
      <c r="H76" s="266"/>
      <c r="I76" s="1620"/>
      <c r="J76" s="266"/>
      <c r="K76" s="1620"/>
      <c r="L76" s="266"/>
      <c r="M76" s="267">
        <f t="shared" ref="M76:M96" si="2">D76+E76-F76+G76-H76-J76+L76</f>
        <v>0</v>
      </c>
      <c r="N76" s="1623">
        <v>3</v>
      </c>
    </row>
    <row r="77" spans="1:14">
      <c r="A77" s="1619">
        <v>4</v>
      </c>
      <c r="B77" s="1672"/>
      <c r="C77" s="1611"/>
      <c r="D77" s="1636"/>
      <c r="E77" s="1636"/>
      <c r="F77" s="1637"/>
      <c r="G77" s="1631"/>
      <c r="H77" s="1636"/>
      <c r="I77" s="1620"/>
      <c r="J77" s="1636"/>
      <c r="K77" s="1620"/>
      <c r="L77" s="1636"/>
      <c r="M77" s="1638">
        <f t="shared" si="2"/>
        <v>0</v>
      </c>
      <c r="N77" s="1623">
        <v>4</v>
      </c>
    </row>
    <row r="78" spans="1:14">
      <c r="A78" s="1619">
        <v>5</v>
      </c>
      <c r="B78" s="1672"/>
      <c r="C78" s="1611"/>
      <c r="D78" s="1636"/>
      <c r="E78" s="1636"/>
      <c r="F78" s="1637"/>
      <c r="G78" s="1631"/>
      <c r="H78" s="1636"/>
      <c r="I78" s="1620"/>
      <c r="J78" s="1636"/>
      <c r="K78" s="1620"/>
      <c r="L78" s="1636"/>
      <c r="M78" s="1638">
        <f t="shared" si="2"/>
        <v>0</v>
      </c>
      <c r="N78" s="1623">
        <v>5</v>
      </c>
    </row>
    <row r="79" spans="1:14">
      <c r="A79" s="1619">
        <v>6</v>
      </c>
      <c r="B79" s="1672"/>
      <c r="C79" s="1611"/>
      <c r="D79" s="1636"/>
      <c r="E79" s="1636"/>
      <c r="F79" s="1637"/>
      <c r="G79" s="1631"/>
      <c r="H79" s="1636"/>
      <c r="I79" s="1620"/>
      <c r="J79" s="1636"/>
      <c r="K79" s="1620"/>
      <c r="L79" s="1636"/>
      <c r="M79" s="1638">
        <f t="shared" si="2"/>
        <v>0</v>
      </c>
      <c r="N79" s="1623">
        <v>6</v>
      </c>
    </row>
    <row r="80" spans="1:14">
      <c r="A80" s="1619">
        <v>7</v>
      </c>
      <c r="B80" s="1672"/>
      <c r="C80" s="1611"/>
      <c r="D80" s="1636"/>
      <c r="E80" s="1636"/>
      <c r="F80" s="1637"/>
      <c r="G80" s="1631"/>
      <c r="H80" s="1636"/>
      <c r="I80" s="1620"/>
      <c r="J80" s="1636"/>
      <c r="K80" s="1620"/>
      <c r="L80" s="1636"/>
      <c r="M80" s="1638">
        <f t="shared" si="2"/>
        <v>0</v>
      </c>
      <c r="N80" s="1623">
        <v>7</v>
      </c>
    </row>
    <row r="81" spans="1:14">
      <c r="A81" s="1619">
        <v>8</v>
      </c>
      <c r="B81" s="1672"/>
      <c r="C81" s="1611"/>
      <c r="D81" s="1636"/>
      <c r="E81" s="1636"/>
      <c r="F81" s="1637"/>
      <c r="G81" s="1631"/>
      <c r="H81" s="1636"/>
      <c r="I81" s="1620"/>
      <c r="J81" s="1636"/>
      <c r="K81" s="1620"/>
      <c r="L81" s="1636"/>
      <c r="M81" s="1638">
        <f t="shared" si="2"/>
        <v>0</v>
      </c>
      <c r="N81" s="1623">
        <v>8</v>
      </c>
    </row>
    <row r="82" spans="1:14">
      <c r="A82" s="1619">
        <v>9</v>
      </c>
      <c r="B82" s="1672"/>
      <c r="C82" s="1611"/>
      <c r="D82" s="229"/>
      <c r="E82" s="229"/>
      <c r="F82" s="231"/>
      <c r="G82" s="232"/>
      <c r="H82" s="229"/>
      <c r="I82" s="1639"/>
      <c r="J82" s="229"/>
      <c r="K82" s="1639"/>
      <c r="L82" s="229"/>
      <c r="M82" s="1638">
        <f t="shared" si="2"/>
        <v>0</v>
      </c>
      <c r="N82" s="1623">
        <v>9</v>
      </c>
    </row>
    <row r="83" spans="1:14">
      <c r="A83" s="1619">
        <v>10</v>
      </c>
      <c r="B83" s="1672"/>
      <c r="C83" s="1611"/>
      <c r="D83" s="1636"/>
      <c r="E83" s="1636"/>
      <c r="F83" s="1637"/>
      <c r="G83" s="1631"/>
      <c r="H83" s="1636"/>
      <c r="I83" s="1620"/>
      <c r="J83" s="1636"/>
      <c r="K83" s="1620"/>
      <c r="L83" s="1636"/>
      <c r="M83" s="1638">
        <f t="shared" si="2"/>
        <v>0</v>
      </c>
      <c r="N83" s="1623">
        <v>10</v>
      </c>
    </row>
    <row r="84" spans="1:14">
      <c r="A84" s="1619">
        <v>11</v>
      </c>
      <c r="B84" s="1672"/>
      <c r="C84" s="1611"/>
      <c r="D84" s="1636"/>
      <c r="E84" s="1636"/>
      <c r="F84" s="1637"/>
      <c r="G84" s="1631"/>
      <c r="H84" s="1636"/>
      <c r="I84" s="1620"/>
      <c r="J84" s="1636"/>
      <c r="K84" s="1620"/>
      <c r="L84" s="1636"/>
      <c r="M84" s="1638">
        <f t="shared" si="2"/>
        <v>0</v>
      </c>
      <c r="N84" s="1623">
        <v>11</v>
      </c>
    </row>
    <row r="85" spans="1:14">
      <c r="A85" s="1619">
        <v>12</v>
      </c>
      <c r="B85" s="1672"/>
      <c r="C85" s="1611"/>
      <c r="D85" s="1636"/>
      <c r="E85" s="1636"/>
      <c r="F85" s="1637"/>
      <c r="G85" s="1631"/>
      <c r="H85" s="1636"/>
      <c r="I85" s="1620"/>
      <c r="J85" s="1636"/>
      <c r="K85" s="1620"/>
      <c r="L85" s="1636"/>
      <c r="M85" s="1638">
        <f t="shared" si="2"/>
        <v>0</v>
      </c>
      <c r="N85" s="1623">
        <v>12</v>
      </c>
    </row>
    <row r="86" spans="1:14">
      <c r="A86" s="1619">
        <v>13</v>
      </c>
      <c r="B86" s="1672"/>
      <c r="C86" s="1611"/>
      <c r="D86" s="1636"/>
      <c r="E86" s="1636"/>
      <c r="F86" s="1637"/>
      <c r="G86" s="1631"/>
      <c r="H86" s="1636"/>
      <c r="I86" s="1620"/>
      <c r="J86" s="1636"/>
      <c r="K86" s="1620"/>
      <c r="L86" s="1636"/>
      <c r="M86" s="1638">
        <f t="shared" si="2"/>
        <v>0</v>
      </c>
      <c r="N86" s="1623">
        <v>13</v>
      </c>
    </row>
    <row r="87" spans="1:14">
      <c r="A87" s="1619">
        <v>14</v>
      </c>
      <c r="B87" s="1672"/>
      <c r="C87" s="1611"/>
      <c r="D87" s="1636"/>
      <c r="E87" s="1636"/>
      <c r="F87" s="1637"/>
      <c r="G87" s="1631"/>
      <c r="H87" s="1636"/>
      <c r="I87" s="1620"/>
      <c r="J87" s="1636"/>
      <c r="K87" s="1620"/>
      <c r="L87" s="1636"/>
      <c r="M87" s="1638">
        <f t="shared" si="2"/>
        <v>0</v>
      </c>
      <c r="N87" s="1623">
        <v>14</v>
      </c>
    </row>
    <row r="88" spans="1:14">
      <c r="A88" s="1619">
        <v>15</v>
      </c>
      <c r="B88" s="1672"/>
      <c r="C88" s="1611"/>
      <c r="D88" s="229"/>
      <c r="E88" s="229"/>
      <c r="F88" s="231"/>
      <c r="G88" s="232"/>
      <c r="H88" s="229"/>
      <c r="I88" s="1639"/>
      <c r="J88" s="229"/>
      <c r="K88" s="1639"/>
      <c r="L88" s="229"/>
      <c r="M88" s="1638">
        <f t="shared" si="2"/>
        <v>0</v>
      </c>
      <c r="N88" s="1623">
        <v>15</v>
      </c>
    </row>
    <row r="89" spans="1:14">
      <c r="A89" s="1619">
        <v>16</v>
      </c>
      <c r="B89" s="1672"/>
      <c r="C89" s="1611"/>
      <c r="D89" s="1636"/>
      <c r="E89" s="1636"/>
      <c r="F89" s="1637"/>
      <c r="G89" s="1631"/>
      <c r="H89" s="1636"/>
      <c r="I89" s="1620"/>
      <c r="J89" s="1636"/>
      <c r="K89" s="1620"/>
      <c r="L89" s="1636"/>
      <c r="M89" s="1638">
        <f t="shared" si="2"/>
        <v>0</v>
      </c>
      <c r="N89" s="1623">
        <v>16</v>
      </c>
    </row>
    <row r="90" spans="1:14">
      <c r="A90" s="1619">
        <v>17</v>
      </c>
      <c r="B90" s="1672"/>
      <c r="C90" s="1611"/>
      <c r="D90" s="1636"/>
      <c r="E90" s="1636"/>
      <c r="F90" s="1637"/>
      <c r="G90" s="1631"/>
      <c r="H90" s="1636"/>
      <c r="I90" s="1620"/>
      <c r="J90" s="1636"/>
      <c r="K90" s="1620"/>
      <c r="L90" s="1636"/>
      <c r="M90" s="1638">
        <f t="shared" si="2"/>
        <v>0</v>
      </c>
      <c r="N90" s="1623">
        <v>17</v>
      </c>
    </row>
    <row r="91" spans="1:14">
      <c r="A91" s="1619">
        <v>18</v>
      </c>
      <c r="B91" s="1672"/>
      <c r="C91" s="1611"/>
      <c r="D91" s="229"/>
      <c r="E91" s="229"/>
      <c r="F91" s="231"/>
      <c r="G91" s="232"/>
      <c r="H91" s="229"/>
      <c r="I91" s="1639"/>
      <c r="J91" s="229"/>
      <c r="K91" s="1639"/>
      <c r="L91" s="229"/>
      <c r="M91" s="1638">
        <f t="shared" si="2"/>
        <v>0</v>
      </c>
      <c r="N91" s="1623">
        <v>18</v>
      </c>
    </row>
    <row r="92" spans="1:14">
      <c r="A92" s="1619">
        <v>19</v>
      </c>
      <c r="B92" s="1672"/>
      <c r="C92" s="1611"/>
      <c r="D92" s="1636"/>
      <c r="E92" s="1636"/>
      <c r="F92" s="1637"/>
      <c r="G92" s="1631"/>
      <c r="H92" s="1636"/>
      <c r="I92" s="1620"/>
      <c r="J92" s="1636"/>
      <c r="K92" s="1620"/>
      <c r="L92" s="1636"/>
      <c r="M92" s="1638">
        <f t="shared" si="2"/>
        <v>0</v>
      </c>
      <c r="N92" s="1623">
        <v>19</v>
      </c>
    </row>
    <row r="93" spans="1:14">
      <c r="A93" s="1612">
        <v>20</v>
      </c>
      <c r="B93" s="1672"/>
      <c r="C93" s="1611"/>
      <c r="D93" s="1636"/>
      <c r="E93" s="1636"/>
      <c r="F93" s="1637"/>
      <c r="G93" s="1631"/>
      <c r="H93" s="1636"/>
      <c r="I93" s="1620"/>
      <c r="J93" s="1636"/>
      <c r="K93" s="1620"/>
      <c r="L93" s="1636"/>
      <c r="M93" s="1638">
        <f t="shared" si="2"/>
        <v>0</v>
      </c>
      <c r="N93" s="1623">
        <v>20</v>
      </c>
    </row>
    <row r="94" spans="1:14">
      <c r="A94" s="1619">
        <v>21</v>
      </c>
      <c r="B94" s="1672"/>
      <c r="C94" s="1611"/>
      <c r="D94" s="1636"/>
      <c r="E94" s="1636"/>
      <c r="F94" s="1637"/>
      <c r="G94" s="1631"/>
      <c r="H94" s="1636"/>
      <c r="I94" s="1620"/>
      <c r="J94" s="1636"/>
      <c r="K94" s="1620"/>
      <c r="L94" s="1636"/>
      <c r="M94" s="1638">
        <f t="shared" si="2"/>
        <v>0</v>
      </c>
      <c r="N94" s="1623">
        <v>21</v>
      </c>
    </row>
    <row r="95" spans="1:14">
      <c r="A95" s="1619">
        <v>22</v>
      </c>
      <c r="B95" s="1672"/>
      <c r="C95" s="1611"/>
      <c r="D95" s="1636"/>
      <c r="E95" s="1636"/>
      <c r="F95" s="1637"/>
      <c r="G95" s="1631"/>
      <c r="H95" s="1636"/>
      <c r="I95" s="1620"/>
      <c r="J95" s="1636"/>
      <c r="K95" s="1620"/>
      <c r="L95" s="1636"/>
      <c r="M95" s="1638">
        <f t="shared" si="2"/>
        <v>0</v>
      </c>
      <c r="N95" s="1623">
        <v>22</v>
      </c>
    </row>
    <row r="96" spans="1:14">
      <c r="A96" s="1619">
        <v>23</v>
      </c>
      <c r="B96" s="1672"/>
      <c r="C96" s="1611"/>
      <c r="D96" s="1636"/>
      <c r="E96" s="1636"/>
      <c r="F96" s="1637"/>
      <c r="G96" s="1631"/>
      <c r="H96" s="1636"/>
      <c r="I96" s="1620"/>
      <c r="J96" s="1636"/>
      <c r="K96" s="1620"/>
      <c r="L96" s="1636"/>
      <c r="M96" s="1638">
        <f t="shared" si="2"/>
        <v>0</v>
      </c>
      <c r="N96" s="1623">
        <v>23</v>
      </c>
    </row>
    <row r="97" spans="1:14">
      <c r="A97" s="1619">
        <v>24</v>
      </c>
      <c r="B97" s="1672"/>
      <c r="C97" s="1611" t="s">
        <v>734</v>
      </c>
      <c r="D97" s="1639">
        <f>SUM(D76:D96)</f>
        <v>0</v>
      </c>
      <c r="E97" s="1639">
        <f>SUM(E76:E96)</f>
        <v>0</v>
      </c>
      <c r="F97" s="194">
        <f>SUM(F76:F96)</f>
        <v>0</v>
      </c>
      <c r="G97" s="1640">
        <f>SUM(G76:G96)</f>
        <v>0</v>
      </c>
      <c r="H97" s="1639">
        <f>SUM(H76:H96)</f>
        <v>0</v>
      </c>
      <c r="I97" s="1641"/>
      <c r="J97" s="1639">
        <f>SUM(J76:J96)</f>
        <v>0</v>
      </c>
      <c r="K97" s="1641"/>
      <c r="L97" s="1639">
        <f>SUM(L76:L96)</f>
        <v>0</v>
      </c>
      <c r="M97" s="1639">
        <f>SUM(M76:M96)</f>
        <v>0</v>
      </c>
      <c r="N97" s="1623">
        <v>24</v>
      </c>
    </row>
    <row r="98" spans="1:14">
      <c r="A98" s="1619">
        <v>25</v>
      </c>
      <c r="B98" s="1672"/>
      <c r="C98" s="1611" t="s">
        <v>2876</v>
      </c>
      <c r="D98" s="229"/>
      <c r="E98" s="1642"/>
      <c r="F98" s="1643"/>
      <c r="G98" s="232"/>
      <c r="H98" s="1642"/>
      <c r="I98" s="1644"/>
      <c r="J98" s="1642"/>
      <c r="K98" s="1644"/>
      <c r="L98" s="1642"/>
      <c r="M98" s="1645"/>
      <c r="N98" s="1623">
        <v>25</v>
      </c>
    </row>
    <row r="99" spans="1:14">
      <c r="A99" s="1619">
        <v>27</v>
      </c>
      <c r="B99" s="1672"/>
      <c r="C99" s="1611" t="s">
        <v>1242</v>
      </c>
      <c r="D99" s="1636">
        <v>18021898.18920593</v>
      </c>
      <c r="E99" s="1636">
        <f>M99-D99</f>
        <v>7608597.8980330713</v>
      </c>
      <c r="F99" s="1637"/>
      <c r="G99" s="1631"/>
      <c r="H99" s="1636"/>
      <c r="I99" s="1620"/>
      <c r="J99" s="1636"/>
      <c r="K99" s="1620"/>
      <c r="L99" s="1636"/>
      <c r="M99" s="1636">
        <v>25630496.087239001</v>
      </c>
      <c r="N99" s="1623">
        <v>26</v>
      </c>
    </row>
    <row r="100" spans="1:14">
      <c r="A100" s="1619">
        <v>26</v>
      </c>
      <c r="B100" s="1672"/>
      <c r="C100" s="1611" t="s">
        <v>4950</v>
      </c>
      <c r="D100" s="1636">
        <v>6707512.0771509875</v>
      </c>
      <c r="E100" s="1636">
        <f>M100-D100</f>
        <v>3845225.0106530115</v>
      </c>
      <c r="F100" s="1637"/>
      <c r="G100" s="1631"/>
      <c r="H100" s="1636"/>
      <c r="I100" s="1620"/>
      <c r="J100" s="1636"/>
      <c r="K100" s="1620"/>
      <c r="L100" s="1636"/>
      <c r="M100" s="1636">
        <v>10552737.087803999</v>
      </c>
      <c r="N100" s="1623">
        <v>27</v>
      </c>
    </row>
    <row r="101" spans="1:14">
      <c r="A101" s="1619">
        <v>28</v>
      </c>
      <c r="B101" s="1672"/>
      <c r="C101" s="1611" t="s">
        <v>526</v>
      </c>
      <c r="D101" s="1636">
        <v>63646795.16173254</v>
      </c>
      <c r="E101" s="1636">
        <f>M101-D101</f>
        <v>-47172412.960039549</v>
      </c>
      <c r="F101" s="1637"/>
      <c r="G101" s="1631"/>
      <c r="H101" s="1636"/>
      <c r="I101" s="1620"/>
      <c r="J101" s="1636"/>
      <c r="K101" s="1622"/>
      <c r="L101" s="1636">
        <v>0</v>
      </c>
      <c r="M101" s="1636">
        <v>16474382.201692993</v>
      </c>
      <c r="N101" s="1623">
        <v>28</v>
      </c>
    </row>
    <row r="102" spans="1:14">
      <c r="A102" s="1619">
        <v>29</v>
      </c>
      <c r="B102" s="1672"/>
      <c r="C102" s="1611" t="s">
        <v>4951</v>
      </c>
      <c r="D102" s="1636">
        <v>167536703.4047634</v>
      </c>
      <c r="E102" s="1636">
        <f>M102-D102+13</f>
        <v>-32972850.307982385</v>
      </c>
      <c r="F102" s="1637"/>
      <c r="G102" s="1631"/>
      <c r="H102" s="1636"/>
      <c r="I102" s="1620"/>
      <c r="J102" s="1636"/>
      <c r="K102" s="1620"/>
      <c r="L102" s="1636"/>
      <c r="M102" s="1636">
        <v>134563840.09678102</v>
      </c>
      <c r="N102" s="1623">
        <v>29</v>
      </c>
    </row>
    <row r="103" spans="1:14">
      <c r="A103" s="1619">
        <v>30</v>
      </c>
      <c r="B103" s="1672"/>
      <c r="C103" s="1611" t="s">
        <v>1243</v>
      </c>
      <c r="D103" s="229">
        <v>6357172.594254801</v>
      </c>
      <c r="E103" s="1636">
        <f>M103-D103</f>
        <v>28592355.481610946</v>
      </c>
      <c r="F103" s="231"/>
      <c r="G103" s="232"/>
      <c r="H103" s="229"/>
      <c r="I103" s="1639"/>
      <c r="J103" s="229"/>
      <c r="K103" s="1639"/>
      <c r="L103" s="229"/>
      <c r="M103" s="229">
        <v>34949528.075865746</v>
      </c>
      <c r="N103" s="1623">
        <v>30</v>
      </c>
    </row>
    <row r="104" spans="1:14">
      <c r="A104" s="1619">
        <v>31</v>
      </c>
      <c r="B104" s="1672"/>
      <c r="C104" s="1611"/>
      <c r="D104" s="1636"/>
      <c r="E104" s="1636"/>
      <c r="F104" s="1637"/>
      <c r="G104" s="1631"/>
      <c r="H104" s="1636"/>
      <c r="I104" s="1620"/>
      <c r="J104" s="1636"/>
      <c r="K104" s="1620"/>
      <c r="L104" s="1636"/>
      <c r="M104" s="1638">
        <f>D104+E104-F104+G104-H104-J104+L104</f>
        <v>0</v>
      </c>
      <c r="N104" s="1623">
        <v>31</v>
      </c>
    </row>
    <row r="105" spans="1:14">
      <c r="A105" s="1619">
        <v>32</v>
      </c>
      <c r="B105" s="1672"/>
      <c r="C105" s="1611"/>
      <c r="D105" s="1636"/>
      <c r="E105" s="1636"/>
      <c r="F105" s="1637"/>
      <c r="G105" s="1631"/>
      <c r="H105" s="1636"/>
      <c r="I105" s="1620"/>
      <c r="J105" s="1636"/>
      <c r="K105" s="1620"/>
      <c r="L105" s="1636"/>
      <c r="M105" s="1638">
        <f t="shared" ref="M105:M106" si="3">D105+E105-F105+G105-H105-J105+L105</f>
        <v>0</v>
      </c>
      <c r="N105" s="1623">
        <v>32</v>
      </c>
    </row>
    <row r="106" spans="1:14">
      <c r="A106" s="1619">
        <v>33</v>
      </c>
      <c r="B106" s="1672"/>
      <c r="C106" s="1611"/>
      <c r="D106" s="1636"/>
      <c r="E106" s="1636"/>
      <c r="F106" s="1637"/>
      <c r="G106" s="1631"/>
      <c r="H106" s="1636"/>
      <c r="I106" s="1620"/>
      <c r="J106" s="1636"/>
      <c r="K106" s="1620"/>
      <c r="L106" s="1636"/>
      <c r="M106" s="1638">
        <f t="shared" si="3"/>
        <v>0</v>
      </c>
      <c r="N106" s="1623">
        <v>33</v>
      </c>
    </row>
    <row r="107" spans="1:14">
      <c r="A107" s="1619">
        <v>34</v>
      </c>
      <c r="B107" s="1672"/>
      <c r="C107" s="1611"/>
      <c r="D107" s="1636"/>
      <c r="E107" s="1636"/>
      <c r="F107" s="1637"/>
      <c r="G107" s="1631"/>
      <c r="H107" s="1636"/>
      <c r="I107" s="1620"/>
      <c r="J107" s="1636"/>
      <c r="K107" s="1620"/>
      <c r="L107" s="1636"/>
      <c r="M107" s="1638">
        <f t="shared" ref="M107:M115" si="4">D107+E107-F106+G107-H107-J107+L107</f>
        <v>0</v>
      </c>
      <c r="N107" s="1623">
        <v>34</v>
      </c>
    </row>
    <row r="108" spans="1:14">
      <c r="A108" s="1619">
        <v>35</v>
      </c>
      <c r="B108" s="1672"/>
      <c r="C108" s="1611"/>
      <c r="D108" s="1636"/>
      <c r="E108" s="1636"/>
      <c r="F108" s="1637"/>
      <c r="G108" s="1631"/>
      <c r="H108" s="1636"/>
      <c r="I108" s="1620"/>
      <c r="J108" s="1636"/>
      <c r="K108" s="1620"/>
      <c r="L108" s="1636"/>
      <c r="M108" s="1638">
        <f t="shared" si="4"/>
        <v>0</v>
      </c>
      <c r="N108" s="1623">
        <v>35</v>
      </c>
    </row>
    <row r="109" spans="1:14">
      <c r="A109" s="1619">
        <v>36</v>
      </c>
      <c r="B109" s="1672"/>
      <c r="C109" s="1611"/>
      <c r="D109" s="1636"/>
      <c r="E109" s="1636"/>
      <c r="F109" s="1637"/>
      <c r="G109" s="1631"/>
      <c r="H109" s="1636"/>
      <c r="I109" s="1620"/>
      <c r="J109" s="1636"/>
      <c r="K109" s="1620"/>
      <c r="L109" s="1636"/>
      <c r="M109" s="1638">
        <f t="shared" si="4"/>
        <v>0</v>
      </c>
      <c r="N109" s="1623">
        <v>36</v>
      </c>
    </row>
    <row r="110" spans="1:14">
      <c r="A110" s="1619">
        <v>37</v>
      </c>
      <c r="B110" s="1672"/>
      <c r="C110" s="1611"/>
      <c r="D110" s="1636"/>
      <c r="E110" s="1636"/>
      <c r="F110" s="1637"/>
      <c r="G110" s="1631"/>
      <c r="H110" s="1636"/>
      <c r="I110" s="1620"/>
      <c r="J110" s="1636"/>
      <c r="K110" s="1620"/>
      <c r="L110" s="1636"/>
      <c r="M110" s="1638">
        <f t="shared" si="4"/>
        <v>0</v>
      </c>
      <c r="N110" s="1623">
        <v>37</v>
      </c>
    </row>
    <row r="111" spans="1:14">
      <c r="A111" s="1619">
        <v>38</v>
      </c>
      <c r="B111" s="1672"/>
      <c r="C111" s="1611"/>
      <c r="D111" s="1636"/>
      <c r="E111" s="1636"/>
      <c r="F111" s="231"/>
      <c r="G111" s="1631"/>
      <c r="H111" s="1636"/>
      <c r="I111" s="1620"/>
      <c r="J111" s="1636"/>
      <c r="K111" s="1620"/>
      <c r="L111" s="1636"/>
      <c r="M111" s="1638">
        <f t="shared" si="4"/>
        <v>0</v>
      </c>
      <c r="N111" s="1623">
        <v>38</v>
      </c>
    </row>
    <row r="112" spans="1:14">
      <c r="A112" s="1619">
        <v>39</v>
      </c>
      <c r="B112" s="1672"/>
      <c r="C112" s="1611"/>
      <c r="D112" s="229"/>
      <c r="E112" s="229"/>
      <c r="F112" s="1637"/>
      <c r="G112" s="232"/>
      <c r="H112" s="229"/>
      <c r="I112" s="1639"/>
      <c r="J112" s="229"/>
      <c r="K112" s="1639"/>
      <c r="L112" s="229"/>
      <c r="M112" s="1638">
        <f t="shared" si="4"/>
        <v>0</v>
      </c>
      <c r="N112" s="1623">
        <v>39</v>
      </c>
    </row>
    <row r="113" spans="1:16">
      <c r="A113" s="1612">
        <v>40</v>
      </c>
      <c r="B113" s="1672"/>
      <c r="C113" s="1611"/>
      <c r="D113" s="1636"/>
      <c r="E113" s="1636"/>
      <c r="F113" s="1637"/>
      <c r="G113" s="1631"/>
      <c r="H113" s="1636"/>
      <c r="I113" s="1620"/>
      <c r="J113" s="1636"/>
      <c r="K113" s="1620"/>
      <c r="L113" s="1636"/>
      <c r="M113" s="1638">
        <f t="shared" si="4"/>
        <v>0</v>
      </c>
      <c r="N113" s="1594">
        <v>40</v>
      </c>
    </row>
    <row r="114" spans="1:16">
      <c r="A114" s="1619">
        <v>41</v>
      </c>
      <c r="B114" s="1672"/>
      <c r="C114" s="1611"/>
      <c r="D114" s="1636"/>
      <c r="E114" s="1636"/>
      <c r="F114" s="1637"/>
      <c r="G114" s="1631"/>
      <c r="H114" s="1636"/>
      <c r="I114" s="1620"/>
      <c r="J114" s="1636"/>
      <c r="K114" s="1620"/>
      <c r="L114" s="1636"/>
      <c r="M114" s="1638">
        <f t="shared" si="4"/>
        <v>0</v>
      </c>
      <c r="N114" s="1623">
        <v>41</v>
      </c>
    </row>
    <row r="115" spans="1:16">
      <c r="A115" s="1619">
        <v>42</v>
      </c>
      <c r="B115" s="1672"/>
      <c r="C115" s="1611"/>
      <c r="D115" s="1636"/>
      <c r="E115" s="1636"/>
      <c r="F115" s="194"/>
      <c r="G115" s="1631"/>
      <c r="H115" s="1636"/>
      <c r="I115" s="1620"/>
      <c r="J115" s="1636"/>
      <c r="K115" s="1620"/>
      <c r="L115" s="1636"/>
      <c r="M115" s="1638">
        <f t="shared" si="4"/>
        <v>0</v>
      </c>
      <c r="N115" s="1623">
        <v>42</v>
      </c>
    </row>
    <row r="116" spans="1:16" ht="15.75">
      <c r="A116" s="1619">
        <v>43</v>
      </c>
      <c r="B116" s="1672"/>
      <c r="C116" s="1611" t="s">
        <v>735</v>
      </c>
      <c r="D116" s="1639">
        <f>ROUND(SUM(D99:D115),0)</f>
        <v>262270081</v>
      </c>
      <c r="E116" s="1639">
        <f>ROUND(SUM(E99:E115),0)</f>
        <v>-40099085</v>
      </c>
      <c r="F116" s="1639">
        <f>SUM(F99:F115)</f>
        <v>0</v>
      </c>
      <c r="G116" s="1640">
        <f>SUM(G99:G115)</f>
        <v>0</v>
      </c>
      <c r="H116" s="1639"/>
      <c r="I116" s="1641"/>
      <c r="J116" s="1639">
        <f>SUM(J99:J115)</f>
        <v>0</v>
      </c>
      <c r="K116" s="1641"/>
      <c r="L116" s="1639">
        <f>SUM(L99:L115)</f>
        <v>0</v>
      </c>
      <c r="M116" s="1639">
        <f>SUM(M99:M115)</f>
        <v>222170983.54938275</v>
      </c>
      <c r="N116" s="1623">
        <v>43</v>
      </c>
      <c r="O116" s="1676"/>
      <c r="P116" s="1652"/>
    </row>
    <row r="117" spans="1:16">
      <c r="A117" s="1619">
        <v>44</v>
      </c>
      <c r="B117" s="1672"/>
      <c r="C117" s="1611" t="s">
        <v>736</v>
      </c>
      <c r="D117" s="229"/>
      <c r="E117" s="1642"/>
      <c r="F117" s="1642"/>
      <c r="G117" s="232"/>
      <c r="H117" s="1642"/>
      <c r="I117" s="1644"/>
      <c r="J117" s="1642"/>
      <c r="K117" s="1644"/>
      <c r="L117" s="1642"/>
      <c r="M117" s="1645"/>
      <c r="N117" s="1623">
        <v>44</v>
      </c>
    </row>
    <row r="118" spans="1:16">
      <c r="A118" s="1619">
        <v>45</v>
      </c>
      <c r="B118" s="1672"/>
      <c r="C118" s="1611"/>
      <c r="D118" s="266"/>
      <c r="E118" s="266"/>
      <c r="F118" s="266"/>
      <c r="G118" s="1635"/>
      <c r="H118" s="266"/>
      <c r="I118" s="1620"/>
      <c r="J118" s="266"/>
      <c r="K118" s="1620"/>
      <c r="L118" s="266"/>
      <c r="M118" s="267">
        <f t="shared" ref="M118:M124" si="5">D118+E118-F118+G118-H118-J118+L118</f>
        <v>0</v>
      </c>
      <c r="N118" s="1623">
        <v>45</v>
      </c>
    </row>
    <row r="119" spans="1:16">
      <c r="A119" s="1619">
        <v>46</v>
      </c>
      <c r="B119" s="1672"/>
      <c r="C119" s="1611"/>
      <c r="D119" s="1636"/>
      <c r="E119" s="1636"/>
      <c r="F119" s="1637"/>
      <c r="G119" s="1631"/>
      <c r="H119" s="1636"/>
      <c r="I119" s="1620"/>
      <c r="J119" s="1636"/>
      <c r="K119" s="1620"/>
      <c r="L119" s="1636"/>
      <c r="M119" s="1638">
        <f t="shared" si="5"/>
        <v>0</v>
      </c>
      <c r="N119" s="1623">
        <v>46</v>
      </c>
    </row>
    <row r="120" spans="1:16">
      <c r="A120" s="1619">
        <v>47</v>
      </c>
      <c r="B120" s="1672"/>
      <c r="C120" s="1611"/>
      <c r="D120" s="229"/>
      <c r="E120" s="229"/>
      <c r="F120" s="231"/>
      <c r="G120" s="232"/>
      <c r="H120" s="229"/>
      <c r="I120" s="1639"/>
      <c r="J120" s="229"/>
      <c r="K120" s="1639"/>
      <c r="L120" s="229"/>
      <c r="M120" s="1638">
        <f t="shared" si="5"/>
        <v>0</v>
      </c>
      <c r="N120" s="1623">
        <v>47</v>
      </c>
    </row>
    <row r="121" spans="1:16">
      <c r="A121" s="1619">
        <v>48</v>
      </c>
      <c r="B121" s="1672"/>
      <c r="C121" s="1611"/>
      <c r="D121" s="1636"/>
      <c r="E121" s="1636"/>
      <c r="F121" s="1637"/>
      <c r="G121" s="1631"/>
      <c r="H121" s="1636"/>
      <c r="I121" s="1620"/>
      <c r="J121" s="1636"/>
      <c r="K121" s="1620"/>
      <c r="L121" s="1636"/>
      <c r="M121" s="1638">
        <f t="shared" si="5"/>
        <v>0</v>
      </c>
      <c r="N121" s="1623">
        <v>48</v>
      </c>
    </row>
    <row r="122" spans="1:16">
      <c r="A122" s="1619">
        <v>49</v>
      </c>
      <c r="B122" s="1672"/>
      <c r="C122" s="1611"/>
      <c r="D122" s="1636"/>
      <c r="E122" s="1636"/>
      <c r="F122" s="1637"/>
      <c r="G122" s="1631"/>
      <c r="H122" s="1636"/>
      <c r="I122" s="1620"/>
      <c r="J122" s="1636"/>
      <c r="K122" s="1620"/>
      <c r="L122" s="1636"/>
      <c r="M122" s="1638">
        <f t="shared" si="5"/>
        <v>0</v>
      </c>
      <c r="N122" s="1623">
        <v>49</v>
      </c>
    </row>
    <row r="123" spans="1:16">
      <c r="A123" s="1619">
        <v>50</v>
      </c>
      <c r="B123" s="1672"/>
      <c r="C123" s="1611"/>
      <c r="D123" s="1636"/>
      <c r="E123" s="1636"/>
      <c r="F123" s="1637"/>
      <c r="G123" s="1631"/>
      <c r="H123" s="1636"/>
      <c r="I123" s="1620"/>
      <c r="J123" s="1636"/>
      <c r="K123" s="1620"/>
      <c r="L123" s="1636"/>
      <c r="M123" s="1638">
        <f t="shared" si="5"/>
        <v>0</v>
      </c>
      <c r="N123" s="1623">
        <v>50</v>
      </c>
    </row>
    <row r="124" spans="1:16">
      <c r="A124" s="1619">
        <v>51</v>
      </c>
      <c r="B124" s="1672"/>
      <c r="C124" s="1611"/>
      <c r="D124" s="229"/>
      <c r="E124" s="229"/>
      <c r="F124" s="231"/>
      <c r="G124" s="232"/>
      <c r="H124" s="229"/>
      <c r="I124" s="1639"/>
      <c r="J124" s="229"/>
      <c r="K124" s="1639"/>
      <c r="L124" s="229"/>
      <c r="M124" s="1638">
        <f t="shared" si="5"/>
        <v>0</v>
      </c>
      <c r="N124" s="1623">
        <v>51</v>
      </c>
    </row>
    <row r="125" spans="1:16" ht="15.75" thickBot="1">
      <c r="A125" s="1677">
        <v>52</v>
      </c>
      <c r="B125" s="1678"/>
      <c r="C125" s="1679" t="s">
        <v>2860</v>
      </c>
      <c r="D125" s="243">
        <f>SUM(D118:D124)</f>
        <v>0</v>
      </c>
      <c r="E125" s="243">
        <f>SUM(E118:E124)</f>
        <v>0</v>
      </c>
      <c r="F125" s="244">
        <f>SUM(F118:F124)</f>
        <v>0</v>
      </c>
      <c r="G125" s="1680">
        <f>SUM(G118:G124)</f>
        <v>0</v>
      </c>
      <c r="H125" s="243">
        <f>SUM(H118:H124)</f>
        <v>0</v>
      </c>
      <c r="I125" s="262"/>
      <c r="J125" s="243">
        <f>SUM(J118:J124)</f>
        <v>0</v>
      </c>
      <c r="K125" s="262"/>
      <c r="L125" s="243">
        <f>SUM(L118:L124)</f>
        <v>0</v>
      </c>
      <c r="M125" s="1681">
        <f>SUM(M118:M124)</f>
        <v>0</v>
      </c>
      <c r="N125" s="1682">
        <v>52</v>
      </c>
    </row>
    <row r="127" spans="1:16">
      <c r="A127" s="1596" t="s">
        <v>2861</v>
      </c>
      <c r="B127" s="1596"/>
      <c r="C127" s="1596"/>
      <c r="D127" s="1596"/>
      <c r="E127" s="1596"/>
      <c r="F127" s="1596"/>
      <c r="G127" s="1596" t="s">
        <v>2862</v>
      </c>
      <c r="H127" s="1596"/>
      <c r="I127" s="1596"/>
      <c r="J127" s="1596"/>
      <c r="K127" s="1596"/>
      <c r="L127" s="1596"/>
      <c r="M127" s="1596"/>
      <c r="N127" s="1596"/>
    </row>
    <row r="128" spans="1:16" ht="15.75" thickBot="1">
      <c r="A128" s="199" t="s">
        <v>3553</v>
      </c>
      <c r="E128" s="1666" t="s">
        <v>4662</v>
      </c>
      <c r="F128" s="1668" t="s">
        <v>4660</v>
      </c>
      <c r="G128" s="199" t="s">
        <v>3553</v>
      </c>
      <c r="K128" s="1666"/>
      <c r="L128" s="1668" t="s">
        <v>4662</v>
      </c>
      <c r="M128" s="1668" t="s">
        <v>4660</v>
      </c>
    </row>
    <row r="129" spans="1:15">
      <c r="A129" s="1669" t="s">
        <v>1201</v>
      </c>
      <c r="B129" s="1588"/>
      <c r="C129" s="1588"/>
      <c r="D129" s="1588"/>
      <c r="E129" s="1588"/>
      <c r="F129" s="1670"/>
      <c r="G129" s="1669" t="s">
        <v>2867</v>
      </c>
      <c r="H129" s="1588"/>
      <c r="I129" s="1588"/>
      <c r="J129" s="1588"/>
      <c r="K129" s="1588"/>
      <c r="L129" s="1588"/>
      <c r="M129" s="1588"/>
      <c r="N129" s="1591"/>
    </row>
    <row r="130" spans="1:15">
      <c r="A130" s="1600"/>
      <c r="F130" s="1599"/>
      <c r="G130" s="1600"/>
      <c r="N130" s="1599"/>
    </row>
    <row r="131" spans="1:15">
      <c r="A131" s="1671"/>
      <c r="B131" s="1672"/>
      <c r="C131" s="1629"/>
      <c r="D131" s="1672"/>
      <c r="E131" s="1673" t="s">
        <v>4402</v>
      </c>
      <c r="F131" s="1609"/>
      <c r="G131" s="1607" t="s">
        <v>4402</v>
      </c>
      <c r="H131" s="1608"/>
      <c r="I131" s="1673" t="s">
        <v>4403</v>
      </c>
      <c r="J131" s="1608"/>
      <c r="K131" s="1608"/>
      <c r="L131" s="1608"/>
      <c r="M131" s="1674"/>
      <c r="N131" s="1675"/>
    </row>
    <row r="132" spans="1:15">
      <c r="A132" s="1612" t="s">
        <v>339</v>
      </c>
      <c r="B132" s="1592"/>
      <c r="D132" s="1593" t="s">
        <v>3816</v>
      </c>
      <c r="E132" s="1593" t="s">
        <v>128</v>
      </c>
      <c r="F132" s="1594" t="s">
        <v>128</v>
      </c>
      <c r="G132" s="1612" t="s">
        <v>128</v>
      </c>
      <c r="H132" s="1593" t="s">
        <v>128</v>
      </c>
      <c r="I132" s="1613" t="s">
        <v>1134</v>
      </c>
      <c r="J132" s="1616"/>
      <c r="K132" s="1613" t="s">
        <v>1131</v>
      </c>
      <c r="L132" s="1616"/>
      <c r="M132" s="1618" t="s">
        <v>3816</v>
      </c>
      <c r="N132" s="1594" t="s">
        <v>339</v>
      </c>
    </row>
    <row r="133" spans="1:15">
      <c r="A133" s="1612" t="s">
        <v>342</v>
      </c>
      <c r="B133" s="1592"/>
      <c r="C133" s="1598" t="s">
        <v>362</v>
      </c>
      <c r="D133" s="1593" t="s">
        <v>422</v>
      </c>
      <c r="E133" s="1593" t="s">
        <v>4406</v>
      </c>
      <c r="F133" s="1594" t="s">
        <v>4407</v>
      </c>
      <c r="G133" s="1612" t="s">
        <v>4406</v>
      </c>
      <c r="H133" s="1593" t="s">
        <v>4407</v>
      </c>
      <c r="I133" s="1593" t="s">
        <v>4408</v>
      </c>
      <c r="J133" s="1593" t="s">
        <v>3820</v>
      </c>
      <c r="K133" s="1593" t="s">
        <v>4408</v>
      </c>
      <c r="L133" s="1593" t="s">
        <v>3820</v>
      </c>
      <c r="M133" s="1618" t="s">
        <v>2761</v>
      </c>
      <c r="N133" s="1594" t="s">
        <v>342</v>
      </c>
    </row>
    <row r="134" spans="1:15">
      <c r="A134" s="1612"/>
      <c r="B134" s="1592"/>
      <c r="D134" s="1593" t="s">
        <v>2493</v>
      </c>
      <c r="E134" s="1593" t="s">
        <v>2477</v>
      </c>
      <c r="F134" s="1594" t="s">
        <v>2478</v>
      </c>
      <c r="G134" s="1612" t="s">
        <v>2479</v>
      </c>
      <c r="H134" s="1593" t="s">
        <v>4412</v>
      </c>
      <c r="I134" s="1593" t="s">
        <v>4413</v>
      </c>
      <c r="J134" s="1592"/>
      <c r="K134" s="1593" t="s">
        <v>4414</v>
      </c>
      <c r="L134" s="1592"/>
      <c r="M134" s="1617"/>
      <c r="N134" s="1594"/>
    </row>
    <row r="135" spans="1:15">
      <c r="A135" s="1619"/>
      <c r="B135" s="1620"/>
      <c r="C135" s="1621" t="s">
        <v>2004</v>
      </c>
      <c r="D135" s="1622" t="s">
        <v>2005</v>
      </c>
      <c r="E135" s="1622" t="s">
        <v>2006</v>
      </c>
      <c r="F135" s="1623" t="s">
        <v>2007</v>
      </c>
      <c r="G135" s="1619" t="s">
        <v>959</v>
      </c>
      <c r="H135" s="1622" t="s">
        <v>960</v>
      </c>
      <c r="I135" s="1622" t="s">
        <v>961</v>
      </c>
      <c r="J135" s="1622" t="s">
        <v>962</v>
      </c>
      <c r="K135" s="1622" t="s">
        <v>963</v>
      </c>
      <c r="L135" s="1622" t="s">
        <v>964</v>
      </c>
      <c r="M135" s="1624" t="s">
        <v>965</v>
      </c>
      <c r="N135" s="1623"/>
    </row>
    <row r="136" spans="1:15">
      <c r="A136" s="1619">
        <v>1</v>
      </c>
      <c r="B136" s="1592"/>
      <c r="C136" s="1611"/>
      <c r="D136" s="1625"/>
      <c r="E136" s="1626"/>
      <c r="F136" s="1627"/>
      <c r="G136" s="1628" t="s">
        <v>2174</v>
      </c>
      <c r="H136" s="1626" t="s">
        <v>2174</v>
      </c>
      <c r="I136" s="1629"/>
      <c r="J136" s="1629"/>
      <c r="K136" s="1629"/>
      <c r="L136" s="1629"/>
      <c r="M136" s="1630"/>
      <c r="N136" s="1623">
        <v>1</v>
      </c>
    </row>
    <row r="137" spans="1:15">
      <c r="A137" s="1619">
        <v>2</v>
      </c>
      <c r="B137" s="1672"/>
      <c r="C137" s="1611"/>
      <c r="D137" s="1620"/>
      <c r="E137" s="1611"/>
      <c r="F137" s="1606"/>
      <c r="G137" s="1631" t="s">
        <v>2174</v>
      </c>
      <c r="H137" s="1632" t="s">
        <v>2174</v>
      </c>
      <c r="I137" s="1611"/>
      <c r="J137" s="1611"/>
      <c r="K137" s="1611"/>
      <c r="L137" s="1611"/>
      <c r="M137" s="1633"/>
      <c r="N137" s="1623">
        <v>2</v>
      </c>
    </row>
    <row r="138" spans="1:15">
      <c r="A138" s="1619">
        <v>3</v>
      </c>
      <c r="B138" s="1672"/>
      <c r="C138" s="1611"/>
      <c r="D138" s="266"/>
      <c r="E138" s="266"/>
      <c r="F138" s="1634"/>
      <c r="G138" s="1635"/>
      <c r="H138" s="266"/>
      <c r="I138" s="1620"/>
      <c r="J138" s="266"/>
      <c r="K138" s="1620"/>
      <c r="L138" s="266"/>
      <c r="M138" s="267"/>
      <c r="N138" s="1623">
        <v>3</v>
      </c>
    </row>
    <row r="139" spans="1:15">
      <c r="A139" s="1619">
        <v>4</v>
      </c>
      <c r="B139" s="1672"/>
      <c r="C139" s="1611"/>
      <c r="D139" s="1636"/>
      <c r="E139" s="1636"/>
      <c r="F139" s="1637"/>
      <c r="G139" s="1631"/>
      <c r="H139" s="1636"/>
      <c r="I139" s="1620"/>
      <c r="J139" s="1636"/>
      <c r="K139" s="1620"/>
      <c r="L139" s="1636"/>
      <c r="M139" s="1638"/>
      <c r="N139" s="1623">
        <v>4</v>
      </c>
    </row>
    <row r="140" spans="1:15">
      <c r="A140" s="1619">
        <v>5</v>
      </c>
      <c r="B140" s="1672"/>
      <c r="C140" s="1611"/>
      <c r="D140" s="1636"/>
      <c r="E140" s="1636"/>
      <c r="F140" s="1637"/>
      <c r="G140" s="1631"/>
      <c r="H140" s="1636"/>
      <c r="I140" s="1620"/>
      <c r="J140" s="1636"/>
      <c r="K140" s="1620"/>
      <c r="L140" s="1636"/>
      <c r="M140" s="1638">
        <f t="shared" ref="M140:M186" si="6">D140+E140-F140+G140-H140-J140+L140</f>
        <v>0</v>
      </c>
      <c r="N140" s="1623">
        <v>5</v>
      </c>
      <c r="O140" s="1683"/>
    </row>
    <row r="141" spans="1:15">
      <c r="A141" s="1619">
        <v>6</v>
      </c>
      <c r="B141" s="1672"/>
      <c r="C141" s="1611"/>
      <c r="D141" s="1636"/>
      <c r="E141" s="1636"/>
      <c r="F141" s="1637"/>
      <c r="G141" s="1631"/>
      <c r="H141" s="1636"/>
      <c r="I141" s="1620"/>
      <c r="J141" s="1636"/>
      <c r="K141" s="1620"/>
      <c r="L141" s="1636"/>
      <c r="M141" s="1638">
        <f t="shared" si="6"/>
        <v>0</v>
      </c>
      <c r="N141" s="1623">
        <v>6</v>
      </c>
      <c r="O141" s="1683"/>
    </row>
    <row r="142" spans="1:15">
      <c r="A142" s="1619">
        <v>7</v>
      </c>
      <c r="B142" s="1672"/>
      <c r="C142" s="1611"/>
      <c r="D142" s="1636"/>
      <c r="E142" s="1636"/>
      <c r="F142" s="1637"/>
      <c r="G142" s="1631"/>
      <c r="H142" s="1636"/>
      <c r="I142" s="1620"/>
      <c r="J142" s="1636"/>
      <c r="K142" s="1620"/>
      <c r="L142" s="1636"/>
      <c r="M142" s="1638">
        <f t="shared" si="6"/>
        <v>0</v>
      </c>
      <c r="N142" s="1623">
        <v>7</v>
      </c>
      <c r="O142" s="1683"/>
    </row>
    <row r="143" spans="1:15">
      <c r="A143" s="1619">
        <v>8</v>
      </c>
      <c r="B143" s="1672"/>
      <c r="C143" s="1611"/>
      <c r="D143" s="1636"/>
      <c r="E143" s="1636"/>
      <c r="F143" s="1637"/>
      <c r="G143" s="1631"/>
      <c r="H143" s="1636"/>
      <c r="I143" s="1620"/>
      <c r="J143" s="1636"/>
      <c r="K143" s="1620"/>
      <c r="L143" s="1636"/>
      <c r="M143" s="1638">
        <f t="shared" si="6"/>
        <v>0</v>
      </c>
      <c r="N143" s="1623">
        <v>8</v>
      </c>
      <c r="O143" s="1683"/>
    </row>
    <row r="144" spans="1:15">
      <c r="A144" s="1619">
        <v>9</v>
      </c>
      <c r="B144" s="1672"/>
      <c r="C144" s="1611"/>
      <c r="D144" s="1636"/>
      <c r="E144" s="1636"/>
      <c r="F144" s="1637"/>
      <c r="G144" s="1631"/>
      <c r="H144" s="1636"/>
      <c r="I144" s="1620"/>
      <c r="J144" s="1636"/>
      <c r="K144" s="1620"/>
      <c r="L144" s="1636"/>
      <c r="M144" s="1638">
        <f t="shared" si="6"/>
        <v>0</v>
      </c>
      <c r="N144" s="1623">
        <v>9</v>
      </c>
      <c r="O144" s="1683"/>
    </row>
    <row r="145" spans="1:15">
      <c r="A145" s="1619">
        <v>10</v>
      </c>
      <c r="B145" s="1672"/>
      <c r="C145" s="1611"/>
      <c r="D145" s="1636"/>
      <c r="E145" s="1636"/>
      <c r="F145" s="1637"/>
      <c r="G145" s="1631"/>
      <c r="H145" s="1636"/>
      <c r="I145" s="1620"/>
      <c r="J145" s="1636"/>
      <c r="K145" s="1620"/>
      <c r="L145" s="1636"/>
      <c r="M145" s="1638">
        <f t="shared" si="6"/>
        <v>0</v>
      </c>
      <c r="N145" s="1623">
        <v>10</v>
      </c>
      <c r="O145" s="1683"/>
    </row>
    <row r="146" spans="1:15">
      <c r="A146" s="1619">
        <v>11</v>
      </c>
      <c r="B146" s="1672"/>
      <c r="C146" s="1611"/>
      <c r="D146" s="1636"/>
      <c r="E146" s="1636"/>
      <c r="F146" s="1637"/>
      <c r="G146" s="1631"/>
      <c r="H146" s="1636"/>
      <c r="I146" s="1620"/>
      <c r="J146" s="1636"/>
      <c r="K146" s="1620"/>
      <c r="L146" s="1636"/>
      <c r="M146" s="1638">
        <f t="shared" si="6"/>
        <v>0</v>
      </c>
      <c r="N146" s="1623">
        <v>11</v>
      </c>
      <c r="O146" s="1683"/>
    </row>
    <row r="147" spans="1:15">
      <c r="A147" s="1619">
        <v>12</v>
      </c>
      <c r="B147" s="1672"/>
      <c r="C147" s="1611"/>
      <c r="D147" s="1636"/>
      <c r="E147" s="1636"/>
      <c r="F147" s="1637"/>
      <c r="G147" s="1631"/>
      <c r="H147" s="1636"/>
      <c r="I147" s="1620"/>
      <c r="J147" s="1636"/>
      <c r="K147" s="1620"/>
      <c r="L147" s="1636"/>
      <c r="M147" s="1638">
        <f t="shared" si="6"/>
        <v>0</v>
      </c>
      <c r="N147" s="1623">
        <v>12</v>
      </c>
    </row>
    <row r="148" spans="1:15">
      <c r="A148" s="1619">
        <v>13</v>
      </c>
      <c r="B148" s="1672"/>
      <c r="C148" s="1611"/>
      <c r="D148" s="1636"/>
      <c r="E148" s="1636"/>
      <c r="F148" s="1637"/>
      <c r="G148" s="1631"/>
      <c r="H148" s="1636"/>
      <c r="I148" s="1620"/>
      <c r="J148" s="1636"/>
      <c r="K148" s="1620"/>
      <c r="L148" s="1636"/>
      <c r="M148" s="1638">
        <f t="shared" si="6"/>
        <v>0</v>
      </c>
      <c r="N148" s="1623">
        <v>13</v>
      </c>
    </row>
    <row r="149" spans="1:15">
      <c r="A149" s="1619">
        <v>14</v>
      </c>
      <c r="B149" s="1672"/>
      <c r="C149" s="1611"/>
      <c r="D149" s="1636"/>
      <c r="E149" s="1636"/>
      <c r="F149" s="1637"/>
      <c r="G149" s="1631"/>
      <c r="H149" s="1636"/>
      <c r="I149" s="1620"/>
      <c r="J149" s="1636"/>
      <c r="K149" s="1620"/>
      <c r="L149" s="1636"/>
      <c r="M149" s="1638">
        <f t="shared" si="6"/>
        <v>0</v>
      </c>
      <c r="N149" s="1623">
        <v>14</v>
      </c>
    </row>
    <row r="150" spans="1:15">
      <c r="A150" s="1619">
        <v>15</v>
      </c>
      <c r="B150" s="1672"/>
      <c r="C150" s="1611"/>
      <c r="D150" s="229"/>
      <c r="E150" s="229"/>
      <c r="F150" s="231"/>
      <c r="G150" s="232"/>
      <c r="H150" s="229"/>
      <c r="I150" s="1639"/>
      <c r="J150" s="229"/>
      <c r="K150" s="1639"/>
      <c r="L150" s="229"/>
      <c r="M150" s="1638">
        <f t="shared" si="6"/>
        <v>0</v>
      </c>
      <c r="N150" s="1623">
        <v>15</v>
      </c>
    </row>
    <row r="151" spans="1:15">
      <c r="A151" s="1619">
        <v>16</v>
      </c>
      <c r="B151" s="1672"/>
      <c r="C151" s="1611"/>
      <c r="D151" s="1636"/>
      <c r="E151" s="1636"/>
      <c r="F151" s="1637"/>
      <c r="G151" s="1631"/>
      <c r="H151" s="1636"/>
      <c r="I151" s="1620"/>
      <c r="J151" s="1636"/>
      <c r="K151" s="1620"/>
      <c r="L151" s="1636"/>
      <c r="M151" s="1638">
        <f t="shared" si="6"/>
        <v>0</v>
      </c>
      <c r="N151" s="1623">
        <v>16</v>
      </c>
    </row>
    <row r="152" spans="1:15">
      <c r="A152" s="1619">
        <v>17</v>
      </c>
      <c r="B152" s="1672"/>
      <c r="C152" s="1611"/>
      <c r="D152" s="1636"/>
      <c r="E152" s="1636"/>
      <c r="F152" s="1637"/>
      <c r="G152" s="1631"/>
      <c r="H152" s="1636"/>
      <c r="I152" s="1620"/>
      <c r="J152" s="1636"/>
      <c r="K152" s="1620"/>
      <c r="L152" s="1636"/>
      <c r="M152" s="1638">
        <f t="shared" si="6"/>
        <v>0</v>
      </c>
      <c r="N152" s="1623">
        <v>17</v>
      </c>
    </row>
    <row r="153" spans="1:15">
      <c r="A153" s="1619">
        <v>18</v>
      </c>
      <c r="B153" s="1672"/>
      <c r="C153" s="1611"/>
      <c r="D153" s="229"/>
      <c r="E153" s="229"/>
      <c r="F153" s="231"/>
      <c r="G153" s="232"/>
      <c r="H153" s="229"/>
      <c r="I153" s="1639"/>
      <c r="J153" s="229"/>
      <c r="K153" s="1639"/>
      <c r="L153" s="229"/>
      <c r="M153" s="1638">
        <f t="shared" si="6"/>
        <v>0</v>
      </c>
      <c r="N153" s="1623">
        <v>18</v>
      </c>
    </row>
    <row r="154" spans="1:15">
      <c r="A154" s="1619">
        <v>19</v>
      </c>
      <c r="B154" s="1672"/>
      <c r="C154" s="1611"/>
      <c r="D154" s="1636"/>
      <c r="E154" s="1636"/>
      <c r="F154" s="1637"/>
      <c r="G154" s="1631"/>
      <c r="H154" s="1636"/>
      <c r="I154" s="1620"/>
      <c r="J154" s="1636"/>
      <c r="K154" s="1620"/>
      <c r="L154" s="1636"/>
      <c r="M154" s="1638">
        <f t="shared" si="6"/>
        <v>0</v>
      </c>
      <c r="N154" s="1623">
        <v>19</v>
      </c>
    </row>
    <row r="155" spans="1:15">
      <c r="A155" s="1612">
        <v>20</v>
      </c>
      <c r="B155" s="1672"/>
      <c r="C155" s="1611"/>
      <c r="D155" s="1636"/>
      <c r="E155" s="1636"/>
      <c r="F155" s="1637"/>
      <c r="G155" s="1631"/>
      <c r="H155" s="1636"/>
      <c r="I155" s="1620"/>
      <c r="J155" s="1636"/>
      <c r="K155" s="1620"/>
      <c r="L155" s="1636"/>
      <c r="M155" s="1638">
        <f t="shared" si="6"/>
        <v>0</v>
      </c>
      <c r="N155" s="1623">
        <v>20</v>
      </c>
    </row>
    <row r="156" spans="1:15">
      <c r="A156" s="1619">
        <v>21</v>
      </c>
      <c r="B156" s="1672"/>
      <c r="C156" s="1611"/>
      <c r="D156" s="1636"/>
      <c r="E156" s="1636"/>
      <c r="F156" s="1637"/>
      <c r="G156" s="1631"/>
      <c r="H156" s="1636"/>
      <c r="I156" s="1620"/>
      <c r="J156" s="1636"/>
      <c r="K156" s="1620"/>
      <c r="L156" s="1636"/>
      <c r="M156" s="1638">
        <f t="shared" si="6"/>
        <v>0</v>
      </c>
      <c r="N156" s="1623">
        <v>21</v>
      </c>
    </row>
    <row r="157" spans="1:15">
      <c r="A157" s="1619">
        <v>22</v>
      </c>
      <c r="B157" s="1672"/>
      <c r="C157" s="1611"/>
      <c r="D157" s="1636"/>
      <c r="E157" s="1636"/>
      <c r="F157" s="1637"/>
      <c r="G157" s="1631"/>
      <c r="H157" s="1636"/>
      <c r="I157" s="1620"/>
      <c r="J157" s="1636"/>
      <c r="K157" s="1620"/>
      <c r="L157" s="1636"/>
      <c r="M157" s="1638">
        <f t="shared" si="6"/>
        <v>0</v>
      </c>
      <c r="N157" s="1623">
        <v>22</v>
      </c>
    </row>
    <row r="158" spans="1:15">
      <c r="A158" s="1619">
        <v>23</v>
      </c>
      <c r="B158" s="1672"/>
      <c r="C158" s="1611"/>
      <c r="D158" s="1636"/>
      <c r="E158" s="1636"/>
      <c r="F158" s="1637"/>
      <c r="G158" s="1631"/>
      <c r="H158" s="1636"/>
      <c r="I158" s="1620"/>
      <c r="J158" s="1636"/>
      <c r="K158" s="1620"/>
      <c r="L158" s="1636"/>
      <c r="M158" s="1638">
        <f t="shared" si="6"/>
        <v>0</v>
      </c>
      <c r="N158" s="1623">
        <v>23</v>
      </c>
    </row>
    <row r="159" spans="1:15">
      <c r="A159" s="1619">
        <v>24</v>
      </c>
      <c r="B159" s="1672"/>
      <c r="C159" s="1611"/>
      <c r="D159" s="1636"/>
      <c r="E159" s="1636"/>
      <c r="F159" s="1637"/>
      <c r="G159" s="1631"/>
      <c r="H159" s="1636"/>
      <c r="I159" s="1620"/>
      <c r="J159" s="1636"/>
      <c r="K159" s="1620"/>
      <c r="L159" s="1636"/>
      <c r="M159" s="1638">
        <f t="shared" si="6"/>
        <v>0</v>
      </c>
      <c r="N159" s="1623">
        <v>24</v>
      </c>
    </row>
    <row r="160" spans="1:15">
      <c r="A160" s="1619">
        <v>25</v>
      </c>
      <c r="B160" s="1672"/>
      <c r="C160" s="1611"/>
      <c r="D160" s="1636"/>
      <c r="E160" s="1636"/>
      <c r="F160" s="1637"/>
      <c r="G160" s="1631"/>
      <c r="H160" s="1636"/>
      <c r="I160" s="1620"/>
      <c r="J160" s="1636"/>
      <c r="K160" s="1620"/>
      <c r="L160" s="1636"/>
      <c r="M160" s="1638">
        <f t="shared" si="6"/>
        <v>0</v>
      </c>
      <c r="N160" s="1623">
        <v>25</v>
      </c>
    </row>
    <row r="161" spans="1:14">
      <c r="A161" s="1619">
        <v>26</v>
      </c>
      <c r="B161" s="1672"/>
      <c r="C161" s="1611"/>
      <c r="D161" s="1636"/>
      <c r="E161" s="1636"/>
      <c r="F161" s="1637"/>
      <c r="G161" s="1631"/>
      <c r="H161" s="1636"/>
      <c r="I161" s="1620"/>
      <c r="J161" s="1636"/>
      <c r="K161" s="1620"/>
      <c r="L161" s="1636"/>
      <c r="M161" s="1638">
        <f t="shared" si="6"/>
        <v>0</v>
      </c>
      <c r="N161" s="1623">
        <v>26</v>
      </c>
    </row>
    <row r="162" spans="1:14">
      <c r="A162" s="1619">
        <v>27</v>
      </c>
      <c r="B162" s="1672"/>
      <c r="C162" s="1611"/>
      <c r="D162" s="1636"/>
      <c r="E162" s="1636"/>
      <c r="F162" s="1637"/>
      <c r="G162" s="1631"/>
      <c r="H162" s="1636"/>
      <c r="I162" s="1620"/>
      <c r="J162" s="1636"/>
      <c r="K162" s="1620"/>
      <c r="L162" s="1636"/>
      <c r="M162" s="1638">
        <f t="shared" si="6"/>
        <v>0</v>
      </c>
      <c r="N162" s="1623">
        <v>27</v>
      </c>
    </row>
    <row r="163" spans="1:14">
      <c r="A163" s="1619">
        <v>28</v>
      </c>
      <c r="B163" s="1672"/>
      <c r="C163" s="1611"/>
      <c r="D163" s="1636"/>
      <c r="E163" s="1636"/>
      <c r="F163" s="1637"/>
      <c r="G163" s="1631"/>
      <c r="H163" s="1636"/>
      <c r="I163" s="1620"/>
      <c r="J163" s="1636"/>
      <c r="K163" s="1620"/>
      <c r="L163" s="1636"/>
      <c r="M163" s="1638">
        <f t="shared" si="6"/>
        <v>0</v>
      </c>
      <c r="N163" s="1623">
        <v>28</v>
      </c>
    </row>
    <row r="164" spans="1:14">
      <c r="A164" s="1619">
        <v>29</v>
      </c>
      <c r="B164" s="1672"/>
      <c r="C164" s="1611"/>
      <c r="D164" s="1636"/>
      <c r="E164" s="1636"/>
      <c r="F164" s="1637"/>
      <c r="G164" s="1631"/>
      <c r="H164" s="1636"/>
      <c r="I164" s="1620"/>
      <c r="J164" s="1636"/>
      <c r="K164" s="1620"/>
      <c r="L164" s="1636"/>
      <c r="M164" s="1638">
        <f t="shared" si="6"/>
        <v>0</v>
      </c>
      <c r="N164" s="1623">
        <v>29</v>
      </c>
    </row>
    <row r="165" spans="1:14">
      <c r="A165" s="1619">
        <v>30</v>
      </c>
      <c r="B165" s="1672"/>
      <c r="C165" s="1611"/>
      <c r="D165" s="1636"/>
      <c r="E165" s="1636"/>
      <c r="F165" s="1637"/>
      <c r="G165" s="1631"/>
      <c r="H165" s="1636"/>
      <c r="I165" s="1620"/>
      <c r="J165" s="1636"/>
      <c r="K165" s="1620"/>
      <c r="L165" s="1636"/>
      <c r="M165" s="1638">
        <f t="shared" si="6"/>
        <v>0</v>
      </c>
      <c r="N165" s="1623">
        <v>30</v>
      </c>
    </row>
    <row r="166" spans="1:14">
      <c r="A166" s="1619">
        <v>31</v>
      </c>
      <c r="B166" s="1672"/>
      <c r="C166" s="1611"/>
      <c r="D166" s="1636"/>
      <c r="E166" s="1636"/>
      <c r="F166" s="1637"/>
      <c r="G166" s="1631"/>
      <c r="H166" s="1636"/>
      <c r="I166" s="1620"/>
      <c r="J166" s="1636"/>
      <c r="K166" s="1620"/>
      <c r="L166" s="1636"/>
      <c r="M166" s="1638">
        <f t="shared" si="6"/>
        <v>0</v>
      </c>
      <c r="N166" s="1623">
        <v>31</v>
      </c>
    </row>
    <row r="167" spans="1:14">
      <c r="A167" s="1619">
        <v>32</v>
      </c>
      <c r="B167" s="1672"/>
      <c r="C167" s="1611"/>
      <c r="D167" s="229"/>
      <c r="E167" s="229"/>
      <c r="F167" s="231"/>
      <c r="G167" s="232"/>
      <c r="H167" s="229"/>
      <c r="I167" s="1639"/>
      <c r="J167" s="229"/>
      <c r="K167" s="1639"/>
      <c r="L167" s="229"/>
      <c r="M167" s="1638">
        <f t="shared" si="6"/>
        <v>0</v>
      </c>
      <c r="N167" s="1623">
        <v>32</v>
      </c>
    </row>
    <row r="168" spans="1:14">
      <c r="A168" s="1619">
        <v>33</v>
      </c>
      <c r="B168" s="1672"/>
      <c r="C168" s="1611"/>
      <c r="D168" s="1636"/>
      <c r="E168" s="1636"/>
      <c r="F168" s="1637"/>
      <c r="G168" s="1631"/>
      <c r="H168" s="1636"/>
      <c r="I168" s="1620"/>
      <c r="J168" s="1636"/>
      <c r="K168" s="1620"/>
      <c r="L168" s="1636"/>
      <c r="M168" s="1638">
        <f t="shared" si="6"/>
        <v>0</v>
      </c>
      <c r="N168" s="1623">
        <v>33</v>
      </c>
    </row>
    <row r="169" spans="1:14">
      <c r="A169" s="1619">
        <v>34</v>
      </c>
      <c r="B169" s="1672"/>
      <c r="C169" s="1611"/>
      <c r="D169" s="1636"/>
      <c r="E169" s="1636"/>
      <c r="F169" s="1637"/>
      <c r="G169" s="1631"/>
      <c r="H169" s="1636"/>
      <c r="I169" s="1620"/>
      <c r="J169" s="1636"/>
      <c r="K169" s="1620"/>
      <c r="L169" s="1636"/>
      <c r="M169" s="1638">
        <f t="shared" si="6"/>
        <v>0</v>
      </c>
      <c r="N169" s="1623">
        <v>34</v>
      </c>
    </row>
    <row r="170" spans="1:14">
      <c r="A170" s="1619">
        <v>35</v>
      </c>
      <c r="B170" s="1672"/>
      <c r="C170" s="1611"/>
      <c r="D170" s="1636"/>
      <c r="E170" s="1636"/>
      <c r="F170" s="1637"/>
      <c r="G170" s="1631"/>
      <c r="H170" s="1636"/>
      <c r="I170" s="1620"/>
      <c r="J170" s="1636"/>
      <c r="K170" s="1620"/>
      <c r="L170" s="1636"/>
      <c r="M170" s="1638">
        <f t="shared" si="6"/>
        <v>0</v>
      </c>
      <c r="N170" s="1623">
        <v>35</v>
      </c>
    </row>
    <row r="171" spans="1:14">
      <c r="A171" s="1619">
        <v>36</v>
      </c>
      <c r="B171" s="1672"/>
      <c r="C171" s="1611"/>
      <c r="D171" s="1636"/>
      <c r="E171" s="1636"/>
      <c r="F171" s="1637"/>
      <c r="G171" s="1631"/>
      <c r="H171" s="1636"/>
      <c r="I171" s="1620"/>
      <c r="J171" s="1636"/>
      <c r="K171" s="1620"/>
      <c r="L171" s="1636"/>
      <c r="M171" s="1638">
        <f t="shared" si="6"/>
        <v>0</v>
      </c>
      <c r="N171" s="1623">
        <v>36</v>
      </c>
    </row>
    <row r="172" spans="1:14">
      <c r="A172" s="1619">
        <v>37</v>
      </c>
      <c r="B172" s="1672"/>
      <c r="C172" s="1611"/>
      <c r="D172" s="1636"/>
      <c r="E172" s="1636"/>
      <c r="F172" s="1637"/>
      <c r="G172" s="1631"/>
      <c r="H172" s="1636"/>
      <c r="I172" s="1620"/>
      <c r="J172" s="1636"/>
      <c r="K172" s="1620"/>
      <c r="L172" s="1636"/>
      <c r="M172" s="1638">
        <f t="shared" si="6"/>
        <v>0</v>
      </c>
      <c r="N172" s="1623">
        <v>37</v>
      </c>
    </row>
    <row r="173" spans="1:14">
      <c r="A173" s="1619">
        <v>38</v>
      </c>
      <c r="B173" s="1672"/>
      <c r="C173" s="1611"/>
      <c r="D173" s="1636"/>
      <c r="E173" s="1636"/>
      <c r="F173" s="1637"/>
      <c r="G173" s="1631"/>
      <c r="H173" s="1636"/>
      <c r="I173" s="1620"/>
      <c r="J173" s="1636"/>
      <c r="K173" s="1620"/>
      <c r="L173" s="1636"/>
      <c r="M173" s="1638">
        <f t="shared" si="6"/>
        <v>0</v>
      </c>
      <c r="N173" s="1623">
        <v>38</v>
      </c>
    </row>
    <row r="174" spans="1:14">
      <c r="A174" s="1619">
        <v>39</v>
      </c>
      <c r="B174" s="1672"/>
      <c r="C174" s="1611"/>
      <c r="D174" s="229"/>
      <c r="E174" s="229"/>
      <c r="F174" s="231"/>
      <c r="G174" s="232"/>
      <c r="H174" s="229"/>
      <c r="I174" s="1639"/>
      <c r="J174" s="229"/>
      <c r="K174" s="1639"/>
      <c r="L174" s="229"/>
      <c r="M174" s="1638">
        <f t="shared" si="6"/>
        <v>0</v>
      </c>
      <c r="N174" s="1623">
        <v>39</v>
      </c>
    </row>
    <row r="175" spans="1:14">
      <c r="A175" s="1612">
        <v>40</v>
      </c>
      <c r="B175" s="1672"/>
      <c r="C175" s="1611"/>
      <c r="D175" s="1636"/>
      <c r="E175" s="1636"/>
      <c r="F175" s="1637"/>
      <c r="G175" s="1631"/>
      <c r="H175" s="1636"/>
      <c r="I175" s="1620"/>
      <c r="J175" s="1636"/>
      <c r="K175" s="1620"/>
      <c r="L175" s="1636"/>
      <c r="M175" s="1638">
        <f t="shared" si="6"/>
        <v>0</v>
      </c>
      <c r="N175" s="1594">
        <v>40</v>
      </c>
    </row>
    <row r="176" spans="1:14">
      <c r="A176" s="1619">
        <v>41</v>
      </c>
      <c r="B176" s="1672"/>
      <c r="C176" s="1611"/>
      <c r="D176" s="1636"/>
      <c r="E176" s="1636"/>
      <c r="F176" s="1637"/>
      <c r="G176" s="1631"/>
      <c r="H176" s="1636"/>
      <c r="I176" s="1620"/>
      <c r="J176" s="1636"/>
      <c r="K176" s="1620"/>
      <c r="L176" s="1636"/>
      <c r="M176" s="1638">
        <f t="shared" si="6"/>
        <v>0</v>
      </c>
      <c r="N176" s="1623">
        <v>41</v>
      </c>
    </row>
    <row r="177" spans="1:14">
      <c r="A177" s="1619">
        <v>42</v>
      </c>
      <c r="B177" s="1672"/>
      <c r="C177" s="1611"/>
      <c r="D177" s="1636"/>
      <c r="E177" s="1636"/>
      <c r="F177" s="1637"/>
      <c r="G177" s="1631"/>
      <c r="H177" s="1636"/>
      <c r="I177" s="1620"/>
      <c r="J177" s="1636"/>
      <c r="K177" s="1620"/>
      <c r="L177" s="1636"/>
      <c r="M177" s="1638">
        <f t="shared" si="6"/>
        <v>0</v>
      </c>
      <c r="N177" s="1623">
        <v>42</v>
      </c>
    </row>
    <row r="178" spans="1:14">
      <c r="A178" s="1619">
        <v>43</v>
      </c>
      <c r="B178" s="1672"/>
      <c r="C178" s="1611"/>
      <c r="D178" s="1636"/>
      <c r="E178" s="1636"/>
      <c r="F178" s="1637"/>
      <c r="G178" s="1631"/>
      <c r="H178" s="1636"/>
      <c r="I178" s="1620"/>
      <c r="J178" s="1636"/>
      <c r="K178" s="1620"/>
      <c r="L178" s="1636"/>
      <c r="M178" s="1638">
        <f t="shared" si="6"/>
        <v>0</v>
      </c>
      <c r="N178" s="1623">
        <v>43</v>
      </c>
    </row>
    <row r="179" spans="1:14">
      <c r="A179" s="1619">
        <v>44</v>
      </c>
      <c r="B179" s="1672"/>
      <c r="C179" s="1611"/>
      <c r="D179" s="1636"/>
      <c r="E179" s="1636"/>
      <c r="F179" s="1637"/>
      <c r="G179" s="1631"/>
      <c r="H179" s="1636"/>
      <c r="I179" s="1620"/>
      <c r="J179" s="1636"/>
      <c r="K179" s="1620"/>
      <c r="L179" s="1636"/>
      <c r="M179" s="1638">
        <f t="shared" si="6"/>
        <v>0</v>
      </c>
      <c r="N179" s="1623">
        <v>44</v>
      </c>
    </row>
    <row r="180" spans="1:14">
      <c r="A180" s="1619">
        <v>45</v>
      </c>
      <c r="B180" s="1672"/>
      <c r="C180" s="1611"/>
      <c r="D180" s="1636"/>
      <c r="E180" s="1636"/>
      <c r="F180" s="1637"/>
      <c r="G180" s="1631"/>
      <c r="H180" s="1636"/>
      <c r="I180" s="1620"/>
      <c r="J180" s="1636"/>
      <c r="K180" s="1620"/>
      <c r="L180" s="1636"/>
      <c r="M180" s="1638">
        <f t="shared" si="6"/>
        <v>0</v>
      </c>
      <c r="N180" s="1623">
        <v>45</v>
      </c>
    </row>
    <row r="181" spans="1:14">
      <c r="A181" s="1619">
        <v>46</v>
      </c>
      <c r="B181" s="1672"/>
      <c r="C181" s="1611"/>
      <c r="D181" s="1636"/>
      <c r="E181" s="1636"/>
      <c r="F181" s="1637"/>
      <c r="G181" s="1631"/>
      <c r="H181" s="1636"/>
      <c r="I181" s="1620"/>
      <c r="J181" s="1636"/>
      <c r="K181" s="1620"/>
      <c r="L181" s="1636"/>
      <c r="M181" s="1638">
        <f t="shared" si="6"/>
        <v>0</v>
      </c>
      <c r="N181" s="1623">
        <v>46</v>
      </c>
    </row>
    <row r="182" spans="1:14">
      <c r="A182" s="1619">
        <v>47</v>
      </c>
      <c r="B182" s="1672"/>
      <c r="C182" s="1611"/>
      <c r="D182" s="229"/>
      <c r="E182" s="229"/>
      <c r="F182" s="231"/>
      <c r="G182" s="232"/>
      <c r="H182" s="229"/>
      <c r="I182" s="1639"/>
      <c r="J182" s="229"/>
      <c r="K182" s="1639"/>
      <c r="L182" s="229"/>
      <c r="M182" s="1638">
        <f t="shared" si="6"/>
        <v>0</v>
      </c>
      <c r="N182" s="1623">
        <v>47</v>
      </c>
    </row>
    <row r="183" spans="1:14">
      <c r="A183" s="1619">
        <v>48</v>
      </c>
      <c r="B183" s="1672"/>
      <c r="C183" s="1611"/>
      <c r="D183" s="1636"/>
      <c r="E183" s="1636"/>
      <c r="F183" s="1637"/>
      <c r="G183" s="1631"/>
      <c r="H183" s="1636"/>
      <c r="I183" s="1620"/>
      <c r="J183" s="1636"/>
      <c r="K183" s="1620"/>
      <c r="L183" s="1636"/>
      <c r="M183" s="1638">
        <f t="shared" si="6"/>
        <v>0</v>
      </c>
      <c r="N183" s="1623">
        <v>48</v>
      </c>
    </row>
    <row r="184" spans="1:14">
      <c r="A184" s="1619">
        <v>49</v>
      </c>
      <c r="B184" s="1672"/>
      <c r="C184" s="1611"/>
      <c r="D184" s="1636"/>
      <c r="E184" s="1636"/>
      <c r="F184" s="1637"/>
      <c r="G184" s="1631"/>
      <c r="H184" s="1636"/>
      <c r="I184" s="1620"/>
      <c r="J184" s="1636"/>
      <c r="K184" s="1620"/>
      <c r="L184" s="1636"/>
      <c r="M184" s="1638">
        <f t="shared" si="6"/>
        <v>0</v>
      </c>
      <c r="N184" s="1623">
        <v>49</v>
      </c>
    </row>
    <row r="185" spans="1:14">
      <c r="A185" s="1619">
        <v>50</v>
      </c>
      <c r="B185" s="1672"/>
      <c r="C185" s="1611"/>
      <c r="D185" s="1636"/>
      <c r="E185" s="1636"/>
      <c r="F185" s="1637"/>
      <c r="G185" s="1631"/>
      <c r="H185" s="1636"/>
      <c r="I185" s="1620"/>
      <c r="J185" s="1636"/>
      <c r="K185" s="1620"/>
      <c r="L185" s="1636"/>
      <c r="M185" s="1638">
        <f t="shared" si="6"/>
        <v>0</v>
      </c>
      <c r="N185" s="1623">
        <v>50</v>
      </c>
    </row>
    <row r="186" spans="1:14">
      <c r="A186" s="1619">
        <v>51</v>
      </c>
      <c r="B186" s="1672"/>
      <c r="C186" s="1611"/>
      <c r="D186" s="229"/>
      <c r="E186" s="229"/>
      <c r="F186" s="231"/>
      <c r="G186" s="232"/>
      <c r="H186" s="229"/>
      <c r="I186" s="1639"/>
      <c r="J186" s="229"/>
      <c r="K186" s="1639"/>
      <c r="L186" s="229"/>
      <c r="M186" s="1638">
        <f t="shared" si="6"/>
        <v>0</v>
      </c>
      <c r="N186" s="1623">
        <v>51</v>
      </c>
    </row>
    <row r="187" spans="1:14" ht="15.75" thickBot="1">
      <c r="A187" s="1677">
        <v>52</v>
      </c>
      <c r="B187" s="1678"/>
      <c r="C187" s="1679"/>
      <c r="D187" s="1684"/>
      <c r="E187" s="1684"/>
      <c r="F187" s="1685">
        <f t="shared" ref="F187:L187" si="7">SUM(F99:F186)</f>
        <v>0</v>
      </c>
      <c r="G187" s="1686">
        <f t="shared" si="7"/>
        <v>0</v>
      </c>
      <c r="H187" s="1684">
        <f t="shared" si="7"/>
        <v>0</v>
      </c>
      <c r="I187" s="262">
        <f t="shared" si="7"/>
        <v>0</v>
      </c>
      <c r="J187" s="1684">
        <f t="shared" si="7"/>
        <v>0</v>
      </c>
      <c r="K187" s="262">
        <f t="shared" si="7"/>
        <v>0</v>
      </c>
      <c r="L187" s="1684">
        <f t="shared" si="7"/>
        <v>0</v>
      </c>
      <c r="M187" s="1687"/>
      <c r="N187" s="1682">
        <v>52</v>
      </c>
    </row>
    <row r="188" spans="1:14">
      <c r="M188" s="1683"/>
    </row>
    <row r="189" spans="1:14">
      <c r="A189" s="1596" t="s">
        <v>253</v>
      </c>
      <c r="B189" s="1596"/>
      <c r="C189" s="1596"/>
      <c r="D189" s="1596"/>
      <c r="E189" s="1596"/>
      <c r="F189" s="1596"/>
      <c r="G189" s="1596" t="s">
        <v>254</v>
      </c>
      <c r="H189" s="1596"/>
      <c r="I189" s="1596"/>
      <c r="J189" s="1596"/>
      <c r="K189" s="1596"/>
      <c r="L189" s="1596"/>
      <c r="M189" s="1688"/>
      <c r="N189" s="1596"/>
    </row>
    <row r="190" spans="1:14">
      <c r="M190" s="1683"/>
    </row>
  </sheetData>
  <printOptions horizontalCentered="1" verticalCentered="1"/>
  <pageMargins left="0.5" right="0.5" top="0.5" bottom="0.5" header="0.5" footer="0.5"/>
  <pageSetup scale="70" orientation="portrait" horizontalDpi="300" verticalDpi="300" r:id="rId1"/>
  <headerFooter alignWithMargins="0"/>
  <rowBreaks count="2" manualBreakCount="2">
    <brk id="64" max="16383" man="1"/>
    <brk id="127" max="16383" man="1"/>
  </rowBreaks>
  <colBreaks count="1" manualBreakCount="1">
    <brk id="6" max="1048575" man="1"/>
  </colBreaks>
  <drawing r:id="rId2"/>
  <legacyDrawing r:id="rId3"/>
</worksheet>
</file>

<file path=xl/worksheets/sheet49.xml><?xml version="1.0" encoding="utf-8"?>
<worksheet xmlns="http://schemas.openxmlformats.org/spreadsheetml/2006/main" xmlns:r="http://schemas.openxmlformats.org/officeDocument/2006/relationships">
  <sheetPr codeName="Sheet49">
    <tabColor rgb="FF00B050"/>
    <pageSetUpPr fitToPage="1"/>
  </sheetPr>
  <dimension ref="A1:L112"/>
  <sheetViews>
    <sheetView zoomScale="90" zoomScaleNormal="90" workbookViewId="0">
      <selection activeCell="F3" sqref="F3"/>
    </sheetView>
  </sheetViews>
  <sheetFormatPr defaultColWidth="7.109375" defaultRowHeight="12.75"/>
  <cols>
    <col min="1" max="1" width="7.21875" style="1523" bestFit="1" customWidth="1"/>
    <col min="2" max="2" width="46.21875" style="1523" customWidth="1"/>
    <col min="3" max="3" width="13.88671875" style="1523" customWidth="1"/>
    <col min="4" max="4" width="14.77734375" style="1555" customWidth="1"/>
    <col min="5" max="5" width="12.6640625" style="1523" bestFit="1" customWidth="1"/>
    <col min="6" max="6" width="14.5546875" style="1523" customWidth="1"/>
    <col min="7" max="7" width="17.109375" style="1523" bestFit="1" customWidth="1"/>
    <col min="8" max="8" width="7.44140625" style="1523" customWidth="1"/>
    <col min="9" max="9" width="13.5546875" style="1524" customWidth="1"/>
    <col min="10" max="10" width="3.44140625" style="1523" customWidth="1"/>
    <col min="11" max="16384" width="7.109375" style="1523"/>
  </cols>
  <sheetData>
    <row r="1" spans="1:7" ht="15.75" thickBot="1">
      <c r="A1" s="1519" t="s">
        <v>446</v>
      </c>
      <c r="B1" s="582"/>
      <c r="C1" s="582"/>
      <c r="D1" s="1520" t="s">
        <v>429</v>
      </c>
      <c r="E1" s="582"/>
      <c r="F1" s="1521" t="s">
        <v>448</v>
      </c>
      <c r="G1" s="1522" t="s">
        <v>449</v>
      </c>
    </row>
    <row r="2" spans="1:7" ht="15">
      <c r="A2" s="1519" t="s">
        <v>3553</v>
      </c>
      <c r="B2" s="148"/>
      <c r="C2" s="148"/>
      <c r="D2" s="1525" t="s">
        <v>4674</v>
      </c>
      <c r="E2" s="148"/>
      <c r="F2" s="97" t="s">
        <v>450</v>
      </c>
      <c r="G2" s="1526"/>
    </row>
    <row r="3" spans="1:7" ht="15">
      <c r="A3" s="1527"/>
      <c r="B3" s="148"/>
      <c r="C3" s="148"/>
      <c r="D3" s="1525" t="s">
        <v>256</v>
      </c>
      <c r="E3" s="148"/>
      <c r="F3" s="1693" t="s">
        <v>4662</v>
      </c>
      <c r="G3" s="671" t="s">
        <v>4660</v>
      </c>
    </row>
    <row r="4" spans="1:7" ht="15">
      <c r="A4" s="1528" t="s">
        <v>257</v>
      </c>
      <c r="B4" s="1529"/>
      <c r="C4" s="1529"/>
      <c r="D4" s="1530"/>
      <c r="E4" s="1529"/>
      <c r="F4" s="1529"/>
      <c r="G4" s="1531"/>
    </row>
    <row r="5" spans="1:7" ht="15">
      <c r="A5" s="1532"/>
      <c r="B5" s="1533"/>
      <c r="C5" s="1533"/>
      <c r="D5" s="1530"/>
      <c r="E5" s="1533"/>
      <c r="F5" s="1533"/>
      <c r="G5" s="1534"/>
    </row>
    <row r="6" spans="1:7" ht="15">
      <c r="A6" s="1527"/>
      <c r="B6" s="148" t="s">
        <v>3825</v>
      </c>
      <c r="C6" s="148"/>
      <c r="D6" s="1535"/>
      <c r="E6" s="148"/>
      <c r="F6" s="148"/>
      <c r="G6" s="1536"/>
    </row>
    <row r="7" spans="1:7" ht="15">
      <c r="A7" s="1527"/>
      <c r="B7" s="148" t="s">
        <v>1127</v>
      </c>
      <c r="C7" s="148"/>
      <c r="D7" s="1535"/>
      <c r="E7" s="148"/>
      <c r="F7" s="148"/>
      <c r="G7" s="1536"/>
    </row>
    <row r="8" spans="1:7" ht="15">
      <c r="A8" s="1527"/>
      <c r="B8" s="148" t="s">
        <v>3826</v>
      </c>
      <c r="C8" s="148"/>
      <c r="D8" s="1535"/>
      <c r="E8" s="148"/>
      <c r="F8" s="148"/>
      <c r="G8" s="1536"/>
    </row>
    <row r="9" spans="1:7" ht="15">
      <c r="A9" s="1527"/>
      <c r="B9" s="148" t="s">
        <v>1714</v>
      </c>
      <c r="C9" s="148"/>
      <c r="D9" s="1535"/>
      <c r="E9" s="148"/>
      <c r="F9" s="148"/>
      <c r="G9" s="1536"/>
    </row>
    <row r="10" spans="1:7" ht="15">
      <c r="A10" s="1527"/>
      <c r="B10" s="148" t="s">
        <v>3663</v>
      </c>
      <c r="C10" s="148"/>
      <c r="D10" s="1535"/>
      <c r="E10" s="148"/>
      <c r="F10" s="148"/>
      <c r="G10" s="1536" t="s">
        <v>2174</v>
      </c>
    </row>
    <row r="11" spans="1:7" ht="15.75">
      <c r="A11" s="1527"/>
      <c r="B11" s="148"/>
      <c r="C11" s="1537"/>
      <c r="D11" s="1537"/>
      <c r="E11" s="1537"/>
      <c r="F11" s="1537"/>
      <c r="G11" s="1538"/>
    </row>
    <row r="12" spans="1:7" ht="15">
      <c r="A12" s="1539"/>
      <c r="B12" s="1540"/>
      <c r="C12" s="1541" t="s">
        <v>3816</v>
      </c>
      <c r="D12" s="1542" t="s">
        <v>3664</v>
      </c>
      <c r="E12" s="1543"/>
      <c r="F12" s="1540"/>
      <c r="G12" s="1544"/>
    </row>
    <row r="13" spans="1:7" ht="15">
      <c r="A13" s="1545"/>
      <c r="B13" s="1525" t="s">
        <v>3665</v>
      </c>
      <c r="C13" s="1525" t="s">
        <v>422</v>
      </c>
      <c r="D13" s="1525" t="s">
        <v>3029</v>
      </c>
      <c r="E13" s="1525" t="s">
        <v>3820</v>
      </c>
      <c r="F13" s="1525" t="s">
        <v>1131</v>
      </c>
      <c r="G13" s="1546" t="s">
        <v>3865</v>
      </c>
    </row>
    <row r="14" spans="1:7" ht="15">
      <c r="A14" s="1545" t="s">
        <v>361</v>
      </c>
      <c r="B14" s="1525" t="s">
        <v>2216</v>
      </c>
      <c r="C14" s="1525" t="s">
        <v>2493</v>
      </c>
      <c r="D14" s="1525" t="s">
        <v>4413</v>
      </c>
      <c r="E14" s="97"/>
      <c r="F14" s="97"/>
      <c r="G14" s="1546" t="s">
        <v>2761</v>
      </c>
    </row>
    <row r="15" spans="1:7" ht="15">
      <c r="A15" s="1547" t="s">
        <v>3666</v>
      </c>
      <c r="B15" s="1548" t="s">
        <v>1853</v>
      </c>
      <c r="C15" s="1549" t="s">
        <v>2005</v>
      </c>
      <c r="D15" s="1549" t="s">
        <v>2006</v>
      </c>
      <c r="E15" s="1549" t="s">
        <v>2007</v>
      </c>
      <c r="F15" s="1549" t="s">
        <v>959</v>
      </c>
      <c r="G15" s="1550" t="s">
        <v>2495</v>
      </c>
    </row>
    <row r="16" spans="1:7" ht="15">
      <c r="A16" s="1545">
        <v>2</v>
      </c>
      <c r="B16" s="97" t="s">
        <v>4639</v>
      </c>
      <c r="C16" s="320">
        <v>3171003</v>
      </c>
      <c r="D16" s="321"/>
      <c r="E16" s="397">
        <v>0</v>
      </c>
      <c r="F16" s="397">
        <v>0</v>
      </c>
      <c r="G16" s="398">
        <f t="shared" ref="G16:G43" si="0">C16-E16+F16</f>
        <v>3171003</v>
      </c>
    </row>
    <row r="17" spans="1:12" ht="15">
      <c r="A17" s="1545">
        <v>3</v>
      </c>
      <c r="B17" s="97" t="s">
        <v>4640</v>
      </c>
      <c r="C17" s="320">
        <v>368387.60000000003</v>
      </c>
      <c r="D17" s="321">
        <v>431</v>
      </c>
      <c r="E17" s="397">
        <v>119937.82999999999</v>
      </c>
      <c r="F17" s="397">
        <v>132395.93</v>
      </c>
      <c r="G17" s="398">
        <f>C17-E17+F17</f>
        <v>380845.70000000007</v>
      </c>
    </row>
    <row r="18" spans="1:12" ht="15">
      <c r="A18" s="1545">
        <v>4</v>
      </c>
      <c r="B18" s="97" t="s">
        <v>4641</v>
      </c>
      <c r="C18" s="320">
        <v>84500929.879999995</v>
      </c>
      <c r="D18" s="321">
        <v>407</v>
      </c>
      <c r="E18" s="397">
        <v>4906184.5799999982</v>
      </c>
      <c r="F18" s="397">
        <v>3275495.799999997</v>
      </c>
      <c r="G18" s="398">
        <f t="shared" si="0"/>
        <v>82870241.099999994</v>
      </c>
    </row>
    <row r="19" spans="1:12" ht="15">
      <c r="A19" s="1545">
        <v>5</v>
      </c>
      <c r="B19" s="97" t="s">
        <v>4642</v>
      </c>
      <c r="C19" s="320">
        <v>6339998.3099999996</v>
      </c>
      <c r="D19" s="321">
        <v>431</v>
      </c>
      <c r="E19" s="397">
        <v>3140801.1100000008</v>
      </c>
      <c r="F19" s="397">
        <v>3485861.4300000016</v>
      </c>
      <c r="G19" s="398">
        <f>C19-E19+F19</f>
        <v>6685058.6300000008</v>
      </c>
    </row>
    <row r="20" spans="1:12" ht="15">
      <c r="A20" s="1545">
        <v>11</v>
      </c>
      <c r="B20" s="97" t="s">
        <v>4643</v>
      </c>
      <c r="C20" s="320">
        <v>6813000</v>
      </c>
      <c r="D20" s="321"/>
      <c r="E20" s="397">
        <v>0</v>
      </c>
      <c r="F20" s="397">
        <v>0</v>
      </c>
      <c r="G20" s="398">
        <f t="shared" si="0"/>
        <v>6813000</v>
      </c>
    </row>
    <row r="21" spans="1:12" ht="15">
      <c r="A21" s="1545">
        <v>19</v>
      </c>
      <c r="B21" s="97" t="s">
        <v>4644</v>
      </c>
      <c r="C21" s="320">
        <v>876061.7200000002</v>
      </c>
      <c r="D21" s="321">
        <v>431</v>
      </c>
      <c r="E21" s="397">
        <f>77683.91+967</f>
        <v>78650.91</v>
      </c>
      <c r="F21" s="397">
        <v>68068.549999999988</v>
      </c>
      <c r="G21" s="398">
        <f t="shared" si="0"/>
        <v>865479.3600000001</v>
      </c>
    </row>
    <row r="22" spans="1:12" ht="15">
      <c r="A22" s="1545">
        <v>20</v>
      </c>
      <c r="B22" s="97" t="s">
        <v>4645</v>
      </c>
      <c r="C22" s="320">
        <v>0</v>
      </c>
      <c r="D22" s="321">
        <v>407</v>
      </c>
      <c r="E22" s="397">
        <v>4000000</v>
      </c>
      <c r="F22" s="397">
        <v>0</v>
      </c>
      <c r="G22" s="398">
        <f t="shared" si="0"/>
        <v>-4000000</v>
      </c>
    </row>
    <row r="23" spans="1:12" ht="15">
      <c r="A23" s="1545">
        <v>23</v>
      </c>
      <c r="B23" s="97" t="s">
        <v>4646</v>
      </c>
      <c r="C23" s="320">
        <v>9000000</v>
      </c>
      <c r="D23" s="321">
        <v>495</v>
      </c>
      <c r="E23" s="397">
        <v>0</v>
      </c>
      <c r="F23" s="397">
        <v>3000000</v>
      </c>
      <c r="G23" s="398">
        <f t="shared" si="0"/>
        <v>12000000</v>
      </c>
    </row>
    <row r="24" spans="1:12" ht="15">
      <c r="A24" s="1545">
        <v>25</v>
      </c>
      <c r="B24" s="97" t="s">
        <v>4647</v>
      </c>
      <c r="C24" s="320">
        <v>341458.47999999765</v>
      </c>
      <c r="D24" s="321">
        <v>431</v>
      </c>
      <c r="E24" s="397">
        <v>402712.94000000006</v>
      </c>
      <c r="F24" s="397">
        <v>429479.48</v>
      </c>
      <c r="G24" s="398">
        <f t="shared" si="0"/>
        <v>368225.01999999757</v>
      </c>
    </row>
    <row r="25" spans="1:12" ht="15">
      <c r="A25" s="1545">
        <v>27</v>
      </c>
      <c r="B25" s="97" t="s">
        <v>4648</v>
      </c>
      <c r="C25" s="320">
        <v>29302</v>
      </c>
      <c r="D25" s="321"/>
      <c r="E25" s="397">
        <v>0</v>
      </c>
      <c r="F25" s="397">
        <v>0</v>
      </c>
      <c r="G25" s="398">
        <f t="shared" si="0"/>
        <v>29302</v>
      </c>
    </row>
    <row r="26" spans="1:12" ht="15">
      <c r="A26" s="1545">
        <v>28</v>
      </c>
      <c r="B26" s="97" t="s">
        <v>4649</v>
      </c>
      <c r="C26" s="320">
        <v>-5147355.96</v>
      </c>
      <c r="D26" s="321">
        <v>431</v>
      </c>
      <c r="E26" s="397">
        <v>1797778.4700000002</v>
      </c>
      <c r="F26" s="397">
        <v>5528912.4100000001</v>
      </c>
      <c r="G26" s="398">
        <f t="shared" si="0"/>
        <v>-1416222.0199999996</v>
      </c>
    </row>
    <row r="27" spans="1:12" ht="15">
      <c r="A27" s="1545">
        <v>29</v>
      </c>
      <c r="B27" s="97" t="s">
        <v>4650</v>
      </c>
      <c r="C27" s="320">
        <v>48746943.689999998</v>
      </c>
      <c r="D27" s="321"/>
      <c r="E27" s="397">
        <v>0</v>
      </c>
      <c r="F27" s="397">
        <v>0</v>
      </c>
      <c r="G27" s="398">
        <f t="shared" si="0"/>
        <v>48746943.689999998</v>
      </c>
    </row>
    <row r="28" spans="1:12" ht="15">
      <c r="A28" s="1545">
        <v>30</v>
      </c>
      <c r="B28" s="97" t="s">
        <v>4651</v>
      </c>
      <c r="C28" s="320">
        <v>24143000</v>
      </c>
      <c r="D28" s="321">
        <v>495</v>
      </c>
      <c r="E28" s="397">
        <v>184000</v>
      </c>
      <c r="F28" s="397">
        <v>10401000</v>
      </c>
      <c r="G28" s="398">
        <f t="shared" si="0"/>
        <v>34360000</v>
      </c>
      <c r="J28" s="1551"/>
    </row>
    <row r="29" spans="1:12" ht="15">
      <c r="A29" s="1545">
        <v>31</v>
      </c>
      <c r="B29" s="97" t="s">
        <v>4652</v>
      </c>
      <c r="C29" s="320">
        <v>3492213.7799999993</v>
      </c>
      <c r="D29" s="321">
        <v>431</v>
      </c>
      <c r="E29" s="397">
        <v>1023925.76</v>
      </c>
      <c r="F29" s="397">
        <v>1141494.1299999999</v>
      </c>
      <c r="G29" s="398">
        <f t="shared" si="0"/>
        <v>3609782.1499999994</v>
      </c>
      <c r="J29" s="1551"/>
    </row>
    <row r="30" spans="1:12" ht="15">
      <c r="A30" s="1545">
        <v>34</v>
      </c>
      <c r="B30" s="97" t="s">
        <v>4653</v>
      </c>
      <c r="C30" s="320">
        <v>56258.630000000034</v>
      </c>
      <c r="D30" s="321">
        <v>182</v>
      </c>
      <c r="E30" s="397">
        <v>0</v>
      </c>
      <c r="F30" s="397">
        <v>1029.1500000000001</v>
      </c>
      <c r="G30" s="398">
        <f t="shared" si="0"/>
        <v>57287.780000000035</v>
      </c>
      <c r="J30" s="1551"/>
    </row>
    <row r="31" spans="1:12" ht="15">
      <c r="A31" s="1545">
        <v>35</v>
      </c>
      <c r="B31" s="97" t="s">
        <v>493</v>
      </c>
      <c r="C31" s="320">
        <v>-2527141.36</v>
      </c>
      <c r="D31" s="321">
        <v>431</v>
      </c>
      <c r="E31" s="397">
        <v>533032.31999999983</v>
      </c>
      <c r="F31" s="397">
        <v>0</v>
      </c>
      <c r="G31" s="398">
        <f t="shared" si="0"/>
        <v>-3060173.6799999997</v>
      </c>
      <c r="J31" s="1551"/>
      <c r="L31" s="322"/>
    </row>
    <row r="32" spans="1:12" ht="15">
      <c r="A32" s="1545">
        <v>36</v>
      </c>
      <c r="B32" s="97" t="s">
        <v>4654</v>
      </c>
      <c r="C32" s="320">
        <v>11398.699999999255</v>
      </c>
      <c r="D32" s="323">
        <v>408</v>
      </c>
      <c r="E32" s="397">
        <v>2801342.17</v>
      </c>
      <c r="F32" s="397">
        <v>1477241.7799999998</v>
      </c>
      <c r="G32" s="398">
        <f t="shared" si="0"/>
        <v>-1312701.6900000009</v>
      </c>
      <c r="J32" s="1551"/>
    </row>
    <row r="33" spans="1:10" ht="15">
      <c r="A33" s="1545">
        <v>39</v>
      </c>
      <c r="B33" s="97" t="s">
        <v>5162</v>
      </c>
      <c r="C33" s="320">
        <v>526300</v>
      </c>
      <c r="D33" s="321"/>
      <c r="E33" s="397">
        <v>200000</v>
      </c>
      <c r="F33" s="397">
        <f>200000+2227500+2227500</f>
        <v>4655000</v>
      </c>
      <c r="G33" s="398">
        <f>C33-E33+F33</f>
        <v>4981300</v>
      </c>
      <c r="J33" s="1551"/>
    </row>
    <row r="34" spans="1:10" ht="15">
      <c r="A34" s="1545">
        <v>40</v>
      </c>
      <c r="B34" s="97" t="s">
        <v>4516</v>
      </c>
      <c r="C34" s="320">
        <v>-64703.609999999404</v>
      </c>
      <c r="D34" s="321">
        <v>431</v>
      </c>
      <c r="E34" s="397">
        <v>92708.540000000008</v>
      </c>
      <c r="F34" s="397">
        <f>229478.29</f>
        <v>229478.29</v>
      </c>
      <c r="G34" s="398">
        <f t="shared" si="0"/>
        <v>72066.140000000596</v>
      </c>
      <c r="J34" s="1551"/>
    </row>
    <row r="35" spans="1:10" ht="15">
      <c r="A35" s="1545">
        <v>41</v>
      </c>
      <c r="B35" s="97" t="s">
        <v>4517</v>
      </c>
      <c r="C35" s="320">
        <f>27703.2100000001+1</f>
        <v>27704.210000000101</v>
      </c>
      <c r="D35" s="321">
        <v>431</v>
      </c>
      <c r="E35" s="397">
        <v>41545.319999999992</v>
      </c>
      <c r="F35" s="397">
        <v>15457.84</v>
      </c>
      <c r="G35" s="398">
        <f t="shared" si="0"/>
        <v>1616.7300000001087</v>
      </c>
    </row>
    <row r="36" spans="1:10" ht="15">
      <c r="A36" s="1545">
        <v>42</v>
      </c>
      <c r="B36" s="97" t="s">
        <v>4518</v>
      </c>
      <c r="C36" s="320">
        <v>-154270.50999999995</v>
      </c>
      <c r="D36" s="321">
        <v>431</v>
      </c>
      <c r="E36" s="397">
        <v>141268.00999999998</v>
      </c>
      <c r="F36" s="397">
        <v>285051.98</v>
      </c>
      <c r="G36" s="398">
        <f t="shared" si="0"/>
        <v>-10486.539999999921</v>
      </c>
    </row>
    <row r="37" spans="1:10" ht="15">
      <c r="A37" s="1545">
        <v>43</v>
      </c>
      <c r="B37" s="97" t="s">
        <v>4519</v>
      </c>
      <c r="C37" s="320">
        <v>792398.86000000127</v>
      </c>
      <c r="D37" s="321"/>
      <c r="E37" s="397">
        <v>1032655.2000000001</v>
      </c>
      <c r="F37" s="397">
        <v>550554.6</v>
      </c>
      <c r="G37" s="398">
        <f t="shared" si="0"/>
        <v>310298.26000000117</v>
      </c>
    </row>
    <row r="38" spans="1:10" ht="15">
      <c r="A38" s="1545">
        <v>44</v>
      </c>
      <c r="B38" s="97" t="s">
        <v>4520</v>
      </c>
      <c r="C38" s="320">
        <v>54879.129999999888</v>
      </c>
      <c r="D38" s="321">
        <v>495</v>
      </c>
      <c r="E38" s="397">
        <v>94219.94</v>
      </c>
      <c r="F38" s="397">
        <v>66833.969999999972</v>
      </c>
      <c r="G38" s="398">
        <f t="shared" si="0"/>
        <v>27493.159999999858</v>
      </c>
    </row>
    <row r="39" spans="1:10" ht="15">
      <c r="A39" s="1545">
        <v>45</v>
      </c>
      <c r="B39" s="97" t="s">
        <v>4521</v>
      </c>
      <c r="C39" s="320">
        <v>735558.40000000037</v>
      </c>
      <c r="D39" s="323">
        <v>495</v>
      </c>
      <c r="E39" s="397">
        <v>4223942.43</v>
      </c>
      <c r="F39" s="397">
        <v>12036344.430000003</v>
      </c>
      <c r="G39" s="398">
        <f t="shared" si="0"/>
        <v>8547960.4000000041</v>
      </c>
    </row>
    <row r="40" spans="1:10" ht="15">
      <c r="A40" s="1545">
        <v>46</v>
      </c>
      <c r="B40" s="97" t="s">
        <v>4522</v>
      </c>
      <c r="C40" s="320">
        <f>66231717.02+-39431396</f>
        <v>26800321.020000003</v>
      </c>
      <c r="D40" s="321" t="s">
        <v>4523</v>
      </c>
      <c r="E40" s="397">
        <f>207349379.94</f>
        <v>207349379.94</v>
      </c>
      <c r="F40" s="397">
        <f>170834802.44+39431396</f>
        <v>210266198.44</v>
      </c>
      <c r="G40" s="398">
        <f>C40-E40+F40</f>
        <v>29717139.520000011</v>
      </c>
    </row>
    <row r="41" spans="1:10" ht="15">
      <c r="A41" s="1545">
        <v>47</v>
      </c>
      <c r="B41" s="97" t="s">
        <v>4686</v>
      </c>
      <c r="C41" s="320">
        <v>0</v>
      </c>
      <c r="D41" s="1552"/>
      <c r="E41" s="397"/>
      <c r="F41" s="397">
        <v>11410000</v>
      </c>
      <c r="G41" s="398">
        <f>C41-E41+F41</f>
        <v>11410000</v>
      </c>
    </row>
    <row r="42" spans="1:10" ht="15">
      <c r="A42" s="1545">
        <v>48</v>
      </c>
      <c r="B42" s="97" t="s">
        <v>4687</v>
      </c>
      <c r="C42" s="320">
        <v>0</v>
      </c>
      <c r="D42" s="1552"/>
      <c r="E42" s="397">
        <v>0</v>
      </c>
      <c r="F42" s="397">
        <v>1746319.85</v>
      </c>
      <c r="G42" s="398">
        <f t="shared" si="0"/>
        <v>1746319.85</v>
      </c>
    </row>
    <row r="43" spans="1:10" ht="15">
      <c r="A43" s="1545">
        <v>49</v>
      </c>
      <c r="B43" s="141" t="s">
        <v>4688</v>
      </c>
      <c r="C43" s="320">
        <v>0</v>
      </c>
      <c r="D43" s="1552"/>
      <c r="E43" s="397">
        <v>0</v>
      </c>
      <c r="F43" s="397">
        <v>82.740000000000009</v>
      </c>
      <c r="G43" s="398">
        <f t="shared" si="0"/>
        <v>82.740000000000009</v>
      </c>
    </row>
    <row r="44" spans="1:10" ht="15">
      <c r="A44" s="1545">
        <v>50</v>
      </c>
      <c r="B44" s="97" t="s">
        <v>5064</v>
      </c>
      <c r="C44" s="320">
        <f>2479453</f>
        <v>2479453</v>
      </c>
      <c r="D44" s="321"/>
      <c r="E44" s="397">
        <v>2479453</v>
      </c>
      <c r="F44" s="397"/>
      <c r="G44" s="398">
        <f>C44-E44+F44</f>
        <v>0</v>
      </c>
    </row>
    <row r="45" spans="1:10" ht="15">
      <c r="A45" s="1553">
        <v>51</v>
      </c>
      <c r="B45" s="97"/>
      <c r="C45" s="320"/>
      <c r="D45" s="321"/>
      <c r="E45" s="397"/>
      <c r="F45" s="397"/>
      <c r="G45" s="398"/>
    </row>
    <row r="46" spans="1:10" ht="15.75" thickBot="1">
      <c r="A46" s="324">
        <v>52</v>
      </c>
      <c r="B46" s="142" t="s">
        <v>3667</v>
      </c>
      <c r="C46" s="143">
        <f>ROUND(SUM(C16:C45),0)</f>
        <v>211413099</v>
      </c>
      <c r="D46" s="324"/>
      <c r="E46" s="143">
        <f>SUM(E16:E45)</f>
        <v>234643538.47</v>
      </c>
      <c r="F46" s="143">
        <f>SUM(F16:F45)</f>
        <v>270202300.80000001</v>
      </c>
      <c r="G46" s="1554">
        <f>SUM(G16:G45)</f>
        <v>246971861.30000001</v>
      </c>
    </row>
    <row r="47" spans="1:10" ht="15.75">
      <c r="A47" s="148" t="s">
        <v>2174</v>
      </c>
      <c r="B47" s="132"/>
      <c r="C47" s="302"/>
      <c r="E47" s="104"/>
      <c r="F47" s="104"/>
      <c r="G47" s="302"/>
      <c r="H47" s="102"/>
    </row>
    <row r="48" spans="1:10" ht="15.75">
      <c r="A48" s="144" t="s">
        <v>2043</v>
      </c>
      <c r="B48" s="144"/>
      <c r="C48" s="302"/>
      <c r="E48" s="104"/>
      <c r="F48" s="104"/>
      <c r="G48" s="302"/>
    </row>
    <row r="49" spans="1:7" ht="15">
      <c r="A49" s="145" t="s">
        <v>3669</v>
      </c>
      <c r="B49" s="145"/>
      <c r="C49" s="145"/>
      <c r="D49" s="1535"/>
      <c r="E49" s="145"/>
      <c r="F49" s="145"/>
      <c r="G49" s="1556" t="s">
        <v>1097</v>
      </c>
    </row>
    <row r="50" spans="1:7" ht="15">
      <c r="A50" s="1556"/>
      <c r="B50" s="146"/>
      <c r="C50" s="325"/>
      <c r="E50" s="644"/>
      <c r="F50" s="644"/>
      <c r="G50" s="325"/>
    </row>
    <row r="51" spans="1:7" ht="15.75">
      <c r="A51" s="1557"/>
      <c r="B51" s="145"/>
      <c r="C51" s="326"/>
      <c r="D51" s="1558"/>
      <c r="E51" s="1558"/>
      <c r="F51" s="1558"/>
      <c r="G51" s="326"/>
    </row>
    <row r="52" spans="1:7" ht="15">
      <c r="A52" s="147"/>
      <c r="B52" s="147"/>
      <c r="C52" s="147"/>
      <c r="D52" s="1559"/>
      <c r="E52" s="1560"/>
      <c r="F52" s="1560"/>
      <c r="G52" s="1561"/>
    </row>
    <row r="53" spans="1:7" ht="15.75" thickBot="1">
      <c r="A53" s="148" t="s">
        <v>3553</v>
      </c>
      <c r="B53" s="148"/>
      <c r="C53" s="148"/>
      <c r="D53" s="1535"/>
      <c r="E53" s="148"/>
      <c r="F53" s="1562"/>
      <c r="G53" s="1563" t="s">
        <v>4689</v>
      </c>
    </row>
    <row r="54" spans="1:7" ht="15">
      <c r="A54" s="1519"/>
      <c r="B54" s="582"/>
      <c r="C54" s="582"/>
      <c r="D54" s="1564"/>
      <c r="E54" s="582"/>
      <c r="F54" s="582"/>
      <c r="G54" s="1565"/>
    </row>
    <row r="55" spans="1:7" ht="15">
      <c r="A55" s="1566" t="s">
        <v>257</v>
      </c>
      <c r="B55" s="145"/>
      <c r="C55" s="145"/>
      <c r="D55" s="1535"/>
      <c r="E55" s="145"/>
      <c r="F55" s="145"/>
      <c r="G55" s="1567"/>
    </row>
    <row r="56" spans="1:7" ht="15">
      <c r="A56" s="1568"/>
      <c r="B56" s="149"/>
      <c r="C56" s="149"/>
      <c r="D56" s="1569"/>
      <c r="E56" s="149"/>
      <c r="F56" s="149"/>
      <c r="G56" s="1570"/>
    </row>
    <row r="57" spans="1:7" ht="15">
      <c r="A57" s="1539"/>
      <c r="B57" s="1540"/>
      <c r="C57" s="1540"/>
      <c r="D57" s="1542" t="s">
        <v>3664</v>
      </c>
      <c r="E57" s="1543"/>
      <c r="F57" s="1540"/>
      <c r="G57" s="1544"/>
    </row>
    <row r="58" spans="1:7" ht="15">
      <c r="A58" s="1545"/>
      <c r="B58" s="1525" t="s">
        <v>3665</v>
      </c>
      <c r="C58" s="1525"/>
      <c r="D58" s="1525" t="s">
        <v>3029</v>
      </c>
      <c r="E58" s="1525" t="s">
        <v>3820</v>
      </c>
      <c r="F58" s="1525" t="s">
        <v>1131</v>
      </c>
      <c r="G58" s="1546" t="s">
        <v>3865</v>
      </c>
    </row>
    <row r="59" spans="1:7" ht="15">
      <c r="A59" s="1545" t="s">
        <v>361</v>
      </c>
      <c r="B59" s="1525" t="s">
        <v>2216</v>
      </c>
      <c r="C59" s="1525"/>
      <c r="D59" s="1525" t="s">
        <v>4413</v>
      </c>
      <c r="E59" s="97"/>
      <c r="F59" s="97"/>
      <c r="G59" s="1546" t="s">
        <v>2761</v>
      </c>
    </row>
    <row r="60" spans="1:7" ht="15">
      <c r="A60" s="1547" t="s">
        <v>3666</v>
      </c>
      <c r="B60" s="1548" t="s">
        <v>1853</v>
      </c>
      <c r="C60" s="1548"/>
      <c r="D60" s="1549" t="s">
        <v>2005</v>
      </c>
      <c r="E60" s="1549" t="s">
        <v>2006</v>
      </c>
      <c r="F60" s="1549" t="s">
        <v>2007</v>
      </c>
      <c r="G60" s="1550" t="s">
        <v>1135</v>
      </c>
    </row>
    <row r="61" spans="1:7" ht="15">
      <c r="A61" s="1545">
        <v>1</v>
      </c>
      <c r="B61" s="97"/>
      <c r="C61" s="97"/>
      <c r="D61" s="1525"/>
      <c r="E61" s="1571"/>
      <c r="F61" s="1571"/>
      <c r="G61" s="506"/>
    </row>
    <row r="62" spans="1:7" ht="15">
      <c r="A62" s="1545">
        <v>2</v>
      </c>
      <c r="B62" s="97"/>
      <c r="C62" s="97"/>
      <c r="D62" s="1525"/>
      <c r="E62" s="1572"/>
      <c r="F62" s="1572"/>
      <c r="G62" s="511"/>
    </row>
    <row r="63" spans="1:7" ht="15">
      <c r="A63" s="1545">
        <v>3</v>
      </c>
      <c r="B63" s="97"/>
      <c r="C63" s="97"/>
      <c r="D63" s="1525"/>
      <c r="E63" s="1572"/>
      <c r="F63" s="1572"/>
      <c r="G63" s="511"/>
    </row>
    <row r="64" spans="1:7" ht="15">
      <c r="A64" s="1545">
        <v>4</v>
      </c>
      <c r="B64" s="97"/>
      <c r="C64" s="97"/>
      <c r="D64" s="1525"/>
      <c r="E64" s="1572"/>
      <c r="F64" s="1572"/>
      <c r="G64" s="511"/>
    </row>
    <row r="65" spans="1:7" ht="15">
      <c r="A65" s="1545">
        <v>5</v>
      </c>
      <c r="B65" s="97"/>
      <c r="C65" s="97"/>
      <c r="D65" s="1525"/>
      <c r="E65" s="1572"/>
      <c r="F65" s="1572"/>
      <c r="G65" s="511"/>
    </row>
    <row r="66" spans="1:7" ht="15">
      <c r="A66" s="1545">
        <v>6</v>
      </c>
      <c r="B66" s="97"/>
      <c r="C66" s="97"/>
      <c r="D66" s="1525"/>
      <c r="E66" s="1572"/>
      <c r="F66" s="1572"/>
      <c r="G66" s="511"/>
    </row>
    <row r="67" spans="1:7" ht="15">
      <c r="A67" s="1545">
        <v>7</v>
      </c>
      <c r="B67" s="97"/>
      <c r="C67" s="97"/>
      <c r="D67" s="1525"/>
      <c r="E67" s="1572"/>
      <c r="F67" s="1572"/>
      <c r="G67" s="511"/>
    </row>
    <row r="68" spans="1:7" ht="15">
      <c r="A68" s="1545">
        <v>8</v>
      </c>
      <c r="B68" s="97"/>
      <c r="C68" s="97"/>
      <c r="D68" s="1525"/>
      <c r="E68" s="1572"/>
      <c r="F68" s="1572"/>
      <c r="G68" s="511"/>
    </row>
    <row r="69" spans="1:7" ht="15">
      <c r="A69" s="1545">
        <v>9</v>
      </c>
      <c r="B69" s="97"/>
      <c r="C69" s="97"/>
      <c r="D69" s="1525"/>
      <c r="E69" s="1572"/>
      <c r="F69" s="1572"/>
      <c r="G69" s="511"/>
    </row>
    <row r="70" spans="1:7" ht="15">
      <c r="A70" s="1545">
        <v>10</v>
      </c>
      <c r="B70" s="97"/>
      <c r="C70" s="97"/>
      <c r="D70" s="1573"/>
      <c r="E70" s="1572"/>
      <c r="F70" s="1572"/>
      <c r="G70" s="511"/>
    </row>
    <row r="71" spans="1:7" ht="15">
      <c r="A71" s="1545">
        <v>11</v>
      </c>
      <c r="B71" s="97"/>
      <c r="C71" s="97"/>
      <c r="D71" s="1525"/>
      <c r="E71" s="1572"/>
      <c r="F71" s="1572"/>
      <c r="G71" s="511"/>
    </row>
    <row r="72" spans="1:7" ht="15">
      <c r="A72" s="1545">
        <v>12</v>
      </c>
      <c r="B72" s="97"/>
      <c r="C72" s="97"/>
      <c r="D72" s="1525"/>
      <c r="E72" s="1572"/>
      <c r="F72" s="1572"/>
      <c r="G72" s="511"/>
    </row>
    <row r="73" spans="1:7" ht="15">
      <c r="A73" s="1545">
        <v>13</v>
      </c>
      <c r="B73" s="97"/>
      <c r="C73" s="97"/>
      <c r="D73" s="1525"/>
      <c r="E73" s="1572"/>
      <c r="F73" s="1572"/>
      <c r="G73" s="511"/>
    </row>
    <row r="74" spans="1:7" ht="15">
      <c r="A74" s="1545">
        <v>14</v>
      </c>
      <c r="B74" s="97"/>
      <c r="C74" s="97"/>
      <c r="D74" s="1525"/>
      <c r="E74" s="1572"/>
      <c r="F74" s="1572"/>
      <c r="G74" s="511"/>
    </row>
    <row r="75" spans="1:7" ht="15">
      <c r="A75" s="1545">
        <v>15</v>
      </c>
      <c r="B75" s="97"/>
      <c r="C75" s="97"/>
      <c r="D75" s="1525"/>
      <c r="E75" s="1572"/>
      <c r="F75" s="1572"/>
      <c r="G75" s="511"/>
    </row>
    <row r="76" spans="1:7" ht="15">
      <c r="A76" s="1545">
        <v>16</v>
      </c>
      <c r="B76" s="97"/>
      <c r="C76" s="97"/>
      <c r="D76" s="1525"/>
      <c r="E76" s="1572"/>
      <c r="F76" s="1572"/>
      <c r="G76" s="511"/>
    </row>
    <row r="77" spans="1:7" ht="15">
      <c r="A77" s="1545">
        <v>17</v>
      </c>
      <c r="B77" s="97"/>
      <c r="C77" s="97"/>
      <c r="D77" s="1525"/>
      <c r="E77" s="1572"/>
      <c r="F77" s="1572"/>
      <c r="G77" s="511"/>
    </row>
    <row r="78" spans="1:7" ht="15">
      <c r="A78" s="1545">
        <v>18</v>
      </c>
      <c r="B78" s="97"/>
      <c r="C78" s="97"/>
      <c r="D78" s="1525"/>
      <c r="E78" s="1572"/>
      <c r="F78" s="1572"/>
      <c r="G78" s="511"/>
    </row>
    <row r="79" spans="1:7" ht="15">
      <c r="A79" s="1545">
        <v>19</v>
      </c>
      <c r="B79" s="97"/>
      <c r="C79" s="97"/>
      <c r="D79" s="1525"/>
      <c r="E79" s="1572"/>
      <c r="F79" s="1572"/>
      <c r="G79" s="511"/>
    </row>
    <row r="80" spans="1:7" ht="15">
      <c r="A80" s="1545">
        <v>20</v>
      </c>
      <c r="B80" s="97"/>
      <c r="C80" s="97"/>
      <c r="D80" s="1525"/>
      <c r="E80" s="1572"/>
      <c r="F80" s="1572"/>
      <c r="G80" s="511"/>
    </row>
    <row r="81" spans="1:7" ht="15">
      <c r="A81" s="1545">
        <v>21</v>
      </c>
      <c r="B81" s="97"/>
      <c r="C81" s="97"/>
      <c r="D81" s="1525"/>
      <c r="E81" s="1572"/>
      <c r="F81" s="1572"/>
      <c r="G81" s="511"/>
    </row>
    <row r="82" spans="1:7" ht="15">
      <c r="A82" s="1545">
        <v>22</v>
      </c>
      <c r="B82" s="97"/>
      <c r="C82" s="97"/>
      <c r="D82" s="1525"/>
      <c r="E82" s="1572"/>
      <c r="F82" s="1572"/>
      <c r="G82" s="511"/>
    </row>
    <row r="83" spans="1:7" ht="15">
      <c r="A83" s="1545">
        <v>23</v>
      </c>
      <c r="B83" s="97"/>
      <c r="C83" s="97"/>
      <c r="D83" s="1525"/>
      <c r="E83" s="1572"/>
      <c r="F83" s="1572"/>
      <c r="G83" s="511"/>
    </row>
    <row r="84" spans="1:7" ht="15">
      <c r="A84" s="1545">
        <v>24</v>
      </c>
      <c r="B84" s="97"/>
      <c r="C84" s="97"/>
      <c r="D84" s="1525"/>
      <c r="E84" s="1572"/>
      <c r="F84" s="1572"/>
      <c r="G84" s="511"/>
    </row>
    <row r="85" spans="1:7" ht="15">
      <c r="A85" s="1545">
        <v>25</v>
      </c>
      <c r="B85" s="97"/>
      <c r="C85" s="97"/>
      <c r="D85" s="1525"/>
      <c r="E85" s="1572"/>
      <c r="F85" s="1572"/>
      <c r="G85" s="511"/>
    </row>
    <row r="86" spans="1:7" ht="15">
      <c r="A86" s="1545">
        <v>26</v>
      </c>
      <c r="B86" s="97"/>
      <c r="C86" s="97"/>
      <c r="D86" s="1525"/>
      <c r="E86" s="1572"/>
      <c r="F86" s="1572"/>
      <c r="G86" s="511"/>
    </row>
    <row r="87" spans="1:7" ht="15">
      <c r="A87" s="1545">
        <v>27</v>
      </c>
      <c r="B87" s="97"/>
      <c r="C87" s="97"/>
      <c r="D87" s="1525"/>
      <c r="E87" s="1572"/>
      <c r="F87" s="1572"/>
      <c r="G87" s="511"/>
    </row>
    <row r="88" spans="1:7" ht="15">
      <c r="A88" s="1545">
        <v>28</v>
      </c>
      <c r="B88" s="97"/>
      <c r="C88" s="97"/>
      <c r="D88" s="1525"/>
      <c r="E88" s="1572"/>
      <c r="F88" s="1572"/>
      <c r="G88" s="511"/>
    </row>
    <row r="89" spans="1:7" ht="15">
      <c r="A89" s="1545">
        <v>29</v>
      </c>
      <c r="B89" s="97"/>
      <c r="C89" s="97"/>
      <c r="D89" s="1525"/>
      <c r="E89" s="1572"/>
      <c r="F89" s="1572"/>
      <c r="G89" s="511"/>
    </row>
    <row r="90" spans="1:7" ht="15">
      <c r="A90" s="1545">
        <v>30</v>
      </c>
      <c r="B90" s="97"/>
      <c r="C90" s="97"/>
      <c r="D90" s="1525"/>
      <c r="E90" s="1572"/>
      <c r="F90" s="1572"/>
      <c r="G90" s="511"/>
    </row>
    <row r="91" spans="1:7" ht="15">
      <c r="A91" s="1545">
        <v>31</v>
      </c>
      <c r="B91" s="97"/>
      <c r="C91" s="97"/>
      <c r="D91" s="1525"/>
      <c r="E91" s="1572"/>
      <c r="F91" s="1572"/>
      <c r="G91" s="511"/>
    </row>
    <row r="92" spans="1:7" ht="15">
      <c r="A92" s="1545">
        <v>32</v>
      </c>
      <c r="B92" s="97"/>
      <c r="C92" s="97"/>
      <c r="D92" s="1525"/>
      <c r="E92" s="1572"/>
      <c r="F92" s="1572"/>
      <c r="G92" s="511"/>
    </row>
    <row r="93" spans="1:7" ht="15">
      <c r="A93" s="1545">
        <v>33</v>
      </c>
      <c r="B93" s="97"/>
      <c r="C93" s="97"/>
      <c r="D93" s="1525"/>
      <c r="E93" s="1572"/>
      <c r="F93" s="1572"/>
      <c r="G93" s="511"/>
    </row>
    <row r="94" spans="1:7" ht="15">
      <c r="A94" s="1574">
        <v>34</v>
      </c>
      <c r="B94" s="141"/>
      <c r="C94" s="1575"/>
      <c r="D94" s="1576"/>
      <c r="E94" s="504"/>
      <c r="F94" s="1577"/>
      <c r="G94" s="511"/>
    </row>
    <row r="95" spans="1:7" ht="15">
      <c r="A95" s="1574">
        <v>35</v>
      </c>
      <c r="B95" s="141"/>
      <c r="C95" s="1575"/>
      <c r="D95" s="1576"/>
      <c r="E95" s="504"/>
      <c r="F95" s="1577"/>
      <c r="G95" s="511"/>
    </row>
    <row r="96" spans="1:7" ht="15">
      <c r="A96" s="1574">
        <v>36</v>
      </c>
      <c r="B96" s="141"/>
      <c r="C96" s="1575"/>
      <c r="D96" s="1576"/>
      <c r="E96" s="504"/>
      <c r="F96" s="1577"/>
      <c r="G96" s="511"/>
    </row>
    <row r="97" spans="1:7" ht="15">
      <c r="A97" s="1574">
        <v>37</v>
      </c>
      <c r="B97" s="141"/>
      <c r="C97" s="1575"/>
      <c r="D97" s="1576"/>
      <c r="E97" s="504"/>
      <c r="F97" s="1577"/>
      <c r="G97" s="511"/>
    </row>
    <row r="98" spans="1:7" ht="15">
      <c r="A98" s="1574">
        <v>38</v>
      </c>
      <c r="B98" s="141"/>
      <c r="C98" s="1575"/>
      <c r="D98" s="1576"/>
      <c r="E98" s="504"/>
      <c r="F98" s="1577"/>
      <c r="G98" s="511"/>
    </row>
    <row r="99" spans="1:7" ht="15">
      <c r="A99" s="1574">
        <v>39</v>
      </c>
      <c r="B99" s="141"/>
      <c r="C99" s="1575"/>
      <c r="D99" s="1576"/>
      <c r="E99" s="504"/>
      <c r="F99" s="1577"/>
      <c r="G99" s="511"/>
    </row>
    <row r="100" spans="1:7" ht="15">
      <c r="A100" s="1574">
        <v>40</v>
      </c>
      <c r="B100" s="141"/>
      <c r="C100" s="1575"/>
      <c r="D100" s="1576"/>
      <c r="E100" s="504"/>
      <c r="F100" s="1577"/>
      <c r="G100" s="511"/>
    </row>
    <row r="101" spans="1:7" ht="15">
      <c r="A101" s="1574">
        <v>41</v>
      </c>
      <c r="B101" s="141"/>
      <c r="C101" s="1575"/>
      <c r="D101" s="1576"/>
      <c r="E101" s="504"/>
      <c r="F101" s="1577"/>
      <c r="G101" s="511"/>
    </row>
    <row r="102" spans="1:7" ht="15">
      <c r="A102" s="1574">
        <v>42</v>
      </c>
      <c r="B102" s="141"/>
      <c r="C102" s="1575"/>
      <c r="D102" s="1576"/>
      <c r="E102" s="504"/>
      <c r="F102" s="1577"/>
      <c r="G102" s="511"/>
    </row>
    <row r="103" spans="1:7" ht="15">
      <c r="A103" s="1574">
        <v>43</v>
      </c>
      <c r="B103" s="141"/>
      <c r="C103" s="1575"/>
      <c r="D103" s="1576"/>
      <c r="E103" s="504"/>
      <c r="F103" s="1577"/>
      <c r="G103" s="511"/>
    </row>
    <row r="104" spans="1:7" ht="15">
      <c r="A104" s="1574">
        <v>44</v>
      </c>
      <c r="B104" s="141"/>
      <c r="C104" s="1575"/>
      <c r="D104" s="1576"/>
      <c r="E104" s="504"/>
      <c r="F104" s="1577"/>
      <c r="G104" s="511"/>
    </row>
    <row r="105" spans="1:7" ht="15">
      <c r="A105" s="1574">
        <v>45</v>
      </c>
      <c r="B105" s="141"/>
      <c r="C105" s="1575"/>
      <c r="D105" s="1576"/>
      <c r="E105" s="504"/>
      <c r="F105" s="1577"/>
      <c r="G105" s="511"/>
    </row>
    <row r="106" spans="1:7" ht="15">
      <c r="A106" s="1574">
        <v>46</v>
      </c>
      <c r="B106" s="141"/>
      <c r="C106" s="1575"/>
      <c r="D106" s="1576"/>
      <c r="E106" s="504"/>
      <c r="F106" s="1577"/>
      <c r="G106" s="511"/>
    </row>
    <row r="107" spans="1:7" ht="15">
      <c r="A107" s="1574">
        <v>47</v>
      </c>
      <c r="B107" s="1575"/>
      <c r="C107" s="1575"/>
      <c r="D107" s="1576"/>
      <c r="E107" s="1577"/>
      <c r="F107" s="1577"/>
      <c r="G107" s="1578"/>
    </row>
    <row r="108" spans="1:7" ht="15">
      <c r="A108" s="1574">
        <v>48</v>
      </c>
      <c r="B108" s="141"/>
      <c r="C108" s="1575"/>
      <c r="D108" s="1576"/>
      <c r="E108" s="504"/>
      <c r="F108" s="1577"/>
      <c r="G108" s="1578"/>
    </row>
    <row r="109" spans="1:7" ht="15.75" thickBot="1">
      <c r="A109" s="1579">
        <v>49</v>
      </c>
      <c r="B109" s="142" t="s">
        <v>3667</v>
      </c>
      <c r="C109" s="142"/>
      <c r="D109" s="324"/>
      <c r="E109" s="1580">
        <v>0</v>
      </c>
      <c r="F109" s="1580">
        <v>0</v>
      </c>
      <c r="G109" s="1581">
        <v>0</v>
      </c>
    </row>
    <row r="110" spans="1:7" ht="15">
      <c r="A110" s="148" t="s">
        <v>2174</v>
      </c>
      <c r="B110" s="148"/>
      <c r="C110" s="148"/>
      <c r="D110" s="1535"/>
      <c r="E110" s="148"/>
      <c r="F110" s="148"/>
      <c r="G110" s="148"/>
    </row>
    <row r="111" spans="1:7" ht="15">
      <c r="A111" s="145" t="s">
        <v>2043</v>
      </c>
      <c r="B111" s="145"/>
      <c r="C111" s="145"/>
      <c r="D111" s="1535"/>
      <c r="E111" s="148"/>
      <c r="F111" s="145" t="s">
        <v>3668</v>
      </c>
      <c r="G111" s="145"/>
    </row>
    <row r="112" spans="1:7" ht="15">
      <c r="A112" s="145" t="s">
        <v>3670</v>
      </c>
      <c r="B112" s="145"/>
      <c r="C112" s="145"/>
      <c r="D112" s="1535"/>
      <c r="E112" s="145"/>
      <c r="F112" s="145"/>
      <c r="G112" s="145"/>
    </row>
  </sheetData>
  <pageMargins left="0.75" right="0.75" top="1" bottom="1" header="0.5" footer="0.5"/>
  <pageSetup scale="56" orientation="portrait" r:id="rId1"/>
  <headerFooter alignWithMargins="0"/>
</worksheet>
</file>

<file path=xl/worksheets/sheet5.xml><?xml version="1.0" encoding="utf-8"?>
<worksheet xmlns="http://schemas.openxmlformats.org/spreadsheetml/2006/main" xmlns:r="http://schemas.openxmlformats.org/officeDocument/2006/relationships">
  <sheetPr transitionEvaluation="1" codeName="Sheet5">
    <pageSetUpPr fitToPage="1"/>
  </sheetPr>
  <dimension ref="A1:D68"/>
  <sheetViews>
    <sheetView defaultGridColor="0" topLeftCell="A16" colorId="22" zoomScale="85" zoomScaleNormal="85" zoomScaleSheetLayoutView="50" workbookViewId="0">
      <selection activeCell="M9" sqref="M9"/>
    </sheetView>
  </sheetViews>
  <sheetFormatPr defaultColWidth="9.6640625" defaultRowHeight="15"/>
  <cols>
    <col min="1" max="1" width="4.6640625" style="96" customWidth="1"/>
    <col min="2" max="2" width="7" style="96" customWidth="1"/>
    <col min="3" max="3" width="73" style="96" customWidth="1"/>
    <col min="4" max="4" width="3.21875" style="96" customWidth="1"/>
    <col min="5" max="16384" width="9.6640625" style="96"/>
  </cols>
  <sheetData>
    <row r="1" spans="1:4" ht="22.15" customHeight="1" thickBot="1">
      <c r="A1" s="3092" t="str">
        <f>'Data Sheet'!A56</f>
        <v>Annual Report of KeySpan Gas East Corp./D/B/A National Grid                                         Year ended December 31, 2013</v>
      </c>
      <c r="B1" s="3092"/>
      <c r="C1" s="3092"/>
      <c r="D1" s="3092"/>
    </row>
    <row r="2" spans="1:4">
      <c r="A2" s="2952"/>
      <c r="B2" s="2953"/>
      <c r="C2" s="2953"/>
      <c r="D2" s="2954"/>
    </row>
    <row r="3" spans="1:4" ht="15" customHeight="1">
      <c r="A3" s="890" t="s">
        <v>2174</v>
      </c>
      <c r="B3" s="891" t="s">
        <v>2174</v>
      </c>
      <c r="C3" s="891" t="s">
        <v>2174</v>
      </c>
      <c r="D3" s="892"/>
    </row>
    <row r="4" spans="1:4" ht="15" customHeight="1">
      <c r="A4" s="2955" t="s">
        <v>2175</v>
      </c>
      <c r="B4" s="942"/>
      <c r="C4" s="942"/>
      <c r="D4" s="943"/>
    </row>
    <row r="5" spans="1:4">
      <c r="A5" s="890"/>
      <c r="B5" s="891"/>
      <c r="C5" s="891"/>
      <c r="D5" s="892"/>
    </row>
    <row r="6" spans="1:4">
      <c r="A6" s="890"/>
      <c r="B6" s="891"/>
      <c r="C6" s="891"/>
      <c r="D6" s="892"/>
    </row>
    <row r="7" spans="1:4">
      <c r="A7" s="890"/>
      <c r="B7" s="891"/>
      <c r="C7" s="891"/>
      <c r="D7" s="892"/>
    </row>
    <row r="8" spans="1:4">
      <c r="A8" s="2956" t="s">
        <v>3617</v>
      </c>
      <c r="B8" s="3093" t="s">
        <v>1730</v>
      </c>
      <c r="C8" s="3093"/>
      <c r="D8" s="3094"/>
    </row>
    <row r="9" spans="1:4">
      <c r="A9" s="890"/>
      <c r="B9" s="3090" t="s">
        <v>2436</v>
      </c>
      <c r="C9" s="3090"/>
      <c r="D9" s="3091"/>
    </row>
    <row r="10" spans="1:4">
      <c r="A10" s="890"/>
      <c r="B10" s="3090" t="s">
        <v>2435</v>
      </c>
      <c r="C10" s="3090"/>
      <c r="D10" s="3091"/>
    </row>
    <row r="11" spans="1:4">
      <c r="A11" s="890"/>
      <c r="B11" s="694"/>
      <c r="C11" s="694"/>
      <c r="D11" s="2957"/>
    </row>
    <row r="12" spans="1:4">
      <c r="A12" s="2956" t="s">
        <v>3618</v>
      </c>
      <c r="B12" s="2958" t="s">
        <v>1731</v>
      </c>
      <c r="C12" s="942"/>
      <c r="D12" s="892"/>
    </row>
    <row r="13" spans="1:4">
      <c r="A13" s="890"/>
      <c r="B13" s="3090" t="s">
        <v>2437</v>
      </c>
      <c r="C13" s="3090"/>
      <c r="D13" s="3091"/>
    </row>
    <row r="14" spans="1:4">
      <c r="A14" s="890"/>
      <c r="B14" s="3090" t="s">
        <v>3972</v>
      </c>
      <c r="C14" s="3090"/>
      <c r="D14" s="3091"/>
    </row>
    <row r="15" spans="1:4">
      <c r="A15" s="890"/>
      <c r="B15" s="3090" t="s">
        <v>3973</v>
      </c>
      <c r="C15" s="3090"/>
      <c r="D15" s="3091"/>
    </row>
    <row r="16" spans="1:4">
      <c r="A16" s="890"/>
      <c r="B16" s="942"/>
      <c r="C16" s="942"/>
      <c r="D16" s="892"/>
    </row>
    <row r="17" spans="1:4">
      <c r="A17" s="2956" t="s">
        <v>3619</v>
      </c>
      <c r="B17" s="3090" t="s">
        <v>1729</v>
      </c>
      <c r="C17" s="3090"/>
      <c r="D17" s="3091"/>
    </row>
    <row r="18" spans="1:4">
      <c r="A18" s="890"/>
      <c r="B18" s="3090" t="s">
        <v>2176</v>
      </c>
      <c r="C18" s="3090"/>
      <c r="D18" s="3091"/>
    </row>
    <row r="19" spans="1:4">
      <c r="A19" s="890"/>
      <c r="B19" s="3090" t="s">
        <v>2177</v>
      </c>
      <c r="C19" s="3090"/>
      <c r="D19" s="3091"/>
    </row>
    <row r="20" spans="1:4">
      <c r="A20" s="890"/>
      <c r="B20" s="942"/>
      <c r="C20" s="942"/>
      <c r="D20" s="892"/>
    </row>
    <row r="21" spans="1:4">
      <c r="A21" s="2956" t="s">
        <v>3620</v>
      </c>
      <c r="B21" s="3090" t="s">
        <v>1732</v>
      </c>
      <c r="C21" s="3090"/>
      <c r="D21" s="3091"/>
    </row>
    <row r="22" spans="1:4">
      <c r="A22" s="890"/>
      <c r="B22" s="3090" t="s">
        <v>2178</v>
      </c>
      <c r="C22" s="3090"/>
      <c r="D22" s="3091"/>
    </row>
    <row r="23" spans="1:4">
      <c r="A23" s="890"/>
      <c r="B23" s="3090" t="s">
        <v>1733</v>
      </c>
      <c r="C23" s="3090"/>
      <c r="D23" s="3091"/>
    </row>
    <row r="24" spans="1:4">
      <c r="A24" s="890"/>
      <c r="B24" s="3090" t="s">
        <v>1734</v>
      </c>
      <c r="C24" s="3090"/>
      <c r="D24" s="3091"/>
    </row>
    <row r="25" spans="1:4">
      <c r="A25" s="890"/>
      <c r="B25" s="3090" t="s">
        <v>1735</v>
      </c>
      <c r="C25" s="3090"/>
      <c r="D25" s="3091"/>
    </row>
    <row r="26" spans="1:4">
      <c r="A26" s="890"/>
      <c r="B26" s="3090" t="s">
        <v>3012</v>
      </c>
      <c r="C26" s="3090"/>
      <c r="D26" s="3091"/>
    </row>
    <row r="27" spans="1:4">
      <c r="A27" s="890"/>
      <c r="B27" s="942"/>
      <c r="C27" s="942"/>
      <c r="D27" s="892"/>
    </row>
    <row r="28" spans="1:4">
      <c r="A28" s="2956" t="s">
        <v>3621</v>
      </c>
      <c r="B28" s="3090" t="s">
        <v>3013</v>
      </c>
      <c r="C28" s="3090"/>
      <c r="D28" s="3091"/>
    </row>
    <row r="29" spans="1:4">
      <c r="A29" s="890"/>
      <c r="B29" s="3090" t="s">
        <v>3014</v>
      </c>
      <c r="C29" s="3090"/>
      <c r="D29" s="3091"/>
    </row>
    <row r="30" spans="1:4">
      <c r="A30" s="890"/>
      <c r="B30" s="3090" t="s">
        <v>3015</v>
      </c>
      <c r="C30" s="3090"/>
      <c r="D30" s="3091"/>
    </row>
    <row r="31" spans="1:4">
      <c r="A31" s="890"/>
      <c r="B31" s="942"/>
      <c r="C31" s="942"/>
      <c r="D31" s="892"/>
    </row>
    <row r="32" spans="1:4">
      <c r="A32" s="2956" t="s">
        <v>3622</v>
      </c>
      <c r="B32" s="2958" t="s">
        <v>3454</v>
      </c>
      <c r="C32" s="942"/>
      <c r="D32" s="892"/>
    </row>
    <row r="33" spans="1:4">
      <c r="A33" s="890"/>
      <c r="B33" s="3090" t="s">
        <v>3455</v>
      </c>
      <c r="C33" s="3090"/>
      <c r="D33" s="3091"/>
    </row>
    <row r="34" spans="1:4">
      <c r="A34" s="890"/>
      <c r="B34" s="3090" t="s">
        <v>2179</v>
      </c>
      <c r="C34" s="3090"/>
      <c r="D34" s="3091"/>
    </row>
    <row r="35" spans="1:4">
      <c r="A35" s="890"/>
      <c r="B35" s="942"/>
      <c r="C35" s="942"/>
      <c r="D35" s="892"/>
    </row>
    <row r="36" spans="1:4">
      <c r="A36" s="2956" t="s">
        <v>3623</v>
      </c>
      <c r="B36" s="3090" t="s">
        <v>3456</v>
      </c>
      <c r="C36" s="3090"/>
      <c r="D36" s="3091"/>
    </row>
    <row r="37" spans="1:4">
      <c r="A37" s="890"/>
      <c r="B37" s="3090" t="s">
        <v>3457</v>
      </c>
      <c r="C37" s="3090"/>
      <c r="D37" s="3091"/>
    </row>
    <row r="38" spans="1:4">
      <c r="A38" s="890"/>
      <c r="B38" s="3090" t="s">
        <v>3458</v>
      </c>
      <c r="C38" s="3090"/>
      <c r="D38" s="3091"/>
    </row>
    <row r="39" spans="1:4">
      <c r="A39" s="890"/>
      <c r="B39" s="3090" t="s">
        <v>3459</v>
      </c>
      <c r="C39" s="3090"/>
      <c r="D39" s="3091"/>
    </row>
    <row r="40" spans="1:4">
      <c r="A40" s="890"/>
      <c r="B40" s="942"/>
      <c r="C40" s="942"/>
      <c r="D40" s="892"/>
    </row>
    <row r="41" spans="1:4">
      <c r="A41" s="2956" t="s">
        <v>3624</v>
      </c>
      <c r="B41" s="3090" t="s">
        <v>3460</v>
      </c>
      <c r="C41" s="3090"/>
      <c r="D41" s="3091"/>
    </row>
    <row r="42" spans="1:4">
      <c r="A42" s="890"/>
      <c r="B42" s="3090" t="s">
        <v>441</v>
      </c>
      <c r="C42" s="3090"/>
      <c r="D42" s="3091"/>
    </row>
    <row r="43" spans="1:4">
      <c r="A43" s="890"/>
      <c r="B43" s="3090" t="s">
        <v>442</v>
      </c>
      <c r="C43" s="3090"/>
      <c r="D43" s="3091"/>
    </row>
    <row r="44" spans="1:4">
      <c r="A44" s="890"/>
      <c r="B44" s="942"/>
      <c r="C44" s="942"/>
      <c r="D44" s="892"/>
    </row>
    <row r="45" spans="1:4">
      <c r="A45" s="2956" t="s">
        <v>3625</v>
      </c>
      <c r="B45" s="3090" t="s">
        <v>3614</v>
      </c>
      <c r="C45" s="3090"/>
      <c r="D45" s="3091"/>
    </row>
    <row r="46" spans="1:4">
      <c r="A46" s="890"/>
      <c r="B46" s="3090" t="s">
        <v>3615</v>
      </c>
      <c r="C46" s="3090"/>
      <c r="D46" s="3091"/>
    </row>
    <row r="47" spans="1:4">
      <c r="A47" s="890"/>
      <c r="B47" s="942"/>
      <c r="C47" s="942"/>
      <c r="D47" s="892"/>
    </row>
    <row r="48" spans="1:4">
      <c r="A48" s="2956" t="s">
        <v>3626</v>
      </c>
      <c r="B48" s="3090" t="s">
        <v>3616</v>
      </c>
      <c r="C48" s="3090"/>
      <c r="D48" s="3091"/>
    </row>
    <row r="49" spans="1:4">
      <c r="A49" s="890"/>
      <c r="B49" s="3090" t="s">
        <v>443</v>
      </c>
      <c r="C49" s="3090"/>
      <c r="D49" s="3091"/>
    </row>
    <row r="50" spans="1:4">
      <c r="A50" s="890"/>
      <c r="B50" s="3090" t="s">
        <v>444</v>
      </c>
      <c r="C50" s="3090"/>
      <c r="D50" s="3091"/>
    </row>
    <row r="51" spans="1:4">
      <c r="A51" s="890"/>
      <c r="B51" s="942"/>
      <c r="C51" s="942"/>
      <c r="D51" s="892"/>
    </row>
    <row r="52" spans="1:4">
      <c r="A52" s="890"/>
      <c r="B52" s="891"/>
      <c r="C52" s="891"/>
      <c r="D52" s="892"/>
    </row>
    <row r="53" spans="1:4" ht="15.75" thickBot="1">
      <c r="A53" s="984"/>
      <c r="B53" s="988"/>
      <c r="C53" s="988"/>
      <c r="D53" s="989"/>
    </row>
    <row r="54" spans="1:4">
      <c r="A54" s="891"/>
      <c r="B54" s="891"/>
      <c r="C54" s="2959" t="s">
        <v>445</v>
      </c>
      <c r="D54" s="891"/>
    </row>
    <row r="55" spans="1:4">
      <c r="A55" s="891"/>
      <c r="B55" s="891"/>
      <c r="C55" s="891"/>
      <c r="D55" s="891"/>
    </row>
    <row r="60" spans="1:4">
      <c r="A60" s="95"/>
      <c r="B60" s="95"/>
      <c r="C60" s="694"/>
    </row>
    <row r="61" spans="1:4">
      <c r="A61" s="95"/>
      <c r="B61" s="95"/>
      <c r="C61" s="694"/>
    </row>
    <row r="62" spans="1:4">
      <c r="A62" s="95"/>
      <c r="B62" s="95"/>
      <c r="C62" s="694"/>
    </row>
    <row r="63" spans="1:4">
      <c r="A63" s="95"/>
      <c r="B63" s="95"/>
      <c r="C63" s="694"/>
    </row>
    <row r="64" spans="1:4">
      <c r="A64" s="95"/>
      <c r="B64" s="95"/>
      <c r="C64" s="694"/>
    </row>
    <row r="65" spans="1:3">
      <c r="A65" s="95"/>
      <c r="B65" s="95"/>
      <c r="C65" s="694"/>
    </row>
    <row r="66" spans="1:3">
      <c r="A66" s="95"/>
      <c r="B66" s="95"/>
      <c r="C66" s="694"/>
    </row>
    <row r="67" spans="1:3">
      <c r="A67" s="95"/>
      <c r="B67" s="95"/>
      <c r="C67" s="694"/>
    </row>
    <row r="68" spans="1:3">
      <c r="A68" s="95"/>
      <c r="B68" s="95"/>
      <c r="C68" s="694"/>
    </row>
  </sheetData>
  <mergeCells count="33">
    <mergeCell ref="B21:D21"/>
    <mergeCell ref="B41:D41"/>
    <mergeCell ref="B33:D33"/>
    <mergeCell ref="B36:D36"/>
    <mergeCell ref="B22:D22"/>
    <mergeCell ref="B34:D34"/>
    <mergeCell ref="B23:D23"/>
    <mergeCell ref="B24:D24"/>
    <mergeCell ref="B25:D25"/>
    <mergeCell ref="B39:D39"/>
    <mergeCell ref="B26:D26"/>
    <mergeCell ref="A1:D1"/>
    <mergeCell ref="B17:D17"/>
    <mergeCell ref="B18:D18"/>
    <mergeCell ref="B19:D19"/>
    <mergeCell ref="B8:D8"/>
    <mergeCell ref="B9:D9"/>
    <mergeCell ref="B10:D10"/>
    <mergeCell ref="B14:D14"/>
    <mergeCell ref="B13:D13"/>
    <mergeCell ref="B15:D15"/>
    <mergeCell ref="B50:D50"/>
    <mergeCell ref="B30:D30"/>
    <mergeCell ref="B28:D28"/>
    <mergeCell ref="B29:D29"/>
    <mergeCell ref="B38:D38"/>
    <mergeCell ref="B45:D45"/>
    <mergeCell ref="B46:D46"/>
    <mergeCell ref="B49:D49"/>
    <mergeCell ref="B48:D48"/>
    <mergeCell ref="B37:D37"/>
    <mergeCell ref="B42:D42"/>
    <mergeCell ref="B43:D43"/>
  </mergeCells>
  <phoneticPr fontId="0" type="noConversion"/>
  <printOptions horizontalCentered="1" verticalCentered="1"/>
  <pageMargins left="0.5" right="0.5" top="0" bottom="0" header="0.5" footer="0.5"/>
  <pageSetup scale="89"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sheetPr transitionEvaluation="1" codeName="Sheet50">
    <tabColor rgb="FF00B050"/>
    <pageSetUpPr fitToPage="1"/>
  </sheetPr>
  <dimension ref="A1:J63"/>
  <sheetViews>
    <sheetView defaultGridColor="0" view="pageBreakPreview" colorId="22" zoomScale="60" zoomScaleNormal="50" workbookViewId="0">
      <selection activeCell="M9" sqref="M9"/>
    </sheetView>
  </sheetViews>
  <sheetFormatPr defaultColWidth="9.6640625" defaultRowHeight="15"/>
  <cols>
    <col min="1" max="1" width="4.6640625" style="96" customWidth="1"/>
    <col min="2" max="2" width="45.6640625" style="96" customWidth="1"/>
    <col min="3" max="3" width="22.109375" style="96" customWidth="1"/>
    <col min="4" max="5" width="25.6640625" style="96" customWidth="1"/>
    <col min="6" max="6" width="30.6640625" style="96" customWidth="1"/>
    <col min="7" max="7" width="35.6640625" style="96" customWidth="1"/>
    <col min="8" max="9" width="25.6640625" style="96" customWidth="1"/>
    <col min="10" max="10" width="4.6640625" style="96" customWidth="1"/>
    <col min="11" max="16384" width="9.6640625" style="96"/>
  </cols>
  <sheetData>
    <row r="1" spans="1:10">
      <c r="A1" s="1462" t="s">
        <v>446</v>
      </c>
      <c r="B1" s="1463"/>
      <c r="C1" s="1464" t="s">
        <v>1364</v>
      </c>
      <c r="D1" s="1465" t="s">
        <v>448</v>
      </c>
      <c r="E1" s="1466" t="s">
        <v>449</v>
      </c>
      <c r="F1" s="1462" t="s">
        <v>446</v>
      </c>
      <c r="G1" s="1465" t="s">
        <v>1364</v>
      </c>
      <c r="H1" s="1467" t="s">
        <v>448</v>
      </c>
      <c r="I1" s="1465" t="s">
        <v>449</v>
      </c>
      <c r="J1" s="1468"/>
    </row>
    <row r="2" spans="1:10">
      <c r="A2" s="695" t="str">
        <f>'Data Sheet'!$C$25</f>
        <v xml:space="preserve">KeySpan Gas East Corp./D/B/A National Grid </v>
      </c>
      <c r="B2" s="1469"/>
      <c r="C2" s="1470" t="s">
        <v>334</v>
      </c>
      <c r="D2" s="1471" t="s">
        <v>450</v>
      </c>
      <c r="E2" s="1472"/>
      <c r="F2" s="695" t="str">
        <f>'Data Sheet'!$C$25</f>
        <v xml:space="preserve">KeySpan Gas East Corp./D/B/A National Grid </v>
      </c>
      <c r="G2" s="1471" t="s">
        <v>334</v>
      </c>
      <c r="H2" s="1471" t="s">
        <v>450</v>
      </c>
      <c r="I2" s="1296"/>
      <c r="J2" s="1473"/>
    </row>
    <row r="3" spans="1:10" ht="15" customHeight="1">
      <c r="A3" s="1474"/>
      <c r="B3" s="1475"/>
      <c r="C3" s="1476" t="s">
        <v>336</v>
      </c>
      <c r="D3" s="1195" t="str">
        <f>'Data Sheet'!$C$40</f>
        <v>September 30, 2014</v>
      </c>
      <c r="E3" s="1477" t="str">
        <f>'Data Sheet'!$C$38</f>
        <v>December 31, 2013</v>
      </c>
      <c r="F3" s="1474"/>
      <c r="G3" s="1478" t="s">
        <v>336</v>
      </c>
      <c r="H3" s="1479" t="str">
        <f>'Data Sheet'!$C$40</f>
        <v>September 30, 2014</v>
      </c>
      <c r="I3" s="1254" t="str">
        <f>'Data Sheet'!$C$38</f>
        <v>December 31, 2013</v>
      </c>
      <c r="J3" s="1397"/>
    </row>
    <row r="4" spans="1:10" ht="15" customHeight="1">
      <c r="A4" s="1480" t="s">
        <v>3671</v>
      </c>
      <c r="B4" s="1481"/>
      <c r="C4" s="1481"/>
      <c r="D4" s="1481"/>
      <c r="E4" s="1482"/>
      <c r="F4" s="1480" t="s">
        <v>3672</v>
      </c>
      <c r="G4" s="939"/>
      <c r="H4" s="1481"/>
      <c r="I4" s="1481"/>
      <c r="J4" s="1482"/>
    </row>
    <row r="5" spans="1:10">
      <c r="A5" s="1483"/>
      <c r="B5" s="1470"/>
      <c r="C5" s="1470"/>
      <c r="D5" s="1470"/>
      <c r="E5" s="1473"/>
      <c r="F5" s="1484"/>
      <c r="G5" s="1485"/>
      <c r="H5" s="1485"/>
      <c r="I5" s="1485"/>
      <c r="J5" s="1486"/>
    </row>
    <row r="6" spans="1:10">
      <c r="A6" s="1483"/>
      <c r="B6" s="1470"/>
      <c r="C6" s="1470"/>
      <c r="D6" s="1470"/>
      <c r="E6" s="1473"/>
      <c r="F6" s="1483"/>
      <c r="G6" s="1470"/>
      <c r="H6" s="1470"/>
      <c r="I6" s="1470"/>
      <c r="J6" s="1473"/>
    </row>
    <row r="7" spans="1:10" ht="18">
      <c r="A7" s="695"/>
      <c r="B7" s="1487" t="s">
        <v>3673</v>
      </c>
      <c r="C7" s="1470"/>
      <c r="D7" s="1487" t="s">
        <v>3674</v>
      </c>
      <c r="E7" s="1473"/>
      <c r="F7" s="1488" t="s">
        <v>3675</v>
      </c>
      <c r="G7" s="1487"/>
      <c r="H7" s="1487" t="s">
        <v>3676</v>
      </c>
      <c r="I7" s="1487"/>
      <c r="J7" s="1473"/>
    </row>
    <row r="8" spans="1:10" ht="18">
      <c r="A8" s="695"/>
      <c r="B8" s="1487" t="s">
        <v>3677</v>
      </c>
      <c r="C8" s="1470"/>
      <c r="D8" s="1487" t="s">
        <v>3678</v>
      </c>
      <c r="E8" s="1473"/>
      <c r="F8" s="1488" t="s">
        <v>3679</v>
      </c>
      <c r="G8" s="1487"/>
      <c r="H8" s="1487" t="s">
        <v>3253</v>
      </c>
      <c r="I8" s="1487"/>
      <c r="J8" s="1473"/>
    </row>
    <row r="9" spans="1:10" ht="18">
      <c r="A9" s="695"/>
      <c r="B9" s="1487" t="s">
        <v>1018</v>
      </c>
      <c r="C9" s="1470"/>
      <c r="D9" s="1487" t="s">
        <v>1019</v>
      </c>
      <c r="E9" s="1473"/>
      <c r="F9" s="1488" t="s">
        <v>1020</v>
      </c>
      <c r="G9" s="1487"/>
      <c r="H9" s="1487" t="s">
        <v>1021</v>
      </c>
      <c r="I9" s="1487"/>
      <c r="J9" s="1473"/>
    </row>
    <row r="10" spans="1:10" ht="18">
      <c r="A10" s="695"/>
      <c r="B10" s="1487" t="s">
        <v>32</v>
      </c>
      <c r="C10" s="1470"/>
      <c r="D10" s="1487" t="s">
        <v>33</v>
      </c>
      <c r="E10" s="1473"/>
      <c r="F10" s="1488" t="s">
        <v>1014</v>
      </c>
      <c r="G10" s="1487"/>
      <c r="H10" s="1487" t="s">
        <v>1015</v>
      </c>
      <c r="I10" s="1487"/>
      <c r="J10" s="1473"/>
    </row>
    <row r="11" spans="1:10" ht="18">
      <c r="A11" s="695"/>
      <c r="B11" s="1487" t="s">
        <v>1016</v>
      </c>
      <c r="C11" s="1470"/>
      <c r="D11" s="1487" t="s">
        <v>1017</v>
      </c>
      <c r="E11" s="1473"/>
      <c r="F11" s="1488" t="s">
        <v>1329</v>
      </c>
      <c r="G11" s="1487"/>
      <c r="H11" s="1487" t="s">
        <v>1330</v>
      </c>
      <c r="I11" s="1487"/>
      <c r="J11" s="1473"/>
    </row>
    <row r="12" spans="1:10" ht="18">
      <c r="A12" s="695"/>
      <c r="B12" s="1487" t="s">
        <v>1331</v>
      </c>
      <c r="C12" s="1470"/>
      <c r="D12" s="1470"/>
      <c r="E12" s="1473"/>
      <c r="F12" s="1488" t="s">
        <v>1332</v>
      </c>
      <c r="G12" s="1487"/>
      <c r="H12" s="1487" t="s">
        <v>1333</v>
      </c>
      <c r="I12" s="1487"/>
      <c r="J12" s="1473"/>
    </row>
    <row r="13" spans="1:10" ht="18">
      <c r="A13" s="695"/>
      <c r="B13" s="1487" t="s">
        <v>1334</v>
      </c>
      <c r="C13" s="1470"/>
      <c r="D13" s="1470"/>
      <c r="E13" s="1473"/>
      <c r="F13" s="1488" t="s">
        <v>1335</v>
      </c>
      <c r="G13" s="1487"/>
      <c r="H13" s="1487" t="s">
        <v>1336</v>
      </c>
      <c r="I13" s="1487"/>
      <c r="J13" s="1473"/>
    </row>
    <row r="14" spans="1:10">
      <c r="A14" s="1483"/>
      <c r="B14" s="1470"/>
      <c r="C14" s="1470"/>
      <c r="D14" s="1470"/>
      <c r="E14" s="1473"/>
      <c r="F14" s="1483"/>
      <c r="G14" s="1470"/>
      <c r="H14" s="1470"/>
      <c r="I14" s="1470"/>
      <c r="J14" s="1473"/>
    </row>
    <row r="15" spans="1:10">
      <c r="A15" s="1474"/>
      <c r="B15" s="1476"/>
      <c r="C15" s="1476"/>
      <c r="D15" s="1489"/>
      <c r="E15" s="1490"/>
      <c r="F15" s="1474"/>
      <c r="G15" s="1476"/>
      <c r="H15" s="1476"/>
      <c r="I15" s="1476"/>
      <c r="J15" s="1397"/>
    </row>
    <row r="16" spans="1:10">
      <c r="A16" s="1484"/>
      <c r="B16" s="1485"/>
      <c r="C16" s="1485"/>
      <c r="D16" s="1491" t="s">
        <v>1337</v>
      </c>
      <c r="E16" s="1482"/>
      <c r="F16" s="1172" t="s">
        <v>1338</v>
      </c>
      <c r="G16" s="1481"/>
      <c r="H16" s="1491" t="s">
        <v>1339</v>
      </c>
      <c r="I16" s="1481"/>
      <c r="J16" s="1492"/>
    </row>
    <row r="17" spans="1:10">
      <c r="A17" s="1493" t="s">
        <v>339</v>
      </c>
      <c r="B17" s="1494" t="s">
        <v>1340</v>
      </c>
      <c r="C17" s="1470"/>
      <c r="D17" s="1495" t="s">
        <v>1341</v>
      </c>
      <c r="E17" s="1496" t="s">
        <v>1342</v>
      </c>
      <c r="F17" s="1493" t="s">
        <v>1341</v>
      </c>
      <c r="G17" s="1495" t="s">
        <v>1343</v>
      </c>
      <c r="H17" s="1495" t="s">
        <v>1344</v>
      </c>
      <c r="I17" s="1495" t="s">
        <v>1345</v>
      </c>
      <c r="J17" s="1472" t="s">
        <v>339</v>
      </c>
    </row>
    <row r="18" spans="1:10">
      <c r="A18" s="1483"/>
      <c r="B18" s="1470"/>
      <c r="C18" s="1470"/>
      <c r="D18" s="1495"/>
      <c r="E18" s="1496" t="s">
        <v>3033</v>
      </c>
      <c r="F18" s="1483"/>
      <c r="G18" s="1471"/>
      <c r="H18" s="1471"/>
      <c r="I18" s="1471"/>
      <c r="J18" s="1472"/>
    </row>
    <row r="19" spans="1:10">
      <c r="A19" s="1497" t="s">
        <v>342</v>
      </c>
      <c r="B19" s="1498" t="s">
        <v>2004</v>
      </c>
      <c r="C19" s="1476"/>
      <c r="D19" s="1499" t="s">
        <v>2005</v>
      </c>
      <c r="E19" s="1500" t="s">
        <v>2006</v>
      </c>
      <c r="F19" s="1497" t="s">
        <v>2007</v>
      </c>
      <c r="G19" s="1499" t="s">
        <v>959</v>
      </c>
      <c r="H19" s="1499" t="s">
        <v>960</v>
      </c>
      <c r="I19" s="1499" t="s">
        <v>961</v>
      </c>
      <c r="J19" s="1501" t="s">
        <v>342</v>
      </c>
    </row>
    <row r="20" spans="1:10">
      <c r="A20" s="1502">
        <v>1</v>
      </c>
      <c r="B20" s="1503" t="s">
        <v>1346</v>
      </c>
      <c r="C20" s="1504"/>
      <c r="D20" s="1505"/>
      <c r="E20" s="1506"/>
      <c r="F20" s="1507"/>
      <c r="G20" s="1508"/>
      <c r="H20" s="1508"/>
      <c r="I20" s="1508"/>
      <c r="J20" s="1509">
        <v>1</v>
      </c>
    </row>
    <row r="21" spans="1:10">
      <c r="A21" s="1502">
        <v>2</v>
      </c>
      <c r="B21" s="1510" t="s">
        <v>1347</v>
      </c>
      <c r="C21" s="1504"/>
      <c r="D21" s="1505"/>
      <c r="E21" s="1506"/>
      <c r="F21" s="1507"/>
      <c r="G21" s="1508"/>
      <c r="H21" s="1508"/>
      <c r="I21" s="1508"/>
      <c r="J21" s="1509">
        <v>2</v>
      </c>
    </row>
    <row r="22" spans="1:10">
      <c r="A22" s="1502">
        <v>3</v>
      </c>
      <c r="B22" s="1510" t="s">
        <v>1348</v>
      </c>
      <c r="C22" s="1504"/>
      <c r="D22" s="1508"/>
      <c r="E22" s="1511"/>
      <c r="F22" s="1507"/>
      <c r="G22" s="1508"/>
      <c r="H22" s="1508"/>
      <c r="I22" s="1508"/>
      <c r="J22" s="1509">
        <v>3</v>
      </c>
    </row>
    <row r="23" spans="1:10">
      <c r="A23" s="1502">
        <v>4</v>
      </c>
      <c r="B23" s="1510" t="s">
        <v>475</v>
      </c>
      <c r="C23" s="1504"/>
      <c r="D23" s="1508"/>
      <c r="E23" s="1511"/>
      <c r="F23" s="1507"/>
      <c r="G23" s="1508"/>
      <c r="H23" s="1508"/>
      <c r="I23" s="1508"/>
      <c r="J23" s="1509">
        <v>4</v>
      </c>
    </row>
    <row r="24" spans="1:10">
      <c r="A24" s="1502">
        <v>5</v>
      </c>
      <c r="B24" s="1510" t="s">
        <v>476</v>
      </c>
      <c r="C24" s="1504"/>
      <c r="D24" s="1508"/>
      <c r="E24" s="1511"/>
      <c r="F24" s="1507"/>
      <c r="G24" s="1508"/>
      <c r="H24" s="1508"/>
      <c r="I24" s="1508"/>
      <c r="J24" s="1509">
        <v>5</v>
      </c>
    </row>
    <row r="25" spans="1:10">
      <c r="A25" s="1502">
        <v>6</v>
      </c>
      <c r="B25" s="1510" t="s">
        <v>477</v>
      </c>
      <c r="C25" s="1504"/>
      <c r="D25" s="1508"/>
      <c r="E25" s="1511"/>
      <c r="F25" s="1507"/>
      <c r="G25" s="1508"/>
      <c r="H25" s="1508"/>
      <c r="I25" s="1508"/>
      <c r="J25" s="1509">
        <v>6</v>
      </c>
    </row>
    <row r="26" spans="1:10">
      <c r="A26" s="1502">
        <v>7</v>
      </c>
      <c r="B26" s="1510" t="s">
        <v>478</v>
      </c>
      <c r="C26" s="1504"/>
      <c r="D26" s="1508"/>
      <c r="E26" s="1511"/>
      <c r="F26" s="1507"/>
      <c r="G26" s="1508"/>
      <c r="H26" s="1508"/>
      <c r="I26" s="1508"/>
      <c r="J26" s="1509">
        <v>7</v>
      </c>
    </row>
    <row r="27" spans="1:10">
      <c r="A27" s="1502">
        <v>8</v>
      </c>
      <c r="B27" s="1510" t="s">
        <v>3185</v>
      </c>
      <c r="C27" s="1504"/>
      <c r="D27" s="1508"/>
      <c r="E27" s="1511"/>
      <c r="F27" s="1507"/>
      <c r="G27" s="1508"/>
      <c r="H27" s="1508"/>
      <c r="I27" s="1508"/>
      <c r="J27" s="1509">
        <v>8</v>
      </c>
    </row>
    <row r="28" spans="1:10">
      <c r="A28" s="1502">
        <v>9</v>
      </c>
      <c r="B28" s="1510" t="s">
        <v>3186</v>
      </c>
      <c r="C28" s="1504"/>
      <c r="D28" s="1508"/>
      <c r="E28" s="1511"/>
      <c r="F28" s="1507"/>
      <c r="G28" s="1508"/>
      <c r="H28" s="1508"/>
      <c r="I28" s="1508"/>
      <c r="J28" s="1509">
        <v>9</v>
      </c>
    </row>
    <row r="29" spans="1:10">
      <c r="A29" s="1502">
        <v>10</v>
      </c>
      <c r="B29" s="1510" t="s">
        <v>4159</v>
      </c>
      <c r="C29" s="1504"/>
      <c r="D29" s="1508">
        <f t="shared" ref="D29:I29" si="0">SUM(D20:D28)</f>
        <v>0</v>
      </c>
      <c r="E29" s="1511">
        <f t="shared" si="0"/>
        <v>0</v>
      </c>
      <c r="F29" s="1507">
        <f t="shared" si="0"/>
        <v>0</v>
      </c>
      <c r="G29" s="1508">
        <f t="shared" si="0"/>
        <v>0</v>
      </c>
      <c r="H29" s="1508">
        <f t="shared" si="0"/>
        <v>0</v>
      </c>
      <c r="I29" s="1508">
        <f t="shared" si="0"/>
        <v>0</v>
      </c>
      <c r="J29" s="1509">
        <v>10</v>
      </c>
    </row>
    <row r="30" spans="1:10">
      <c r="A30" s="1502">
        <v>11</v>
      </c>
      <c r="B30" s="1510" t="s">
        <v>4160</v>
      </c>
      <c r="C30" s="1504"/>
      <c r="D30" s="1508"/>
      <c r="E30" s="1511"/>
      <c r="F30" s="1507"/>
      <c r="G30" s="1508"/>
      <c r="H30" s="1508"/>
      <c r="I30" s="1508"/>
      <c r="J30" s="1509">
        <v>11</v>
      </c>
    </row>
    <row r="31" spans="1:10">
      <c r="A31" s="1502">
        <v>12</v>
      </c>
      <c r="B31" s="1510" t="s">
        <v>4161</v>
      </c>
      <c r="C31" s="1504"/>
      <c r="D31" s="1508">
        <f t="shared" ref="D31:I31" si="1">SUM(D29:D30)</f>
        <v>0</v>
      </c>
      <c r="E31" s="1511">
        <f t="shared" si="1"/>
        <v>0</v>
      </c>
      <c r="F31" s="1507">
        <f t="shared" si="1"/>
        <v>0</v>
      </c>
      <c r="G31" s="1508">
        <f t="shared" si="1"/>
        <v>0</v>
      </c>
      <c r="H31" s="1508">
        <f t="shared" si="1"/>
        <v>0</v>
      </c>
      <c r="I31" s="1508">
        <f t="shared" si="1"/>
        <v>0</v>
      </c>
      <c r="J31" s="1509">
        <v>12</v>
      </c>
    </row>
    <row r="32" spans="1:10">
      <c r="A32" s="1502">
        <v>13</v>
      </c>
      <c r="B32" s="1510" t="s">
        <v>4162</v>
      </c>
      <c r="C32" s="1504"/>
      <c r="D32" s="1508"/>
      <c r="E32" s="1511"/>
      <c r="F32" s="1507"/>
      <c r="G32" s="1508"/>
      <c r="H32" s="1508"/>
      <c r="I32" s="1508"/>
      <c r="J32" s="1509">
        <v>13</v>
      </c>
    </row>
    <row r="33" spans="1:10">
      <c r="A33" s="1502">
        <v>14</v>
      </c>
      <c r="B33" s="1510" t="s">
        <v>4163</v>
      </c>
      <c r="C33" s="1504"/>
      <c r="D33" s="1508">
        <f t="shared" ref="D33:I33" si="2">D31-D32</f>
        <v>0</v>
      </c>
      <c r="E33" s="1511">
        <f t="shared" si="2"/>
        <v>0</v>
      </c>
      <c r="F33" s="1507">
        <f t="shared" si="2"/>
        <v>0</v>
      </c>
      <c r="G33" s="1508">
        <f t="shared" si="2"/>
        <v>0</v>
      </c>
      <c r="H33" s="1508">
        <f t="shared" si="2"/>
        <v>0</v>
      </c>
      <c r="I33" s="1508">
        <f t="shared" si="2"/>
        <v>0</v>
      </c>
      <c r="J33" s="1509">
        <v>14</v>
      </c>
    </row>
    <row r="34" spans="1:10">
      <c r="A34" s="1502">
        <v>15</v>
      </c>
      <c r="B34" s="1510" t="s">
        <v>4164</v>
      </c>
      <c r="C34" s="1504"/>
      <c r="D34" s="1508"/>
      <c r="E34" s="1511"/>
      <c r="F34" s="1483"/>
      <c r="G34" s="1470"/>
      <c r="H34" s="1470"/>
      <c r="I34" s="1470"/>
      <c r="J34" s="1473"/>
    </row>
    <row r="35" spans="1:10">
      <c r="A35" s="1502">
        <v>16</v>
      </c>
      <c r="B35" s="1510" t="s">
        <v>4165</v>
      </c>
      <c r="C35" s="1504"/>
      <c r="D35" s="1508"/>
      <c r="E35" s="1511"/>
      <c r="F35" s="1483"/>
      <c r="G35" s="1470"/>
      <c r="H35" s="1470"/>
      <c r="I35" s="1470"/>
      <c r="J35" s="1473"/>
    </row>
    <row r="36" spans="1:10">
      <c r="A36" s="1502">
        <v>17</v>
      </c>
      <c r="B36" s="1510" t="s">
        <v>4166</v>
      </c>
      <c r="C36" s="1504"/>
      <c r="D36" s="1508"/>
      <c r="E36" s="1511"/>
      <c r="F36" s="1512"/>
      <c r="G36" s="1470"/>
      <c r="H36" s="1470"/>
      <c r="I36" s="1470"/>
      <c r="J36" s="1473"/>
    </row>
    <row r="37" spans="1:10">
      <c r="A37" s="1502">
        <v>18</v>
      </c>
      <c r="B37" s="1510" t="s">
        <v>4167</v>
      </c>
      <c r="C37" s="1504"/>
      <c r="D37" s="1508"/>
      <c r="E37" s="1511"/>
      <c r="F37" s="1483" t="s">
        <v>4168</v>
      </c>
      <c r="G37" s="1470"/>
      <c r="H37" s="1470"/>
      <c r="I37" s="1470"/>
      <c r="J37" s="1473"/>
    </row>
    <row r="38" spans="1:10">
      <c r="A38" s="1502">
        <v>19</v>
      </c>
      <c r="B38" s="1510" t="s">
        <v>4169</v>
      </c>
      <c r="C38" s="1504"/>
      <c r="D38" s="1508"/>
      <c r="E38" s="1511"/>
      <c r="F38" s="1483"/>
      <c r="G38" s="1470"/>
      <c r="H38" s="1470"/>
      <c r="I38" s="1470"/>
      <c r="J38" s="1473"/>
    </row>
    <row r="39" spans="1:10">
      <c r="A39" s="1502">
        <v>20</v>
      </c>
      <c r="B39" s="1510" t="s">
        <v>4170</v>
      </c>
      <c r="C39" s="1504"/>
      <c r="D39" s="1508"/>
      <c r="E39" s="1511"/>
      <c r="F39" s="1483" t="s">
        <v>4171</v>
      </c>
      <c r="G39" s="1470"/>
      <c r="H39" s="1470"/>
      <c r="I39" s="1470"/>
      <c r="J39" s="1473"/>
    </row>
    <row r="40" spans="1:10">
      <c r="A40" s="1502">
        <v>21</v>
      </c>
      <c r="B40" s="1510" t="s">
        <v>4172</v>
      </c>
      <c r="C40" s="1504"/>
      <c r="D40" s="1508"/>
      <c r="E40" s="1511"/>
      <c r="F40" s="1483"/>
      <c r="G40" s="1470"/>
      <c r="H40" s="1470"/>
      <c r="I40" s="1470"/>
      <c r="J40" s="1473"/>
    </row>
    <row r="41" spans="1:10">
      <c r="A41" s="1502">
        <v>22</v>
      </c>
      <c r="B41" s="1510"/>
      <c r="C41" s="1504"/>
      <c r="D41" s="1508"/>
      <c r="E41" s="1511"/>
      <c r="F41" s="1483"/>
      <c r="G41" s="1470"/>
      <c r="H41" s="1470"/>
      <c r="I41" s="1470"/>
      <c r="J41" s="1473"/>
    </row>
    <row r="42" spans="1:10">
      <c r="A42" s="1502">
        <v>23</v>
      </c>
      <c r="B42" s="1510"/>
      <c r="C42" s="1504"/>
      <c r="D42" s="1508"/>
      <c r="E42" s="1511"/>
      <c r="F42" s="1483"/>
      <c r="G42" s="1470"/>
      <c r="H42" s="1470"/>
      <c r="I42" s="1470"/>
      <c r="J42" s="1473"/>
    </row>
    <row r="43" spans="1:10">
      <c r="A43" s="1502">
        <v>24</v>
      </c>
      <c r="B43" s="1510"/>
      <c r="C43" s="1504"/>
      <c r="D43" s="1508"/>
      <c r="E43" s="1511"/>
      <c r="F43" s="1483"/>
      <c r="G43" s="1470"/>
      <c r="H43" s="1470"/>
      <c r="I43" s="1470"/>
      <c r="J43" s="1473"/>
    </row>
    <row r="44" spans="1:10">
      <c r="A44" s="1502">
        <v>25</v>
      </c>
      <c r="B44" s="1510"/>
      <c r="C44" s="1504"/>
      <c r="D44" s="1508"/>
      <c r="E44" s="1511"/>
      <c r="F44" s="1483"/>
      <c r="G44" s="1470"/>
      <c r="H44" s="1470"/>
      <c r="I44" s="1470"/>
      <c r="J44" s="1473"/>
    </row>
    <row r="45" spans="1:10">
      <c r="A45" s="1502">
        <v>26</v>
      </c>
      <c r="B45" s="1510" t="s">
        <v>4173</v>
      </c>
      <c r="C45" s="1504"/>
      <c r="D45" s="1508">
        <f>SUM(D35:D44)</f>
        <v>0</v>
      </c>
      <c r="E45" s="1511">
        <f>SUM(E35:E44)</f>
        <v>0</v>
      </c>
      <c r="F45" s="1483"/>
      <c r="G45" s="1470"/>
      <c r="H45" s="1470"/>
      <c r="I45" s="1470"/>
      <c r="J45" s="1473"/>
    </row>
    <row r="46" spans="1:10">
      <c r="A46" s="1502">
        <v>27</v>
      </c>
      <c r="B46" s="1510" t="s">
        <v>4174</v>
      </c>
      <c r="C46" s="1504"/>
      <c r="D46" s="1505">
        <f>D33+D45</f>
        <v>0</v>
      </c>
      <c r="E46" s="1506">
        <f>E33+E45</f>
        <v>0</v>
      </c>
      <c r="F46" s="1483"/>
      <c r="G46" s="1470"/>
      <c r="H46" s="1470"/>
      <c r="I46" s="1470"/>
      <c r="J46" s="1473"/>
    </row>
    <row r="47" spans="1:10">
      <c r="A47" s="1483"/>
      <c r="B47" s="1470"/>
      <c r="C47" s="1470"/>
      <c r="D47" s="1513"/>
      <c r="E47" s="1514"/>
      <c r="F47" s="1483"/>
      <c r="G47" s="1470"/>
      <c r="H47" s="1470"/>
      <c r="I47" s="1470"/>
      <c r="J47" s="1473"/>
    </row>
    <row r="48" spans="1:10">
      <c r="A48" s="1483"/>
      <c r="B48" s="1470"/>
      <c r="C48" s="1470"/>
      <c r="D48" s="1513"/>
      <c r="E48" s="1514"/>
      <c r="F48" s="1483"/>
      <c r="G48" s="1470"/>
      <c r="H48" s="1470"/>
      <c r="I48" s="1470"/>
      <c r="J48" s="1473"/>
    </row>
    <row r="49" spans="1:10">
      <c r="A49" s="1483"/>
      <c r="B49" s="1470"/>
      <c r="C49" s="1470"/>
      <c r="D49" s="1513"/>
      <c r="E49" s="1514"/>
      <c r="F49" s="1483"/>
      <c r="G49" s="1470"/>
      <c r="H49" s="1470"/>
      <c r="I49" s="1470"/>
      <c r="J49" s="1473"/>
    </row>
    <row r="50" spans="1:10">
      <c r="A50" s="1483"/>
      <c r="B50" s="1470"/>
      <c r="C50" s="1470"/>
      <c r="D50" s="1470"/>
      <c r="E50" s="1514"/>
      <c r="F50" s="1483"/>
      <c r="G50" s="1470"/>
      <c r="H50" s="1470"/>
      <c r="I50" s="1470"/>
      <c r="J50" s="1473"/>
    </row>
    <row r="51" spans="1:10">
      <c r="A51" s="1483"/>
      <c r="B51" s="1470"/>
      <c r="C51" s="1470"/>
      <c r="D51" s="1470"/>
      <c r="E51" s="1514"/>
      <c r="F51" s="1483"/>
      <c r="G51" s="1470"/>
      <c r="H51" s="1470"/>
      <c r="I51" s="1470"/>
      <c r="J51" s="1473"/>
    </row>
    <row r="52" spans="1:10">
      <c r="A52" s="1483"/>
      <c r="B52" s="1470"/>
      <c r="C52" s="1470"/>
      <c r="D52" s="1470"/>
      <c r="E52" s="1514"/>
      <c r="F52" s="1483"/>
      <c r="G52" s="1470"/>
      <c r="H52" s="1470"/>
      <c r="I52" s="1470"/>
      <c r="J52" s="1473"/>
    </row>
    <row r="53" spans="1:10">
      <c r="A53" s="1483"/>
      <c r="B53" s="1470"/>
      <c r="C53" s="1470"/>
      <c r="D53" s="1470"/>
      <c r="E53" s="1514"/>
      <c r="F53" s="1483"/>
      <c r="G53" s="1470"/>
      <c r="H53" s="1470"/>
      <c r="I53" s="1470"/>
      <c r="J53" s="1473"/>
    </row>
    <row r="54" spans="1:10">
      <c r="A54" s="1483"/>
      <c r="B54" s="1470"/>
      <c r="C54" s="1470"/>
      <c r="D54" s="1470"/>
      <c r="E54" s="1514"/>
      <c r="F54" s="1483"/>
      <c r="G54" s="1470"/>
      <c r="H54" s="1470"/>
      <c r="I54" s="1470"/>
      <c r="J54" s="1473"/>
    </row>
    <row r="55" spans="1:10">
      <c r="A55" s="1483"/>
      <c r="B55" s="1470"/>
      <c r="C55" s="1470"/>
      <c r="D55" s="1470"/>
      <c r="E55" s="1514"/>
      <c r="F55" s="1483"/>
      <c r="G55" s="1470"/>
      <c r="H55" s="1470"/>
      <c r="I55" s="1470"/>
      <c r="J55" s="1473"/>
    </row>
    <row r="56" spans="1:10">
      <c r="A56" s="1483"/>
      <c r="B56" s="1470"/>
      <c r="C56" s="1470"/>
      <c r="D56" s="1470"/>
      <c r="E56" s="1473"/>
      <c r="F56" s="1483"/>
      <c r="G56" s="1470"/>
      <c r="H56" s="1470"/>
      <c r="I56" s="1470"/>
      <c r="J56" s="1473"/>
    </row>
    <row r="57" spans="1:10">
      <c r="A57" s="1483"/>
      <c r="B57" s="1470"/>
      <c r="C57" s="1470"/>
      <c r="D57" s="1470"/>
      <c r="E57" s="1473"/>
      <c r="F57" s="1483"/>
      <c r="G57" s="1470"/>
      <c r="H57" s="1470"/>
      <c r="I57" s="1470"/>
      <c r="J57" s="1473"/>
    </row>
    <row r="58" spans="1:10">
      <c r="A58" s="1483"/>
      <c r="B58" s="1470"/>
      <c r="C58" s="1470"/>
      <c r="D58" s="1470"/>
      <c r="E58" s="1473"/>
      <c r="F58" s="1483"/>
      <c r="G58" s="1470"/>
      <c r="H58" s="1470"/>
      <c r="I58" s="1470"/>
      <c r="J58" s="1473"/>
    </row>
    <row r="59" spans="1:10">
      <c r="A59" s="1483"/>
      <c r="B59" s="1470"/>
      <c r="C59" s="1470"/>
      <c r="D59" s="1470"/>
      <c r="E59" s="1473"/>
      <c r="F59" s="1483"/>
      <c r="G59" s="1470"/>
      <c r="H59" s="1470"/>
      <c r="I59" s="1470"/>
      <c r="J59" s="1473"/>
    </row>
    <row r="60" spans="1:10" ht="15.75" thickBot="1">
      <c r="A60" s="1515"/>
      <c r="B60" s="1516"/>
      <c r="C60" s="1516"/>
      <c r="D60" s="1516"/>
      <c r="E60" s="1517"/>
      <c r="F60" s="1515"/>
      <c r="G60" s="1516"/>
      <c r="H60" s="1516"/>
      <c r="I60" s="1516"/>
      <c r="J60" s="1517"/>
    </row>
    <row r="61" spans="1:10" ht="18">
      <c r="A61" s="1487"/>
      <c r="B61" s="1487"/>
      <c r="C61" s="1487"/>
      <c r="D61" s="1487"/>
      <c r="E61" s="1487"/>
      <c r="F61" s="1487"/>
      <c r="G61" s="1487"/>
      <c r="H61" s="1487"/>
      <c r="I61" s="1487"/>
      <c r="J61" s="1487"/>
    </row>
    <row r="62" spans="1:10" ht="18">
      <c r="A62" s="1321" t="s">
        <v>3612</v>
      </c>
      <c r="B62" s="1320"/>
      <c r="C62" s="432"/>
      <c r="D62" s="1320"/>
      <c r="E62" s="1320"/>
      <c r="F62" s="1321" t="s">
        <v>3612</v>
      </c>
      <c r="G62" s="1320"/>
      <c r="H62" s="432"/>
      <c r="I62" s="1320"/>
      <c r="J62" s="1518" t="s">
        <v>4175</v>
      </c>
    </row>
    <row r="63" spans="1:10" ht="18">
      <c r="A63" s="1319" t="s">
        <v>4176</v>
      </c>
      <c r="B63" s="764"/>
      <c r="C63" s="764"/>
      <c r="D63" s="764"/>
      <c r="E63" s="764"/>
      <c r="F63" s="1319" t="s">
        <v>4177</v>
      </c>
      <c r="G63" s="764"/>
      <c r="H63" s="764"/>
      <c r="I63" s="764"/>
      <c r="J63" s="764"/>
    </row>
  </sheetData>
  <phoneticPr fontId="0" type="noConversion"/>
  <printOptions horizontalCentered="1" verticalCentered="1"/>
  <pageMargins left="0.5" right="0.5" top="0.5" bottom="0.5" header="0" footer="0"/>
  <pageSetup scale="61" fitToWidth="2" orientation="portrait" horizontalDpi="300" verticalDpi="300" r:id="rId1"/>
  <headerFooter alignWithMargins="0"/>
  <colBreaks count="1" manualBreakCount="1">
    <brk id="5" max="1048575" man="1"/>
  </colBreaks>
</worksheet>
</file>

<file path=xl/worksheets/sheet51.xml><?xml version="1.0" encoding="utf-8"?>
<worksheet xmlns="http://schemas.openxmlformats.org/spreadsheetml/2006/main" xmlns:r="http://schemas.openxmlformats.org/officeDocument/2006/relationships">
  <sheetPr transitionEvaluation="1" codeName="Sheet51">
    <tabColor rgb="FF00B050"/>
  </sheetPr>
  <dimension ref="A1:M135"/>
  <sheetViews>
    <sheetView defaultGridColor="0" view="pageBreakPreview" colorId="22" zoomScale="60" zoomScaleNormal="85" workbookViewId="0">
      <selection activeCell="M21" sqref="M21"/>
    </sheetView>
  </sheetViews>
  <sheetFormatPr defaultColWidth="9.6640625" defaultRowHeight="15"/>
  <cols>
    <col min="1" max="1" width="5.6640625" style="694" customWidth="1"/>
    <col min="2" max="2" width="28.6640625" style="694" customWidth="1"/>
    <col min="3" max="3" width="15.6640625" style="694" customWidth="1"/>
    <col min="4" max="4" width="16.6640625" style="694" customWidth="1"/>
    <col min="5" max="5" width="14.6640625" style="694" customWidth="1"/>
    <col min="6" max="6" width="17.33203125" style="694" customWidth="1"/>
    <col min="7" max="7" width="17.33203125" style="694" bestFit="1" customWidth="1"/>
    <col min="8" max="8" width="13.109375" style="694" customWidth="1"/>
    <col min="9" max="9" width="21.6640625" style="694" customWidth="1"/>
    <col min="10" max="10" width="21.21875" style="694" customWidth="1"/>
    <col min="11" max="11" width="21.109375" style="694" customWidth="1"/>
    <col min="12" max="12" width="9.6640625" style="694"/>
    <col min="13" max="13" width="10.6640625" style="694" customWidth="1"/>
    <col min="14" max="14" width="20.44140625" style="694" customWidth="1"/>
    <col min="15" max="15" width="4.77734375" style="694" customWidth="1"/>
    <col min="16" max="16384" width="9.6640625" style="694"/>
  </cols>
  <sheetData>
    <row r="1" spans="1:7">
      <c r="A1" s="729"/>
      <c r="B1" s="730"/>
      <c r="C1" s="1162"/>
      <c r="D1" s="1411" t="s">
        <v>1784</v>
      </c>
      <c r="E1" s="1412"/>
      <c r="F1" s="1413" t="s">
        <v>448</v>
      </c>
      <c r="G1" s="749" t="s">
        <v>449</v>
      </c>
    </row>
    <row r="2" spans="1:7">
      <c r="A2" s="695" t="str">
        <f>'Data Sheet'!$C$25</f>
        <v xml:space="preserve">KeySpan Gas East Corp./D/B/A National Grid </v>
      </c>
      <c r="B2" s="432"/>
      <c r="C2" s="1164"/>
      <c r="D2" s="1414" t="s">
        <v>4178</v>
      </c>
      <c r="E2" s="1415"/>
      <c r="F2" s="1416" t="s">
        <v>450</v>
      </c>
      <c r="G2" s="772"/>
    </row>
    <row r="3" spans="1:7" ht="15" customHeight="1">
      <c r="A3" s="870"/>
      <c r="B3" s="754"/>
      <c r="C3" s="1334"/>
      <c r="D3" s="1417" t="s">
        <v>4179</v>
      </c>
      <c r="E3" s="1418"/>
      <c r="F3" s="1168" t="str">
        <f>'Data Sheet'!$C$40</f>
        <v>September 30, 2014</v>
      </c>
      <c r="G3" s="741" t="str">
        <f>'Data Sheet'!$C$38</f>
        <v>December 31, 2013</v>
      </c>
    </row>
    <row r="4" spans="1:7" ht="15" customHeight="1">
      <c r="A4" s="1419" t="s">
        <v>4180</v>
      </c>
      <c r="B4" s="1420"/>
      <c r="C4" s="1420"/>
      <c r="D4" s="1420"/>
      <c r="E4" s="1420"/>
      <c r="F4" s="1420"/>
      <c r="G4" s="1421"/>
    </row>
    <row r="5" spans="1:7" ht="12.75" customHeight="1">
      <c r="A5" s="1255"/>
      <c r="B5" s="3259" t="s">
        <v>4181</v>
      </c>
      <c r="C5" s="3259"/>
      <c r="D5" s="3259"/>
      <c r="E5" s="1261" t="s">
        <v>4182</v>
      </c>
      <c r="F5" s="1261"/>
      <c r="G5" s="1422"/>
    </row>
    <row r="6" spans="1:7" ht="12.75" customHeight="1">
      <c r="A6" s="695"/>
      <c r="B6" s="3260" t="s">
        <v>4183</v>
      </c>
      <c r="C6" s="3260"/>
      <c r="D6" s="3260"/>
      <c r="E6" s="844" t="s">
        <v>4184</v>
      </c>
      <c r="F6" s="844"/>
      <c r="G6" s="892"/>
    </row>
    <row r="7" spans="1:7" ht="12.75" customHeight="1">
      <c r="A7" s="695"/>
      <c r="B7" s="3260" t="s">
        <v>4185</v>
      </c>
      <c r="C7" s="3260"/>
      <c r="D7" s="3260"/>
      <c r="E7" s="844" t="s">
        <v>4186</v>
      </c>
      <c r="F7" s="844"/>
      <c r="G7" s="892"/>
    </row>
    <row r="8" spans="1:7" ht="12.75" customHeight="1">
      <c r="A8" s="695"/>
      <c r="B8" s="3260" t="s">
        <v>4187</v>
      </c>
      <c r="C8" s="3260"/>
      <c r="D8" s="3260"/>
      <c r="E8" s="844" t="s">
        <v>4188</v>
      </c>
      <c r="F8" s="844"/>
      <c r="G8" s="892"/>
    </row>
    <row r="9" spans="1:7" ht="12.75" customHeight="1">
      <c r="A9" s="695"/>
      <c r="B9" s="1423" t="s">
        <v>4189</v>
      </c>
      <c r="C9" s="1424"/>
      <c r="D9" s="1424"/>
      <c r="E9" s="844" t="s">
        <v>4190</v>
      </c>
      <c r="F9" s="844"/>
      <c r="G9" s="892"/>
    </row>
    <row r="10" spans="1:7" ht="12.75" customHeight="1">
      <c r="A10" s="695"/>
      <c r="B10" s="3260" t="s">
        <v>4191</v>
      </c>
      <c r="C10" s="3260"/>
      <c r="D10" s="3260"/>
      <c r="E10" s="844" t="s">
        <v>4192</v>
      </c>
      <c r="F10" s="844"/>
      <c r="G10" s="892"/>
    </row>
    <row r="11" spans="1:7" ht="12.75" customHeight="1">
      <c r="A11" s="695"/>
      <c r="B11" s="1425" t="s">
        <v>1955</v>
      </c>
      <c r="C11" s="1425"/>
      <c r="D11" s="1425"/>
      <c r="E11" s="844" t="s">
        <v>1956</v>
      </c>
      <c r="F11" s="844"/>
      <c r="G11" s="892"/>
    </row>
    <row r="12" spans="1:7" ht="12.75" customHeight="1">
      <c r="A12" s="695"/>
      <c r="B12" s="1425" t="s">
        <v>1957</v>
      </c>
      <c r="C12" s="1424"/>
      <c r="D12" s="1424"/>
      <c r="E12" s="844" t="s">
        <v>1958</v>
      </c>
      <c r="F12" s="844"/>
      <c r="G12" s="892"/>
    </row>
    <row r="13" spans="1:7" ht="12.75" customHeight="1">
      <c r="A13" s="695"/>
      <c r="B13" s="1425" t="s">
        <v>1022</v>
      </c>
      <c r="C13" s="1424"/>
      <c r="D13" s="1424"/>
      <c r="E13" s="844" t="s">
        <v>1023</v>
      </c>
      <c r="F13" s="844"/>
      <c r="G13" s="892"/>
    </row>
    <row r="14" spans="1:7" ht="12.75" customHeight="1">
      <c r="A14" s="695"/>
      <c r="B14" s="3260" t="s">
        <v>1024</v>
      </c>
      <c r="C14" s="3260"/>
      <c r="D14" s="3260"/>
      <c r="E14" s="844" t="s">
        <v>1025</v>
      </c>
      <c r="F14" s="844"/>
      <c r="G14" s="892"/>
    </row>
    <row r="15" spans="1:7" ht="12.75" customHeight="1">
      <c r="A15" s="695"/>
      <c r="B15" s="3260" t="s">
        <v>1026</v>
      </c>
      <c r="C15" s="3260"/>
      <c r="D15" s="3260"/>
      <c r="E15" s="844" t="s">
        <v>1027</v>
      </c>
      <c r="F15" s="844"/>
      <c r="G15" s="892"/>
    </row>
    <row r="16" spans="1:7" ht="12.75" customHeight="1">
      <c r="A16" s="695"/>
      <c r="B16" s="3219" t="s">
        <v>1028</v>
      </c>
      <c r="C16" s="3219"/>
      <c r="D16" s="3219"/>
      <c r="E16" s="844" t="s">
        <v>1029</v>
      </c>
      <c r="F16" s="844"/>
      <c r="G16" s="892"/>
    </row>
    <row r="17" spans="1:7" ht="12.75" customHeight="1">
      <c r="A17" s="695"/>
      <c r="B17" s="3258" t="s">
        <v>1030</v>
      </c>
      <c r="C17" s="3258"/>
      <c r="D17" s="3258"/>
      <c r="E17" s="867" t="s">
        <v>1031</v>
      </c>
      <c r="F17" s="867"/>
      <c r="G17" s="1299"/>
    </row>
    <row r="18" spans="1:7">
      <c r="A18" s="1426" t="s">
        <v>339</v>
      </c>
      <c r="B18" s="1427"/>
      <c r="C18" s="1428"/>
      <c r="D18" s="1284"/>
      <c r="E18" s="1429" t="s">
        <v>1032</v>
      </c>
      <c r="F18" s="1429" t="s">
        <v>1033</v>
      </c>
      <c r="G18" s="1430" t="s">
        <v>1034</v>
      </c>
    </row>
    <row r="19" spans="1:7">
      <c r="A19" s="1431" t="s">
        <v>342</v>
      </c>
      <c r="B19" s="1432" t="s">
        <v>1035</v>
      </c>
      <c r="C19" s="1433" t="s">
        <v>1036</v>
      </c>
      <c r="D19" s="1434" t="s">
        <v>1037</v>
      </c>
      <c r="E19" s="1434" t="s">
        <v>2346</v>
      </c>
      <c r="F19" s="1434" t="s">
        <v>2347</v>
      </c>
      <c r="G19" s="1435" t="s">
        <v>2348</v>
      </c>
    </row>
    <row r="20" spans="1:7">
      <c r="A20" s="1436"/>
      <c r="B20" s="783" t="s">
        <v>2004</v>
      </c>
      <c r="C20" s="1437" t="s">
        <v>2005</v>
      </c>
      <c r="D20" s="783" t="s">
        <v>2006</v>
      </c>
      <c r="E20" s="783" t="s">
        <v>2007</v>
      </c>
      <c r="F20" s="783" t="s">
        <v>959</v>
      </c>
      <c r="G20" s="1438" t="s">
        <v>960</v>
      </c>
    </row>
    <row r="21" spans="1:7">
      <c r="A21" s="1426">
        <v>1</v>
      </c>
      <c r="B21" s="1439" t="s">
        <v>3420</v>
      </c>
      <c r="C21" s="1440"/>
      <c r="D21" s="1441"/>
      <c r="E21" s="1440"/>
      <c r="F21" s="1442" t="str">
        <f t="shared" ref="F21:F63" si="0">IF(ISERR(C21/E21*1000),"  ",C21/E21*1000)</f>
        <v xml:space="preserve">  </v>
      </c>
      <c r="G21" s="1443" t="str">
        <f t="shared" ref="G21:G63" si="1">IF(ISERR(D21/C21/1000),"  ",D21/C21/1000)</f>
        <v xml:space="preserve">  </v>
      </c>
    </row>
    <row r="22" spans="1:7">
      <c r="A22" s="1431">
        <f t="shared" ref="A22:A63" si="2">A21+1</f>
        <v>2</v>
      </c>
      <c r="B22" s="432"/>
      <c r="C22" s="1444"/>
      <c r="D22" s="1444"/>
      <c r="E22" s="1444"/>
      <c r="F22" s="1442" t="str">
        <f t="shared" si="0"/>
        <v xml:space="preserve">  </v>
      </c>
      <c r="G22" s="1445" t="str">
        <f t="shared" si="1"/>
        <v xml:space="preserve">  </v>
      </c>
    </row>
    <row r="23" spans="1:7">
      <c r="A23" s="1431">
        <f t="shared" si="2"/>
        <v>3</v>
      </c>
      <c r="B23" s="432"/>
      <c r="C23" s="1444"/>
      <c r="D23" s="1444"/>
      <c r="E23" s="1444"/>
      <c r="F23" s="1442" t="str">
        <f t="shared" si="0"/>
        <v xml:space="preserve">  </v>
      </c>
      <c r="G23" s="1445" t="str">
        <f t="shared" si="1"/>
        <v xml:space="preserve">  </v>
      </c>
    </row>
    <row r="24" spans="1:7">
      <c r="A24" s="1431">
        <f t="shared" si="2"/>
        <v>4</v>
      </c>
      <c r="B24" s="432"/>
      <c r="C24" s="1444"/>
      <c r="D24" s="1444"/>
      <c r="E24" s="1444"/>
      <c r="F24" s="1442" t="str">
        <f t="shared" si="0"/>
        <v xml:space="preserve">  </v>
      </c>
      <c r="G24" s="1445" t="str">
        <f t="shared" si="1"/>
        <v xml:space="preserve">  </v>
      </c>
    </row>
    <row r="25" spans="1:7">
      <c r="A25" s="1431">
        <f t="shared" si="2"/>
        <v>5</v>
      </c>
      <c r="B25" s="432"/>
      <c r="C25" s="1444"/>
      <c r="D25" s="1444"/>
      <c r="E25" s="1444"/>
      <c r="F25" s="1442" t="str">
        <f t="shared" si="0"/>
        <v xml:space="preserve">  </v>
      </c>
      <c r="G25" s="1445" t="str">
        <f t="shared" si="1"/>
        <v xml:space="preserve">  </v>
      </c>
    </row>
    <row r="26" spans="1:7">
      <c r="A26" s="1431">
        <f t="shared" si="2"/>
        <v>6</v>
      </c>
      <c r="B26" s="432"/>
      <c r="C26" s="1444"/>
      <c r="D26" s="1444"/>
      <c r="E26" s="1444"/>
      <c r="F26" s="1442" t="str">
        <f t="shared" si="0"/>
        <v xml:space="preserve">  </v>
      </c>
      <c r="G26" s="1445" t="str">
        <f t="shared" si="1"/>
        <v xml:space="preserve">  </v>
      </c>
    </row>
    <row r="27" spans="1:7">
      <c r="A27" s="1431">
        <f t="shared" si="2"/>
        <v>7</v>
      </c>
      <c r="B27" s="432"/>
      <c r="C27" s="1444"/>
      <c r="D27" s="1444"/>
      <c r="E27" s="1444"/>
      <c r="F27" s="1442" t="str">
        <f t="shared" si="0"/>
        <v xml:space="preserve">  </v>
      </c>
      <c r="G27" s="1445" t="str">
        <f t="shared" si="1"/>
        <v xml:space="preserve">  </v>
      </c>
    </row>
    <row r="28" spans="1:7">
      <c r="A28" s="1431">
        <f t="shared" si="2"/>
        <v>8</v>
      </c>
      <c r="B28" s="432"/>
      <c r="C28" s="1444"/>
      <c r="D28" s="1444"/>
      <c r="E28" s="1444"/>
      <c r="F28" s="1442" t="str">
        <f t="shared" si="0"/>
        <v xml:space="preserve">  </v>
      </c>
      <c r="G28" s="1445" t="str">
        <f t="shared" si="1"/>
        <v xml:space="preserve">  </v>
      </c>
    </row>
    <row r="29" spans="1:7">
      <c r="A29" s="1431">
        <f t="shared" si="2"/>
        <v>9</v>
      </c>
      <c r="B29" s="432"/>
      <c r="C29" s="1444"/>
      <c r="D29" s="1444"/>
      <c r="E29" s="1444"/>
      <c r="F29" s="1442" t="str">
        <f t="shared" si="0"/>
        <v xml:space="preserve">  </v>
      </c>
      <c r="G29" s="1445" t="str">
        <f t="shared" si="1"/>
        <v xml:space="preserve">  </v>
      </c>
    </row>
    <row r="30" spans="1:7">
      <c r="A30" s="1431">
        <f t="shared" si="2"/>
        <v>10</v>
      </c>
      <c r="B30" s="432"/>
      <c r="C30" s="1444"/>
      <c r="D30" s="1444"/>
      <c r="E30" s="1444"/>
      <c r="F30" s="1442" t="str">
        <f t="shared" si="0"/>
        <v xml:space="preserve">  </v>
      </c>
      <c r="G30" s="1445" t="str">
        <f t="shared" si="1"/>
        <v xml:space="preserve">  </v>
      </c>
    </row>
    <row r="31" spans="1:7">
      <c r="A31" s="1431">
        <f t="shared" si="2"/>
        <v>11</v>
      </c>
      <c r="B31" s="432"/>
      <c r="C31" s="1444"/>
      <c r="D31" s="1444"/>
      <c r="E31" s="1444"/>
      <c r="F31" s="1442" t="str">
        <f t="shared" si="0"/>
        <v xml:space="preserve">  </v>
      </c>
      <c r="G31" s="1445" t="str">
        <f t="shared" si="1"/>
        <v xml:space="preserve">  </v>
      </c>
    </row>
    <row r="32" spans="1:7">
      <c r="A32" s="1431">
        <f t="shared" si="2"/>
        <v>12</v>
      </c>
      <c r="B32" s="1446"/>
      <c r="C32" s="1444"/>
      <c r="D32" s="1444"/>
      <c r="E32" s="1444"/>
      <c r="F32" s="1442" t="str">
        <f t="shared" si="0"/>
        <v xml:space="preserve">  </v>
      </c>
      <c r="G32" s="1445" t="str">
        <f t="shared" si="1"/>
        <v xml:space="preserve">  </v>
      </c>
    </row>
    <row r="33" spans="1:13">
      <c r="A33" s="1431">
        <f t="shared" si="2"/>
        <v>13</v>
      </c>
      <c r="B33" s="432"/>
      <c r="C33" s="1444"/>
      <c r="D33" s="1444"/>
      <c r="E33" s="1444"/>
      <c r="F33" s="1442" t="str">
        <f t="shared" si="0"/>
        <v xml:space="preserve">  </v>
      </c>
      <c r="G33" s="1445" t="str">
        <f t="shared" si="1"/>
        <v xml:space="preserve">  </v>
      </c>
    </row>
    <row r="34" spans="1:13">
      <c r="A34" s="1431">
        <f t="shared" si="2"/>
        <v>14</v>
      </c>
      <c r="B34" s="432"/>
      <c r="C34" s="1444"/>
      <c r="D34" s="1444"/>
      <c r="E34" s="1444"/>
      <c r="F34" s="1442" t="str">
        <f t="shared" si="0"/>
        <v xml:space="preserve">  </v>
      </c>
      <c r="G34" s="1445" t="str">
        <f t="shared" si="1"/>
        <v xml:space="preserve">  </v>
      </c>
    </row>
    <row r="35" spans="1:13">
      <c r="A35" s="1431">
        <f t="shared" si="2"/>
        <v>15</v>
      </c>
      <c r="B35" s="432"/>
      <c r="C35" s="1444"/>
      <c r="D35" s="1444"/>
      <c r="E35" s="1444"/>
      <c r="F35" s="1442" t="str">
        <f t="shared" si="0"/>
        <v xml:space="preserve">  </v>
      </c>
      <c r="G35" s="1445" t="str">
        <f t="shared" si="1"/>
        <v xml:space="preserve">  </v>
      </c>
    </row>
    <row r="36" spans="1:13">
      <c r="A36" s="1431">
        <f t="shared" si="2"/>
        <v>16</v>
      </c>
      <c r="B36" s="432"/>
      <c r="C36" s="1444"/>
      <c r="D36" s="1444"/>
      <c r="E36" s="1444"/>
      <c r="F36" s="1442" t="str">
        <f t="shared" si="0"/>
        <v xml:space="preserve">  </v>
      </c>
      <c r="G36" s="1445" t="str">
        <f t="shared" si="1"/>
        <v xml:space="preserve">  </v>
      </c>
    </row>
    <row r="37" spans="1:13">
      <c r="A37" s="1431">
        <f t="shared" si="2"/>
        <v>17</v>
      </c>
      <c r="B37" s="432"/>
      <c r="C37" s="1444"/>
      <c r="D37" s="1444"/>
      <c r="E37" s="1444"/>
      <c r="F37" s="1442" t="str">
        <f t="shared" si="0"/>
        <v xml:space="preserve">  </v>
      </c>
      <c r="G37" s="1445" t="str">
        <f t="shared" si="1"/>
        <v xml:space="preserve">  </v>
      </c>
      <c r="M37" s="96"/>
    </row>
    <row r="38" spans="1:13">
      <c r="A38" s="1431">
        <f t="shared" si="2"/>
        <v>18</v>
      </c>
      <c r="B38" s="432"/>
      <c r="C38" s="1444"/>
      <c r="D38" s="1444"/>
      <c r="E38" s="1444"/>
      <c r="F38" s="1442" t="str">
        <f t="shared" si="0"/>
        <v xml:space="preserve">  </v>
      </c>
      <c r="G38" s="1445" t="str">
        <f t="shared" si="1"/>
        <v xml:space="preserve">  </v>
      </c>
    </row>
    <row r="39" spans="1:13">
      <c r="A39" s="1431">
        <f t="shared" si="2"/>
        <v>19</v>
      </c>
      <c r="B39" s="432"/>
      <c r="C39" s="1444"/>
      <c r="D39" s="1444"/>
      <c r="E39" s="1444"/>
      <c r="F39" s="1442" t="str">
        <f t="shared" si="0"/>
        <v xml:space="preserve">  </v>
      </c>
      <c r="G39" s="1445" t="str">
        <f t="shared" si="1"/>
        <v xml:space="preserve">  </v>
      </c>
    </row>
    <row r="40" spans="1:13">
      <c r="A40" s="1431">
        <f t="shared" si="2"/>
        <v>20</v>
      </c>
      <c r="B40" s="795"/>
      <c r="C40" s="1444"/>
      <c r="D40" s="1444"/>
      <c r="E40" s="1444"/>
      <c r="F40" s="1442" t="str">
        <f t="shared" si="0"/>
        <v xml:space="preserve">  </v>
      </c>
      <c r="G40" s="1445" t="str">
        <f t="shared" si="1"/>
        <v xml:space="preserve">  </v>
      </c>
    </row>
    <row r="41" spans="1:13">
      <c r="A41" s="1431">
        <f t="shared" si="2"/>
        <v>21</v>
      </c>
      <c r="B41" s="432"/>
      <c r="C41" s="1444"/>
      <c r="D41" s="1444"/>
      <c r="E41" s="1444"/>
      <c r="F41" s="1442" t="str">
        <f t="shared" si="0"/>
        <v xml:space="preserve">  </v>
      </c>
      <c r="G41" s="1445" t="str">
        <f t="shared" si="1"/>
        <v xml:space="preserve">  </v>
      </c>
    </row>
    <row r="42" spans="1:13">
      <c r="A42" s="1431">
        <f t="shared" si="2"/>
        <v>22</v>
      </c>
      <c r="B42" s="1446"/>
      <c r="C42" s="1444"/>
      <c r="D42" s="1444"/>
      <c r="E42" s="1444"/>
      <c r="F42" s="1442" t="str">
        <f t="shared" si="0"/>
        <v xml:space="preserve">  </v>
      </c>
      <c r="G42" s="1445" t="str">
        <f t="shared" si="1"/>
        <v xml:space="preserve">  </v>
      </c>
    </row>
    <row r="43" spans="1:13">
      <c r="A43" s="1431">
        <f t="shared" si="2"/>
        <v>23</v>
      </c>
      <c r="B43" s="432"/>
      <c r="C43" s="1444"/>
      <c r="D43" s="1444"/>
      <c r="E43" s="1444"/>
      <c r="F43" s="1442" t="str">
        <f t="shared" si="0"/>
        <v xml:space="preserve">  </v>
      </c>
      <c r="G43" s="1445" t="str">
        <f t="shared" si="1"/>
        <v xml:space="preserve">  </v>
      </c>
    </row>
    <row r="44" spans="1:13">
      <c r="A44" s="1431">
        <f t="shared" si="2"/>
        <v>24</v>
      </c>
      <c r="B44" s="432"/>
      <c r="C44" s="1444"/>
      <c r="D44" s="1444"/>
      <c r="E44" s="1444"/>
      <c r="F44" s="1442" t="str">
        <f t="shared" si="0"/>
        <v xml:space="preserve">  </v>
      </c>
      <c r="G44" s="1445" t="str">
        <f t="shared" si="1"/>
        <v xml:space="preserve">  </v>
      </c>
    </row>
    <row r="45" spans="1:13">
      <c r="A45" s="1431">
        <f t="shared" si="2"/>
        <v>25</v>
      </c>
      <c r="B45" s="432"/>
      <c r="C45" s="1444"/>
      <c r="D45" s="1444"/>
      <c r="E45" s="1444"/>
      <c r="F45" s="1442" t="str">
        <f t="shared" si="0"/>
        <v xml:space="preserve">  </v>
      </c>
      <c r="G45" s="1445" t="str">
        <f t="shared" si="1"/>
        <v xml:space="preserve">  </v>
      </c>
    </row>
    <row r="46" spans="1:13">
      <c r="A46" s="1431">
        <f t="shared" si="2"/>
        <v>26</v>
      </c>
      <c r="B46" s="432"/>
      <c r="C46" s="1444"/>
      <c r="D46" s="1444"/>
      <c r="E46" s="1444"/>
      <c r="F46" s="1442" t="str">
        <f t="shared" si="0"/>
        <v xml:space="preserve">  </v>
      </c>
      <c r="G46" s="1445" t="str">
        <f t="shared" si="1"/>
        <v xml:space="preserve">  </v>
      </c>
    </row>
    <row r="47" spans="1:13">
      <c r="A47" s="1431">
        <f t="shared" si="2"/>
        <v>27</v>
      </c>
      <c r="B47" s="432"/>
      <c r="C47" s="1444"/>
      <c r="D47" s="1444"/>
      <c r="E47" s="1444"/>
      <c r="F47" s="1442" t="str">
        <f t="shared" si="0"/>
        <v xml:space="preserve">  </v>
      </c>
      <c r="G47" s="1445" t="str">
        <f t="shared" si="1"/>
        <v xml:space="preserve">  </v>
      </c>
    </row>
    <row r="48" spans="1:13">
      <c r="A48" s="1431">
        <f t="shared" si="2"/>
        <v>28</v>
      </c>
      <c r="B48" s="432"/>
      <c r="C48" s="1444"/>
      <c r="D48" s="1444"/>
      <c r="E48" s="1444"/>
      <c r="F48" s="1442" t="str">
        <f t="shared" si="0"/>
        <v xml:space="preserve">  </v>
      </c>
      <c r="G48" s="1445" t="str">
        <f t="shared" si="1"/>
        <v xml:space="preserve">  </v>
      </c>
    </row>
    <row r="49" spans="1:7">
      <c r="A49" s="1431">
        <f t="shared" si="2"/>
        <v>29</v>
      </c>
      <c r="B49" s="432"/>
      <c r="C49" s="1444"/>
      <c r="D49" s="1444"/>
      <c r="E49" s="1444"/>
      <c r="F49" s="1442" t="str">
        <f t="shared" si="0"/>
        <v xml:space="preserve">  </v>
      </c>
      <c r="G49" s="1445" t="str">
        <f t="shared" si="1"/>
        <v xml:space="preserve">  </v>
      </c>
    </row>
    <row r="50" spans="1:7">
      <c r="A50" s="1431">
        <f t="shared" si="2"/>
        <v>30</v>
      </c>
      <c r="B50" s="432"/>
      <c r="C50" s="1444"/>
      <c r="D50" s="1444"/>
      <c r="E50" s="1444"/>
      <c r="F50" s="1442" t="str">
        <f t="shared" si="0"/>
        <v xml:space="preserve">  </v>
      </c>
      <c r="G50" s="1445" t="str">
        <f t="shared" si="1"/>
        <v xml:space="preserve">  </v>
      </c>
    </row>
    <row r="51" spans="1:7">
      <c r="A51" s="1431">
        <f t="shared" si="2"/>
        <v>31</v>
      </c>
      <c r="B51" s="795"/>
      <c r="C51" s="1444"/>
      <c r="D51" s="1444"/>
      <c r="E51" s="1444"/>
      <c r="F51" s="1442" t="str">
        <f t="shared" si="0"/>
        <v xml:space="preserve">  </v>
      </c>
      <c r="G51" s="1445" t="str">
        <f t="shared" si="1"/>
        <v xml:space="preserve">  </v>
      </c>
    </row>
    <row r="52" spans="1:7">
      <c r="A52" s="1431">
        <f t="shared" si="2"/>
        <v>32</v>
      </c>
      <c r="B52" s="795"/>
      <c r="C52" s="1444"/>
      <c r="D52" s="1444"/>
      <c r="E52" s="1444"/>
      <c r="F52" s="1442" t="str">
        <f t="shared" si="0"/>
        <v xml:space="preserve">  </v>
      </c>
      <c r="G52" s="1445" t="str">
        <f t="shared" si="1"/>
        <v xml:space="preserve">  </v>
      </c>
    </row>
    <row r="53" spans="1:7">
      <c r="A53" s="1431">
        <f t="shared" si="2"/>
        <v>33</v>
      </c>
      <c r="B53" s="432"/>
      <c r="C53" s="1444"/>
      <c r="D53" s="1444"/>
      <c r="E53" s="1444"/>
      <c r="F53" s="1442" t="str">
        <f t="shared" si="0"/>
        <v xml:space="preserve">  </v>
      </c>
      <c r="G53" s="1445" t="str">
        <f t="shared" si="1"/>
        <v xml:space="preserve">  </v>
      </c>
    </row>
    <row r="54" spans="1:7">
      <c r="A54" s="1431">
        <f t="shared" si="2"/>
        <v>34</v>
      </c>
      <c r="B54" s="432"/>
      <c r="C54" s="1444"/>
      <c r="D54" s="1444"/>
      <c r="E54" s="1444"/>
      <c r="F54" s="1442" t="str">
        <f t="shared" si="0"/>
        <v xml:space="preserve">  </v>
      </c>
      <c r="G54" s="1445" t="str">
        <f t="shared" si="1"/>
        <v xml:space="preserve">  </v>
      </c>
    </row>
    <row r="55" spans="1:7">
      <c r="A55" s="1431">
        <f t="shared" si="2"/>
        <v>35</v>
      </c>
      <c r="B55" s="432"/>
      <c r="C55" s="1444"/>
      <c r="D55" s="1444"/>
      <c r="E55" s="1444"/>
      <c r="F55" s="1442" t="str">
        <f t="shared" si="0"/>
        <v xml:space="preserve">  </v>
      </c>
      <c r="G55" s="1445" t="str">
        <f t="shared" si="1"/>
        <v xml:space="preserve">  </v>
      </c>
    </row>
    <row r="56" spans="1:7">
      <c r="A56" s="1431">
        <f t="shared" si="2"/>
        <v>36</v>
      </c>
      <c r="B56" s="432"/>
      <c r="C56" s="1444"/>
      <c r="D56" s="1444"/>
      <c r="E56" s="1444"/>
      <c r="F56" s="1442" t="str">
        <f t="shared" si="0"/>
        <v xml:space="preserve">  </v>
      </c>
      <c r="G56" s="1445" t="str">
        <f t="shared" si="1"/>
        <v xml:space="preserve">  </v>
      </c>
    </row>
    <row r="57" spans="1:7">
      <c r="A57" s="1431">
        <f t="shared" si="2"/>
        <v>37</v>
      </c>
      <c r="B57" s="432"/>
      <c r="C57" s="1444"/>
      <c r="D57" s="1444"/>
      <c r="E57" s="1444"/>
      <c r="F57" s="1442" t="str">
        <f t="shared" si="0"/>
        <v xml:space="preserve">  </v>
      </c>
      <c r="G57" s="1445" t="str">
        <f t="shared" si="1"/>
        <v xml:space="preserve">  </v>
      </c>
    </row>
    <row r="58" spans="1:7">
      <c r="A58" s="1431">
        <f t="shared" si="2"/>
        <v>38</v>
      </c>
      <c r="B58" s="432"/>
      <c r="C58" s="1444"/>
      <c r="D58" s="1444"/>
      <c r="E58" s="1444"/>
      <c r="F58" s="1442" t="str">
        <f t="shared" si="0"/>
        <v xml:space="preserve">  </v>
      </c>
      <c r="G58" s="1445" t="str">
        <f t="shared" si="1"/>
        <v xml:space="preserve">  </v>
      </c>
    </row>
    <row r="59" spans="1:7">
      <c r="A59" s="1431">
        <f t="shared" si="2"/>
        <v>39</v>
      </c>
      <c r="B59" s="432"/>
      <c r="C59" s="1444"/>
      <c r="D59" s="1444"/>
      <c r="E59" s="1444"/>
      <c r="F59" s="1442" t="str">
        <f t="shared" si="0"/>
        <v xml:space="preserve">  </v>
      </c>
      <c r="G59" s="1445" t="str">
        <f t="shared" si="1"/>
        <v xml:space="preserve">  </v>
      </c>
    </row>
    <row r="60" spans="1:7">
      <c r="A60" s="1431">
        <f t="shared" si="2"/>
        <v>40</v>
      </c>
      <c r="B60" s="754"/>
      <c r="C60" s="1447"/>
      <c r="D60" s="1447"/>
      <c r="E60" s="1447"/>
      <c r="F60" s="1442" t="str">
        <f t="shared" si="0"/>
        <v xml:space="preserve">  </v>
      </c>
      <c r="G60" s="1445" t="str">
        <f t="shared" si="1"/>
        <v xml:space="preserve">  </v>
      </c>
    </row>
    <row r="61" spans="1:7">
      <c r="A61" s="1426">
        <f t="shared" si="2"/>
        <v>41</v>
      </c>
      <c r="B61" s="1448" t="s">
        <v>2349</v>
      </c>
      <c r="C61" s="1449">
        <f>SUM(C21:C60)</f>
        <v>0</v>
      </c>
      <c r="D61" s="1450">
        <f>SUM(D21:D60)</f>
        <v>0</v>
      </c>
      <c r="E61" s="1450">
        <f>SUM(E21:E60)</f>
        <v>0</v>
      </c>
      <c r="F61" s="1450" t="str">
        <f t="shared" si="0"/>
        <v xml:space="preserve">  </v>
      </c>
      <c r="G61" s="1451" t="str">
        <f t="shared" si="1"/>
        <v xml:space="preserve">  </v>
      </c>
    </row>
    <row r="62" spans="1:7">
      <c r="A62" s="1426">
        <f t="shared" si="2"/>
        <v>42</v>
      </c>
      <c r="B62" s="1448" t="s">
        <v>2350</v>
      </c>
      <c r="C62" s="1449"/>
      <c r="D62" s="1449"/>
      <c r="E62" s="1449"/>
      <c r="F62" s="1442" t="str">
        <f t="shared" si="0"/>
        <v xml:space="preserve">  </v>
      </c>
      <c r="G62" s="1445" t="str">
        <f t="shared" si="1"/>
        <v xml:space="preserve">  </v>
      </c>
    </row>
    <row r="63" spans="1:7" ht="15.75" thickBot="1">
      <c r="A63" s="1452">
        <f t="shared" si="2"/>
        <v>43</v>
      </c>
      <c r="B63" s="739" t="s">
        <v>3025</v>
      </c>
      <c r="C63" s="1453">
        <f>C61+C62</f>
        <v>0</v>
      </c>
      <c r="D63" s="1454">
        <f>D61+D62</f>
        <v>0</v>
      </c>
      <c r="E63" s="1453">
        <f>E61+E62</f>
        <v>0</v>
      </c>
      <c r="F63" s="1455" t="str">
        <f t="shared" si="0"/>
        <v xml:space="preserve">  </v>
      </c>
      <c r="G63" s="1456" t="str">
        <f t="shared" si="1"/>
        <v xml:space="preserve">  </v>
      </c>
    </row>
    <row r="64" spans="1:7">
      <c r="A64" s="432"/>
      <c r="B64" s="432"/>
      <c r="C64" s="432"/>
      <c r="D64" s="432"/>
      <c r="E64" s="432"/>
      <c r="F64" s="432"/>
      <c r="G64" s="765"/>
    </row>
    <row r="65" spans="1:7">
      <c r="A65" s="432" t="s">
        <v>2351</v>
      </c>
      <c r="B65" s="432"/>
      <c r="C65" s="432"/>
      <c r="D65" s="432"/>
      <c r="E65" s="432"/>
      <c r="F65" s="432"/>
      <c r="G65" s="765" t="s">
        <v>2352</v>
      </c>
    </row>
    <row r="66" spans="1:7">
      <c r="A66" s="764" t="s">
        <v>2353</v>
      </c>
      <c r="B66" s="764"/>
      <c r="C66" s="764"/>
      <c r="D66" s="764"/>
      <c r="E66" s="764"/>
      <c r="F66" s="764"/>
      <c r="G66" s="764"/>
    </row>
    <row r="69" spans="1:7">
      <c r="A69" s="432"/>
      <c r="B69" s="432"/>
      <c r="C69" s="1457"/>
      <c r="D69" s="1457"/>
    </row>
    <row r="70" spans="1:7" ht="15.75">
      <c r="A70" s="788" t="s">
        <v>1588</v>
      </c>
      <c r="B70" s="764"/>
      <c r="C70" s="764"/>
      <c r="D70" s="764"/>
      <c r="E70" s="764"/>
      <c r="F70" s="764"/>
      <c r="G70" s="764"/>
    </row>
    <row r="72" spans="1:7" ht="15.75" thickBot="1">
      <c r="A72" s="793" t="str">
        <f>'Data Sheet'!$C$25</f>
        <v xml:space="preserve">KeySpan Gas East Corp./D/B/A National Grid </v>
      </c>
      <c r="B72" s="432"/>
      <c r="C72" s="432"/>
      <c r="D72" s="432"/>
      <c r="E72" s="432"/>
      <c r="F72" s="858" t="str">
        <f>'Data Sheet'!$C$40</f>
        <v>September 30, 2014</v>
      </c>
      <c r="G72" s="694" t="str">
        <f>'Data Sheet'!$C$38</f>
        <v>December 31, 2013</v>
      </c>
    </row>
    <row r="73" spans="1:7">
      <c r="A73" s="729"/>
      <c r="B73" s="730"/>
      <c r="C73" s="730"/>
      <c r="D73" s="730"/>
      <c r="E73" s="730"/>
      <c r="F73" s="730"/>
      <c r="G73" s="781"/>
    </row>
    <row r="74" spans="1:7">
      <c r="A74" s="768" t="s">
        <v>4180</v>
      </c>
      <c r="B74" s="764"/>
      <c r="C74" s="764"/>
      <c r="D74" s="764"/>
      <c r="E74" s="764"/>
      <c r="F74" s="764"/>
      <c r="G74" s="778"/>
    </row>
    <row r="75" spans="1:7">
      <c r="A75" s="735"/>
      <c r="B75" s="432"/>
      <c r="C75" s="432"/>
      <c r="D75" s="432"/>
      <c r="E75" s="432"/>
      <c r="F75" s="432"/>
      <c r="G75" s="746"/>
    </row>
    <row r="76" spans="1:7">
      <c r="A76" s="1426" t="s">
        <v>339</v>
      </c>
      <c r="B76" s="1427"/>
      <c r="C76" s="1428"/>
      <c r="D76" s="1284"/>
      <c r="E76" s="1429" t="s">
        <v>1032</v>
      </c>
      <c r="F76" s="1429" t="s">
        <v>1033</v>
      </c>
      <c r="G76" s="1430" t="s">
        <v>1034</v>
      </c>
    </row>
    <row r="77" spans="1:7">
      <c r="A77" s="1431" t="s">
        <v>342</v>
      </c>
      <c r="B77" s="1432" t="s">
        <v>1035</v>
      </c>
      <c r="C77" s="1433" t="s">
        <v>1036</v>
      </c>
      <c r="D77" s="1434" t="s">
        <v>1037</v>
      </c>
      <c r="E77" s="1434" t="s">
        <v>2346</v>
      </c>
      <c r="F77" s="1434" t="s">
        <v>2347</v>
      </c>
      <c r="G77" s="1435" t="s">
        <v>2348</v>
      </c>
    </row>
    <row r="78" spans="1:7">
      <c r="A78" s="1436"/>
      <c r="B78" s="783" t="s">
        <v>2004</v>
      </c>
      <c r="C78" s="1437" t="s">
        <v>2005</v>
      </c>
      <c r="D78" s="783" t="s">
        <v>2006</v>
      </c>
      <c r="E78" s="783" t="s">
        <v>2007</v>
      </c>
      <c r="F78" s="783" t="s">
        <v>959</v>
      </c>
      <c r="G78" s="1438" t="s">
        <v>960</v>
      </c>
    </row>
    <row r="79" spans="1:7">
      <c r="A79" s="1426">
        <v>1</v>
      </c>
      <c r="B79" s="1284"/>
      <c r="C79" s="1440"/>
      <c r="D79" s="1441"/>
      <c r="E79" s="1440"/>
      <c r="F79" s="1442" t="str">
        <f t="shared" ref="F79:F133" si="3">IF(ISERR(C79/E79*1000),"  ",C79/E79*1000)</f>
        <v xml:space="preserve">  </v>
      </c>
      <c r="G79" s="1443" t="str">
        <f t="shared" ref="G79:G133" si="4">IF(ISERR(D79/C79/1000),"  ",D79/C79/1000)</f>
        <v xml:space="preserve">  </v>
      </c>
    </row>
    <row r="80" spans="1:7">
      <c r="A80" s="1431">
        <f t="shared" ref="A80:A102" si="5">A79+1</f>
        <v>2</v>
      </c>
      <c r="B80" s="432"/>
      <c r="C80" s="1444"/>
      <c r="D80" s="1444"/>
      <c r="E80" s="1444"/>
      <c r="F80" s="1442" t="str">
        <f t="shared" si="3"/>
        <v xml:space="preserve">  </v>
      </c>
      <c r="G80" s="1445" t="str">
        <f t="shared" si="4"/>
        <v xml:space="preserve">  </v>
      </c>
    </row>
    <row r="81" spans="1:7">
      <c r="A81" s="1431">
        <f t="shared" si="5"/>
        <v>3</v>
      </c>
      <c r="B81" s="432"/>
      <c r="C81" s="1444"/>
      <c r="D81" s="1444"/>
      <c r="E81" s="1444"/>
      <c r="F81" s="1442" t="str">
        <f t="shared" si="3"/>
        <v xml:space="preserve">  </v>
      </c>
      <c r="G81" s="1445" t="str">
        <f t="shared" si="4"/>
        <v xml:space="preserve">  </v>
      </c>
    </row>
    <row r="82" spans="1:7">
      <c r="A82" s="1431">
        <f t="shared" si="5"/>
        <v>4</v>
      </c>
      <c r="B82" s="432"/>
      <c r="C82" s="1444"/>
      <c r="D82" s="1444"/>
      <c r="E82" s="1444"/>
      <c r="F82" s="1442" t="str">
        <f t="shared" si="3"/>
        <v xml:space="preserve">  </v>
      </c>
      <c r="G82" s="1445" t="str">
        <f t="shared" si="4"/>
        <v xml:space="preserve">  </v>
      </c>
    </row>
    <row r="83" spans="1:7">
      <c r="A83" s="1431">
        <f t="shared" si="5"/>
        <v>5</v>
      </c>
      <c r="B83" s="432"/>
      <c r="C83" s="1444"/>
      <c r="D83" s="1444"/>
      <c r="E83" s="1444"/>
      <c r="F83" s="1442" t="str">
        <f t="shared" si="3"/>
        <v xml:space="preserve">  </v>
      </c>
      <c r="G83" s="1445" t="str">
        <f t="shared" si="4"/>
        <v xml:space="preserve">  </v>
      </c>
    </row>
    <row r="84" spans="1:7">
      <c r="A84" s="1431">
        <f t="shared" si="5"/>
        <v>6</v>
      </c>
      <c r="B84" s="432"/>
      <c r="C84" s="1444"/>
      <c r="D84" s="1444"/>
      <c r="E84" s="1444"/>
      <c r="F84" s="1442" t="str">
        <f t="shared" si="3"/>
        <v xml:space="preserve">  </v>
      </c>
      <c r="G84" s="1445" t="str">
        <f t="shared" si="4"/>
        <v xml:space="preserve">  </v>
      </c>
    </row>
    <row r="85" spans="1:7">
      <c r="A85" s="1431">
        <f t="shared" si="5"/>
        <v>7</v>
      </c>
      <c r="B85" s="432"/>
      <c r="C85" s="1444"/>
      <c r="D85" s="1444"/>
      <c r="E85" s="1444"/>
      <c r="F85" s="1442" t="str">
        <f t="shared" si="3"/>
        <v xml:space="preserve">  </v>
      </c>
      <c r="G85" s="1445" t="str">
        <f t="shared" si="4"/>
        <v xml:space="preserve">  </v>
      </c>
    </row>
    <row r="86" spans="1:7">
      <c r="A86" s="1431">
        <f t="shared" si="5"/>
        <v>8</v>
      </c>
      <c r="B86" s="432"/>
      <c r="C86" s="1444"/>
      <c r="D86" s="1444"/>
      <c r="E86" s="1444"/>
      <c r="F86" s="1442" t="str">
        <f t="shared" si="3"/>
        <v xml:space="preserve">  </v>
      </c>
      <c r="G86" s="1445" t="str">
        <f t="shared" si="4"/>
        <v xml:space="preserve">  </v>
      </c>
    </row>
    <row r="87" spans="1:7">
      <c r="A87" s="1431">
        <f t="shared" si="5"/>
        <v>9</v>
      </c>
      <c r="B87" s="432"/>
      <c r="C87" s="1444"/>
      <c r="D87" s="1444"/>
      <c r="E87" s="1444"/>
      <c r="F87" s="1442" t="str">
        <f t="shared" si="3"/>
        <v xml:space="preserve">  </v>
      </c>
      <c r="G87" s="1445" t="str">
        <f t="shared" si="4"/>
        <v xml:space="preserve">  </v>
      </c>
    </row>
    <row r="88" spans="1:7">
      <c r="A88" s="1431">
        <f t="shared" si="5"/>
        <v>10</v>
      </c>
      <c r="B88" s="432"/>
      <c r="C88" s="1444"/>
      <c r="D88" s="1444"/>
      <c r="E88" s="1444"/>
      <c r="F88" s="1442" t="str">
        <f t="shared" si="3"/>
        <v xml:space="preserve">  </v>
      </c>
      <c r="G88" s="1445" t="str">
        <f t="shared" si="4"/>
        <v xml:space="preserve">  </v>
      </c>
    </row>
    <row r="89" spans="1:7">
      <c r="A89" s="1431">
        <f t="shared" si="5"/>
        <v>11</v>
      </c>
      <c r="B89" s="432"/>
      <c r="C89" s="1444"/>
      <c r="D89" s="1444"/>
      <c r="E89" s="1444"/>
      <c r="F89" s="1442" t="str">
        <f t="shared" si="3"/>
        <v xml:space="preserve">  </v>
      </c>
      <c r="G89" s="1445" t="str">
        <f t="shared" si="4"/>
        <v xml:space="preserve">  </v>
      </c>
    </row>
    <row r="90" spans="1:7">
      <c r="A90" s="1431">
        <f t="shared" si="5"/>
        <v>12</v>
      </c>
      <c r="B90" s="432"/>
      <c r="C90" s="1444"/>
      <c r="D90" s="1444"/>
      <c r="E90" s="1444"/>
      <c r="F90" s="1442" t="str">
        <f t="shared" si="3"/>
        <v xml:space="preserve">  </v>
      </c>
      <c r="G90" s="1445" t="str">
        <f t="shared" si="4"/>
        <v xml:space="preserve">  </v>
      </c>
    </row>
    <row r="91" spans="1:7">
      <c r="A91" s="1431">
        <f t="shared" si="5"/>
        <v>13</v>
      </c>
      <c r="B91" s="432"/>
      <c r="C91" s="1444"/>
      <c r="D91" s="1444"/>
      <c r="E91" s="1444"/>
      <c r="F91" s="1442" t="str">
        <f t="shared" si="3"/>
        <v xml:space="preserve">  </v>
      </c>
      <c r="G91" s="1445" t="str">
        <f t="shared" si="4"/>
        <v xml:space="preserve">  </v>
      </c>
    </row>
    <row r="92" spans="1:7">
      <c r="A92" s="1431">
        <f t="shared" si="5"/>
        <v>14</v>
      </c>
      <c r="B92" s="432"/>
      <c r="C92" s="1444"/>
      <c r="D92" s="1444"/>
      <c r="E92" s="1444"/>
      <c r="F92" s="1442" t="str">
        <f t="shared" si="3"/>
        <v xml:space="preserve">  </v>
      </c>
      <c r="G92" s="1445" t="str">
        <f t="shared" si="4"/>
        <v xml:space="preserve">  </v>
      </c>
    </row>
    <row r="93" spans="1:7">
      <c r="A93" s="1431">
        <f t="shared" si="5"/>
        <v>15</v>
      </c>
      <c r="B93" s="432"/>
      <c r="C93" s="1444"/>
      <c r="D93" s="1444"/>
      <c r="E93" s="1444"/>
      <c r="F93" s="1442" t="str">
        <f t="shared" si="3"/>
        <v xml:space="preserve">  </v>
      </c>
      <c r="G93" s="1445" t="str">
        <f t="shared" si="4"/>
        <v xml:space="preserve">  </v>
      </c>
    </row>
    <row r="94" spans="1:7">
      <c r="A94" s="1431">
        <f t="shared" si="5"/>
        <v>16</v>
      </c>
      <c r="B94" s="432"/>
      <c r="C94" s="1444"/>
      <c r="D94" s="1444"/>
      <c r="E94" s="1444"/>
      <c r="F94" s="1442" t="str">
        <f t="shared" si="3"/>
        <v xml:space="preserve">  </v>
      </c>
      <c r="G94" s="1445" t="str">
        <f t="shared" si="4"/>
        <v xml:space="preserve">  </v>
      </c>
    </row>
    <row r="95" spans="1:7">
      <c r="A95" s="1431">
        <f t="shared" si="5"/>
        <v>17</v>
      </c>
      <c r="B95" s="432"/>
      <c r="C95" s="1444"/>
      <c r="D95" s="1444"/>
      <c r="E95" s="1444"/>
      <c r="F95" s="1442" t="str">
        <f t="shared" si="3"/>
        <v xml:space="preserve">  </v>
      </c>
      <c r="G95" s="1445" t="str">
        <f t="shared" si="4"/>
        <v xml:space="preserve">  </v>
      </c>
    </row>
    <row r="96" spans="1:7">
      <c r="A96" s="1431">
        <f t="shared" si="5"/>
        <v>18</v>
      </c>
      <c r="B96" s="432"/>
      <c r="C96" s="1444"/>
      <c r="D96" s="1444"/>
      <c r="E96" s="1444"/>
      <c r="F96" s="1442" t="str">
        <f t="shared" si="3"/>
        <v xml:space="preserve">  </v>
      </c>
      <c r="G96" s="1445" t="str">
        <f t="shared" si="4"/>
        <v xml:space="preserve">  </v>
      </c>
    </row>
    <row r="97" spans="1:7">
      <c r="A97" s="1431">
        <f t="shared" si="5"/>
        <v>19</v>
      </c>
      <c r="B97" s="432"/>
      <c r="C97" s="1444"/>
      <c r="D97" s="1444"/>
      <c r="E97" s="1444"/>
      <c r="F97" s="1442" t="str">
        <f t="shared" si="3"/>
        <v xml:space="preserve">  </v>
      </c>
      <c r="G97" s="1445" t="str">
        <f t="shared" si="4"/>
        <v xml:space="preserve">  </v>
      </c>
    </row>
    <row r="98" spans="1:7">
      <c r="A98" s="1431">
        <f t="shared" si="5"/>
        <v>20</v>
      </c>
      <c r="B98" s="432"/>
      <c r="C98" s="1444"/>
      <c r="D98" s="1444"/>
      <c r="E98" s="1444"/>
      <c r="F98" s="1442" t="str">
        <f t="shared" si="3"/>
        <v xml:space="preserve">  </v>
      </c>
      <c r="G98" s="1445" t="str">
        <f t="shared" si="4"/>
        <v xml:space="preserve">  </v>
      </c>
    </row>
    <row r="99" spans="1:7">
      <c r="A99" s="1431">
        <f t="shared" si="5"/>
        <v>21</v>
      </c>
      <c r="B99" s="432"/>
      <c r="C99" s="1444"/>
      <c r="D99" s="1444"/>
      <c r="E99" s="1444"/>
      <c r="F99" s="1442" t="str">
        <f t="shared" si="3"/>
        <v xml:space="preserve">  </v>
      </c>
      <c r="G99" s="1445" t="str">
        <f t="shared" si="4"/>
        <v xml:space="preserve">  </v>
      </c>
    </row>
    <row r="100" spans="1:7">
      <c r="A100" s="1431">
        <f t="shared" si="5"/>
        <v>22</v>
      </c>
      <c r="B100" s="432"/>
      <c r="C100" s="1444"/>
      <c r="D100" s="1444"/>
      <c r="E100" s="1444"/>
      <c r="F100" s="1442" t="str">
        <f t="shared" si="3"/>
        <v xml:space="preserve">  </v>
      </c>
      <c r="G100" s="1445" t="str">
        <f t="shared" si="4"/>
        <v xml:space="preserve">  </v>
      </c>
    </row>
    <row r="101" spans="1:7">
      <c r="A101" s="1431">
        <f t="shared" si="5"/>
        <v>23</v>
      </c>
      <c r="B101" s="432"/>
      <c r="C101" s="1444"/>
      <c r="D101" s="1444"/>
      <c r="E101" s="1444"/>
      <c r="F101" s="1442" t="str">
        <f t="shared" si="3"/>
        <v xml:space="preserve">  </v>
      </c>
      <c r="G101" s="1445" t="str">
        <f t="shared" si="4"/>
        <v xml:space="preserve">  </v>
      </c>
    </row>
    <row r="102" spans="1:7">
      <c r="A102" s="1431">
        <f t="shared" si="5"/>
        <v>24</v>
      </c>
      <c r="B102" s="432"/>
      <c r="C102" s="1444"/>
      <c r="D102" s="1444"/>
      <c r="E102" s="1444"/>
      <c r="F102" s="1442" t="str">
        <f t="shared" si="3"/>
        <v xml:space="preserve">  </v>
      </c>
      <c r="G102" s="1445" t="str">
        <f t="shared" si="4"/>
        <v xml:space="preserve">  </v>
      </c>
    </row>
    <row r="103" spans="1:7">
      <c r="A103" s="1431">
        <v>25</v>
      </c>
      <c r="B103" s="432"/>
      <c r="C103" s="1444"/>
      <c r="D103" s="1444"/>
      <c r="E103" s="1444"/>
      <c r="F103" s="1442" t="str">
        <f t="shared" si="3"/>
        <v xml:space="preserve">  </v>
      </c>
      <c r="G103" s="1445" t="str">
        <f t="shared" si="4"/>
        <v xml:space="preserve">  </v>
      </c>
    </row>
    <row r="104" spans="1:7">
      <c r="A104" s="1431">
        <v>26</v>
      </c>
      <c r="B104" s="432"/>
      <c r="C104" s="1444"/>
      <c r="D104" s="1444"/>
      <c r="E104" s="1444"/>
      <c r="F104" s="1442" t="str">
        <f t="shared" si="3"/>
        <v xml:space="preserve">  </v>
      </c>
      <c r="G104" s="1445" t="str">
        <f t="shared" si="4"/>
        <v xml:space="preserve">  </v>
      </c>
    </row>
    <row r="105" spans="1:7">
      <c r="A105" s="1431">
        <v>27</v>
      </c>
      <c r="B105" s="432"/>
      <c r="C105" s="1444"/>
      <c r="D105" s="1444"/>
      <c r="E105" s="1444"/>
      <c r="F105" s="1442" t="str">
        <f t="shared" si="3"/>
        <v xml:space="preserve">  </v>
      </c>
      <c r="G105" s="1445" t="str">
        <f t="shared" si="4"/>
        <v xml:space="preserve">  </v>
      </c>
    </row>
    <row r="106" spans="1:7">
      <c r="A106" s="1431">
        <v>28</v>
      </c>
      <c r="B106" s="432"/>
      <c r="C106" s="1444"/>
      <c r="D106" s="1444"/>
      <c r="E106" s="1444"/>
      <c r="F106" s="1442" t="str">
        <f t="shared" si="3"/>
        <v xml:space="preserve">  </v>
      </c>
      <c r="G106" s="1445" t="str">
        <f t="shared" si="4"/>
        <v xml:space="preserve">  </v>
      </c>
    </row>
    <row r="107" spans="1:7">
      <c r="A107" s="1431">
        <v>29</v>
      </c>
      <c r="B107" s="432"/>
      <c r="C107" s="1444"/>
      <c r="D107" s="1444"/>
      <c r="E107" s="1444"/>
      <c r="F107" s="1442" t="str">
        <f t="shared" si="3"/>
        <v xml:space="preserve">  </v>
      </c>
      <c r="G107" s="1445" t="str">
        <f t="shared" si="4"/>
        <v xml:space="preserve">  </v>
      </c>
    </row>
    <row r="108" spans="1:7">
      <c r="A108" s="1431">
        <v>30</v>
      </c>
      <c r="B108" s="432"/>
      <c r="C108" s="1444"/>
      <c r="D108" s="1444"/>
      <c r="E108" s="1444"/>
      <c r="F108" s="1442" t="str">
        <f t="shared" si="3"/>
        <v xml:space="preserve">  </v>
      </c>
      <c r="G108" s="1445" t="str">
        <f t="shared" si="4"/>
        <v xml:space="preserve">  </v>
      </c>
    </row>
    <row r="109" spans="1:7">
      <c r="A109" s="1431">
        <v>31</v>
      </c>
      <c r="B109" s="432"/>
      <c r="C109" s="1444"/>
      <c r="D109" s="1444"/>
      <c r="E109" s="1444"/>
      <c r="F109" s="1442" t="str">
        <f t="shared" si="3"/>
        <v xml:space="preserve">  </v>
      </c>
      <c r="G109" s="1445" t="str">
        <f t="shared" si="4"/>
        <v xml:space="preserve">  </v>
      </c>
    </row>
    <row r="110" spans="1:7">
      <c r="A110" s="1431">
        <v>32</v>
      </c>
      <c r="B110" s="432"/>
      <c r="C110" s="1444"/>
      <c r="D110" s="1444"/>
      <c r="E110" s="1444"/>
      <c r="F110" s="1442" t="str">
        <f t="shared" si="3"/>
        <v xml:space="preserve">  </v>
      </c>
      <c r="G110" s="1445" t="str">
        <f t="shared" si="4"/>
        <v xml:space="preserve">  </v>
      </c>
    </row>
    <row r="111" spans="1:7">
      <c r="A111" s="1431">
        <v>33</v>
      </c>
      <c r="B111" s="432"/>
      <c r="C111" s="1444"/>
      <c r="D111" s="1444"/>
      <c r="E111" s="1444"/>
      <c r="F111" s="1442" t="str">
        <f t="shared" si="3"/>
        <v xml:space="preserve">  </v>
      </c>
      <c r="G111" s="1445" t="str">
        <f t="shared" si="4"/>
        <v xml:space="preserve">  </v>
      </c>
    </row>
    <row r="112" spans="1:7">
      <c r="A112" s="1431">
        <v>34</v>
      </c>
      <c r="B112" s="432"/>
      <c r="C112" s="1444"/>
      <c r="D112" s="1444"/>
      <c r="E112" s="1444"/>
      <c r="F112" s="1442" t="str">
        <f t="shared" si="3"/>
        <v xml:space="preserve">  </v>
      </c>
      <c r="G112" s="1445" t="str">
        <f t="shared" si="4"/>
        <v xml:space="preserve">  </v>
      </c>
    </row>
    <row r="113" spans="1:7">
      <c r="A113" s="1431">
        <v>35</v>
      </c>
      <c r="B113" s="432"/>
      <c r="C113" s="1444"/>
      <c r="D113" s="1444"/>
      <c r="E113" s="1444"/>
      <c r="F113" s="1442" t="str">
        <f t="shared" si="3"/>
        <v xml:space="preserve">  </v>
      </c>
      <c r="G113" s="1445" t="str">
        <f t="shared" si="4"/>
        <v xml:space="preserve">  </v>
      </c>
    </row>
    <row r="114" spans="1:7">
      <c r="A114" s="1431">
        <v>36</v>
      </c>
      <c r="B114" s="432"/>
      <c r="C114" s="1444"/>
      <c r="D114" s="1444"/>
      <c r="E114" s="1444"/>
      <c r="F114" s="1442" t="str">
        <f t="shared" si="3"/>
        <v xml:space="preserve">  </v>
      </c>
      <c r="G114" s="1445" t="str">
        <f t="shared" si="4"/>
        <v xml:space="preserve">  </v>
      </c>
    </row>
    <row r="115" spans="1:7">
      <c r="A115" s="1431">
        <v>37</v>
      </c>
      <c r="B115" s="432"/>
      <c r="C115" s="1444"/>
      <c r="D115" s="1444"/>
      <c r="E115" s="1444"/>
      <c r="F115" s="1442" t="str">
        <f t="shared" si="3"/>
        <v xml:space="preserve">  </v>
      </c>
      <c r="G115" s="1445" t="str">
        <f t="shared" si="4"/>
        <v xml:space="preserve">  </v>
      </c>
    </row>
    <row r="116" spans="1:7">
      <c r="A116" s="1431">
        <v>38</v>
      </c>
      <c r="B116" s="432"/>
      <c r="C116" s="1444"/>
      <c r="D116" s="1444"/>
      <c r="E116" s="1444"/>
      <c r="F116" s="1442" t="str">
        <f t="shared" si="3"/>
        <v xml:space="preserve">  </v>
      </c>
      <c r="G116" s="1445" t="str">
        <f t="shared" si="4"/>
        <v xml:space="preserve">  </v>
      </c>
    </row>
    <row r="117" spans="1:7">
      <c r="A117" s="1431">
        <v>39</v>
      </c>
      <c r="B117" s="432"/>
      <c r="C117" s="1444"/>
      <c r="D117" s="1444"/>
      <c r="E117" s="1444"/>
      <c r="F117" s="1442" t="str">
        <f t="shared" si="3"/>
        <v xml:space="preserve">  </v>
      </c>
      <c r="G117" s="1445" t="str">
        <f t="shared" si="4"/>
        <v xml:space="preserve">  </v>
      </c>
    </row>
    <row r="118" spans="1:7">
      <c r="A118" s="1431">
        <v>40</v>
      </c>
      <c r="B118" s="432"/>
      <c r="C118" s="1444"/>
      <c r="D118" s="1444"/>
      <c r="E118" s="1444"/>
      <c r="F118" s="1442" t="str">
        <f t="shared" si="3"/>
        <v xml:space="preserve">  </v>
      </c>
      <c r="G118" s="1445" t="str">
        <f t="shared" si="4"/>
        <v xml:space="preserve">  </v>
      </c>
    </row>
    <row r="119" spans="1:7">
      <c r="A119" s="1431">
        <v>41</v>
      </c>
      <c r="B119" s="432"/>
      <c r="C119" s="1444"/>
      <c r="D119" s="1444"/>
      <c r="E119" s="1444"/>
      <c r="F119" s="1442" t="str">
        <f t="shared" si="3"/>
        <v xml:space="preserve">  </v>
      </c>
      <c r="G119" s="1445" t="str">
        <f t="shared" si="4"/>
        <v xml:space="preserve">  </v>
      </c>
    </row>
    <row r="120" spans="1:7">
      <c r="A120" s="1431">
        <f t="shared" ref="A120:A133" si="6">A119+1</f>
        <v>42</v>
      </c>
      <c r="B120" s="432"/>
      <c r="C120" s="1444"/>
      <c r="D120" s="1444"/>
      <c r="E120" s="1444"/>
      <c r="F120" s="1442" t="str">
        <f t="shared" si="3"/>
        <v xml:space="preserve">  </v>
      </c>
      <c r="G120" s="1445" t="str">
        <f t="shared" si="4"/>
        <v xml:space="preserve">  </v>
      </c>
    </row>
    <row r="121" spans="1:7">
      <c r="A121" s="1431">
        <f t="shared" si="6"/>
        <v>43</v>
      </c>
      <c r="B121" s="432"/>
      <c r="C121" s="1444"/>
      <c r="D121" s="1444"/>
      <c r="E121" s="1444"/>
      <c r="F121" s="1442" t="str">
        <f t="shared" si="3"/>
        <v xml:space="preserve">  </v>
      </c>
      <c r="G121" s="1445" t="str">
        <f t="shared" si="4"/>
        <v xml:space="preserve">  </v>
      </c>
    </row>
    <row r="122" spans="1:7">
      <c r="A122" s="1431">
        <f t="shared" si="6"/>
        <v>44</v>
      </c>
      <c r="B122" s="432"/>
      <c r="C122" s="1444"/>
      <c r="D122" s="1444"/>
      <c r="E122" s="1444"/>
      <c r="F122" s="1442" t="str">
        <f t="shared" si="3"/>
        <v xml:space="preserve">  </v>
      </c>
      <c r="G122" s="1445" t="str">
        <f t="shared" si="4"/>
        <v xml:space="preserve">  </v>
      </c>
    </row>
    <row r="123" spans="1:7">
      <c r="A123" s="1431">
        <f t="shared" si="6"/>
        <v>45</v>
      </c>
      <c r="B123" s="432"/>
      <c r="C123" s="1444"/>
      <c r="D123" s="1444"/>
      <c r="E123" s="1444"/>
      <c r="F123" s="1442" t="str">
        <f t="shared" si="3"/>
        <v xml:space="preserve">  </v>
      </c>
      <c r="G123" s="1445" t="str">
        <f t="shared" si="4"/>
        <v xml:space="preserve">  </v>
      </c>
    </row>
    <row r="124" spans="1:7">
      <c r="A124" s="1431">
        <f t="shared" si="6"/>
        <v>46</v>
      </c>
      <c r="B124" s="432"/>
      <c r="C124" s="1444"/>
      <c r="D124" s="1444"/>
      <c r="E124" s="1444"/>
      <c r="F124" s="1442" t="str">
        <f t="shared" si="3"/>
        <v xml:space="preserve">  </v>
      </c>
      <c r="G124" s="1445" t="str">
        <f t="shared" si="4"/>
        <v xml:space="preserve">  </v>
      </c>
    </row>
    <row r="125" spans="1:7">
      <c r="A125" s="1431">
        <f t="shared" si="6"/>
        <v>47</v>
      </c>
      <c r="B125" s="432"/>
      <c r="C125" s="1444"/>
      <c r="D125" s="1444"/>
      <c r="E125" s="1444"/>
      <c r="F125" s="1442" t="str">
        <f t="shared" si="3"/>
        <v xml:space="preserve">  </v>
      </c>
      <c r="G125" s="1445" t="str">
        <f t="shared" si="4"/>
        <v xml:space="preserve">  </v>
      </c>
    </row>
    <row r="126" spans="1:7">
      <c r="A126" s="1431">
        <f t="shared" si="6"/>
        <v>48</v>
      </c>
      <c r="B126" s="432"/>
      <c r="C126" s="1444"/>
      <c r="D126" s="1444"/>
      <c r="E126" s="1444"/>
      <c r="F126" s="1442" t="str">
        <f t="shared" si="3"/>
        <v xml:space="preserve">  </v>
      </c>
      <c r="G126" s="1445" t="str">
        <f t="shared" si="4"/>
        <v xml:space="preserve">  </v>
      </c>
    </row>
    <row r="127" spans="1:7">
      <c r="A127" s="1431">
        <f t="shared" si="6"/>
        <v>49</v>
      </c>
      <c r="B127" s="432"/>
      <c r="C127" s="1444"/>
      <c r="D127" s="1444"/>
      <c r="E127" s="1444"/>
      <c r="F127" s="1442" t="str">
        <f t="shared" si="3"/>
        <v xml:space="preserve">  </v>
      </c>
      <c r="G127" s="1445" t="str">
        <f t="shared" si="4"/>
        <v xml:space="preserve">  </v>
      </c>
    </row>
    <row r="128" spans="1:7">
      <c r="A128" s="1431">
        <f t="shared" si="6"/>
        <v>50</v>
      </c>
      <c r="B128" s="432"/>
      <c r="C128" s="1444"/>
      <c r="D128" s="1444"/>
      <c r="E128" s="1444"/>
      <c r="F128" s="1442" t="str">
        <f t="shared" si="3"/>
        <v xml:space="preserve">  </v>
      </c>
      <c r="G128" s="1445" t="str">
        <f t="shared" si="4"/>
        <v xml:space="preserve">  </v>
      </c>
    </row>
    <row r="129" spans="1:7">
      <c r="A129" s="1431">
        <f t="shared" si="6"/>
        <v>51</v>
      </c>
      <c r="B129" s="432"/>
      <c r="C129" s="1444"/>
      <c r="D129" s="1444"/>
      <c r="E129" s="1444"/>
      <c r="F129" s="1442" t="str">
        <f t="shared" si="3"/>
        <v xml:space="preserve">  </v>
      </c>
      <c r="G129" s="1445" t="str">
        <f t="shared" si="4"/>
        <v xml:space="preserve">  </v>
      </c>
    </row>
    <row r="130" spans="1:7">
      <c r="A130" s="1431">
        <f t="shared" si="6"/>
        <v>52</v>
      </c>
      <c r="B130" s="432"/>
      <c r="C130" s="1444"/>
      <c r="D130" s="1444"/>
      <c r="E130" s="1444"/>
      <c r="F130" s="1442" t="str">
        <f t="shared" si="3"/>
        <v xml:space="preserve">  </v>
      </c>
      <c r="G130" s="1445" t="str">
        <f t="shared" si="4"/>
        <v xml:space="preserve">  </v>
      </c>
    </row>
    <row r="131" spans="1:7">
      <c r="A131" s="1431">
        <f t="shared" si="6"/>
        <v>53</v>
      </c>
      <c r="B131" s="432"/>
      <c r="C131" s="1444"/>
      <c r="D131" s="1444"/>
      <c r="E131" s="1444"/>
      <c r="F131" s="1442" t="str">
        <f t="shared" si="3"/>
        <v xml:space="preserve">  </v>
      </c>
      <c r="G131" s="1445" t="str">
        <f t="shared" si="4"/>
        <v xml:space="preserve">  </v>
      </c>
    </row>
    <row r="132" spans="1:7">
      <c r="A132" s="1431">
        <f t="shared" si="6"/>
        <v>54</v>
      </c>
      <c r="B132" s="754"/>
      <c r="C132" s="1447"/>
      <c r="D132" s="1447"/>
      <c r="E132" s="1447"/>
      <c r="F132" s="1442" t="str">
        <f t="shared" si="3"/>
        <v xml:space="preserve">  </v>
      </c>
      <c r="G132" s="1445" t="str">
        <f t="shared" si="4"/>
        <v xml:space="preserve">  </v>
      </c>
    </row>
    <row r="133" spans="1:7" ht="15.75" thickBot="1">
      <c r="A133" s="1458">
        <f t="shared" si="6"/>
        <v>55</v>
      </c>
      <c r="B133" s="1459" t="s">
        <v>2349</v>
      </c>
      <c r="C133" s="1460">
        <f>SUM(C79:C132)</f>
        <v>0</v>
      </c>
      <c r="D133" s="1461">
        <f>SUM(D79:D132)</f>
        <v>0</v>
      </c>
      <c r="E133" s="1455">
        <f>SUM(E79:E132)</f>
        <v>0</v>
      </c>
      <c r="F133" s="1455" t="str">
        <f t="shared" si="3"/>
        <v xml:space="preserve">  </v>
      </c>
      <c r="G133" s="1456" t="str">
        <f t="shared" si="4"/>
        <v xml:space="preserve">  </v>
      </c>
    </row>
    <row r="135" spans="1:7">
      <c r="A135" s="764" t="s">
        <v>2354</v>
      </c>
      <c r="B135" s="764"/>
      <c r="C135" s="764"/>
      <c r="D135" s="764"/>
      <c r="E135" s="764"/>
      <c r="F135" s="764"/>
      <c r="G135" s="764"/>
    </row>
  </sheetData>
  <mergeCells count="9">
    <mergeCell ref="B17:D17"/>
    <mergeCell ref="B5:D5"/>
    <mergeCell ref="B6:D6"/>
    <mergeCell ref="B7:D7"/>
    <mergeCell ref="B8:D8"/>
    <mergeCell ref="B10:D10"/>
    <mergeCell ref="B14:D14"/>
    <mergeCell ref="B15:D15"/>
    <mergeCell ref="B16:D16"/>
  </mergeCells>
  <phoneticPr fontId="0" type="noConversion"/>
  <printOptions horizontalCentered="1" verticalCentered="1"/>
  <pageMargins left="0.5" right="0.5" top="0.5" bottom="0.5" header="0" footer="0"/>
  <pageSetup scale="65" fitToWidth="2" fitToHeight="2" orientation="portrait" horizontalDpi="300" verticalDpi="300" r:id="rId1"/>
  <headerFooter alignWithMargins="0"/>
  <rowBreaks count="1" manualBreakCount="1">
    <brk id="66" max="16383" man="1"/>
  </rowBreaks>
</worksheet>
</file>

<file path=xl/worksheets/sheet52.xml><?xml version="1.0" encoding="utf-8"?>
<worksheet xmlns="http://schemas.openxmlformats.org/spreadsheetml/2006/main" xmlns:r="http://schemas.openxmlformats.org/officeDocument/2006/relationships">
  <sheetPr transitionEvaluation="1" codeName="Sheet52">
    <tabColor rgb="FF00B050"/>
  </sheetPr>
  <dimension ref="A1:O124"/>
  <sheetViews>
    <sheetView defaultGridColor="0" view="pageBreakPreview" topLeftCell="B1" colorId="22" zoomScale="60" zoomScaleNormal="70" workbookViewId="0">
      <selection activeCell="M10" sqref="M10"/>
    </sheetView>
  </sheetViews>
  <sheetFormatPr defaultColWidth="9.6640625" defaultRowHeight="15"/>
  <cols>
    <col min="1" max="1" width="4.6640625" style="694" customWidth="1"/>
    <col min="2" max="2" width="15.6640625" style="694" customWidth="1"/>
    <col min="3" max="3" width="21.21875" style="694" customWidth="1"/>
    <col min="4" max="5" width="13.6640625" style="694" customWidth="1"/>
    <col min="6" max="6" width="17.88671875" style="694" customWidth="1"/>
    <col min="7" max="8" width="13.6640625" style="694" customWidth="1"/>
    <col min="9" max="9" width="40.88671875" style="694" customWidth="1"/>
    <col min="10" max="10" width="22.6640625" style="694" customWidth="1"/>
    <col min="11" max="11" width="14.6640625" style="694" customWidth="1"/>
    <col min="12" max="12" width="3.6640625" style="694" customWidth="1"/>
    <col min="13" max="13" width="15.109375" style="694" customWidth="1"/>
    <col min="14" max="14" width="16.6640625" style="694" customWidth="1"/>
    <col min="15" max="15" width="5.6640625" style="694" customWidth="1"/>
    <col min="16" max="16" width="4.6640625" style="694" customWidth="1"/>
    <col min="17" max="16384" width="9.6640625" style="694"/>
  </cols>
  <sheetData>
    <row r="1" spans="1:15">
      <c r="A1" s="922" t="s">
        <v>446</v>
      </c>
      <c r="B1" s="923"/>
      <c r="C1" s="1188"/>
      <c r="D1" s="923" t="s">
        <v>429</v>
      </c>
      <c r="E1" s="1188"/>
      <c r="F1" s="923" t="s">
        <v>448</v>
      </c>
      <c r="G1" s="1189" t="s">
        <v>449</v>
      </c>
      <c r="H1" s="1252"/>
      <c r="I1" s="922" t="s">
        <v>446</v>
      </c>
      <c r="J1" s="1189" t="s">
        <v>429</v>
      </c>
      <c r="K1" s="1188"/>
      <c r="L1" s="923" t="s">
        <v>448</v>
      </c>
      <c r="M1" s="1188"/>
      <c r="N1" s="923" t="s">
        <v>449</v>
      </c>
      <c r="O1" s="1252"/>
    </row>
    <row r="2" spans="1:15">
      <c r="A2" s="695" t="str">
        <f>'Data Sheet'!$C$25</f>
        <v xml:space="preserve">KeySpan Gas East Corp./D/B/A National Grid </v>
      </c>
      <c r="B2" s="95"/>
      <c r="C2" s="1167"/>
      <c r="D2" s="95" t="s">
        <v>3378</v>
      </c>
      <c r="E2" s="1167"/>
      <c r="F2" s="95" t="s">
        <v>450</v>
      </c>
      <c r="G2" s="1173"/>
      <c r="H2" s="791"/>
      <c r="I2" s="695" t="str">
        <f>'Data Sheet'!$C$25</f>
        <v xml:space="preserve">KeySpan Gas East Corp./D/B/A National Grid </v>
      </c>
      <c r="J2" s="95" t="s">
        <v>3378</v>
      </c>
      <c r="K2" s="1167"/>
      <c r="L2" s="95" t="s">
        <v>450</v>
      </c>
      <c r="M2" s="1167"/>
      <c r="N2" s="95"/>
      <c r="O2" s="791"/>
    </row>
    <row r="3" spans="1:15" ht="15" customHeight="1">
      <c r="A3" s="695"/>
      <c r="B3" s="95"/>
      <c r="C3" s="1167"/>
      <c r="D3" s="95" t="s">
        <v>3379</v>
      </c>
      <c r="E3" s="1167"/>
      <c r="F3" s="1335" t="str">
        <f>'Data Sheet'!$C$40</f>
        <v>September 30, 2014</v>
      </c>
      <c r="G3" s="1254" t="str">
        <f>'Data Sheet'!$C$38</f>
        <v>December 31, 2013</v>
      </c>
      <c r="H3" s="1397"/>
      <c r="I3" s="1289"/>
      <c r="J3" s="95" t="s">
        <v>3379</v>
      </c>
      <c r="K3" s="1167"/>
      <c r="L3" s="1335" t="str">
        <f>'Data Sheet'!$C$40</f>
        <v>September 30, 2014</v>
      </c>
      <c r="M3" s="1168"/>
      <c r="N3" s="432" t="str">
        <f>'Data Sheet'!$C$38</f>
        <v>December 31, 2013</v>
      </c>
      <c r="O3" s="875"/>
    </row>
    <row r="4" spans="1:15" ht="15" customHeight="1">
      <c r="A4" s="1172" t="s">
        <v>2355</v>
      </c>
      <c r="B4" s="939"/>
      <c r="C4" s="939"/>
      <c r="D4" s="939"/>
      <c r="E4" s="939"/>
      <c r="F4" s="939"/>
      <c r="G4" s="939"/>
      <c r="H4" s="940"/>
      <c r="I4" s="1172" t="s">
        <v>2356</v>
      </c>
      <c r="J4" s="939"/>
      <c r="K4" s="939"/>
      <c r="L4" s="939"/>
      <c r="M4" s="939"/>
      <c r="N4" s="939"/>
      <c r="O4" s="875"/>
    </row>
    <row r="5" spans="1:15">
      <c r="A5" s="695"/>
      <c r="B5" s="95"/>
      <c r="C5" s="95"/>
      <c r="D5" s="95"/>
      <c r="E5" s="95"/>
      <c r="F5" s="95"/>
      <c r="G5" s="95"/>
      <c r="H5" s="791"/>
      <c r="I5" s="1255"/>
      <c r="J5" s="1256"/>
      <c r="K5" s="1256"/>
      <c r="L5" s="1256"/>
      <c r="M5" s="1256"/>
      <c r="N5" s="1256"/>
      <c r="O5" s="791"/>
    </row>
    <row r="6" spans="1:15">
      <c r="A6" s="695" t="s">
        <v>602</v>
      </c>
      <c r="B6" s="95" t="s">
        <v>2357</v>
      </c>
      <c r="C6" s="95"/>
      <c r="D6" s="95"/>
      <c r="E6" s="95"/>
      <c r="F6" s="95"/>
      <c r="G6" s="95"/>
      <c r="H6" s="791"/>
      <c r="I6" s="695" t="s">
        <v>2358</v>
      </c>
      <c r="J6" s="95"/>
      <c r="K6" s="95"/>
      <c r="L6" s="95"/>
      <c r="M6" s="95"/>
      <c r="N6" s="95"/>
      <c r="O6" s="791"/>
    </row>
    <row r="7" spans="1:15">
      <c r="A7" s="695"/>
      <c r="B7" s="95" t="s">
        <v>2268</v>
      </c>
      <c r="C7" s="95"/>
      <c r="D7" s="95"/>
      <c r="E7" s="95"/>
      <c r="F7" s="95"/>
      <c r="G7" s="95"/>
      <c r="H7" s="791"/>
      <c r="I7" s="695" t="s">
        <v>1562</v>
      </c>
      <c r="J7" s="95"/>
      <c r="K7" s="95"/>
      <c r="L7" s="95"/>
      <c r="M7" s="95"/>
      <c r="N7" s="95"/>
      <c r="O7" s="791"/>
    </row>
    <row r="8" spans="1:15">
      <c r="A8" s="695"/>
      <c r="B8" s="95" t="s">
        <v>1563</v>
      </c>
      <c r="C8" s="95"/>
      <c r="D8" s="95"/>
      <c r="E8" s="95"/>
      <c r="F8" s="95"/>
      <c r="G8" s="95"/>
      <c r="H8" s="791"/>
      <c r="I8" s="695" t="s">
        <v>1564</v>
      </c>
      <c r="J8" s="95"/>
      <c r="K8" s="95"/>
      <c r="L8" s="95"/>
      <c r="M8" s="95"/>
      <c r="N8" s="95"/>
      <c r="O8" s="791"/>
    </row>
    <row r="9" spans="1:15">
      <c r="A9" s="695"/>
      <c r="B9" s="95" t="s">
        <v>1565</v>
      </c>
      <c r="C9" s="95"/>
      <c r="D9" s="95"/>
      <c r="E9" s="95"/>
      <c r="F9" s="95"/>
      <c r="G9" s="95"/>
      <c r="H9" s="791"/>
      <c r="I9" s="695" t="s">
        <v>1566</v>
      </c>
      <c r="J9" s="95"/>
      <c r="K9" s="95"/>
      <c r="L9" s="95"/>
      <c r="M9" s="95"/>
      <c r="N9" s="95"/>
      <c r="O9" s="791"/>
    </row>
    <row r="10" spans="1:15">
      <c r="A10" s="735"/>
      <c r="B10" s="432"/>
      <c r="C10" s="432"/>
      <c r="D10" s="432"/>
      <c r="E10" s="95"/>
      <c r="F10" s="95"/>
      <c r="G10" s="95"/>
      <c r="H10" s="791"/>
      <c r="I10" s="695" t="s">
        <v>1567</v>
      </c>
      <c r="J10" s="95"/>
      <c r="K10" s="95"/>
      <c r="L10" s="95"/>
      <c r="M10" s="95"/>
      <c r="N10" s="95"/>
      <c r="O10" s="791"/>
    </row>
    <row r="11" spans="1:15">
      <c r="A11" s="695" t="s">
        <v>832</v>
      </c>
      <c r="B11" s="95" t="s">
        <v>726</v>
      </c>
      <c r="C11" s="432"/>
      <c r="D11" s="432"/>
      <c r="E11" s="95"/>
      <c r="F11" s="95"/>
      <c r="G11" s="95"/>
      <c r="H11" s="791"/>
      <c r="I11" s="695" t="s">
        <v>1981</v>
      </c>
      <c r="J11" s="95"/>
      <c r="K11" s="95"/>
      <c r="L11" s="95"/>
      <c r="M11" s="95"/>
      <c r="N11" s="95"/>
      <c r="O11" s="791"/>
    </row>
    <row r="12" spans="1:15">
      <c r="A12" s="695"/>
      <c r="B12" s="95" t="s">
        <v>1982</v>
      </c>
      <c r="C12" s="432"/>
      <c r="D12" s="432"/>
      <c r="E12" s="95"/>
      <c r="F12" s="95"/>
      <c r="G12" s="95"/>
      <c r="H12" s="791"/>
      <c r="I12" s="695" t="s">
        <v>4442</v>
      </c>
      <c r="J12" s="95"/>
      <c r="K12" s="95"/>
      <c r="L12" s="95"/>
      <c r="M12" s="95"/>
      <c r="N12" s="95"/>
      <c r="O12" s="791"/>
    </row>
    <row r="13" spans="1:15">
      <c r="A13" s="695"/>
      <c r="B13" s="95"/>
      <c r="C13" s="432"/>
      <c r="D13" s="432"/>
      <c r="E13" s="95"/>
      <c r="F13" s="95"/>
      <c r="G13" s="95"/>
      <c r="H13" s="791"/>
      <c r="I13" s="695" t="s">
        <v>4443</v>
      </c>
      <c r="J13" s="95"/>
      <c r="K13" s="95"/>
      <c r="L13" s="95"/>
      <c r="M13" s="95"/>
      <c r="N13" s="95"/>
      <c r="O13" s="791"/>
    </row>
    <row r="14" spans="1:15">
      <c r="A14" s="695" t="s">
        <v>833</v>
      </c>
      <c r="B14" s="95" t="s">
        <v>4444</v>
      </c>
      <c r="C14" s="95"/>
      <c r="D14" s="95"/>
      <c r="E14" s="95"/>
      <c r="F14" s="95"/>
      <c r="G14" s="95"/>
      <c r="H14" s="791"/>
      <c r="I14" s="695" t="s">
        <v>4445</v>
      </c>
      <c r="J14" s="95"/>
      <c r="K14" s="95"/>
      <c r="L14" s="95"/>
      <c r="M14" s="95"/>
      <c r="N14" s="95"/>
      <c r="O14" s="791"/>
    </row>
    <row r="15" spans="1:15">
      <c r="A15" s="695"/>
      <c r="B15" s="95" t="s">
        <v>2969</v>
      </c>
      <c r="C15" s="95"/>
      <c r="D15" s="95"/>
      <c r="E15" s="95"/>
      <c r="F15" s="95"/>
      <c r="G15" s="95"/>
      <c r="H15" s="791"/>
      <c r="I15" s="695" t="s">
        <v>2970</v>
      </c>
      <c r="J15" s="95"/>
      <c r="K15" s="95"/>
      <c r="L15" s="95"/>
      <c r="M15" s="95"/>
      <c r="N15" s="95"/>
      <c r="O15" s="791"/>
    </row>
    <row r="16" spans="1:15">
      <c r="A16" s="695"/>
      <c r="B16" s="95" t="s">
        <v>2971</v>
      </c>
      <c r="C16" s="95"/>
      <c r="D16" s="95"/>
      <c r="E16" s="95"/>
      <c r="F16" s="95"/>
      <c r="G16" s="95"/>
      <c r="H16" s="791"/>
      <c r="I16" s="695" t="s">
        <v>2972</v>
      </c>
      <c r="J16" s="95"/>
      <c r="K16" s="95"/>
      <c r="L16" s="95"/>
      <c r="M16" s="95"/>
      <c r="N16" s="95"/>
      <c r="O16" s="791"/>
    </row>
    <row r="17" spans="1:15">
      <c r="A17" s="695"/>
      <c r="B17" s="95" t="s">
        <v>2973</v>
      </c>
      <c r="C17" s="95"/>
      <c r="D17" s="95"/>
      <c r="E17" s="95"/>
      <c r="F17" s="95"/>
      <c r="G17" s="95"/>
      <c r="H17" s="791"/>
      <c r="I17" s="695" t="s">
        <v>2974</v>
      </c>
      <c r="J17" s="95"/>
      <c r="K17" s="95"/>
      <c r="L17" s="95"/>
      <c r="M17" s="95"/>
      <c r="N17" s="95"/>
      <c r="O17" s="791"/>
    </row>
    <row r="18" spans="1:15">
      <c r="A18" s="695"/>
      <c r="B18" s="95" t="s">
        <v>4567</v>
      </c>
      <c r="C18" s="95"/>
      <c r="D18" s="95"/>
      <c r="E18" s="95"/>
      <c r="F18" s="95"/>
      <c r="G18" s="95"/>
      <c r="H18" s="791"/>
      <c r="I18" s="695" t="s">
        <v>4568</v>
      </c>
      <c r="J18" s="95"/>
      <c r="K18" s="95"/>
      <c r="L18" s="95"/>
      <c r="M18" s="95"/>
      <c r="N18" s="95"/>
      <c r="O18" s="791"/>
    </row>
    <row r="19" spans="1:15">
      <c r="A19" s="695"/>
      <c r="B19" s="95" t="s">
        <v>4006</v>
      </c>
      <c r="C19" s="95"/>
      <c r="D19" s="95"/>
      <c r="E19" s="95"/>
      <c r="F19" s="95"/>
      <c r="G19" s="95"/>
      <c r="H19" s="791"/>
      <c r="I19" s="695" t="s">
        <v>4007</v>
      </c>
      <c r="J19" s="95"/>
      <c r="K19" s="95"/>
      <c r="L19" s="95"/>
      <c r="M19" s="95"/>
      <c r="N19" s="95"/>
      <c r="O19" s="791"/>
    </row>
    <row r="20" spans="1:15">
      <c r="A20" s="695"/>
      <c r="B20" s="95" t="s">
        <v>4008</v>
      </c>
      <c r="C20" s="95"/>
      <c r="D20" s="95"/>
      <c r="E20" s="95"/>
      <c r="F20" s="95"/>
      <c r="G20" s="95"/>
      <c r="H20" s="791"/>
      <c r="I20" s="695" t="s">
        <v>4009</v>
      </c>
      <c r="J20" s="95"/>
      <c r="K20" s="95"/>
      <c r="L20" s="95"/>
      <c r="M20" s="95"/>
      <c r="N20" s="95"/>
      <c r="O20" s="791"/>
    </row>
    <row r="21" spans="1:15">
      <c r="A21" s="695"/>
      <c r="B21" s="95" t="s">
        <v>4010</v>
      </c>
      <c r="C21" s="95"/>
      <c r="D21" s="95"/>
      <c r="E21" s="95"/>
      <c r="F21" s="95"/>
      <c r="G21" s="95"/>
      <c r="H21" s="791"/>
      <c r="I21" s="695" t="s">
        <v>4011</v>
      </c>
      <c r="J21" s="95"/>
      <c r="K21" s="95"/>
      <c r="L21" s="95"/>
      <c r="M21" s="95"/>
      <c r="N21" s="95"/>
      <c r="O21" s="791"/>
    </row>
    <row r="22" spans="1:15">
      <c r="A22" s="695"/>
      <c r="B22" s="95" t="s">
        <v>2141</v>
      </c>
      <c r="C22" s="95"/>
      <c r="D22" s="95"/>
      <c r="E22" s="95"/>
      <c r="F22" s="95"/>
      <c r="G22" s="95"/>
      <c r="H22" s="791"/>
      <c r="I22" s="695" t="s">
        <v>2142</v>
      </c>
      <c r="J22" s="95"/>
      <c r="K22" s="95"/>
      <c r="L22" s="95"/>
      <c r="M22" s="95"/>
      <c r="N22" s="95"/>
      <c r="O22" s="791"/>
    </row>
    <row r="23" spans="1:15">
      <c r="A23" s="695"/>
      <c r="B23" s="95" t="s">
        <v>2337</v>
      </c>
      <c r="C23" s="95"/>
      <c r="D23" s="95"/>
      <c r="E23" s="95"/>
      <c r="F23" s="95"/>
      <c r="G23" s="95"/>
      <c r="H23" s="791"/>
      <c r="I23" s="695" t="s">
        <v>2338</v>
      </c>
      <c r="J23" s="95"/>
      <c r="K23" s="95"/>
      <c r="L23" s="95"/>
      <c r="M23" s="95"/>
      <c r="N23" s="95"/>
      <c r="O23" s="791"/>
    </row>
    <row r="24" spans="1:15">
      <c r="A24" s="695"/>
      <c r="B24" s="95" t="s">
        <v>3693</v>
      </c>
      <c r="C24" s="95"/>
      <c r="D24" s="95"/>
      <c r="E24" s="95"/>
      <c r="F24" s="95"/>
      <c r="G24" s="95"/>
      <c r="H24" s="791"/>
      <c r="I24" s="695" t="s">
        <v>3694</v>
      </c>
      <c r="J24" s="95"/>
      <c r="K24" s="95"/>
      <c r="L24" s="95"/>
      <c r="M24" s="95"/>
      <c r="N24" s="95"/>
      <c r="O24" s="791"/>
    </row>
    <row r="25" spans="1:15">
      <c r="A25" s="695"/>
      <c r="B25" s="95" t="s">
        <v>3695</v>
      </c>
      <c r="C25" s="95"/>
      <c r="D25" s="95"/>
      <c r="E25" s="95"/>
      <c r="F25" s="95"/>
      <c r="G25" s="95"/>
      <c r="H25" s="791"/>
      <c r="I25" s="695" t="s">
        <v>3696</v>
      </c>
      <c r="J25" s="95"/>
      <c r="K25" s="95"/>
      <c r="L25" s="95"/>
      <c r="M25" s="95"/>
      <c r="N25" s="95"/>
      <c r="O25" s="791"/>
    </row>
    <row r="26" spans="1:15">
      <c r="A26" s="695"/>
      <c r="B26" s="95" t="s">
        <v>3697</v>
      </c>
      <c r="C26" s="95"/>
      <c r="D26" s="95"/>
      <c r="E26" s="95"/>
      <c r="F26" s="95"/>
      <c r="G26" s="95"/>
      <c r="H26" s="791"/>
      <c r="I26" s="695" t="s">
        <v>3698</v>
      </c>
      <c r="J26" s="95"/>
      <c r="K26" s="95"/>
      <c r="L26" s="95"/>
      <c r="M26" s="95"/>
      <c r="N26" s="95"/>
      <c r="O26" s="791"/>
    </row>
    <row r="27" spans="1:15">
      <c r="A27" s="695"/>
      <c r="B27" s="95" t="s">
        <v>3699</v>
      </c>
      <c r="C27" s="95"/>
      <c r="D27" s="95"/>
      <c r="E27" s="95"/>
      <c r="F27" s="95"/>
      <c r="G27" s="95"/>
      <c r="H27" s="791"/>
      <c r="I27" s="695" t="s">
        <v>3700</v>
      </c>
      <c r="J27" s="95"/>
      <c r="K27" s="95"/>
      <c r="L27" s="95"/>
      <c r="M27" s="95"/>
      <c r="N27" s="95"/>
      <c r="O27" s="791"/>
    </row>
    <row r="28" spans="1:15">
      <c r="A28" s="695"/>
      <c r="B28" s="95" t="s">
        <v>2662</v>
      </c>
      <c r="C28" s="95"/>
      <c r="D28" s="95"/>
      <c r="E28" s="95"/>
      <c r="F28" s="95"/>
      <c r="G28" s="95"/>
      <c r="H28" s="791"/>
      <c r="I28" s="695" t="s">
        <v>2663</v>
      </c>
      <c r="J28" s="95"/>
      <c r="K28" s="95"/>
      <c r="L28" s="95"/>
      <c r="M28" s="95"/>
      <c r="N28" s="95"/>
      <c r="O28" s="791"/>
    </row>
    <row r="29" spans="1:15">
      <c r="A29" s="695"/>
      <c r="B29" s="95" t="s">
        <v>2664</v>
      </c>
      <c r="C29" s="95"/>
      <c r="D29" s="95"/>
      <c r="E29" s="95"/>
      <c r="F29" s="95"/>
      <c r="G29" s="95"/>
      <c r="H29" s="791"/>
      <c r="I29" s="695" t="s">
        <v>3471</v>
      </c>
      <c r="J29" s="95"/>
      <c r="K29" s="95"/>
      <c r="L29" s="95"/>
      <c r="M29" s="95"/>
      <c r="N29" s="95"/>
      <c r="O29" s="791"/>
    </row>
    <row r="30" spans="1:15">
      <c r="A30" s="695"/>
      <c r="B30" s="95" t="s">
        <v>3627</v>
      </c>
      <c r="C30" s="95"/>
      <c r="D30" s="95"/>
      <c r="E30" s="95"/>
      <c r="F30" s="95"/>
      <c r="G30" s="95"/>
      <c r="H30" s="791"/>
      <c r="I30" s="695" t="s">
        <v>3628</v>
      </c>
      <c r="J30" s="95"/>
      <c r="K30" s="95"/>
      <c r="L30" s="95"/>
      <c r="M30" s="95"/>
      <c r="N30" s="95"/>
      <c r="O30" s="791"/>
    </row>
    <row r="31" spans="1:15">
      <c r="A31" s="695"/>
      <c r="B31" s="95" t="s">
        <v>3629</v>
      </c>
      <c r="C31" s="95"/>
      <c r="D31" s="95"/>
      <c r="E31" s="95"/>
      <c r="F31" s="95"/>
      <c r="G31" s="95"/>
      <c r="H31" s="791"/>
      <c r="I31" s="695" t="s">
        <v>3630</v>
      </c>
      <c r="J31" s="95"/>
      <c r="K31" s="95"/>
      <c r="L31" s="95"/>
      <c r="M31" s="95"/>
      <c r="N31" s="95"/>
      <c r="O31" s="791"/>
    </row>
    <row r="32" spans="1:15">
      <c r="A32" s="695"/>
      <c r="B32" s="95" t="s">
        <v>3631</v>
      </c>
      <c r="C32" s="95"/>
      <c r="D32" s="95"/>
      <c r="E32" s="95"/>
      <c r="F32" s="95"/>
      <c r="G32" s="95"/>
      <c r="H32" s="791"/>
      <c r="I32" s="695" t="s">
        <v>3632</v>
      </c>
      <c r="J32" s="95"/>
      <c r="K32" s="95"/>
      <c r="L32" s="95"/>
      <c r="M32" s="95"/>
      <c r="N32" s="95"/>
      <c r="O32" s="791"/>
    </row>
    <row r="33" spans="1:15">
      <c r="A33" s="695"/>
      <c r="B33" s="95" t="s">
        <v>3633</v>
      </c>
      <c r="C33" s="95"/>
      <c r="D33" s="95"/>
      <c r="E33" s="95"/>
      <c r="F33" s="95"/>
      <c r="G33" s="95"/>
      <c r="H33" s="791"/>
      <c r="I33" s="695"/>
      <c r="J33" s="95"/>
      <c r="K33" s="95"/>
      <c r="L33" s="95"/>
      <c r="M33" s="95"/>
      <c r="N33" s="95"/>
      <c r="O33" s="791"/>
    </row>
    <row r="34" spans="1:15">
      <c r="A34" s="735"/>
      <c r="B34" s="95" t="s">
        <v>3634</v>
      </c>
      <c r="C34" s="432"/>
      <c r="D34" s="95"/>
      <c r="E34" s="95"/>
      <c r="F34" s="95"/>
      <c r="G34" s="95"/>
      <c r="H34" s="791"/>
      <c r="I34" s="695"/>
      <c r="J34" s="95"/>
      <c r="K34" s="95"/>
      <c r="L34" s="95"/>
      <c r="M34" s="95"/>
      <c r="N34" s="95"/>
      <c r="O34" s="791"/>
    </row>
    <row r="35" spans="1:15">
      <c r="A35" s="735"/>
      <c r="B35" s="95"/>
      <c r="C35" s="432"/>
      <c r="D35" s="95"/>
      <c r="E35" s="95"/>
      <c r="F35" s="95"/>
      <c r="G35" s="95"/>
      <c r="H35" s="791"/>
      <c r="I35" s="695"/>
      <c r="J35" s="95"/>
      <c r="K35" s="95"/>
      <c r="L35" s="95"/>
      <c r="M35" s="95"/>
      <c r="N35" s="95"/>
      <c r="O35" s="791"/>
    </row>
    <row r="36" spans="1:15">
      <c r="A36" s="1255"/>
      <c r="B36" s="1357"/>
      <c r="C36" s="1288"/>
      <c r="D36" s="1288"/>
      <c r="E36" s="1256"/>
      <c r="F36" s="1357"/>
      <c r="G36" s="1357" t="s">
        <v>4303</v>
      </c>
      <c r="H36" s="1257"/>
      <c r="I36" s="1287"/>
      <c r="J36" s="1398" t="s">
        <v>4304</v>
      </c>
      <c r="K36" s="1170"/>
      <c r="L36" s="1170"/>
      <c r="M36" s="1325"/>
      <c r="N36" s="1288"/>
      <c r="O36" s="1257"/>
    </row>
    <row r="37" spans="1:15">
      <c r="A37" s="695"/>
      <c r="B37" s="1173" t="s">
        <v>4305</v>
      </c>
      <c r="C37" s="1167"/>
      <c r="D37" s="1167"/>
      <c r="E37" s="931" t="s">
        <v>4306</v>
      </c>
      <c r="F37" s="932" t="s">
        <v>4307</v>
      </c>
      <c r="G37" s="1399" t="s">
        <v>4307</v>
      </c>
      <c r="H37" s="1400" t="s">
        <v>4307</v>
      </c>
      <c r="I37" s="1289"/>
      <c r="J37" s="1288"/>
      <c r="K37" s="1288"/>
      <c r="L37" s="1256"/>
      <c r="M37" s="1288"/>
      <c r="N37" s="1167"/>
      <c r="O37" s="1191"/>
    </row>
    <row r="38" spans="1:15">
      <c r="A38" s="90" t="s">
        <v>339</v>
      </c>
      <c r="B38" s="1173" t="s">
        <v>4308</v>
      </c>
      <c r="C38" s="1167"/>
      <c r="D38" s="1290" t="s">
        <v>4309</v>
      </c>
      <c r="E38" s="931" t="s">
        <v>4310</v>
      </c>
      <c r="F38" s="932" t="s">
        <v>4311</v>
      </c>
      <c r="G38" s="932" t="s">
        <v>4312</v>
      </c>
      <c r="H38" s="1174" t="s">
        <v>4312</v>
      </c>
      <c r="I38" s="1291" t="s">
        <v>4313</v>
      </c>
      <c r="J38" s="1290" t="s">
        <v>4314</v>
      </c>
      <c r="K38" s="1290" t="s">
        <v>4315</v>
      </c>
      <c r="L38" s="789" t="s">
        <v>4316</v>
      </c>
      <c r="M38" s="1327"/>
      <c r="N38" s="1290" t="s">
        <v>4317</v>
      </c>
      <c r="O38" s="1174" t="s">
        <v>339</v>
      </c>
    </row>
    <row r="39" spans="1:15">
      <c r="A39" s="90" t="s">
        <v>342</v>
      </c>
      <c r="B39" s="1173" t="s">
        <v>4318</v>
      </c>
      <c r="C39" s="1167"/>
      <c r="D39" s="1290" t="s">
        <v>4319</v>
      </c>
      <c r="E39" s="931" t="s">
        <v>4320</v>
      </c>
      <c r="F39" s="932" t="s">
        <v>4321</v>
      </c>
      <c r="G39" s="932" t="s">
        <v>4322</v>
      </c>
      <c r="H39" s="1174" t="s">
        <v>4323</v>
      </c>
      <c r="I39" s="1291" t="s">
        <v>4324</v>
      </c>
      <c r="J39" s="1290" t="s">
        <v>4325</v>
      </c>
      <c r="K39" s="1290" t="s">
        <v>4325</v>
      </c>
      <c r="L39" s="789" t="s">
        <v>4325</v>
      </c>
      <c r="M39" s="1327"/>
      <c r="N39" s="1290" t="s">
        <v>4326</v>
      </c>
      <c r="O39" s="1174" t="s">
        <v>342</v>
      </c>
    </row>
    <row r="40" spans="1:15">
      <c r="A40" s="1192"/>
      <c r="B40" s="1194"/>
      <c r="C40" s="1193" t="s">
        <v>2004</v>
      </c>
      <c r="D40" s="1282" t="s">
        <v>2005</v>
      </c>
      <c r="E40" s="1201" t="s">
        <v>2006</v>
      </c>
      <c r="F40" s="1176" t="s">
        <v>2007</v>
      </c>
      <c r="G40" s="1176" t="s">
        <v>959</v>
      </c>
      <c r="H40" s="936" t="s">
        <v>960</v>
      </c>
      <c r="I40" s="1276" t="s">
        <v>961</v>
      </c>
      <c r="J40" s="1282" t="s">
        <v>962</v>
      </c>
      <c r="K40" s="1282" t="s">
        <v>963</v>
      </c>
      <c r="L40" s="1212" t="s">
        <v>964</v>
      </c>
      <c r="M40" s="1328"/>
      <c r="N40" s="1282" t="s">
        <v>965</v>
      </c>
      <c r="O40" s="1401"/>
    </row>
    <row r="41" spans="1:15">
      <c r="A41" s="1192">
        <v>1</v>
      </c>
      <c r="B41" s="1194"/>
      <c r="C41" s="1193"/>
      <c r="D41" s="1193"/>
      <c r="E41" s="1020"/>
      <c r="F41" s="1194"/>
      <c r="G41" s="1194"/>
      <c r="H41" s="1401"/>
      <c r="I41" s="1402"/>
      <c r="J41" s="1278"/>
      <c r="K41" s="1278"/>
      <c r="L41" s="906"/>
      <c r="M41" s="1278"/>
      <c r="N41" s="1278">
        <f>SUM(J41:L41)</f>
        <v>0</v>
      </c>
      <c r="O41" s="1401">
        <v>1</v>
      </c>
    </row>
    <row r="42" spans="1:15">
      <c r="A42" s="1192">
        <v>2</v>
      </c>
      <c r="B42" s="1194"/>
      <c r="C42" s="1193"/>
      <c r="D42" s="1193"/>
      <c r="E42" s="1020"/>
      <c r="F42" s="1194"/>
      <c r="G42" s="1194"/>
      <c r="H42" s="1401"/>
      <c r="I42" s="1403"/>
      <c r="J42" s="1277"/>
      <c r="K42" s="1277"/>
      <c r="L42" s="1019"/>
      <c r="M42" s="1277"/>
      <c r="N42" s="1277">
        <f t="shared" ref="N42:N53" si="0">SUM(J42:M42)</f>
        <v>0</v>
      </c>
      <c r="O42" s="1401">
        <v>2</v>
      </c>
    </row>
    <row r="43" spans="1:15">
      <c r="A43" s="1192">
        <v>3</v>
      </c>
      <c r="B43" s="1194"/>
      <c r="C43" s="1193"/>
      <c r="D43" s="1193"/>
      <c r="E43" s="1020"/>
      <c r="F43" s="1194"/>
      <c r="G43" s="1194"/>
      <c r="H43" s="1401"/>
      <c r="I43" s="1403"/>
      <c r="J43" s="1277"/>
      <c r="K43" s="1277"/>
      <c r="L43" s="1019"/>
      <c r="M43" s="1277"/>
      <c r="N43" s="1277">
        <f t="shared" si="0"/>
        <v>0</v>
      </c>
      <c r="O43" s="1401">
        <v>3</v>
      </c>
    </row>
    <row r="44" spans="1:15">
      <c r="A44" s="1192">
        <v>4</v>
      </c>
      <c r="B44" s="1194"/>
      <c r="C44" s="1193"/>
      <c r="D44" s="1193"/>
      <c r="E44" s="1020"/>
      <c r="F44" s="1194"/>
      <c r="G44" s="1194"/>
      <c r="H44" s="1401"/>
      <c r="I44" s="1403"/>
      <c r="J44" s="1277"/>
      <c r="K44" s="1277"/>
      <c r="L44" s="1019"/>
      <c r="M44" s="1277"/>
      <c r="N44" s="1277">
        <f t="shared" si="0"/>
        <v>0</v>
      </c>
      <c r="O44" s="1401">
        <v>4</v>
      </c>
    </row>
    <row r="45" spans="1:15">
      <c r="A45" s="1192">
        <v>5</v>
      </c>
      <c r="B45" s="1194"/>
      <c r="C45" s="1193"/>
      <c r="D45" s="1193"/>
      <c r="E45" s="1020"/>
      <c r="F45" s="1194"/>
      <c r="G45" s="1194"/>
      <c r="H45" s="1401"/>
      <c r="I45" s="1403"/>
      <c r="J45" s="1277"/>
      <c r="K45" s="1277"/>
      <c r="L45" s="1019"/>
      <c r="M45" s="1277"/>
      <c r="N45" s="1277">
        <f t="shared" si="0"/>
        <v>0</v>
      </c>
      <c r="O45" s="1401">
        <v>5</v>
      </c>
    </row>
    <row r="46" spans="1:15">
      <c r="A46" s="1192">
        <v>6</v>
      </c>
      <c r="B46" s="1194"/>
      <c r="C46" s="1193"/>
      <c r="D46" s="1193"/>
      <c r="E46" s="1020"/>
      <c r="F46" s="1194"/>
      <c r="G46" s="1194"/>
      <c r="H46" s="1401"/>
      <c r="I46" s="1403"/>
      <c r="J46" s="1277"/>
      <c r="K46" s="1277"/>
      <c r="L46" s="1019"/>
      <c r="M46" s="1277"/>
      <c r="N46" s="1277">
        <f t="shared" si="0"/>
        <v>0</v>
      </c>
      <c r="O46" s="1401">
        <v>6</v>
      </c>
    </row>
    <row r="47" spans="1:15">
      <c r="A47" s="1192">
        <v>7</v>
      </c>
      <c r="B47" s="1194"/>
      <c r="C47" s="1193"/>
      <c r="D47" s="1193"/>
      <c r="E47" s="1020"/>
      <c r="F47" s="1194"/>
      <c r="G47" s="1194"/>
      <c r="H47" s="1401"/>
      <c r="I47" s="1403"/>
      <c r="J47" s="1277"/>
      <c r="K47" s="1277"/>
      <c r="L47" s="1019"/>
      <c r="M47" s="1277"/>
      <c r="N47" s="1277">
        <f t="shared" si="0"/>
        <v>0</v>
      </c>
      <c r="O47" s="1401">
        <v>7</v>
      </c>
    </row>
    <row r="48" spans="1:15">
      <c r="A48" s="1192">
        <v>8</v>
      </c>
      <c r="B48" s="1194"/>
      <c r="C48" s="1193"/>
      <c r="D48" s="1193"/>
      <c r="E48" s="1020"/>
      <c r="F48" s="1194"/>
      <c r="G48" s="1194"/>
      <c r="H48" s="1401"/>
      <c r="I48" s="1403"/>
      <c r="J48" s="1277"/>
      <c r="K48" s="1277"/>
      <c r="L48" s="1019"/>
      <c r="M48" s="1277"/>
      <c r="N48" s="1277">
        <f t="shared" si="0"/>
        <v>0</v>
      </c>
      <c r="O48" s="1401">
        <v>8</v>
      </c>
    </row>
    <row r="49" spans="1:15">
      <c r="A49" s="1192">
        <v>9</v>
      </c>
      <c r="B49" s="1194"/>
      <c r="C49" s="1193"/>
      <c r="D49" s="1193"/>
      <c r="E49" s="1020"/>
      <c r="F49" s="1194"/>
      <c r="G49" s="1194"/>
      <c r="H49" s="1401"/>
      <c r="I49" s="1403"/>
      <c r="J49" s="1277"/>
      <c r="K49" s="1277"/>
      <c r="L49" s="1019"/>
      <c r="M49" s="1277"/>
      <c r="N49" s="1277">
        <f t="shared" si="0"/>
        <v>0</v>
      </c>
      <c r="O49" s="1401">
        <v>9</v>
      </c>
    </row>
    <row r="50" spans="1:15">
      <c r="A50" s="1192">
        <v>10</v>
      </c>
      <c r="B50" s="1194"/>
      <c r="C50" s="1193"/>
      <c r="D50" s="1193"/>
      <c r="E50" s="1020"/>
      <c r="F50" s="1194"/>
      <c r="G50" s="1194"/>
      <c r="H50" s="1401"/>
      <c r="I50" s="1403"/>
      <c r="J50" s="1277"/>
      <c r="K50" s="1277"/>
      <c r="L50" s="1019"/>
      <c r="M50" s="1277"/>
      <c r="N50" s="1277">
        <f t="shared" si="0"/>
        <v>0</v>
      </c>
      <c r="O50" s="1401">
        <v>10</v>
      </c>
    </row>
    <row r="51" spans="1:15">
      <c r="A51" s="1192">
        <v>11</v>
      </c>
      <c r="B51" s="1194"/>
      <c r="C51" s="1193"/>
      <c r="D51" s="1193"/>
      <c r="E51" s="1020"/>
      <c r="F51" s="1194"/>
      <c r="G51" s="1194"/>
      <c r="H51" s="1401"/>
      <c r="I51" s="1403"/>
      <c r="J51" s="1277"/>
      <c r="K51" s="1277"/>
      <c r="L51" s="1019"/>
      <c r="M51" s="1277"/>
      <c r="N51" s="1277">
        <f t="shared" si="0"/>
        <v>0</v>
      </c>
      <c r="O51" s="1401">
        <v>11</v>
      </c>
    </row>
    <row r="52" spans="1:15">
      <c r="A52" s="1192">
        <v>12</v>
      </c>
      <c r="B52" s="1194"/>
      <c r="C52" s="1193"/>
      <c r="D52" s="1193"/>
      <c r="E52" s="1020"/>
      <c r="F52" s="1194"/>
      <c r="G52" s="1194"/>
      <c r="H52" s="1401"/>
      <c r="I52" s="1403"/>
      <c r="J52" s="1277"/>
      <c r="K52" s="1277"/>
      <c r="L52" s="1019"/>
      <c r="M52" s="1277"/>
      <c r="N52" s="1277">
        <f t="shared" si="0"/>
        <v>0</v>
      </c>
      <c r="O52" s="1401">
        <v>12</v>
      </c>
    </row>
    <row r="53" spans="1:15">
      <c r="A53" s="1192">
        <v>13</v>
      </c>
      <c r="B53" s="1194" t="s">
        <v>1584</v>
      </c>
      <c r="C53" s="1193"/>
      <c r="D53" s="1193"/>
      <c r="E53" s="1020"/>
      <c r="F53" s="1194"/>
      <c r="G53" s="1194"/>
      <c r="H53" s="1401"/>
      <c r="I53" s="1403"/>
      <c r="J53" s="1277"/>
      <c r="K53" s="1277"/>
      <c r="L53" s="1019"/>
      <c r="M53" s="1277"/>
      <c r="N53" s="1277">
        <f t="shared" si="0"/>
        <v>0</v>
      </c>
      <c r="O53" s="1401">
        <v>13</v>
      </c>
    </row>
    <row r="54" spans="1:15" ht="15.75" thickBot="1">
      <c r="A54" s="792">
        <v>14</v>
      </c>
      <c r="B54" s="1001" t="s">
        <v>2312</v>
      </c>
      <c r="C54" s="1404"/>
      <c r="D54" s="1329"/>
      <c r="E54" s="793"/>
      <c r="F54" s="1405"/>
      <c r="G54" s="1405"/>
      <c r="H54" s="1406"/>
      <c r="I54" s="1407">
        <f>SUM(I41:I53)</f>
        <v>0</v>
      </c>
      <c r="J54" s="1408">
        <f>SUM(J41:J53)</f>
        <v>0</v>
      </c>
      <c r="K54" s="1408">
        <f>SUM(K41:K53)</f>
        <v>0</v>
      </c>
      <c r="L54" s="1391"/>
      <c r="M54" s="1184">
        <f>SUM(M41:M53)</f>
        <v>0</v>
      </c>
      <c r="N54" s="1408">
        <f>SUM(N41:N53)</f>
        <v>0</v>
      </c>
      <c r="O54" s="1406">
        <v>14</v>
      </c>
    </row>
    <row r="55" spans="1:15">
      <c r="A55" s="789"/>
      <c r="B55" s="789"/>
      <c r="C55" s="789"/>
      <c r="D55" s="789"/>
      <c r="E55" s="789"/>
      <c r="F55" s="789"/>
      <c r="G55" s="789"/>
      <c r="H55" s="789"/>
      <c r="I55" s="789"/>
      <c r="J55" s="789"/>
      <c r="K55" s="789"/>
      <c r="L55" s="789"/>
      <c r="M55" s="789"/>
      <c r="N55" s="789"/>
      <c r="O55" s="789"/>
    </row>
    <row r="56" spans="1:15">
      <c r="A56" s="1316" t="s">
        <v>4327</v>
      </c>
      <c r="B56" s="789"/>
      <c r="C56" s="789"/>
      <c r="D56" s="789"/>
      <c r="E56" s="432"/>
      <c r="F56" s="789"/>
      <c r="G56" s="789"/>
      <c r="H56" s="789"/>
      <c r="I56" s="95" t="str">
        <f>A56</f>
        <v>FERC FORM NO.1 (REVISED. 12-90) NYPSC Modified-96</v>
      </c>
      <c r="J56" s="95"/>
      <c r="K56" s="432"/>
      <c r="L56" s="95"/>
      <c r="M56" s="95"/>
      <c r="N56" s="95"/>
      <c r="O56" s="1026" t="s">
        <v>4328</v>
      </c>
    </row>
    <row r="57" spans="1:15">
      <c r="A57" s="789" t="s">
        <v>4329</v>
      </c>
      <c r="B57" s="789"/>
      <c r="C57" s="789"/>
      <c r="D57" s="789"/>
      <c r="E57" s="789"/>
      <c r="F57" s="789"/>
      <c r="G57" s="789"/>
      <c r="H57" s="789"/>
      <c r="I57" s="789" t="s">
        <v>4330</v>
      </c>
      <c r="J57" s="789"/>
      <c r="K57" s="789"/>
      <c r="L57" s="789"/>
      <c r="M57" s="789"/>
      <c r="N57" s="789"/>
      <c r="O57" s="789"/>
    </row>
    <row r="58" spans="1:15">
      <c r="A58" s="789"/>
      <c r="B58" s="789"/>
      <c r="C58" s="789"/>
      <c r="D58" s="789"/>
      <c r="E58" s="789"/>
      <c r="F58" s="789"/>
      <c r="G58" s="789"/>
      <c r="H58" s="789"/>
      <c r="I58" s="95"/>
      <c r="J58" s="95"/>
      <c r="K58" s="95"/>
      <c r="L58" s="95"/>
      <c r="M58" s="95"/>
      <c r="N58" s="95"/>
      <c r="O58" s="95"/>
    </row>
    <row r="59" spans="1:15">
      <c r="A59" s="789"/>
      <c r="B59" s="789"/>
      <c r="C59" s="789"/>
      <c r="D59" s="789"/>
      <c r="E59" s="789"/>
      <c r="F59" s="789"/>
      <c r="G59" s="789"/>
      <c r="H59" s="789"/>
      <c r="I59" s="95"/>
      <c r="J59" s="95"/>
      <c r="K59" s="95"/>
      <c r="L59" s="95"/>
      <c r="M59" s="95"/>
      <c r="N59" s="95"/>
      <c r="O59" s="95"/>
    </row>
    <row r="60" spans="1:15">
      <c r="A60" s="789"/>
      <c r="B60" s="789"/>
      <c r="C60" s="789"/>
      <c r="D60" s="789"/>
      <c r="E60" s="789"/>
      <c r="F60" s="789"/>
      <c r="G60" s="789"/>
      <c r="H60" s="789"/>
      <c r="I60" s="95"/>
      <c r="J60" s="95"/>
      <c r="K60" s="95"/>
      <c r="L60" s="95"/>
      <c r="M60" s="95"/>
      <c r="N60" s="95"/>
      <c r="O60" s="95"/>
    </row>
    <row r="61" spans="1:15" ht="15.75">
      <c r="A61" s="788" t="s">
        <v>1464</v>
      </c>
      <c r="B61" s="764"/>
      <c r="C61" s="789"/>
      <c r="D61" s="789"/>
      <c r="E61" s="789"/>
      <c r="F61" s="789"/>
      <c r="G61" s="789"/>
      <c r="H61" s="789"/>
      <c r="I61" s="95"/>
      <c r="J61" s="95"/>
      <c r="K61" s="95"/>
      <c r="L61" s="95"/>
      <c r="M61" s="95"/>
      <c r="N61" s="95"/>
      <c r="O61" s="95"/>
    </row>
    <row r="62" spans="1:15" ht="15.75">
      <c r="A62" s="788"/>
      <c r="B62" s="764"/>
      <c r="C62" s="789"/>
      <c r="D62" s="789"/>
      <c r="E62" s="789"/>
      <c r="F62" s="789"/>
      <c r="G62" s="789"/>
      <c r="H62" s="789"/>
      <c r="I62" s="95"/>
      <c r="J62" s="95"/>
      <c r="K62" s="95"/>
      <c r="L62" s="95"/>
      <c r="M62" s="95"/>
      <c r="N62" s="95"/>
      <c r="O62" s="95"/>
    </row>
    <row r="63" spans="1:15" ht="16.5" thickBot="1">
      <c r="A63" s="809" t="str">
        <f>'Data Sheet'!$C$25</f>
        <v xml:space="preserve">KeySpan Gas East Corp./D/B/A National Grid </v>
      </c>
      <c r="B63" s="789"/>
      <c r="C63" s="789"/>
      <c r="D63" s="789"/>
      <c r="E63" s="789"/>
      <c r="F63" s="858" t="str">
        <f>'Data Sheet'!$C$40</f>
        <v>September 30, 2014</v>
      </c>
      <c r="G63" s="432" t="str">
        <f>'Data Sheet'!$C$38</f>
        <v>December 31, 2013</v>
      </c>
      <c r="H63" s="789"/>
      <c r="I63" s="809" t="str">
        <f>'Data Sheet'!$C$25</f>
        <v xml:space="preserve">KeySpan Gas East Corp./D/B/A National Grid </v>
      </c>
      <c r="J63" s="95"/>
      <c r="K63" s="95"/>
      <c r="L63" s="858" t="str">
        <f>'Data Sheet'!$C$40</f>
        <v>September 30, 2014</v>
      </c>
      <c r="M63" s="95"/>
      <c r="N63" s="432" t="str">
        <f>'Data Sheet'!$C$38</f>
        <v>December 31, 2013</v>
      </c>
      <c r="O63" s="95"/>
    </row>
    <row r="64" spans="1:15">
      <c r="A64" s="922"/>
      <c r="B64" s="923"/>
      <c r="C64" s="923"/>
      <c r="D64" s="923"/>
      <c r="E64" s="923"/>
      <c r="F64" s="923"/>
      <c r="G64" s="923"/>
      <c r="H64" s="1252"/>
      <c r="I64" s="922"/>
      <c r="J64" s="923"/>
      <c r="K64" s="923"/>
      <c r="L64" s="923"/>
      <c r="M64" s="923"/>
      <c r="N64" s="923"/>
      <c r="O64" s="1252"/>
    </row>
    <row r="65" spans="1:15">
      <c r="A65" s="1211" t="s">
        <v>2355</v>
      </c>
      <c r="B65" s="1212"/>
      <c r="C65" s="1212"/>
      <c r="D65" s="1212"/>
      <c r="E65" s="1212"/>
      <c r="F65" s="1212"/>
      <c r="G65" s="1212"/>
      <c r="H65" s="1002"/>
      <c r="I65" s="1169" t="s">
        <v>2356</v>
      </c>
      <c r="J65" s="1170"/>
      <c r="K65" s="1170"/>
      <c r="L65" s="1170"/>
      <c r="M65" s="1170"/>
      <c r="N65" s="1170"/>
      <c r="O65" s="791"/>
    </row>
    <row r="66" spans="1:15">
      <c r="A66" s="1255"/>
      <c r="B66" s="1357"/>
      <c r="C66" s="1288"/>
      <c r="D66" s="1288"/>
      <c r="E66" s="1256"/>
      <c r="F66" s="1357"/>
      <c r="G66" s="1357" t="s">
        <v>4303</v>
      </c>
      <c r="H66" s="1257"/>
      <c r="I66" s="1287"/>
      <c r="J66" s="1256"/>
      <c r="K66" s="1256" t="s">
        <v>4331</v>
      </c>
      <c r="L66" s="1256"/>
      <c r="M66" s="1288"/>
      <c r="N66" s="1288"/>
      <c r="O66" s="1257"/>
    </row>
    <row r="67" spans="1:15">
      <c r="A67" s="695"/>
      <c r="B67" s="1173" t="s">
        <v>4305</v>
      </c>
      <c r="C67" s="1167"/>
      <c r="D67" s="1167"/>
      <c r="E67" s="931" t="s">
        <v>4306</v>
      </c>
      <c r="F67" s="932" t="s">
        <v>4307</v>
      </c>
      <c r="G67" s="1399" t="s">
        <v>4307</v>
      </c>
      <c r="H67" s="1400" t="s">
        <v>4307</v>
      </c>
      <c r="I67" s="1289"/>
      <c r="J67" s="1288"/>
      <c r="K67" s="1288"/>
      <c r="L67" s="1256"/>
      <c r="M67" s="1288"/>
      <c r="N67" s="1167"/>
      <c r="O67" s="1191"/>
    </row>
    <row r="68" spans="1:15">
      <c r="A68" s="90" t="s">
        <v>339</v>
      </c>
      <c r="B68" s="1173" t="s">
        <v>4308</v>
      </c>
      <c r="C68" s="1167"/>
      <c r="D68" s="1290" t="s">
        <v>4309</v>
      </c>
      <c r="E68" s="931" t="s">
        <v>4310</v>
      </c>
      <c r="F68" s="932" t="s">
        <v>4311</v>
      </c>
      <c r="G68" s="932" t="s">
        <v>4312</v>
      </c>
      <c r="H68" s="1174" t="s">
        <v>4312</v>
      </c>
      <c r="I68" s="1291" t="s">
        <v>4313</v>
      </c>
      <c r="J68" s="1290" t="s">
        <v>4314</v>
      </c>
      <c r="K68" s="1290" t="s">
        <v>4315</v>
      </c>
      <c r="L68" s="789" t="s">
        <v>4316</v>
      </c>
      <c r="M68" s="1327"/>
      <c r="N68" s="1290" t="s">
        <v>4317</v>
      </c>
      <c r="O68" s="1174" t="s">
        <v>339</v>
      </c>
    </row>
    <row r="69" spans="1:15">
      <c r="A69" s="90" t="s">
        <v>342</v>
      </c>
      <c r="B69" s="1173" t="s">
        <v>4318</v>
      </c>
      <c r="C69" s="1167"/>
      <c r="D69" s="1290" t="s">
        <v>4319</v>
      </c>
      <c r="E69" s="931" t="s">
        <v>4320</v>
      </c>
      <c r="F69" s="932" t="s">
        <v>4321</v>
      </c>
      <c r="G69" s="932" t="s">
        <v>4322</v>
      </c>
      <c r="H69" s="1174" t="s">
        <v>4323</v>
      </c>
      <c r="I69" s="1291" t="s">
        <v>4324</v>
      </c>
      <c r="J69" s="1290" t="s">
        <v>4325</v>
      </c>
      <c r="K69" s="1290" t="s">
        <v>4325</v>
      </c>
      <c r="L69" s="789" t="s">
        <v>4325</v>
      </c>
      <c r="M69" s="1327"/>
      <c r="N69" s="1290" t="s">
        <v>4326</v>
      </c>
      <c r="O69" s="1174" t="s">
        <v>342</v>
      </c>
    </row>
    <row r="70" spans="1:15">
      <c r="A70" s="1192"/>
      <c r="B70" s="1194"/>
      <c r="C70" s="1193" t="s">
        <v>2004</v>
      </c>
      <c r="D70" s="1282" t="s">
        <v>2005</v>
      </c>
      <c r="E70" s="1201" t="s">
        <v>2006</v>
      </c>
      <c r="F70" s="1176" t="s">
        <v>2007</v>
      </c>
      <c r="G70" s="1176" t="s">
        <v>959</v>
      </c>
      <c r="H70" s="936" t="s">
        <v>960</v>
      </c>
      <c r="I70" s="1276" t="s">
        <v>961</v>
      </c>
      <c r="J70" s="1282" t="s">
        <v>962</v>
      </c>
      <c r="K70" s="1282" t="s">
        <v>963</v>
      </c>
      <c r="L70" s="1212" t="s">
        <v>964</v>
      </c>
      <c r="M70" s="1328"/>
      <c r="N70" s="1282" t="s">
        <v>965</v>
      </c>
      <c r="O70" s="1401"/>
    </row>
    <row r="71" spans="1:15">
      <c r="A71" s="1192">
        <v>1</v>
      </c>
      <c r="B71" s="1194"/>
      <c r="C71" s="1193"/>
      <c r="D71" s="1193"/>
      <c r="E71" s="1020"/>
      <c r="F71" s="1194"/>
      <c r="G71" s="1194"/>
      <c r="H71" s="1401"/>
      <c r="I71" s="1403"/>
      <c r="J71" s="1278"/>
      <c r="K71" s="1278"/>
      <c r="L71" s="906"/>
      <c r="M71" s="1278"/>
      <c r="N71" s="1278">
        <f>SUM(J71:L71)</f>
        <v>0</v>
      </c>
      <c r="O71" s="1401">
        <v>1</v>
      </c>
    </row>
    <row r="72" spans="1:15">
      <c r="A72" s="1192">
        <v>2</v>
      </c>
      <c r="B72" s="1194"/>
      <c r="C72" s="1193"/>
      <c r="D72" s="1193"/>
      <c r="E72" s="1020"/>
      <c r="F72" s="1194"/>
      <c r="G72" s="1194"/>
      <c r="H72" s="1401"/>
      <c r="I72" s="1403"/>
      <c r="J72" s="1277"/>
      <c r="K72" s="1277"/>
      <c r="L72" s="1019"/>
      <c r="M72" s="1277"/>
      <c r="N72" s="1277">
        <f t="shared" ref="N72:N120" si="1">SUM(J72:M72)</f>
        <v>0</v>
      </c>
      <c r="O72" s="1401">
        <v>2</v>
      </c>
    </row>
    <row r="73" spans="1:15">
      <c r="A73" s="1192">
        <v>3</v>
      </c>
      <c r="B73" s="1194"/>
      <c r="C73" s="1193"/>
      <c r="D73" s="1193"/>
      <c r="E73" s="1020"/>
      <c r="F73" s="1194"/>
      <c r="G73" s="1194"/>
      <c r="H73" s="1401"/>
      <c r="I73" s="1403"/>
      <c r="J73" s="1277"/>
      <c r="K73" s="1277"/>
      <c r="L73" s="1019"/>
      <c r="M73" s="1277"/>
      <c r="N73" s="1277">
        <f t="shared" si="1"/>
        <v>0</v>
      </c>
      <c r="O73" s="1401">
        <v>3</v>
      </c>
    </row>
    <row r="74" spans="1:15">
      <c r="A74" s="1192">
        <v>4</v>
      </c>
      <c r="B74" s="1194"/>
      <c r="C74" s="1193"/>
      <c r="D74" s="1193"/>
      <c r="E74" s="1020"/>
      <c r="F74" s="1194"/>
      <c r="G74" s="1194"/>
      <c r="H74" s="1401"/>
      <c r="I74" s="1403"/>
      <c r="J74" s="1277"/>
      <c r="K74" s="1277"/>
      <c r="L74" s="1019"/>
      <c r="M74" s="1277"/>
      <c r="N74" s="1277">
        <f t="shared" si="1"/>
        <v>0</v>
      </c>
      <c r="O74" s="1401">
        <v>4</v>
      </c>
    </row>
    <row r="75" spans="1:15">
      <c r="A75" s="1192">
        <v>5</v>
      </c>
      <c r="B75" s="1194"/>
      <c r="C75" s="1193"/>
      <c r="D75" s="1193"/>
      <c r="E75" s="1020"/>
      <c r="F75" s="1194"/>
      <c r="G75" s="1194"/>
      <c r="H75" s="1401"/>
      <c r="I75" s="1403"/>
      <c r="J75" s="1277"/>
      <c r="K75" s="1277"/>
      <c r="L75" s="1019"/>
      <c r="M75" s="1277"/>
      <c r="N75" s="1277">
        <f t="shared" si="1"/>
        <v>0</v>
      </c>
      <c r="O75" s="1401">
        <v>5</v>
      </c>
    </row>
    <row r="76" spans="1:15">
      <c r="A76" s="1192">
        <v>6</v>
      </c>
      <c r="B76" s="1194"/>
      <c r="C76" s="1193"/>
      <c r="D76" s="1193"/>
      <c r="E76" s="1020"/>
      <c r="F76" s="1194"/>
      <c r="G76" s="1194"/>
      <c r="H76" s="1401"/>
      <c r="I76" s="1403"/>
      <c r="J76" s="1277"/>
      <c r="K76" s="1277"/>
      <c r="L76" s="1019"/>
      <c r="M76" s="1277"/>
      <c r="N76" s="1277">
        <f t="shared" si="1"/>
        <v>0</v>
      </c>
      <c r="O76" s="1401">
        <v>6</v>
      </c>
    </row>
    <row r="77" spans="1:15">
      <c r="A77" s="1192">
        <v>7</v>
      </c>
      <c r="B77" s="1194"/>
      <c r="C77" s="1193"/>
      <c r="D77" s="1193"/>
      <c r="E77" s="1020"/>
      <c r="F77" s="1194"/>
      <c r="G77" s="1194"/>
      <c r="H77" s="1401"/>
      <c r="I77" s="1403"/>
      <c r="J77" s="1277"/>
      <c r="K77" s="1277"/>
      <c r="L77" s="1019"/>
      <c r="M77" s="1277"/>
      <c r="N77" s="1277">
        <f t="shared" si="1"/>
        <v>0</v>
      </c>
      <c r="O77" s="1401">
        <v>7</v>
      </c>
    </row>
    <row r="78" spans="1:15">
      <c r="A78" s="1192">
        <v>8</v>
      </c>
      <c r="B78" s="1194"/>
      <c r="C78" s="1193"/>
      <c r="D78" s="1193"/>
      <c r="E78" s="1020"/>
      <c r="F78" s="1194"/>
      <c r="G78" s="1194"/>
      <c r="H78" s="1401"/>
      <c r="I78" s="1403"/>
      <c r="J78" s="1277"/>
      <c r="K78" s="1277"/>
      <c r="L78" s="1019"/>
      <c r="M78" s="1277"/>
      <c r="N78" s="1277">
        <f t="shared" si="1"/>
        <v>0</v>
      </c>
      <c r="O78" s="1401">
        <v>8</v>
      </c>
    </row>
    <row r="79" spans="1:15">
      <c r="A79" s="1192">
        <v>9</v>
      </c>
      <c r="B79" s="1194"/>
      <c r="C79" s="1193"/>
      <c r="D79" s="1193"/>
      <c r="E79" s="1020"/>
      <c r="F79" s="1194"/>
      <c r="G79" s="1194"/>
      <c r="H79" s="1401"/>
      <c r="I79" s="1403"/>
      <c r="J79" s="1277"/>
      <c r="K79" s="1277"/>
      <c r="L79" s="1019"/>
      <c r="M79" s="1277"/>
      <c r="N79" s="1277">
        <f t="shared" si="1"/>
        <v>0</v>
      </c>
      <c r="O79" s="1401">
        <v>9</v>
      </c>
    </row>
    <row r="80" spans="1:15">
      <c r="A80" s="1192">
        <v>10</v>
      </c>
      <c r="B80" s="1194"/>
      <c r="C80" s="1193"/>
      <c r="D80" s="1193"/>
      <c r="E80" s="1020"/>
      <c r="F80" s="1194"/>
      <c r="G80" s="1194"/>
      <c r="H80" s="1401"/>
      <c r="I80" s="1403"/>
      <c r="J80" s="1277"/>
      <c r="K80" s="1277"/>
      <c r="L80" s="1019"/>
      <c r="M80" s="1277"/>
      <c r="N80" s="1277">
        <f t="shared" si="1"/>
        <v>0</v>
      </c>
      <c r="O80" s="1401">
        <v>10</v>
      </c>
    </row>
    <row r="81" spans="1:15">
      <c r="A81" s="1192">
        <v>11</v>
      </c>
      <c r="B81" s="1194"/>
      <c r="C81" s="1193"/>
      <c r="D81" s="1193"/>
      <c r="E81" s="1020"/>
      <c r="F81" s="1194"/>
      <c r="G81" s="1194"/>
      <c r="H81" s="1401"/>
      <c r="I81" s="1403"/>
      <c r="J81" s="1277"/>
      <c r="K81" s="1277"/>
      <c r="L81" s="1019"/>
      <c r="M81" s="1277"/>
      <c r="N81" s="1277">
        <f t="shared" si="1"/>
        <v>0</v>
      </c>
      <c r="O81" s="1401">
        <v>11</v>
      </c>
    </row>
    <row r="82" spans="1:15">
      <c r="A82" s="1192">
        <v>12</v>
      </c>
      <c r="B82" s="1194"/>
      <c r="C82" s="1193"/>
      <c r="D82" s="1193"/>
      <c r="E82" s="1020"/>
      <c r="F82" s="1194"/>
      <c r="G82" s="1194"/>
      <c r="H82" s="1401"/>
      <c r="I82" s="1403"/>
      <c r="J82" s="1277"/>
      <c r="K82" s="1277"/>
      <c r="L82" s="1019"/>
      <c r="M82" s="1277"/>
      <c r="N82" s="1277">
        <f t="shared" si="1"/>
        <v>0</v>
      </c>
      <c r="O82" s="1401">
        <v>12</v>
      </c>
    </row>
    <row r="83" spans="1:15">
      <c r="A83" s="1192">
        <v>13</v>
      </c>
      <c r="B83" s="1194"/>
      <c r="C83" s="1193"/>
      <c r="D83" s="1193"/>
      <c r="E83" s="1020"/>
      <c r="F83" s="1194"/>
      <c r="G83" s="1194"/>
      <c r="H83" s="1401"/>
      <c r="I83" s="1403"/>
      <c r="J83" s="1277"/>
      <c r="K83" s="1277"/>
      <c r="L83" s="1019"/>
      <c r="M83" s="1277"/>
      <c r="N83" s="1277">
        <f t="shared" si="1"/>
        <v>0</v>
      </c>
      <c r="O83" s="1401">
        <v>13</v>
      </c>
    </row>
    <row r="84" spans="1:15">
      <c r="A84" s="1192">
        <v>14</v>
      </c>
      <c r="B84" s="1194"/>
      <c r="C84" s="1193"/>
      <c r="D84" s="1193"/>
      <c r="E84" s="1020"/>
      <c r="F84" s="1194"/>
      <c r="G84" s="1194"/>
      <c r="H84" s="1401"/>
      <c r="I84" s="1403"/>
      <c r="J84" s="1277"/>
      <c r="K84" s="1277"/>
      <c r="L84" s="1019"/>
      <c r="M84" s="1277"/>
      <c r="N84" s="1277">
        <f t="shared" si="1"/>
        <v>0</v>
      </c>
      <c r="O84" s="1401">
        <v>14</v>
      </c>
    </row>
    <row r="85" spans="1:15">
      <c r="A85" s="1192">
        <v>15</v>
      </c>
      <c r="B85" s="1194"/>
      <c r="C85" s="1193"/>
      <c r="D85" s="1193"/>
      <c r="E85" s="1020"/>
      <c r="F85" s="1194"/>
      <c r="G85" s="1194"/>
      <c r="H85" s="1401"/>
      <c r="I85" s="1403"/>
      <c r="J85" s="1277"/>
      <c r="K85" s="1277"/>
      <c r="L85" s="1019"/>
      <c r="M85" s="1277"/>
      <c r="N85" s="1277">
        <f t="shared" si="1"/>
        <v>0</v>
      </c>
      <c r="O85" s="1401">
        <v>15</v>
      </c>
    </row>
    <row r="86" spans="1:15">
      <c r="A86" s="1192">
        <v>16</v>
      </c>
      <c r="B86" s="1194"/>
      <c r="C86" s="1193"/>
      <c r="D86" s="1193"/>
      <c r="E86" s="1020"/>
      <c r="F86" s="1194"/>
      <c r="G86" s="1194"/>
      <c r="H86" s="1401"/>
      <c r="I86" s="1403"/>
      <c r="J86" s="1277"/>
      <c r="K86" s="1277"/>
      <c r="L86" s="1019"/>
      <c r="M86" s="1277"/>
      <c r="N86" s="1277">
        <f t="shared" si="1"/>
        <v>0</v>
      </c>
      <c r="O86" s="1401">
        <v>16</v>
      </c>
    </row>
    <row r="87" spans="1:15">
      <c r="A87" s="1192">
        <v>17</v>
      </c>
      <c r="B87" s="1194"/>
      <c r="C87" s="1193"/>
      <c r="D87" s="1193"/>
      <c r="E87" s="1020"/>
      <c r="F87" s="1194"/>
      <c r="G87" s="1194"/>
      <c r="H87" s="1401"/>
      <c r="I87" s="1403"/>
      <c r="J87" s="1277"/>
      <c r="K87" s="1277"/>
      <c r="L87" s="1019"/>
      <c r="M87" s="1277"/>
      <c r="N87" s="1277">
        <f t="shared" si="1"/>
        <v>0</v>
      </c>
      <c r="O87" s="1401">
        <v>17</v>
      </c>
    </row>
    <row r="88" spans="1:15">
      <c r="A88" s="1192">
        <v>18</v>
      </c>
      <c r="B88" s="1194"/>
      <c r="C88" s="1193"/>
      <c r="D88" s="1193"/>
      <c r="E88" s="1020"/>
      <c r="F88" s="1194"/>
      <c r="G88" s="1194"/>
      <c r="H88" s="1401"/>
      <c r="I88" s="1403"/>
      <c r="J88" s="1277"/>
      <c r="K88" s="1277"/>
      <c r="L88" s="1019"/>
      <c r="M88" s="1277"/>
      <c r="N88" s="1277">
        <f t="shared" si="1"/>
        <v>0</v>
      </c>
      <c r="O88" s="1401">
        <v>18</v>
      </c>
    </row>
    <row r="89" spans="1:15">
      <c r="A89" s="1192">
        <v>19</v>
      </c>
      <c r="B89" s="1194"/>
      <c r="C89" s="1193"/>
      <c r="D89" s="1193"/>
      <c r="E89" s="1020"/>
      <c r="F89" s="1194"/>
      <c r="G89" s="1194"/>
      <c r="H89" s="1401"/>
      <c r="I89" s="1403"/>
      <c r="J89" s="1277"/>
      <c r="K89" s="1277"/>
      <c r="L89" s="1019"/>
      <c r="M89" s="1277"/>
      <c r="N89" s="1277">
        <f t="shared" si="1"/>
        <v>0</v>
      </c>
      <c r="O89" s="1401">
        <v>19</v>
      </c>
    </row>
    <row r="90" spans="1:15">
      <c r="A90" s="1192">
        <v>20</v>
      </c>
      <c r="B90" s="1194"/>
      <c r="C90" s="1193"/>
      <c r="D90" s="1193"/>
      <c r="E90" s="1020"/>
      <c r="F90" s="1194"/>
      <c r="G90" s="1194"/>
      <c r="H90" s="1401"/>
      <c r="I90" s="1403"/>
      <c r="J90" s="1277"/>
      <c r="K90" s="1277"/>
      <c r="L90" s="1019"/>
      <c r="M90" s="1277"/>
      <c r="N90" s="1277">
        <f t="shared" si="1"/>
        <v>0</v>
      </c>
      <c r="O90" s="1401">
        <v>20</v>
      </c>
    </row>
    <row r="91" spans="1:15">
      <c r="A91" s="1192">
        <v>21</v>
      </c>
      <c r="B91" s="1194"/>
      <c r="C91" s="1193"/>
      <c r="D91" s="1193"/>
      <c r="E91" s="1020"/>
      <c r="F91" s="1194"/>
      <c r="G91" s="1194"/>
      <c r="H91" s="1401"/>
      <c r="I91" s="1403"/>
      <c r="J91" s="1277"/>
      <c r="K91" s="1277"/>
      <c r="L91" s="1019"/>
      <c r="M91" s="1277"/>
      <c r="N91" s="1277">
        <f t="shared" si="1"/>
        <v>0</v>
      </c>
      <c r="O91" s="1401">
        <v>21</v>
      </c>
    </row>
    <row r="92" spans="1:15">
      <c r="A92" s="1192">
        <v>22</v>
      </c>
      <c r="B92" s="1194"/>
      <c r="C92" s="1193"/>
      <c r="D92" s="1193"/>
      <c r="E92" s="1020"/>
      <c r="F92" s="1194"/>
      <c r="G92" s="1194"/>
      <c r="H92" s="1401"/>
      <c r="I92" s="1403"/>
      <c r="J92" s="1277"/>
      <c r="K92" s="1277"/>
      <c r="L92" s="1019"/>
      <c r="M92" s="1277"/>
      <c r="N92" s="1277">
        <f t="shared" si="1"/>
        <v>0</v>
      </c>
      <c r="O92" s="1401">
        <v>22</v>
      </c>
    </row>
    <row r="93" spans="1:15">
      <c r="A93" s="1192">
        <v>23</v>
      </c>
      <c r="B93" s="1194"/>
      <c r="C93" s="1193"/>
      <c r="D93" s="1193"/>
      <c r="E93" s="1020"/>
      <c r="F93" s="1194"/>
      <c r="G93" s="1194"/>
      <c r="H93" s="1401"/>
      <c r="I93" s="1403"/>
      <c r="J93" s="1277"/>
      <c r="K93" s="1277"/>
      <c r="L93" s="1019"/>
      <c r="M93" s="1277"/>
      <c r="N93" s="1277">
        <f t="shared" si="1"/>
        <v>0</v>
      </c>
      <c r="O93" s="1401">
        <v>23</v>
      </c>
    </row>
    <row r="94" spans="1:15">
      <c r="A94" s="1192">
        <v>24</v>
      </c>
      <c r="B94" s="1194"/>
      <c r="C94" s="1193"/>
      <c r="D94" s="1193"/>
      <c r="E94" s="1020"/>
      <c r="F94" s="1194"/>
      <c r="G94" s="1194"/>
      <c r="H94" s="1401"/>
      <c r="I94" s="1403"/>
      <c r="J94" s="1277"/>
      <c r="K94" s="1277"/>
      <c r="L94" s="1019"/>
      <c r="M94" s="1277"/>
      <c r="N94" s="1277">
        <f t="shared" si="1"/>
        <v>0</v>
      </c>
      <c r="O94" s="1401">
        <v>24</v>
      </c>
    </row>
    <row r="95" spans="1:15">
      <c r="A95" s="1192">
        <v>25</v>
      </c>
      <c r="B95" s="1194"/>
      <c r="C95" s="1193"/>
      <c r="D95" s="1193"/>
      <c r="E95" s="1020"/>
      <c r="F95" s="1194"/>
      <c r="G95" s="1194"/>
      <c r="H95" s="1401"/>
      <c r="I95" s="1403"/>
      <c r="J95" s="1277"/>
      <c r="K95" s="1277"/>
      <c r="L95" s="1019"/>
      <c r="M95" s="1277"/>
      <c r="N95" s="1277">
        <f t="shared" si="1"/>
        <v>0</v>
      </c>
      <c r="O95" s="1401">
        <v>25</v>
      </c>
    </row>
    <row r="96" spans="1:15">
      <c r="A96" s="1192">
        <v>26</v>
      </c>
      <c r="B96" s="1194"/>
      <c r="C96" s="1193"/>
      <c r="D96" s="1193"/>
      <c r="E96" s="1020"/>
      <c r="F96" s="1194"/>
      <c r="G96" s="1194"/>
      <c r="H96" s="1401"/>
      <c r="I96" s="1403"/>
      <c r="J96" s="1277"/>
      <c r="K96" s="1277"/>
      <c r="L96" s="1019"/>
      <c r="M96" s="1277"/>
      <c r="N96" s="1277">
        <f t="shared" si="1"/>
        <v>0</v>
      </c>
      <c r="O96" s="1401">
        <v>26</v>
      </c>
    </row>
    <row r="97" spans="1:15">
      <c r="A97" s="1192">
        <v>27</v>
      </c>
      <c r="B97" s="1194"/>
      <c r="C97" s="1193"/>
      <c r="D97" s="1193"/>
      <c r="E97" s="1020"/>
      <c r="F97" s="1194"/>
      <c r="G97" s="1194"/>
      <c r="H97" s="1401"/>
      <c r="I97" s="1403"/>
      <c r="J97" s="1277"/>
      <c r="K97" s="1277"/>
      <c r="L97" s="1019"/>
      <c r="M97" s="1277"/>
      <c r="N97" s="1277">
        <f t="shared" si="1"/>
        <v>0</v>
      </c>
      <c r="O97" s="1401">
        <v>27</v>
      </c>
    </row>
    <row r="98" spans="1:15">
      <c r="A98" s="1192">
        <v>28</v>
      </c>
      <c r="B98" s="1194"/>
      <c r="C98" s="1193"/>
      <c r="D98" s="1193"/>
      <c r="E98" s="1020"/>
      <c r="F98" s="1194"/>
      <c r="G98" s="1194"/>
      <c r="H98" s="1401"/>
      <c r="I98" s="1403"/>
      <c r="J98" s="1277"/>
      <c r="K98" s="1277"/>
      <c r="L98" s="1019"/>
      <c r="M98" s="1277"/>
      <c r="N98" s="1277">
        <f t="shared" si="1"/>
        <v>0</v>
      </c>
      <c r="O98" s="1401">
        <v>28</v>
      </c>
    </row>
    <row r="99" spans="1:15">
      <c r="A99" s="1192">
        <v>29</v>
      </c>
      <c r="B99" s="1194"/>
      <c r="C99" s="1193"/>
      <c r="D99" s="1193"/>
      <c r="E99" s="1020"/>
      <c r="F99" s="1194"/>
      <c r="G99" s="1194"/>
      <c r="H99" s="1401"/>
      <c r="I99" s="1403"/>
      <c r="J99" s="1277"/>
      <c r="K99" s="1277"/>
      <c r="L99" s="1019"/>
      <c r="M99" s="1277"/>
      <c r="N99" s="1277">
        <f t="shared" si="1"/>
        <v>0</v>
      </c>
      <c r="O99" s="1401">
        <v>29</v>
      </c>
    </row>
    <row r="100" spans="1:15">
      <c r="A100" s="1192">
        <v>30</v>
      </c>
      <c r="B100" s="1194"/>
      <c r="C100" s="1193"/>
      <c r="D100" s="1193"/>
      <c r="E100" s="1020"/>
      <c r="F100" s="1194"/>
      <c r="G100" s="1194"/>
      <c r="H100" s="1401"/>
      <c r="I100" s="1403"/>
      <c r="J100" s="1277"/>
      <c r="K100" s="1277"/>
      <c r="L100" s="1019"/>
      <c r="M100" s="1277"/>
      <c r="N100" s="1277">
        <f t="shared" si="1"/>
        <v>0</v>
      </c>
      <c r="O100" s="1401">
        <v>30</v>
      </c>
    </row>
    <row r="101" spans="1:15">
      <c r="A101" s="1192">
        <v>31</v>
      </c>
      <c r="B101" s="1194"/>
      <c r="C101" s="1193"/>
      <c r="D101" s="1193"/>
      <c r="E101" s="1020"/>
      <c r="F101" s="1194"/>
      <c r="G101" s="1194"/>
      <c r="H101" s="1401"/>
      <c r="I101" s="1403"/>
      <c r="J101" s="1277"/>
      <c r="K101" s="1277"/>
      <c r="L101" s="1019"/>
      <c r="M101" s="1277"/>
      <c r="N101" s="1277">
        <f t="shared" si="1"/>
        <v>0</v>
      </c>
      <c r="O101" s="1401">
        <v>31</v>
      </c>
    </row>
    <row r="102" spans="1:15">
      <c r="A102" s="1192">
        <v>32</v>
      </c>
      <c r="B102" s="1194"/>
      <c r="C102" s="1193"/>
      <c r="D102" s="1193"/>
      <c r="E102" s="1020"/>
      <c r="F102" s="1194"/>
      <c r="G102" s="1194"/>
      <c r="H102" s="1401"/>
      <c r="I102" s="1403"/>
      <c r="J102" s="1277"/>
      <c r="K102" s="1277"/>
      <c r="L102" s="1019"/>
      <c r="M102" s="1277"/>
      <c r="N102" s="1277">
        <f t="shared" si="1"/>
        <v>0</v>
      </c>
      <c r="O102" s="1401">
        <v>32</v>
      </c>
    </row>
    <row r="103" spans="1:15">
      <c r="A103" s="1192">
        <v>33</v>
      </c>
      <c r="B103" s="1194"/>
      <c r="C103" s="1193"/>
      <c r="D103" s="1193"/>
      <c r="E103" s="1020"/>
      <c r="F103" s="1194"/>
      <c r="G103" s="1194"/>
      <c r="H103" s="1401"/>
      <c r="I103" s="1403"/>
      <c r="J103" s="1277"/>
      <c r="K103" s="1277"/>
      <c r="L103" s="1019"/>
      <c r="M103" s="1277"/>
      <c r="N103" s="1277">
        <f t="shared" si="1"/>
        <v>0</v>
      </c>
      <c r="O103" s="1401">
        <v>33</v>
      </c>
    </row>
    <row r="104" spans="1:15">
      <c r="A104" s="1192">
        <v>34</v>
      </c>
      <c r="B104" s="1194"/>
      <c r="C104" s="1193"/>
      <c r="D104" s="1193"/>
      <c r="E104" s="1020"/>
      <c r="F104" s="1194"/>
      <c r="G104" s="1194"/>
      <c r="H104" s="1401"/>
      <c r="I104" s="1403"/>
      <c r="J104" s="1277"/>
      <c r="K104" s="1277"/>
      <c r="L104" s="1019"/>
      <c r="M104" s="1277"/>
      <c r="N104" s="1277">
        <f t="shared" si="1"/>
        <v>0</v>
      </c>
      <c r="O104" s="1401">
        <v>34</v>
      </c>
    </row>
    <row r="105" spans="1:15">
      <c r="A105" s="1192">
        <v>35</v>
      </c>
      <c r="B105" s="1194"/>
      <c r="C105" s="1193"/>
      <c r="D105" s="1193"/>
      <c r="E105" s="1020"/>
      <c r="F105" s="1194"/>
      <c r="G105" s="1194"/>
      <c r="H105" s="1401"/>
      <c r="I105" s="1403"/>
      <c r="J105" s="1277"/>
      <c r="K105" s="1277"/>
      <c r="L105" s="1019"/>
      <c r="M105" s="1277"/>
      <c r="N105" s="1277">
        <f t="shared" si="1"/>
        <v>0</v>
      </c>
      <c r="O105" s="1401">
        <v>35</v>
      </c>
    </row>
    <row r="106" spans="1:15">
      <c r="A106" s="1192">
        <v>36</v>
      </c>
      <c r="B106" s="1194"/>
      <c r="C106" s="1193"/>
      <c r="D106" s="1193"/>
      <c r="E106" s="1020"/>
      <c r="F106" s="1194"/>
      <c r="G106" s="1194"/>
      <c r="H106" s="1401"/>
      <c r="I106" s="1403"/>
      <c r="J106" s="1277"/>
      <c r="K106" s="1277"/>
      <c r="L106" s="1019"/>
      <c r="M106" s="1277"/>
      <c r="N106" s="1277">
        <f t="shared" si="1"/>
        <v>0</v>
      </c>
      <c r="O106" s="1401">
        <v>36</v>
      </c>
    </row>
    <row r="107" spans="1:15">
      <c r="A107" s="1192">
        <v>37</v>
      </c>
      <c r="B107" s="1194"/>
      <c r="C107" s="1193"/>
      <c r="D107" s="1193"/>
      <c r="E107" s="1020"/>
      <c r="F107" s="1194"/>
      <c r="G107" s="1194"/>
      <c r="H107" s="1401"/>
      <c r="I107" s="1403"/>
      <c r="J107" s="1277"/>
      <c r="K107" s="1277"/>
      <c r="L107" s="1019"/>
      <c r="M107" s="1277"/>
      <c r="N107" s="1277">
        <f t="shared" si="1"/>
        <v>0</v>
      </c>
      <c r="O107" s="1401">
        <v>37</v>
      </c>
    </row>
    <row r="108" spans="1:15">
      <c r="A108" s="1192">
        <v>38</v>
      </c>
      <c r="B108" s="1194"/>
      <c r="C108" s="1193"/>
      <c r="D108" s="1193"/>
      <c r="E108" s="1020"/>
      <c r="F108" s="1194"/>
      <c r="G108" s="1194"/>
      <c r="H108" s="1401"/>
      <c r="I108" s="1403"/>
      <c r="J108" s="1277"/>
      <c r="K108" s="1277"/>
      <c r="L108" s="1019"/>
      <c r="M108" s="1277"/>
      <c r="N108" s="1277">
        <f t="shared" si="1"/>
        <v>0</v>
      </c>
      <c r="O108" s="1401">
        <v>38</v>
      </c>
    </row>
    <row r="109" spans="1:15">
      <c r="A109" s="1192">
        <v>39</v>
      </c>
      <c r="B109" s="1194"/>
      <c r="C109" s="1193"/>
      <c r="D109" s="1193"/>
      <c r="E109" s="1020"/>
      <c r="F109" s="1194"/>
      <c r="G109" s="1194"/>
      <c r="H109" s="1401"/>
      <c r="I109" s="1403"/>
      <c r="J109" s="1277"/>
      <c r="K109" s="1277"/>
      <c r="L109" s="1019"/>
      <c r="M109" s="1277"/>
      <c r="N109" s="1277">
        <f t="shared" si="1"/>
        <v>0</v>
      </c>
      <c r="O109" s="1401">
        <v>39</v>
      </c>
    </row>
    <row r="110" spans="1:15">
      <c r="A110" s="1192">
        <v>40</v>
      </c>
      <c r="B110" s="1194"/>
      <c r="C110" s="1193"/>
      <c r="D110" s="1193"/>
      <c r="E110" s="1020"/>
      <c r="F110" s="1194"/>
      <c r="G110" s="1194"/>
      <c r="H110" s="1401"/>
      <c r="I110" s="1403"/>
      <c r="J110" s="1277"/>
      <c r="K110" s="1277"/>
      <c r="L110" s="1019"/>
      <c r="M110" s="1277"/>
      <c r="N110" s="1277">
        <f t="shared" si="1"/>
        <v>0</v>
      </c>
      <c r="O110" s="1401">
        <v>40</v>
      </c>
    </row>
    <row r="111" spans="1:15">
      <c r="A111" s="1192">
        <v>41</v>
      </c>
      <c r="B111" s="1194"/>
      <c r="C111" s="1193"/>
      <c r="D111" s="1193"/>
      <c r="E111" s="1020"/>
      <c r="F111" s="1194"/>
      <c r="G111" s="1194"/>
      <c r="H111" s="1401"/>
      <c r="I111" s="1403"/>
      <c r="J111" s="1277"/>
      <c r="K111" s="1277"/>
      <c r="L111" s="1019"/>
      <c r="M111" s="1277"/>
      <c r="N111" s="1277">
        <f t="shared" si="1"/>
        <v>0</v>
      </c>
      <c r="O111" s="1401">
        <v>41</v>
      </c>
    </row>
    <row r="112" spans="1:15">
      <c r="A112" s="1192">
        <v>42</v>
      </c>
      <c r="B112" s="1194"/>
      <c r="C112" s="1193"/>
      <c r="D112" s="1193"/>
      <c r="E112" s="1020"/>
      <c r="F112" s="1194"/>
      <c r="G112" s="1194"/>
      <c r="H112" s="1401"/>
      <c r="I112" s="1403"/>
      <c r="J112" s="1277"/>
      <c r="K112" s="1277"/>
      <c r="L112" s="1019"/>
      <c r="M112" s="1277"/>
      <c r="N112" s="1277">
        <f t="shared" si="1"/>
        <v>0</v>
      </c>
      <c r="O112" s="1401">
        <v>42</v>
      </c>
    </row>
    <row r="113" spans="1:15">
      <c r="A113" s="1192">
        <v>43</v>
      </c>
      <c r="B113" s="1194"/>
      <c r="C113" s="1193"/>
      <c r="D113" s="1193"/>
      <c r="E113" s="1020"/>
      <c r="F113" s="1194"/>
      <c r="G113" s="1194"/>
      <c r="H113" s="1401"/>
      <c r="I113" s="1403"/>
      <c r="J113" s="1277"/>
      <c r="K113" s="1277"/>
      <c r="L113" s="1019"/>
      <c r="M113" s="1277"/>
      <c r="N113" s="1277">
        <f t="shared" si="1"/>
        <v>0</v>
      </c>
      <c r="O113" s="1401">
        <v>43</v>
      </c>
    </row>
    <row r="114" spans="1:15">
      <c r="A114" s="1192">
        <v>44</v>
      </c>
      <c r="B114" s="1194"/>
      <c r="C114" s="1193"/>
      <c r="D114" s="1193"/>
      <c r="E114" s="1020"/>
      <c r="F114" s="1194"/>
      <c r="G114" s="1194"/>
      <c r="H114" s="1401"/>
      <c r="I114" s="1403"/>
      <c r="J114" s="1277"/>
      <c r="K114" s="1277"/>
      <c r="L114" s="1019"/>
      <c r="M114" s="1277"/>
      <c r="N114" s="1277">
        <f t="shared" si="1"/>
        <v>0</v>
      </c>
      <c r="O114" s="1401">
        <v>44</v>
      </c>
    </row>
    <row r="115" spans="1:15">
      <c r="A115" s="1192">
        <v>45</v>
      </c>
      <c r="B115" s="1194"/>
      <c r="C115" s="1193"/>
      <c r="D115" s="1193"/>
      <c r="E115" s="1020"/>
      <c r="F115" s="1194"/>
      <c r="G115" s="1194"/>
      <c r="H115" s="1401"/>
      <c r="I115" s="1403"/>
      <c r="J115" s="1277"/>
      <c r="K115" s="1277"/>
      <c r="L115" s="1019"/>
      <c r="M115" s="1277"/>
      <c r="N115" s="1277">
        <f t="shared" si="1"/>
        <v>0</v>
      </c>
      <c r="O115" s="1401">
        <v>45</v>
      </c>
    </row>
    <row r="116" spans="1:15">
      <c r="A116" s="1192">
        <v>46</v>
      </c>
      <c r="B116" s="1194"/>
      <c r="C116" s="1193"/>
      <c r="D116" s="1193"/>
      <c r="E116" s="1020"/>
      <c r="F116" s="1194"/>
      <c r="G116" s="1194"/>
      <c r="H116" s="1401"/>
      <c r="I116" s="1403"/>
      <c r="J116" s="1277"/>
      <c r="K116" s="1277"/>
      <c r="L116" s="1019"/>
      <c r="M116" s="1277"/>
      <c r="N116" s="1277">
        <f t="shared" si="1"/>
        <v>0</v>
      </c>
      <c r="O116" s="1401">
        <v>46</v>
      </c>
    </row>
    <row r="117" spans="1:15">
      <c r="A117" s="1192">
        <v>47</v>
      </c>
      <c r="B117" s="1194"/>
      <c r="C117" s="1193"/>
      <c r="D117" s="1193"/>
      <c r="E117" s="1020"/>
      <c r="F117" s="1194"/>
      <c r="G117" s="1194"/>
      <c r="H117" s="1401"/>
      <c r="I117" s="1403"/>
      <c r="J117" s="1277"/>
      <c r="K117" s="1277"/>
      <c r="L117" s="1019"/>
      <c r="M117" s="1277"/>
      <c r="N117" s="1277">
        <f t="shared" si="1"/>
        <v>0</v>
      </c>
      <c r="O117" s="1401">
        <v>47</v>
      </c>
    </row>
    <row r="118" spans="1:15">
      <c r="A118" s="1192">
        <v>48</v>
      </c>
      <c r="B118" s="1194"/>
      <c r="C118" s="1193"/>
      <c r="D118" s="1193"/>
      <c r="E118" s="1020"/>
      <c r="F118" s="1194"/>
      <c r="G118" s="1194"/>
      <c r="H118" s="1401"/>
      <c r="I118" s="1403"/>
      <c r="J118" s="1277"/>
      <c r="K118" s="1277"/>
      <c r="L118" s="1019"/>
      <c r="M118" s="1277"/>
      <c r="N118" s="1277">
        <f t="shared" si="1"/>
        <v>0</v>
      </c>
      <c r="O118" s="1401">
        <v>48</v>
      </c>
    </row>
    <row r="119" spans="1:15">
      <c r="A119" s="1192">
        <v>49</v>
      </c>
      <c r="B119" s="1194"/>
      <c r="C119" s="1193"/>
      <c r="D119" s="1193"/>
      <c r="E119" s="1020"/>
      <c r="F119" s="1194"/>
      <c r="G119" s="1194"/>
      <c r="H119" s="1401"/>
      <c r="I119" s="1403"/>
      <c r="J119" s="1277"/>
      <c r="K119" s="1277"/>
      <c r="L119" s="1019"/>
      <c r="M119" s="1277"/>
      <c r="N119" s="1277">
        <f t="shared" si="1"/>
        <v>0</v>
      </c>
      <c r="O119" s="1401">
        <v>49</v>
      </c>
    </row>
    <row r="120" spans="1:15">
      <c r="A120" s="1192">
        <v>50</v>
      </c>
      <c r="B120" s="1194"/>
      <c r="C120" s="1193"/>
      <c r="D120" s="1193"/>
      <c r="E120" s="1020"/>
      <c r="F120" s="1194"/>
      <c r="G120" s="1194"/>
      <c r="H120" s="1401"/>
      <c r="I120" s="1403"/>
      <c r="J120" s="1277"/>
      <c r="K120" s="1277"/>
      <c r="L120" s="1019"/>
      <c r="M120" s="1277"/>
      <c r="N120" s="1277">
        <f t="shared" si="1"/>
        <v>0</v>
      </c>
      <c r="O120" s="1401">
        <v>50</v>
      </c>
    </row>
    <row r="121" spans="1:15" ht="15.75" thickBot="1">
      <c r="A121" s="792">
        <v>51</v>
      </c>
      <c r="B121" s="1001" t="s">
        <v>2312</v>
      </c>
      <c r="C121" s="1404"/>
      <c r="D121" s="1329"/>
      <c r="E121" s="793"/>
      <c r="F121" s="1405"/>
      <c r="G121" s="1405"/>
      <c r="H121" s="1406"/>
      <c r="I121" s="1407">
        <f>SUM(I71:I120)</f>
        <v>0</v>
      </c>
      <c r="J121" s="1184">
        <f>SUM(J71:J120)</f>
        <v>0</v>
      </c>
      <c r="K121" s="1184">
        <f>SUM(K71:K120)</f>
        <v>0</v>
      </c>
      <c r="L121" s="1409"/>
      <c r="M121" s="1184">
        <f>SUM(M71:M120)</f>
        <v>0</v>
      </c>
      <c r="N121" s="1184">
        <f>SUM(N71:N120)</f>
        <v>0</v>
      </c>
      <c r="O121" s="1406">
        <v>51</v>
      </c>
    </row>
    <row r="122" spans="1:15">
      <c r="A122" s="1331"/>
      <c r="B122" s="1410"/>
      <c r="C122" s="1410"/>
      <c r="D122" s="1331"/>
      <c r="E122" s="1331"/>
      <c r="F122" s="1331"/>
      <c r="G122" s="1331"/>
      <c r="H122" s="1331"/>
      <c r="I122" s="1332"/>
      <c r="J122" s="1333"/>
      <c r="K122" s="1333"/>
      <c r="L122" s="1333"/>
      <c r="M122" s="1333"/>
      <c r="N122" s="1333"/>
      <c r="O122" s="1331"/>
    </row>
    <row r="123" spans="1:15">
      <c r="A123" s="1316" t="s">
        <v>4327</v>
      </c>
      <c r="B123" s="432"/>
      <c r="C123" s="432"/>
      <c r="D123" s="432"/>
      <c r="E123" s="432"/>
      <c r="F123" s="432"/>
      <c r="G123" s="432"/>
      <c r="I123" s="1316" t="s">
        <v>4327</v>
      </c>
    </row>
    <row r="124" spans="1:15">
      <c r="A124" s="789" t="s">
        <v>4332</v>
      </c>
      <c r="B124" s="789"/>
      <c r="C124" s="789"/>
      <c r="D124" s="789"/>
      <c r="E124" s="789"/>
      <c r="F124" s="789"/>
      <c r="G124" s="789"/>
      <c r="H124" s="789"/>
      <c r="I124" s="789" t="s">
        <v>4333</v>
      </c>
      <c r="J124" s="789"/>
      <c r="K124" s="789"/>
      <c r="L124" s="789"/>
      <c r="M124" s="789"/>
      <c r="N124" s="789"/>
      <c r="O124" s="789"/>
    </row>
  </sheetData>
  <phoneticPr fontId="0" type="noConversion"/>
  <printOptions horizontalCentered="1" verticalCentered="1"/>
  <pageMargins left="0.5" right="0.5" top="0.5" bottom="0.5" header="0" footer="0"/>
  <pageSetup scale="66" fitToWidth="2" fitToHeight="2" orientation="portrait" horizontalDpi="300" verticalDpi="300" r:id="rId1"/>
  <headerFooter alignWithMargins="0"/>
  <rowBreaks count="1" manualBreakCount="1">
    <brk id="58" max="16383" man="1"/>
  </rowBreaks>
  <colBreaks count="1" manualBreakCount="1">
    <brk id="8" max="1048575" man="1"/>
  </colBreaks>
</worksheet>
</file>

<file path=xl/worksheets/sheet53.xml><?xml version="1.0" encoding="utf-8"?>
<worksheet xmlns="http://schemas.openxmlformats.org/spreadsheetml/2006/main" xmlns:r="http://schemas.openxmlformats.org/officeDocument/2006/relationships">
  <sheetPr transitionEvaluation="1" codeName="Sheet53">
    <tabColor rgb="FF00B050"/>
  </sheetPr>
  <dimension ref="A1:W63"/>
  <sheetViews>
    <sheetView defaultGridColor="0" view="pageBreakPreview" topLeftCell="J1" colorId="22" zoomScale="50" zoomScaleNormal="50" zoomScaleSheetLayoutView="50" workbookViewId="0">
      <selection activeCell="V9" sqref="V9"/>
    </sheetView>
  </sheetViews>
  <sheetFormatPr defaultColWidth="9.6640625" defaultRowHeight="15"/>
  <cols>
    <col min="1" max="1" width="4.6640625" style="1344" customWidth="1"/>
    <col min="2" max="2" width="1.6640625" style="1344" customWidth="1"/>
    <col min="3" max="3" width="45.6640625" style="1344" customWidth="1"/>
    <col min="4" max="4" width="24.33203125" style="1344" customWidth="1"/>
    <col min="5" max="5" width="18.33203125" style="1344" customWidth="1"/>
    <col min="6" max="6" width="17.33203125" style="1344" bestFit="1" customWidth="1"/>
    <col min="7" max="7" width="4.6640625" style="1344" customWidth="1"/>
    <col min="8" max="8" width="5.6640625" style="1344" customWidth="1"/>
    <col min="9" max="9" width="45.6640625" style="1344" customWidth="1"/>
    <col min="10" max="10" width="20.6640625" style="1344" customWidth="1"/>
    <col min="11" max="11" width="18.77734375" style="1344" customWidth="1"/>
    <col min="12" max="12" width="17.33203125" style="1344" bestFit="1" customWidth="1"/>
    <col min="13" max="13" width="4.6640625" style="1344" customWidth="1"/>
    <col min="14" max="14" width="45.6640625" style="1344" customWidth="1"/>
    <col min="15" max="15" width="20.6640625" style="1344" customWidth="1"/>
    <col min="16" max="16" width="17.44140625" style="1344" customWidth="1"/>
    <col min="17" max="17" width="17.33203125" style="1344" bestFit="1" customWidth="1"/>
    <col min="18" max="18" width="4.6640625" style="1344" customWidth="1"/>
    <col min="19" max="19" width="3.33203125" style="1344" customWidth="1"/>
    <col min="20" max="20" width="52.21875" style="1344" customWidth="1"/>
    <col min="21" max="21" width="22.44140625" style="1344" customWidth="1"/>
    <col min="22" max="22" width="17" style="1344" customWidth="1"/>
    <col min="23" max="23" width="17.33203125" style="1344" bestFit="1" customWidth="1"/>
    <col min="24" max="16384" width="9.6640625" style="1344"/>
  </cols>
  <sheetData>
    <row r="1" spans="1:23">
      <c r="A1" s="922" t="s">
        <v>446</v>
      </c>
      <c r="B1" s="923"/>
      <c r="C1" s="923"/>
      <c r="D1" s="1189" t="s">
        <v>429</v>
      </c>
      <c r="E1" s="1343" t="s">
        <v>448</v>
      </c>
      <c r="F1" s="1252" t="s">
        <v>449</v>
      </c>
      <c r="G1" s="922" t="s">
        <v>446</v>
      </c>
      <c r="H1" s="923"/>
      <c r="I1" s="923"/>
      <c r="J1" s="1189" t="s">
        <v>429</v>
      </c>
      <c r="K1" s="1189" t="s">
        <v>448</v>
      </c>
      <c r="L1" s="1190" t="s">
        <v>4334</v>
      </c>
      <c r="M1" s="922" t="s">
        <v>2450</v>
      </c>
      <c r="N1" s="1188"/>
      <c r="O1" s="1188" t="s">
        <v>429</v>
      </c>
      <c r="P1" s="1188" t="s">
        <v>448</v>
      </c>
      <c r="Q1" s="1252" t="s">
        <v>449</v>
      </c>
      <c r="R1" s="922" t="s">
        <v>2450</v>
      </c>
      <c r="S1" s="923"/>
      <c r="T1" s="923"/>
      <c r="U1" s="1189" t="s">
        <v>429</v>
      </c>
      <c r="V1" s="1189" t="s">
        <v>448</v>
      </c>
      <c r="W1" s="1190" t="s">
        <v>449</v>
      </c>
    </row>
    <row r="2" spans="1:23" ht="15.75">
      <c r="A2" s="695" t="str">
        <f>'Data Sheet'!$C$25</f>
        <v xml:space="preserve">KeySpan Gas East Corp./D/B/A National Grid </v>
      </c>
      <c r="B2" s="929"/>
      <c r="C2" s="929"/>
      <c r="D2" s="930" t="s">
        <v>3378</v>
      </c>
      <c r="E2" s="1180" t="s">
        <v>450</v>
      </c>
      <c r="F2" s="1345"/>
      <c r="G2" s="695" t="str">
        <f>'Data Sheet'!$C$25</f>
        <v xml:space="preserve">KeySpan Gas East Corp./D/B/A National Grid </v>
      </c>
      <c r="H2" s="929"/>
      <c r="I2" s="929"/>
      <c r="J2" s="930" t="s">
        <v>3378</v>
      </c>
      <c r="K2" s="1173" t="s">
        <v>450</v>
      </c>
      <c r="L2" s="1346"/>
      <c r="M2" s="1347" t="str">
        <f>'Data Sheet'!$C$25</f>
        <v xml:space="preserve">KeySpan Gas East Corp./D/B/A National Grid </v>
      </c>
      <c r="N2" s="1348"/>
      <c r="O2" s="1348" t="s">
        <v>255</v>
      </c>
      <c r="P2" s="1167" t="s">
        <v>450</v>
      </c>
      <c r="Q2" s="1345"/>
      <c r="R2" s="1347" t="str">
        <f>'Data Sheet'!$C$25</f>
        <v xml:space="preserve">KeySpan Gas East Corp./D/B/A National Grid </v>
      </c>
      <c r="S2" s="929"/>
      <c r="T2" s="929"/>
      <c r="U2" s="930" t="s">
        <v>255</v>
      </c>
      <c r="V2" s="1173" t="s">
        <v>450</v>
      </c>
      <c r="W2" s="1346"/>
    </row>
    <row r="3" spans="1:23" ht="15" customHeight="1">
      <c r="A3" s="1349"/>
      <c r="B3" s="1350"/>
      <c r="C3" s="1350"/>
      <c r="D3" s="1351" t="s">
        <v>3379</v>
      </c>
      <c r="E3" s="1352" t="str">
        <f>'Data Sheet'!$C$40</f>
        <v>September 30, 2014</v>
      </c>
      <c r="F3" s="1353" t="str">
        <f>'Data Sheet'!$C$38</f>
        <v>December 31, 2013</v>
      </c>
      <c r="G3" s="1349"/>
      <c r="H3" s="1350"/>
      <c r="I3" s="1350"/>
      <c r="J3" s="1351" t="s">
        <v>3379</v>
      </c>
      <c r="K3" s="1352" t="str">
        <f>'Data Sheet'!$C$40</f>
        <v>September 30, 2014</v>
      </c>
      <c r="L3" s="1353" t="str">
        <f>'Data Sheet'!$C$38</f>
        <v>December 31, 2013</v>
      </c>
      <c r="M3" s="1349" t="s">
        <v>2174</v>
      </c>
      <c r="N3" s="1354"/>
      <c r="O3" s="1354" t="s">
        <v>256</v>
      </c>
      <c r="P3" s="1355" t="str">
        <f>'Data Sheet'!$C$40</f>
        <v>September 30, 2014</v>
      </c>
      <c r="Q3" s="1353" t="str">
        <f>'Data Sheet'!$C$38</f>
        <v>December 31, 2013</v>
      </c>
      <c r="R3" s="1349"/>
      <c r="S3" s="1350"/>
      <c r="T3" s="1350"/>
      <c r="U3" s="1351" t="s">
        <v>256</v>
      </c>
      <c r="V3" s="1356" t="str">
        <f>'Data Sheet'!$C$40</f>
        <v>September 30, 2014</v>
      </c>
      <c r="W3" s="1353" t="str">
        <f>'Data Sheet'!$C$38</f>
        <v>December 31, 2013</v>
      </c>
    </row>
    <row r="4" spans="1:23" ht="15" customHeight="1">
      <c r="A4" s="1211" t="s">
        <v>4335</v>
      </c>
      <c r="B4" s="1212"/>
      <c r="C4" s="1212"/>
      <c r="D4" s="1212"/>
      <c r="E4" s="1212"/>
      <c r="F4" s="1002"/>
      <c r="G4" s="1211" t="s">
        <v>1422</v>
      </c>
      <c r="H4" s="1212"/>
      <c r="I4" s="1212"/>
      <c r="J4" s="1212"/>
      <c r="K4" s="1212"/>
      <c r="L4" s="1002"/>
      <c r="M4" s="1211" t="s">
        <v>1422</v>
      </c>
      <c r="N4" s="1212"/>
      <c r="O4" s="1212"/>
      <c r="P4" s="1212"/>
      <c r="Q4" s="1002"/>
      <c r="R4" s="1172" t="s">
        <v>1422</v>
      </c>
      <c r="S4" s="939"/>
      <c r="T4" s="939"/>
      <c r="U4" s="939"/>
      <c r="V4" s="939"/>
      <c r="W4" s="940"/>
    </row>
    <row r="5" spans="1:23">
      <c r="A5" s="1192"/>
      <c r="B5" s="1020" t="s">
        <v>1423</v>
      </c>
      <c r="C5" s="1020"/>
      <c r="D5" s="1020"/>
      <c r="E5" s="1020"/>
      <c r="F5" s="875"/>
      <c r="G5" s="1291" t="s">
        <v>339</v>
      </c>
      <c r="H5" s="95"/>
      <c r="I5" s="95"/>
      <c r="J5" s="95"/>
      <c r="K5" s="1290" t="s">
        <v>1342</v>
      </c>
      <c r="L5" s="1326" t="s">
        <v>1342</v>
      </c>
      <c r="M5" s="1289"/>
      <c r="N5" s="789"/>
      <c r="O5" s="1327"/>
      <c r="P5" s="1290" t="s">
        <v>1342</v>
      </c>
      <c r="Q5" s="1326" t="s">
        <v>1342</v>
      </c>
      <c r="R5" s="695"/>
      <c r="S5" s="1173"/>
      <c r="T5" s="789" t="s">
        <v>3029</v>
      </c>
      <c r="U5" s="789"/>
      <c r="V5" s="931" t="s">
        <v>1342</v>
      </c>
      <c r="W5" s="1326" t="s">
        <v>1342</v>
      </c>
    </row>
    <row r="6" spans="1:23">
      <c r="A6" s="1291"/>
      <c r="B6" s="95"/>
      <c r="C6" s="789" t="s">
        <v>3029</v>
      </c>
      <c r="D6" s="789"/>
      <c r="E6" s="932" t="s">
        <v>1342</v>
      </c>
      <c r="F6" s="1174" t="s">
        <v>1342</v>
      </c>
      <c r="G6" s="1291" t="s">
        <v>342</v>
      </c>
      <c r="H6" s="95"/>
      <c r="I6" s="95"/>
      <c r="J6" s="95"/>
      <c r="K6" s="1290" t="s">
        <v>3030</v>
      </c>
      <c r="L6" s="1326" t="s">
        <v>3033</v>
      </c>
      <c r="M6" s="1291" t="s">
        <v>339</v>
      </c>
      <c r="N6" s="789" t="s">
        <v>3029</v>
      </c>
      <c r="O6" s="1327"/>
      <c r="P6" s="1290" t="s">
        <v>3030</v>
      </c>
      <c r="Q6" s="1326" t="s">
        <v>3033</v>
      </c>
      <c r="R6" s="90" t="s">
        <v>339</v>
      </c>
      <c r="S6" s="1173"/>
      <c r="T6" s="789"/>
      <c r="U6" s="789"/>
      <c r="V6" s="931" t="s">
        <v>3030</v>
      </c>
      <c r="W6" s="1326" t="s">
        <v>3033</v>
      </c>
    </row>
    <row r="7" spans="1:23">
      <c r="A7" s="1291" t="s">
        <v>339</v>
      </c>
      <c r="B7" s="95"/>
      <c r="C7" s="789"/>
      <c r="D7" s="789"/>
      <c r="E7" s="932" t="s">
        <v>3030</v>
      </c>
      <c r="F7" s="1174" t="s">
        <v>3033</v>
      </c>
      <c r="G7" s="1276"/>
      <c r="H7" s="1020"/>
      <c r="I7" s="1020"/>
      <c r="J7" s="1020"/>
      <c r="K7" s="1282" t="s">
        <v>2005</v>
      </c>
      <c r="L7" s="1313" t="s">
        <v>2006</v>
      </c>
      <c r="M7" s="1276" t="s">
        <v>342</v>
      </c>
      <c r="N7" s="1212" t="s">
        <v>2004</v>
      </c>
      <c r="O7" s="1328"/>
      <c r="P7" s="1282" t="s">
        <v>2005</v>
      </c>
      <c r="Q7" s="1313" t="s">
        <v>2006</v>
      </c>
      <c r="R7" s="1175" t="s">
        <v>342</v>
      </c>
      <c r="S7" s="1194"/>
      <c r="T7" s="1212" t="s">
        <v>2004</v>
      </c>
      <c r="U7" s="1212"/>
      <c r="V7" s="1201" t="s">
        <v>2005</v>
      </c>
      <c r="W7" s="1313" t="s">
        <v>2006</v>
      </c>
    </row>
    <row r="8" spans="1:23">
      <c r="A8" s="1276" t="s">
        <v>342</v>
      </c>
      <c r="B8" s="1020"/>
      <c r="C8" s="1212" t="s">
        <v>2004</v>
      </c>
      <c r="D8" s="1212"/>
      <c r="E8" s="1176" t="s">
        <v>2005</v>
      </c>
      <c r="F8" s="936" t="s">
        <v>2006</v>
      </c>
      <c r="G8" s="1276">
        <v>51</v>
      </c>
      <c r="H8" s="1212" t="s">
        <v>1424</v>
      </c>
      <c r="I8" s="1212"/>
      <c r="J8" s="1212"/>
      <c r="K8" s="1357"/>
      <c r="L8" s="1257"/>
      <c r="M8" s="1358">
        <v>104</v>
      </c>
      <c r="N8" s="1212" t="s">
        <v>1425</v>
      </c>
      <c r="O8" s="1328"/>
      <c r="P8" s="1203"/>
      <c r="Q8" s="1200"/>
      <c r="R8" s="1192">
        <v>154</v>
      </c>
      <c r="S8" s="1194"/>
      <c r="T8" s="1020" t="s">
        <v>1426</v>
      </c>
      <c r="U8" s="1020"/>
      <c r="V8" s="1203"/>
      <c r="W8" s="1200"/>
    </row>
    <row r="9" spans="1:23">
      <c r="A9" s="1276">
        <v>1</v>
      </c>
      <c r="B9" s="1020"/>
      <c r="C9" s="1020" t="s">
        <v>1427</v>
      </c>
      <c r="D9" s="1020"/>
      <c r="E9" s="1357"/>
      <c r="F9" s="1257"/>
      <c r="G9" s="1276">
        <f t="shared" ref="G9:G60" si="0">G8+1</f>
        <v>52</v>
      </c>
      <c r="H9" s="1020" t="s">
        <v>1428</v>
      </c>
      <c r="I9" s="1020"/>
      <c r="J9" s="1020"/>
      <c r="K9" s="1194"/>
      <c r="L9" s="875"/>
      <c r="M9" s="1358">
        <v>105</v>
      </c>
      <c r="N9" s="1020" t="s">
        <v>1429</v>
      </c>
      <c r="O9" s="1193"/>
      <c r="P9" s="1359"/>
      <c r="Q9" s="1360"/>
      <c r="R9" s="1192">
        <v>155</v>
      </c>
      <c r="S9" s="1194"/>
      <c r="T9" s="1020" t="s">
        <v>1430</v>
      </c>
      <c r="U9" s="1020"/>
      <c r="V9" s="1361"/>
      <c r="W9" s="1362"/>
    </row>
    <row r="10" spans="1:23">
      <c r="A10" s="1276">
        <v>2</v>
      </c>
      <c r="B10" s="1020"/>
      <c r="C10" s="1020" t="s">
        <v>1431</v>
      </c>
      <c r="D10" s="1020"/>
      <c r="E10" s="1173"/>
      <c r="F10" s="791"/>
      <c r="G10" s="1276">
        <f t="shared" si="0"/>
        <v>53</v>
      </c>
      <c r="H10" s="1020" t="s">
        <v>2724</v>
      </c>
      <c r="I10" s="1020" t="s">
        <v>2725</v>
      </c>
      <c r="J10" s="1020"/>
      <c r="K10" s="1363"/>
      <c r="L10" s="1364"/>
      <c r="M10" s="1358">
        <v>106</v>
      </c>
      <c r="N10" s="1020" t="s">
        <v>2726</v>
      </c>
      <c r="O10" s="1193"/>
      <c r="P10" s="1365"/>
      <c r="Q10" s="1364"/>
      <c r="R10" s="1192">
        <v>156</v>
      </c>
      <c r="S10" s="1366"/>
      <c r="T10" s="1020" t="s">
        <v>2727</v>
      </c>
      <c r="U10" s="1020"/>
      <c r="V10" s="1367"/>
      <c r="W10" s="1368"/>
    </row>
    <row r="11" spans="1:23">
      <c r="A11" s="1276">
        <v>3</v>
      </c>
      <c r="B11" s="1020"/>
      <c r="C11" s="1020" t="s">
        <v>2728</v>
      </c>
      <c r="D11" s="1020"/>
      <c r="E11" s="1194"/>
      <c r="F11" s="875" t="s">
        <v>2174</v>
      </c>
      <c r="G11" s="1276">
        <f t="shared" si="0"/>
        <v>54</v>
      </c>
      <c r="H11" s="1020" t="s">
        <v>2729</v>
      </c>
      <c r="I11" s="1020" t="s">
        <v>2730</v>
      </c>
      <c r="J11" s="1020"/>
      <c r="K11" s="1363"/>
      <c r="L11" s="1364"/>
      <c r="M11" s="1358">
        <v>107</v>
      </c>
      <c r="N11" s="1020" t="s">
        <v>1686</v>
      </c>
      <c r="O11" s="1193"/>
      <c r="P11" s="1365"/>
      <c r="Q11" s="1364"/>
      <c r="R11" s="1192">
        <v>157</v>
      </c>
      <c r="S11" s="1194"/>
      <c r="T11" s="1020" t="s">
        <v>1687</v>
      </c>
      <c r="U11" s="1020"/>
      <c r="V11" s="1367"/>
      <c r="W11" s="1368"/>
    </row>
    <row r="12" spans="1:23">
      <c r="A12" s="1276">
        <v>4</v>
      </c>
      <c r="B12" s="1020"/>
      <c r="C12" s="1020" t="s">
        <v>1688</v>
      </c>
      <c r="D12" s="1020"/>
      <c r="E12" s="1361"/>
      <c r="F12" s="1362"/>
      <c r="G12" s="1276">
        <f t="shared" si="0"/>
        <v>55</v>
      </c>
      <c r="H12" s="1020" t="s">
        <v>1689</v>
      </c>
      <c r="I12" s="1020" t="s">
        <v>1690</v>
      </c>
      <c r="J12" s="1020"/>
      <c r="K12" s="1363"/>
      <c r="L12" s="1364"/>
      <c r="M12" s="1358">
        <v>108</v>
      </c>
      <c r="N12" s="1020" t="s">
        <v>1691</v>
      </c>
      <c r="O12" s="1193"/>
      <c r="P12" s="1365"/>
      <c r="Q12" s="1364"/>
      <c r="R12" s="1192">
        <v>158</v>
      </c>
      <c r="S12" s="1194"/>
      <c r="T12" s="1020" t="s">
        <v>1692</v>
      </c>
      <c r="U12" s="1020"/>
      <c r="V12" s="1367"/>
      <c r="W12" s="1368"/>
    </row>
    <row r="13" spans="1:23">
      <c r="A13" s="1276">
        <v>5</v>
      </c>
      <c r="B13" s="1020"/>
      <c r="C13" s="1020" t="s">
        <v>1693</v>
      </c>
      <c r="D13" s="1020"/>
      <c r="E13" s="1367"/>
      <c r="F13" s="1368"/>
      <c r="G13" s="1276">
        <f t="shared" si="0"/>
        <v>56</v>
      </c>
      <c r="H13" s="1020" t="s">
        <v>1694</v>
      </c>
      <c r="I13" s="1020" t="s">
        <v>1839</v>
      </c>
      <c r="J13" s="1020"/>
      <c r="K13" s="1363"/>
      <c r="L13" s="1364"/>
      <c r="M13" s="1358">
        <v>109</v>
      </c>
      <c r="N13" s="1020" t="s">
        <v>1840</v>
      </c>
      <c r="O13" s="1193"/>
      <c r="P13" s="1365"/>
      <c r="Q13" s="1364"/>
      <c r="R13" s="1192">
        <v>159</v>
      </c>
      <c r="S13" s="1194"/>
      <c r="T13" s="1020" t="s">
        <v>2838</v>
      </c>
      <c r="U13" s="1020"/>
      <c r="V13" s="1367"/>
      <c r="W13" s="1368"/>
    </row>
    <row r="14" spans="1:23">
      <c r="A14" s="1276">
        <v>6</v>
      </c>
      <c r="B14" s="1020"/>
      <c r="C14" s="1020" t="s">
        <v>2839</v>
      </c>
      <c r="D14" s="1020"/>
      <c r="E14" s="1367"/>
      <c r="F14" s="1368"/>
      <c r="G14" s="1276">
        <f t="shared" si="0"/>
        <v>57</v>
      </c>
      <c r="H14" s="1020" t="s">
        <v>2840</v>
      </c>
      <c r="I14" s="1020" t="s">
        <v>2841</v>
      </c>
      <c r="J14" s="1020"/>
      <c r="K14" s="1363"/>
      <c r="L14" s="1364"/>
      <c r="M14" s="1358">
        <v>110</v>
      </c>
      <c r="N14" s="1020" t="s">
        <v>2842</v>
      </c>
      <c r="O14" s="1193"/>
      <c r="P14" s="1365"/>
      <c r="Q14" s="1364"/>
      <c r="R14" s="1192">
        <v>160</v>
      </c>
      <c r="S14" s="1194"/>
      <c r="T14" s="1020" t="s">
        <v>2843</v>
      </c>
      <c r="U14" s="1020"/>
      <c r="V14" s="1367"/>
      <c r="W14" s="1368"/>
    </row>
    <row r="15" spans="1:23">
      <c r="A15" s="1276">
        <v>7</v>
      </c>
      <c r="B15" s="1020"/>
      <c r="C15" s="1020" t="s">
        <v>2844</v>
      </c>
      <c r="D15" s="1020"/>
      <c r="E15" s="1367"/>
      <c r="F15" s="1368"/>
      <c r="G15" s="1276">
        <f t="shared" si="0"/>
        <v>58</v>
      </c>
      <c r="H15" s="1020"/>
      <c r="I15" s="1369" t="s">
        <v>2845</v>
      </c>
      <c r="J15" s="1020"/>
      <c r="K15" s="1370">
        <f>SUM(K10:K14)</f>
        <v>0</v>
      </c>
      <c r="L15" s="1371">
        <f>SUM(L10:L14)</f>
        <v>0</v>
      </c>
      <c r="M15" s="1358">
        <v>111</v>
      </c>
      <c r="N15" s="1020" t="s">
        <v>2846</v>
      </c>
      <c r="O15" s="1193"/>
      <c r="P15" s="1365"/>
      <c r="Q15" s="1364"/>
      <c r="R15" s="1192">
        <v>161</v>
      </c>
      <c r="S15" s="1194"/>
      <c r="T15" s="1020" t="s">
        <v>2847</v>
      </c>
      <c r="U15" s="1020"/>
      <c r="V15" s="1367"/>
      <c r="W15" s="1368"/>
    </row>
    <row r="16" spans="1:23">
      <c r="A16" s="1276">
        <v>8</v>
      </c>
      <c r="B16" s="1020"/>
      <c r="C16" s="1020" t="s">
        <v>2848</v>
      </c>
      <c r="D16" s="1020"/>
      <c r="E16" s="1367"/>
      <c r="F16" s="1368"/>
      <c r="G16" s="1276">
        <f t="shared" si="0"/>
        <v>59</v>
      </c>
      <c r="H16" s="1020"/>
      <c r="I16" s="1201" t="s">
        <v>2849</v>
      </c>
      <c r="J16" s="1020"/>
      <c r="K16" s="1370">
        <f>K15+E58</f>
        <v>0</v>
      </c>
      <c r="L16" s="1372">
        <f>L15+F58</f>
        <v>0</v>
      </c>
      <c r="M16" s="1358">
        <v>112</v>
      </c>
      <c r="N16" s="1020" t="s">
        <v>2850</v>
      </c>
      <c r="O16" s="1193"/>
      <c r="P16" s="1365"/>
      <c r="Q16" s="1364"/>
      <c r="R16" s="1192">
        <v>162</v>
      </c>
      <c r="S16" s="1194"/>
      <c r="T16" s="1020" t="s">
        <v>1472</v>
      </c>
      <c r="U16" s="1020"/>
      <c r="V16" s="1367"/>
      <c r="W16" s="1368"/>
    </row>
    <row r="17" spans="1:23">
      <c r="A17" s="1276">
        <v>9</v>
      </c>
      <c r="B17" s="1020"/>
      <c r="C17" s="1020" t="s">
        <v>1473</v>
      </c>
      <c r="D17" s="1020"/>
      <c r="E17" s="1367"/>
      <c r="F17" s="1368"/>
      <c r="G17" s="1276">
        <f t="shared" si="0"/>
        <v>60</v>
      </c>
      <c r="H17" s="1212" t="s">
        <v>1474</v>
      </c>
      <c r="I17" s="1212"/>
      <c r="J17" s="1212"/>
      <c r="K17" s="1373"/>
      <c r="L17" s="1374"/>
      <c r="M17" s="1358">
        <v>113</v>
      </c>
      <c r="N17" s="1020" t="s">
        <v>1475</v>
      </c>
      <c r="O17" s="1193"/>
      <c r="P17" s="1365"/>
      <c r="Q17" s="1364"/>
      <c r="R17" s="1192">
        <v>163</v>
      </c>
      <c r="S17" s="1194"/>
      <c r="T17" s="1020" t="s">
        <v>1476</v>
      </c>
      <c r="U17" s="1020"/>
      <c r="V17" s="1367"/>
      <c r="W17" s="1368"/>
    </row>
    <row r="18" spans="1:23">
      <c r="A18" s="1276">
        <v>10</v>
      </c>
      <c r="B18" s="1020"/>
      <c r="C18" s="1020" t="s">
        <v>1477</v>
      </c>
      <c r="D18" s="1020"/>
      <c r="E18" s="1367"/>
      <c r="F18" s="1368"/>
      <c r="G18" s="1276">
        <f t="shared" si="0"/>
        <v>61</v>
      </c>
      <c r="H18" s="1020" t="s">
        <v>2728</v>
      </c>
      <c r="I18" s="1020"/>
      <c r="J18" s="1020"/>
      <c r="K18" s="1375"/>
      <c r="L18" s="1371"/>
      <c r="M18" s="1358">
        <v>114</v>
      </c>
      <c r="N18" s="1020" t="s">
        <v>1478</v>
      </c>
      <c r="O18" s="1193"/>
      <c r="P18" s="1277">
        <f>K60+SUM(P9:P17)</f>
        <v>0</v>
      </c>
      <c r="Q18" s="1371">
        <f>L60+SUM(Q9:Q17)</f>
        <v>0</v>
      </c>
      <c r="R18" s="1192">
        <v>164</v>
      </c>
      <c r="S18" s="1194"/>
      <c r="T18" s="1020" t="s">
        <v>2749</v>
      </c>
      <c r="U18" s="1020"/>
      <c r="V18" s="1367"/>
      <c r="W18" s="1368"/>
    </row>
    <row r="19" spans="1:23">
      <c r="A19" s="1276">
        <v>11</v>
      </c>
      <c r="B19" s="1020"/>
      <c r="C19" s="1020" t="s">
        <v>2750</v>
      </c>
      <c r="D19" s="1020"/>
      <c r="E19" s="1367"/>
      <c r="F19" s="1368"/>
      <c r="G19" s="1276">
        <f t="shared" si="0"/>
        <v>62</v>
      </c>
      <c r="H19" s="1020" t="s">
        <v>2751</v>
      </c>
      <c r="I19" s="1020" t="s">
        <v>2752</v>
      </c>
      <c r="J19" s="1020"/>
      <c r="K19" s="1363"/>
      <c r="L19" s="1364"/>
      <c r="M19" s="1358">
        <v>115</v>
      </c>
      <c r="N19" s="1020" t="s">
        <v>1428</v>
      </c>
      <c r="O19" s="1193"/>
      <c r="P19" s="1376"/>
      <c r="Q19" s="1377"/>
      <c r="R19" s="1192">
        <v>165</v>
      </c>
      <c r="S19" s="1194"/>
      <c r="T19" s="1020" t="s">
        <v>2753</v>
      </c>
      <c r="U19" s="1020"/>
      <c r="V19" s="1375">
        <f>SUM(P55:P56)-P57+SUM(V9:V18)</f>
        <v>0</v>
      </c>
      <c r="W19" s="1372">
        <f>SUM(Q55:Q56)-Q57+SUM(W9:W18)</f>
        <v>0</v>
      </c>
    </row>
    <row r="20" spans="1:23">
      <c r="A20" s="1276">
        <v>12</v>
      </c>
      <c r="B20" s="1020"/>
      <c r="C20" s="1020" t="s">
        <v>2754</v>
      </c>
      <c r="D20" s="1020"/>
      <c r="E20" s="1367"/>
      <c r="F20" s="1368"/>
      <c r="G20" s="1276">
        <f t="shared" si="0"/>
        <v>63</v>
      </c>
      <c r="H20" s="1020" t="s">
        <v>2755</v>
      </c>
      <c r="I20" s="1020" t="s">
        <v>2756</v>
      </c>
      <c r="J20" s="1020"/>
      <c r="K20" s="1363"/>
      <c r="L20" s="1364"/>
      <c r="M20" s="1358">
        <v>116</v>
      </c>
      <c r="N20" s="1020" t="s">
        <v>2757</v>
      </c>
      <c r="O20" s="1193"/>
      <c r="P20" s="1365"/>
      <c r="Q20" s="1364"/>
      <c r="R20" s="1192">
        <v>166</v>
      </c>
      <c r="S20" s="1194"/>
      <c r="T20" s="1020" t="s">
        <v>1428</v>
      </c>
      <c r="U20" s="1020"/>
      <c r="V20" s="1376"/>
      <c r="W20" s="1377"/>
    </row>
    <row r="21" spans="1:23">
      <c r="A21" s="1276">
        <v>13</v>
      </c>
      <c r="B21" s="1020"/>
      <c r="C21" s="1020" t="s">
        <v>2758</v>
      </c>
      <c r="D21" s="1020"/>
      <c r="E21" s="1375">
        <f>SUM(E12:E20)</f>
        <v>0</v>
      </c>
      <c r="F21" s="1372">
        <f>SUM(F12:F20)</f>
        <v>0</v>
      </c>
      <c r="G21" s="1276">
        <f t="shared" si="0"/>
        <v>64</v>
      </c>
      <c r="H21" s="1020" t="s">
        <v>2759</v>
      </c>
      <c r="I21" s="1020" t="s">
        <v>2760</v>
      </c>
      <c r="J21" s="1020"/>
      <c r="K21" s="1363"/>
      <c r="L21" s="1364"/>
      <c r="M21" s="1358">
        <v>117</v>
      </c>
      <c r="N21" s="1020" t="s">
        <v>2596</v>
      </c>
      <c r="O21" s="1193"/>
      <c r="P21" s="1365"/>
      <c r="Q21" s="1364"/>
      <c r="R21" s="1192">
        <v>167</v>
      </c>
      <c r="S21" s="1194"/>
      <c r="T21" s="1020" t="s">
        <v>2597</v>
      </c>
      <c r="U21" s="1020"/>
      <c r="V21" s="1367"/>
      <c r="W21" s="1368"/>
    </row>
    <row r="22" spans="1:23">
      <c r="A22" s="1276">
        <v>14</v>
      </c>
      <c r="B22" s="1020"/>
      <c r="C22" s="1020" t="s">
        <v>1428</v>
      </c>
      <c r="D22" s="1020"/>
      <c r="E22" s="1375"/>
      <c r="F22" s="1371"/>
      <c r="G22" s="1276">
        <f t="shared" si="0"/>
        <v>65</v>
      </c>
      <c r="H22" s="1020" t="s">
        <v>2598</v>
      </c>
      <c r="I22" s="1020" t="s">
        <v>2599</v>
      </c>
      <c r="J22" s="1020"/>
      <c r="K22" s="1363"/>
      <c r="L22" s="1364"/>
      <c r="M22" s="1358">
        <v>118</v>
      </c>
      <c r="N22" s="1020" t="s">
        <v>2600</v>
      </c>
      <c r="O22" s="1193"/>
      <c r="P22" s="1365"/>
      <c r="Q22" s="1364"/>
      <c r="R22" s="695">
        <v>168</v>
      </c>
      <c r="S22" s="1173"/>
      <c r="T22" s="95" t="s">
        <v>2111</v>
      </c>
      <c r="U22" s="95"/>
      <c r="V22" s="86">
        <f>V19+V21</f>
        <v>0</v>
      </c>
      <c r="W22" s="1378">
        <f>W19+W21</f>
        <v>0</v>
      </c>
    </row>
    <row r="23" spans="1:23">
      <c r="A23" s="1276">
        <v>15</v>
      </c>
      <c r="B23" s="1020"/>
      <c r="C23" s="1020" t="s">
        <v>2112</v>
      </c>
      <c r="D23" s="1020"/>
      <c r="E23" s="1367"/>
      <c r="F23" s="1368"/>
      <c r="G23" s="1276">
        <f t="shared" si="0"/>
        <v>66</v>
      </c>
      <c r="H23" s="1020" t="s">
        <v>2113</v>
      </c>
      <c r="I23" s="1020" t="s">
        <v>2114</v>
      </c>
      <c r="J23" s="1020"/>
      <c r="K23" s="1363"/>
      <c r="L23" s="1364"/>
      <c r="M23" s="1358">
        <v>119</v>
      </c>
      <c r="N23" s="1020" t="s">
        <v>2115</v>
      </c>
      <c r="O23" s="1193"/>
      <c r="P23" s="1365"/>
      <c r="Q23" s="1364"/>
      <c r="R23" s="1192"/>
      <c r="S23" s="1194"/>
      <c r="T23" s="1020" t="s">
        <v>2116</v>
      </c>
      <c r="U23" s="1020"/>
      <c r="V23" s="1375"/>
      <c r="W23" s="1372"/>
    </row>
    <row r="24" spans="1:23">
      <c r="A24" s="1276">
        <v>16</v>
      </c>
      <c r="B24" s="1020"/>
      <c r="C24" s="1020" t="s">
        <v>2117</v>
      </c>
      <c r="D24" s="1020"/>
      <c r="E24" s="1367"/>
      <c r="F24" s="1368"/>
      <c r="G24" s="1276">
        <f t="shared" si="0"/>
        <v>67</v>
      </c>
      <c r="H24" s="1020"/>
      <c r="I24" s="1020" t="s">
        <v>2118</v>
      </c>
      <c r="J24" s="1020"/>
      <c r="K24" s="1370">
        <f>SUM(K19:K23)</f>
        <v>0</v>
      </c>
      <c r="L24" s="1371">
        <f>SUM(L19:L23)</f>
        <v>0</v>
      </c>
      <c r="M24" s="1358">
        <v>120</v>
      </c>
      <c r="N24" s="1020" t="s">
        <v>2119</v>
      </c>
      <c r="O24" s="1193"/>
      <c r="P24" s="1365"/>
      <c r="Q24" s="1364"/>
      <c r="R24" s="695">
        <v>169</v>
      </c>
      <c r="S24" s="1173"/>
      <c r="T24" s="95" t="s">
        <v>2120</v>
      </c>
      <c r="U24" s="95"/>
      <c r="V24" s="1379">
        <f>K37+K57+P30+P38+P45+P52+V22</f>
        <v>0</v>
      </c>
      <c r="W24" s="1380">
        <f>L37+L57+Q30+Q38+Q45+Q52+W22</f>
        <v>0</v>
      </c>
    </row>
    <row r="25" spans="1:23">
      <c r="A25" s="1276">
        <v>17</v>
      </c>
      <c r="B25" s="1020"/>
      <c r="C25" s="1020" t="s">
        <v>2121</v>
      </c>
      <c r="D25" s="1020"/>
      <c r="E25" s="1367"/>
      <c r="F25" s="1368"/>
      <c r="G25" s="1276">
        <f t="shared" si="0"/>
        <v>68</v>
      </c>
      <c r="H25" s="1020" t="s">
        <v>1428</v>
      </c>
      <c r="I25" s="1020"/>
      <c r="J25" s="1020"/>
      <c r="K25" s="1376"/>
      <c r="L25" s="1377"/>
      <c r="M25" s="1358">
        <v>121</v>
      </c>
      <c r="N25" s="1020" t="s">
        <v>2122</v>
      </c>
      <c r="O25" s="1193"/>
      <c r="P25" s="1365"/>
      <c r="Q25" s="1364"/>
      <c r="R25" s="1192"/>
      <c r="S25" s="1194"/>
      <c r="T25" s="1020" t="s">
        <v>3827</v>
      </c>
      <c r="U25" s="1020"/>
      <c r="V25" s="1381"/>
      <c r="W25" s="1382"/>
    </row>
    <row r="26" spans="1:23">
      <c r="A26" s="1276">
        <v>18</v>
      </c>
      <c r="B26" s="1020"/>
      <c r="C26" s="1020" t="s">
        <v>3950</v>
      </c>
      <c r="D26" s="1020"/>
      <c r="E26" s="1367"/>
      <c r="F26" s="1368"/>
      <c r="G26" s="1276">
        <f t="shared" si="0"/>
        <v>69</v>
      </c>
      <c r="H26" s="1020" t="s">
        <v>3951</v>
      </c>
      <c r="I26" s="1020" t="s">
        <v>2725</v>
      </c>
      <c r="J26" s="1020"/>
      <c r="K26" s="1363"/>
      <c r="L26" s="1364"/>
      <c r="M26" s="1358">
        <v>122</v>
      </c>
      <c r="N26" s="1020" t="s">
        <v>3952</v>
      </c>
      <c r="O26" s="1193"/>
      <c r="P26" s="1365"/>
      <c r="Q26" s="1364"/>
      <c r="R26" s="695"/>
      <c r="S26" s="95"/>
      <c r="T26" s="95"/>
      <c r="U26" s="95"/>
      <c r="V26" s="95"/>
      <c r="W26" s="791"/>
    </row>
    <row r="27" spans="1:23">
      <c r="A27" s="1276">
        <v>19</v>
      </c>
      <c r="B27" s="1020"/>
      <c r="C27" s="1020" t="s">
        <v>3953</v>
      </c>
      <c r="D27" s="1020"/>
      <c r="E27" s="1367"/>
      <c r="F27" s="1368"/>
      <c r="G27" s="1276">
        <f t="shared" si="0"/>
        <v>70</v>
      </c>
      <c r="H27" s="1020" t="s">
        <v>3954</v>
      </c>
      <c r="I27" s="1020" t="s">
        <v>2730</v>
      </c>
      <c r="J27" s="1020"/>
      <c r="K27" s="1363"/>
      <c r="L27" s="1364"/>
      <c r="M27" s="1358">
        <v>123</v>
      </c>
      <c r="N27" s="1020" t="s">
        <v>3955</v>
      </c>
      <c r="O27" s="1193"/>
      <c r="P27" s="1365"/>
      <c r="Q27" s="1364"/>
      <c r="R27" s="695"/>
      <c r="S27" s="95"/>
      <c r="T27" s="95"/>
      <c r="U27" s="95"/>
      <c r="V27" s="93"/>
      <c r="W27" s="791"/>
    </row>
    <row r="28" spans="1:23">
      <c r="A28" s="1276">
        <v>20</v>
      </c>
      <c r="B28" s="1020"/>
      <c r="C28" s="1020" t="s">
        <v>3956</v>
      </c>
      <c r="D28" s="1020"/>
      <c r="E28" s="1375">
        <f>SUM(E23:E27)</f>
        <v>0</v>
      </c>
      <c r="F28" s="1372">
        <f>SUM(F23:F27)</f>
        <v>0</v>
      </c>
      <c r="G28" s="1276">
        <f t="shared" si="0"/>
        <v>71</v>
      </c>
      <c r="H28" s="1020" t="s">
        <v>3957</v>
      </c>
      <c r="I28" s="1020" t="s">
        <v>3958</v>
      </c>
      <c r="J28" s="1020"/>
      <c r="K28" s="1363"/>
      <c r="L28" s="1364"/>
      <c r="M28" s="1358">
        <v>124</v>
      </c>
      <c r="N28" s="1020" t="s">
        <v>3959</v>
      </c>
      <c r="O28" s="1193"/>
      <c r="P28" s="1365"/>
      <c r="Q28" s="1364"/>
      <c r="R28" s="695"/>
      <c r="S28" s="95"/>
      <c r="T28" s="95"/>
      <c r="U28" s="95"/>
      <c r="V28" s="93"/>
      <c r="W28" s="92"/>
    </row>
    <row r="29" spans="1:23">
      <c r="A29" s="1276">
        <v>21</v>
      </c>
      <c r="B29" s="1020"/>
      <c r="C29" s="1020" t="s">
        <v>3960</v>
      </c>
      <c r="D29" s="1020"/>
      <c r="E29" s="1375">
        <f>E21+E28</f>
        <v>0</v>
      </c>
      <c r="F29" s="1372">
        <f>F21+F28</f>
        <v>0</v>
      </c>
      <c r="G29" s="1276">
        <f t="shared" si="0"/>
        <v>72</v>
      </c>
      <c r="H29" s="1020" t="s">
        <v>3961</v>
      </c>
      <c r="I29" s="1020" t="s">
        <v>3962</v>
      </c>
      <c r="J29" s="1020"/>
      <c r="K29" s="1363"/>
      <c r="L29" s="1364"/>
      <c r="M29" s="1358">
        <v>125</v>
      </c>
      <c r="N29" s="1020" t="s">
        <v>3963</v>
      </c>
      <c r="O29" s="1193"/>
      <c r="P29" s="1277">
        <f>SUM(P20:P28)</f>
        <v>0</v>
      </c>
      <c r="Q29" s="1371">
        <f>SUM(Q20:Q28)</f>
        <v>0</v>
      </c>
      <c r="R29" s="695"/>
      <c r="S29" s="95"/>
      <c r="T29" s="95"/>
      <c r="U29" s="95"/>
      <c r="V29" s="95"/>
      <c r="W29" s="791"/>
    </row>
    <row r="30" spans="1:23">
      <c r="A30" s="1276">
        <v>22</v>
      </c>
      <c r="B30" s="1020"/>
      <c r="C30" s="1020" t="s">
        <v>2410</v>
      </c>
      <c r="D30" s="1020"/>
      <c r="E30" s="86"/>
      <c r="F30" s="92"/>
      <c r="G30" s="1276">
        <f t="shared" si="0"/>
        <v>73</v>
      </c>
      <c r="H30" s="1020"/>
      <c r="I30" s="1369" t="s">
        <v>2411</v>
      </c>
      <c r="J30" s="1020"/>
      <c r="K30" s="1370">
        <f>SUM(K26:K29)</f>
        <v>0</v>
      </c>
      <c r="L30" s="1372">
        <f>SUM(L26:L29)</f>
        <v>0</v>
      </c>
      <c r="M30" s="1358">
        <v>126</v>
      </c>
      <c r="N30" s="1020" t="s">
        <v>2412</v>
      </c>
      <c r="O30" s="1193"/>
      <c r="P30" s="1277">
        <f>P18+P29</f>
        <v>0</v>
      </c>
      <c r="Q30" s="1371">
        <f>Q18+Q29</f>
        <v>0</v>
      </c>
      <c r="R30" s="695"/>
      <c r="S30" s="95"/>
      <c r="T30" s="95"/>
      <c r="U30" s="95"/>
      <c r="V30" s="95"/>
      <c r="W30" s="791"/>
    </row>
    <row r="31" spans="1:23">
      <c r="A31" s="1276">
        <v>23</v>
      </c>
      <c r="B31" s="1020"/>
      <c r="C31" s="1020" t="s">
        <v>2728</v>
      </c>
      <c r="D31" s="1020"/>
      <c r="E31" s="1375"/>
      <c r="F31" s="1371"/>
      <c r="G31" s="1276">
        <f t="shared" si="0"/>
        <v>74</v>
      </c>
      <c r="H31" s="1369"/>
      <c r="I31" s="1369" t="s">
        <v>2413</v>
      </c>
      <c r="J31" s="1020"/>
      <c r="K31" s="1370">
        <f>K24+K30</f>
        <v>0</v>
      </c>
      <c r="L31" s="1372">
        <f>L24+L30</f>
        <v>0</v>
      </c>
      <c r="M31" s="1358">
        <v>127</v>
      </c>
      <c r="N31" s="1212" t="s">
        <v>3275</v>
      </c>
      <c r="O31" s="1328"/>
      <c r="P31" s="1357"/>
      <c r="Q31" s="1257"/>
      <c r="R31" s="1172" t="s">
        <v>3276</v>
      </c>
      <c r="S31" s="939"/>
      <c r="T31" s="1383"/>
      <c r="U31" s="939"/>
      <c r="V31" s="939"/>
      <c r="W31" s="940"/>
    </row>
    <row r="32" spans="1:23">
      <c r="A32" s="1276">
        <v>24</v>
      </c>
      <c r="B32" s="1020"/>
      <c r="C32" s="1020" t="s">
        <v>3277</v>
      </c>
      <c r="D32" s="1020"/>
      <c r="E32" s="1367"/>
      <c r="F32" s="1368"/>
      <c r="G32" s="1276">
        <f t="shared" si="0"/>
        <v>75</v>
      </c>
      <c r="H32" s="1212" t="s">
        <v>1858</v>
      </c>
      <c r="I32" s="1212"/>
      <c r="J32" s="1212"/>
      <c r="K32" s="1376"/>
      <c r="L32" s="1377"/>
      <c r="M32" s="1358">
        <v>128</v>
      </c>
      <c r="N32" s="1020" t="s">
        <v>2728</v>
      </c>
      <c r="O32" s="1193"/>
      <c r="P32" s="1194"/>
      <c r="Q32" s="875"/>
      <c r="R32" s="695"/>
      <c r="S32" s="95"/>
      <c r="T32" s="95"/>
      <c r="U32" s="95"/>
      <c r="V32" s="95"/>
      <c r="W32" s="791"/>
    </row>
    <row r="33" spans="1:23">
      <c r="A33" s="1276">
        <v>25</v>
      </c>
      <c r="B33" s="1020"/>
      <c r="C33" s="1020" t="s">
        <v>1859</v>
      </c>
      <c r="D33" s="1020"/>
      <c r="E33" s="1367"/>
      <c r="F33" s="1368"/>
      <c r="G33" s="1276">
        <f t="shared" si="0"/>
        <v>76</v>
      </c>
      <c r="H33" s="1020" t="s">
        <v>1860</v>
      </c>
      <c r="I33" s="1020" t="s">
        <v>1408</v>
      </c>
      <c r="J33" s="1020"/>
      <c r="K33" s="1363"/>
      <c r="L33" s="1364"/>
      <c r="M33" s="1358">
        <v>129</v>
      </c>
      <c r="N33" s="1020" t="s">
        <v>1861</v>
      </c>
      <c r="O33" s="1193"/>
      <c r="P33" s="1365"/>
      <c r="Q33" s="1364"/>
      <c r="R33" s="695"/>
      <c r="S33" s="95"/>
      <c r="T33" s="95" t="s">
        <v>1862</v>
      </c>
      <c r="U33" s="95"/>
      <c r="V33" s="95"/>
      <c r="W33" s="791"/>
    </row>
    <row r="34" spans="1:23">
      <c r="A34" s="1276">
        <v>26</v>
      </c>
      <c r="B34" s="1020"/>
      <c r="C34" s="1020" t="s">
        <v>1863</v>
      </c>
      <c r="D34" s="1020"/>
      <c r="E34" s="1367"/>
      <c r="F34" s="1368"/>
      <c r="G34" s="1276">
        <f t="shared" si="0"/>
        <v>77</v>
      </c>
      <c r="H34" s="1020" t="s">
        <v>1864</v>
      </c>
      <c r="I34" s="1020" t="s">
        <v>1865</v>
      </c>
      <c r="J34" s="1020"/>
      <c r="K34" s="1363"/>
      <c r="L34" s="1364"/>
      <c r="M34" s="1358">
        <v>130</v>
      </c>
      <c r="N34" s="1020" t="s">
        <v>1866</v>
      </c>
      <c r="O34" s="1193"/>
      <c r="P34" s="1365"/>
      <c r="Q34" s="1364"/>
      <c r="R34" s="695"/>
      <c r="S34" s="95"/>
      <c r="T34" s="95" t="s">
        <v>1867</v>
      </c>
      <c r="U34" s="95"/>
      <c r="V34" s="95"/>
      <c r="W34" s="791"/>
    </row>
    <row r="35" spans="1:23">
      <c r="A35" s="1276">
        <v>27</v>
      </c>
      <c r="B35" s="1020"/>
      <c r="C35" s="1020" t="s">
        <v>1868</v>
      </c>
      <c r="D35" s="1020"/>
      <c r="E35" s="1367"/>
      <c r="F35" s="1368"/>
      <c r="G35" s="1276">
        <f t="shared" si="0"/>
        <v>78</v>
      </c>
      <c r="H35" s="1020" t="s">
        <v>1869</v>
      </c>
      <c r="I35" s="1020" t="s">
        <v>1870</v>
      </c>
      <c r="J35" s="1020"/>
      <c r="K35" s="1363"/>
      <c r="L35" s="1364"/>
      <c r="M35" s="1358">
        <v>131</v>
      </c>
      <c r="N35" s="1020" t="s">
        <v>1871</v>
      </c>
      <c r="O35" s="1193"/>
      <c r="P35" s="1365"/>
      <c r="Q35" s="1364"/>
      <c r="R35" s="695"/>
      <c r="S35" s="95"/>
      <c r="T35" s="95" t="s">
        <v>3690</v>
      </c>
      <c r="U35" s="95"/>
      <c r="V35" s="95"/>
      <c r="W35" s="791"/>
    </row>
    <row r="36" spans="1:23">
      <c r="A36" s="1276">
        <v>28</v>
      </c>
      <c r="B36" s="1020"/>
      <c r="C36" s="1020" t="s">
        <v>3691</v>
      </c>
      <c r="D36" s="1020"/>
      <c r="E36" s="1367"/>
      <c r="F36" s="1368"/>
      <c r="G36" s="1276">
        <f t="shared" si="0"/>
        <v>79</v>
      </c>
      <c r="H36" s="1020"/>
      <c r="I36" s="1020" t="s">
        <v>3692</v>
      </c>
      <c r="J36" s="1020"/>
      <c r="K36" s="1370">
        <f>SUM(K33:K35)</f>
        <v>0</v>
      </c>
      <c r="L36" s="1371"/>
      <c r="M36" s="1358">
        <f>SUM(M33:M35)</f>
        <v>390</v>
      </c>
      <c r="N36" s="1020" t="s">
        <v>1616</v>
      </c>
      <c r="O36" s="1193"/>
      <c r="P36" s="1365"/>
      <c r="Q36" s="1364"/>
      <c r="R36" s="695"/>
      <c r="S36" s="95"/>
      <c r="T36" s="95" t="s">
        <v>1617</v>
      </c>
      <c r="U36" s="95"/>
      <c r="V36" s="95"/>
      <c r="W36" s="791"/>
    </row>
    <row r="37" spans="1:23">
      <c r="A37" s="1276">
        <v>29</v>
      </c>
      <c r="B37" s="1020"/>
      <c r="C37" s="1020" t="s">
        <v>1618</v>
      </c>
      <c r="D37" s="1020"/>
      <c r="E37" s="1367"/>
      <c r="F37" s="1368"/>
      <c r="G37" s="1276">
        <f t="shared" si="0"/>
        <v>80</v>
      </c>
      <c r="H37" s="1020"/>
      <c r="I37" s="1020" t="s">
        <v>1619</v>
      </c>
      <c r="J37" s="1020"/>
      <c r="K37" s="1370">
        <f>E29+E49+K16+K31+K36</f>
        <v>0</v>
      </c>
      <c r="L37" s="1372">
        <f>F29+F49+L16+L31+L36</f>
        <v>0</v>
      </c>
      <c r="M37" s="1358">
        <v>133</v>
      </c>
      <c r="N37" s="1020" t="s">
        <v>1620</v>
      </c>
      <c r="O37" s="1193"/>
      <c r="P37" s="1365"/>
      <c r="Q37" s="1364"/>
      <c r="R37" s="695"/>
      <c r="S37" s="95"/>
      <c r="T37" s="95" t="s">
        <v>1621</v>
      </c>
      <c r="U37" s="95"/>
      <c r="V37" s="95"/>
      <c r="W37" s="791"/>
    </row>
    <row r="38" spans="1:23">
      <c r="A38" s="1276">
        <v>30</v>
      </c>
      <c r="B38" s="1020"/>
      <c r="C38" s="1020" t="s">
        <v>1622</v>
      </c>
      <c r="D38" s="1020"/>
      <c r="E38" s="1367"/>
      <c r="F38" s="1368"/>
      <c r="G38" s="1276">
        <f t="shared" si="0"/>
        <v>81</v>
      </c>
      <c r="H38" s="1212" t="s">
        <v>1623</v>
      </c>
      <c r="I38" s="1212"/>
      <c r="J38" s="1212"/>
      <c r="K38" s="1373"/>
      <c r="L38" s="1374"/>
      <c r="M38" s="1358">
        <v>134</v>
      </c>
      <c r="N38" s="1020" t="s">
        <v>1872</v>
      </c>
      <c r="O38" s="1193"/>
      <c r="P38" s="1277">
        <f>SUM(P33:P37)</f>
        <v>0</v>
      </c>
      <c r="Q38" s="1371">
        <f>SUM(Q33:Q37)</f>
        <v>0</v>
      </c>
      <c r="R38" s="695"/>
      <c r="S38" s="95"/>
      <c r="T38" s="95" t="s">
        <v>1873</v>
      </c>
      <c r="U38" s="95"/>
      <c r="V38" s="95"/>
      <c r="W38" s="791"/>
    </row>
    <row r="39" spans="1:23">
      <c r="A39" s="1276">
        <v>31</v>
      </c>
      <c r="B39" s="1020"/>
      <c r="C39" s="1020" t="s">
        <v>1874</v>
      </c>
      <c r="D39" s="1020"/>
      <c r="E39" s="1367"/>
      <c r="F39" s="1368"/>
      <c r="G39" s="1276">
        <f t="shared" si="0"/>
        <v>82</v>
      </c>
      <c r="H39" s="1020" t="s">
        <v>2728</v>
      </c>
      <c r="I39" s="1020"/>
      <c r="J39" s="1020"/>
      <c r="K39" s="1375"/>
      <c r="L39" s="1371"/>
      <c r="M39" s="1358">
        <v>135</v>
      </c>
      <c r="N39" s="1212" t="s">
        <v>1875</v>
      </c>
      <c r="O39" s="1328"/>
      <c r="P39" s="1373"/>
      <c r="Q39" s="1374"/>
      <c r="R39" s="695"/>
      <c r="S39" s="95"/>
      <c r="T39" s="95" t="s">
        <v>1876</v>
      </c>
      <c r="U39" s="95"/>
      <c r="V39" s="95"/>
      <c r="W39" s="791"/>
    </row>
    <row r="40" spans="1:23">
      <c r="A40" s="1276">
        <v>32</v>
      </c>
      <c r="B40" s="1020"/>
      <c r="C40" s="1020" t="s">
        <v>1877</v>
      </c>
      <c r="D40" s="1020"/>
      <c r="E40" s="1367"/>
      <c r="F40" s="1368"/>
      <c r="G40" s="1276">
        <f t="shared" si="0"/>
        <v>83</v>
      </c>
      <c r="H40" s="1020" t="s">
        <v>1878</v>
      </c>
      <c r="I40" s="1020" t="s">
        <v>2752</v>
      </c>
      <c r="J40" s="1020"/>
      <c r="K40" s="1363"/>
      <c r="L40" s="1364"/>
      <c r="M40" s="1358">
        <v>136</v>
      </c>
      <c r="N40" s="1020" t="s">
        <v>2728</v>
      </c>
      <c r="O40" s="1193"/>
      <c r="P40" s="1375"/>
      <c r="Q40" s="1371"/>
      <c r="R40" s="1192"/>
      <c r="S40" s="1020"/>
      <c r="T40" s="1020"/>
      <c r="U40" s="1020"/>
      <c r="V40" s="1020"/>
      <c r="W40" s="875"/>
    </row>
    <row r="41" spans="1:23">
      <c r="A41" s="1276">
        <v>33</v>
      </c>
      <c r="B41" s="1020"/>
      <c r="C41" s="1020" t="s">
        <v>922</v>
      </c>
      <c r="D41" s="1020"/>
      <c r="E41" s="1375">
        <f>SUM(E32:E40)</f>
        <v>0</v>
      </c>
      <c r="F41" s="1372">
        <f>SUM(F32:F40)</f>
        <v>0</v>
      </c>
      <c r="G41" s="1276">
        <f t="shared" si="0"/>
        <v>84</v>
      </c>
      <c r="H41" s="1020" t="s">
        <v>923</v>
      </c>
      <c r="I41" s="1020" t="s">
        <v>924</v>
      </c>
      <c r="J41" s="1020"/>
      <c r="K41" s="1363"/>
      <c r="L41" s="1364"/>
      <c r="M41" s="1358">
        <v>137</v>
      </c>
      <c r="N41" s="1020" t="s">
        <v>925</v>
      </c>
      <c r="O41" s="1193"/>
      <c r="P41" s="1365"/>
      <c r="Q41" s="1364"/>
      <c r="R41" s="1192"/>
      <c r="S41" s="1020"/>
      <c r="T41" s="1020" t="s">
        <v>926</v>
      </c>
      <c r="U41" s="1350"/>
      <c r="V41" s="1350"/>
      <c r="W41" s="1384"/>
    </row>
    <row r="42" spans="1:23">
      <c r="A42" s="1276">
        <v>34</v>
      </c>
      <c r="B42" s="1020"/>
      <c r="C42" s="1020" t="s">
        <v>1428</v>
      </c>
      <c r="D42" s="1020"/>
      <c r="E42" s="1375"/>
      <c r="F42" s="1371"/>
      <c r="G42" s="1276">
        <f t="shared" si="0"/>
        <v>85</v>
      </c>
      <c r="H42" s="1020" t="s">
        <v>927</v>
      </c>
      <c r="I42" s="1020" t="s">
        <v>928</v>
      </c>
      <c r="J42" s="1020"/>
      <c r="K42" s="1363"/>
      <c r="L42" s="1364"/>
      <c r="M42" s="1358">
        <v>138</v>
      </c>
      <c r="N42" s="1020" t="s">
        <v>2997</v>
      </c>
      <c r="O42" s="1193"/>
      <c r="P42" s="1365"/>
      <c r="Q42" s="1364"/>
      <c r="R42" s="1192"/>
      <c r="S42" s="1020"/>
      <c r="T42" s="1020" t="s">
        <v>2998</v>
      </c>
      <c r="U42" s="1350"/>
      <c r="V42" s="1018"/>
      <c r="W42" s="1384"/>
    </row>
    <row r="43" spans="1:23">
      <c r="A43" s="1276">
        <v>35</v>
      </c>
      <c r="B43" s="1020"/>
      <c r="C43" s="1020" t="s">
        <v>2999</v>
      </c>
      <c r="D43" s="1020"/>
      <c r="E43" s="1367"/>
      <c r="F43" s="1368"/>
      <c r="G43" s="1276">
        <f t="shared" si="0"/>
        <v>86</v>
      </c>
      <c r="H43" s="1020" t="s">
        <v>3000</v>
      </c>
      <c r="I43" s="1020" t="s">
        <v>3001</v>
      </c>
      <c r="J43" s="1020"/>
      <c r="K43" s="1363"/>
      <c r="L43" s="1364"/>
      <c r="M43" s="1358">
        <v>139</v>
      </c>
      <c r="N43" s="1020" t="s">
        <v>3002</v>
      </c>
      <c r="O43" s="1193"/>
      <c r="P43" s="1365"/>
      <c r="Q43" s="1364"/>
      <c r="R43" s="1192"/>
      <c r="S43" s="1020"/>
      <c r="T43" s="1020" t="s">
        <v>3003</v>
      </c>
      <c r="U43" s="1350"/>
      <c r="V43" s="1350"/>
      <c r="W43" s="1384"/>
    </row>
    <row r="44" spans="1:23">
      <c r="A44" s="1276">
        <v>36</v>
      </c>
      <c r="B44" s="1020"/>
      <c r="C44" s="1020" t="s">
        <v>3004</v>
      </c>
      <c r="D44" s="1020"/>
      <c r="E44" s="1367"/>
      <c r="F44" s="1368"/>
      <c r="G44" s="1276">
        <f t="shared" si="0"/>
        <v>87</v>
      </c>
      <c r="H44" s="1020" t="s">
        <v>3005</v>
      </c>
      <c r="I44" s="1020" t="s">
        <v>3006</v>
      </c>
      <c r="J44" s="1020"/>
      <c r="K44" s="1363"/>
      <c r="L44" s="1364"/>
      <c r="M44" s="1358">
        <v>140</v>
      </c>
      <c r="N44" s="1020" t="s">
        <v>3007</v>
      </c>
      <c r="O44" s="1193"/>
      <c r="P44" s="1365"/>
      <c r="Q44" s="1364"/>
      <c r="R44" s="1192"/>
      <c r="S44" s="1020"/>
      <c r="T44" s="1020" t="s">
        <v>3008</v>
      </c>
      <c r="U44" s="1350"/>
      <c r="V44" s="1018">
        <f>V42+V43</f>
        <v>0</v>
      </c>
      <c r="W44" s="1384"/>
    </row>
    <row r="45" spans="1:23">
      <c r="A45" s="1276">
        <v>37</v>
      </c>
      <c r="B45" s="1020"/>
      <c r="C45" s="1020" t="s">
        <v>3009</v>
      </c>
      <c r="D45" s="1020"/>
      <c r="E45" s="1367"/>
      <c r="F45" s="1368"/>
      <c r="G45" s="1276">
        <f t="shared" si="0"/>
        <v>88</v>
      </c>
      <c r="H45" s="1020" t="s">
        <v>3010</v>
      </c>
      <c r="I45" s="1020" t="s">
        <v>4084</v>
      </c>
      <c r="J45" s="1020"/>
      <c r="K45" s="1363"/>
      <c r="L45" s="1364"/>
      <c r="M45" s="1358">
        <v>141</v>
      </c>
      <c r="N45" s="1020" t="s">
        <v>4302</v>
      </c>
      <c r="O45" s="1193"/>
      <c r="P45" s="1277">
        <f>SUM(P41:P44)</f>
        <v>0</v>
      </c>
      <c r="Q45" s="1371">
        <f>SUM(Q41:Q44)</f>
        <v>0</v>
      </c>
      <c r="R45" s="1385"/>
      <c r="S45" s="1386"/>
      <c r="T45" s="1386"/>
      <c r="U45" s="1386"/>
      <c r="V45" s="1386"/>
      <c r="W45" s="1387"/>
    </row>
    <row r="46" spans="1:23">
      <c r="A46" s="1276">
        <v>38</v>
      </c>
      <c r="B46" s="1020"/>
      <c r="C46" s="1020" t="s">
        <v>63</v>
      </c>
      <c r="D46" s="1020"/>
      <c r="E46" s="1367"/>
      <c r="F46" s="1368"/>
      <c r="G46" s="1276">
        <f t="shared" si="0"/>
        <v>89</v>
      </c>
      <c r="H46" s="1020" t="s">
        <v>64</v>
      </c>
      <c r="I46" s="1020" t="s">
        <v>65</v>
      </c>
      <c r="J46" s="1020"/>
      <c r="K46" s="1363"/>
      <c r="L46" s="1364"/>
      <c r="M46" s="1358">
        <v>142</v>
      </c>
      <c r="N46" s="1212" t="s">
        <v>66</v>
      </c>
      <c r="O46" s="1328"/>
      <c r="P46" s="1373"/>
      <c r="Q46" s="1374"/>
      <c r="R46" s="1385"/>
      <c r="S46" s="1386"/>
      <c r="T46" s="1386"/>
      <c r="U46" s="1386"/>
      <c r="V46" s="1386"/>
      <c r="W46" s="1387"/>
    </row>
    <row r="47" spans="1:23">
      <c r="A47" s="1276">
        <v>39</v>
      </c>
      <c r="B47" s="1020"/>
      <c r="C47" s="1020" t="s">
        <v>67</v>
      </c>
      <c r="D47" s="1020"/>
      <c r="E47" s="1367"/>
      <c r="F47" s="1368"/>
      <c r="G47" s="1276">
        <f t="shared" si="0"/>
        <v>90</v>
      </c>
      <c r="H47" s="1020" t="s">
        <v>68</v>
      </c>
      <c r="I47" s="1020" t="s">
        <v>2114</v>
      </c>
      <c r="J47" s="1020"/>
      <c r="K47" s="1363"/>
      <c r="L47" s="1364"/>
      <c r="M47" s="1358">
        <v>143</v>
      </c>
      <c r="N47" s="1020" t="s">
        <v>2728</v>
      </c>
      <c r="O47" s="1193"/>
      <c r="P47" s="1375"/>
      <c r="Q47" s="1371"/>
      <c r="R47" s="1385"/>
      <c r="S47" s="1386"/>
      <c r="T47" s="1386"/>
      <c r="U47" s="1386"/>
      <c r="V47" s="1386"/>
      <c r="W47" s="1387"/>
    </row>
    <row r="48" spans="1:23">
      <c r="A48" s="1276">
        <v>40</v>
      </c>
      <c r="B48" s="1020"/>
      <c r="C48" s="1020" t="s">
        <v>69</v>
      </c>
      <c r="D48" s="1020"/>
      <c r="E48" s="1375">
        <f>SUM(E43:E47)</f>
        <v>0</v>
      </c>
      <c r="F48" s="1372">
        <f>SUM(F43:F47)</f>
        <v>0</v>
      </c>
      <c r="G48" s="1276">
        <f t="shared" si="0"/>
        <v>91</v>
      </c>
      <c r="H48" s="1020"/>
      <c r="I48" s="1020" t="s">
        <v>70</v>
      </c>
      <c r="J48" s="1020"/>
      <c r="K48" s="1370">
        <f>SUM(K40:K47)</f>
        <v>0</v>
      </c>
      <c r="L48" s="1372">
        <f>SUM(L40:L47)</f>
        <v>0</v>
      </c>
      <c r="M48" s="1358">
        <v>144</v>
      </c>
      <c r="N48" s="1020" t="s">
        <v>71</v>
      </c>
      <c r="O48" s="1193"/>
      <c r="P48" s="1365"/>
      <c r="Q48" s="1364"/>
      <c r="R48" s="1385"/>
      <c r="S48" s="1386"/>
      <c r="T48" s="1386"/>
      <c r="U48" s="1386"/>
      <c r="V48" s="1386"/>
      <c r="W48" s="1387"/>
    </row>
    <row r="49" spans="1:23">
      <c r="A49" s="1276">
        <v>41</v>
      </c>
      <c r="B49" s="1020"/>
      <c r="C49" s="1020" t="s">
        <v>72</v>
      </c>
      <c r="D49" s="1020"/>
      <c r="E49" s="1375">
        <f>E41+E48</f>
        <v>0</v>
      </c>
      <c r="F49" s="1372">
        <f>F41+F48</f>
        <v>0</v>
      </c>
      <c r="G49" s="1276">
        <f t="shared" si="0"/>
        <v>92</v>
      </c>
      <c r="H49" s="1020" t="s">
        <v>1428</v>
      </c>
      <c r="I49" s="1020"/>
      <c r="J49" s="1020"/>
      <c r="K49" s="1376"/>
      <c r="L49" s="1377"/>
      <c r="M49" s="1358">
        <v>145</v>
      </c>
      <c r="N49" s="1020" t="s">
        <v>73</v>
      </c>
      <c r="O49" s="1193"/>
      <c r="P49" s="1365"/>
      <c r="Q49" s="1364"/>
      <c r="R49" s="1385"/>
      <c r="S49" s="1386"/>
      <c r="T49" s="1386"/>
      <c r="U49" s="1386"/>
      <c r="V49" s="1386"/>
      <c r="W49" s="1387"/>
    </row>
    <row r="50" spans="1:23">
      <c r="A50" s="1276">
        <v>42</v>
      </c>
      <c r="B50" s="1020"/>
      <c r="C50" s="1020" t="s">
        <v>74</v>
      </c>
      <c r="D50" s="1020"/>
      <c r="E50" s="1373"/>
      <c r="F50" s="1374"/>
      <c r="G50" s="1276">
        <f t="shared" si="0"/>
        <v>93</v>
      </c>
      <c r="H50" s="1020" t="s">
        <v>75</v>
      </c>
      <c r="I50" s="1020" t="s">
        <v>2725</v>
      </c>
      <c r="J50" s="1020"/>
      <c r="K50" s="1363"/>
      <c r="L50" s="1364"/>
      <c r="M50" s="1358">
        <v>146</v>
      </c>
      <c r="N50" s="1020" t="s">
        <v>76</v>
      </c>
      <c r="O50" s="1193"/>
      <c r="P50" s="1365"/>
      <c r="Q50" s="1364"/>
      <c r="R50" s="1385"/>
      <c r="S50" s="1386"/>
      <c r="T50" s="1386"/>
      <c r="U50" s="1386"/>
      <c r="V50" s="1386"/>
      <c r="W50" s="1387"/>
    </row>
    <row r="51" spans="1:23">
      <c r="A51" s="1276">
        <v>43</v>
      </c>
      <c r="B51" s="1020"/>
      <c r="C51" s="1020" t="s">
        <v>2728</v>
      </c>
      <c r="D51" s="1020"/>
      <c r="E51" s="1375"/>
      <c r="F51" s="1371"/>
      <c r="G51" s="1276">
        <f t="shared" si="0"/>
        <v>94</v>
      </c>
      <c r="H51" s="1020" t="s">
        <v>77</v>
      </c>
      <c r="I51" s="1020" t="s">
        <v>2730</v>
      </c>
      <c r="J51" s="1020"/>
      <c r="K51" s="1363"/>
      <c r="L51" s="1364"/>
      <c r="M51" s="1358">
        <v>147</v>
      </c>
      <c r="N51" s="1020" t="s">
        <v>78</v>
      </c>
      <c r="O51" s="1193"/>
      <c r="P51" s="1365"/>
      <c r="Q51" s="1364"/>
      <c r="R51" s="1385"/>
      <c r="S51" s="1386"/>
      <c r="T51" s="1386"/>
      <c r="U51" s="1386"/>
      <c r="V51" s="1386"/>
      <c r="W51" s="1387"/>
    </row>
    <row r="52" spans="1:23">
      <c r="A52" s="1276">
        <v>44</v>
      </c>
      <c r="B52" s="1020"/>
      <c r="C52" s="1020" t="s">
        <v>79</v>
      </c>
      <c r="D52" s="1020"/>
      <c r="E52" s="1367"/>
      <c r="F52" s="1368"/>
      <c r="G52" s="1276">
        <f t="shared" si="0"/>
        <v>95</v>
      </c>
      <c r="H52" s="1020" t="s">
        <v>80</v>
      </c>
      <c r="I52" s="1020" t="s">
        <v>81</v>
      </c>
      <c r="J52" s="1020"/>
      <c r="K52" s="1363"/>
      <c r="L52" s="1364"/>
      <c r="M52" s="1358">
        <v>148</v>
      </c>
      <c r="N52" s="1020" t="s">
        <v>2291</v>
      </c>
      <c r="O52" s="1193"/>
      <c r="P52" s="1277">
        <f>SUM(P48:P51)</f>
        <v>0</v>
      </c>
      <c r="Q52" s="1371">
        <f>SUM(Q48:Q51)</f>
        <v>0</v>
      </c>
      <c r="R52" s="1385"/>
      <c r="S52" s="1386"/>
      <c r="T52" s="1386"/>
      <c r="U52" s="1386"/>
      <c r="V52" s="1386"/>
      <c r="W52" s="1387"/>
    </row>
    <row r="53" spans="1:23">
      <c r="A53" s="1276">
        <v>45</v>
      </c>
      <c r="B53" s="1020"/>
      <c r="C53" s="1020" t="s">
        <v>2292</v>
      </c>
      <c r="D53" s="1020"/>
      <c r="E53" s="1367"/>
      <c r="F53" s="1368"/>
      <c r="G53" s="1276">
        <f t="shared" si="0"/>
        <v>96</v>
      </c>
      <c r="H53" s="1020" t="s">
        <v>2293</v>
      </c>
      <c r="I53" s="1020" t="s">
        <v>2294</v>
      </c>
      <c r="J53" s="1020"/>
      <c r="K53" s="1363"/>
      <c r="L53" s="1364"/>
      <c r="M53" s="1358">
        <v>149</v>
      </c>
      <c r="N53" s="1212" t="s">
        <v>2295</v>
      </c>
      <c r="O53" s="1328"/>
      <c r="P53" s="1373"/>
      <c r="Q53" s="1374"/>
      <c r="R53" s="1385"/>
      <c r="S53" s="1386"/>
      <c r="T53" s="1386"/>
      <c r="U53" s="1386"/>
      <c r="V53" s="1386"/>
      <c r="W53" s="1387"/>
    </row>
    <row r="54" spans="1:23">
      <c r="A54" s="1276">
        <v>46</v>
      </c>
      <c r="B54" s="1020"/>
      <c r="C54" s="1020" t="s">
        <v>929</v>
      </c>
      <c r="D54" s="1020"/>
      <c r="E54" s="1367"/>
      <c r="F54" s="1368"/>
      <c r="G54" s="1276">
        <f t="shared" si="0"/>
        <v>97</v>
      </c>
      <c r="H54" s="1020" t="s">
        <v>930</v>
      </c>
      <c r="I54" s="1020" t="s">
        <v>931</v>
      </c>
      <c r="J54" s="1020"/>
      <c r="K54" s="1363"/>
      <c r="L54" s="1364"/>
      <c r="M54" s="1358">
        <v>150</v>
      </c>
      <c r="N54" s="1020" t="s">
        <v>2728</v>
      </c>
      <c r="O54" s="1193"/>
      <c r="P54" s="1375"/>
      <c r="Q54" s="1371"/>
      <c r="R54" s="695"/>
      <c r="S54" s="95"/>
      <c r="T54" s="95"/>
      <c r="U54" s="95"/>
      <c r="V54" s="95"/>
      <c r="W54" s="791"/>
    </row>
    <row r="55" spans="1:23">
      <c r="A55" s="1276">
        <v>47</v>
      </c>
      <c r="B55" s="1020"/>
      <c r="C55" s="1020" t="s">
        <v>932</v>
      </c>
      <c r="D55" s="1020"/>
      <c r="E55" s="1367"/>
      <c r="F55" s="1368"/>
      <c r="G55" s="1276">
        <f t="shared" si="0"/>
        <v>98</v>
      </c>
      <c r="H55" s="1020" t="s">
        <v>933</v>
      </c>
      <c r="I55" s="1020" t="s">
        <v>4569</v>
      </c>
      <c r="J55" s="1020"/>
      <c r="K55" s="1363"/>
      <c r="L55" s="1364"/>
      <c r="M55" s="1358">
        <v>151</v>
      </c>
      <c r="N55" s="1020" t="s">
        <v>4570</v>
      </c>
      <c r="O55" s="1193"/>
      <c r="P55" s="1365"/>
      <c r="Q55" s="1364"/>
      <c r="R55" s="695"/>
      <c r="S55" s="95"/>
      <c r="T55" s="95"/>
      <c r="U55" s="95"/>
      <c r="V55" s="95"/>
      <c r="W55" s="791"/>
    </row>
    <row r="56" spans="1:23">
      <c r="A56" s="1276">
        <v>48</v>
      </c>
      <c r="B56" s="1020"/>
      <c r="C56" s="1020" t="s">
        <v>4571</v>
      </c>
      <c r="D56" s="1020"/>
      <c r="E56" s="1367"/>
      <c r="F56" s="1368"/>
      <c r="G56" s="1276">
        <f t="shared" si="0"/>
        <v>99</v>
      </c>
      <c r="H56" s="1020"/>
      <c r="I56" s="1369" t="s">
        <v>4572</v>
      </c>
      <c r="J56" s="1020"/>
      <c r="K56" s="1370">
        <f>SUM(K50:K55)</f>
        <v>0</v>
      </c>
      <c r="L56" s="1372">
        <f>SUM(L50:L55)</f>
        <v>0</v>
      </c>
      <c r="M56" s="1358">
        <v>152</v>
      </c>
      <c r="N56" s="1020" t="s">
        <v>562</v>
      </c>
      <c r="O56" s="1193"/>
      <c r="P56" s="1365"/>
      <c r="Q56" s="1364"/>
      <c r="R56" s="695"/>
      <c r="S56" s="95"/>
      <c r="T56" s="95"/>
      <c r="U56" s="95"/>
      <c r="V56" s="95"/>
      <c r="W56" s="791"/>
    </row>
    <row r="57" spans="1:23" ht="15.75" thickBot="1">
      <c r="A57" s="1276">
        <v>49</v>
      </c>
      <c r="B57" s="1020"/>
      <c r="C57" s="1020" t="s">
        <v>563</v>
      </c>
      <c r="D57" s="1020"/>
      <c r="E57" s="1367"/>
      <c r="F57" s="1368"/>
      <c r="G57" s="1276">
        <f t="shared" si="0"/>
        <v>100</v>
      </c>
      <c r="H57" s="1020"/>
      <c r="I57" s="1020" t="s">
        <v>564</v>
      </c>
      <c r="J57" s="1020"/>
      <c r="K57" s="1370">
        <f>K48+K56</f>
        <v>0</v>
      </c>
      <c r="L57" s="1372">
        <f>L48+L56</f>
        <v>0</v>
      </c>
      <c r="M57" s="1388">
        <v>153</v>
      </c>
      <c r="N57" s="793" t="s">
        <v>4573</v>
      </c>
      <c r="O57" s="1329"/>
      <c r="P57" s="1389"/>
      <c r="Q57" s="1390"/>
      <c r="R57" s="792"/>
      <c r="S57" s="793"/>
      <c r="T57" s="793"/>
      <c r="U57" s="793"/>
      <c r="V57" s="793"/>
      <c r="W57" s="794"/>
    </row>
    <row r="58" spans="1:23" ht="15.75" thickBot="1">
      <c r="A58" s="1293">
        <v>50</v>
      </c>
      <c r="B58" s="793"/>
      <c r="C58" s="793" t="s">
        <v>4574</v>
      </c>
      <c r="D58" s="793"/>
      <c r="E58" s="1391">
        <f>SUM(E52:E57)</f>
        <v>0</v>
      </c>
      <c r="F58" s="1392">
        <f>SUM(F52:F57)</f>
        <v>0</v>
      </c>
      <c r="G58" s="1276">
        <f t="shared" si="0"/>
        <v>101</v>
      </c>
      <c r="H58" s="1212" t="s">
        <v>4575</v>
      </c>
      <c r="I58" s="1212"/>
      <c r="J58" s="1212"/>
      <c r="K58" s="1373"/>
      <c r="L58" s="1374"/>
      <c r="M58" s="95"/>
      <c r="N58" s="95"/>
      <c r="O58" s="95"/>
      <c r="P58" s="95"/>
      <c r="Q58" s="95"/>
      <c r="R58" s="95"/>
      <c r="S58" s="95"/>
      <c r="T58" s="95"/>
      <c r="U58" s="95"/>
      <c r="V58" s="95"/>
      <c r="W58" s="95"/>
    </row>
    <row r="59" spans="1:23">
      <c r="A59" s="789"/>
      <c r="B59" s="789"/>
      <c r="C59" s="789"/>
      <c r="D59" s="789"/>
      <c r="E59" s="789"/>
      <c r="F59" s="789"/>
      <c r="G59" s="1276">
        <f t="shared" si="0"/>
        <v>102</v>
      </c>
      <c r="H59" s="1020" t="s">
        <v>2728</v>
      </c>
      <c r="I59" s="1020"/>
      <c r="J59" s="1020"/>
      <c r="K59" s="1375"/>
      <c r="L59" s="1371"/>
      <c r="M59" s="1316" t="s">
        <v>4576</v>
      </c>
      <c r="N59" s="931"/>
      <c r="O59" s="1386"/>
      <c r="P59" s="789"/>
      <c r="Q59" s="789"/>
      <c r="R59" s="1316" t="s">
        <v>4576</v>
      </c>
      <c r="S59" s="789"/>
      <c r="T59" s="1316"/>
      <c r="U59" s="1386"/>
      <c r="V59" s="789"/>
      <c r="W59" s="789" t="s">
        <v>4577</v>
      </c>
    </row>
    <row r="60" spans="1:23" ht="15.75" thickBot="1">
      <c r="A60" s="1316" t="s">
        <v>4576</v>
      </c>
      <c r="B60" s="789"/>
      <c r="C60" s="1393"/>
      <c r="D60" s="1386"/>
      <c r="E60" s="789"/>
      <c r="F60" s="789"/>
      <c r="G60" s="1293">
        <f t="shared" si="0"/>
        <v>103</v>
      </c>
      <c r="H60" s="793" t="s">
        <v>4578</v>
      </c>
      <c r="I60" s="793" t="s">
        <v>2752</v>
      </c>
      <c r="J60" s="793"/>
      <c r="K60" s="1394"/>
      <c r="L60" s="1395"/>
      <c r="M60" s="789" t="s">
        <v>4579</v>
      </c>
      <c r="N60" s="789"/>
      <c r="O60" s="789"/>
      <c r="P60" s="789"/>
      <c r="Q60" s="789"/>
      <c r="R60" s="789" t="s">
        <v>4580</v>
      </c>
      <c r="S60" s="1396"/>
      <c r="T60" s="1396"/>
      <c r="U60" s="1396"/>
      <c r="V60" s="1396"/>
      <c r="W60" s="1396"/>
    </row>
    <row r="61" spans="1:23">
      <c r="A61" s="789" t="s">
        <v>4581</v>
      </c>
      <c r="B61" s="789"/>
      <c r="C61" s="789"/>
      <c r="D61" s="789"/>
      <c r="E61" s="789"/>
      <c r="F61" s="789"/>
      <c r="G61" s="95"/>
      <c r="H61" s="95"/>
      <c r="I61" s="95"/>
      <c r="J61" s="95"/>
      <c r="K61" s="95"/>
      <c r="L61" s="95"/>
      <c r="M61" s="95"/>
      <c r="N61" s="95"/>
      <c r="O61" s="95"/>
      <c r="P61" s="95"/>
      <c r="Q61" s="95"/>
    </row>
    <row r="62" spans="1:23">
      <c r="A62" s="789"/>
      <c r="B62" s="789"/>
      <c r="C62" s="789"/>
      <c r="D62" s="789"/>
      <c r="E62" s="789"/>
      <c r="F62" s="789"/>
      <c r="G62" s="95" t="s">
        <v>4582</v>
      </c>
      <c r="H62" s="95"/>
      <c r="I62" s="95"/>
      <c r="J62" s="1386"/>
      <c r="K62" s="95"/>
      <c r="L62" s="95"/>
      <c r="M62" s="95"/>
      <c r="N62" s="95"/>
      <c r="O62" s="95"/>
      <c r="P62" s="95"/>
      <c r="Q62" s="95"/>
    </row>
    <row r="63" spans="1:23">
      <c r="G63" s="3261">
        <v>321</v>
      </c>
      <c r="H63" s="3261"/>
      <c r="I63" s="3261"/>
      <c r="J63" s="3261"/>
      <c r="K63" s="3261"/>
      <c r="L63" s="3261"/>
    </row>
  </sheetData>
  <mergeCells count="1">
    <mergeCell ref="G63:L63"/>
  </mergeCells>
  <phoneticPr fontId="0" type="noConversion"/>
  <printOptions horizontalCentered="1" verticalCentered="1"/>
  <pageMargins left="0" right="0" top="0" bottom="0" header="0.25" footer="0.25"/>
  <pageSetup scale="66" fitToWidth="4" orientation="portrait" horizontalDpi="300" verticalDpi="300" r:id="rId1"/>
  <headerFooter alignWithMargins="0"/>
  <colBreaks count="3" manualBreakCount="3">
    <brk id="6" max="1048575" man="1"/>
    <brk id="12" max="1048575" man="1"/>
    <brk id="17" max="1048575" man="1"/>
  </colBreaks>
</worksheet>
</file>

<file path=xl/worksheets/sheet54.xml><?xml version="1.0" encoding="utf-8"?>
<worksheet xmlns="http://schemas.openxmlformats.org/spreadsheetml/2006/main" xmlns:r="http://schemas.openxmlformats.org/officeDocument/2006/relationships">
  <sheetPr transitionEvaluation="1" codeName="Sheet54">
    <tabColor rgb="FF00B050"/>
  </sheetPr>
  <dimension ref="A1:P249"/>
  <sheetViews>
    <sheetView defaultGridColor="0" view="pageBreakPreview" topLeftCell="H1" colorId="22" zoomScale="60" zoomScaleNormal="85" workbookViewId="0">
      <selection activeCell="M9" sqref="M9"/>
    </sheetView>
  </sheetViews>
  <sheetFormatPr defaultColWidth="9.6640625" defaultRowHeight="15"/>
  <cols>
    <col min="1" max="1" width="4.6640625" style="694" customWidth="1"/>
    <col min="2" max="2" width="30.6640625" style="694" customWidth="1"/>
    <col min="3" max="4" width="11.6640625" style="694" customWidth="1"/>
    <col min="5" max="6" width="12.6640625" style="694" customWidth="1"/>
    <col min="7" max="7" width="18.77734375" style="694" customWidth="1"/>
    <col min="8" max="8" width="3.6640625" style="694" customWidth="1"/>
    <col min="9" max="9" width="12.6640625" style="694" customWidth="1"/>
    <col min="10" max="10" width="13.6640625" style="694" customWidth="1"/>
    <col min="11" max="11" width="14.109375" style="694" customWidth="1"/>
    <col min="12" max="13" width="13.6640625" style="694" customWidth="1"/>
    <col min="14" max="14" width="19" style="694" customWidth="1"/>
    <col min="15" max="15" width="15.6640625" style="694" customWidth="1"/>
    <col min="16" max="16" width="4.6640625" style="694" customWidth="1"/>
    <col min="17" max="17" width="13.6640625" style="694" customWidth="1"/>
    <col min="18" max="16384" width="9.6640625" style="694"/>
  </cols>
  <sheetData>
    <row r="1" spans="1:16">
      <c r="A1" s="922" t="s">
        <v>446</v>
      </c>
      <c r="B1" s="1188"/>
      <c r="C1" s="923" t="s">
        <v>429</v>
      </c>
      <c r="D1" s="1162"/>
      <c r="E1" s="923" t="s">
        <v>448</v>
      </c>
      <c r="F1" s="1188"/>
      <c r="G1" s="1252" t="s">
        <v>449</v>
      </c>
      <c r="H1" s="922" t="s">
        <v>446</v>
      </c>
      <c r="I1" s="923"/>
      <c r="J1" s="923"/>
      <c r="K1" s="1188"/>
      <c r="L1" s="923" t="s">
        <v>429</v>
      </c>
      <c r="M1" s="1188"/>
      <c r="N1" s="1188" t="s">
        <v>448</v>
      </c>
      <c r="O1" s="923" t="s">
        <v>449</v>
      </c>
      <c r="P1" s="1252"/>
    </row>
    <row r="2" spans="1:16">
      <c r="A2" s="695" t="str">
        <f>'Data Sheet'!$C$25</f>
        <v xml:space="preserve">KeySpan Gas East Corp./D/B/A National Grid </v>
      </c>
      <c r="B2" s="1167"/>
      <c r="C2" s="95" t="s">
        <v>255</v>
      </c>
      <c r="D2" s="1164"/>
      <c r="E2" s="95" t="s">
        <v>450</v>
      </c>
      <c r="F2" s="1167"/>
      <c r="G2" s="791"/>
      <c r="H2" s="695" t="str">
        <f>'Data Sheet'!$C$25</f>
        <v xml:space="preserve">KeySpan Gas East Corp./D/B/A National Grid </v>
      </c>
      <c r="I2" s="95"/>
      <c r="J2" s="95"/>
      <c r="K2" s="1167"/>
      <c r="L2" s="95" t="s">
        <v>255</v>
      </c>
      <c r="M2" s="1167"/>
      <c r="N2" s="1167" t="s">
        <v>450</v>
      </c>
      <c r="O2" s="95"/>
      <c r="P2" s="791"/>
    </row>
    <row r="3" spans="1:16" ht="15" customHeight="1">
      <c r="A3" s="695"/>
      <c r="B3" s="1167"/>
      <c r="C3" s="1020" t="s">
        <v>256</v>
      </c>
      <c r="D3" s="1334"/>
      <c r="E3" s="1335" t="str">
        <f>'Data Sheet'!$C$40</f>
        <v>September 30, 2014</v>
      </c>
      <c r="F3" s="1193"/>
      <c r="G3" s="1297" t="str">
        <f>'Data Sheet'!$C$38</f>
        <v>December 31, 2013</v>
      </c>
      <c r="H3" s="1192"/>
      <c r="I3" s="1020"/>
      <c r="J3" s="1020"/>
      <c r="K3" s="1193"/>
      <c r="L3" s="1020" t="s">
        <v>256</v>
      </c>
      <c r="M3" s="1193"/>
      <c r="N3" s="1335" t="str">
        <f>'Data Sheet'!$C$40</f>
        <v>September 30, 2014</v>
      </c>
      <c r="O3" s="1254" t="str">
        <f>'Data Sheet'!$C$38</f>
        <v>December 31, 2013</v>
      </c>
      <c r="P3" s="875"/>
    </row>
    <row r="4" spans="1:16" ht="15" customHeight="1">
      <c r="A4" s="1169" t="s">
        <v>4583</v>
      </c>
      <c r="B4" s="1170"/>
      <c r="C4" s="1170"/>
      <c r="D4" s="789"/>
      <c r="E4" s="789"/>
      <c r="F4" s="789"/>
      <c r="G4" s="778"/>
      <c r="H4" s="1196" t="s">
        <v>4584</v>
      </c>
      <c r="I4" s="789"/>
      <c r="J4" s="789"/>
      <c r="K4" s="789"/>
      <c r="L4" s="789"/>
      <c r="M4" s="789"/>
      <c r="N4" s="789"/>
      <c r="O4" s="789"/>
      <c r="P4" s="791"/>
    </row>
    <row r="5" spans="1:16">
      <c r="A5" s="1211" t="s">
        <v>4585</v>
      </c>
      <c r="B5" s="1212"/>
      <c r="C5" s="1212"/>
      <c r="D5" s="1212"/>
      <c r="E5" s="1212"/>
      <c r="F5" s="1212"/>
      <c r="G5" s="869"/>
      <c r="H5" s="1211" t="s">
        <v>4586</v>
      </c>
      <c r="I5" s="1212"/>
      <c r="J5" s="1212"/>
      <c r="K5" s="1212"/>
      <c r="L5" s="1212"/>
      <c r="M5" s="1212"/>
      <c r="N5" s="1212"/>
      <c r="O5" s="1212"/>
      <c r="P5" s="875"/>
    </row>
    <row r="6" spans="1:16">
      <c r="A6" s="695"/>
      <c r="B6" s="95"/>
      <c r="C6" s="95"/>
      <c r="D6" s="95"/>
      <c r="E6" s="95"/>
      <c r="F6" s="95"/>
      <c r="G6" s="791"/>
      <c r="H6" s="695"/>
      <c r="I6" s="95"/>
      <c r="J6" s="95"/>
      <c r="K6" s="95"/>
      <c r="L6" s="95"/>
      <c r="M6" s="95"/>
      <c r="N6" s="95"/>
      <c r="O6" s="95"/>
      <c r="P6" s="791"/>
    </row>
    <row r="7" spans="1:16">
      <c r="A7" s="695" t="s">
        <v>602</v>
      </c>
      <c r="B7" s="95" t="s">
        <v>4587</v>
      </c>
      <c r="C7" s="95"/>
      <c r="D7" s="95"/>
      <c r="E7" s="95"/>
      <c r="F7" s="95"/>
      <c r="G7" s="791"/>
      <c r="H7" s="695"/>
      <c r="I7" s="95" t="s">
        <v>4588</v>
      </c>
      <c r="J7" s="95"/>
      <c r="K7" s="95"/>
      <c r="L7" s="95"/>
      <c r="M7" s="95"/>
      <c r="N7" s="95"/>
      <c r="O7" s="95"/>
      <c r="P7" s="791"/>
    </row>
    <row r="8" spans="1:16">
      <c r="A8" s="695"/>
      <c r="B8" s="95" t="s">
        <v>4589</v>
      </c>
      <c r="C8" s="95"/>
      <c r="D8" s="95"/>
      <c r="E8" s="95"/>
      <c r="F8" s="95"/>
      <c r="G8" s="791"/>
      <c r="H8" s="695"/>
      <c r="I8" s="95" t="s">
        <v>1879</v>
      </c>
      <c r="J8" s="95"/>
      <c r="K8" s="95"/>
      <c r="L8" s="95"/>
      <c r="M8" s="95"/>
      <c r="N8" s="95"/>
      <c r="O8" s="95"/>
      <c r="P8" s="791"/>
    </row>
    <row r="9" spans="1:16">
      <c r="A9" s="695" t="s">
        <v>832</v>
      </c>
      <c r="B9" s="95" t="s">
        <v>1890</v>
      </c>
      <c r="C9" s="95"/>
      <c r="D9" s="95"/>
      <c r="E9" s="95"/>
      <c r="F9" s="95"/>
      <c r="G9" s="791"/>
      <c r="H9" s="695"/>
      <c r="I9" s="95" t="s">
        <v>1891</v>
      </c>
      <c r="J9" s="95"/>
      <c r="K9" s="95"/>
      <c r="L9" s="95"/>
      <c r="M9" s="95"/>
      <c r="N9" s="95"/>
      <c r="O9" s="95"/>
      <c r="P9" s="791"/>
    </row>
    <row r="10" spans="1:16">
      <c r="A10" s="695"/>
      <c r="B10" s="95" t="s">
        <v>1161</v>
      </c>
      <c r="C10" s="95"/>
      <c r="D10" s="95"/>
      <c r="E10" s="95"/>
      <c r="F10" s="95"/>
      <c r="G10" s="791"/>
      <c r="H10" s="695"/>
      <c r="I10" s="95" t="s">
        <v>1162</v>
      </c>
      <c r="J10" s="95"/>
      <c r="K10" s="95"/>
      <c r="L10" s="95"/>
      <c r="M10" s="95"/>
      <c r="N10" s="95"/>
      <c r="O10" s="95"/>
      <c r="P10" s="791"/>
    </row>
    <row r="11" spans="1:16">
      <c r="A11" s="695"/>
      <c r="B11" s="95" t="s">
        <v>1163</v>
      </c>
      <c r="C11" s="95"/>
      <c r="D11" s="95"/>
      <c r="E11" s="95"/>
      <c r="F11" s="95"/>
      <c r="G11" s="791"/>
      <c r="H11" s="695" t="s">
        <v>1164</v>
      </c>
      <c r="I11" s="95" t="s">
        <v>1165</v>
      </c>
      <c r="J11" s="95"/>
      <c r="K11" s="95"/>
      <c r="L11" s="95"/>
      <c r="M11" s="95"/>
      <c r="N11" s="95"/>
      <c r="O11" s="95"/>
      <c r="P11" s="791"/>
    </row>
    <row r="12" spans="1:16">
      <c r="A12" s="695" t="s">
        <v>833</v>
      </c>
      <c r="B12" s="95" t="s">
        <v>1166</v>
      </c>
      <c r="C12" s="95"/>
      <c r="D12" s="95"/>
      <c r="E12" s="95"/>
      <c r="F12" s="95"/>
      <c r="G12" s="791"/>
      <c r="H12" s="695"/>
      <c r="I12" s="95" t="s">
        <v>1167</v>
      </c>
      <c r="J12" s="95"/>
      <c r="K12" s="95"/>
      <c r="L12" s="95"/>
      <c r="M12" s="95"/>
      <c r="N12" s="95"/>
      <c r="O12" s="95"/>
      <c r="P12" s="791"/>
    </row>
    <row r="13" spans="1:16">
      <c r="A13" s="695"/>
      <c r="B13" s="95" t="s">
        <v>2969</v>
      </c>
      <c r="C13" s="95"/>
      <c r="D13" s="95"/>
      <c r="E13" s="95"/>
      <c r="F13" s="95"/>
      <c r="G13" s="791"/>
      <c r="H13" s="695"/>
      <c r="I13" s="95" t="s">
        <v>1168</v>
      </c>
      <c r="J13" s="95"/>
      <c r="K13" s="95"/>
      <c r="L13" s="95"/>
      <c r="M13" s="95"/>
      <c r="N13" s="95"/>
      <c r="O13" s="95"/>
      <c r="P13" s="791"/>
    </row>
    <row r="14" spans="1:16">
      <c r="A14" s="695"/>
      <c r="B14" s="95" t="s">
        <v>1169</v>
      </c>
      <c r="C14" s="95"/>
      <c r="D14" s="95"/>
      <c r="E14" s="95"/>
      <c r="F14" s="95"/>
      <c r="G14" s="791"/>
      <c r="H14" s="695" t="s">
        <v>1170</v>
      </c>
      <c r="I14" s="95" t="s">
        <v>1171</v>
      </c>
      <c r="J14" s="95"/>
      <c r="K14" s="95"/>
      <c r="L14" s="95"/>
      <c r="M14" s="95"/>
      <c r="N14" s="95"/>
      <c r="O14" s="95"/>
      <c r="P14" s="791"/>
    </row>
    <row r="15" spans="1:16">
      <c r="A15" s="695"/>
      <c r="B15" s="95" t="s">
        <v>3301</v>
      </c>
      <c r="C15" s="95"/>
      <c r="D15" s="95"/>
      <c r="E15" s="95"/>
      <c r="F15" s="95"/>
      <c r="G15" s="791"/>
      <c r="H15" s="695"/>
      <c r="I15" s="95" t="s">
        <v>4195</v>
      </c>
      <c r="J15" s="95"/>
      <c r="K15" s="95"/>
      <c r="L15" s="95"/>
      <c r="M15" s="95"/>
      <c r="N15" s="95"/>
      <c r="O15" s="95"/>
      <c r="P15" s="791"/>
    </row>
    <row r="16" spans="1:16">
      <c r="A16" s="695"/>
      <c r="B16" s="95" t="s">
        <v>4567</v>
      </c>
      <c r="C16" s="95"/>
      <c r="D16" s="95"/>
      <c r="E16" s="95"/>
      <c r="F16" s="95"/>
      <c r="G16" s="791"/>
      <c r="H16" s="695"/>
      <c r="I16" s="95" t="s">
        <v>4196</v>
      </c>
      <c r="J16" s="95"/>
      <c r="K16" s="95"/>
      <c r="L16" s="95"/>
      <c r="M16" s="95"/>
      <c r="N16" s="95"/>
      <c r="O16" s="95"/>
      <c r="P16" s="791"/>
    </row>
    <row r="17" spans="1:16">
      <c r="A17" s="695"/>
      <c r="B17" s="95" t="s">
        <v>4006</v>
      </c>
      <c r="C17" s="95"/>
      <c r="D17" s="95"/>
      <c r="E17" s="95"/>
      <c r="F17" s="95"/>
      <c r="G17" s="791"/>
      <c r="H17" s="695"/>
      <c r="I17" s="95" t="s">
        <v>4197</v>
      </c>
      <c r="J17" s="95"/>
      <c r="K17" s="95"/>
      <c r="L17" s="95"/>
      <c r="M17" s="95"/>
      <c r="N17" s="95"/>
      <c r="O17" s="95"/>
      <c r="P17" s="791"/>
    </row>
    <row r="18" spans="1:16">
      <c r="A18" s="695"/>
      <c r="B18" s="95" t="s">
        <v>3439</v>
      </c>
      <c r="C18" s="95"/>
      <c r="D18" s="95"/>
      <c r="E18" s="95"/>
      <c r="F18" s="95"/>
      <c r="G18" s="791"/>
      <c r="H18" s="695"/>
      <c r="I18" s="95" t="s">
        <v>3440</v>
      </c>
      <c r="J18" s="95"/>
      <c r="K18" s="95"/>
      <c r="L18" s="95"/>
      <c r="M18" s="95"/>
      <c r="N18" s="95"/>
      <c r="O18" s="95"/>
      <c r="P18" s="791"/>
    </row>
    <row r="19" spans="1:16">
      <c r="A19" s="695"/>
      <c r="B19" s="95" t="s">
        <v>998</v>
      </c>
      <c r="C19" s="95"/>
      <c r="D19" s="95"/>
      <c r="E19" s="95"/>
      <c r="F19" s="95"/>
      <c r="G19" s="791"/>
      <c r="H19" s="695"/>
      <c r="I19" s="95" t="s">
        <v>999</v>
      </c>
      <c r="J19" s="95"/>
      <c r="K19" s="95"/>
      <c r="L19" s="95"/>
      <c r="M19" s="95"/>
      <c r="N19" s="95"/>
      <c r="O19" s="95"/>
      <c r="P19" s="791"/>
    </row>
    <row r="20" spans="1:16">
      <c r="A20" s="695"/>
      <c r="B20" s="95" t="s">
        <v>308</v>
      </c>
      <c r="C20" s="95"/>
      <c r="D20" s="95"/>
      <c r="E20" s="95"/>
      <c r="F20" s="95"/>
      <c r="G20" s="791"/>
      <c r="H20" s="695"/>
      <c r="I20" s="95" t="s">
        <v>309</v>
      </c>
      <c r="J20" s="95"/>
      <c r="K20" s="95"/>
      <c r="L20" s="95"/>
      <c r="M20" s="95"/>
      <c r="N20" s="95"/>
      <c r="O20" s="95"/>
      <c r="P20" s="791"/>
    </row>
    <row r="21" spans="1:16">
      <c r="A21" s="695"/>
      <c r="B21" s="95" t="s">
        <v>1001</v>
      </c>
      <c r="C21" s="95"/>
      <c r="D21" s="95"/>
      <c r="E21" s="95"/>
      <c r="F21" s="95"/>
      <c r="G21" s="791"/>
      <c r="H21" s="695"/>
      <c r="I21" s="95" t="s">
        <v>1002</v>
      </c>
      <c r="J21" s="95"/>
      <c r="K21" s="95"/>
      <c r="L21" s="95"/>
      <c r="M21" s="95"/>
      <c r="N21" s="95"/>
      <c r="O21" s="95"/>
      <c r="P21" s="791"/>
    </row>
    <row r="22" spans="1:16">
      <c r="A22" s="695"/>
      <c r="B22" s="95" t="s">
        <v>1003</v>
      </c>
      <c r="C22" s="95"/>
      <c r="D22" s="95"/>
      <c r="E22" s="95"/>
      <c r="F22" s="95"/>
      <c r="G22" s="791"/>
      <c r="H22" s="695" t="s">
        <v>1004</v>
      </c>
      <c r="I22" s="95" t="s">
        <v>1005</v>
      </c>
      <c r="J22" s="95"/>
      <c r="K22" s="95"/>
      <c r="L22" s="95"/>
      <c r="M22" s="95"/>
      <c r="N22" s="95"/>
      <c r="O22" s="95"/>
      <c r="P22" s="791"/>
    </row>
    <row r="23" spans="1:16">
      <c r="A23" s="695"/>
      <c r="B23" s="95" t="s">
        <v>1006</v>
      </c>
      <c r="C23" s="95"/>
      <c r="D23" s="95"/>
      <c r="E23" s="95"/>
      <c r="F23" s="95"/>
      <c r="G23" s="791"/>
      <c r="H23" s="695"/>
      <c r="I23" s="95" t="s">
        <v>1007</v>
      </c>
      <c r="J23" s="95"/>
      <c r="K23" s="95"/>
      <c r="L23" s="95"/>
      <c r="M23" s="95"/>
      <c r="N23" s="95"/>
      <c r="O23" s="95"/>
      <c r="P23" s="791"/>
    </row>
    <row r="24" spans="1:16">
      <c r="A24" s="695"/>
      <c r="B24" s="95" t="s">
        <v>1008</v>
      </c>
      <c r="C24" s="95"/>
      <c r="D24" s="95"/>
      <c r="E24" s="95"/>
      <c r="F24" s="95"/>
      <c r="G24" s="791"/>
      <c r="H24" s="735"/>
      <c r="I24" s="95" t="s">
        <v>1009</v>
      </c>
      <c r="J24" s="95"/>
      <c r="K24" s="95"/>
      <c r="L24" s="95"/>
      <c r="M24" s="95"/>
      <c r="N24" s="95"/>
      <c r="O24" s="95"/>
      <c r="P24" s="791"/>
    </row>
    <row r="25" spans="1:16">
      <c r="A25" s="695"/>
      <c r="B25" s="95" t="s">
        <v>3699</v>
      </c>
      <c r="C25" s="95"/>
      <c r="D25" s="95"/>
      <c r="E25" s="95"/>
      <c r="F25" s="95"/>
      <c r="G25" s="791"/>
      <c r="H25" s="695" t="s">
        <v>1010</v>
      </c>
      <c r="I25" s="95" t="s">
        <v>1011</v>
      </c>
      <c r="J25" s="95"/>
      <c r="K25" s="95"/>
      <c r="L25" s="95"/>
      <c r="M25" s="95"/>
      <c r="N25" s="95"/>
      <c r="O25" s="95"/>
      <c r="P25" s="791"/>
    </row>
    <row r="26" spans="1:16">
      <c r="A26" s="695"/>
      <c r="B26" s="95" t="s">
        <v>1012</v>
      </c>
      <c r="C26" s="95"/>
      <c r="D26" s="95"/>
      <c r="E26" s="95"/>
      <c r="F26" s="95"/>
      <c r="G26" s="791"/>
      <c r="H26" s="695"/>
      <c r="I26" s="95" t="s">
        <v>1013</v>
      </c>
      <c r="J26" s="95"/>
      <c r="K26" s="95"/>
      <c r="L26" s="95"/>
      <c r="M26" s="95"/>
      <c r="N26" s="95"/>
      <c r="O26" s="95"/>
      <c r="P26" s="791"/>
    </row>
    <row r="27" spans="1:16">
      <c r="A27" s="695"/>
      <c r="B27" s="95" t="s">
        <v>2664</v>
      </c>
      <c r="C27" s="95"/>
      <c r="D27" s="95"/>
      <c r="E27" s="95"/>
      <c r="F27" s="95"/>
      <c r="G27" s="791"/>
      <c r="H27" s="695"/>
      <c r="I27" s="95" t="s">
        <v>3635</v>
      </c>
      <c r="J27" s="95"/>
      <c r="K27" s="95"/>
      <c r="L27" s="95"/>
      <c r="M27" s="95"/>
      <c r="N27" s="95"/>
      <c r="O27" s="95"/>
      <c r="P27" s="791"/>
    </row>
    <row r="28" spans="1:16">
      <c r="A28" s="695"/>
      <c r="B28" s="95" t="s">
        <v>3636</v>
      </c>
      <c r="C28" s="95"/>
      <c r="D28" s="95"/>
      <c r="E28" s="95"/>
      <c r="F28" s="95"/>
      <c r="G28" s="791"/>
      <c r="H28" s="695"/>
      <c r="I28" s="95" t="s">
        <v>3637</v>
      </c>
      <c r="J28" s="95"/>
      <c r="K28" s="95"/>
      <c r="L28" s="95"/>
      <c r="M28" s="95"/>
      <c r="N28" s="95"/>
      <c r="O28" s="95"/>
      <c r="P28" s="791"/>
    </row>
    <row r="29" spans="1:16">
      <c r="A29" s="735"/>
      <c r="B29" s="95" t="s">
        <v>3629</v>
      </c>
      <c r="C29" s="95"/>
      <c r="D29" s="95"/>
      <c r="E29" s="95"/>
      <c r="F29" s="95"/>
      <c r="G29" s="791"/>
      <c r="H29" s="695"/>
      <c r="I29" s="95" t="s">
        <v>3638</v>
      </c>
      <c r="J29" s="95"/>
      <c r="K29" s="95"/>
      <c r="L29" s="95"/>
      <c r="M29" s="95"/>
      <c r="N29" s="95"/>
      <c r="O29" s="95"/>
      <c r="P29" s="791"/>
    </row>
    <row r="30" spans="1:16">
      <c r="A30" s="735"/>
      <c r="B30" s="1213" t="s">
        <v>3631</v>
      </c>
      <c r="C30" s="95"/>
      <c r="D30" s="95"/>
      <c r="E30" s="95"/>
      <c r="F30" s="95"/>
      <c r="G30" s="791"/>
      <c r="H30" s="695"/>
      <c r="I30" s="95" t="s">
        <v>4336</v>
      </c>
      <c r="J30" s="95"/>
      <c r="K30" s="95"/>
      <c r="L30" s="95"/>
      <c r="M30" s="95"/>
      <c r="N30" s="95"/>
      <c r="O30" s="95"/>
      <c r="P30" s="791"/>
    </row>
    <row r="31" spans="1:16">
      <c r="A31" s="735"/>
      <c r="B31" s="1213" t="s">
        <v>4337</v>
      </c>
      <c r="C31" s="95"/>
      <c r="D31" s="95"/>
      <c r="E31" s="95"/>
      <c r="F31" s="95"/>
      <c r="G31" s="791"/>
      <c r="H31" s="695"/>
      <c r="I31" s="95" t="s">
        <v>4338</v>
      </c>
      <c r="J31" s="95"/>
      <c r="K31" s="95"/>
      <c r="L31" s="95"/>
      <c r="M31" s="95"/>
      <c r="N31" s="95"/>
      <c r="O31" s="95"/>
      <c r="P31" s="791"/>
    </row>
    <row r="32" spans="1:16">
      <c r="A32" s="735"/>
      <c r="B32" s="1336" t="s">
        <v>3634</v>
      </c>
      <c r="C32" s="95"/>
      <c r="D32" s="95"/>
      <c r="E32" s="95"/>
      <c r="F32" s="95"/>
      <c r="G32" s="791"/>
      <c r="H32" s="695" t="s">
        <v>4339</v>
      </c>
      <c r="I32" s="95" t="s">
        <v>4340</v>
      </c>
      <c r="J32" s="95"/>
      <c r="K32" s="95"/>
      <c r="L32" s="95"/>
      <c r="M32" s="95"/>
      <c r="N32" s="95"/>
      <c r="O32" s="95"/>
      <c r="P32" s="791"/>
    </row>
    <row r="33" spans="1:16">
      <c r="A33" s="735"/>
      <c r="B33" s="1213" t="s">
        <v>4341</v>
      </c>
      <c r="C33" s="95"/>
      <c r="D33" s="95"/>
      <c r="E33" s="95"/>
      <c r="F33" s="95"/>
      <c r="G33" s="791"/>
      <c r="H33" s="695"/>
      <c r="I33" s="95" t="s">
        <v>3680</v>
      </c>
      <c r="J33" s="95"/>
      <c r="K33" s="95"/>
      <c r="L33" s="95"/>
      <c r="M33" s="95"/>
      <c r="N33" s="95"/>
      <c r="O33" s="95"/>
      <c r="P33" s="791"/>
    </row>
    <row r="34" spans="1:16">
      <c r="A34" s="735"/>
      <c r="B34" s="1213" t="s">
        <v>3681</v>
      </c>
      <c r="C34" s="95"/>
      <c r="D34" s="95"/>
      <c r="E34" s="95"/>
      <c r="F34" s="95"/>
      <c r="G34" s="791"/>
      <c r="H34" s="695"/>
      <c r="I34" s="95" t="s">
        <v>3682</v>
      </c>
      <c r="J34" s="95"/>
      <c r="K34" s="95"/>
      <c r="L34" s="95"/>
      <c r="M34" s="95"/>
      <c r="N34" s="95"/>
      <c r="O34" s="95"/>
      <c r="P34" s="791"/>
    </row>
    <row r="35" spans="1:16">
      <c r="A35" s="735"/>
      <c r="B35" s="95" t="s">
        <v>3683</v>
      </c>
      <c r="C35" s="95"/>
      <c r="D35" s="95"/>
      <c r="E35" s="95"/>
      <c r="F35" s="95"/>
      <c r="G35" s="791"/>
      <c r="H35" s="695"/>
      <c r="I35" s="95" t="s">
        <v>3684</v>
      </c>
      <c r="J35" s="95"/>
      <c r="K35" s="95"/>
      <c r="L35" s="95"/>
      <c r="M35" s="95"/>
      <c r="N35" s="95"/>
      <c r="O35" s="95"/>
      <c r="P35" s="791"/>
    </row>
    <row r="36" spans="1:16">
      <c r="A36" s="735"/>
      <c r="B36" s="95"/>
      <c r="C36" s="95"/>
      <c r="D36" s="95"/>
      <c r="E36" s="95"/>
      <c r="F36" s="95"/>
      <c r="G36" s="791"/>
      <c r="H36" s="695" t="s">
        <v>3685</v>
      </c>
      <c r="I36" s="95" t="s">
        <v>3686</v>
      </c>
      <c r="J36" s="95"/>
      <c r="K36" s="95"/>
      <c r="L36" s="95"/>
      <c r="M36" s="95"/>
      <c r="N36" s="95"/>
      <c r="O36" s="95"/>
      <c r="P36" s="791"/>
    </row>
    <row r="37" spans="1:16">
      <c r="A37" s="1337"/>
      <c r="B37" s="1256"/>
      <c r="C37" s="1338"/>
      <c r="D37" s="1288"/>
      <c r="E37" s="1288"/>
      <c r="F37" s="1199" t="s">
        <v>4303</v>
      </c>
      <c r="G37" s="1200"/>
      <c r="H37" s="1169"/>
      <c r="I37" s="1325"/>
      <c r="J37" s="939" t="s">
        <v>3687</v>
      </c>
      <c r="K37" s="1339"/>
      <c r="L37" s="939" t="s">
        <v>3688</v>
      </c>
      <c r="M37" s="939"/>
      <c r="N37" s="939"/>
      <c r="O37" s="939"/>
      <c r="P37" s="1200"/>
    </row>
    <row r="38" spans="1:16">
      <c r="A38" s="1291"/>
      <c r="B38" s="1290" t="s">
        <v>3689</v>
      </c>
      <c r="C38" s="1167"/>
      <c r="D38" s="1290" t="s">
        <v>4348</v>
      </c>
      <c r="E38" s="1290" t="s">
        <v>4307</v>
      </c>
      <c r="F38" s="1290" t="s">
        <v>4307</v>
      </c>
      <c r="G38" s="1326" t="s">
        <v>4307</v>
      </c>
      <c r="H38" s="695"/>
      <c r="I38" s="1167"/>
      <c r="J38" s="1167" t="s">
        <v>2174</v>
      </c>
      <c r="K38" s="1167"/>
      <c r="L38" s="1290" t="s">
        <v>4349</v>
      </c>
      <c r="M38" s="1290" t="s">
        <v>4350</v>
      </c>
      <c r="N38" s="931" t="s">
        <v>2311</v>
      </c>
      <c r="O38" s="1173"/>
      <c r="P38" s="1191"/>
    </row>
    <row r="39" spans="1:16">
      <c r="A39" s="1291"/>
      <c r="B39" s="1290" t="s">
        <v>4351</v>
      </c>
      <c r="C39" s="1290" t="s">
        <v>4309</v>
      </c>
      <c r="D39" s="1290" t="s">
        <v>4310</v>
      </c>
      <c r="E39" s="1290" t="s">
        <v>4311</v>
      </c>
      <c r="F39" s="1290" t="s">
        <v>4312</v>
      </c>
      <c r="G39" s="1326" t="s">
        <v>4312</v>
      </c>
      <c r="H39" s="1196" t="s">
        <v>4313</v>
      </c>
      <c r="I39" s="1327"/>
      <c r="J39" s="1290" t="s">
        <v>4313</v>
      </c>
      <c r="K39" s="1290" t="s">
        <v>4313</v>
      </c>
      <c r="L39" s="1290" t="s">
        <v>1116</v>
      </c>
      <c r="M39" s="1290" t="s">
        <v>1116</v>
      </c>
      <c r="N39" s="931" t="s">
        <v>1116</v>
      </c>
      <c r="O39" s="932" t="s">
        <v>4352</v>
      </c>
      <c r="P39" s="1174" t="s">
        <v>4353</v>
      </c>
    </row>
    <row r="40" spans="1:16">
      <c r="A40" s="1291" t="s">
        <v>339</v>
      </c>
      <c r="B40" s="1290" t="s">
        <v>4354</v>
      </c>
      <c r="C40" s="1290" t="s">
        <v>4319</v>
      </c>
      <c r="D40" s="1290" t="s">
        <v>4320</v>
      </c>
      <c r="E40" s="1290" t="s">
        <v>4349</v>
      </c>
      <c r="F40" s="1290" t="s">
        <v>4322</v>
      </c>
      <c r="G40" s="1326" t="s">
        <v>4323</v>
      </c>
      <c r="H40" s="1196" t="s">
        <v>4355</v>
      </c>
      <c r="I40" s="1327"/>
      <c r="J40" s="1290" t="s">
        <v>4356</v>
      </c>
      <c r="K40" s="1290" t="s">
        <v>4357</v>
      </c>
      <c r="L40" s="1290" t="s">
        <v>4325</v>
      </c>
      <c r="M40" s="1290" t="s">
        <v>4325</v>
      </c>
      <c r="N40" s="931" t="s">
        <v>4325</v>
      </c>
      <c r="O40" s="932" t="s">
        <v>4358</v>
      </c>
      <c r="P40" s="1174" t="s">
        <v>342</v>
      </c>
    </row>
    <row r="41" spans="1:16">
      <c r="A41" s="1276" t="s">
        <v>342</v>
      </c>
      <c r="B41" s="1282" t="s">
        <v>2004</v>
      </c>
      <c r="C41" s="1282" t="s">
        <v>2005</v>
      </c>
      <c r="D41" s="1282" t="s">
        <v>2006</v>
      </c>
      <c r="E41" s="1282" t="s">
        <v>2007</v>
      </c>
      <c r="F41" s="1282" t="s">
        <v>959</v>
      </c>
      <c r="G41" s="1313" t="s">
        <v>960</v>
      </c>
      <c r="H41" s="1192" t="s">
        <v>4359</v>
      </c>
      <c r="I41" s="1193"/>
      <c r="J41" s="1193" t="s">
        <v>4360</v>
      </c>
      <c r="K41" s="1282" t="s">
        <v>963</v>
      </c>
      <c r="L41" s="1282" t="s">
        <v>964</v>
      </c>
      <c r="M41" s="1282" t="s">
        <v>965</v>
      </c>
      <c r="N41" s="1201" t="s">
        <v>966</v>
      </c>
      <c r="O41" s="1176" t="s">
        <v>3034</v>
      </c>
      <c r="P41" s="936"/>
    </row>
    <row r="42" spans="1:16">
      <c r="A42" s="1276">
        <v>1</v>
      </c>
      <c r="B42" s="1193" t="s">
        <v>2174</v>
      </c>
      <c r="C42" s="1193" t="s">
        <v>2174</v>
      </c>
      <c r="D42" s="1193" t="s">
        <v>2174</v>
      </c>
      <c r="E42" s="1193" t="s">
        <v>2174</v>
      </c>
      <c r="F42" s="1193" t="s">
        <v>2174</v>
      </c>
      <c r="G42" s="875" t="s">
        <v>2174</v>
      </c>
      <c r="H42" s="1340" t="s">
        <v>2174</v>
      </c>
      <c r="I42" s="1277"/>
      <c r="J42" s="1277" t="s">
        <v>2174</v>
      </c>
      <c r="K42" s="1277"/>
      <c r="L42" s="1278" t="s">
        <v>2174</v>
      </c>
      <c r="M42" s="1278" t="s">
        <v>2174</v>
      </c>
      <c r="N42" s="1278" t="s">
        <v>2174</v>
      </c>
      <c r="O42" s="906">
        <f t="shared" ref="O42:O54" si="0">SUM(L42:N42)</f>
        <v>0</v>
      </c>
      <c r="P42" s="936">
        <v>1</v>
      </c>
    </row>
    <row r="43" spans="1:16">
      <c r="A43" s="1276">
        <v>2</v>
      </c>
      <c r="B43" s="1193"/>
      <c r="C43" s="1193"/>
      <c r="D43" s="1193"/>
      <c r="E43" s="1193"/>
      <c r="F43" s="1193"/>
      <c r="G43" s="875"/>
      <c r="H43" s="1340"/>
      <c r="I43" s="1277"/>
      <c r="J43" s="1277"/>
      <c r="K43" s="1277"/>
      <c r="L43" s="1277" t="s">
        <v>2174</v>
      </c>
      <c r="M43" s="1277"/>
      <c r="N43" s="1277"/>
      <c r="O43" s="1019">
        <f t="shared" si="0"/>
        <v>0</v>
      </c>
      <c r="P43" s="936">
        <v>2</v>
      </c>
    </row>
    <row r="44" spans="1:16">
      <c r="A44" s="1276">
        <v>3</v>
      </c>
      <c r="B44" s="1193"/>
      <c r="C44" s="1193"/>
      <c r="D44" s="1193"/>
      <c r="E44" s="1193"/>
      <c r="F44" s="1193"/>
      <c r="G44" s="875"/>
      <c r="H44" s="1340"/>
      <c r="I44" s="1277"/>
      <c r="J44" s="1277"/>
      <c r="K44" s="1277"/>
      <c r="L44" s="1277"/>
      <c r="M44" s="1277"/>
      <c r="N44" s="1277"/>
      <c r="O44" s="1019">
        <f t="shared" si="0"/>
        <v>0</v>
      </c>
      <c r="P44" s="936">
        <v>3</v>
      </c>
    </row>
    <row r="45" spans="1:16">
      <c r="A45" s="1276">
        <v>4</v>
      </c>
      <c r="B45" s="1193"/>
      <c r="C45" s="1193"/>
      <c r="D45" s="1193"/>
      <c r="E45" s="1193"/>
      <c r="F45" s="1193"/>
      <c r="G45" s="875"/>
      <c r="H45" s="1340"/>
      <c r="I45" s="1277"/>
      <c r="J45" s="1277"/>
      <c r="K45" s="1277"/>
      <c r="L45" s="1277"/>
      <c r="M45" s="1277"/>
      <c r="N45" s="1277"/>
      <c r="O45" s="1019">
        <f t="shared" si="0"/>
        <v>0</v>
      </c>
      <c r="P45" s="1341">
        <v>4</v>
      </c>
    </row>
    <row r="46" spans="1:16">
      <c r="A46" s="1276">
        <v>5</v>
      </c>
      <c r="B46" s="1193"/>
      <c r="C46" s="1193"/>
      <c r="D46" s="1193"/>
      <c r="E46" s="1193"/>
      <c r="F46" s="1193"/>
      <c r="G46" s="875"/>
      <c r="H46" s="1340"/>
      <c r="I46" s="1277"/>
      <c r="J46" s="1277"/>
      <c r="K46" s="1277"/>
      <c r="L46" s="1277"/>
      <c r="M46" s="1277"/>
      <c r="N46" s="1277"/>
      <c r="O46" s="1019">
        <f t="shared" si="0"/>
        <v>0</v>
      </c>
      <c r="P46" s="936">
        <v>5</v>
      </c>
    </row>
    <row r="47" spans="1:16">
      <c r="A47" s="1276">
        <v>6</v>
      </c>
      <c r="B47" s="1193"/>
      <c r="C47" s="1193"/>
      <c r="D47" s="1193"/>
      <c r="E47" s="1193"/>
      <c r="F47" s="1193"/>
      <c r="G47" s="875"/>
      <c r="H47" s="1340"/>
      <c r="I47" s="1277"/>
      <c r="J47" s="1277"/>
      <c r="K47" s="1277"/>
      <c r="L47" s="1277"/>
      <c r="M47" s="1277"/>
      <c r="N47" s="1277"/>
      <c r="O47" s="1019">
        <f t="shared" si="0"/>
        <v>0</v>
      </c>
      <c r="P47" s="936">
        <v>6</v>
      </c>
    </row>
    <row r="48" spans="1:16">
      <c r="A48" s="1276">
        <v>7</v>
      </c>
      <c r="B48" s="1193"/>
      <c r="C48" s="1193"/>
      <c r="D48" s="1193"/>
      <c r="E48" s="1193"/>
      <c r="F48" s="1193"/>
      <c r="G48" s="875"/>
      <c r="H48" s="1340"/>
      <c r="I48" s="1277"/>
      <c r="J48" s="1277"/>
      <c r="K48" s="1277"/>
      <c r="L48" s="1277"/>
      <c r="M48" s="1277"/>
      <c r="N48" s="1277"/>
      <c r="O48" s="1019">
        <f t="shared" si="0"/>
        <v>0</v>
      </c>
      <c r="P48" s="936">
        <v>7</v>
      </c>
    </row>
    <row r="49" spans="1:16">
      <c r="A49" s="1276">
        <v>8</v>
      </c>
      <c r="B49" s="1193"/>
      <c r="C49" s="1193"/>
      <c r="D49" s="1193"/>
      <c r="E49" s="1193"/>
      <c r="F49" s="1193"/>
      <c r="G49" s="875"/>
      <c r="H49" s="1340"/>
      <c r="I49" s="1277"/>
      <c r="J49" s="1277"/>
      <c r="K49" s="1277"/>
      <c r="L49" s="1277"/>
      <c r="M49" s="1277"/>
      <c r="N49" s="1277"/>
      <c r="O49" s="1019">
        <f t="shared" si="0"/>
        <v>0</v>
      </c>
      <c r="P49" s="936">
        <v>8</v>
      </c>
    </row>
    <row r="50" spans="1:16">
      <c r="A50" s="1276">
        <v>9</v>
      </c>
      <c r="B50" s="1193"/>
      <c r="C50" s="1193"/>
      <c r="D50" s="1193"/>
      <c r="E50" s="1193"/>
      <c r="F50" s="1193"/>
      <c r="G50" s="875"/>
      <c r="H50" s="1340"/>
      <c r="I50" s="1277"/>
      <c r="J50" s="1277"/>
      <c r="K50" s="1277"/>
      <c r="L50" s="1277"/>
      <c r="M50" s="1277"/>
      <c r="N50" s="1277"/>
      <c r="O50" s="1019">
        <f t="shared" si="0"/>
        <v>0</v>
      </c>
      <c r="P50" s="936">
        <v>9</v>
      </c>
    </row>
    <row r="51" spans="1:16">
      <c r="A51" s="1276">
        <v>10</v>
      </c>
      <c r="B51" s="1193"/>
      <c r="C51" s="1193"/>
      <c r="D51" s="1193"/>
      <c r="E51" s="1193"/>
      <c r="F51" s="1193"/>
      <c r="G51" s="875"/>
      <c r="H51" s="1340"/>
      <c r="I51" s="1277"/>
      <c r="J51" s="1277"/>
      <c r="K51" s="1277"/>
      <c r="L51" s="1277"/>
      <c r="M51" s="1277"/>
      <c r="N51" s="1277"/>
      <c r="O51" s="1019">
        <f t="shared" si="0"/>
        <v>0</v>
      </c>
      <c r="P51" s="936">
        <v>10</v>
      </c>
    </row>
    <row r="52" spans="1:16">
      <c r="A52" s="1276">
        <v>11</v>
      </c>
      <c r="B52" s="1193"/>
      <c r="C52" s="1193"/>
      <c r="D52" s="1193"/>
      <c r="E52" s="1193"/>
      <c r="F52" s="1193"/>
      <c r="G52" s="875"/>
      <c r="H52" s="1340"/>
      <c r="I52" s="1277"/>
      <c r="J52" s="1277"/>
      <c r="K52" s="1277"/>
      <c r="L52" s="1277"/>
      <c r="M52" s="1277"/>
      <c r="N52" s="1277"/>
      <c r="O52" s="1019">
        <f t="shared" si="0"/>
        <v>0</v>
      </c>
      <c r="P52" s="936">
        <v>11</v>
      </c>
    </row>
    <row r="53" spans="1:16">
      <c r="A53" s="1276">
        <v>12</v>
      </c>
      <c r="B53" s="1193"/>
      <c r="C53" s="1193"/>
      <c r="D53" s="1193"/>
      <c r="E53" s="1193"/>
      <c r="F53" s="1193"/>
      <c r="G53" s="875"/>
      <c r="H53" s="1340"/>
      <c r="I53" s="1277"/>
      <c r="J53" s="1277"/>
      <c r="K53" s="1277"/>
      <c r="L53" s="1277"/>
      <c r="M53" s="1277"/>
      <c r="N53" s="1277"/>
      <c r="O53" s="1019">
        <f t="shared" si="0"/>
        <v>0</v>
      </c>
      <c r="P53" s="936">
        <v>12</v>
      </c>
    </row>
    <row r="54" spans="1:16">
      <c r="A54" s="1276">
        <v>13</v>
      </c>
      <c r="B54" s="1193" t="s">
        <v>1584</v>
      </c>
      <c r="C54" s="1193"/>
      <c r="D54" s="1193"/>
      <c r="E54" s="1193"/>
      <c r="F54" s="1193"/>
      <c r="G54" s="875"/>
      <c r="H54" s="1340"/>
      <c r="I54" s="1277"/>
      <c r="J54" s="1277"/>
      <c r="K54" s="1277"/>
      <c r="L54" s="1277"/>
      <c r="M54" s="1277"/>
      <c r="N54" s="1277"/>
      <c r="O54" s="1019">
        <f t="shared" si="0"/>
        <v>0</v>
      </c>
      <c r="P54" s="936">
        <v>13</v>
      </c>
    </row>
    <row r="55" spans="1:16" ht="15.75" thickBot="1">
      <c r="A55" s="1293">
        <v>14</v>
      </c>
      <c r="B55" s="1294" t="s">
        <v>2312</v>
      </c>
      <c r="C55" s="1329"/>
      <c r="D55" s="1329"/>
      <c r="E55" s="1329"/>
      <c r="F55" s="1329"/>
      <c r="G55" s="794"/>
      <c r="H55" s="1342"/>
      <c r="I55" s="1185">
        <f t="shared" ref="I55:O55" si="1">SUM(I42:I54)</f>
        <v>0</v>
      </c>
      <c r="J55" s="1185">
        <f t="shared" si="1"/>
        <v>0</v>
      </c>
      <c r="K55" s="1185">
        <f t="shared" si="1"/>
        <v>0</v>
      </c>
      <c r="L55" s="1184">
        <f t="shared" si="1"/>
        <v>0</v>
      </c>
      <c r="M55" s="1184">
        <f t="shared" si="1"/>
        <v>0</v>
      </c>
      <c r="N55" s="1184">
        <f t="shared" si="1"/>
        <v>0</v>
      </c>
      <c r="O55" s="1184">
        <f t="shared" si="1"/>
        <v>0</v>
      </c>
      <c r="P55" s="1330">
        <v>14</v>
      </c>
    </row>
    <row r="56" spans="1:16">
      <c r="A56" s="789"/>
      <c r="B56" s="789"/>
      <c r="C56" s="789"/>
      <c r="D56" s="789"/>
      <c r="E56" s="789"/>
      <c r="F56" s="789"/>
      <c r="G56" s="789"/>
    </row>
    <row r="57" spans="1:16">
      <c r="A57" s="1316" t="s">
        <v>4361</v>
      </c>
      <c r="B57" s="1316"/>
      <c r="C57" s="789"/>
      <c r="D57" s="789"/>
      <c r="E57" s="789"/>
      <c r="F57" s="789"/>
      <c r="G57" s="789"/>
      <c r="H57" s="95" t="str">
        <f>A57</f>
        <v>FERC FORM NO.1 (REVISED 12-90) NYPSC Modified-96</v>
      </c>
    </row>
    <row r="58" spans="1:16">
      <c r="A58" s="789" t="s">
        <v>4362</v>
      </c>
      <c r="B58" s="789"/>
      <c r="C58" s="789"/>
      <c r="D58" s="789"/>
      <c r="E58" s="789"/>
      <c r="F58" s="789"/>
      <c r="G58" s="789"/>
      <c r="H58" s="789" t="s">
        <v>4363</v>
      </c>
      <c r="I58" s="789"/>
      <c r="J58" s="789"/>
      <c r="K58" s="789"/>
      <c r="L58" s="789"/>
      <c r="M58" s="789"/>
      <c r="N58" s="789"/>
      <c r="O58" s="789"/>
      <c r="P58" s="789"/>
    </row>
    <row r="59" spans="1:16" ht="18">
      <c r="A59" s="1318" t="s">
        <v>1464</v>
      </c>
      <c r="B59" s="764"/>
      <c r="C59" s="764"/>
      <c r="D59" s="764"/>
      <c r="E59" s="764"/>
      <c r="F59" s="764"/>
      <c r="G59" s="764"/>
    </row>
    <row r="60" spans="1:16" ht="15.75">
      <c r="A60" s="432"/>
      <c r="B60" s="763"/>
    </row>
    <row r="61" spans="1:16" ht="16.5" thickBot="1">
      <c r="A61" s="809" t="str">
        <f>'Data Sheet'!$C$25</f>
        <v xml:space="preserve">KeySpan Gas East Corp./D/B/A National Grid </v>
      </c>
      <c r="B61" s="432"/>
      <c r="C61" s="432"/>
      <c r="D61" s="432"/>
      <c r="E61" s="858" t="str">
        <f>'Data Sheet'!$C$40</f>
        <v>September 30, 2014</v>
      </c>
      <c r="F61" s="432"/>
      <c r="G61" s="432" t="str">
        <f>'Data Sheet'!$C$38</f>
        <v>December 31, 2013</v>
      </c>
      <c r="H61" s="809" t="str">
        <f>'Data Sheet'!$C$25</f>
        <v xml:space="preserve">KeySpan Gas East Corp./D/B/A National Grid </v>
      </c>
      <c r="I61" s="432"/>
      <c r="J61" s="432"/>
      <c r="K61" s="432"/>
      <c r="L61" s="432"/>
      <c r="M61" s="432"/>
      <c r="N61" s="858" t="str">
        <f>'Data Sheet'!$C$40</f>
        <v>September 30, 2014</v>
      </c>
      <c r="O61" s="694" t="str">
        <f>'Data Sheet'!$C$38</f>
        <v>December 31, 2013</v>
      </c>
    </row>
    <row r="62" spans="1:16">
      <c r="A62" s="729"/>
      <c r="B62" s="730"/>
      <c r="C62" s="730"/>
      <c r="D62" s="730"/>
      <c r="E62" s="730"/>
      <c r="F62" s="730"/>
      <c r="G62" s="781"/>
      <c r="H62" s="729"/>
      <c r="I62" s="730"/>
      <c r="J62" s="730"/>
      <c r="K62" s="730"/>
      <c r="L62" s="730"/>
      <c r="M62" s="730"/>
      <c r="N62" s="730"/>
      <c r="O62" s="730"/>
      <c r="P62" s="781"/>
    </row>
    <row r="63" spans="1:16">
      <c r="A63" s="1196" t="s">
        <v>4583</v>
      </c>
      <c r="B63" s="789"/>
      <c r="C63" s="789"/>
      <c r="D63" s="789"/>
      <c r="E63" s="789"/>
      <c r="F63" s="789"/>
      <c r="G63" s="778"/>
      <c r="H63" s="1196" t="s">
        <v>4584</v>
      </c>
      <c r="I63" s="789"/>
      <c r="J63" s="789"/>
      <c r="K63" s="789"/>
      <c r="L63" s="789"/>
      <c r="M63" s="789"/>
      <c r="N63" s="789"/>
      <c r="O63" s="789"/>
      <c r="P63" s="791"/>
    </row>
    <row r="64" spans="1:16">
      <c r="A64" s="1196" t="s">
        <v>4585</v>
      </c>
      <c r="B64" s="789"/>
      <c r="C64" s="789"/>
      <c r="D64" s="789"/>
      <c r="E64" s="789"/>
      <c r="F64" s="789"/>
      <c r="G64" s="778"/>
      <c r="H64" s="1196" t="s">
        <v>4586</v>
      </c>
      <c r="I64" s="789"/>
      <c r="J64" s="789"/>
      <c r="K64" s="789"/>
      <c r="L64" s="789"/>
      <c r="M64" s="789"/>
      <c r="N64" s="789"/>
      <c r="O64" s="789"/>
      <c r="P64" s="791"/>
    </row>
    <row r="65" spans="1:16">
      <c r="A65" s="870"/>
      <c r="B65" s="754"/>
      <c r="C65" s="754"/>
      <c r="D65" s="754"/>
      <c r="E65" s="754"/>
      <c r="F65" s="754"/>
      <c r="G65" s="755"/>
      <c r="H65" s="735"/>
      <c r="I65" s="754"/>
      <c r="J65" s="754"/>
      <c r="K65" s="754"/>
      <c r="L65" s="754"/>
      <c r="M65" s="754"/>
      <c r="N65" s="754"/>
      <c r="O65" s="754"/>
      <c r="P65" s="755"/>
    </row>
    <row r="66" spans="1:16">
      <c r="A66" s="1337"/>
      <c r="B66" s="1256"/>
      <c r="C66" s="1338"/>
      <c r="D66" s="1288"/>
      <c r="E66" s="1288"/>
      <c r="F66" s="1199" t="s">
        <v>4303</v>
      </c>
      <c r="G66" s="1200"/>
      <c r="H66" s="1169"/>
      <c r="I66" s="1325"/>
      <c r="J66" s="939" t="s">
        <v>3687</v>
      </c>
      <c r="K66" s="1339"/>
      <c r="L66" s="939" t="s">
        <v>3688</v>
      </c>
      <c r="M66" s="939"/>
      <c r="N66" s="939"/>
      <c r="O66" s="939"/>
      <c r="P66" s="1200"/>
    </row>
    <row r="67" spans="1:16">
      <c r="A67" s="1291"/>
      <c r="B67" s="1290" t="s">
        <v>3689</v>
      </c>
      <c r="C67" s="1167"/>
      <c r="D67" s="1290" t="s">
        <v>4348</v>
      </c>
      <c r="E67" s="1290" t="s">
        <v>4307</v>
      </c>
      <c r="F67" s="1290" t="s">
        <v>4307</v>
      </c>
      <c r="G67" s="1326" t="s">
        <v>4307</v>
      </c>
      <c r="H67" s="695"/>
      <c r="I67" s="1167"/>
      <c r="J67" s="1167" t="s">
        <v>2174</v>
      </c>
      <c r="K67" s="1167"/>
      <c r="L67" s="1290" t="s">
        <v>4349</v>
      </c>
      <c r="M67" s="1290" t="s">
        <v>4350</v>
      </c>
      <c r="N67" s="931" t="s">
        <v>2311</v>
      </c>
      <c r="O67" s="1173"/>
      <c r="P67" s="1191"/>
    </row>
    <row r="68" spans="1:16">
      <c r="A68" s="1291"/>
      <c r="B68" s="1290" t="s">
        <v>4351</v>
      </c>
      <c r="C68" s="1290" t="s">
        <v>4309</v>
      </c>
      <c r="D68" s="1290" t="s">
        <v>4310</v>
      </c>
      <c r="E68" s="1290" t="s">
        <v>4311</v>
      </c>
      <c r="F68" s="1290" t="s">
        <v>4312</v>
      </c>
      <c r="G68" s="1326" t="s">
        <v>4312</v>
      </c>
      <c r="H68" s="1196" t="s">
        <v>4313</v>
      </c>
      <c r="I68" s="1327"/>
      <c r="J68" s="1290" t="s">
        <v>4313</v>
      </c>
      <c r="K68" s="1290" t="s">
        <v>4313</v>
      </c>
      <c r="L68" s="1290" t="s">
        <v>1116</v>
      </c>
      <c r="M68" s="1290" t="s">
        <v>1116</v>
      </c>
      <c r="N68" s="931" t="s">
        <v>1116</v>
      </c>
      <c r="O68" s="932" t="s">
        <v>4352</v>
      </c>
      <c r="P68" s="1174" t="s">
        <v>4353</v>
      </c>
    </row>
    <row r="69" spans="1:16">
      <c r="A69" s="1291" t="s">
        <v>339</v>
      </c>
      <c r="B69" s="1290" t="s">
        <v>4354</v>
      </c>
      <c r="C69" s="1290" t="s">
        <v>4319</v>
      </c>
      <c r="D69" s="1290" t="s">
        <v>4320</v>
      </c>
      <c r="E69" s="1290" t="s">
        <v>4349</v>
      </c>
      <c r="F69" s="1290" t="s">
        <v>4322</v>
      </c>
      <c r="G69" s="1326" t="s">
        <v>4323</v>
      </c>
      <c r="H69" s="1196" t="s">
        <v>4355</v>
      </c>
      <c r="I69" s="1327"/>
      <c r="J69" s="1290" t="s">
        <v>4356</v>
      </c>
      <c r="K69" s="1290" t="s">
        <v>4357</v>
      </c>
      <c r="L69" s="1290" t="s">
        <v>4325</v>
      </c>
      <c r="M69" s="1290" t="s">
        <v>4325</v>
      </c>
      <c r="N69" s="931" t="s">
        <v>4325</v>
      </c>
      <c r="O69" s="932" t="s">
        <v>4358</v>
      </c>
      <c r="P69" s="1174" t="s">
        <v>342</v>
      </c>
    </row>
    <row r="70" spans="1:16">
      <c r="A70" s="1276" t="s">
        <v>342</v>
      </c>
      <c r="B70" s="1282" t="s">
        <v>2004</v>
      </c>
      <c r="C70" s="1282" t="s">
        <v>2005</v>
      </c>
      <c r="D70" s="1282" t="s">
        <v>2006</v>
      </c>
      <c r="E70" s="1282" t="s">
        <v>2007</v>
      </c>
      <c r="F70" s="1282" t="s">
        <v>959</v>
      </c>
      <c r="G70" s="1313" t="s">
        <v>960</v>
      </c>
      <c r="H70" s="1192" t="s">
        <v>4359</v>
      </c>
      <c r="I70" s="1193"/>
      <c r="J70" s="1193" t="s">
        <v>4360</v>
      </c>
      <c r="K70" s="1282" t="s">
        <v>963</v>
      </c>
      <c r="L70" s="1282" t="s">
        <v>964</v>
      </c>
      <c r="M70" s="1282" t="s">
        <v>965</v>
      </c>
      <c r="N70" s="1201" t="s">
        <v>966</v>
      </c>
      <c r="O70" s="1176" t="s">
        <v>3034</v>
      </c>
      <c r="P70" s="936"/>
    </row>
    <row r="71" spans="1:16">
      <c r="A71" s="1276">
        <v>1</v>
      </c>
      <c r="B71" s="1193" t="s">
        <v>2174</v>
      </c>
      <c r="C71" s="1193" t="s">
        <v>2174</v>
      </c>
      <c r="D71" s="1193" t="s">
        <v>2174</v>
      </c>
      <c r="E71" s="1193" t="s">
        <v>2174</v>
      </c>
      <c r="F71" s="1193" t="s">
        <v>2174</v>
      </c>
      <c r="G71" s="875" t="s">
        <v>2174</v>
      </c>
      <c r="H71" s="1340" t="s">
        <v>2174</v>
      </c>
      <c r="I71" s="1277"/>
      <c r="J71" s="1277" t="s">
        <v>2174</v>
      </c>
      <c r="K71" s="1277"/>
      <c r="L71" s="1278" t="s">
        <v>2174</v>
      </c>
      <c r="M71" s="1278" t="s">
        <v>2174</v>
      </c>
      <c r="N71" s="1278" t="s">
        <v>2174</v>
      </c>
      <c r="O71" s="906">
        <f t="shared" ref="O71:O119" si="2">SUM(L71:N71)</f>
        <v>0</v>
      </c>
      <c r="P71" s="936">
        <v>1</v>
      </c>
    </row>
    <row r="72" spans="1:16">
      <c r="A72" s="1276">
        <v>2</v>
      </c>
      <c r="B72" s="1193"/>
      <c r="C72" s="1193"/>
      <c r="D72" s="1193"/>
      <c r="E72" s="1193"/>
      <c r="F72" s="1193"/>
      <c r="G72" s="875"/>
      <c r="H72" s="1340"/>
      <c r="I72" s="1277"/>
      <c r="J72" s="1277"/>
      <c r="K72" s="1277"/>
      <c r="L72" s="1277" t="s">
        <v>2174</v>
      </c>
      <c r="M72" s="1277"/>
      <c r="N72" s="1277"/>
      <c r="O72" s="1019">
        <f t="shared" si="2"/>
        <v>0</v>
      </c>
      <c r="P72" s="936">
        <v>2</v>
      </c>
    </row>
    <row r="73" spans="1:16">
      <c r="A73" s="1276">
        <v>3</v>
      </c>
      <c r="B73" s="1193"/>
      <c r="C73" s="1193"/>
      <c r="D73" s="1193"/>
      <c r="E73" s="1193"/>
      <c r="F73" s="1193"/>
      <c r="G73" s="875"/>
      <c r="H73" s="1340"/>
      <c r="I73" s="1277"/>
      <c r="J73" s="1277"/>
      <c r="K73" s="1277"/>
      <c r="L73" s="1277"/>
      <c r="M73" s="1277"/>
      <c r="N73" s="1277"/>
      <c r="O73" s="1019">
        <f t="shared" si="2"/>
        <v>0</v>
      </c>
      <c r="P73" s="936">
        <v>3</v>
      </c>
    </row>
    <row r="74" spans="1:16">
      <c r="A74" s="1276">
        <v>4</v>
      </c>
      <c r="B74" s="1193"/>
      <c r="C74" s="1193"/>
      <c r="D74" s="1193"/>
      <c r="E74" s="1193"/>
      <c r="F74" s="1193"/>
      <c r="G74" s="875"/>
      <c r="H74" s="1340"/>
      <c r="I74" s="1277"/>
      <c r="J74" s="1277"/>
      <c r="K74" s="1277"/>
      <c r="L74" s="1277"/>
      <c r="M74" s="1277"/>
      <c r="N74" s="1277"/>
      <c r="O74" s="1019">
        <f t="shared" si="2"/>
        <v>0</v>
      </c>
      <c r="P74" s="936">
        <v>4</v>
      </c>
    </row>
    <row r="75" spans="1:16">
      <c r="A75" s="1276">
        <v>5</v>
      </c>
      <c r="B75" s="1193"/>
      <c r="C75" s="1193"/>
      <c r="D75" s="1193"/>
      <c r="E75" s="1193"/>
      <c r="F75" s="1193"/>
      <c r="G75" s="875"/>
      <c r="H75" s="1340"/>
      <c r="I75" s="1277"/>
      <c r="J75" s="1277"/>
      <c r="K75" s="1277"/>
      <c r="L75" s="1277"/>
      <c r="M75" s="1277"/>
      <c r="N75" s="1277"/>
      <c r="O75" s="1019">
        <f t="shared" si="2"/>
        <v>0</v>
      </c>
      <c r="P75" s="936">
        <v>5</v>
      </c>
    </row>
    <row r="76" spans="1:16">
      <c r="A76" s="1276">
        <v>6</v>
      </c>
      <c r="B76" s="1193"/>
      <c r="C76" s="1193"/>
      <c r="D76" s="1193"/>
      <c r="E76" s="1193"/>
      <c r="F76" s="1193"/>
      <c r="G76" s="875"/>
      <c r="H76" s="1340"/>
      <c r="I76" s="1277"/>
      <c r="J76" s="1277"/>
      <c r="K76" s="1277"/>
      <c r="L76" s="1277"/>
      <c r="M76" s="1277"/>
      <c r="N76" s="1277"/>
      <c r="O76" s="1019">
        <f t="shared" si="2"/>
        <v>0</v>
      </c>
      <c r="P76" s="936">
        <v>6</v>
      </c>
    </row>
    <row r="77" spans="1:16">
      <c r="A77" s="1276">
        <v>7</v>
      </c>
      <c r="B77" s="1193"/>
      <c r="C77" s="1193"/>
      <c r="D77" s="1193"/>
      <c r="E77" s="1193"/>
      <c r="F77" s="1193"/>
      <c r="G77" s="875"/>
      <c r="H77" s="1340"/>
      <c r="I77" s="1277"/>
      <c r="J77" s="1277"/>
      <c r="K77" s="1277"/>
      <c r="L77" s="1277"/>
      <c r="M77" s="1277"/>
      <c r="N77" s="1277"/>
      <c r="O77" s="1019">
        <f t="shared" si="2"/>
        <v>0</v>
      </c>
      <c r="P77" s="936">
        <v>7</v>
      </c>
    </row>
    <row r="78" spans="1:16">
      <c r="A78" s="1276">
        <v>8</v>
      </c>
      <c r="B78" s="1193"/>
      <c r="C78" s="1193"/>
      <c r="D78" s="1193"/>
      <c r="E78" s="1193"/>
      <c r="F78" s="1193"/>
      <c r="G78" s="875"/>
      <c r="H78" s="1340"/>
      <c r="I78" s="1277"/>
      <c r="J78" s="1277"/>
      <c r="K78" s="1277"/>
      <c r="L78" s="1277"/>
      <c r="M78" s="1277"/>
      <c r="N78" s="1277"/>
      <c r="O78" s="1019">
        <f t="shared" si="2"/>
        <v>0</v>
      </c>
      <c r="P78" s="936">
        <v>8</v>
      </c>
    </row>
    <row r="79" spans="1:16">
      <c r="A79" s="1276">
        <v>9</v>
      </c>
      <c r="B79" s="1193"/>
      <c r="C79" s="1193"/>
      <c r="D79" s="1193"/>
      <c r="E79" s="1193"/>
      <c r="F79" s="1193"/>
      <c r="G79" s="875"/>
      <c r="H79" s="1340"/>
      <c r="I79" s="1277"/>
      <c r="J79" s="1277"/>
      <c r="K79" s="1277"/>
      <c r="L79" s="1277"/>
      <c r="M79" s="1277"/>
      <c r="N79" s="1277"/>
      <c r="O79" s="1019">
        <f t="shared" si="2"/>
        <v>0</v>
      </c>
      <c r="P79" s="936">
        <v>9</v>
      </c>
    </row>
    <row r="80" spans="1:16">
      <c r="A80" s="1276">
        <v>10</v>
      </c>
      <c r="B80" s="1193"/>
      <c r="C80" s="1193"/>
      <c r="D80" s="1193"/>
      <c r="E80" s="1193"/>
      <c r="F80" s="1193"/>
      <c r="G80" s="875"/>
      <c r="H80" s="1340"/>
      <c r="I80" s="1277"/>
      <c r="J80" s="1277"/>
      <c r="K80" s="1277"/>
      <c r="L80" s="1277"/>
      <c r="M80" s="1277"/>
      <c r="N80" s="1277"/>
      <c r="O80" s="1019">
        <f t="shared" si="2"/>
        <v>0</v>
      </c>
      <c r="P80" s="936">
        <v>10</v>
      </c>
    </row>
    <row r="81" spans="1:16">
      <c r="A81" s="1276">
        <v>11</v>
      </c>
      <c r="B81" s="1193"/>
      <c r="C81" s="1193"/>
      <c r="D81" s="1193"/>
      <c r="E81" s="1193"/>
      <c r="F81" s="1193"/>
      <c r="G81" s="875"/>
      <c r="H81" s="1340"/>
      <c r="I81" s="1277"/>
      <c r="J81" s="1277"/>
      <c r="K81" s="1277"/>
      <c r="L81" s="1277"/>
      <c r="M81" s="1277"/>
      <c r="N81" s="1277"/>
      <c r="O81" s="1019">
        <f t="shared" si="2"/>
        <v>0</v>
      </c>
      <c r="P81" s="936">
        <v>11</v>
      </c>
    </row>
    <row r="82" spans="1:16">
      <c r="A82" s="1276">
        <v>12</v>
      </c>
      <c r="B82" s="1193"/>
      <c r="C82" s="1193"/>
      <c r="D82" s="1193"/>
      <c r="E82" s="1193"/>
      <c r="F82" s="1193"/>
      <c r="G82" s="875"/>
      <c r="H82" s="1340"/>
      <c r="I82" s="1277"/>
      <c r="J82" s="1277"/>
      <c r="K82" s="1277"/>
      <c r="L82" s="1277"/>
      <c r="M82" s="1277"/>
      <c r="N82" s="1277"/>
      <c r="O82" s="1019">
        <f t="shared" si="2"/>
        <v>0</v>
      </c>
      <c r="P82" s="936">
        <v>12</v>
      </c>
    </row>
    <row r="83" spans="1:16">
      <c r="A83" s="1276">
        <v>13</v>
      </c>
      <c r="B83" s="1193"/>
      <c r="C83" s="1193"/>
      <c r="D83" s="1193"/>
      <c r="E83" s="1193"/>
      <c r="F83" s="1193"/>
      <c r="G83" s="875"/>
      <c r="H83" s="1340"/>
      <c r="I83" s="1277"/>
      <c r="J83" s="1277"/>
      <c r="K83" s="1277"/>
      <c r="L83" s="1277"/>
      <c r="M83" s="1277"/>
      <c r="N83" s="1277"/>
      <c r="O83" s="1019">
        <f t="shared" si="2"/>
        <v>0</v>
      </c>
      <c r="P83" s="936">
        <v>13</v>
      </c>
    </row>
    <row r="84" spans="1:16">
      <c r="A84" s="1276">
        <v>14</v>
      </c>
      <c r="B84" s="1193"/>
      <c r="C84" s="1193"/>
      <c r="D84" s="1193"/>
      <c r="E84" s="1193"/>
      <c r="F84" s="1193"/>
      <c r="G84" s="875"/>
      <c r="H84" s="1340"/>
      <c r="I84" s="1277"/>
      <c r="J84" s="1277"/>
      <c r="K84" s="1277"/>
      <c r="L84" s="1277"/>
      <c r="M84" s="1277"/>
      <c r="N84" s="1277"/>
      <c r="O84" s="1019">
        <f t="shared" si="2"/>
        <v>0</v>
      </c>
      <c r="P84" s="936">
        <v>14</v>
      </c>
    </row>
    <row r="85" spans="1:16">
      <c r="A85" s="1276">
        <v>15</v>
      </c>
      <c r="B85" s="1193"/>
      <c r="C85" s="1193"/>
      <c r="D85" s="1193"/>
      <c r="E85" s="1193"/>
      <c r="F85" s="1193"/>
      <c r="G85" s="875"/>
      <c r="H85" s="1340"/>
      <c r="I85" s="1277"/>
      <c r="J85" s="1277"/>
      <c r="K85" s="1277"/>
      <c r="L85" s="1277"/>
      <c r="M85" s="1277"/>
      <c r="N85" s="1277"/>
      <c r="O85" s="1019">
        <f t="shared" si="2"/>
        <v>0</v>
      </c>
      <c r="P85" s="936">
        <v>15</v>
      </c>
    </row>
    <row r="86" spans="1:16">
      <c r="A86" s="1276">
        <v>16</v>
      </c>
      <c r="B86" s="1193"/>
      <c r="C86" s="1193"/>
      <c r="D86" s="1193"/>
      <c r="E86" s="1193"/>
      <c r="F86" s="1193"/>
      <c r="G86" s="875"/>
      <c r="H86" s="1340"/>
      <c r="I86" s="1277"/>
      <c r="J86" s="1277"/>
      <c r="K86" s="1277"/>
      <c r="L86" s="1277"/>
      <c r="M86" s="1277"/>
      <c r="N86" s="1277"/>
      <c r="O86" s="1019">
        <f t="shared" si="2"/>
        <v>0</v>
      </c>
      <c r="P86" s="936">
        <v>16</v>
      </c>
    </row>
    <row r="87" spans="1:16">
      <c r="A87" s="1276">
        <v>17</v>
      </c>
      <c r="B87" s="1193"/>
      <c r="C87" s="1193"/>
      <c r="D87" s="1193"/>
      <c r="E87" s="1193"/>
      <c r="F87" s="1193"/>
      <c r="G87" s="875"/>
      <c r="H87" s="1340"/>
      <c r="I87" s="1277"/>
      <c r="J87" s="1277"/>
      <c r="K87" s="1277"/>
      <c r="L87" s="1277"/>
      <c r="M87" s="1277"/>
      <c r="N87" s="1277"/>
      <c r="O87" s="1019">
        <f t="shared" si="2"/>
        <v>0</v>
      </c>
      <c r="P87" s="936">
        <v>17</v>
      </c>
    </row>
    <row r="88" spans="1:16">
      <c r="A88" s="1276">
        <v>18</v>
      </c>
      <c r="B88" s="1193"/>
      <c r="C88" s="1193"/>
      <c r="D88" s="1193"/>
      <c r="E88" s="1193"/>
      <c r="F88" s="1193"/>
      <c r="G88" s="875"/>
      <c r="H88" s="1340"/>
      <c r="I88" s="1277"/>
      <c r="J88" s="1277"/>
      <c r="K88" s="1277"/>
      <c r="L88" s="1277"/>
      <c r="M88" s="1277"/>
      <c r="N88" s="1277"/>
      <c r="O88" s="1019">
        <f t="shared" si="2"/>
        <v>0</v>
      </c>
      <c r="P88" s="936">
        <v>18</v>
      </c>
    </row>
    <row r="89" spans="1:16">
      <c r="A89" s="1276">
        <v>19</v>
      </c>
      <c r="B89" s="1193"/>
      <c r="C89" s="1193"/>
      <c r="D89" s="1193"/>
      <c r="E89" s="1193"/>
      <c r="F89" s="1193"/>
      <c r="G89" s="875"/>
      <c r="H89" s="1340"/>
      <c r="I89" s="1277"/>
      <c r="J89" s="1277"/>
      <c r="K89" s="1277"/>
      <c r="L89" s="1277"/>
      <c r="M89" s="1277"/>
      <c r="N89" s="1277"/>
      <c r="O89" s="1019">
        <f t="shared" si="2"/>
        <v>0</v>
      </c>
      <c r="P89" s="936">
        <v>19</v>
      </c>
    </row>
    <row r="90" spans="1:16">
      <c r="A90" s="1276">
        <v>20</v>
      </c>
      <c r="B90" s="1193"/>
      <c r="C90" s="1193"/>
      <c r="D90" s="1193"/>
      <c r="E90" s="1193"/>
      <c r="F90" s="1193"/>
      <c r="G90" s="875"/>
      <c r="H90" s="1340"/>
      <c r="I90" s="1277"/>
      <c r="J90" s="1277"/>
      <c r="K90" s="1277"/>
      <c r="L90" s="1277"/>
      <c r="M90" s="1277"/>
      <c r="N90" s="1277"/>
      <c r="O90" s="1019">
        <f t="shared" si="2"/>
        <v>0</v>
      </c>
      <c r="P90" s="936">
        <v>20</v>
      </c>
    </row>
    <row r="91" spans="1:16">
      <c r="A91" s="1276">
        <v>21</v>
      </c>
      <c r="B91" s="1193"/>
      <c r="C91" s="1193"/>
      <c r="D91" s="1193"/>
      <c r="E91" s="1193"/>
      <c r="F91" s="1193"/>
      <c r="G91" s="875"/>
      <c r="H91" s="1340"/>
      <c r="I91" s="1277"/>
      <c r="J91" s="1277"/>
      <c r="K91" s="1277"/>
      <c r="L91" s="1277"/>
      <c r="M91" s="1277"/>
      <c r="N91" s="1277"/>
      <c r="O91" s="1019">
        <f t="shared" si="2"/>
        <v>0</v>
      </c>
      <c r="P91" s="936">
        <v>21</v>
      </c>
    </row>
    <row r="92" spans="1:16">
      <c r="A92" s="1276">
        <v>22</v>
      </c>
      <c r="B92" s="1193"/>
      <c r="C92" s="1193"/>
      <c r="D92" s="1193"/>
      <c r="E92" s="1193"/>
      <c r="F92" s="1193"/>
      <c r="G92" s="875"/>
      <c r="H92" s="1340"/>
      <c r="I92" s="1277"/>
      <c r="J92" s="1277"/>
      <c r="K92" s="1277"/>
      <c r="L92" s="1277"/>
      <c r="M92" s="1277"/>
      <c r="N92" s="1277"/>
      <c r="O92" s="1019">
        <f t="shared" si="2"/>
        <v>0</v>
      </c>
      <c r="P92" s="936">
        <v>22</v>
      </c>
    </row>
    <row r="93" spans="1:16">
      <c r="A93" s="1276">
        <v>23</v>
      </c>
      <c r="B93" s="1193"/>
      <c r="C93" s="1193"/>
      <c r="D93" s="1193"/>
      <c r="E93" s="1193"/>
      <c r="F93" s="1193"/>
      <c r="G93" s="875"/>
      <c r="H93" s="1340"/>
      <c r="I93" s="1277"/>
      <c r="J93" s="1277"/>
      <c r="K93" s="1277"/>
      <c r="L93" s="1277"/>
      <c r="M93" s="1277"/>
      <c r="N93" s="1277"/>
      <c r="O93" s="1019">
        <f t="shared" si="2"/>
        <v>0</v>
      </c>
      <c r="P93" s="936">
        <v>23</v>
      </c>
    </row>
    <row r="94" spans="1:16">
      <c r="A94" s="1276">
        <v>24</v>
      </c>
      <c r="B94" s="1193"/>
      <c r="C94" s="1193"/>
      <c r="D94" s="1193"/>
      <c r="E94" s="1193"/>
      <c r="F94" s="1193"/>
      <c r="G94" s="875"/>
      <c r="H94" s="1340"/>
      <c r="I94" s="1277"/>
      <c r="J94" s="1277"/>
      <c r="K94" s="1277"/>
      <c r="L94" s="1277"/>
      <c r="M94" s="1277"/>
      <c r="N94" s="1277"/>
      <c r="O94" s="1019">
        <f t="shared" si="2"/>
        <v>0</v>
      </c>
      <c r="P94" s="936">
        <v>24</v>
      </c>
    </row>
    <row r="95" spans="1:16">
      <c r="A95" s="1276">
        <v>25</v>
      </c>
      <c r="B95" s="1193"/>
      <c r="C95" s="1193"/>
      <c r="D95" s="1193"/>
      <c r="E95" s="1193"/>
      <c r="F95" s="1193"/>
      <c r="G95" s="875"/>
      <c r="H95" s="1340"/>
      <c r="I95" s="1277"/>
      <c r="J95" s="1277"/>
      <c r="K95" s="1277"/>
      <c r="L95" s="1277"/>
      <c r="M95" s="1277"/>
      <c r="N95" s="1277"/>
      <c r="O95" s="1019">
        <f t="shared" si="2"/>
        <v>0</v>
      </c>
      <c r="P95" s="936">
        <v>25</v>
      </c>
    </row>
    <row r="96" spans="1:16">
      <c r="A96" s="1276">
        <v>26</v>
      </c>
      <c r="B96" s="1193"/>
      <c r="C96" s="1193"/>
      <c r="D96" s="1193"/>
      <c r="E96" s="1193"/>
      <c r="F96" s="1193"/>
      <c r="G96" s="875"/>
      <c r="H96" s="1340"/>
      <c r="I96" s="1277"/>
      <c r="J96" s="1277"/>
      <c r="K96" s="1277"/>
      <c r="L96" s="1277"/>
      <c r="M96" s="1277"/>
      <c r="N96" s="1277"/>
      <c r="O96" s="1019">
        <f t="shared" si="2"/>
        <v>0</v>
      </c>
      <c r="P96" s="936">
        <v>26</v>
      </c>
    </row>
    <row r="97" spans="1:16">
      <c r="A97" s="1276">
        <v>27</v>
      </c>
      <c r="B97" s="1193"/>
      <c r="C97" s="1193"/>
      <c r="D97" s="1193"/>
      <c r="E97" s="1193"/>
      <c r="F97" s="1193"/>
      <c r="G97" s="875"/>
      <c r="H97" s="1340"/>
      <c r="I97" s="1277"/>
      <c r="J97" s="1277"/>
      <c r="K97" s="1277"/>
      <c r="L97" s="1277"/>
      <c r="M97" s="1277"/>
      <c r="N97" s="1277"/>
      <c r="O97" s="1019">
        <f t="shared" si="2"/>
        <v>0</v>
      </c>
      <c r="P97" s="936">
        <v>27</v>
      </c>
    </row>
    <row r="98" spans="1:16">
      <c r="A98" s="1276">
        <v>28</v>
      </c>
      <c r="B98" s="1193"/>
      <c r="C98" s="1193"/>
      <c r="D98" s="1193"/>
      <c r="E98" s="1193"/>
      <c r="F98" s="1193"/>
      <c r="G98" s="875"/>
      <c r="H98" s="1340"/>
      <c r="I98" s="1277"/>
      <c r="J98" s="1277"/>
      <c r="K98" s="1277"/>
      <c r="L98" s="1277"/>
      <c r="M98" s="1277"/>
      <c r="N98" s="1277"/>
      <c r="O98" s="1019">
        <f t="shared" si="2"/>
        <v>0</v>
      </c>
      <c r="P98" s="936">
        <v>28</v>
      </c>
    </row>
    <row r="99" spans="1:16">
      <c r="A99" s="1276">
        <v>29</v>
      </c>
      <c r="B99" s="1193"/>
      <c r="C99" s="1193"/>
      <c r="D99" s="1193"/>
      <c r="E99" s="1193"/>
      <c r="F99" s="1193"/>
      <c r="G99" s="875"/>
      <c r="H99" s="1340"/>
      <c r="I99" s="1277"/>
      <c r="J99" s="1277"/>
      <c r="K99" s="1277"/>
      <c r="L99" s="1277"/>
      <c r="M99" s="1277"/>
      <c r="N99" s="1277"/>
      <c r="O99" s="1019">
        <f t="shared" si="2"/>
        <v>0</v>
      </c>
      <c r="P99" s="936">
        <v>29</v>
      </c>
    </row>
    <row r="100" spans="1:16">
      <c r="A100" s="1276">
        <v>30</v>
      </c>
      <c r="B100" s="1193"/>
      <c r="C100" s="1193"/>
      <c r="D100" s="1193"/>
      <c r="E100" s="1193"/>
      <c r="F100" s="1193"/>
      <c r="G100" s="875"/>
      <c r="H100" s="1340"/>
      <c r="I100" s="1277"/>
      <c r="J100" s="1277"/>
      <c r="K100" s="1277"/>
      <c r="L100" s="1277"/>
      <c r="M100" s="1277"/>
      <c r="N100" s="1277"/>
      <c r="O100" s="1019">
        <f t="shared" si="2"/>
        <v>0</v>
      </c>
      <c r="P100" s="936">
        <v>30</v>
      </c>
    </row>
    <row r="101" spans="1:16">
      <c r="A101" s="1276">
        <v>31</v>
      </c>
      <c r="B101" s="1193"/>
      <c r="C101" s="1193"/>
      <c r="D101" s="1193"/>
      <c r="E101" s="1193"/>
      <c r="F101" s="1193"/>
      <c r="G101" s="875"/>
      <c r="H101" s="1340"/>
      <c r="I101" s="1277"/>
      <c r="J101" s="1277"/>
      <c r="K101" s="1277"/>
      <c r="L101" s="1277"/>
      <c r="M101" s="1277"/>
      <c r="N101" s="1277"/>
      <c r="O101" s="1019">
        <f t="shared" si="2"/>
        <v>0</v>
      </c>
      <c r="P101" s="936">
        <v>31</v>
      </c>
    </row>
    <row r="102" spans="1:16">
      <c r="A102" s="1276">
        <v>32</v>
      </c>
      <c r="B102" s="1193"/>
      <c r="C102" s="1193"/>
      <c r="D102" s="1193"/>
      <c r="E102" s="1193"/>
      <c r="F102" s="1193"/>
      <c r="G102" s="875"/>
      <c r="H102" s="1340"/>
      <c r="I102" s="1277"/>
      <c r="J102" s="1277"/>
      <c r="K102" s="1277"/>
      <c r="L102" s="1277"/>
      <c r="M102" s="1277"/>
      <c r="N102" s="1277"/>
      <c r="O102" s="1019">
        <f t="shared" si="2"/>
        <v>0</v>
      </c>
      <c r="P102" s="936">
        <v>32</v>
      </c>
    </row>
    <row r="103" spans="1:16">
      <c r="A103" s="1276">
        <v>33</v>
      </c>
      <c r="B103" s="1193"/>
      <c r="C103" s="1193"/>
      <c r="D103" s="1193"/>
      <c r="E103" s="1193"/>
      <c r="F103" s="1193"/>
      <c r="G103" s="875"/>
      <c r="H103" s="1340"/>
      <c r="I103" s="1277"/>
      <c r="J103" s="1277"/>
      <c r="K103" s="1277"/>
      <c r="L103" s="1277"/>
      <c r="M103" s="1277"/>
      <c r="N103" s="1277"/>
      <c r="O103" s="1019">
        <f t="shared" si="2"/>
        <v>0</v>
      </c>
      <c r="P103" s="936">
        <v>33</v>
      </c>
    </row>
    <row r="104" spans="1:16">
      <c r="A104" s="1276">
        <v>34</v>
      </c>
      <c r="B104" s="1193"/>
      <c r="C104" s="1193"/>
      <c r="D104" s="1193"/>
      <c r="E104" s="1193"/>
      <c r="F104" s="1193"/>
      <c r="G104" s="875"/>
      <c r="H104" s="1340"/>
      <c r="I104" s="1277"/>
      <c r="J104" s="1277"/>
      <c r="K104" s="1277"/>
      <c r="L104" s="1277"/>
      <c r="M104" s="1277"/>
      <c r="N104" s="1277"/>
      <c r="O104" s="1019">
        <f t="shared" si="2"/>
        <v>0</v>
      </c>
      <c r="P104" s="936">
        <v>34</v>
      </c>
    </row>
    <row r="105" spans="1:16">
      <c r="A105" s="1276">
        <v>35</v>
      </c>
      <c r="B105" s="1193"/>
      <c r="C105" s="1193"/>
      <c r="D105" s="1193"/>
      <c r="E105" s="1193"/>
      <c r="F105" s="1193"/>
      <c r="G105" s="875"/>
      <c r="H105" s="1340"/>
      <c r="I105" s="1277"/>
      <c r="J105" s="1277"/>
      <c r="K105" s="1277"/>
      <c r="L105" s="1277"/>
      <c r="M105" s="1277"/>
      <c r="N105" s="1277"/>
      <c r="O105" s="1019">
        <f t="shared" si="2"/>
        <v>0</v>
      </c>
      <c r="P105" s="936">
        <v>35</v>
      </c>
    </row>
    <row r="106" spans="1:16">
      <c r="A106" s="1276">
        <v>36</v>
      </c>
      <c r="B106" s="1193"/>
      <c r="C106" s="1193"/>
      <c r="D106" s="1193"/>
      <c r="E106" s="1193"/>
      <c r="F106" s="1193"/>
      <c r="G106" s="875"/>
      <c r="H106" s="1340"/>
      <c r="I106" s="1277"/>
      <c r="J106" s="1277"/>
      <c r="K106" s="1277"/>
      <c r="L106" s="1277"/>
      <c r="M106" s="1277"/>
      <c r="N106" s="1277"/>
      <c r="O106" s="1019">
        <f t="shared" si="2"/>
        <v>0</v>
      </c>
      <c r="P106" s="936">
        <v>36</v>
      </c>
    </row>
    <row r="107" spans="1:16">
      <c r="A107" s="1276">
        <v>37</v>
      </c>
      <c r="B107" s="1193"/>
      <c r="C107" s="1193"/>
      <c r="D107" s="1193"/>
      <c r="E107" s="1193"/>
      <c r="F107" s="1193"/>
      <c r="G107" s="875"/>
      <c r="H107" s="1340"/>
      <c r="I107" s="1277"/>
      <c r="J107" s="1277"/>
      <c r="K107" s="1277"/>
      <c r="L107" s="1277"/>
      <c r="M107" s="1277"/>
      <c r="N107" s="1277"/>
      <c r="O107" s="1019">
        <f t="shared" si="2"/>
        <v>0</v>
      </c>
      <c r="P107" s="936">
        <v>37</v>
      </c>
    </row>
    <row r="108" spans="1:16">
      <c r="A108" s="1276">
        <v>38</v>
      </c>
      <c r="B108" s="1193"/>
      <c r="C108" s="1193"/>
      <c r="D108" s="1193"/>
      <c r="E108" s="1193"/>
      <c r="F108" s="1193"/>
      <c r="G108" s="875"/>
      <c r="H108" s="1340"/>
      <c r="I108" s="1277"/>
      <c r="J108" s="1277"/>
      <c r="K108" s="1277"/>
      <c r="L108" s="1277"/>
      <c r="M108" s="1277"/>
      <c r="N108" s="1277"/>
      <c r="O108" s="1019">
        <f t="shared" si="2"/>
        <v>0</v>
      </c>
      <c r="P108" s="936">
        <v>38</v>
      </c>
    </row>
    <row r="109" spans="1:16">
      <c r="A109" s="1276">
        <v>39</v>
      </c>
      <c r="B109" s="1193"/>
      <c r="C109" s="1193"/>
      <c r="D109" s="1193"/>
      <c r="E109" s="1193"/>
      <c r="F109" s="1193"/>
      <c r="G109" s="875"/>
      <c r="H109" s="1340"/>
      <c r="I109" s="1277"/>
      <c r="J109" s="1277"/>
      <c r="K109" s="1277"/>
      <c r="L109" s="1277"/>
      <c r="M109" s="1277"/>
      <c r="N109" s="1277"/>
      <c r="O109" s="1019">
        <f t="shared" si="2"/>
        <v>0</v>
      </c>
      <c r="P109" s="936">
        <v>39</v>
      </c>
    </row>
    <row r="110" spans="1:16">
      <c r="A110" s="1276">
        <v>40</v>
      </c>
      <c r="B110" s="1193"/>
      <c r="C110" s="1193"/>
      <c r="D110" s="1193"/>
      <c r="E110" s="1193"/>
      <c r="F110" s="1193"/>
      <c r="G110" s="875"/>
      <c r="H110" s="1340"/>
      <c r="I110" s="1277"/>
      <c r="J110" s="1277"/>
      <c r="K110" s="1277"/>
      <c r="L110" s="1277"/>
      <c r="M110" s="1277"/>
      <c r="N110" s="1277"/>
      <c r="O110" s="1019">
        <f t="shared" si="2"/>
        <v>0</v>
      </c>
      <c r="P110" s="936">
        <v>40</v>
      </c>
    </row>
    <row r="111" spans="1:16">
      <c r="A111" s="1276">
        <v>41</v>
      </c>
      <c r="B111" s="1193"/>
      <c r="C111" s="1193"/>
      <c r="D111" s="1193"/>
      <c r="E111" s="1193"/>
      <c r="F111" s="1193"/>
      <c r="G111" s="875"/>
      <c r="H111" s="1340"/>
      <c r="I111" s="1277"/>
      <c r="J111" s="1277"/>
      <c r="K111" s="1277"/>
      <c r="L111" s="1277"/>
      <c r="M111" s="1277"/>
      <c r="N111" s="1277"/>
      <c r="O111" s="1019">
        <f t="shared" si="2"/>
        <v>0</v>
      </c>
      <c r="P111" s="936">
        <v>41</v>
      </c>
    </row>
    <row r="112" spans="1:16">
      <c r="A112" s="1276">
        <v>42</v>
      </c>
      <c r="B112" s="1193"/>
      <c r="C112" s="1193"/>
      <c r="D112" s="1193"/>
      <c r="E112" s="1193"/>
      <c r="F112" s="1193"/>
      <c r="G112" s="875"/>
      <c r="H112" s="1340"/>
      <c r="I112" s="1277"/>
      <c r="J112" s="1277"/>
      <c r="K112" s="1277"/>
      <c r="L112" s="1277"/>
      <c r="M112" s="1277"/>
      <c r="N112" s="1277"/>
      <c r="O112" s="1019">
        <f t="shared" si="2"/>
        <v>0</v>
      </c>
      <c r="P112" s="936">
        <v>42</v>
      </c>
    </row>
    <row r="113" spans="1:16">
      <c r="A113" s="1276">
        <v>43</v>
      </c>
      <c r="B113" s="1193"/>
      <c r="C113" s="1193"/>
      <c r="D113" s="1193"/>
      <c r="E113" s="1193"/>
      <c r="F113" s="1193"/>
      <c r="G113" s="875"/>
      <c r="H113" s="1340"/>
      <c r="I113" s="1277"/>
      <c r="J113" s="1277"/>
      <c r="K113" s="1277"/>
      <c r="L113" s="1277"/>
      <c r="M113" s="1277"/>
      <c r="N113" s="1277"/>
      <c r="O113" s="1019">
        <f t="shared" si="2"/>
        <v>0</v>
      </c>
      <c r="P113" s="936">
        <v>43</v>
      </c>
    </row>
    <row r="114" spans="1:16">
      <c r="A114" s="1276">
        <v>44</v>
      </c>
      <c r="B114" s="1193"/>
      <c r="C114" s="1193"/>
      <c r="D114" s="1193"/>
      <c r="E114" s="1193"/>
      <c r="F114" s="1193"/>
      <c r="G114" s="875"/>
      <c r="H114" s="1340"/>
      <c r="I114" s="1277"/>
      <c r="J114" s="1277"/>
      <c r="K114" s="1277"/>
      <c r="L114" s="1277"/>
      <c r="M114" s="1277"/>
      <c r="N114" s="1277"/>
      <c r="O114" s="1019">
        <f t="shared" si="2"/>
        <v>0</v>
      </c>
      <c r="P114" s="936">
        <v>44</v>
      </c>
    </row>
    <row r="115" spans="1:16">
      <c r="A115" s="1276">
        <v>45</v>
      </c>
      <c r="B115" s="1193"/>
      <c r="C115" s="1193"/>
      <c r="D115" s="1193"/>
      <c r="E115" s="1193"/>
      <c r="F115" s="1193"/>
      <c r="G115" s="875"/>
      <c r="H115" s="1340"/>
      <c r="I115" s="1277"/>
      <c r="J115" s="1277"/>
      <c r="K115" s="1277"/>
      <c r="L115" s="1277"/>
      <c r="M115" s="1277"/>
      <c r="N115" s="1277"/>
      <c r="O115" s="1019">
        <f t="shared" si="2"/>
        <v>0</v>
      </c>
      <c r="P115" s="936">
        <v>45</v>
      </c>
    </row>
    <row r="116" spans="1:16">
      <c r="A116" s="1276">
        <v>46</v>
      </c>
      <c r="B116" s="1193"/>
      <c r="C116" s="1193"/>
      <c r="D116" s="1193"/>
      <c r="E116" s="1193"/>
      <c r="F116" s="1193"/>
      <c r="G116" s="875"/>
      <c r="H116" s="1340"/>
      <c r="I116" s="1277"/>
      <c r="J116" s="1277"/>
      <c r="K116" s="1277"/>
      <c r="L116" s="1277"/>
      <c r="M116" s="1277"/>
      <c r="N116" s="1277"/>
      <c r="O116" s="1019">
        <f t="shared" si="2"/>
        <v>0</v>
      </c>
      <c r="P116" s="936">
        <v>46</v>
      </c>
    </row>
    <row r="117" spans="1:16">
      <c r="A117" s="1276">
        <v>47</v>
      </c>
      <c r="B117" s="1193"/>
      <c r="C117" s="1193"/>
      <c r="D117" s="1193"/>
      <c r="E117" s="1193"/>
      <c r="F117" s="1193"/>
      <c r="G117" s="875"/>
      <c r="H117" s="1340"/>
      <c r="I117" s="1277"/>
      <c r="J117" s="1277"/>
      <c r="K117" s="1277"/>
      <c r="L117" s="1277"/>
      <c r="M117" s="1277"/>
      <c r="N117" s="1277"/>
      <c r="O117" s="1019">
        <f t="shared" si="2"/>
        <v>0</v>
      </c>
      <c r="P117" s="936">
        <v>47</v>
      </c>
    </row>
    <row r="118" spans="1:16">
      <c r="A118" s="1276">
        <v>48</v>
      </c>
      <c r="B118" s="1193"/>
      <c r="C118" s="1193"/>
      <c r="D118" s="1193"/>
      <c r="E118" s="1193"/>
      <c r="F118" s="1193"/>
      <c r="G118" s="875"/>
      <c r="H118" s="1340"/>
      <c r="I118" s="1277"/>
      <c r="J118" s="1277"/>
      <c r="K118" s="1277"/>
      <c r="L118" s="1277"/>
      <c r="M118" s="1277"/>
      <c r="N118" s="1277"/>
      <c r="O118" s="1019">
        <f t="shared" si="2"/>
        <v>0</v>
      </c>
      <c r="P118" s="936">
        <v>48</v>
      </c>
    </row>
    <row r="119" spans="1:16">
      <c r="A119" s="1276">
        <v>49</v>
      </c>
      <c r="B119" s="1193"/>
      <c r="C119" s="1193"/>
      <c r="D119" s="1193"/>
      <c r="E119" s="1193"/>
      <c r="F119" s="1193"/>
      <c r="G119" s="875"/>
      <c r="H119" s="1340"/>
      <c r="I119" s="1277"/>
      <c r="J119" s="1277"/>
      <c r="K119" s="1277"/>
      <c r="L119" s="1277"/>
      <c r="M119" s="1277"/>
      <c r="N119" s="1277"/>
      <c r="O119" s="1019">
        <f t="shared" si="2"/>
        <v>0</v>
      </c>
      <c r="P119" s="936">
        <v>49</v>
      </c>
    </row>
    <row r="120" spans="1:16" ht="15.75" thickBot="1">
      <c r="A120" s="1293">
        <v>50</v>
      </c>
      <c r="B120" s="1294" t="s">
        <v>2312</v>
      </c>
      <c r="C120" s="1329"/>
      <c r="D120" s="1329"/>
      <c r="E120" s="1329"/>
      <c r="F120" s="1329"/>
      <c r="G120" s="794"/>
      <c r="H120" s="1342"/>
      <c r="I120" s="1185">
        <f t="shared" ref="I120:O120" si="3">SUM(I71:I119)</f>
        <v>0</v>
      </c>
      <c r="J120" s="1185">
        <f t="shared" si="3"/>
        <v>0</v>
      </c>
      <c r="K120" s="1185">
        <f t="shared" si="3"/>
        <v>0</v>
      </c>
      <c r="L120" s="1184">
        <f t="shared" si="3"/>
        <v>0</v>
      </c>
      <c r="M120" s="1184">
        <f t="shared" si="3"/>
        <v>0</v>
      </c>
      <c r="N120" s="1184">
        <f t="shared" si="3"/>
        <v>0</v>
      </c>
      <c r="O120" s="1184">
        <f t="shared" si="3"/>
        <v>0</v>
      </c>
      <c r="P120" s="1330">
        <v>50</v>
      </c>
    </row>
    <row r="121" spans="1:16">
      <c r="A121" s="151"/>
      <c r="B121" s="151"/>
      <c r="C121" s="1331"/>
      <c r="D121" s="1331"/>
      <c r="E121" s="1331"/>
      <c r="F121" s="1331"/>
      <c r="G121" s="1331"/>
      <c r="H121" s="1332"/>
      <c r="I121" s="1332"/>
      <c r="J121" s="1332"/>
      <c r="K121" s="1332"/>
      <c r="L121" s="1333"/>
      <c r="M121" s="1333"/>
      <c r="N121" s="1333"/>
      <c r="O121" s="1333"/>
      <c r="P121" s="151"/>
    </row>
    <row r="122" spans="1:16">
      <c r="A122" s="1316" t="s">
        <v>4361</v>
      </c>
      <c r="B122" s="432"/>
      <c r="C122" s="432"/>
      <c r="D122" s="432"/>
      <c r="E122" s="432"/>
      <c r="F122" s="432"/>
      <c r="G122" s="432"/>
      <c r="H122" s="1316" t="s">
        <v>4361</v>
      </c>
      <c r="I122" s="432"/>
      <c r="J122" s="432"/>
      <c r="K122" s="432"/>
      <c r="L122" s="432"/>
      <c r="M122" s="833"/>
    </row>
    <row r="123" spans="1:16">
      <c r="A123" s="789" t="s">
        <v>4364</v>
      </c>
      <c r="B123" s="789"/>
      <c r="C123" s="789"/>
      <c r="D123" s="789"/>
      <c r="E123" s="789"/>
      <c r="F123" s="789"/>
      <c r="G123" s="789"/>
      <c r="H123" s="789" t="s">
        <v>4365</v>
      </c>
      <c r="I123" s="789"/>
      <c r="J123" s="789"/>
      <c r="K123" s="789"/>
      <c r="L123" s="789"/>
      <c r="M123" s="789"/>
      <c r="N123" s="789"/>
      <c r="O123" s="789"/>
      <c r="P123" s="789"/>
    </row>
    <row r="124" spans="1:16" ht="16.5" thickBot="1">
      <c r="A124" s="809" t="str">
        <f>'Data Sheet'!$C$25</f>
        <v xml:space="preserve">KeySpan Gas East Corp./D/B/A National Grid </v>
      </c>
      <c r="B124" s="432"/>
      <c r="C124" s="432"/>
      <c r="D124" s="432"/>
      <c r="E124" s="858" t="str">
        <f>'Data Sheet'!$C$40</f>
        <v>September 30, 2014</v>
      </c>
      <c r="F124" s="432"/>
      <c r="G124" s="432" t="str">
        <f>'Data Sheet'!$C$38</f>
        <v>December 31, 2013</v>
      </c>
      <c r="H124" s="809" t="str">
        <f>'Data Sheet'!$C$25</f>
        <v xml:space="preserve">KeySpan Gas East Corp./D/B/A National Grid </v>
      </c>
      <c r="I124" s="432"/>
      <c r="J124" s="432"/>
      <c r="K124" s="432"/>
      <c r="L124" s="432"/>
      <c r="M124" s="432"/>
      <c r="N124" s="858" t="str">
        <f>'Data Sheet'!$C$40</f>
        <v>September 30, 2014</v>
      </c>
      <c r="O124" s="694" t="str">
        <f>'Data Sheet'!$C$38</f>
        <v>December 31, 2013</v>
      </c>
    </row>
    <row r="125" spans="1:16">
      <c r="A125" s="729"/>
      <c r="B125" s="730"/>
      <c r="C125" s="730"/>
      <c r="D125" s="730"/>
      <c r="E125" s="730"/>
      <c r="F125" s="730"/>
      <c r="G125" s="781"/>
      <c r="H125" s="729"/>
      <c r="I125" s="730"/>
      <c r="J125" s="730"/>
      <c r="K125" s="730"/>
      <c r="L125" s="730"/>
      <c r="M125" s="730"/>
      <c r="N125" s="730"/>
      <c r="O125" s="730"/>
      <c r="P125" s="781"/>
    </row>
    <row r="126" spans="1:16">
      <c r="A126" s="1196" t="s">
        <v>4583</v>
      </c>
      <c r="B126" s="789"/>
      <c r="C126" s="789"/>
      <c r="D126" s="789"/>
      <c r="E126" s="789"/>
      <c r="F126" s="789"/>
      <c r="G126" s="778"/>
      <c r="H126" s="1196" t="s">
        <v>4584</v>
      </c>
      <c r="I126" s="789"/>
      <c r="J126" s="789"/>
      <c r="K126" s="789"/>
      <c r="L126" s="789"/>
      <c r="M126" s="789"/>
      <c r="N126" s="789"/>
      <c r="O126" s="789"/>
      <c r="P126" s="791"/>
    </row>
    <row r="127" spans="1:16">
      <c r="A127" s="1196" t="s">
        <v>4585</v>
      </c>
      <c r="B127" s="789"/>
      <c r="C127" s="789"/>
      <c r="D127" s="789"/>
      <c r="E127" s="789"/>
      <c r="F127" s="789"/>
      <c r="G127" s="778"/>
      <c r="H127" s="1196" t="s">
        <v>4586</v>
      </c>
      <c r="I127" s="789"/>
      <c r="J127" s="789"/>
      <c r="K127" s="789"/>
      <c r="L127" s="789"/>
      <c r="M127" s="789"/>
      <c r="N127" s="789"/>
      <c r="O127" s="789"/>
      <c r="P127" s="791"/>
    </row>
    <row r="128" spans="1:16">
      <c r="A128" s="870"/>
      <c r="B128" s="754"/>
      <c r="C128" s="754"/>
      <c r="D128" s="754"/>
      <c r="E128" s="754"/>
      <c r="F128" s="754"/>
      <c r="G128" s="755"/>
      <c r="H128" s="735"/>
      <c r="I128" s="754"/>
      <c r="J128" s="754"/>
      <c r="K128" s="754"/>
      <c r="L128" s="754"/>
      <c r="M128" s="754"/>
      <c r="N128" s="754"/>
      <c r="O128" s="754"/>
      <c r="P128" s="755"/>
    </row>
    <row r="129" spans="1:16">
      <c r="A129" s="1337"/>
      <c r="B129" s="1256"/>
      <c r="C129" s="1338"/>
      <c r="D129" s="1288"/>
      <c r="E129" s="1288"/>
      <c r="F129" s="1199" t="s">
        <v>4303</v>
      </c>
      <c r="G129" s="1200"/>
      <c r="H129" s="1169"/>
      <c r="I129" s="1325"/>
      <c r="J129" s="939" t="s">
        <v>3687</v>
      </c>
      <c r="K129" s="1339"/>
      <c r="L129" s="939" t="s">
        <v>3688</v>
      </c>
      <c r="M129" s="939"/>
      <c r="N129" s="939"/>
      <c r="O129" s="939"/>
      <c r="P129" s="1200"/>
    </row>
    <row r="130" spans="1:16">
      <c r="A130" s="1291"/>
      <c r="B130" s="1290" t="s">
        <v>3689</v>
      </c>
      <c r="C130" s="1167"/>
      <c r="D130" s="1290" t="s">
        <v>4348</v>
      </c>
      <c r="E130" s="1290" t="s">
        <v>4307</v>
      </c>
      <c r="F130" s="1290" t="s">
        <v>4307</v>
      </c>
      <c r="G130" s="1326" t="s">
        <v>4307</v>
      </c>
      <c r="H130" s="695"/>
      <c r="I130" s="1167"/>
      <c r="J130" s="1167" t="s">
        <v>2174</v>
      </c>
      <c r="K130" s="1167"/>
      <c r="L130" s="1290" t="s">
        <v>4349</v>
      </c>
      <c r="M130" s="1290" t="s">
        <v>4350</v>
      </c>
      <c r="N130" s="931" t="s">
        <v>2311</v>
      </c>
      <c r="O130" s="1173"/>
      <c r="P130" s="1191"/>
    </row>
    <row r="131" spans="1:16">
      <c r="A131" s="1291"/>
      <c r="B131" s="1290" t="s">
        <v>4351</v>
      </c>
      <c r="C131" s="1290" t="s">
        <v>4309</v>
      </c>
      <c r="D131" s="1290" t="s">
        <v>4310</v>
      </c>
      <c r="E131" s="1290" t="s">
        <v>4311</v>
      </c>
      <c r="F131" s="1290" t="s">
        <v>4312</v>
      </c>
      <c r="G131" s="1326" t="s">
        <v>4312</v>
      </c>
      <c r="H131" s="1196" t="s">
        <v>4313</v>
      </c>
      <c r="I131" s="1327"/>
      <c r="J131" s="1290" t="s">
        <v>4313</v>
      </c>
      <c r="K131" s="1290" t="s">
        <v>4313</v>
      </c>
      <c r="L131" s="1290" t="s">
        <v>1116</v>
      </c>
      <c r="M131" s="1290" t="s">
        <v>1116</v>
      </c>
      <c r="N131" s="931" t="s">
        <v>1116</v>
      </c>
      <c r="O131" s="932" t="s">
        <v>4352</v>
      </c>
      <c r="P131" s="1174" t="s">
        <v>4353</v>
      </c>
    </row>
    <row r="132" spans="1:16">
      <c r="A132" s="1291" t="s">
        <v>339</v>
      </c>
      <c r="B132" s="1290" t="s">
        <v>4354</v>
      </c>
      <c r="C132" s="1290" t="s">
        <v>4319</v>
      </c>
      <c r="D132" s="1290" t="s">
        <v>4320</v>
      </c>
      <c r="E132" s="1290" t="s">
        <v>4349</v>
      </c>
      <c r="F132" s="1290" t="s">
        <v>4322</v>
      </c>
      <c r="G132" s="1326" t="s">
        <v>4323</v>
      </c>
      <c r="H132" s="1196" t="s">
        <v>4355</v>
      </c>
      <c r="I132" s="1327"/>
      <c r="J132" s="1290" t="s">
        <v>4356</v>
      </c>
      <c r="K132" s="1290" t="s">
        <v>4357</v>
      </c>
      <c r="L132" s="1290" t="s">
        <v>4325</v>
      </c>
      <c r="M132" s="1290" t="s">
        <v>4325</v>
      </c>
      <c r="N132" s="931" t="s">
        <v>4325</v>
      </c>
      <c r="O132" s="932" t="s">
        <v>4358</v>
      </c>
      <c r="P132" s="1174" t="s">
        <v>342</v>
      </c>
    </row>
    <row r="133" spans="1:16">
      <c r="A133" s="1276" t="s">
        <v>342</v>
      </c>
      <c r="B133" s="1282" t="s">
        <v>2004</v>
      </c>
      <c r="C133" s="1282" t="s">
        <v>2005</v>
      </c>
      <c r="D133" s="1282" t="s">
        <v>2006</v>
      </c>
      <c r="E133" s="1282" t="s">
        <v>2007</v>
      </c>
      <c r="F133" s="1282" t="s">
        <v>959</v>
      </c>
      <c r="G133" s="1313" t="s">
        <v>960</v>
      </c>
      <c r="H133" s="1192" t="s">
        <v>4359</v>
      </c>
      <c r="I133" s="1193"/>
      <c r="J133" s="1193" t="s">
        <v>4360</v>
      </c>
      <c r="K133" s="1282" t="s">
        <v>963</v>
      </c>
      <c r="L133" s="1282" t="s">
        <v>964</v>
      </c>
      <c r="M133" s="1282" t="s">
        <v>965</v>
      </c>
      <c r="N133" s="1201" t="s">
        <v>966</v>
      </c>
      <c r="O133" s="1176" t="s">
        <v>3034</v>
      </c>
      <c r="P133" s="936"/>
    </row>
    <row r="134" spans="1:16">
      <c r="A134" s="1276">
        <v>1</v>
      </c>
      <c r="B134" s="1193" t="s">
        <v>2174</v>
      </c>
      <c r="C134" s="1193" t="s">
        <v>2174</v>
      </c>
      <c r="D134" s="1193" t="s">
        <v>2174</v>
      </c>
      <c r="E134" s="1193" t="s">
        <v>2174</v>
      </c>
      <c r="F134" s="1193" t="s">
        <v>2174</v>
      </c>
      <c r="G134" s="875" t="s">
        <v>2174</v>
      </c>
      <c r="H134" s="1340" t="s">
        <v>2174</v>
      </c>
      <c r="I134" s="1277"/>
      <c r="J134" s="1277" t="s">
        <v>2174</v>
      </c>
      <c r="K134" s="1277"/>
      <c r="L134" s="1278" t="s">
        <v>2174</v>
      </c>
      <c r="M134" s="1278" t="s">
        <v>2174</v>
      </c>
      <c r="N134" s="1278" t="s">
        <v>2174</v>
      </c>
      <c r="O134" s="906">
        <f t="shared" ref="O134:O182" si="4">SUM(L134:N134)</f>
        <v>0</v>
      </c>
      <c r="P134" s="936">
        <v>1</v>
      </c>
    </row>
    <row r="135" spans="1:16">
      <c r="A135" s="1276">
        <v>2</v>
      </c>
      <c r="B135" s="1193"/>
      <c r="C135" s="1193"/>
      <c r="D135" s="1193"/>
      <c r="E135" s="1193"/>
      <c r="F135" s="1193"/>
      <c r="G135" s="875"/>
      <c r="H135" s="1340"/>
      <c r="I135" s="1277"/>
      <c r="J135" s="1277"/>
      <c r="K135" s="1277"/>
      <c r="L135" s="1277" t="s">
        <v>2174</v>
      </c>
      <c r="M135" s="1277"/>
      <c r="N135" s="1277"/>
      <c r="O135" s="1019">
        <f t="shared" si="4"/>
        <v>0</v>
      </c>
      <c r="P135" s="936">
        <v>2</v>
      </c>
    </row>
    <row r="136" spans="1:16">
      <c r="A136" s="1276">
        <v>3</v>
      </c>
      <c r="B136" s="1193"/>
      <c r="C136" s="1193"/>
      <c r="D136" s="1193"/>
      <c r="E136" s="1193"/>
      <c r="F136" s="1193"/>
      <c r="G136" s="875"/>
      <c r="H136" s="1340"/>
      <c r="I136" s="1277"/>
      <c r="J136" s="1277"/>
      <c r="K136" s="1277"/>
      <c r="L136" s="1277"/>
      <c r="M136" s="1277"/>
      <c r="N136" s="1277"/>
      <c r="O136" s="1019">
        <f t="shared" si="4"/>
        <v>0</v>
      </c>
      <c r="P136" s="936">
        <v>3</v>
      </c>
    </row>
    <row r="137" spans="1:16">
      <c r="A137" s="1276">
        <v>4</v>
      </c>
      <c r="B137" s="1193"/>
      <c r="C137" s="1193"/>
      <c r="D137" s="1193"/>
      <c r="E137" s="1193"/>
      <c r="F137" s="1193"/>
      <c r="G137" s="875"/>
      <c r="H137" s="1340"/>
      <c r="I137" s="1277"/>
      <c r="J137" s="1277"/>
      <c r="K137" s="1277"/>
      <c r="L137" s="1277"/>
      <c r="M137" s="1277"/>
      <c r="N137" s="1277"/>
      <c r="O137" s="1019">
        <f t="shared" si="4"/>
        <v>0</v>
      </c>
      <c r="P137" s="936">
        <v>4</v>
      </c>
    </row>
    <row r="138" spans="1:16">
      <c r="A138" s="1276">
        <v>5</v>
      </c>
      <c r="B138" s="1193"/>
      <c r="C138" s="1193"/>
      <c r="D138" s="1193"/>
      <c r="E138" s="1193"/>
      <c r="F138" s="1193"/>
      <c r="G138" s="875"/>
      <c r="H138" s="1340"/>
      <c r="I138" s="1277"/>
      <c r="J138" s="1277"/>
      <c r="K138" s="1277"/>
      <c r="L138" s="1277"/>
      <c r="M138" s="1277"/>
      <c r="N138" s="1277"/>
      <c r="O138" s="1019">
        <f t="shared" si="4"/>
        <v>0</v>
      </c>
      <c r="P138" s="936">
        <v>5</v>
      </c>
    </row>
    <row r="139" spans="1:16">
      <c r="A139" s="1276">
        <v>6</v>
      </c>
      <c r="B139" s="1193"/>
      <c r="C139" s="1193"/>
      <c r="D139" s="1193"/>
      <c r="E139" s="1193"/>
      <c r="F139" s="1193"/>
      <c r="G139" s="875"/>
      <c r="H139" s="1340"/>
      <c r="I139" s="1277"/>
      <c r="J139" s="1277"/>
      <c r="K139" s="1277"/>
      <c r="L139" s="1277"/>
      <c r="M139" s="1277"/>
      <c r="N139" s="1277"/>
      <c r="O139" s="1019">
        <f t="shared" si="4"/>
        <v>0</v>
      </c>
      <c r="P139" s="936">
        <v>6</v>
      </c>
    </row>
    <row r="140" spans="1:16">
      <c r="A140" s="1276">
        <v>7</v>
      </c>
      <c r="B140" s="1193"/>
      <c r="C140" s="1193"/>
      <c r="D140" s="1193"/>
      <c r="E140" s="1193"/>
      <c r="F140" s="1193"/>
      <c r="G140" s="875"/>
      <c r="H140" s="1340"/>
      <c r="I140" s="1277"/>
      <c r="J140" s="1277"/>
      <c r="K140" s="1277"/>
      <c r="L140" s="1277"/>
      <c r="M140" s="1277"/>
      <c r="N140" s="1277"/>
      <c r="O140" s="1019">
        <f t="shared" si="4"/>
        <v>0</v>
      </c>
      <c r="P140" s="936">
        <v>7</v>
      </c>
    </row>
    <row r="141" spans="1:16">
      <c r="A141" s="1276">
        <v>8</v>
      </c>
      <c r="B141" s="1193"/>
      <c r="C141" s="1193"/>
      <c r="D141" s="1193"/>
      <c r="E141" s="1193"/>
      <c r="F141" s="1193"/>
      <c r="G141" s="875"/>
      <c r="H141" s="1340"/>
      <c r="I141" s="1277"/>
      <c r="J141" s="1277"/>
      <c r="K141" s="1277"/>
      <c r="L141" s="1277"/>
      <c r="M141" s="1277"/>
      <c r="N141" s="1277"/>
      <c r="O141" s="1019">
        <f t="shared" si="4"/>
        <v>0</v>
      </c>
      <c r="P141" s="936">
        <v>8</v>
      </c>
    </row>
    <row r="142" spans="1:16">
      <c r="A142" s="1276">
        <v>9</v>
      </c>
      <c r="B142" s="1193"/>
      <c r="C142" s="1193"/>
      <c r="D142" s="1193"/>
      <c r="E142" s="1193"/>
      <c r="F142" s="1193"/>
      <c r="G142" s="875"/>
      <c r="H142" s="1340"/>
      <c r="I142" s="1277"/>
      <c r="J142" s="1277"/>
      <c r="K142" s="1277"/>
      <c r="L142" s="1277"/>
      <c r="M142" s="1277"/>
      <c r="N142" s="1277"/>
      <c r="O142" s="1019">
        <f t="shared" si="4"/>
        <v>0</v>
      </c>
      <c r="P142" s="936">
        <v>9</v>
      </c>
    </row>
    <row r="143" spans="1:16">
      <c r="A143" s="1276">
        <v>10</v>
      </c>
      <c r="B143" s="1193"/>
      <c r="C143" s="1193"/>
      <c r="D143" s="1193"/>
      <c r="E143" s="1193"/>
      <c r="F143" s="1193"/>
      <c r="G143" s="875"/>
      <c r="H143" s="1340"/>
      <c r="I143" s="1277"/>
      <c r="J143" s="1277"/>
      <c r="K143" s="1277"/>
      <c r="L143" s="1277"/>
      <c r="M143" s="1277"/>
      <c r="N143" s="1277"/>
      <c r="O143" s="1019">
        <f t="shared" si="4"/>
        <v>0</v>
      </c>
      <c r="P143" s="936">
        <v>10</v>
      </c>
    </row>
    <row r="144" spans="1:16">
      <c r="A144" s="1276">
        <v>11</v>
      </c>
      <c r="B144" s="1193"/>
      <c r="C144" s="1193"/>
      <c r="D144" s="1193"/>
      <c r="E144" s="1193"/>
      <c r="F144" s="1193"/>
      <c r="G144" s="875"/>
      <c r="H144" s="1340"/>
      <c r="I144" s="1277"/>
      <c r="J144" s="1277"/>
      <c r="K144" s="1277"/>
      <c r="L144" s="1277"/>
      <c r="M144" s="1277"/>
      <c r="N144" s="1277"/>
      <c r="O144" s="1019">
        <f t="shared" si="4"/>
        <v>0</v>
      </c>
      <c r="P144" s="936">
        <v>11</v>
      </c>
    </row>
    <row r="145" spans="1:16">
      <c r="A145" s="1276">
        <v>12</v>
      </c>
      <c r="B145" s="1193"/>
      <c r="C145" s="1193"/>
      <c r="D145" s="1193"/>
      <c r="E145" s="1193"/>
      <c r="F145" s="1193"/>
      <c r="G145" s="875"/>
      <c r="H145" s="1340"/>
      <c r="I145" s="1277"/>
      <c r="J145" s="1277"/>
      <c r="K145" s="1277"/>
      <c r="L145" s="1277"/>
      <c r="M145" s="1277"/>
      <c r="N145" s="1277"/>
      <c r="O145" s="1019">
        <f t="shared" si="4"/>
        <v>0</v>
      </c>
      <c r="P145" s="936">
        <v>12</v>
      </c>
    </row>
    <row r="146" spans="1:16">
      <c r="A146" s="1276">
        <v>13</v>
      </c>
      <c r="B146" s="1193"/>
      <c r="C146" s="1193"/>
      <c r="D146" s="1193"/>
      <c r="E146" s="1193"/>
      <c r="F146" s="1193"/>
      <c r="G146" s="875"/>
      <c r="H146" s="1340"/>
      <c r="I146" s="1277"/>
      <c r="J146" s="1277"/>
      <c r="K146" s="1277"/>
      <c r="L146" s="1277"/>
      <c r="M146" s="1277"/>
      <c r="N146" s="1277"/>
      <c r="O146" s="1019">
        <f t="shared" si="4"/>
        <v>0</v>
      </c>
      <c r="P146" s="936">
        <v>13</v>
      </c>
    </row>
    <row r="147" spans="1:16">
      <c r="A147" s="1276">
        <v>14</v>
      </c>
      <c r="B147" s="1193"/>
      <c r="C147" s="1193"/>
      <c r="D147" s="1193"/>
      <c r="E147" s="1193"/>
      <c r="F147" s="1193"/>
      <c r="G147" s="875"/>
      <c r="H147" s="1340"/>
      <c r="I147" s="1277"/>
      <c r="J147" s="1277"/>
      <c r="K147" s="1277"/>
      <c r="L147" s="1277"/>
      <c r="M147" s="1277"/>
      <c r="N147" s="1277"/>
      <c r="O147" s="1019">
        <f t="shared" si="4"/>
        <v>0</v>
      </c>
      <c r="P147" s="936">
        <v>14</v>
      </c>
    </row>
    <row r="148" spans="1:16">
      <c r="A148" s="1276">
        <v>15</v>
      </c>
      <c r="B148" s="1193"/>
      <c r="C148" s="1193"/>
      <c r="D148" s="1193"/>
      <c r="E148" s="1193"/>
      <c r="F148" s="1193"/>
      <c r="G148" s="875"/>
      <c r="H148" s="1340"/>
      <c r="I148" s="1277"/>
      <c r="J148" s="1277"/>
      <c r="K148" s="1277"/>
      <c r="L148" s="1277"/>
      <c r="M148" s="1277"/>
      <c r="N148" s="1277"/>
      <c r="O148" s="1019">
        <f t="shared" si="4"/>
        <v>0</v>
      </c>
      <c r="P148" s="936">
        <v>15</v>
      </c>
    </row>
    <row r="149" spans="1:16">
      <c r="A149" s="1276">
        <v>16</v>
      </c>
      <c r="B149" s="1193"/>
      <c r="C149" s="1193"/>
      <c r="D149" s="1193"/>
      <c r="E149" s="1193"/>
      <c r="F149" s="1193"/>
      <c r="G149" s="875"/>
      <c r="H149" s="1340"/>
      <c r="I149" s="1277"/>
      <c r="J149" s="1277"/>
      <c r="K149" s="1277"/>
      <c r="L149" s="1277"/>
      <c r="M149" s="1277"/>
      <c r="N149" s="1277"/>
      <c r="O149" s="1019">
        <f t="shared" si="4"/>
        <v>0</v>
      </c>
      <c r="P149" s="936">
        <v>16</v>
      </c>
    </row>
    <row r="150" spans="1:16">
      <c r="A150" s="1276">
        <v>17</v>
      </c>
      <c r="B150" s="1193"/>
      <c r="C150" s="1193"/>
      <c r="D150" s="1193"/>
      <c r="E150" s="1193"/>
      <c r="F150" s="1193"/>
      <c r="G150" s="875"/>
      <c r="H150" s="1340"/>
      <c r="I150" s="1277"/>
      <c r="J150" s="1277"/>
      <c r="K150" s="1277"/>
      <c r="L150" s="1277"/>
      <c r="M150" s="1277"/>
      <c r="N150" s="1277"/>
      <c r="O150" s="1019">
        <f t="shared" si="4"/>
        <v>0</v>
      </c>
      <c r="P150" s="936">
        <v>17</v>
      </c>
    </row>
    <row r="151" spans="1:16">
      <c r="A151" s="1276">
        <v>18</v>
      </c>
      <c r="B151" s="1193"/>
      <c r="C151" s="1193"/>
      <c r="D151" s="1193"/>
      <c r="E151" s="1193"/>
      <c r="F151" s="1193"/>
      <c r="G151" s="875"/>
      <c r="H151" s="1340"/>
      <c r="I151" s="1277"/>
      <c r="J151" s="1277"/>
      <c r="K151" s="1277"/>
      <c r="L151" s="1277"/>
      <c r="M151" s="1277"/>
      <c r="N151" s="1277"/>
      <c r="O151" s="1019">
        <f t="shared" si="4"/>
        <v>0</v>
      </c>
      <c r="P151" s="936">
        <v>18</v>
      </c>
    </row>
    <row r="152" spans="1:16">
      <c r="A152" s="1276">
        <v>19</v>
      </c>
      <c r="B152" s="1193"/>
      <c r="C152" s="1193"/>
      <c r="D152" s="1193"/>
      <c r="E152" s="1193"/>
      <c r="F152" s="1193"/>
      <c r="G152" s="875"/>
      <c r="H152" s="1340"/>
      <c r="I152" s="1277"/>
      <c r="J152" s="1277"/>
      <c r="K152" s="1277"/>
      <c r="L152" s="1277"/>
      <c r="M152" s="1277"/>
      <c r="N152" s="1277"/>
      <c r="O152" s="1019">
        <f t="shared" si="4"/>
        <v>0</v>
      </c>
      <c r="P152" s="936">
        <v>19</v>
      </c>
    </row>
    <row r="153" spans="1:16">
      <c r="A153" s="1276">
        <v>20</v>
      </c>
      <c r="B153" s="1193"/>
      <c r="C153" s="1193"/>
      <c r="D153" s="1193"/>
      <c r="E153" s="1193"/>
      <c r="F153" s="1193"/>
      <c r="G153" s="875"/>
      <c r="H153" s="1340"/>
      <c r="I153" s="1277"/>
      <c r="J153" s="1277"/>
      <c r="K153" s="1277"/>
      <c r="L153" s="1277"/>
      <c r="M153" s="1277"/>
      <c r="N153" s="1277"/>
      <c r="O153" s="1019">
        <f t="shared" si="4"/>
        <v>0</v>
      </c>
      <c r="P153" s="936">
        <v>20</v>
      </c>
    </row>
    <row r="154" spans="1:16">
      <c r="A154" s="1276">
        <v>21</v>
      </c>
      <c r="B154" s="1193"/>
      <c r="C154" s="1193"/>
      <c r="D154" s="1193"/>
      <c r="E154" s="1193"/>
      <c r="F154" s="1193"/>
      <c r="G154" s="875"/>
      <c r="H154" s="1340"/>
      <c r="I154" s="1277"/>
      <c r="J154" s="1277"/>
      <c r="K154" s="1277"/>
      <c r="L154" s="1277"/>
      <c r="M154" s="1277"/>
      <c r="N154" s="1277"/>
      <c r="O154" s="1019">
        <f t="shared" si="4"/>
        <v>0</v>
      </c>
      <c r="P154" s="936">
        <v>21</v>
      </c>
    </row>
    <row r="155" spans="1:16">
      <c r="A155" s="1276">
        <v>22</v>
      </c>
      <c r="B155" s="1193"/>
      <c r="C155" s="1193"/>
      <c r="D155" s="1193"/>
      <c r="E155" s="1193"/>
      <c r="F155" s="1193"/>
      <c r="G155" s="875"/>
      <c r="H155" s="1340"/>
      <c r="I155" s="1277"/>
      <c r="J155" s="1277"/>
      <c r="K155" s="1277"/>
      <c r="L155" s="1277"/>
      <c r="M155" s="1277"/>
      <c r="N155" s="1277"/>
      <c r="O155" s="1019">
        <f t="shared" si="4"/>
        <v>0</v>
      </c>
      <c r="P155" s="936">
        <v>22</v>
      </c>
    </row>
    <row r="156" spans="1:16">
      <c r="A156" s="1276">
        <v>23</v>
      </c>
      <c r="B156" s="1193"/>
      <c r="C156" s="1193"/>
      <c r="D156" s="1193"/>
      <c r="E156" s="1193"/>
      <c r="F156" s="1193"/>
      <c r="G156" s="875"/>
      <c r="H156" s="1340"/>
      <c r="I156" s="1277"/>
      <c r="J156" s="1277"/>
      <c r="K156" s="1277"/>
      <c r="L156" s="1277"/>
      <c r="M156" s="1277"/>
      <c r="N156" s="1277"/>
      <c r="O156" s="1019">
        <f t="shared" si="4"/>
        <v>0</v>
      </c>
      <c r="P156" s="936">
        <v>23</v>
      </c>
    </row>
    <row r="157" spans="1:16">
      <c r="A157" s="1276">
        <v>24</v>
      </c>
      <c r="B157" s="1193"/>
      <c r="C157" s="1193"/>
      <c r="D157" s="1193"/>
      <c r="E157" s="1193"/>
      <c r="F157" s="1193"/>
      <c r="G157" s="875"/>
      <c r="H157" s="1340"/>
      <c r="I157" s="1277"/>
      <c r="J157" s="1277"/>
      <c r="K157" s="1277"/>
      <c r="L157" s="1277"/>
      <c r="M157" s="1277"/>
      <c r="N157" s="1277"/>
      <c r="O157" s="1019">
        <f t="shared" si="4"/>
        <v>0</v>
      </c>
      <c r="P157" s="936">
        <v>24</v>
      </c>
    </row>
    <row r="158" spans="1:16">
      <c r="A158" s="1276">
        <v>25</v>
      </c>
      <c r="B158" s="1193"/>
      <c r="C158" s="1193"/>
      <c r="D158" s="1193"/>
      <c r="E158" s="1193"/>
      <c r="F158" s="1193"/>
      <c r="G158" s="875"/>
      <c r="H158" s="1340"/>
      <c r="I158" s="1277"/>
      <c r="J158" s="1277"/>
      <c r="K158" s="1277"/>
      <c r="L158" s="1277"/>
      <c r="M158" s="1277"/>
      <c r="N158" s="1277"/>
      <c r="O158" s="1019">
        <f t="shared" si="4"/>
        <v>0</v>
      </c>
      <c r="P158" s="936">
        <v>25</v>
      </c>
    </row>
    <row r="159" spans="1:16">
      <c r="A159" s="1276">
        <v>26</v>
      </c>
      <c r="B159" s="1193"/>
      <c r="C159" s="1193"/>
      <c r="D159" s="1193"/>
      <c r="E159" s="1193"/>
      <c r="F159" s="1193"/>
      <c r="G159" s="875"/>
      <c r="H159" s="1340"/>
      <c r="I159" s="1277"/>
      <c r="J159" s="1277"/>
      <c r="K159" s="1277"/>
      <c r="L159" s="1277"/>
      <c r="M159" s="1277"/>
      <c r="N159" s="1277"/>
      <c r="O159" s="1019">
        <f t="shared" si="4"/>
        <v>0</v>
      </c>
      <c r="P159" s="936">
        <v>26</v>
      </c>
    </row>
    <row r="160" spans="1:16">
      <c r="A160" s="1276">
        <v>27</v>
      </c>
      <c r="B160" s="1193"/>
      <c r="C160" s="1193"/>
      <c r="D160" s="1193"/>
      <c r="E160" s="1193"/>
      <c r="F160" s="1193"/>
      <c r="G160" s="875"/>
      <c r="H160" s="1340"/>
      <c r="I160" s="1277"/>
      <c r="J160" s="1277"/>
      <c r="K160" s="1277"/>
      <c r="L160" s="1277"/>
      <c r="M160" s="1277"/>
      <c r="N160" s="1277"/>
      <c r="O160" s="1019">
        <f t="shared" si="4"/>
        <v>0</v>
      </c>
      <c r="P160" s="936">
        <v>27</v>
      </c>
    </row>
    <row r="161" spans="1:16">
      <c r="A161" s="1276">
        <v>28</v>
      </c>
      <c r="B161" s="1193"/>
      <c r="C161" s="1193"/>
      <c r="D161" s="1193"/>
      <c r="E161" s="1193"/>
      <c r="F161" s="1193"/>
      <c r="G161" s="875"/>
      <c r="H161" s="1340"/>
      <c r="I161" s="1277"/>
      <c r="J161" s="1277"/>
      <c r="K161" s="1277"/>
      <c r="L161" s="1277"/>
      <c r="M161" s="1277"/>
      <c r="N161" s="1277"/>
      <c r="O161" s="1019">
        <f t="shared" si="4"/>
        <v>0</v>
      </c>
      <c r="P161" s="936">
        <v>28</v>
      </c>
    </row>
    <row r="162" spans="1:16">
      <c r="A162" s="1276">
        <v>29</v>
      </c>
      <c r="B162" s="1193"/>
      <c r="C162" s="1193"/>
      <c r="D162" s="1193"/>
      <c r="E162" s="1193"/>
      <c r="F162" s="1193"/>
      <c r="G162" s="875"/>
      <c r="H162" s="1340"/>
      <c r="I162" s="1277"/>
      <c r="J162" s="1277"/>
      <c r="K162" s="1277"/>
      <c r="L162" s="1277"/>
      <c r="M162" s="1277"/>
      <c r="N162" s="1277"/>
      <c r="O162" s="1019">
        <f t="shared" si="4"/>
        <v>0</v>
      </c>
      <c r="P162" s="936">
        <v>29</v>
      </c>
    </row>
    <row r="163" spans="1:16">
      <c r="A163" s="1276">
        <v>30</v>
      </c>
      <c r="B163" s="1193"/>
      <c r="C163" s="1193"/>
      <c r="D163" s="1193"/>
      <c r="E163" s="1193"/>
      <c r="F163" s="1193"/>
      <c r="G163" s="875"/>
      <c r="H163" s="1340"/>
      <c r="I163" s="1277"/>
      <c r="J163" s="1277"/>
      <c r="K163" s="1277"/>
      <c r="L163" s="1277"/>
      <c r="M163" s="1277"/>
      <c r="N163" s="1277"/>
      <c r="O163" s="1019">
        <f t="shared" si="4"/>
        <v>0</v>
      </c>
      <c r="P163" s="936">
        <v>30</v>
      </c>
    </row>
    <row r="164" spans="1:16">
      <c r="A164" s="1276">
        <v>31</v>
      </c>
      <c r="B164" s="1193"/>
      <c r="C164" s="1193"/>
      <c r="D164" s="1193"/>
      <c r="E164" s="1193"/>
      <c r="F164" s="1193"/>
      <c r="G164" s="875"/>
      <c r="H164" s="1340"/>
      <c r="I164" s="1277"/>
      <c r="J164" s="1277"/>
      <c r="K164" s="1277"/>
      <c r="L164" s="1277"/>
      <c r="M164" s="1277"/>
      <c r="N164" s="1277"/>
      <c r="O164" s="1019">
        <f t="shared" si="4"/>
        <v>0</v>
      </c>
      <c r="P164" s="936">
        <v>31</v>
      </c>
    </row>
    <row r="165" spans="1:16">
      <c r="A165" s="1276">
        <v>32</v>
      </c>
      <c r="B165" s="1193"/>
      <c r="C165" s="1193"/>
      <c r="D165" s="1193"/>
      <c r="E165" s="1193"/>
      <c r="F165" s="1193"/>
      <c r="G165" s="875"/>
      <c r="H165" s="1340"/>
      <c r="I165" s="1277"/>
      <c r="J165" s="1277"/>
      <c r="K165" s="1277"/>
      <c r="L165" s="1277"/>
      <c r="M165" s="1277"/>
      <c r="N165" s="1277"/>
      <c r="O165" s="1019">
        <f t="shared" si="4"/>
        <v>0</v>
      </c>
      <c r="P165" s="936">
        <v>32</v>
      </c>
    </row>
    <row r="166" spans="1:16">
      <c r="A166" s="1276">
        <v>33</v>
      </c>
      <c r="B166" s="1193"/>
      <c r="C166" s="1193"/>
      <c r="D166" s="1193"/>
      <c r="E166" s="1193"/>
      <c r="F166" s="1193"/>
      <c r="G166" s="875"/>
      <c r="H166" s="1340"/>
      <c r="I166" s="1277"/>
      <c r="J166" s="1277"/>
      <c r="K166" s="1277"/>
      <c r="L166" s="1277"/>
      <c r="M166" s="1277"/>
      <c r="N166" s="1277"/>
      <c r="O166" s="1019">
        <f t="shared" si="4"/>
        <v>0</v>
      </c>
      <c r="P166" s="936">
        <v>33</v>
      </c>
    </row>
    <row r="167" spans="1:16">
      <c r="A167" s="1276">
        <v>34</v>
      </c>
      <c r="B167" s="1193"/>
      <c r="C167" s="1193"/>
      <c r="D167" s="1193"/>
      <c r="E167" s="1193"/>
      <c r="F167" s="1193"/>
      <c r="G167" s="875"/>
      <c r="H167" s="1340"/>
      <c r="I167" s="1277"/>
      <c r="J167" s="1277"/>
      <c r="K167" s="1277"/>
      <c r="L167" s="1277"/>
      <c r="M167" s="1277"/>
      <c r="N167" s="1277"/>
      <c r="O167" s="1019">
        <f t="shared" si="4"/>
        <v>0</v>
      </c>
      <c r="P167" s="936">
        <v>34</v>
      </c>
    </row>
    <row r="168" spans="1:16">
      <c r="A168" s="1276">
        <v>35</v>
      </c>
      <c r="B168" s="1193"/>
      <c r="C168" s="1193"/>
      <c r="D168" s="1193"/>
      <c r="E168" s="1193"/>
      <c r="F168" s="1193"/>
      <c r="G168" s="875"/>
      <c r="H168" s="1340"/>
      <c r="I168" s="1277"/>
      <c r="J168" s="1277"/>
      <c r="K168" s="1277"/>
      <c r="L168" s="1277"/>
      <c r="M168" s="1277"/>
      <c r="N168" s="1277"/>
      <c r="O168" s="1019">
        <f t="shared" si="4"/>
        <v>0</v>
      </c>
      <c r="P168" s="936">
        <v>35</v>
      </c>
    </row>
    <row r="169" spans="1:16">
      <c r="A169" s="1276">
        <v>36</v>
      </c>
      <c r="B169" s="1193"/>
      <c r="C169" s="1193"/>
      <c r="D169" s="1193"/>
      <c r="E169" s="1193"/>
      <c r="F169" s="1193"/>
      <c r="G169" s="875"/>
      <c r="H169" s="1340"/>
      <c r="I169" s="1277"/>
      <c r="J169" s="1277"/>
      <c r="K169" s="1277"/>
      <c r="L169" s="1277"/>
      <c r="M169" s="1277"/>
      <c r="N169" s="1277"/>
      <c r="O169" s="1019">
        <f t="shared" si="4"/>
        <v>0</v>
      </c>
      <c r="P169" s="936">
        <v>36</v>
      </c>
    </row>
    <row r="170" spans="1:16">
      <c r="A170" s="1276">
        <v>37</v>
      </c>
      <c r="B170" s="1193"/>
      <c r="C170" s="1193"/>
      <c r="D170" s="1193"/>
      <c r="E170" s="1193"/>
      <c r="F170" s="1193"/>
      <c r="G170" s="875"/>
      <c r="H170" s="1340"/>
      <c r="I170" s="1277"/>
      <c r="J170" s="1277"/>
      <c r="K170" s="1277"/>
      <c r="L170" s="1277"/>
      <c r="M170" s="1277"/>
      <c r="N170" s="1277"/>
      <c r="O170" s="1019">
        <f t="shared" si="4"/>
        <v>0</v>
      </c>
      <c r="P170" s="936">
        <v>37</v>
      </c>
    </row>
    <row r="171" spans="1:16">
      <c r="A171" s="1276">
        <v>38</v>
      </c>
      <c r="B171" s="1193"/>
      <c r="C171" s="1193"/>
      <c r="D171" s="1193"/>
      <c r="E171" s="1193"/>
      <c r="F171" s="1193"/>
      <c r="G171" s="875"/>
      <c r="H171" s="1340"/>
      <c r="I171" s="1277"/>
      <c r="J171" s="1277"/>
      <c r="K171" s="1277"/>
      <c r="L171" s="1277"/>
      <c r="M171" s="1277"/>
      <c r="N171" s="1277"/>
      <c r="O171" s="1019">
        <f t="shared" si="4"/>
        <v>0</v>
      </c>
      <c r="P171" s="936">
        <v>38</v>
      </c>
    </row>
    <row r="172" spans="1:16">
      <c r="A172" s="1276">
        <v>39</v>
      </c>
      <c r="B172" s="1193"/>
      <c r="C172" s="1193"/>
      <c r="D172" s="1193"/>
      <c r="E172" s="1193"/>
      <c r="F172" s="1193"/>
      <c r="G172" s="875"/>
      <c r="H172" s="1340"/>
      <c r="I172" s="1277"/>
      <c r="J172" s="1277"/>
      <c r="K172" s="1277"/>
      <c r="L172" s="1277"/>
      <c r="M172" s="1277"/>
      <c r="N172" s="1277"/>
      <c r="O172" s="1019">
        <f t="shared" si="4"/>
        <v>0</v>
      </c>
      <c r="P172" s="936">
        <v>39</v>
      </c>
    </row>
    <row r="173" spans="1:16">
      <c r="A173" s="1276">
        <v>40</v>
      </c>
      <c r="B173" s="1193"/>
      <c r="C173" s="1193"/>
      <c r="D173" s="1193"/>
      <c r="E173" s="1193"/>
      <c r="F173" s="1193"/>
      <c r="G173" s="875"/>
      <c r="H173" s="1340"/>
      <c r="I173" s="1277"/>
      <c r="J173" s="1277"/>
      <c r="K173" s="1277"/>
      <c r="L173" s="1277"/>
      <c r="M173" s="1277"/>
      <c r="N173" s="1277"/>
      <c r="O173" s="1019">
        <f t="shared" si="4"/>
        <v>0</v>
      </c>
      <c r="P173" s="936">
        <v>40</v>
      </c>
    </row>
    <row r="174" spans="1:16">
      <c r="A174" s="1276">
        <v>41</v>
      </c>
      <c r="B174" s="1193"/>
      <c r="C174" s="1193"/>
      <c r="D174" s="1193"/>
      <c r="E174" s="1193"/>
      <c r="F174" s="1193"/>
      <c r="G174" s="875"/>
      <c r="H174" s="1340"/>
      <c r="I174" s="1277"/>
      <c r="J174" s="1277"/>
      <c r="K174" s="1277"/>
      <c r="L174" s="1277"/>
      <c r="M174" s="1277"/>
      <c r="N174" s="1277"/>
      <c r="O174" s="1019">
        <f t="shared" si="4"/>
        <v>0</v>
      </c>
      <c r="P174" s="936">
        <v>41</v>
      </c>
    </row>
    <row r="175" spans="1:16">
      <c r="A175" s="1276">
        <v>42</v>
      </c>
      <c r="B175" s="1193"/>
      <c r="C175" s="1193"/>
      <c r="D175" s="1193"/>
      <c r="E175" s="1193"/>
      <c r="F175" s="1193"/>
      <c r="G175" s="875"/>
      <c r="H175" s="1340"/>
      <c r="I175" s="1277"/>
      <c r="J175" s="1277"/>
      <c r="K175" s="1277"/>
      <c r="L175" s="1277"/>
      <c r="M175" s="1277"/>
      <c r="N175" s="1277"/>
      <c r="O175" s="1019">
        <f t="shared" si="4"/>
        <v>0</v>
      </c>
      <c r="P175" s="936">
        <v>42</v>
      </c>
    </row>
    <row r="176" spans="1:16">
      <c r="A176" s="1276">
        <v>43</v>
      </c>
      <c r="B176" s="1193"/>
      <c r="C176" s="1193"/>
      <c r="D176" s="1193"/>
      <c r="E176" s="1193"/>
      <c r="F176" s="1193"/>
      <c r="G176" s="875"/>
      <c r="H176" s="1340"/>
      <c r="I176" s="1277"/>
      <c r="J176" s="1277"/>
      <c r="K176" s="1277"/>
      <c r="L176" s="1277"/>
      <c r="M176" s="1277"/>
      <c r="N176" s="1277"/>
      <c r="O176" s="1019">
        <f t="shared" si="4"/>
        <v>0</v>
      </c>
      <c r="P176" s="936">
        <v>43</v>
      </c>
    </row>
    <row r="177" spans="1:16">
      <c r="A177" s="1276">
        <v>44</v>
      </c>
      <c r="B177" s="1193"/>
      <c r="C177" s="1193"/>
      <c r="D177" s="1193"/>
      <c r="E177" s="1193"/>
      <c r="F177" s="1193"/>
      <c r="G177" s="875"/>
      <c r="H177" s="1340"/>
      <c r="I177" s="1277"/>
      <c r="J177" s="1277"/>
      <c r="K177" s="1277"/>
      <c r="L177" s="1277"/>
      <c r="M177" s="1277"/>
      <c r="N177" s="1277"/>
      <c r="O177" s="1019">
        <f t="shared" si="4"/>
        <v>0</v>
      </c>
      <c r="P177" s="936">
        <v>44</v>
      </c>
    </row>
    <row r="178" spans="1:16">
      <c r="A178" s="1276">
        <v>45</v>
      </c>
      <c r="B178" s="1193"/>
      <c r="C178" s="1193"/>
      <c r="D178" s="1193"/>
      <c r="E178" s="1193"/>
      <c r="F178" s="1193"/>
      <c r="G178" s="875"/>
      <c r="H178" s="1340"/>
      <c r="I178" s="1277"/>
      <c r="J178" s="1277"/>
      <c r="K178" s="1277"/>
      <c r="L178" s="1277"/>
      <c r="M178" s="1277"/>
      <c r="N178" s="1277"/>
      <c r="O178" s="1019">
        <f t="shared" si="4"/>
        <v>0</v>
      </c>
      <c r="P178" s="936">
        <v>45</v>
      </c>
    </row>
    <row r="179" spans="1:16">
      <c r="A179" s="1276">
        <v>46</v>
      </c>
      <c r="B179" s="1193"/>
      <c r="C179" s="1193"/>
      <c r="D179" s="1193"/>
      <c r="E179" s="1193"/>
      <c r="F179" s="1193"/>
      <c r="G179" s="875"/>
      <c r="H179" s="1340"/>
      <c r="I179" s="1277"/>
      <c r="J179" s="1277"/>
      <c r="K179" s="1277"/>
      <c r="L179" s="1277"/>
      <c r="M179" s="1277"/>
      <c r="N179" s="1277"/>
      <c r="O179" s="1019">
        <f t="shared" si="4"/>
        <v>0</v>
      </c>
      <c r="P179" s="936">
        <v>46</v>
      </c>
    </row>
    <row r="180" spans="1:16">
      <c r="A180" s="1276">
        <v>47</v>
      </c>
      <c r="B180" s="1193"/>
      <c r="C180" s="1193"/>
      <c r="D180" s="1193"/>
      <c r="E180" s="1193"/>
      <c r="F180" s="1193"/>
      <c r="G180" s="875"/>
      <c r="H180" s="1340"/>
      <c r="I180" s="1277"/>
      <c r="J180" s="1277"/>
      <c r="K180" s="1277"/>
      <c r="L180" s="1277"/>
      <c r="M180" s="1277"/>
      <c r="N180" s="1277"/>
      <c r="O180" s="1019">
        <f t="shared" si="4"/>
        <v>0</v>
      </c>
      <c r="P180" s="936">
        <v>47</v>
      </c>
    </row>
    <row r="181" spans="1:16">
      <c r="A181" s="1276">
        <v>48</v>
      </c>
      <c r="B181" s="1193"/>
      <c r="C181" s="1193"/>
      <c r="D181" s="1193"/>
      <c r="E181" s="1193"/>
      <c r="F181" s="1193"/>
      <c r="G181" s="875"/>
      <c r="H181" s="1340"/>
      <c r="I181" s="1277"/>
      <c r="J181" s="1277"/>
      <c r="K181" s="1277"/>
      <c r="L181" s="1277"/>
      <c r="M181" s="1277"/>
      <c r="N181" s="1277"/>
      <c r="O181" s="1019">
        <f t="shared" si="4"/>
        <v>0</v>
      </c>
      <c r="P181" s="936">
        <v>48</v>
      </c>
    </row>
    <row r="182" spans="1:16">
      <c r="A182" s="1276">
        <v>49</v>
      </c>
      <c r="B182" s="1193"/>
      <c r="C182" s="1193"/>
      <c r="D182" s="1193"/>
      <c r="E182" s="1193"/>
      <c r="F182" s="1193"/>
      <c r="G182" s="875"/>
      <c r="H182" s="1340"/>
      <c r="I182" s="1277"/>
      <c r="J182" s="1277"/>
      <c r="K182" s="1277"/>
      <c r="L182" s="1277"/>
      <c r="M182" s="1277"/>
      <c r="N182" s="1277"/>
      <c r="O182" s="1019">
        <f t="shared" si="4"/>
        <v>0</v>
      </c>
      <c r="P182" s="936">
        <v>49</v>
      </c>
    </row>
    <row r="183" spans="1:16" ht="15.75" thickBot="1">
      <c r="A183" s="1293">
        <v>50</v>
      </c>
      <c r="B183" s="1294" t="s">
        <v>2312</v>
      </c>
      <c r="C183" s="1329"/>
      <c r="D183" s="1329"/>
      <c r="E183" s="1329"/>
      <c r="F183" s="1329"/>
      <c r="G183" s="794"/>
      <c r="H183" s="1342"/>
      <c r="I183" s="1185">
        <f t="shared" ref="I183:O183" si="5">SUM(I134:I182)</f>
        <v>0</v>
      </c>
      <c r="J183" s="1185">
        <f t="shared" si="5"/>
        <v>0</v>
      </c>
      <c r="K183" s="1185">
        <f t="shared" si="5"/>
        <v>0</v>
      </c>
      <c r="L183" s="1184">
        <f t="shared" si="5"/>
        <v>0</v>
      </c>
      <c r="M183" s="1184">
        <f t="shared" si="5"/>
        <v>0</v>
      </c>
      <c r="N183" s="1184">
        <f t="shared" si="5"/>
        <v>0</v>
      </c>
      <c r="O183" s="1184">
        <f t="shared" si="5"/>
        <v>0</v>
      </c>
      <c r="P183" s="1330">
        <v>50</v>
      </c>
    </row>
    <row r="184" spans="1:16">
      <c r="A184" s="151"/>
      <c r="B184" s="151"/>
      <c r="H184" s="1332"/>
      <c r="I184" s="1332"/>
      <c r="J184" s="1332"/>
      <c r="K184" s="1332"/>
      <c r="L184" s="1333"/>
      <c r="M184" s="1333"/>
      <c r="N184" s="1333"/>
      <c r="O184" s="1333"/>
      <c r="P184" s="151"/>
    </row>
    <row r="185" spans="1:16">
      <c r="A185" s="1316" t="s">
        <v>4361</v>
      </c>
      <c r="B185" s="432"/>
      <c r="C185" s="432"/>
      <c r="D185" s="432"/>
      <c r="E185" s="432"/>
      <c r="F185" s="432"/>
      <c r="G185" s="432"/>
      <c r="H185" s="1316" t="s">
        <v>4361</v>
      </c>
      <c r="I185" s="432"/>
      <c r="J185" s="432"/>
      <c r="K185" s="432"/>
      <c r="L185" s="432"/>
      <c r="M185" s="833"/>
    </row>
    <row r="186" spans="1:16">
      <c r="A186" s="789" t="s">
        <v>4366</v>
      </c>
      <c r="B186" s="789"/>
      <c r="C186" s="789"/>
      <c r="D186" s="789"/>
      <c r="E186" s="789"/>
      <c r="F186" s="789"/>
      <c r="G186" s="789"/>
      <c r="H186" s="789" t="s">
        <v>4367</v>
      </c>
      <c r="I186" s="789"/>
      <c r="J186" s="789"/>
      <c r="K186" s="789"/>
      <c r="L186" s="789"/>
      <c r="M186" s="789"/>
      <c r="N186" s="789"/>
      <c r="O186" s="789"/>
      <c r="P186" s="789"/>
    </row>
    <row r="187" spans="1:16" ht="16.5" thickBot="1">
      <c r="A187" s="809" t="str">
        <f>'Data Sheet'!$C$25</f>
        <v xml:space="preserve">KeySpan Gas East Corp./D/B/A National Grid </v>
      </c>
      <c r="B187" s="432"/>
      <c r="C187" s="432"/>
      <c r="D187" s="432"/>
      <c r="E187" s="858" t="str">
        <f>'Data Sheet'!$C$40</f>
        <v>September 30, 2014</v>
      </c>
      <c r="F187" s="432"/>
      <c r="G187" s="432" t="str">
        <f>'Data Sheet'!$C$38</f>
        <v>December 31, 2013</v>
      </c>
      <c r="H187" s="809" t="str">
        <f>'Data Sheet'!$C$25</f>
        <v xml:space="preserve">KeySpan Gas East Corp./D/B/A National Grid </v>
      </c>
      <c r="I187" s="432"/>
      <c r="J187" s="432"/>
      <c r="K187" s="432"/>
      <c r="L187" s="432"/>
      <c r="M187" s="432"/>
      <c r="N187" s="858" t="str">
        <f>'Data Sheet'!$C$40</f>
        <v>September 30, 2014</v>
      </c>
      <c r="O187" s="694" t="str">
        <f>'Data Sheet'!$C$38</f>
        <v>December 31, 2013</v>
      </c>
    </row>
    <row r="188" spans="1:16">
      <c r="A188" s="729"/>
      <c r="B188" s="730"/>
      <c r="C188" s="730"/>
      <c r="D188" s="730"/>
      <c r="E188" s="730"/>
      <c r="F188" s="730"/>
      <c r="G188" s="781"/>
      <c r="H188" s="729"/>
      <c r="I188" s="730"/>
      <c r="J188" s="730"/>
      <c r="K188" s="730"/>
      <c r="L188" s="730"/>
      <c r="M188" s="730"/>
      <c r="N188" s="730"/>
      <c r="O188" s="730"/>
      <c r="P188" s="781"/>
    </row>
    <row r="189" spans="1:16">
      <c r="A189" s="1196" t="s">
        <v>4583</v>
      </c>
      <c r="B189" s="789"/>
      <c r="C189" s="789"/>
      <c r="D189" s="789"/>
      <c r="E189" s="789"/>
      <c r="F189" s="789"/>
      <c r="G189" s="778"/>
      <c r="H189" s="1196" t="s">
        <v>4584</v>
      </c>
      <c r="I189" s="789"/>
      <c r="J189" s="789"/>
      <c r="K189" s="789"/>
      <c r="L189" s="789"/>
      <c r="M189" s="789"/>
      <c r="N189" s="789"/>
      <c r="O189" s="789"/>
      <c r="P189" s="791"/>
    </row>
    <row r="190" spans="1:16">
      <c r="A190" s="1196" t="s">
        <v>4585</v>
      </c>
      <c r="B190" s="789"/>
      <c r="C190" s="789"/>
      <c r="D190" s="789"/>
      <c r="E190" s="789"/>
      <c r="F190" s="789"/>
      <c r="G190" s="778"/>
      <c r="H190" s="1196" t="s">
        <v>4586</v>
      </c>
      <c r="I190" s="789"/>
      <c r="J190" s="789"/>
      <c r="K190" s="789"/>
      <c r="L190" s="789"/>
      <c r="M190" s="789"/>
      <c r="N190" s="789"/>
      <c r="O190" s="789"/>
      <c r="P190" s="791"/>
    </row>
    <row r="191" spans="1:16">
      <c r="A191" s="870"/>
      <c r="B191" s="754"/>
      <c r="C191" s="754"/>
      <c r="D191" s="754"/>
      <c r="E191" s="754"/>
      <c r="F191" s="754"/>
      <c r="G191" s="755"/>
      <c r="H191" s="735"/>
      <c r="I191" s="754"/>
      <c r="J191" s="754"/>
      <c r="K191" s="754"/>
      <c r="L191" s="754"/>
      <c r="M191" s="754"/>
      <c r="N191" s="754"/>
      <c r="O191" s="754"/>
      <c r="P191" s="755"/>
    </row>
    <row r="192" spans="1:16">
      <c r="A192" s="1337"/>
      <c r="B192" s="1256"/>
      <c r="C192" s="1338"/>
      <c r="D192" s="1288"/>
      <c r="E192" s="1288"/>
      <c r="F192" s="1199" t="s">
        <v>4303</v>
      </c>
      <c r="G192" s="1200"/>
      <c r="H192" s="1169"/>
      <c r="I192" s="1325"/>
      <c r="J192" s="939" t="s">
        <v>3687</v>
      </c>
      <c r="K192" s="1339"/>
      <c r="L192" s="939" t="s">
        <v>3688</v>
      </c>
      <c r="M192" s="939"/>
      <c r="N192" s="939"/>
      <c r="O192" s="939"/>
      <c r="P192" s="1200"/>
    </row>
    <row r="193" spans="1:16">
      <c r="A193" s="1291"/>
      <c r="B193" s="1290" t="s">
        <v>3689</v>
      </c>
      <c r="C193" s="1167"/>
      <c r="D193" s="1290" t="s">
        <v>4348</v>
      </c>
      <c r="E193" s="1290" t="s">
        <v>4307</v>
      </c>
      <c r="F193" s="1290" t="s">
        <v>4307</v>
      </c>
      <c r="G193" s="1326" t="s">
        <v>4307</v>
      </c>
      <c r="H193" s="695"/>
      <c r="I193" s="1167"/>
      <c r="J193" s="1167" t="s">
        <v>2174</v>
      </c>
      <c r="K193" s="1167"/>
      <c r="L193" s="1290" t="s">
        <v>4349</v>
      </c>
      <c r="M193" s="1290" t="s">
        <v>4350</v>
      </c>
      <c r="N193" s="931" t="s">
        <v>2311</v>
      </c>
      <c r="O193" s="1173"/>
      <c r="P193" s="1191"/>
    </row>
    <row r="194" spans="1:16">
      <c r="A194" s="1291"/>
      <c r="B194" s="1290" t="s">
        <v>4351</v>
      </c>
      <c r="C194" s="1290" t="s">
        <v>4309</v>
      </c>
      <c r="D194" s="1290" t="s">
        <v>4310</v>
      </c>
      <c r="E194" s="1290" t="s">
        <v>4311</v>
      </c>
      <c r="F194" s="1290" t="s">
        <v>4312</v>
      </c>
      <c r="G194" s="1326" t="s">
        <v>4312</v>
      </c>
      <c r="H194" s="1196" t="s">
        <v>4313</v>
      </c>
      <c r="I194" s="1327"/>
      <c r="J194" s="1290" t="s">
        <v>4313</v>
      </c>
      <c r="K194" s="1290" t="s">
        <v>4313</v>
      </c>
      <c r="L194" s="1290" t="s">
        <v>1116</v>
      </c>
      <c r="M194" s="1290" t="s">
        <v>1116</v>
      </c>
      <c r="N194" s="931" t="s">
        <v>1116</v>
      </c>
      <c r="O194" s="932" t="s">
        <v>4352</v>
      </c>
      <c r="P194" s="1174" t="s">
        <v>4353</v>
      </c>
    </row>
    <row r="195" spans="1:16">
      <c r="A195" s="1291" t="s">
        <v>339</v>
      </c>
      <c r="B195" s="1290" t="s">
        <v>4354</v>
      </c>
      <c r="C195" s="1290" t="s">
        <v>4319</v>
      </c>
      <c r="D195" s="1290" t="s">
        <v>4320</v>
      </c>
      <c r="E195" s="1290" t="s">
        <v>4349</v>
      </c>
      <c r="F195" s="1290" t="s">
        <v>4322</v>
      </c>
      <c r="G195" s="1326" t="s">
        <v>4323</v>
      </c>
      <c r="H195" s="1196" t="s">
        <v>4355</v>
      </c>
      <c r="I195" s="1327"/>
      <c r="J195" s="1290" t="s">
        <v>4356</v>
      </c>
      <c r="K195" s="1290" t="s">
        <v>4357</v>
      </c>
      <c r="L195" s="1290" t="s">
        <v>4325</v>
      </c>
      <c r="M195" s="1290" t="s">
        <v>4325</v>
      </c>
      <c r="N195" s="931" t="s">
        <v>4325</v>
      </c>
      <c r="O195" s="932" t="s">
        <v>4358</v>
      </c>
      <c r="P195" s="1174" t="s">
        <v>342</v>
      </c>
    </row>
    <row r="196" spans="1:16">
      <c r="A196" s="1276" t="s">
        <v>342</v>
      </c>
      <c r="B196" s="1282" t="s">
        <v>2004</v>
      </c>
      <c r="C196" s="1282" t="s">
        <v>2005</v>
      </c>
      <c r="D196" s="1282" t="s">
        <v>2006</v>
      </c>
      <c r="E196" s="1282" t="s">
        <v>2007</v>
      </c>
      <c r="F196" s="1282" t="s">
        <v>959</v>
      </c>
      <c r="G196" s="1313" t="s">
        <v>960</v>
      </c>
      <c r="H196" s="1192" t="s">
        <v>4359</v>
      </c>
      <c r="I196" s="1193"/>
      <c r="J196" s="1193" t="s">
        <v>4360</v>
      </c>
      <c r="K196" s="1282" t="s">
        <v>963</v>
      </c>
      <c r="L196" s="1282" t="s">
        <v>964</v>
      </c>
      <c r="M196" s="1282" t="s">
        <v>965</v>
      </c>
      <c r="N196" s="1201" t="s">
        <v>966</v>
      </c>
      <c r="O196" s="1176" t="s">
        <v>3034</v>
      </c>
      <c r="P196" s="936"/>
    </row>
    <row r="197" spans="1:16">
      <c r="A197" s="1276">
        <v>1</v>
      </c>
      <c r="B197" s="1193" t="s">
        <v>2174</v>
      </c>
      <c r="C197" s="1193" t="s">
        <v>2174</v>
      </c>
      <c r="D197" s="1193" t="s">
        <v>2174</v>
      </c>
      <c r="E197" s="1193" t="s">
        <v>2174</v>
      </c>
      <c r="F197" s="1193" t="s">
        <v>2174</v>
      </c>
      <c r="G197" s="875" t="s">
        <v>2174</v>
      </c>
      <c r="H197" s="1340" t="s">
        <v>2174</v>
      </c>
      <c r="I197" s="1277"/>
      <c r="J197" s="1277" t="s">
        <v>2174</v>
      </c>
      <c r="K197" s="1277"/>
      <c r="L197" s="1278" t="s">
        <v>2174</v>
      </c>
      <c r="M197" s="1278" t="s">
        <v>2174</v>
      </c>
      <c r="N197" s="1278" t="s">
        <v>2174</v>
      </c>
      <c r="O197" s="906">
        <f t="shared" ref="O197:O245" si="6">SUM(L197:N197)</f>
        <v>0</v>
      </c>
      <c r="P197" s="936">
        <v>1</v>
      </c>
    </row>
    <row r="198" spans="1:16">
      <c r="A198" s="1276">
        <v>2</v>
      </c>
      <c r="B198" s="1193"/>
      <c r="C198" s="1193"/>
      <c r="D198" s="1193"/>
      <c r="E198" s="1193"/>
      <c r="F198" s="1193"/>
      <c r="G198" s="875"/>
      <c r="H198" s="1340"/>
      <c r="I198" s="1277"/>
      <c r="J198" s="1277"/>
      <c r="K198" s="1277"/>
      <c r="L198" s="1277" t="s">
        <v>2174</v>
      </c>
      <c r="M198" s="1277"/>
      <c r="N198" s="1277"/>
      <c r="O198" s="1019">
        <f t="shared" si="6"/>
        <v>0</v>
      </c>
      <c r="P198" s="936">
        <v>2</v>
      </c>
    </row>
    <row r="199" spans="1:16">
      <c r="A199" s="1276">
        <v>3</v>
      </c>
      <c r="B199" s="1193"/>
      <c r="C199" s="1193"/>
      <c r="D199" s="1193"/>
      <c r="E199" s="1193"/>
      <c r="F199" s="1193"/>
      <c r="G199" s="875"/>
      <c r="H199" s="1340"/>
      <c r="I199" s="1277"/>
      <c r="J199" s="1277"/>
      <c r="K199" s="1277"/>
      <c r="L199" s="1277"/>
      <c r="M199" s="1277"/>
      <c r="N199" s="1277"/>
      <c r="O199" s="1019">
        <f t="shared" si="6"/>
        <v>0</v>
      </c>
      <c r="P199" s="936">
        <v>3</v>
      </c>
    </row>
    <row r="200" spans="1:16">
      <c r="A200" s="1276">
        <v>4</v>
      </c>
      <c r="B200" s="1193"/>
      <c r="C200" s="1193"/>
      <c r="D200" s="1193"/>
      <c r="E200" s="1193"/>
      <c r="F200" s="1193"/>
      <c r="G200" s="875"/>
      <c r="H200" s="1340"/>
      <c r="I200" s="1277"/>
      <c r="J200" s="1277"/>
      <c r="K200" s="1277"/>
      <c r="L200" s="1277"/>
      <c r="M200" s="1277"/>
      <c r="N200" s="1277"/>
      <c r="O200" s="1019">
        <f t="shared" si="6"/>
        <v>0</v>
      </c>
      <c r="P200" s="936">
        <v>4</v>
      </c>
    </row>
    <row r="201" spans="1:16">
      <c r="A201" s="1276">
        <v>5</v>
      </c>
      <c r="B201" s="1193"/>
      <c r="C201" s="1193"/>
      <c r="D201" s="1193"/>
      <c r="E201" s="1193"/>
      <c r="F201" s="1193"/>
      <c r="G201" s="875"/>
      <c r="H201" s="1340"/>
      <c r="I201" s="1277"/>
      <c r="J201" s="1277"/>
      <c r="K201" s="1277"/>
      <c r="L201" s="1277"/>
      <c r="M201" s="1277"/>
      <c r="N201" s="1277"/>
      <c r="O201" s="1019">
        <f t="shared" si="6"/>
        <v>0</v>
      </c>
      <c r="P201" s="936">
        <v>5</v>
      </c>
    </row>
    <row r="202" spans="1:16">
      <c r="A202" s="1276">
        <v>6</v>
      </c>
      <c r="B202" s="1193"/>
      <c r="C202" s="1193"/>
      <c r="D202" s="1193"/>
      <c r="E202" s="1193"/>
      <c r="F202" s="1193"/>
      <c r="G202" s="875"/>
      <c r="H202" s="1340"/>
      <c r="I202" s="1277"/>
      <c r="J202" s="1277"/>
      <c r="K202" s="1277"/>
      <c r="L202" s="1277"/>
      <c r="M202" s="1277"/>
      <c r="N202" s="1277"/>
      <c r="O202" s="1019">
        <f t="shared" si="6"/>
        <v>0</v>
      </c>
      <c r="P202" s="936">
        <v>6</v>
      </c>
    </row>
    <row r="203" spans="1:16">
      <c r="A203" s="1276">
        <v>7</v>
      </c>
      <c r="B203" s="1193"/>
      <c r="C203" s="1193"/>
      <c r="D203" s="1193"/>
      <c r="E203" s="1193"/>
      <c r="F203" s="1193"/>
      <c r="G203" s="875"/>
      <c r="H203" s="1340"/>
      <c r="I203" s="1277"/>
      <c r="J203" s="1277"/>
      <c r="K203" s="1277"/>
      <c r="L203" s="1277"/>
      <c r="M203" s="1277"/>
      <c r="N203" s="1277"/>
      <c r="O203" s="1019">
        <f t="shared" si="6"/>
        <v>0</v>
      </c>
      <c r="P203" s="936">
        <v>7</v>
      </c>
    </row>
    <row r="204" spans="1:16">
      <c r="A204" s="1276">
        <v>8</v>
      </c>
      <c r="B204" s="1193"/>
      <c r="C204" s="1193"/>
      <c r="D204" s="1193"/>
      <c r="E204" s="1193"/>
      <c r="F204" s="1193"/>
      <c r="G204" s="875"/>
      <c r="H204" s="1340"/>
      <c r="I204" s="1277"/>
      <c r="J204" s="1277"/>
      <c r="K204" s="1277"/>
      <c r="L204" s="1277"/>
      <c r="M204" s="1277"/>
      <c r="N204" s="1277"/>
      <c r="O204" s="1019">
        <f t="shared" si="6"/>
        <v>0</v>
      </c>
      <c r="P204" s="936">
        <v>8</v>
      </c>
    </row>
    <row r="205" spans="1:16">
      <c r="A205" s="1276">
        <v>9</v>
      </c>
      <c r="B205" s="1193"/>
      <c r="C205" s="1193"/>
      <c r="D205" s="1193"/>
      <c r="E205" s="1193"/>
      <c r="F205" s="1193"/>
      <c r="G205" s="875"/>
      <c r="H205" s="1340"/>
      <c r="I205" s="1277"/>
      <c r="J205" s="1277"/>
      <c r="K205" s="1277"/>
      <c r="L205" s="1277"/>
      <c r="M205" s="1277"/>
      <c r="N205" s="1277"/>
      <c r="O205" s="1019">
        <f t="shared" si="6"/>
        <v>0</v>
      </c>
      <c r="P205" s="936">
        <v>9</v>
      </c>
    </row>
    <row r="206" spans="1:16">
      <c r="A206" s="1276">
        <v>10</v>
      </c>
      <c r="B206" s="1193"/>
      <c r="C206" s="1193"/>
      <c r="D206" s="1193"/>
      <c r="E206" s="1193"/>
      <c r="F206" s="1193"/>
      <c r="G206" s="875"/>
      <c r="H206" s="1340"/>
      <c r="I206" s="1277"/>
      <c r="J206" s="1277"/>
      <c r="K206" s="1277"/>
      <c r="L206" s="1277"/>
      <c r="M206" s="1277"/>
      <c r="N206" s="1277"/>
      <c r="O206" s="1019">
        <f t="shared" si="6"/>
        <v>0</v>
      </c>
      <c r="P206" s="936">
        <v>10</v>
      </c>
    </row>
    <row r="207" spans="1:16">
      <c r="A207" s="1276">
        <v>11</v>
      </c>
      <c r="B207" s="1193"/>
      <c r="C207" s="1193"/>
      <c r="D207" s="1193"/>
      <c r="E207" s="1193"/>
      <c r="F207" s="1193"/>
      <c r="G207" s="875"/>
      <c r="H207" s="1340"/>
      <c r="I207" s="1277"/>
      <c r="J207" s="1277"/>
      <c r="K207" s="1277"/>
      <c r="L207" s="1277"/>
      <c r="M207" s="1277"/>
      <c r="N207" s="1277"/>
      <c r="O207" s="1019">
        <f t="shared" si="6"/>
        <v>0</v>
      </c>
      <c r="P207" s="936">
        <v>11</v>
      </c>
    </row>
    <row r="208" spans="1:16">
      <c r="A208" s="1276">
        <v>12</v>
      </c>
      <c r="B208" s="1193"/>
      <c r="C208" s="1193"/>
      <c r="D208" s="1193"/>
      <c r="E208" s="1193"/>
      <c r="F208" s="1193"/>
      <c r="G208" s="875"/>
      <c r="H208" s="1340"/>
      <c r="I208" s="1277"/>
      <c r="J208" s="1277"/>
      <c r="K208" s="1277"/>
      <c r="L208" s="1277"/>
      <c r="M208" s="1277"/>
      <c r="N208" s="1277"/>
      <c r="O208" s="1019">
        <f t="shared" si="6"/>
        <v>0</v>
      </c>
      <c r="P208" s="936">
        <v>12</v>
      </c>
    </row>
    <row r="209" spans="1:16">
      <c r="A209" s="1276">
        <v>13</v>
      </c>
      <c r="B209" s="1193"/>
      <c r="C209" s="1193"/>
      <c r="D209" s="1193"/>
      <c r="E209" s="1193"/>
      <c r="F209" s="1193"/>
      <c r="G209" s="875"/>
      <c r="H209" s="1340"/>
      <c r="I209" s="1277"/>
      <c r="J209" s="1277"/>
      <c r="K209" s="1277"/>
      <c r="L209" s="1277"/>
      <c r="M209" s="1277"/>
      <c r="N209" s="1277"/>
      <c r="O209" s="1019">
        <f t="shared" si="6"/>
        <v>0</v>
      </c>
      <c r="P209" s="936">
        <v>13</v>
      </c>
    </row>
    <row r="210" spans="1:16">
      <c r="A210" s="1276">
        <v>14</v>
      </c>
      <c r="B210" s="1193"/>
      <c r="C210" s="1193"/>
      <c r="D210" s="1193"/>
      <c r="E210" s="1193"/>
      <c r="F210" s="1193"/>
      <c r="G210" s="875"/>
      <c r="H210" s="1340"/>
      <c r="I210" s="1277"/>
      <c r="J210" s="1277"/>
      <c r="K210" s="1277"/>
      <c r="L210" s="1277"/>
      <c r="M210" s="1277"/>
      <c r="N210" s="1277"/>
      <c r="O210" s="1019">
        <f t="shared" si="6"/>
        <v>0</v>
      </c>
      <c r="P210" s="936">
        <v>14</v>
      </c>
    </row>
    <row r="211" spans="1:16">
      <c r="A211" s="1276">
        <v>15</v>
      </c>
      <c r="B211" s="1193"/>
      <c r="C211" s="1193"/>
      <c r="D211" s="1193"/>
      <c r="E211" s="1193"/>
      <c r="F211" s="1193"/>
      <c r="G211" s="875"/>
      <c r="H211" s="1340"/>
      <c r="I211" s="1277"/>
      <c r="J211" s="1277"/>
      <c r="K211" s="1277"/>
      <c r="L211" s="1277"/>
      <c r="M211" s="1277"/>
      <c r="N211" s="1277"/>
      <c r="O211" s="1019">
        <f t="shared" si="6"/>
        <v>0</v>
      </c>
      <c r="P211" s="936">
        <v>15</v>
      </c>
    </row>
    <row r="212" spans="1:16">
      <c r="A212" s="1276">
        <v>16</v>
      </c>
      <c r="B212" s="1193"/>
      <c r="C212" s="1193"/>
      <c r="D212" s="1193"/>
      <c r="E212" s="1193"/>
      <c r="F212" s="1193"/>
      <c r="G212" s="875"/>
      <c r="H212" s="1340"/>
      <c r="I212" s="1277"/>
      <c r="J212" s="1277"/>
      <c r="K212" s="1277"/>
      <c r="L212" s="1277"/>
      <c r="M212" s="1277"/>
      <c r="N212" s="1277"/>
      <c r="O212" s="1019">
        <f t="shared" si="6"/>
        <v>0</v>
      </c>
      <c r="P212" s="936">
        <v>16</v>
      </c>
    </row>
    <row r="213" spans="1:16">
      <c r="A213" s="1276">
        <v>17</v>
      </c>
      <c r="B213" s="1193"/>
      <c r="C213" s="1193"/>
      <c r="D213" s="1193"/>
      <c r="E213" s="1193"/>
      <c r="F213" s="1193"/>
      <c r="G213" s="875"/>
      <c r="H213" s="1340"/>
      <c r="I213" s="1277"/>
      <c r="J213" s="1277"/>
      <c r="K213" s="1277"/>
      <c r="L213" s="1277"/>
      <c r="M213" s="1277"/>
      <c r="N213" s="1277"/>
      <c r="O213" s="1019">
        <f t="shared" si="6"/>
        <v>0</v>
      </c>
      <c r="P213" s="936">
        <v>17</v>
      </c>
    </row>
    <row r="214" spans="1:16">
      <c r="A214" s="1276">
        <v>18</v>
      </c>
      <c r="B214" s="1193"/>
      <c r="C214" s="1193"/>
      <c r="D214" s="1193"/>
      <c r="E214" s="1193"/>
      <c r="F214" s="1193"/>
      <c r="G214" s="875"/>
      <c r="H214" s="1340"/>
      <c r="I214" s="1277"/>
      <c r="J214" s="1277"/>
      <c r="K214" s="1277"/>
      <c r="L214" s="1277"/>
      <c r="M214" s="1277"/>
      <c r="N214" s="1277"/>
      <c r="O214" s="1019">
        <f t="shared" si="6"/>
        <v>0</v>
      </c>
      <c r="P214" s="936">
        <v>18</v>
      </c>
    </row>
    <row r="215" spans="1:16">
      <c r="A215" s="1276">
        <v>19</v>
      </c>
      <c r="B215" s="1193"/>
      <c r="C215" s="1193"/>
      <c r="D215" s="1193"/>
      <c r="E215" s="1193"/>
      <c r="F215" s="1193"/>
      <c r="G215" s="875"/>
      <c r="H215" s="1340"/>
      <c r="I215" s="1277"/>
      <c r="J215" s="1277"/>
      <c r="K215" s="1277"/>
      <c r="L215" s="1277"/>
      <c r="M215" s="1277"/>
      <c r="N215" s="1277"/>
      <c r="O215" s="1019">
        <f t="shared" si="6"/>
        <v>0</v>
      </c>
      <c r="P215" s="936">
        <v>19</v>
      </c>
    </row>
    <row r="216" spans="1:16">
      <c r="A216" s="1276">
        <v>20</v>
      </c>
      <c r="B216" s="1193"/>
      <c r="C216" s="1193"/>
      <c r="D216" s="1193"/>
      <c r="E216" s="1193"/>
      <c r="F216" s="1193"/>
      <c r="G216" s="875"/>
      <c r="H216" s="1340"/>
      <c r="I216" s="1277"/>
      <c r="J216" s="1277"/>
      <c r="K216" s="1277"/>
      <c r="L216" s="1277"/>
      <c r="M216" s="1277"/>
      <c r="N216" s="1277"/>
      <c r="O216" s="1019">
        <f t="shared" si="6"/>
        <v>0</v>
      </c>
      <c r="P216" s="936">
        <v>20</v>
      </c>
    </row>
    <row r="217" spans="1:16">
      <c r="A217" s="1276">
        <v>21</v>
      </c>
      <c r="B217" s="1193"/>
      <c r="C217" s="1193"/>
      <c r="D217" s="1193"/>
      <c r="E217" s="1193"/>
      <c r="F217" s="1193"/>
      <c r="G217" s="875"/>
      <c r="H217" s="1340"/>
      <c r="I217" s="1277"/>
      <c r="J217" s="1277"/>
      <c r="K217" s="1277"/>
      <c r="L217" s="1277"/>
      <c r="M217" s="1277"/>
      <c r="N217" s="1277"/>
      <c r="O217" s="1019">
        <f t="shared" si="6"/>
        <v>0</v>
      </c>
      <c r="P217" s="936">
        <v>21</v>
      </c>
    </row>
    <row r="218" spans="1:16">
      <c r="A218" s="1276">
        <v>22</v>
      </c>
      <c r="B218" s="1193"/>
      <c r="C218" s="1193"/>
      <c r="D218" s="1193"/>
      <c r="E218" s="1193"/>
      <c r="F218" s="1193"/>
      <c r="G218" s="875"/>
      <c r="H218" s="1340"/>
      <c r="I218" s="1277"/>
      <c r="J218" s="1277"/>
      <c r="K218" s="1277"/>
      <c r="L218" s="1277"/>
      <c r="M218" s="1277"/>
      <c r="N218" s="1277"/>
      <c r="O218" s="1019">
        <f t="shared" si="6"/>
        <v>0</v>
      </c>
      <c r="P218" s="936">
        <v>22</v>
      </c>
    </row>
    <row r="219" spans="1:16">
      <c r="A219" s="1276">
        <v>23</v>
      </c>
      <c r="B219" s="1193"/>
      <c r="C219" s="1193"/>
      <c r="D219" s="1193"/>
      <c r="E219" s="1193"/>
      <c r="F219" s="1193"/>
      <c r="G219" s="875"/>
      <c r="H219" s="1340"/>
      <c r="I219" s="1277"/>
      <c r="J219" s="1277"/>
      <c r="K219" s="1277"/>
      <c r="L219" s="1277"/>
      <c r="M219" s="1277"/>
      <c r="N219" s="1277"/>
      <c r="O219" s="1019">
        <f t="shared" si="6"/>
        <v>0</v>
      </c>
      <c r="P219" s="936">
        <v>23</v>
      </c>
    </row>
    <row r="220" spans="1:16">
      <c r="A220" s="1276">
        <v>24</v>
      </c>
      <c r="B220" s="1193"/>
      <c r="C220" s="1193"/>
      <c r="D220" s="1193"/>
      <c r="E220" s="1193"/>
      <c r="F220" s="1193"/>
      <c r="G220" s="875"/>
      <c r="H220" s="1340"/>
      <c r="I220" s="1277"/>
      <c r="J220" s="1277"/>
      <c r="K220" s="1277"/>
      <c r="L220" s="1277"/>
      <c r="M220" s="1277"/>
      <c r="N220" s="1277"/>
      <c r="O220" s="1019">
        <f t="shared" si="6"/>
        <v>0</v>
      </c>
      <c r="P220" s="936">
        <v>24</v>
      </c>
    </row>
    <row r="221" spans="1:16">
      <c r="A221" s="1276">
        <v>25</v>
      </c>
      <c r="B221" s="1193"/>
      <c r="C221" s="1193"/>
      <c r="D221" s="1193"/>
      <c r="E221" s="1193"/>
      <c r="F221" s="1193"/>
      <c r="G221" s="875"/>
      <c r="H221" s="1340"/>
      <c r="I221" s="1277"/>
      <c r="J221" s="1277"/>
      <c r="K221" s="1277"/>
      <c r="L221" s="1277"/>
      <c r="M221" s="1277"/>
      <c r="N221" s="1277"/>
      <c r="O221" s="1019">
        <f t="shared" si="6"/>
        <v>0</v>
      </c>
      <c r="P221" s="936">
        <v>25</v>
      </c>
    </row>
    <row r="222" spans="1:16">
      <c r="A222" s="1276">
        <v>26</v>
      </c>
      <c r="B222" s="1193"/>
      <c r="C222" s="1193"/>
      <c r="D222" s="1193"/>
      <c r="E222" s="1193"/>
      <c r="F222" s="1193"/>
      <c r="G222" s="875"/>
      <c r="H222" s="1340"/>
      <c r="I222" s="1277"/>
      <c r="J222" s="1277"/>
      <c r="K222" s="1277"/>
      <c r="L222" s="1277"/>
      <c r="M222" s="1277"/>
      <c r="N222" s="1277"/>
      <c r="O222" s="1019">
        <f t="shared" si="6"/>
        <v>0</v>
      </c>
      <c r="P222" s="936">
        <v>26</v>
      </c>
    </row>
    <row r="223" spans="1:16">
      <c r="A223" s="1276">
        <v>27</v>
      </c>
      <c r="B223" s="1193"/>
      <c r="C223" s="1193"/>
      <c r="D223" s="1193"/>
      <c r="E223" s="1193"/>
      <c r="F223" s="1193"/>
      <c r="G223" s="875"/>
      <c r="H223" s="1340"/>
      <c r="I223" s="1277"/>
      <c r="J223" s="1277"/>
      <c r="K223" s="1277"/>
      <c r="L223" s="1277"/>
      <c r="M223" s="1277"/>
      <c r="N223" s="1277"/>
      <c r="O223" s="1019">
        <f t="shared" si="6"/>
        <v>0</v>
      </c>
      <c r="P223" s="936">
        <v>27</v>
      </c>
    </row>
    <row r="224" spans="1:16">
      <c r="A224" s="1276">
        <v>28</v>
      </c>
      <c r="B224" s="1193"/>
      <c r="C224" s="1193"/>
      <c r="D224" s="1193"/>
      <c r="E224" s="1193"/>
      <c r="F224" s="1193"/>
      <c r="G224" s="875"/>
      <c r="H224" s="1340"/>
      <c r="I224" s="1277"/>
      <c r="J224" s="1277"/>
      <c r="K224" s="1277"/>
      <c r="L224" s="1277"/>
      <c r="M224" s="1277"/>
      <c r="N224" s="1277"/>
      <c r="O224" s="1019">
        <f t="shared" si="6"/>
        <v>0</v>
      </c>
      <c r="P224" s="936">
        <v>28</v>
      </c>
    </row>
    <row r="225" spans="1:16">
      <c r="A225" s="1276">
        <v>29</v>
      </c>
      <c r="B225" s="1193"/>
      <c r="C225" s="1193"/>
      <c r="D225" s="1193"/>
      <c r="E225" s="1193"/>
      <c r="F225" s="1193"/>
      <c r="G225" s="875"/>
      <c r="H225" s="1340"/>
      <c r="I225" s="1277"/>
      <c r="J225" s="1277"/>
      <c r="K225" s="1277"/>
      <c r="L225" s="1277"/>
      <c r="M225" s="1277"/>
      <c r="N225" s="1277"/>
      <c r="O225" s="1019">
        <f t="shared" si="6"/>
        <v>0</v>
      </c>
      <c r="P225" s="936">
        <v>29</v>
      </c>
    </row>
    <row r="226" spans="1:16">
      <c r="A226" s="1276">
        <v>30</v>
      </c>
      <c r="B226" s="1193"/>
      <c r="C226" s="1193"/>
      <c r="D226" s="1193"/>
      <c r="E226" s="1193"/>
      <c r="F226" s="1193"/>
      <c r="G226" s="875"/>
      <c r="H226" s="1340"/>
      <c r="I226" s="1277"/>
      <c r="J226" s="1277"/>
      <c r="K226" s="1277"/>
      <c r="L226" s="1277"/>
      <c r="M226" s="1277"/>
      <c r="N226" s="1277"/>
      <c r="O226" s="1019">
        <f t="shared" si="6"/>
        <v>0</v>
      </c>
      <c r="P226" s="936">
        <v>30</v>
      </c>
    </row>
    <row r="227" spans="1:16">
      <c r="A227" s="1276">
        <v>31</v>
      </c>
      <c r="B227" s="1193"/>
      <c r="C227" s="1193"/>
      <c r="D227" s="1193"/>
      <c r="E227" s="1193"/>
      <c r="F227" s="1193"/>
      <c r="G227" s="875"/>
      <c r="H227" s="1340"/>
      <c r="I227" s="1277"/>
      <c r="J227" s="1277"/>
      <c r="K227" s="1277"/>
      <c r="L227" s="1277"/>
      <c r="M227" s="1277"/>
      <c r="N227" s="1277"/>
      <c r="O227" s="1019">
        <f t="shared" si="6"/>
        <v>0</v>
      </c>
      <c r="P227" s="936">
        <v>31</v>
      </c>
    </row>
    <row r="228" spans="1:16">
      <c r="A228" s="1276">
        <v>32</v>
      </c>
      <c r="B228" s="1193"/>
      <c r="C228" s="1193"/>
      <c r="D228" s="1193"/>
      <c r="E228" s="1193"/>
      <c r="F228" s="1193"/>
      <c r="G228" s="875"/>
      <c r="H228" s="1340"/>
      <c r="I228" s="1277"/>
      <c r="J228" s="1277"/>
      <c r="K228" s="1277"/>
      <c r="L228" s="1277"/>
      <c r="M228" s="1277"/>
      <c r="N228" s="1277"/>
      <c r="O228" s="1019">
        <f t="shared" si="6"/>
        <v>0</v>
      </c>
      <c r="P228" s="936">
        <v>32</v>
      </c>
    </row>
    <row r="229" spans="1:16">
      <c r="A229" s="1276">
        <v>33</v>
      </c>
      <c r="B229" s="1193"/>
      <c r="C229" s="1193"/>
      <c r="D229" s="1193"/>
      <c r="E229" s="1193"/>
      <c r="F229" s="1193"/>
      <c r="G229" s="875"/>
      <c r="H229" s="1340"/>
      <c r="I229" s="1277"/>
      <c r="J229" s="1277"/>
      <c r="K229" s="1277"/>
      <c r="L229" s="1277"/>
      <c r="M229" s="1277"/>
      <c r="N229" s="1277"/>
      <c r="O229" s="1019">
        <f t="shared" si="6"/>
        <v>0</v>
      </c>
      <c r="P229" s="936">
        <v>33</v>
      </c>
    </row>
    <row r="230" spans="1:16">
      <c r="A230" s="1276">
        <v>34</v>
      </c>
      <c r="B230" s="1193"/>
      <c r="C230" s="1193"/>
      <c r="D230" s="1193"/>
      <c r="E230" s="1193"/>
      <c r="F230" s="1193"/>
      <c r="G230" s="875"/>
      <c r="H230" s="1340"/>
      <c r="I230" s="1277"/>
      <c r="J230" s="1277"/>
      <c r="K230" s="1277"/>
      <c r="L230" s="1277"/>
      <c r="M230" s="1277"/>
      <c r="N230" s="1277"/>
      <c r="O230" s="1019">
        <f t="shared" si="6"/>
        <v>0</v>
      </c>
      <c r="P230" s="936">
        <v>34</v>
      </c>
    </row>
    <row r="231" spans="1:16">
      <c r="A231" s="1276">
        <v>35</v>
      </c>
      <c r="B231" s="1193"/>
      <c r="C231" s="1193"/>
      <c r="D231" s="1193"/>
      <c r="E231" s="1193"/>
      <c r="F231" s="1193"/>
      <c r="G231" s="875"/>
      <c r="H231" s="1340"/>
      <c r="I231" s="1277"/>
      <c r="J231" s="1277"/>
      <c r="K231" s="1277"/>
      <c r="L231" s="1277"/>
      <c r="M231" s="1277"/>
      <c r="N231" s="1277"/>
      <c r="O231" s="1019">
        <f t="shared" si="6"/>
        <v>0</v>
      </c>
      <c r="P231" s="936">
        <v>35</v>
      </c>
    </row>
    <row r="232" spans="1:16">
      <c r="A232" s="1276">
        <v>36</v>
      </c>
      <c r="B232" s="1193"/>
      <c r="C232" s="1193"/>
      <c r="D232" s="1193"/>
      <c r="E232" s="1193"/>
      <c r="F232" s="1193"/>
      <c r="G232" s="875"/>
      <c r="H232" s="1340"/>
      <c r="I232" s="1277"/>
      <c r="J232" s="1277"/>
      <c r="K232" s="1277"/>
      <c r="L232" s="1277"/>
      <c r="M232" s="1277"/>
      <c r="N232" s="1277"/>
      <c r="O232" s="1019">
        <f t="shared" si="6"/>
        <v>0</v>
      </c>
      <c r="P232" s="936">
        <v>36</v>
      </c>
    </row>
    <row r="233" spans="1:16">
      <c r="A233" s="1276">
        <v>37</v>
      </c>
      <c r="B233" s="1193"/>
      <c r="C233" s="1193"/>
      <c r="D233" s="1193"/>
      <c r="E233" s="1193"/>
      <c r="F233" s="1193"/>
      <c r="G233" s="875"/>
      <c r="H233" s="1340"/>
      <c r="I233" s="1277"/>
      <c r="J233" s="1277"/>
      <c r="K233" s="1277"/>
      <c r="L233" s="1277"/>
      <c r="M233" s="1277"/>
      <c r="N233" s="1277"/>
      <c r="O233" s="1019">
        <f t="shared" si="6"/>
        <v>0</v>
      </c>
      <c r="P233" s="936">
        <v>37</v>
      </c>
    </row>
    <row r="234" spans="1:16">
      <c r="A234" s="1276">
        <v>38</v>
      </c>
      <c r="B234" s="1193"/>
      <c r="C234" s="1193"/>
      <c r="D234" s="1193"/>
      <c r="E234" s="1193"/>
      <c r="F234" s="1193"/>
      <c r="G234" s="875"/>
      <c r="H234" s="1340"/>
      <c r="I234" s="1277"/>
      <c r="J234" s="1277"/>
      <c r="K234" s="1277"/>
      <c r="L234" s="1277"/>
      <c r="M234" s="1277"/>
      <c r="N234" s="1277"/>
      <c r="O234" s="1019">
        <f t="shared" si="6"/>
        <v>0</v>
      </c>
      <c r="P234" s="936">
        <v>38</v>
      </c>
    </row>
    <row r="235" spans="1:16">
      <c r="A235" s="1276">
        <v>39</v>
      </c>
      <c r="B235" s="1193"/>
      <c r="C235" s="1193"/>
      <c r="D235" s="1193"/>
      <c r="E235" s="1193"/>
      <c r="F235" s="1193"/>
      <c r="G235" s="875"/>
      <c r="H235" s="1340"/>
      <c r="I235" s="1277"/>
      <c r="J235" s="1277"/>
      <c r="K235" s="1277"/>
      <c r="L235" s="1277"/>
      <c r="M235" s="1277"/>
      <c r="N235" s="1277"/>
      <c r="O235" s="1019">
        <f t="shared" si="6"/>
        <v>0</v>
      </c>
      <c r="P235" s="936">
        <v>39</v>
      </c>
    </row>
    <row r="236" spans="1:16">
      <c r="A236" s="1276">
        <v>40</v>
      </c>
      <c r="B236" s="1193"/>
      <c r="C236" s="1193"/>
      <c r="D236" s="1193"/>
      <c r="E236" s="1193"/>
      <c r="F236" s="1193"/>
      <c r="G236" s="875"/>
      <c r="H236" s="1340"/>
      <c r="I236" s="1277"/>
      <c r="J236" s="1277"/>
      <c r="K236" s="1277"/>
      <c r="L236" s="1277"/>
      <c r="M236" s="1277"/>
      <c r="N236" s="1277"/>
      <c r="O236" s="1019">
        <f t="shared" si="6"/>
        <v>0</v>
      </c>
      <c r="P236" s="936">
        <v>40</v>
      </c>
    </row>
    <row r="237" spans="1:16">
      <c r="A237" s="1276">
        <v>41</v>
      </c>
      <c r="B237" s="1193"/>
      <c r="C237" s="1193"/>
      <c r="D237" s="1193"/>
      <c r="E237" s="1193"/>
      <c r="F237" s="1193"/>
      <c r="G237" s="875"/>
      <c r="H237" s="1340"/>
      <c r="I237" s="1277"/>
      <c r="J237" s="1277"/>
      <c r="K237" s="1277"/>
      <c r="L237" s="1277"/>
      <c r="M237" s="1277"/>
      <c r="N237" s="1277"/>
      <c r="O237" s="1019">
        <f t="shared" si="6"/>
        <v>0</v>
      </c>
      <c r="P237" s="936">
        <v>41</v>
      </c>
    </row>
    <row r="238" spans="1:16">
      <c r="A238" s="1276">
        <v>42</v>
      </c>
      <c r="B238" s="1193"/>
      <c r="C238" s="1193"/>
      <c r="D238" s="1193"/>
      <c r="E238" s="1193"/>
      <c r="F238" s="1193"/>
      <c r="G238" s="875"/>
      <c r="H238" s="1340"/>
      <c r="I238" s="1277"/>
      <c r="J238" s="1277"/>
      <c r="K238" s="1277"/>
      <c r="L238" s="1277"/>
      <c r="M238" s="1277"/>
      <c r="N238" s="1277"/>
      <c r="O238" s="1019">
        <f t="shared" si="6"/>
        <v>0</v>
      </c>
      <c r="P238" s="936">
        <v>42</v>
      </c>
    </row>
    <row r="239" spans="1:16">
      <c r="A239" s="1276">
        <v>43</v>
      </c>
      <c r="B239" s="1193"/>
      <c r="C239" s="1193"/>
      <c r="D239" s="1193"/>
      <c r="E239" s="1193"/>
      <c r="F239" s="1193"/>
      <c r="G239" s="875"/>
      <c r="H239" s="1340"/>
      <c r="I239" s="1277"/>
      <c r="J239" s="1277"/>
      <c r="K239" s="1277"/>
      <c r="L239" s="1277"/>
      <c r="M239" s="1277"/>
      <c r="N239" s="1277"/>
      <c r="O239" s="1019">
        <f t="shared" si="6"/>
        <v>0</v>
      </c>
      <c r="P239" s="936">
        <v>43</v>
      </c>
    </row>
    <row r="240" spans="1:16">
      <c r="A240" s="1276">
        <v>44</v>
      </c>
      <c r="B240" s="1193"/>
      <c r="C240" s="1193"/>
      <c r="D240" s="1193"/>
      <c r="E240" s="1193"/>
      <c r="F240" s="1193"/>
      <c r="G240" s="875"/>
      <c r="H240" s="1340"/>
      <c r="I240" s="1277"/>
      <c r="J240" s="1277"/>
      <c r="K240" s="1277"/>
      <c r="L240" s="1277"/>
      <c r="M240" s="1277"/>
      <c r="N240" s="1277"/>
      <c r="O240" s="1019">
        <f t="shared" si="6"/>
        <v>0</v>
      </c>
      <c r="P240" s="936">
        <v>44</v>
      </c>
    </row>
    <row r="241" spans="1:16">
      <c r="A241" s="1276">
        <v>45</v>
      </c>
      <c r="B241" s="1193"/>
      <c r="C241" s="1193"/>
      <c r="D241" s="1193"/>
      <c r="E241" s="1193"/>
      <c r="F241" s="1193"/>
      <c r="G241" s="875"/>
      <c r="H241" s="1340"/>
      <c r="I241" s="1277"/>
      <c r="J241" s="1277"/>
      <c r="K241" s="1277"/>
      <c r="L241" s="1277"/>
      <c r="M241" s="1277"/>
      <c r="N241" s="1277"/>
      <c r="O241" s="1019">
        <f t="shared" si="6"/>
        <v>0</v>
      </c>
      <c r="P241" s="936">
        <v>45</v>
      </c>
    </row>
    <row r="242" spans="1:16">
      <c r="A242" s="1276">
        <v>46</v>
      </c>
      <c r="B242" s="1193"/>
      <c r="C242" s="1193"/>
      <c r="D242" s="1193"/>
      <c r="E242" s="1193"/>
      <c r="F242" s="1193"/>
      <c r="G242" s="875"/>
      <c r="H242" s="1340"/>
      <c r="I242" s="1277"/>
      <c r="J242" s="1277"/>
      <c r="K242" s="1277"/>
      <c r="L242" s="1277"/>
      <c r="M242" s="1277"/>
      <c r="N242" s="1277"/>
      <c r="O242" s="1019">
        <f t="shared" si="6"/>
        <v>0</v>
      </c>
      <c r="P242" s="936">
        <v>46</v>
      </c>
    </row>
    <row r="243" spans="1:16">
      <c r="A243" s="1276">
        <v>47</v>
      </c>
      <c r="B243" s="1193"/>
      <c r="C243" s="1193"/>
      <c r="D243" s="1193"/>
      <c r="E243" s="1193"/>
      <c r="F243" s="1193"/>
      <c r="G243" s="875"/>
      <c r="H243" s="1340"/>
      <c r="I243" s="1277"/>
      <c r="J243" s="1277"/>
      <c r="K243" s="1277"/>
      <c r="L243" s="1277"/>
      <c r="M243" s="1277"/>
      <c r="N243" s="1277"/>
      <c r="O243" s="1019">
        <f t="shared" si="6"/>
        <v>0</v>
      </c>
      <c r="P243" s="936">
        <v>47</v>
      </c>
    </row>
    <row r="244" spans="1:16">
      <c r="A244" s="1276">
        <v>48</v>
      </c>
      <c r="B244" s="1193"/>
      <c r="C244" s="1193"/>
      <c r="D244" s="1193"/>
      <c r="E244" s="1193"/>
      <c r="F244" s="1193"/>
      <c r="G244" s="875"/>
      <c r="H244" s="1340"/>
      <c r="I244" s="1277"/>
      <c r="J244" s="1277"/>
      <c r="K244" s="1277"/>
      <c r="L244" s="1277"/>
      <c r="M244" s="1277"/>
      <c r="N244" s="1277"/>
      <c r="O244" s="1019">
        <f t="shared" si="6"/>
        <v>0</v>
      </c>
      <c r="P244" s="936">
        <v>48</v>
      </c>
    </row>
    <row r="245" spans="1:16">
      <c r="A245" s="1276">
        <v>49</v>
      </c>
      <c r="B245" s="1193"/>
      <c r="C245" s="1193"/>
      <c r="D245" s="1193"/>
      <c r="E245" s="1193"/>
      <c r="F245" s="1193"/>
      <c r="G245" s="875"/>
      <c r="H245" s="1340"/>
      <c r="I245" s="1277"/>
      <c r="J245" s="1277"/>
      <c r="K245" s="1277"/>
      <c r="L245" s="1277"/>
      <c r="M245" s="1277"/>
      <c r="N245" s="1277"/>
      <c r="O245" s="1019">
        <f t="shared" si="6"/>
        <v>0</v>
      </c>
      <c r="P245" s="936">
        <v>49</v>
      </c>
    </row>
    <row r="246" spans="1:16" ht="15.75" thickBot="1">
      <c r="A246" s="1293">
        <v>50</v>
      </c>
      <c r="B246" s="1294" t="s">
        <v>2312</v>
      </c>
      <c r="C246" s="1329"/>
      <c r="D246" s="1329"/>
      <c r="E246" s="1329"/>
      <c r="F246" s="1329"/>
      <c r="G246" s="794"/>
      <c r="H246" s="1342"/>
      <c r="I246" s="1185">
        <f t="shared" ref="I246:O246" si="7">SUM(I197:I245)</f>
        <v>0</v>
      </c>
      <c r="J246" s="1185">
        <f t="shared" si="7"/>
        <v>0</v>
      </c>
      <c r="K246" s="1185">
        <f t="shared" si="7"/>
        <v>0</v>
      </c>
      <c r="L246" s="1184">
        <f t="shared" si="7"/>
        <v>0</v>
      </c>
      <c r="M246" s="1184">
        <f t="shared" si="7"/>
        <v>0</v>
      </c>
      <c r="N246" s="1184">
        <f t="shared" si="7"/>
        <v>0</v>
      </c>
      <c r="O246" s="1184">
        <f t="shared" si="7"/>
        <v>0</v>
      </c>
      <c r="P246" s="1330">
        <v>50</v>
      </c>
    </row>
    <row r="247" spans="1:16">
      <c r="A247" s="151"/>
      <c r="B247" s="151"/>
      <c r="H247" s="1332"/>
      <c r="I247" s="1332"/>
      <c r="J247" s="1332"/>
      <c r="K247" s="1332"/>
      <c r="L247" s="1333"/>
      <c r="M247" s="1333"/>
      <c r="N247" s="1333"/>
      <c r="O247" s="1333"/>
      <c r="P247" s="151"/>
    </row>
    <row r="248" spans="1:16">
      <c r="A248" s="1316" t="s">
        <v>4361</v>
      </c>
      <c r="B248" s="432"/>
      <c r="C248" s="432"/>
      <c r="D248" s="432"/>
      <c r="E248" s="432"/>
      <c r="F248" s="432"/>
      <c r="G248" s="432"/>
      <c r="H248" s="1316" t="s">
        <v>4361</v>
      </c>
      <c r="I248" s="432"/>
      <c r="J248" s="432"/>
      <c r="K248" s="432"/>
      <c r="L248" s="432"/>
      <c r="M248" s="833"/>
    </row>
    <row r="249" spans="1:16">
      <c r="A249" s="789" t="s">
        <v>4368</v>
      </c>
      <c r="B249" s="789"/>
      <c r="C249" s="789"/>
      <c r="D249" s="789"/>
      <c r="E249" s="789"/>
      <c r="F249" s="789"/>
      <c r="G249" s="789"/>
      <c r="H249" s="789" t="s">
        <v>4369</v>
      </c>
      <c r="I249" s="789"/>
      <c r="J249" s="789"/>
      <c r="K249" s="789"/>
      <c r="L249" s="789"/>
      <c r="M249" s="789"/>
      <c r="N249" s="789"/>
      <c r="O249" s="789"/>
      <c r="P249" s="789"/>
    </row>
  </sheetData>
  <phoneticPr fontId="0" type="noConversion"/>
  <printOptions horizontalCentered="1" verticalCentered="1"/>
  <pageMargins left="0" right="0" top="0" bottom="0" header="0" footer="0"/>
  <pageSetup scale="73" fitToWidth="2" fitToHeight="4" pageOrder="overThenDown" orientation="portrait" horizontalDpi="300" verticalDpi="300" r:id="rId1"/>
  <headerFooter alignWithMargins="0"/>
  <rowBreaks count="2" manualBreakCount="2">
    <brk id="123" max="16383" man="1"/>
    <brk id="186" max="16383" man="1"/>
  </rowBreaks>
  <colBreaks count="1" manualBreakCount="1">
    <brk id="7" max="1048575" man="1"/>
  </colBreaks>
</worksheet>
</file>

<file path=xl/worksheets/sheet55.xml><?xml version="1.0" encoding="utf-8"?>
<worksheet xmlns="http://schemas.openxmlformats.org/spreadsheetml/2006/main" xmlns:r="http://schemas.openxmlformats.org/officeDocument/2006/relationships">
  <sheetPr transitionEvaluation="1" codeName="Sheet55">
    <tabColor rgb="FF00B050"/>
  </sheetPr>
  <dimension ref="A1:IU227"/>
  <sheetViews>
    <sheetView defaultGridColor="0" view="pageBreakPreview" topLeftCell="E1" colorId="22" zoomScale="60" zoomScaleNormal="85" workbookViewId="0">
      <selection activeCell="S9" sqref="S9"/>
    </sheetView>
  </sheetViews>
  <sheetFormatPr defaultColWidth="9.6640625" defaultRowHeight="15"/>
  <cols>
    <col min="1" max="1" width="6.109375" style="96" customWidth="1"/>
    <col min="2" max="2" width="35.109375" style="96" customWidth="1"/>
    <col min="3" max="3" width="25.6640625" style="96" customWidth="1"/>
    <col min="4" max="4" width="26.33203125" style="96" customWidth="1"/>
    <col min="5" max="5" width="17.33203125" style="96" bestFit="1" customWidth="1"/>
    <col min="6" max="7" width="6.6640625" style="96" customWidth="1"/>
    <col min="8" max="8" width="25.21875" style="96" customWidth="1"/>
    <col min="9" max="9" width="24.6640625" style="96" customWidth="1"/>
    <col min="10" max="10" width="12.6640625" style="96" customWidth="1"/>
    <col min="11" max="12" width="13.6640625" style="96" customWidth="1"/>
    <col min="13" max="13" width="4.6640625" style="96" customWidth="1"/>
    <col min="14" max="14" width="5.109375" style="96" customWidth="1"/>
    <col min="15" max="15" width="22.88671875" style="96" customWidth="1"/>
    <col min="16" max="16" width="19.6640625" style="96" customWidth="1"/>
    <col min="17" max="17" width="23" style="96" customWidth="1"/>
    <col min="18" max="18" width="24" style="96" customWidth="1"/>
    <col min="19" max="19" width="5" style="96" customWidth="1"/>
    <col min="20" max="16384" width="9.6640625" style="96"/>
  </cols>
  <sheetData>
    <row r="1" spans="1:255">
      <c r="A1" s="922" t="s">
        <v>446</v>
      </c>
      <c r="B1" s="923"/>
      <c r="C1" s="1189" t="s">
        <v>429</v>
      </c>
      <c r="D1" s="927" t="s">
        <v>448</v>
      </c>
      <c r="E1" s="1190" t="s">
        <v>449</v>
      </c>
      <c r="F1" s="922" t="s">
        <v>446</v>
      </c>
      <c r="G1" s="923"/>
      <c r="H1" s="923"/>
      <c r="I1" s="1189" t="s">
        <v>429</v>
      </c>
      <c r="J1" s="927" t="s">
        <v>448</v>
      </c>
      <c r="K1" s="730"/>
      <c r="L1" s="1189" t="s">
        <v>449</v>
      </c>
      <c r="M1" s="1252"/>
      <c r="N1" s="922" t="s">
        <v>446</v>
      </c>
      <c r="O1" s="923"/>
      <c r="P1" s="1189" t="s">
        <v>429</v>
      </c>
      <c r="Q1" s="927" t="s">
        <v>448</v>
      </c>
      <c r="R1" s="1189" t="s">
        <v>449</v>
      </c>
      <c r="S1" s="1252"/>
    </row>
    <row r="2" spans="1:255">
      <c r="A2" s="695" t="str">
        <f>'Data Sheet'!$C$25</f>
        <v xml:space="preserve">KeySpan Gas East Corp./D/B/A National Grid </v>
      </c>
      <c r="B2" s="95"/>
      <c r="C2" s="1173" t="s">
        <v>255</v>
      </c>
      <c r="D2" s="932" t="s">
        <v>450</v>
      </c>
      <c r="E2" s="1295"/>
      <c r="F2" s="695" t="str">
        <f>'Data Sheet'!$C$25</f>
        <v xml:space="preserve">KeySpan Gas East Corp./D/B/A National Grid </v>
      </c>
      <c r="G2" s="95"/>
      <c r="H2" s="95"/>
      <c r="I2" s="1173" t="s">
        <v>255</v>
      </c>
      <c r="J2" s="932" t="s">
        <v>450</v>
      </c>
      <c r="K2" s="432"/>
      <c r="L2" s="1173"/>
      <c r="M2" s="746"/>
      <c r="N2" s="695" t="str">
        <f>'Data Sheet'!$C$25</f>
        <v xml:space="preserve">KeySpan Gas East Corp./D/B/A National Grid </v>
      </c>
      <c r="O2" s="95"/>
      <c r="P2" s="1173" t="s">
        <v>255</v>
      </c>
      <c r="Q2" s="932" t="s">
        <v>450</v>
      </c>
      <c r="R2" s="1296"/>
      <c r="S2" s="791"/>
    </row>
    <row r="3" spans="1:255" ht="15" customHeight="1">
      <c r="A3" s="695"/>
      <c r="B3" s="95"/>
      <c r="C3" s="1173" t="s">
        <v>256</v>
      </c>
      <c r="D3" s="1253" t="str">
        <f>'Data Sheet'!$C$40</f>
        <v>September 30, 2014</v>
      </c>
      <c r="E3" s="1297" t="str">
        <f>'Data Sheet'!$C$38</f>
        <v>December 31, 2013</v>
      </c>
      <c r="F3" s="1192"/>
      <c r="G3" s="1020"/>
      <c r="H3" s="1020"/>
      <c r="I3" s="1194" t="s">
        <v>256</v>
      </c>
      <c r="J3" s="1253" t="str">
        <f>'Data Sheet'!$C$40</f>
        <v>September 30, 2014</v>
      </c>
      <c r="K3" s="754"/>
      <c r="L3" s="1254" t="str">
        <f>'Data Sheet'!$C$38</f>
        <v>December 31, 2013</v>
      </c>
      <c r="M3" s="875"/>
      <c r="N3" s="1192"/>
      <c r="O3" s="1020"/>
      <c r="P3" s="1194" t="s">
        <v>256</v>
      </c>
      <c r="Q3" s="1195" t="str">
        <f>'Data Sheet'!$C$40</f>
        <v>September 30, 2014</v>
      </c>
      <c r="R3" s="1254" t="str">
        <f>'Data Sheet'!$C$38</f>
        <v>December 31, 2013</v>
      </c>
      <c r="S3" s="87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5"/>
      <c r="DO3" s="95"/>
      <c r="DP3" s="95"/>
      <c r="DQ3" s="95"/>
      <c r="DR3" s="95"/>
      <c r="DS3" s="95"/>
      <c r="DT3" s="95"/>
      <c r="DU3" s="95"/>
      <c r="DV3" s="95"/>
      <c r="DW3" s="95"/>
      <c r="DX3" s="95"/>
      <c r="DY3" s="95"/>
      <c r="DZ3" s="95"/>
      <c r="EA3" s="95"/>
      <c r="EB3" s="95"/>
      <c r="EC3" s="95"/>
      <c r="ED3" s="95"/>
      <c r="EE3" s="95"/>
      <c r="EF3" s="95"/>
      <c r="EG3" s="95"/>
      <c r="EH3" s="95"/>
      <c r="EI3" s="95"/>
      <c r="EJ3" s="95"/>
      <c r="EK3" s="95"/>
      <c r="EL3" s="95"/>
      <c r="EM3" s="95"/>
      <c r="EN3" s="95"/>
      <c r="EO3" s="95"/>
      <c r="EP3" s="95"/>
      <c r="EQ3" s="95"/>
      <c r="ER3" s="95"/>
      <c r="ES3" s="95"/>
      <c r="ET3" s="95"/>
      <c r="EU3" s="95"/>
      <c r="EV3" s="95"/>
      <c r="EW3" s="95"/>
      <c r="EX3" s="95"/>
      <c r="EY3" s="95"/>
      <c r="EZ3" s="95"/>
      <c r="FA3" s="95"/>
      <c r="FB3" s="95"/>
      <c r="FC3" s="95"/>
      <c r="FD3" s="95"/>
      <c r="FE3" s="95"/>
      <c r="FF3" s="95"/>
      <c r="FG3" s="95"/>
      <c r="FH3" s="95"/>
      <c r="FI3" s="95"/>
      <c r="FJ3" s="95"/>
      <c r="FK3" s="95"/>
      <c r="FL3" s="95"/>
      <c r="FM3" s="95"/>
      <c r="FN3" s="95"/>
      <c r="FO3" s="95"/>
      <c r="FP3" s="95"/>
      <c r="FQ3" s="95"/>
      <c r="FR3" s="95"/>
      <c r="FS3" s="95"/>
      <c r="FT3" s="95"/>
      <c r="FU3" s="95"/>
      <c r="FV3" s="95"/>
      <c r="FW3" s="95"/>
      <c r="FX3" s="95"/>
      <c r="FY3" s="95"/>
      <c r="FZ3" s="95"/>
      <c r="GA3" s="95"/>
      <c r="GB3" s="95"/>
      <c r="GC3" s="95"/>
      <c r="GD3" s="95"/>
      <c r="GE3" s="95"/>
      <c r="GF3" s="95"/>
      <c r="GG3" s="95"/>
      <c r="GH3" s="95"/>
      <c r="GI3" s="95"/>
      <c r="GJ3" s="95"/>
      <c r="GK3" s="95"/>
      <c r="GL3" s="95"/>
      <c r="GM3" s="95"/>
      <c r="GN3" s="95"/>
      <c r="GO3" s="95"/>
      <c r="GP3" s="95"/>
      <c r="GQ3" s="95"/>
      <c r="GR3" s="95"/>
      <c r="GS3" s="95"/>
      <c r="GT3" s="95"/>
      <c r="GU3" s="95"/>
      <c r="GV3" s="95"/>
      <c r="GW3" s="95"/>
      <c r="GX3" s="95"/>
      <c r="GY3" s="95"/>
      <c r="GZ3" s="95"/>
      <c r="HA3" s="95"/>
      <c r="HB3" s="95"/>
      <c r="HC3" s="95"/>
      <c r="HD3" s="95"/>
      <c r="HE3" s="95"/>
      <c r="HF3" s="95"/>
      <c r="HG3" s="95"/>
      <c r="HH3" s="95"/>
      <c r="HI3" s="95"/>
      <c r="HJ3" s="95"/>
      <c r="HK3" s="95"/>
      <c r="HL3" s="95"/>
      <c r="HM3" s="95"/>
      <c r="HN3" s="95"/>
      <c r="HO3" s="95"/>
      <c r="HP3" s="95"/>
      <c r="HQ3" s="95"/>
      <c r="HR3" s="95"/>
      <c r="HS3" s="95"/>
      <c r="HT3" s="95"/>
      <c r="HU3" s="95"/>
      <c r="HV3" s="95"/>
      <c r="HW3" s="95"/>
      <c r="HX3" s="95"/>
      <c r="HY3" s="95"/>
      <c r="HZ3" s="95"/>
      <c r="IA3" s="95"/>
      <c r="IB3" s="95"/>
      <c r="IC3" s="95"/>
      <c r="ID3" s="95"/>
      <c r="IE3" s="95"/>
      <c r="IF3" s="95"/>
      <c r="IG3" s="95"/>
      <c r="IH3" s="95"/>
      <c r="II3" s="95"/>
      <c r="IJ3" s="95"/>
      <c r="IK3" s="95"/>
      <c r="IL3" s="95"/>
      <c r="IM3" s="95"/>
      <c r="IN3" s="95"/>
      <c r="IO3" s="95"/>
      <c r="IP3" s="95"/>
      <c r="IQ3" s="95"/>
      <c r="IR3" s="95"/>
      <c r="IS3" s="95"/>
      <c r="IT3" s="95"/>
      <c r="IU3" s="95"/>
    </row>
    <row r="4" spans="1:255" ht="15" customHeight="1">
      <c r="A4" s="1169" t="s">
        <v>4370</v>
      </c>
      <c r="B4" s="1170"/>
      <c r="C4" s="1170"/>
      <c r="D4" s="1170"/>
      <c r="E4" s="1298"/>
      <c r="F4" s="1196" t="s">
        <v>4371</v>
      </c>
      <c r="G4" s="789"/>
      <c r="H4" s="789"/>
      <c r="I4" s="789"/>
      <c r="J4" s="789"/>
      <c r="K4" s="764"/>
      <c r="L4" s="95"/>
      <c r="M4" s="1166"/>
      <c r="N4" s="1196" t="s">
        <v>4371</v>
      </c>
      <c r="O4" s="789"/>
      <c r="P4" s="789"/>
      <c r="Q4" s="789"/>
      <c r="R4" s="764"/>
      <c r="S4" s="791"/>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c r="EN4" s="95"/>
      <c r="EO4" s="95"/>
      <c r="EP4" s="95"/>
      <c r="EQ4" s="95"/>
      <c r="ER4" s="95"/>
      <c r="ES4" s="95"/>
      <c r="ET4" s="95"/>
      <c r="EU4" s="95"/>
      <c r="EV4" s="95"/>
      <c r="EW4" s="95"/>
      <c r="EX4" s="95"/>
      <c r="EY4" s="95"/>
      <c r="EZ4" s="95"/>
      <c r="FA4" s="95"/>
      <c r="FB4" s="95"/>
      <c r="FC4" s="95"/>
      <c r="FD4" s="95"/>
      <c r="FE4" s="95"/>
      <c r="FF4" s="95"/>
      <c r="FG4" s="95"/>
      <c r="FH4" s="95"/>
      <c r="FI4" s="95"/>
      <c r="FJ4" s="95"/>
      <c r="FK4" s="95"/>
      <c r="FL4" s="95"/>
      <c r="FM4" s="95"/>
      <c r="FN4" s="95"/>
      <c r="FO4" s="95"/>
      <c r="FP4" s="95"/>
      <c r="FQ4" s="95"/>
      <c r="FR4" s="95"/>
      <c r="FS4" s="95"/>
      <c r="FT4" s="95"/>
      <c r="FU4" s="95"/>
      <c r="FV4" s="95"/>
      <c r="FW4" s="95"/>
      <c r="FX4" s="95"/>
      <c r="FY4" s="95"/>
      <c r="FZ4" s="95"/>
      <c r="GA4" s="95"/>
      <c r="GB4" s="95"/>
      <c r="GC4" s="95"/>
      <c r="GD4" s="95"/>
      <c r="GE4" s="95"/>
      <c r="GF4" s="95"/>
      <c r="GG4" s="95"/>
      <c r="GH4" s="95"/>
      <c r="GI4" s="95"/>
      <c r="GJ4" s="95"/>
      <c r="GK4" s="95"/>
      <c r="GL4" s="95"/>
      <c r="GM4" s="95"/>
      <c r="GN4" s="95"/>
      <c r="GO4" s="95"/>
      <c r="GP4" s="95"/>
      <c r="GQ4" s="95"/>
      <c r="GR4" s="95"/>
      <c r="GS4" s="95"/>
      <c r="GT4" s="95"/>
      <c r="GU4" s="95"/>
      <c r="GV4" s="95"/>
      <c r="GW4" s="95"/>
      <c r="GX4" s="95"/>
      <c r="GY4" s="95"/>
      <c r="GZ4" s="95"/>
      <c r="HA4" s="95"/>
      <c r="HB4" s="95"/>
      <c r="HC4" s="95"/>
      <c r="HD4" s="95"/>
      <c r="HE4" s="95"/>
      <c r="HF4" s="95"/>
      <c r="HG4" s="95"/>
      <c r="HH4" s="95"/>
      <c r="HI4" s="95"/>
      <c r="HJ4" s="95"/>
      <c r="HK4" s="95"/>
      <c r="HL4" s="95"/>
      <c r="HM4" s="95"/>
      <c r="HN4" s="95"/>
      <c r="HO4" s="95"/>
      <c r="HP4" s="95"/>
      <c r="HQ4" s="95"/>
      <c r="HR4" s="95"/>
      <c r="HS4" s="95"/>
      <c r="HT4" s="95"/>
      <c r="HU4" s="95"/>
      <c r="HV4" s="95"/>
      <c r="HW4" s="95"/>
      <c r="HX4" s="95"/>
      <c r="HY4" s="95"/>
      <c r="HZ4" s="95"/>
      <c r="IA4" s="95"/>
      <c r="IB4" s="95"/>
      <c r="IC4" s="95"/>
      <c r="ID4" s="95"/>
      <c r="IE4" s="95"/>
      <c r="IF4" s="95"/>
      <c r="IG4" s="95"/>
      <c r="IH4" s="95"/>
      <c r="II4" s="95"/>
      <c r="IJ4" s="95"/>
      <c r="IK4" s="95"/>
      <c r="IL4" s="95"/>
      <c r="IM4" s="95"/>
      <c r="IN4" s="95"/>
      <c r="IO4" s="95"/>
      <c r="IP4" s="95"/>
      <c r="IQ4" s="95"/>
      <c r="IR4" s="95"/>
      <c r="IS4" s="95"/>
      <c r="IT4" s="95"/>
      <c r="IU4" s="95"/>
    </row>
    <row r="5" spans="1:255">
      <c r="A5" s="1211" t="s">
        <v>4372</v>
      </c>
      <c r="B5" s="1212"/>
      <c r="C5" s="1212"/>
      <c r="D5" s="1212"/>
      <c r="E5" s="869"/>
      <c r="F5" s="1211" t="s">
        <v>4372</v>
      </c>
      <c r="G5" s="1212"/>
      <c r="H5" s="1212"/>
      <c r="I5" s="1212"/>
      <c r="J5" s="1212"/>
      <c r="K5" s="868"/>
      <c r="L5" s="1020"/>
      <c r="M5" s="1002"/>
      <c r="N5" s="1211" t="s">
        <v>4372</v>
      </c>
      <c r="O5" s="1212"/>
      <c r="P5" s="1212"/>
      <c r="Q5" s="1212"/>
      <c r="R5" s="868"/>
      <c r="S5" s="87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c r="EO5" s="95"/>
      <c r="EP5" s="95"/>
      <c r="EQ5" s="95"/>
      <c r="ER5" s="95"/>
      <c r="ES5" s="95"/>
      <c r="ET5" s="95"/>
      <c r="EU5" s="95"/>
      <c r="EV5" s="95"/>
      <c r="EW5" s="95"/>
      <c r="EX5" s="95"/>
      <c r="EY5" s="95"/>
      <c r="EZ5" s="95"/>
      <c r="FA5" s="95"/>
      <c r="FB5" s="95"/>
      <c r="FC5" s="95"/>
      <c r="FD5" s="95"/>
      <c r="FE5" s="95"/>
      <c r="FF5" s="95"/>
      <c r="FG5" s="95"/>
      <c r="FH5" s="95"/>
      <c r="FI5" s="95"/>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c r="GL5" s="95"/>
      <c r="GM5" s="95"/>
      <c r="GN5" s="95"/>
      <c r="GO5" s="95"/>
      <c r="GP5" s="95"/>
      <c r="GQ5" s="95"/>
      <c r="GR5" s="95"/>
      <c r="GS5" s="95"/>
      <c r="GT5" s="95"/>
      <c r="GU5" s="95"/>
      <c r="GV5" s="95"/>
      <c r="GW5" s="95"/>
      <c r="GX5" s="95"/>
      <c r="GY5" s="95"/>
      <c r="GZ5" s="95"/>
      <c r="HA5" s="95"/>
      <c r="HB5" s="95"/>
      <c r="HC5" s="95"/>
      <c r="HD5" s="95"/>
      <c r="HE5" s="95"/>
      <c r="HF5" s="95"/>
      <c r="HG5" s="95"/>
      <c r="HH5" s="95"/>
      <c r="HI5" s="95"/>
      <c r="HJ5" s="95"/>
      <c r="HK5" s="95"/>
      <c r="HL5" s="95"/>
      <c r="HM5" s="95"/>
      <c r="HN5" s="95"/>
      <c r="HO5" s="95"/>
      <c r="HP5" s="95"/>
      <c r="HQ5" s="95"/>
      <c r="HR5" s="95"/>
      <c r="HS5" s="95"/>
      <c r="HT5" s="95"/>
      <c r="HU5" s="95"/>
      <c r="HV5" s="95"/>
      <c r="HW5" s="95"/>
      <c r="HX5" s="95"/>
      <c r="HY5" s="95"/>
      <c r="HZ5" s="95"/>
      <c r="IA5" s="95"/>
      <c r="IB5" s="95"/>
      <c r="IC5" s="95"/>
      <c r="ID5" s="95"/>
      <c r="IE5" s="95"/>
      <c r="IF5" s="95"/>
      <c r="IG5" s="95"/>
      <c r="IH5" s="95"/>
      <c r="II5" s="95"/>
      <c r="IJ5" s="95"/>
      <c r="IK5" s="95"/>
      <c r="IL5" s="95"/>
      <c r="IM5" s="95"/>
      <c r="IN5" s="95"/>
      <c r="IO5" s="95"/>
      <c r="IP5" s="95"/>
      <c r="IQ5" s="95"/>
      <c r="IR5" s="95"/>
      <c r="IS5" s="95"/>
      <c r="IT5" s="95"/>
      <c r="IU5" s="95"/>
    </row>
    <row r="6" spans="1:255">
      <c r="A6" s="964" t="s">
        <v>602</v>
      </c>
      <c r="B6" s="891" t="s">
        <v>402</v>
      </c>
      <c r="C6" s="891"/>
      <c r="D6" s="891"/>
      <c r="E6" s="892"/>
      <c r="F6" s="890"/>
      <c r="G6" s="891" t="s">
        <v>403</v>
      </c>
      <c r="H6" s="891"/>
      <c r="I6" s="891"/>
      <c r="J6" s="891"/>
      <c r="K6" s="891"/>
      <c r="L6" s="891"/>
      <c r="M6" s="892"/>
      <c r="N6" s="964" t="s">
        <v>4339</v>
      </c>
      <c r="O6" s="891" t="s">
        <v>404</v>
      </c>
      <c r="P6" s="891"/>
      <c r="Q6" s="891"/>
      <c r="R6" s="891"/>
      <c r="S6" s="892"/>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c r="EO6" s="95"/>
      <c r="EP6" s="95"/>
      <c r="EQ6" s="95"/>
      <c r="ER6" s="95"/>
      <c r="ES6" s="95"/>
      <c r="ET6" s="95"/>
      <c r="EU6" s="95"/>
      <c r="EV6" s="95"/>
      <c r="EW6" s="95"/>
      <c r="EX6" s="95"/>
      <c r="EY6" s="95"/>
      <c r="EZ6" s="95"/>
      <c r="FA6" s="95"/>
      <c r="FB6" s="95"/>
      <c r="FC6" s="95"/>
      <c r="FD6" s="95"/>
      <c r="FE6" s="95"/>
      <c r="FF6" s="95"/>
      <c r="FG6" s="95"/>
      <c r="FH6" s="95"/>
      <c r="FI6" s="95"/>
      <c r="FJ6" s="95"/>
      <c r="FK6" s="95"/>
      <c r="FL6" s="95"/>
      <c r="FM6" s="95"/>
      <c r="FN6" s="95"/>
      <c r="FO6" s="95"/>
      <c r="FP6" s="95"/>
      <c r="FQ6" s="95"/>
      <c r="FR6" s="95"/>
      <c r="FS6" s="95"/>
      <c r="FT6" s="95"/>
      <c r="FU6" s="95"/>
      <c r="FV6" s="95"/>
      <c r="FW6" s="95"/>
      <c r="FX6" s="95"/>
      <c r="FY6" s="95"/>
      <c r="FZ6" s="95"/>
      <c r="GA6" s="95"/>
      <c r="GB6" s="95"/>
      <c r="GC6" s="95"/>
      <c r="GD6" s="95"/>
      <c r="GE6" s="95"/>
      <c r="GF6" s="95"/>
      <c r="GG6" s="95"/>
      <c r="GH6" s="95"/>
      <c r="GI6" s="95"/>
      <c r="GJ6" s="95"/>
      <c r="GK6" s="95"/>
      <c r="GL6" s="95"/>
      <c r="GM6" s="95"/>
      <c r="GN6" s="95"/>
      <c r="GO6" s="95"/>
      <c r="GP6" s="95"/>
      <c r="GQ6" s="95"/>
      <c r="GR6" s="95"/>
      <c r="GS6" s="95"/>
      <c r="GT6" s="95"/>
      <c r="GU6" s="95"/>
      <c r="GV6" s="95"/>
      <c r="GW6" s="95"/>
      <c r="GX6" s="95"/>
      <c r="GY6" s="95"/>
      <c r="GZ6" s="95"/>
      <c r="HA6" s="95"/>
      <c r="HB6" s="95"/>
      <c r="HC6" s="95"/>
      <c r="HD6" s="95"/>
      <c r="HE6" s="95"/>
      <c r="HF6" s="95"/>
      <c r="HG6" s="95"/>
      <c r="HH6" s="95"/>
      <c r="HI6" s="95"/>
      <c r="HJ6" s="95"/>
      <c r="HK6" s="95"/>
      <c r="HL6" s="95"/>
      <c r="HM6" s="95"/>
      <c r="HN6" s="95"/>
      <c r="HO6" s="95"/>
      <c r="HP6" s="95"/>
      <c r="HQ6" s="95"/>
      <c r="HR6" s="95"/>
      <c r="HS6" s="95"/>
      <c r="HT6" s="95"/>
      <c r="HU6" s="95"/>
      <c r="HV6" s="95"/>
      <c r="HW6" s="95"/>
      <c r="HX6" s="95"/>
      <c r="HY6" s="95"/>
      <c r="HZ6" s="95"/>
      <c r="IA6" s="95"/>
      <c r="IB6" s="95"/>
      <c r="IC6" s="95"/>
      <c r="ID6" s="95"/>
      <c r="IE6" s="95"/>
      <c r="IF6" s="95"/>
      <c r="IG6" s="95"/>
      <c r="IH6" s="95"/>
      <c r="II6" s="95"/>
      <c r="IJ6" s="95"/>
      <c r="IK6" s="95"/>
      <c r="IL6" s="95"/>
      <c r="IM6" s="95"/>
      <c r="IN6" s="95"/>
      <c r="IO6" s="95"/>
      <c r="IP6" s="95"/>
      <c r="IQ6" s="95"/>
      <c r="IR6" s="95"/>
      <c r="IS6" s="95"/>
      <c r="IT6" s="95"/>
      <c r="IU6" s="95"/>
    </row>
    <row r="7" spans="1:255">
      <c r="A7" s="890" t="s">
        <v>2174</v>
      </c>
      <c r="B7" s="891" t="s">
        <v>405</v>
      </c>
      <c r="C7" s="891"/>
      <c r="D7" s="891"/>
      <c r="E7" s="892"/>
      <c r="F7" s="890"/>
      <c r="G7" s="891" t="s">
        <v>406</v>
      </c>
      <c r="H7" s="891"/>
      <c r="I7" s="891"/>
      <c r="J7" s="891"/>
      <c r="K7" s="891"/>
      <c r="L7" s="891"/>
      <c r="M7" s="892"/>
      <c r="N7" s="964"/>
      <c r="O7" s="891"/>
      <c r="P7" s="891"/>
      <c r="Q7" s="891"/>
      <c r="R7" s="891"/>
      <c r="S7" s="892"/>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95"/>
      <c r="FE7" s="95"/>
      <c r="FF7" s="95"/>
      <c r="FG7" s="95"/>
      <c r="FH7" s="95"/>
      <c r="FI7" s="95"/>
      <c r="FJ7" s="95"/>
      <c r="FK7" s="95"/>
      <c r="FL7" s="95"/>
      <c r="FM7" s="95"/>
      <c r="FN7" s="95"/>
      <c r="FO7" s="95"/>
      <c r="FP7" s="95"/>
      <c r="FQ7" s="95"/>
      <c r="FR7" s="95"/>
      <c r="FS7" s="95"/>
      <c r="FT7" s="95"/>
      <c r="FU7" s="95"/>
      <c r="FV7" s="95"/>
      <c r="FW7" s="95"/>
      <c r="FX7" s="95"/>
      <c r="FY7" s="95"/>
      <c r="FZ7" s="95"/>
      <c r="GA7" s="95"/>
      <c r="GB7" s="95"/>
      <c r="GC7" s="95"/>
      <c r="GD7" s="95"/>
      <c r="GE7" s="95"/>
      <c r="GF7" s="95"/>
      <c r="GG7" s="95"/>
      <c r="GH7" s="95"/>
      <c r="GI7" s="95"/>
      <c r="GJ7" s="95"/>
      <c r="GK7" s="95"/>
      <c r="GL7" s="95"/>
      <c r="GM7" s="95"/>
      <c r="GN7" s="95"/>
      <c r="GO7" s="95"/>
      <c r="GP7" s="95"/>
      <c r="GQ7" s="95"/>
      <c r="GR7" s="95"/>
      <c r="GS7" s="95"/>
      <c r="GT7" s="95"/>
      <c r="GU7" s="95"/>
      <c r="GV7" s="95"/>
      <c r="GW7" s="95"/>
      <c r="GX7" s="95"/>
      <c r="GY7" s="95"/>
      <c r="GZ7" s="95"/>
      <c r="HA7" s="95"/>
      <c r="HB7" s="95"/>
      <c r="HC7" s="95"/>
      <c r="HD7" s="95"/>
      <c r="HE7" s="95"/>
      <c r="HF7" s="95"/>
      <c r="HG7" s="95"/>
      <c r="HH7" s="95"/>
      <c r="HI7" s="95"/>
      <c r="HJ7" s="95"/>
      <c r="HK7" s="95"/>
      <c r="HL7" s="95"/>
      <c r="HM7" s="95"/>
      <c r="HN7" s="95"/>
      <c r="HO7" s="95"/>
      <c r="HP7" s="95"/>
      <c r="HQ7" s="95"/>
      <c r="HR7" s="95"/>
      <c r="HS7" s="95"/>
      <c r="HT7" s="95"/>
      <c r="HU7" s="95"/>
      <c r="HV7" s="95"/>
      <c r="HW7" s="95"/>
      <c r="HX7" s="95"/>
      <c r="HY7" s="95"/>
      <c r="HZ7" s="95"/>
      <c r="IA7" s="95"/>
      <c r="IB7" s="95"/>
      <c r="IC7" s="95"/>
      <c r="ID7" s="95"/>
      <c r="IE7" s="95"/>
      <c r="IF7" s="95"/>
      <c r="IG7" s="95"/>
      <c r="IH7" s="95"/>
      <c r="II7" s="95"/>
      <c r="IJ7" s="95"/>
      <c r="IK7" s="95"/>
      <c r="IL7" s="95"/>
      <c r="IM7" s="95"/>
      <c r="IN7" s="95"/>
      <c r="IO7" s="95"/>
      <c r="IP7" s="95"/>
      <c r="IQ7" s="95"/>
      <c r="IR7" s="95"/>
      <c r="IS7" s="95"/>
      <c r="IT7" s="95"/>
      <c r="IU7" s="95"/>
    </row>
    <row r="8" spans="1:255">
      <c r="A8" s="964" t="s">
        <v>832</v>
      </c>
      <c r="B8" s="891" t="s">
        <v>2851</v>
      </c>
      <c r="C8" s="891"/>
      <c r="D8" s="891"/>
      <c r="E8" s="892"/>
      <c r="F8" s="890"/>
      <c r="G8" s="891" t="s">
        <v>1336</v>
      </c>
      <c r="H8" s="891"/>
      <c r="I8" s="891"/>
      <c r="J8" s="891"/>
      <c r="K8" s="891"/>
      <c r="L8" s="891"/>
      <c r="M8" s="892"/>
      <c r="N8" s="964" t="s">
        <v>3685</v>
      </c>
      <c r="O8" s="891" t="s">
        <v>2852</v>
      </c>
      <c r="P8" s="891"/>
      <c r="Q8" s="891"/>
      <c r="R8" s="891"/>
      <c r="S8" s="892"/>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c r="HS8" s="95"/>
      <c r="HT8" s="95"/>
      <c r="HU8" s="95"/>
      <c r="HV8" s="95"/>
      <c r="HW8" s="95"/>
      <c r="HX8" s="95"/>
      <c r="HY8" s="95"/>
      <c r="HZ8" s="95"/>
      <c r="IA8" s="95"/>
      <c r="IB8" s="95"/>
      <c r="IC8" s="95"/>
      <c r="ID8" s="95"/>
      <c r="IE8" s="95"/>
      <c r="IF8" s="95"/>
      <c r="IG8" s="95"/>
      <c r="IH8" s="95"/>
      <c r="II8" s="95"/>
      <c r="IJ8" s="95"/>
      <c r="IK8" s="95"/>
      <c r="IL8" s="95"/>
      <c r="IM8" s="95"/>
      <c r="IN8" s="95"/>
      <c r="IO8" s="95"/>
      <c r="IP8" s="95"/>
      <c r="IQ8" s="95"/>
      <c r="IR8" s="95"/>
      <c r="IS8" s="95"/>
      <c r="IT8" s="95"/>
      <c r="IU8" s="95"/>
    </row>
    <row r="9" spans="1:255">
      <c r="A9" s="964" t="s">
        <v>833</v>
      </c>
      <c r="B9" s="891" t="s">
        <v>2577</v>
      </c>
      <c r="C9" s="891"/>
      <c r="D9" s="891"/>
      <c r="E9" s="892"/>
      <c r="F9" s="890"/>
      <c r="G9" s="891" t="s">
        <v>2578</v>
      </c>
      <c r="H9" s="891"/>
      <c r="I9" s="891"/>
      <c r="J9" s="891"/>
      <c r="K9" s="891"/>
      <c r="L9" s="891"/>
      <c r="M9" s="892"/>
      <c r="N9" s="964"/>
      <c r="O9" s="891" t="s">
        <v>2579</v>
      </c>
      <c r="P9" s="891"/>
      <c r="Q9" s="891"/>
      <c r="R9" s="891"/>
      <c r="S9" s="892"/>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c r="HS9" s="95"/>
      <c r="HT9" s="95"/>
      <c r="HU9" s="95"/>
      <c r="HV9" s="95"/>
      <c r="HW9" s="95"/>
      <c r="HX9" s="95"/>
      <c r="HY9" s="95"/>
      <c r="HZ9" s="95"/>
      <c r="IA9" s="95"/>
      <c r="IB9" s="95"/>
      <c r="IC9" s="95"/>
      <c r="ID9" s="95"/>
      <c r="IE9" s="95"/>
      <c r="IF9" s="95"/>
      <c r="IG9" s="95"/>
      <c r="IH9" s="95"/>
      <c r="II9" s="95"/>
      <c r="IJ9" s="95"/>
      <c r="IK9" s="95"/>
      <c r="IL9" s="95"/>
      <c r="IM9" s="95"/>
      <c r="IN9" s="95"/>
      <c r="IO9" s="95"/>
      <c r="IP9" s="95"/>
      <c r="IQ9" s="95"/>
      <c r="IR9" s="95"/>
      <c r="IS9" s="95"/>
      <c r="IT9" s="95"/>
      <c r="IU9" s="95"/>
    </row>
    <row r="10" spans="1:255">
      <c r="A10" s="890" t="s">
        <v>2174</v>
      </c>
      <c r="B10" s="891" t="s">
        <v>1239</v>
      </c>
      <c r="C10" s="891"/>
      <c r="D10" s="891"/>
      <c r="E10" s="892"/>
      <c r="F10" s="890" t="s">
        <v>2174</v>
      </c>
      <c r="G10" s="891" t="s">
        <v>1240</v>
      </c>
      <c r="H10" s="891"/>
      <c r="I10" s="891"/>
      <c r="J10" s="891"/>
      <c r="K10" s="891"/>
      <c r="L10" s="891"/>
      <c r="M10" s="892"/>
      <c r="N10" s="964"/>
      <c r="O10" s="891" t="s">
        <v>702</v>
      </c>
      <c r="P10" s="891"/>
      <c r="Q10" s="891"/>
      <c r="R10" s="891"/>
      <c r="S10" s="892"/>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row>
    <row r="11" spans="1:255">
      <c r="A11" s="890" t="s">
        <v>2174</v>
      </c>
      <c r="B11" s="891" t="s">
        <v>703</v>
      </c>
      <c r="C11" s="891"/>
      <c r="D11" s="891"/>
      <c r="E11" s="892"/>
      <c r="F11" s="890" t="s">
        <v>2174</v>
      </c>
      <c r="G11" s="891"/>
      <c r="H11" s="891"/>
      <c r="I11" s="891"/>
      <c r="J11" s="891"/>
      <c r="K11" s="891"/>
      <c r="L11" s="891"/>
      <c r="M11" s="892"/>
      <c r="N11" s="964"/>
      <c r="O11" s="891" t="s">
        <v>2791</v>
      </c>
      <c r="P11" s="891"/>
      <c r="Q11" s="891"/>
      <c r="R11" s="891"/>
      <c r="S11" s="892"/>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row>
    <row r="12" spans="1:255">
      <c r="A12" s="890"/>
      <c r="B12" s="891" t="s">
        <v>2792</v>
      </c>
      <c r="C12" s="891"/>
      <c r="D12" s="891"/>
      <c r="E12" s="892"/>
      <c r="F12" s="964" t="s">
        <v>1170</v>
      </c>
      <c r="G12" s="891" t="s">
        <v>2793</v>
      </c>
      <c r="H12" s="891"/>
      <c r="I12" s="891"/>
      <c r="J12" s="891"/>
      <c r="K12" s="891"/>
      <c r="L12" s="891"/>
      <c r="M12" s="892"/>
      <c r="N12" s="964"/>
      <c r="O12" s="891" t="s">
        <v>2794</v>
      </c>
      <c r="P12" s="891"/>
      <c r="Q12" s="891"/>
      <c r="R12" s="891"/>
      <c r="S12" s="892"/>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row>
    <row r="13" spans="1:255">
      <c r="A13" s="964" t="s">
        <v>1164</v>
      </c>
      <c r="B13" s="891" t="s">
        <v>2795</v>
      </c>
      <c r="C13" s="891"/>
      <c r="D13" s="891"/>
      <c r="E13" s="892"/>
      <c r="F13" s="964"/>
      <c r="G13" s="891" t="s">
        <v>2796</v>
      </c>
      <c r="H13" s="891"/>
      <c r="I13" s="891"/>
      <c r="J13" s="891"/>
      <c r="K13" s="891"/>
      <c r="L13" s="891"/>
      <c r="M13" s="892"/>
      <c r="N13" s="964"/>
      <c r="O13" s="891" t="s">
        <v>2797</v>
      </c>
      <c r="P13" s="891"/>
      <c r="Q13" s="891"/>
      <c r="R13" s="891"/>
      <c r="S13" s="892"/>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row>
    <row r="14" spans="1:255">
      <c r="A14" s="890"/>
      <c r="B14" s="891"/>
      <c r="C14" s="891"/>
      <c r="D14" s="891"/>
      <c r="E14" s="892"/>
      <c r="F14" s="964"/>
      <c r="G14" s="891"/>
      <c r="H14" s="891"/>
      <c r="I14" s="891"/>
      <c r="J14" s="891"/>
      <c r="K14" s="891"/>
      <c r="L14" s="891"/>
      <c r="M14" s="892"/>
      <c r="N14" s="964"/>
      <c r="O14" s="891" t="s">
        <v>2798</v>
      </c>
      <c r="P14" s="891"/>
      <c r="Q14" s="891"/>
      <c r="R14" s="891"/>
      <c r="S14" s="892"/>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95"/>
      <c r="FE14" s="95"/>
      <c r="FF14" s="95"/>
      <c r="FG14" s="95"/>
      <c r="FH14" s="95"/>
      <c r="FI14" s="95"/>
      <c r="FJ14" s="95"/>
      <c r="FK14" s="95"/>
      <c r="FL14" s="95"/>
      <c r="FM14" s="95"/>
      <c r="FN14" s="95"/>
      <c r="FO14" s="95"/>
      <c r="FP14" s="95"/>
      <c r="FQ14" s="95"/>
      <c r="FR14" s="95"/>
      <c r="FS14" s="95"/>
      <c r="FT14" s="95"/>
      <c r="FU14" s="95"/>
      <c r="FV14" s="95"/>
      <c r="FW14" s="95"/>
      <c r="FX14" s="95"/>
      <c r="FY14" s="95"/>
      <c r="FZ14" s="95"/>
      <c r="GA14" s="95"/>
      <c r="GB14" s="95"/>
      <c r="GC14" s="95"/>
      <c r="GD14" s="95"/>
      <c r="GE14" s="95"/>
      <c r="GF14" s="95"/>
      <c r="GG14" s="95"/>
      <c r="GH14" s="95"/>
      <c r="GI14" s="95"/>
      <c r="GJ14" s="95"/>
      <c r="GK14" s="95"/>
      <c r="GL14" s="95"/>
      <c r="GM14" s="95"/>
      <c r="GN14" s="95"/>
      <c r="GO14" s="95"/>
      <c r="GP14" s="95"/>
      <c r="GQ14" s="95"/>
      <c r="GR14" s="95"/>
      <c r="GS14" s="95"/>
      <c r="GT14" s="95"/>
      <c r="GU14" s="95"/>
      <c r="GV14" s="95"/>
      <c r="GW14" s="95"/>
      <c r="GX14" s="95"/>
      <c r="GY14" s="95"/>
      <c r="GZ14" s="95"/>
      <c r="HA14" s="95"/>
      <c r="HB14" s="95"/>
      <c r="HC14" s="95"/>
      <c r="HD14" s="95"/>
      <c r="HE14" s="95"/>
      <c r="HF14" s="95"/>
      <c r="HG14" s="95"/>
      <c r="HH14" s="95"/>
      <c r="HI14" s="95"/>
      <c r="HJ14" s="95"/>
      <c r="HK14" s="95"/>
      <c r="HL14" s="95"/>
      <c r="HM14" s="95"/>
      <c r="HN14" s="95"/>
      <c r="HO14" s="95"/>
      <c r="HP14" s="95"/>
      <c r="HQ14" s="95"/>
      <c r="HR14" s="95"/>
      <c r="HS14" s="95"/>
      <c r="HT14" s="95"/>
      <c r="HU14" s="95"/>
      <c r="HV14" s="95"/>
      <c r="HW14" s="95"/>
      <c r="HX14" s="95"/>
      <c r="HY14" s="95"/>
      <c r="HZ14" s="95"/>
      <c r="IA14" s="95"/>
      <c r="IB14" s="95"/>
      <c r="IC14" s="95"/>
      <c r="ID14" s="95"/>
      <c r="IE14" s="95"/>
      <c r="IF14" s="95"/>
      <c r="IG14" s="95"/>
      <c r="IH14" s="95"/>
      <c r="II14" s="95"/>
      <c r="IJ14" s="95"/>
      <c r="IK14" s="95"/>
      <c r="IL14" s="95"/>
      <c r="IM14" s="95"/>
      <c r="IN14" s="95"/>
      <c r="IO14" s="95"/>
      <c r="IP14" s="95"/>
      <c r="IQ14" s="95"/>
      <c r="IR14" s="95"/>
      <c r="IS14" s="95"/>
      <c r="IT14" s="95"/>
      <c r="IU14" s="95"/>
    </row>
    <row r="15" spans="1:255">
      <c r="A15" s="890"/>
      <c r="B15" s="891" t="s">
        <v>1914</v>
      </c>
      <c r="C15" s="891"/>
      <c r="D15" s="891"/>
      <c r="E15" s="892"/>
      <c r="F15" s="964" t="s">
        <v>1004</v>
      </c>
      <c r="G15" s="891" t="s">
        <v>637</v>
      </c>
      <c r="H15" s="891"/>
      <c r="I15" s="891"/>
      <c r="J15" s="891"/>
      <c r="K15" s="891"/>
      <c r="L15" s="891"/>
      <c r="M15" s="892"/>
      <c r="N15" s="964"/>
      <c r="O15" s="891"/>
      <c r="P15" s="891"/>
      <c r="Q15" s="891"/>
      <c r="R15" s="891"/>
      <c r="S15" s="892"/>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c r="FR15" s="95"/>
      <c r="FS15" s="95"/>
      <c r="FT15" s="95"/>
      <c r="FU15" s="95"/>
      <c r="FV15" s="95"/>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row>
    <row r="16" spans="1:255">
      <c r="A16" s="890" t="s">
        <v>2174</v>
      </c>
      <c r="B16" s="891" t="s">
        <v>638</v>
      </c>
      <c r="C16" s="891"/>
      <c r="D16" s="891"/>
      <c r="E16" s="892"/>
      <c r="F16" s="964"/>
      <c r="G16" s="891" t="s">
        <v>639</v>
      </c>
      <c r="H16" s="891"/>
      <c r="I16" s="891"/>
      <c r="J16" s="891"/>
      <c r="K16" s="891"/>
      <c r="L16" s="891"/>
      <c r="M16" s="892"/>
      <c r="N16" s="964" t="s">
        <v>640</v>
      </c>
      <c r="O16" s="891" t="s">
        <v>4342</v>
      </c>
      <c r="P16" s="891"/>
      <c r="Q16" s="891"/>
      <c r="R16" s="891"/>
      <c r="S16" s="892"/>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95"/>
      <c r="EA16" s="95"/>
      <c r="EB16" s="95"/>
      <c r="EC16" s="95"/>
      <c r="ED16" s="95"/>
      <c r="EE16" s="95"/>
      <c r="EF16" s="95"/>
      <c r="EG16" s="95"/>
      <c r="EH16" s="95"/>
      <c r="EI16" s="95"/>
      <c r="EJ16" s="95"/>
      <c r="EK16" s="95"/>
      <c r="EL16" s="95"/>
      <c r="EM16" s="95"/>
      <c r="EN16" s="95"/>
      <c r="EO16" s="95"/>
      <c r="EP16" s="95"/>
      <c r="EQ16" s="95"/>
      <c r="ER16" s="95"/>
      <c r="ES16" s="95"/>
      <c r="ET16" s="95"/>
      <c r="EU16" s="95"/>
      <c r="EV16" s="95"/>
      <c r="EW16" s="95"/>
      <c r="EX16" s="95"/>
      <c r="EY16" s="95"/>
      <c r="EZ16" s="95"/>
      <c r="FA16" s="95"/>
      <c r="FB16" s="95"/>
      <c r="FC16" s="95"/>
      <c r="FD16" s="95"/>
      <c r="FE16" s="95"/>
      <c r="FF16" s="95"/>
      <c r="FG16" s="95"/>
      <c r="FH16" s="95"/>
      <c r="FI16" s="95"/>
      <c r="FJ16" s="95"/>
      <c r="FK16" s="95"/>
      <c r="FL16" s="95"/>
      <c r="FM16" s="95"/>
      <c r="FN16" s="95"/>
      <c r="FO16" s="95"/>
      <c r="FP16" s="95"/>
      <c r="FQ16" s="95"/>
      <c r="FR16" s="95"/>
      <c r="FS16" s="95"/>
      <c r="FT16" s="95"/>
      <c r="FU16" s="95"/>
      <c r="FV16" s="95"/>
      <c r="FW16" s="95"/>
      <c r="FX16" s="95"/>
      <c r="FY16" s="95"/>
      <c r="FZ16" s="95"/>
      <c r="GA16" s="95"/>
      <c r="GB16" s="95"/>
      <c r="GC16" s="95"/>
      <c r="GD16" s="95"/>
      <c r="GE16" s="95"/>
      <c r="GF16" s="95"/>
      <c r="GG16" s="95"/>
      <c r="GH16" s="95"/>
      <c r="GI16" s="95"/>
      <c r="GJ16" s="95"/>
      <c r="GK16" s="95"/>
      <c r="GL16" s="95"/>
      <c r="GM16" s="95"/>
      <c r="GN16" s="95"/>
      <c r="GO16" s="95"/>
      <c r="GP16" s="95"/>
      <c r="GQ16" s="95"/>
      <c r="GR16" s="95"/>
      <c r="GS16" s="95"/>
      <c r="GT16" s="95"/>
      <c r="GU16" s="95"/>
      <c r="GV16" s="95"/>
      <c r="GW16" s="95"/>
      <c r="GX16" s="95"/>
      <c r="GY16" s="95"/>
      <c r="GZ16" s="95"/>
      <c r="HA16" s="95"/>
      <c r="HB16" s="95"/>
      <c r="HC16" s="95"/>
      <c r="HD16" s="95"/>
      <c r="HE16" s="95"/>
      <c r="HF16" s="95"/>
      <c r="HG16" s="95"/>
      <c r="HH16" s="95"/>
      <c r="HI16" s="95"/>
      <c r="HJ16" s="95"/>
      <c r="HK16" s="95"/>
      <c r="HL16" s="95"/>
      <c r="HM16" s="95"/>
      <c r="HN16" s="95"/>
      <c r="HO16" s="95"/>
      <c r="HP16" s="95"/>
      <c r="HQ16" s="95"/>
      <c r="HR16" s="95"/>
      <c r="HS16" s="95"/>
      <c r="HT16" s="95"/>
      <c r="HU16" s="95"/>
      <c r="HV16" s="95"/>
      <c r="HW16" s="95"/>
      <c r="HX16" s="95"/>
      <c r="HY16" s="95"/>
      <c r="HZ16" s="95"/>
      <c r="IA16" s="95"/>
      <c r="IB16" s="95"/>
      <c r="IC16" s="95"/>
      <c r="ID16" s="95"/>
      <c r="IE16" s="95"/>
      <c r="IF16" s="95"/>
      <c r="IG16" s="95"/>
      <c r="IH16" s="95"/>
      <c r="II16" s="95"/>
      <c r="IJ16" s="95"/>
      <c r="IK16" s="95"/>
      <c r="IL16" s="95"/>
      <c r="IM16" s="95"/>
      <c r="IN16" s="95"/>
      <c r="IO16" s="95"/>
      <c r="IP16" s="95"/>
      <c r="IQ16" s="95"/>
      <c r="IR16" s="95"/>
      <c r="IS16" s="95"/>
      <c r="IT16" s="95"/>
      <c r="IU16" s="95"/>
    </row>
    <row r="17" spans="1:255">
      <c r="A17" s="890" t="s">
        <v>2174</v>
      </c>
      <c r="B17" s="891" t="s">
        <v>409</v>
      </c>
      <c r="C17" s="891"/>
      <c r="D17" s="891"/>
      <c r="E17" s="892"/>
      <c r="F17" s="964"/>
      <c r="G17" s="891" t="s">
        <v>410</v>
      </c>
      <c r="H17" s="891"/>
      <c r="I17" s="891"/>
      <c r="J17" s="891"/>
      <c r="K17" s="891"/>
      <c r="L17" s="891"/>
      <c r="M17" s="892"/>
      <c r="N17" s="964"/>
      <c r="O17" s="891" t="s">
        <v>411</v>
      </c>
      <c r="P17" s="891"/>
      <c r="Q17" s="891"/>
      <c r="R17" s="891"/>
      <c r="S17" s="892"/>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95"/>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5"/>
      <c r="ET17" s="95"/>
      <c r="EU17" s="95"/>
      <c r="EV17" s="95"/>
      <c r="EW17" s="95"/>
      <c r="EX17" s="95"/>
      <c r="EY17" s="95"/>
      <c r="EZ17" s="95"/>
      <c r="FA17" s="95"/>
      <c r="FB17" s="95"/>
      <c r="FC17" s="95"/>
      <c r="FD17" s="95"/>
      <c r="FE17" s="95"/>
      <c r="FF17" s="95"/>
      <c r="FG17" s="95"/>
      <c r="FH17" s="95"/>
      <c r="FI17" s="95"/>
      <c r="FJ17" s="95"/>
      <c r="FK17" s="95"/>
      <c r="FL17" s="95"/>
      <c r="FM17" s="95"/>
      <c r="FN17" s="95"/>
      <c r="FO17" s="95"/>
      <c r="FP17" s="95"/>
      <c r="FQ17" s="95"/>
      <c r="FR17" s="95"/>
      <c r="FS17" s="95"/>
      <c r="FT17" s="95"/>
      <c r="FU17" s="95"/>
      <c r="FV17" s="95"/>
      <c r="FW17" s="95"/>
      <c r="FX17" s="95"/>
      <c r="FY17" s="95"/>
      <c r="FZ17" s="95"/>
      <c r="GA17" s="95"/>
      <c r="GB17" s="95"/>
      <c r="GC17" s="95"/>
      <c r="GD17" s="95"/>
      <c r="GE17" s="95"/>
      <c r="GF17" s="95"/>
      <c r="GG17" s="95"/>
      <c r="GH17" s="95"/>
      <c r="GI17" s="95"/>
      <c r="GJ17" s="95"/>
      <c r="GK17" s="95"/>
      <c r="GL17" s="95"/>
      <c r="GM17" s="95"/>
      <c r="GN17" s="95"/>
      <c r="GO17" s="95"/>
      <c r="GP17" s="95"/>
      <c r="GQ17" s="95"/>
      <c r="GR17" s="95"/>
      <c r="GS17" s="95"/>
      <c r="GT17" s="95"/>
      <c r="GU17" s="95"/>
      <c r="GV17" s="95"/>
      <c r="GW17" s="95"/>
      <c r="GX17" s="95"/>
      <c r="GY17" s="95"/>
      <c r="GZ17" s="95"/>
      <c r="HA17" s="95"/>
      <c r="HB17" s="95"/>
      <c r="HC17" s="95"/>
      <c r="HD17" s="95"/>
      <c r="HE17" s="95"/>
      <c r="HF17" s="95"/>
      <c r="HG17" s="95"/>
      <c r="HH17" s="95"/>
      <c r="HI17" s="95"/>
      <c r="HJ17" s="95"/>
      <c r="HK17" s="95"/>
      <c r="HL17" s="95"/>
      <c r="HM17" s="95"/>
      <c r="HN17" s="95"/>
      <c r="HO17" s="95"/>
      <c r="HP17" s="95"/>
      <c r="HQ17" s="95"/>
      <c r="HR17" s="95"/>
      <c r="HS17" s="95"/>
      <c r="HT17" s="95"/>
      <c r="HU17" s="95"/>
      <c r="HV17" s="95"/>
      <c r="HW17" s="95"/>
      <c r="HX17" s="95"/>
      <c r="HY17" s="95"/>
      <c r="HZ17" s="95"/>
      <c r="IA17" s="95"/>
      <c r="IB17" s="95"/>
      <c r="IC17" s="95"/>
      <c r="ID17" s="95"/>
      <c r="IE17" s="95"/>
      <c r="IF17" s="95"/>
      <c r="IG17" s="95"/>
      <c r="IH17" s="95"/>
      <c r="II17" s="95"/>
      <c r="IJ17" s="95"/>
      <c r="IK17" s="95"/>
      <c r="IL17" s="95"/>
      <c r="IM17" s="95"/>
      <c r="IN17" s="95"/>
      <c r="IO17" s="95"/>
      <c r="IP17" s="95"/>
      <c r="IQ17" s="95"/>
      <c r="IR17" s="95"/>
      <c r="IS17" s="95"/>
      <c r="IT17" s="95"/>
      <c r="IU17" s="95"/>
    </row>
    <row r="18" spans="1:255">
      <c r="A18" s="890" t="s">
        <v>2174</v>
      </c>
      <c r="B18" s="891" t="s">
        <v>412</v>
      </c>
      <c r="C18" s="891"/>
      <c r="D18" s="891"/>
      <c r="E18" s="892"/>
      <c r="F18" s="964" t="s">
        <v>2174</v>
      </c>
      <c r="G18" s="891" t="s">
        <v>413</v>
      </c>
      <c r="H18" s="891"/>
      <c r="I18" s="891"/>
      <c r="J18" s="891"/>
      <c r="K18" s="891"/>
      <c r="L18" s="891"/>
      <c r="M18" s="892"/>
      <c r="N18" s="964"/>
      <c r="O18" s="891"/>
      <c r="P18" s="891"/>
      <c r="Q18" s="891"/>
      <c r="R18" s="891"/>
      <c r="S18" s="892"/>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95"/>
      <c r="FE18" s="95"/>
      <c r="FF18" s="95"/>
      <c r="FG18" s="95"/>
      <c r="FH18" s="95"/>
      <c r="FI18" s="95"/>
      <c r="FJ18" s="95"/>
      <c r="FK18" s="95"/>
      <c r="FL18" s="95"/>
      <c r="FM18" s="95"/>
      <c r="FN18" s="95"/>
      <c r="FO18" s="95"/>
      <c r="FP18" s="95"/>
      <c r="FQ18" s="95"/>
      <c r="FR18" s="95"/>
      <c r="FS18" s="95"/>
      <c r="FT18" s="95"/>
      <c r="FU18" s="95"/>
      <c r="FV18" s="95"/>
      <c r="FW18" s="95"/>
      <c r="FX18" s="95"/>
      <c r="FY18" s="95"/>
      <c r="FZ18" s="95"/>
      <c r="GA18" s="95"/>
      <c r="GB18" s="95"/>
      <c r="GC18" s="95"/>
      <c r="GD18" s="95"/>
      <c r="GE18" s="95"/>
      <c r="GF18" s="95"/>
      <c r="GG18" s="95"/>
      <c r="GH18" s="95"/>
      <c r="GI18" s="95"/>
      <c r="GJ18" s="95"/>
      <c r="GK18" s="95"/>
      <c r="GL18" s="95"/>
      <c r="GM18" s="95"/>
      <c r="GN18" s="95"/>
      <c r="GO18" s="95"/>
      <c r="GP18" s="95"/>
      <c r="GQ18" s="95"/>
      <c r="GR18" s="95"/>
      <c r="GS18" s="95"/>
      <c r="GT18" s="95"/>
      <c r="GU18" s="95"/>
      <c r="GV18" s="95"/>
      <c r="GW18" s="95"/>
      <c r="GX18" s="95"/>
      <c r="GY18" s="95"/>
      <c r="GZ18" s="95"/>
      <c r="HA18" s="95"/>
      <c r="HB18" s="95"/>
      <c r="HC18" s="95"/>
      <c r="HD18" s="95"/>
      <c r="HE18" s="95"/>
      <c r="HF18" s="95"/>
      <c r="HG18" s="95"/>
      <c r="HH18" s="95"/>
      <c r="HI18" s="95"/>
      <c r="HJ18" s="95"/>
      <c r="HK18" s="95"/>
      <c r="HL18" s="95"/>
      <c r="HM18" s="95"/>
      <c r="HN18" s="95"/>
      <c r="HO18" s="95"/>
      <c r="HP18" s="95"/>
      <c r="HQ18" s="95"/>
      <c r="HR18" s="95"/>
      <c r="HS18" s="95"/>
      <c r="HT18" s="95"/>
      <c r="HU18" s="95"/>
      <c r="HV18" s="95"/>
      <c r="HW18" s="95"/>
      <c r="HX18" s="95"/>
      <c r="HY18" s="95"/>
      <c r="HZ18" s="95"/>
      <c r="IA18" s="95"/>
      <c r="IB18" s="95"/>
      <c r="IC18" s="95"/>
      <c r="ID18" s="95"/>
      <c r="IE18" s="95"/>
      <c r="IF18" s="95"/>
      <c r="IG18" s="95"/>
      <c r="IH18" s="95"/>
      <c r="II18" s="95"/>
      <c r="IJ18" s="95"/>
      <c r="IK18" s="95"/>
      <c r="IL18" s="95"/>
      <c r="IM18" s="95"/>
      <c r="IN18" s="95"/>
      <c r="IO18" s="95"/>
      <c r="IP18" s="95"/>
      <c r="IQ18" s="95"/>
      <c r="IR18" s="95"/>
      <c r="IS18" s="95"/>
      <c r="IT18" s="95"/>
      <c r="IU18" s="95"/>
    </row>
    <row r="19" spans="1:255">
      <c r="A19" s="890" t="s">
        <v>1683</v>
      </c>
      <c r="B19" s="891"/>
      <c r="C19" s="891"/>
      <c r="D19" s="891"/>
      <c r="E19" s="892"/>
      <c r="F19" s="964"/>
      <c r="G19" s="891"/>
      <c r="H19" s="891"/>
      <c r="I19" s="891"/>
      <c r="J19" s="891"/>
      <c r="K19" s="891"/>
      <c r="L19" s="891"/>
      <c r="M19" s="892"/>
      <c r="N19" s="964" t="s">
        <v>414</v>
      </c>
      <c r="O19" s="891" t="s">
        <v>415</v>
      </c>
      <c r="P19" s="891"/>
      <c r="Q19" s="891"/>
      <c r="R19" s="891"/>
      <c r="S19" s="892"/>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95"/>
      <c r="FE19" s="95"/>
      <c r="FF19" s="95"/>
      <c r="FG19" s="95"/>
      <c r="FH19" s="95"/>
      <c r="FI19" s="95"/>
      <c r="FJ19" s="95"/>
      <c r="FK19" s="95"/>
      <c r="FL19" s="95"/>
      <c r="FM19" s="95"/>
      <c r="FN19" s="95"/>
      <c r="FO19" s="95"/>
      <c r="FP19" s="95"/>
      <c r="FQ19" s="95"/>
      <c r="FR19" s="95"/>
      <c r="FS19" s="95"/>
      <c r="FT19" s="95"/>
      <c r="FU19" s="95"/>
      <c r="FV19" s="95"/>
      <c r="FW19" s="95"/>
      <c r="FX19" s="95"/>
      <c r="FY19" s="95"/>
      <c r="FZ19" s="95"/>
      <c r="GA19" s="95"/>
      <c r="GB19" s="95"/>
      <c r="GC19" s="95"/>
      <c r="GD19" s="95"/>
      <c r="GE19" s="95"/>
      <c r="GF19" s="95"/>
      <c r="GG19" s="95"/>
      <c r="GH19" s="95"/>
      <c r="GI19" s="95"/>
      <c r="GJ19" s="95"/>
      <c r="GK19" s="95"/>
      <c r="GL19" s="95"/>
      <c r="GM19" s="95"/>
      <c r="GN19" s="95"/>
      <c r="GO19" s="95"/>
      <c r="GP19" s="95"/>
      <c r="GQ19" s="95"/>
      <c r="GR19" s="95"/>
      <c r="GS19" s="95"/>
      <c r="GT19" s="95"/>
      <c r="GU19" s="95"/>
      <c r="GV19" s="95"/>
      <c r="GW19" s="95"/>
      <c r="GX19" s="95"/>
      <c r="GY19" s="95"/>
      <c r="GZ19" s="95"/>
      <c r="HA19" s="95"/>
      <c r="HB19" s="95"/>
      <c r="HC19" s="95"/>
      <c r="HD19" s="95"/>
      <c r="HE19" s="9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row>
    <row r="20" spans="1:255">
      <c r="A20" s="890" t="s">
        <v>2174</v>
      </c>
      <c r="B20" s="891" t="s">
        <v>416</v>
      </c>
      <c r="C20" s="891"/>
      <c r="D20" s="891"/>
      <c r="E20" s="892"/>
      <c r="F20" s="964" t="s">
        <v>1010</v>
      </c>
      <c r="G20" s="891" t="s">
        <v>2105</v>
      </c>
      <c r="H20" s="891"/>
      <c r="I20" s="891"/>
      <c r="J20" s="891"/>
      <c r="K20" s="891"/>
      <c r="L20" s="891"/>
      <c r="M20" s="892"/>
      <c r="N20" s="964"/>
      <c r="O20" s="891"/>
      <c r="P20" s="891"/>
      <c r="Q20" s="891"/>
      <c r="R20" s="891"/>
      <c r="S20" s="892"/>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95"/>
      <c r="EA20" s="95"/>
      <c r="EB20" s="95"/>
      <c r="EC20" s="95"/>
      <c r="ED20" s="95"/>
      <c r="EE20" s="95"/>
      <c r="EF20" s="95"/>
      <c r="EG20" s="95"/>
      <c r="EH20" s="95"/>
      <c r="EI20" s="95"/>
      <c r="EJ20" s="95"/>
      <c r="EK20" s="95"/>
      <c r="EL20" s="95"/>
      <c r="EM20" s="95"/>
      <c r="EN20" s="95"/>
      <c r="EO20" s="95"/>
      <c r="EP20" s="95"/>
      <c r="EQ20" s="95"/>
      <c r="ER20" s="95"/>
      <c r="ES20" s="95"/>
      <c r="ET20" s="95"/>
      <c r="EU20" s="95"/>
      <c r="EV20" s="95"/>
      <c r="EW20" s="95"/>
      <c r="EX20" s="95"/>
      <c r="EY20" s="95"/>
      <c r="EZ20" s="95"/>
      <c r="FA20" s="95"/>
      <c r="FB20" s="95"/>
      <c r="FC20" s="95"/>
      <c r="FD20" s="95"/>
      <c r="FE20" s="95"/>
      <c r="FF20" s="95"/>
      <c r="FG20" s="95"/>
      <c r="FH20" s="95"/>
      <c r="FI20" s="95"/>
      <c r="FJ20" s="95"/>
      <c r="FK20" s="95"/>
      <c r="FL20" s="95"/>
      <c r="FM20" s="95"/>
      <c r="FN20" s="95"/>
      <c r="FO20" s="95"/>
      <c r="FP20" s="95"/>
      <c r="FQ20" s="95"/>
      <c r="FR20" s="95"/>
      <c r="FS20" s="95"/>
      <c r="FT20" s="95"/>
      <c r="FU20" s="95"/>
      <c r="FV20" s="95"/>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row>
    <row r="21" spans="1:255">
      <c r="A21" s="890" t="s">
        <v>2174</v>
      </c>
      <c r="B21" s="891" t="s">
        <v>1788</v>
      </c>
      <c r="C21" s="891"/>
      <c r="D21" s="891"/>
      <c r="E21" s="892"/>
      <c r="F21" s="890" t="s">
        <v>2174</v>
      </c>
      <c r="G21" s="891" t="s">
        <v>3146</v>
      </c>
      <c r="H21" s="891"/>
      <c r="I21" s="891"/>
      <c r="J21" s="891"/>
      <c r="K21" s="891"/>
      <c r="L21" s="891"/>
      <c r="M21" s="892"/>
      <c r="N21" s="964"/>
      <c r="O21" s="891"/>
      <c r="P21" s="891"/>
      <c r="Q21" s="891"/>
      <c r="R21" s="891"/>
      <c r="S21" s="892"/>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row>
    <row r="22" spans="1:255">
      <c r="A22" s="890"/>
      <c r="B22" s="891"/>
      <c r="C22" s="891"/>
      <c r="D22" s="891"/>
      <c r="E22" s="892"/>
      <c r="F22" s="890"/>
      <c r="G22" s="891"/>
      <c r="H22" s="891"/>
      <c r="I22" s="891"/>
      <c r="J22" s="891"/>
      <c r="K22" s="891"/>
      <c r="L22" s="959"/>
      <c r="M22" s="892"/>
      <c r="N22" s="890"/>
      <c r="O22" s="891"/>
      <c r="P22" s="891"/>
      <c r="Q22" s="891"/>
      <c r="R22" s="891"/>
      <c r="S22" s="1299"/>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95"/>
      <c r="EA22" s="95"/>
      <c r="EB22" s="95"/>
      <c r="EC22" s="95"/>
      <c r="ED22" s="95"/>
      <c r="EE22" s="95"/>
      <c r="EF22" s="95"/>
      <c r="EG22" s="95"/>
      <c r="EH22" s="95"/>
      <c r="EI22" s="95"/>
      <c r="EJ22" s="95"/>
      <c r="EK22" s="95"/>
      <c r="EL22" s="95"/>
      <c r="EM22" s="95"/>
      <c r="EN22" s="95"/>
      <c r="EO22" s="95"/>
      <c r="EP22" s="95"/>
      <c r="EQ22" s="95"/>
      <c r="ER22" s="95"/>
      <c r="ES22" s="95"/>
      <c r="ET22" s="95"/>
      <c r="EU22" s="95"/>
      <c r="EV22" s="95"/>
      <c r="EW22" s="95"/>
      <c r="EX22" s="95"/>
      <c r="EY22" s="95"/>
      <c r="EZ22" s="95"/>
      <c r="FA22" s="95"/>
      <c r="FB22" s="95"/>
      <c r="FC22" s="95"/>
      <c r="FD22" s="95"/>
      <c r="FE22" s="95"/>
      <c r="FF22" s="95"/>
      <c r="FG22" s="95"/>
      <c r="FH22" s="95"/>
      <c r="FI22" s="95"/>
      <c r="FJ22" s="95"/>
      <c r="FK22" s="95"/>
      <c r="FL22" s="95"/>
      <c r="FM22" s="95"/>
      <c r="FN22" s="95"/>
      <c r="FO22" s="95"/>
      <c r="FP22" s="95"/>
      <c r="FQ22" s="95"/>
      <c r="FR22" s="95"/>
      <c r="FS22" s="95"/>
      <c r="FT22" s="95"/>
      <c r="FU22" s="95"/>
      <c r="FV22" s="95"/>
      <c r="FW22" s="95"/>
      <c r="FX22" s="95"/>
      <c r="FY22" s="95"/>
      <c r="FZ22" s="95"/>
      <c r="GA22" s="95"/>
      <c r="GB22" s="95"/>
      <c r="GC22" s="95"/>
      <c r="GD22" s="95"/>
      <c r="GE22" s="95"/>
      <c r="GF22" s="95"/>
      <c r="GG22" s="95"/>
      <c r="GH22" s="95"/>
      <c r="GI22" s="95"/>
      <c r="GJ22" s="95"/>
      <c r="GK22" s="95"/>
      <c r="GL22" s="95"/>
      <c r="GM22" s="95"/>
      <c r="GN22" s="95"/>
      <c r="GO22" s="95"/>
      <c r="GP22" s="95"/>
      <c r="GQ22" s="95"/>
      <c r="GR22" s="95"/>
      <c r="GS22" s="95"/>
      <c r="GT22" s="95"/>
      <c r="GU22" s="95"/>
      <c r="GV22" s="95"/>
      <c r="GW22" s="95"/>
      <c r="GX22" s="95"/>
      <c r="GY22" s="95"/>
      <c r="GZ22" s="95"/>
      <c r="HA22" s="95"/>
      <c r="HB22" s="95"/>
      <c r="HC22" s="95"/>
      <c r="HD22" s="95"/>
      <c r="HE22" s="95"/>
      <c r="HF22" s="95"/>
      <c r="HG22" s="95"/>
      <c r="HH22" s="95"/>
      <c r="HI22" s="95"/>
      <c r="HJ22" s="95"/>
      <c r="HK22" s="95"/>
      <c r="HL22" s="95"/>
      <c r="HM22" s="95"/>
      <c r="HN22" s="95"/>
      <c r="HO22" s="95"/>
      <c r="HP22" s="95"/>
      <c r="HQ22" s="95"/>
      <c r="HR22" s="95"/>
      <c r="HS22" s="95"/>
      <c r="HT22" s="95"/>
      <c r="HU22" s="95"/>
      <c r="HV22" s="95"/>
      <c r="HW22" s="95"/>
      <c r="HX22" s="95"/>
      <c r="HY22" s="95"/>
      <c r="HZ22" s="95"/>
      <c r="IA22" s="95"/>
      <c r="IB22" s="95"/>
      <c r="IC22" s="95"/>
      <c r="ID22" s="95"/>
      <c r="IE22" s="95"/>
      <c r="IF22" s="95"/>
      <c r="IG22" s="95"/>
      <c r="IH22" s="95"/>
      <c r="II22" s="95"/>
      <c r="IJ22" s="95"/>
      <c r="IK22" s="95"/>
      <c r="IL22" s="95"/>
      <c r="IM22" s="95"/>
      <c r="IN22" s="95"/>
      <c r="IO22" s="95"/>
      <c r="IP22" s="95"/>
      <c r="IQ22" s="95"/>
      <c r="IR22" s="95"/>
      <c r="IS22" s="95"/>
      <c r="IT22" s="95"/>
      <c r="IU22" s="95"/>
    </row>
    <row r="23" spans="1:255">
      <c r="A23" s="1259" t="s">
        <v>2174</v>
      </c>
      <c r="B23" s="1300" t="s">
        <v>3147</v>
      </c>
      <c r="C23" s="1300" t="s">
        <v>3148</v>
      </c>
      <c r="D23" s="1301" t="s">
        <v>3149</v>
      </c>
      <c r="E23" s="1262" t="s">
        <v>2174</v>
      </c>
      <c r="F23" s="1302" t="s">
        <v>4348</v>
      </c>
      <c r="G23" s="1301"/>
      <c r="H23" s="1300"/>
      <c r="I23" s="1300"/>
      <c r="J23" s="1300" t="s">
        <v>3150</v>
      </c>
      <c r="K23" s="1303" t="s">
        <v>3151</v>
      </c>
      <c r="L23" s="1304"/>
      <c r="M23" s="1262"/>
      <c r="N23" s="1305" t="s">
        <v>3152</v>
      </c>
      <c r="O23" s="1306"/>
      <c r="P23" s="1306"/>
      <c r="Q23" s="1306"/>
      <c r="R23" s="1306"/>
      <c r="S23" s="1307"/>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95"/>
      <c r="EA23" s="95"/>
      <c r="EB23" s="95"/>
      <c r="EC23" s="95"/>
      <c r="ED23" s="95"/>
      <c r="EE23" s="95"/>
      <c r="EF23" s="95"/>
      <c r="EG23" s="95"/>
      <c r="EH23" s="95"/>
      <c r="EI23" s="95"/>
      <c r="EJ23" s="95"/>
      <c r="EK23" s="95"/>
      <c r="EL23" s="95"/>
      <c r="EM23" s="95"/>
      <c r="EN23" s="95"/>
      <c r="EO23" s="95"/>
      <c r="EP23" s="95"/>
      <c r="EQ23" s="95"/>
      <c r="ER23" s="95"/>
      <c r="ES23" s="95"/>
      <c r="ET23" s="95"/>
      <c r="EU23" s="95"/>
      <c r="EV23" s="95"/>
      <c r="EW23" s="95"/>
      <c r="EX23" s="95"/>
      <c r="EY23" s="95"/>
      <c r="EZ23" s="95"/>
      <c r="FA23" s="95"/>
      <c r="FB23" s="95"/>
      <c r="FC23" s="95"/>
      <c r="FD23" s="95"/>
      <c r="FE23" s="95"/>
      <c r="FF23" s="95"/>
      <c r="FG23" s="95"/>
      <c r="FH23" s="95"/>
      <c r="FI23" s="95"/>
      <c r="FJ23" s="95"/>
      <c r="FK23" s="95"/>
      <c r="FL23" s="95"/>
      <c r="FM23" s="95"/>
      <c r="FN23" s="95"/>
      <c r="FO23" s="95"/>
      <c r="FP23" s="95"/>
      <c r="FQ23" s="95"/>
      <c r="FR23" s="95"/>
      <c r="FS23" s="95"/>
      <c r="FT23" s="95"/>
      <c r="FU23" s="95"/>
      <c r="FV23" s="95"/>
      <c r="FW23" s="95"/>
      <c r="FX23" s="95"/>
      <c r="FY23" s="95"/>
      <c r="FZ23" s="95"/>
      <c r="GA23" s="95"/>
      <c r="GB23" s="95"/>
      <c r="GC23" s="95"/>
      <c r="GD23" s="95"/>
      <c r="GE23" s="95"/>
      <c r="GF23" s="95"/>
      <c r="GG23" s="95"/>
      <c r="GH23" s="95"/>
      <c r="GI23" s="95"/>
      <c r="GJ23" s="95"/>
      <c r="GK23" s="95"/>
      <c r="GL23" s="95"/>
      <c r="GM23" s="95"/>
      <c r="GN23" s="95"/>
      <c r="GO23" s="95"/>
      <c r="GP23" s="95"/>
      <c r="GQ23" s="95"/>
      <c r="GR23" s="95"/>
      <c r="GS23" s="95"/>
      <c r="GT23" s="95"/>
      <c r="GU23" s="95"/>
      <c r="GV23" s="95"/>
      <c r="GW23" s="95"/>
      <c r="GX23" s="95"/>
      <c r="GY23" s="95"/>
      <c r="GZ23" s="95"/>
      <c r="HA23" s="95"/>
      <c r="HB23" s="95"/>
      <c r="HC23" s="95"/>
      <c r="HD23" s="95"/>
      <c r="HE23" s="95"/>
      <c r="HF23" s="95"/>
      <c r="HG23" s="95"/>
      <c r="HH23" s="95"/>
      <c r="HI23" s="95"/>
      <c r="HJ23" s="95"/>
      <c r="HK23" s="95"/>
      <c r="HL23" s="95"/>
      <c r="HM23" s="95"/>
      <c r="HN23" s="95"/>
      <c r="HO23" s="95"/>
      <c r="HP23" s="95"/>
      <c r="HQ23" s="95"/>
      <c r="HR23" s="95"/>
      <c r="HS23" s="95"/>
      <c r="HT23" s="95"/>
      <c r="HU23" s="95"/>
      <c r="HV23" s="95"/>
      <c r="HW23" s="95"/>
      <c r="HX23" s="95"/>
      <c r="HY23" s="95"/>
      <c r="HZ23" s="95"/>
      <c r="IA23" s="95"/>
      <c r="IB23" s="95"/>
      <c r="IC23" s="95"/>
      <c r="ID23" s="95"/>
      <c r="IE23" s="95"/>
      <c r="IF23" s="95"/>
      <c r="IG23" s="95"/>
      <c r="IH23" s="95"/>
      <c r="II23" s="95"/>
      <c r="IJ23" s="95"/>
      <c r="IK23" s="95"/>
      <c r="IL23" s="95"/>
      <c r="IM23" s="95"/>
      <c r="IN23" s="95"/>
      <c r="IO23" s="95"/>
      <c r="IP23" s="95"/>
      <c r="IQ23" s="95"/>
      <c r="IR23" s="95"/>
      <c r="IS23" s="95"/>
      <c r="IT23" s="95"/>
      <c r="IU23" s="95"/>
    </row>
    <row r="24" spans="1:255">
      <c r="A24" s="1263"/>
      <c r="B24" s="1265" t="s">
        <v>3153</v>
      </c>
      <c r="C24" s="1265" t="s">
        <v>3153</v>
      </c>
      <c r="D24" s="1265" t="s">
        <v>3153</v>
      </c>
      <c r="E24" s="1308" t="s">
        <v>4309</v>
      </c>
      <c r="F24" s="1309" t="s">
        <v>4310</v>
      </c>
      <c r="G24" s="1304"/>
      <c r="H24" s="1265" t="s">
        <v>3154</v>
      </c>
      <c r="I24" s="1265" t="s">
        <v>3155</v>
      </c>
      <c r="J24" s="1265" t="s">
        <v>4349</v>
      </c>
      <c r="K24" s="1300" t="s">
        <v>4313</v>
      </c>
      <c r="L24" s="1300" t="s">
        <v>4313</v>
      </c>
      <c r="M24" s="1308" t="s">
        <v>339</v>
      </c>
      <c r="N24" s="1309" t="s">
        <v>4314</v>
      </c>
      <c r="O24" s="1304"/>
      <c r="P24" s="1265" t="s">
        <v>4315</v>
      </c>
      <c r="Q24" s="1265" t="s">
        <v>4316</v>
      </c>
      <c r="R24" s="1265" t="s">
        <v>3156</v>
      </c>
      <c r="S24" s="1308" t="s">
        <v>339</v>
      </c>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c r="DT24" s="95"/>
      <c r="DU24" s="95"/>
      <c r="DV24" s="95"/>
      <c r="DW24" s="95"/>
      <c r="DX24" s="95"/>
      <c r="DY24" s="95"/>
      <c r="DZ24" s="95"/>
      <c r="EA24" s="95"/>
      <c r="EB24" s="95"/>
      <c r="EC24" s="95"/>
      <c r="ED24" s="95"/>
      <c r="EE24" s="95"/>
      <c r="EF24" s="95"/>
      <c r="EG24" s="95"/>
      <c r="EH24" s="95"/>
      <c r="EI24" s="95"/>
      <c r="EJ24" s="95"/>
      <c r="EK24" s="95"/>
      <c r="EL24" s="95"/>
      <c r="EM24" s="95"/>
      <c r="EN24" s="95"/>
      <c r="EO24" s="95"/>
      <c r="EP24" s="95"/>
      <c r="EQ24" s="95"/>
      <c r="ER24" s="95"/>
      <c r="ES24" s="95"/>
      <c r="ET24" s="95"/>
      <c r="EU24" s="95"/>
      <c r="EV24" s="95"/>
      <c r="EW24" s="95"/>
      <c r="EX24" s="95"/>
      <c r="EY24" s="95"/>
      <c r="EZ24" s="95"/>
      <c r="FA24" s="95"/>
      <c r="FB24" s="95"/>
      <c r="FC24" s="95"/>
      <c r="FD24" s="95"/>
      <c r="FE24" s="95"/>
      <c r="FF24" s="95"/>
      <c r="FG24" s="95"/>
      <c r="FH24" s="95"/>
      <c r="FI24" s="95"/>
      <c r="FJ24" s="95"/>
      <c r="FK24" s="95"/>
      <c r="FL24" s="95"/>
      <c r="FM24" s="95"/>
      <c r="FN24" s="95"/>
      <c r="FO24" s="95"/>
      <c r="FP24" s="95"/>
      <c r="FQ24" s="95"/>
      <c r="FR24" s="95"/>
      <c r="FS24" s="95"/>
      <c r="FT24" s="95"/>
      <c r="FU24" s="95"/>
      <c r="FV24" s="95"/>
      <c r="FW24" s="95"/>
      <c r="FX24" s="95"/>
      <c r="FY24" s="95"/>
      <c r="FZ24" s="95"/>
      <c r="GA24" s="95"/>
      <c r="GB24" s="95"/>
      <c r="GC24" s="95"/>
      <c r="GD24" s="95"/>
      <c r="GE24" s="95"/>
      <c r="GF24" s="95"/>
      <c r="GG24" s="95"/>
      <c r="GH24" s="95"/>
      <c r="GI24" s="95"/>
      <c r="GJ24" s="95"/>
      <c r="GK24" s="95"/>
      <c r="GL24" s="95"/>
      <c r="GM24" s="95"/>
      <c r="GN24" s="95"/>
      <c r="GO24" s="95"/>
      <c r="GP24" s="95"/>
      <c r="GQ24" s="95"/>
      <c r="GR24" s="95"/>
      <c r="GS24" s="95"/>
      <c r="GT24" s="95"/>
      <c r="GU24" s="95"/>
      <c r="GV24" s="95"/>
      <c r="GW24" s="95"/>
      <c r="GX24" s="95"/>
      <c r="GY24" s="95"/>
      <c r="GZ24" s="95"/>
      <c r="HA24" s="95"/>
      <c r="HB24" s="95"/>
      <c r="HC24" s="95"/>
      <c r="HD24" s="95"/>
      <c r="HE24" s="95"/>
      <c r="HF24" s="95"/>
      <c r="HG24" s="95"/>
      <c r="HH24" s="95"/>
      <c r="HI24" s="95"/>
      <c r="HJ24" s="95"/>
      <c r="HK24" s="95"/>
      <c r="HL24" s="95"/>
      <c r="HM24" s="95"/>
      <c r="HN24" s="95"/>
      <c r="HO24" s="95"/>
      <c r="HP24" s="95"/>
      <c r="HQ24" s="95"/>
      <c r="HR24" s="95"/>
      <c r="HS24" s="95"/>
      <c r="HT24" s="95"/>
      <c r="HU24" s="95"/>
      <c r="HV24" s="95"/>
      <c r="HW24" s="95"/>
      <c r="HX24" s="95"/>
      <c r="HY24" s="95"/>
      <c r="HZ24" s="95"/>
      <c r="IA24" s="95"/>
      <c r="IB24" s="95"/>
      <c r="IC24" s="95"/>
      <c r="ID24" s="95"/>
      <c r="IE24" s="95"/>
      <c r="IF24" s="95"/>
      <c r="IG24" s="95"/>
      <c r="IH24" s="95"/>
      <c r="II24" s="95"/>
      <c r="IJ24" s="95"/>
      <c r="IK24" s="95"/>
      <c r="IL24" s="95"/>
      <c r="IM24" s="95"/>
      <c r="IN24" s="95"/>
      <c r="IO24" s="95"/>
      <c r="IP24" s="95"/>
      <c r="IQ24" s="95"/>
      <c r="IR24" s="95"/>
      <c r="IS24" s="95"/>
      <c r="IT24" s="95"/>
      <c r="IU24" s="95"/>
    </row>
    <row r="25" spans="1:255">
      <c r="A25" s="1270" t="s">
        <v>339</v>
      </c>
      <c r="B25" s="1265" t="s">
        <v>3157</v>
      </c>
      <c r="C25" s="1265" t="s">
        <v>3157</v>
      </c>
      <c r="D25" s="1265" t="s">
        <v>3157</v>
      </c>
      <c r="E25" s="1308" t="s">
        <v>4319</v>
      </c>
      <c r="F25" s="1309" t="s">
        <v>4320</v>
      </c>
      <c r="G25" s="1304"/>
      <c r="H25" s="1265" t="s">
        <v>3158</v>
      </c>
      <c r="I25" s="1265" t="s">
        <v>3158</v>
      </c>
      <c r="J25" s="1265" t="s">
        <v>3159</v>
      </c>
      <c r="K25" s="1265" t="s">
        <v>3160</v>
      </c>
      <c r="L25" s="1265" t="s">
        <v>4357</v>
      </c>
      <c r="M25" s="1308" t="s">
        <v>342</v>
      </c>
      <c r="N25" s="1309" t="s">
        <v>4325</v>
      </c>
      <c r="O25" s="1304"/>
      <c r="P25" s="1265" t="s">
        <v>4325</v>
      </c>
      <c r="Q25" s="1265" t="s">
        <v>4325</v>
      </c>
      <c r="R25" s="1265" t="s">
        <v>3161</v>
      </c>
      <c r="S25" s="1308" t="s">
        <v>342</v>
      </c>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95"/>
      <c r="EA25" s="95"/>
      <c r="EB25" s="95"/>
      <c r="EC25" s="95"/>
      <c r="ED25" s="95"/>
      <c r="EE25" s="95"/>
      <c r="EF25" s="95"/>
      <c r="EG25" s="95"/>
      <c r="EH25" s="95"/>
      <c r="EI25" s="95"/>
      <c r="EJ25" s="95"/>
      <c r="EK25" s="95"/>
      <c r="EL25" s="95"/>
      <c r="EM25" s="95"/>
      <c r="EN25" s="95"/>
      <c r="EO25" s="95"/>
      <c r="EP25" s="95"/>
      <c r="EQ25" s="95"/>
      <c r="ER25" s="95"/>
      <c r="ES25" s="95"/>
      <c r="ET25" s="95"/>
      <c r="EU25" s="95"/>
      <c r="EV25" s="95"/>
      <c r="EW25" s="95"/>
      <c r="EX25" s="95"/>
      <c r="EY25" s="95"/>
      <c r="EZ25" s="95"/>
      <c r="FA25" s="95"/>
      <c r="FB25" s="95"/>
      <c r="FC25" s="95"/>
      <c r="FD25" s="95"/>
      <c r="FE25" s="95"/>
      <c r="FF25" s="95"/>
      <c r="FG25" s="95"/>
      <c r="FH25" s="95"/>
      <c r="FI25" s="95"/>
      <c r="FJ25" s="95"/>
      <c r="FK25" s="95"/>
      <c r="FL25" s="95"/>
      <c r="FM25" s="95"/>
      <c r="FN25" s="95"/>
      <c r="FO25" s="95"/>
      <c r="FP25" s="95"/>
      <c r="FQ25" s="95"/>
      <c r="FR25" s="95"/>
      <c r="FS25" s="95"/>
      <c r="FT25" s="95"/>
      <c r="FU25" s="95"/>
      <c r="FV25" s="95"/>
      <c r="FW25" s="95"/>
      <c r="FX25" s="95"/>
      <c r="FY25" s="95"/>
      <c r="FZ25" s="95"/>
      <c r="GA25" s="95"/>
      <c r="GB25" s="95"/>
      <c r="GC25" s="95"/>
      <c r="GD25" s="95"/>
      <c r="GE25" s="95"/>
      <c r="GF25" s="95"/>
      <c r="GG25" s="95"/>
      <c r="GH25" s="95"/>
      <c r="GI25" s="95"/>
      <c r="GJ25" s="95"/>
      <c r="GK25" s="95"/>
      <c r="GL25" s="95"/>
      <c r="GM25" s="95"/>
      <c r="GN25" s="95"/>
      <c r="GO25" s="95"/>
      <c r="GP25" s="95"/>
      <c r="GQ25" s="95"/>
      <c r="GR25" s="95"/>
      <c r="GS25" s="95"/>
      <c r="GT25" s="95"/>
      <c r="GU25" s="95"/>
      <c r="GV25" s="95"/>
      <c r="GW25" s="95"/>
      <c r="GX25" s="95"/>
      <c r="GY25" s="95"/>
      <c r="GZ25" s="95"/>
      <c r="HA25" s="95"/>
      <c r="HB25" s="95"/>
      <c r="HC25" s="95"/>
      <c r="HD25" s="95"/>
      <c r="HE25" s="95"/>
      <c r="HF25" s="95"/>
      <c r="HG25" s="95"/>
      <c r="HH25" s="95"/>
      <c r="HI25" s="95"/>
      <c r="HJ25" s="95"/>
      <c r="HK25" s="95"/>
      <c r="HL25" s="95"/>
      <c r="HM25" s="95"/>
      <c r="HN25" s="95"/>
      <c r="HO25" s="95"/>
      <c r="HP25" s="95"/>
      <c r="HQ25" s="95"/>
      <c r="HR25" s="95"/>
      <c r="HS25" s="95"/>
      <c r="HT25" s="95"/>
      <c r="HU25" s="95"/>
      <c r="HV25" s="95"/>
      <c r="HW25" s="95"/>
      <c r="HX25" s="95"/>
      <c r="HY25" s="95"/>
      <c r="HZ25" s="95"/>
      <c r="IA25" s="95"/>
      <c r="IB25" s="95"/>
      <c r="IC25" s="95"/>
      <c r="ID25" s="95"/>
      <c r="IE25" s="95"/>
      <c r="IF25" s="95"/>
      <c r="IG25" s="95"/>
      <c r="IH25" s="95"/>
      <c r="II25" s="95"/>
      <c r="IJ25" s="95"/>
      <c r="IK25" s="95"/>
      <c r="IL25" s="95"/>
      <c r="IM25" s="95"/>
      <c r="IN25" s="95"/>
      <c r="IO25" s="95"/>
      <c r="IP25" s="95"/>
      <c r="IQ25" s="95"/>
      <c r="IR25" s="95"/>
      <c r="IS25" s="95"/>
      <c r="IT25" s="95"/>
      <c r="IU25" s="95"/>
    </row>
    <row r="26" spans="1:255">
      <c r="A26" s="1272" t="s">
        <v>342</v>
      </c>
      <c r="B26" s="1273" t="s">
        <v>2004</v>
      </c>
      <c r="C26" s="1273" t="s">
        <v>2005</v>
      </c>
      <c r="D26" s="1273" t="s">
        <v>2006</v>
      </c>
      <c r="E26" s="1310" t="s">
        <v>2007</v>
      </c>
      <c r="F26" s="1311" t="s">
        <v>959</v>
      </c>
      <c r="G26" s="1312"/>
      <c r="H26" s="1273" t="s">
        <v>960</v>
      </c>
      <c r="I26" s="1273" t="s">
        <v>961</v>
      </c>
      <c r="J26" s="1273" t="s">
        <v>962</v>
      </c>
      <c r="K26" s="1273" t="s">
        <v>963</v>
      </c>
      <c r="L26" s="1273" t="s">
        <v>964</v>
      </c>
      <c r="M26" s="1310"/>
      <c r="N26" s="1311" t="s">
        <v>965</v>
      </c>
      <c r="O26" s="1312"/>
      <c r="P26" s="1273" t="s">
        <v>966</v>
      </c>
      <c r="Q26" s="1273" t="s">
        <v>3034</v>
      </c>
      <c r="R26" s="1273" t="s">
        <v>3035</v>
      </c>
      <c r="S26" s="1310"/>
      <c r="T26" s="95"/>
      <c r="U26" s="95" t="s">
        <v>2174</v>
      </c>
      <c r="V26" s="95"/>
      <c r="W26" s="95" t="s">
        <v>2174</v>
      </c>
      <c r="X26" s="95"/>
      <c r="Y26" s="95" t="s">
        <v>2174</v>
      </c>
      <c r="Z26" s="95"/>
      <c r="AA26" s="95" t="s">
        <v>2174</v>
      </c>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95"/>
      <c r="CN26" s="95"/>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c r="DY26" s="95"/>
      <c r="DZ26" s="95"/>
      <c r="EA26" s="95"/>
      <c r="EB26" s="95"/>
      <c r="EC26" s="95"/>
      <c r="ED26" s="95"/>
      <c r="EE26" s="95"/>
      <c r="EF26" s="95"/>
      <c r="EG26" s="95"/>
      <c r="EH26" s="95"/>
      <c r="EI26" s="95"/>
      <c r="EJ26" s="95"/>
      <c r="EK26" s="95"/>
      <c r="EL26" s="95"/>
      <c r="EM26" s="95"/>
      <c r="EN26" s="95"/>
      <c r="EO26" s="95"/>
      <c r="EP26" s="95"/>
      <c r="EQ26" s="95"/>
      <c r="ER26" s="95"/>
      <c r="ES26" s="95"/>
      <c r="ET26" s="95"/>
      <c r="EU26" s="95"/>
      <c r="EV26" s="95"/>
      <c r="EW26" s="95"/>
      <c r="EX26" s="95"/>
      <c r="EY26" s="95"/>
      <c r="EZ26" s="95"/>
      <c r="FA26" s="95"/>
      <c r="FB26" s="95"/>
      <c r="FC26" s="95"/>
      <c r="FD26" s="95"/>
      <c r="FE26" s="95"/>
      <c r="FF26" s="95"/>
      <c r="FG26" s="95"/>
      <c r="FH26" s="95"/>
      <c r="FI26" s="95"/>
      <c r="FJ26" s="95"/>
      <c r="FK26" s="95"/>
      <c r="FL26" s="95"/>
      <c r="FM26" s="95"/>
      <c r="FN26" s="95"/>
      <c r="FO26" s="95"/>
      <c r="FP26" s="95"/>
      <c r="FQ26" s="95"/>
      <c r="FR26" s="95"/>
      <c r="FS26" s="95"/>
      <c r="FT26" s="95"/>
      <c r="FU26" s="95"/>
      <c r="FV26" s="95"/>
      <c r="FW26" s="95"/>
      <c r="FX26" s="95"/>
      <c r="FY26" s="95"/>
      <c r="FZ26" s="95"/>
      <c r="GA26" s="95"/>
      <c r="GB26" s="95"/>
      <c r="GC26" s="95"/>
      <c r="GD26" s="95"/>
      <c r="GE26" s="95"/>
      <c r="GF26" s="95"/>
      <c r="GG26" s="95"/>
      <c r="GH26" s="95"/>
      <c r="GI26" s="95"/>
      <c r="GJ26" s="95"/>
      <c r="GK26" s="95"/>
      <c r="GL26" s="95"/>
      <c r="GM26" s="95"/>
      <c r="GN26" s="95"/>
      <c r="GO26" s="95"/>
      <c r="GP26" s="95"/>
      <c r="GQ26" s="95"/>
      <c r="GR26" s="95"/>
      <c r="GS26" s="95"/>
      <c r="GT26" s="95"/>
      <c r="GU26" s="95"/>
      <c r="GV26" s="95"/>
      <c r="GW26" s="95"/>
      <c r="GX26" s="95"/>
      <c r="GY26" s="95"/>
      <c r="GZ26" s="95"/>
      <c r="HA26" s="95"/>
      <c r="HB26" s="95"/>
      <c r="HC26" s="95"/>
      <c r="HD26" s="95"/>
      <c r="HE26" s="95"/>
      <c r="HF26" s="95"/>
      <c r="HG26" s="95"/>
      <c r="HH26" s="95"/>
      <c r="HI26" s="95"/>
      <c r="HJ26" s="95"/>
      <c r="HK26" s="95"/>
      <c r="HL26" s="95"/>
      <c r="HM26" s="95"/>
      <c r="HN26" s="95"/>
      <c r="HO26" s="95"/>
      <c r="HP26" s="95"/>
      <c r="HQ26" s="95"/>
      <c r="HR26" s="95"/>
      <c r="HS26" s="95"/>
      <c r="HT26" s="95"/>
      <c r="HU26" s="95"/>
      <c r="HV26" s="95"/>
      <c r="HW26" s="95"/>
      <c r="HX26" s="95"/>
      <c r="HY26" s="95"/>
      <c r="HZ26" s="95"/>
      <c r="IA26" s="95"/>
      <c r="IB26" s="95"/>
      <c r="IC26" s="95"/>
      <c r="ID26" s="95"/>
      <c r="IE26" s="95"/>
      <c r="IF26" s="95"/>
      <c r="IG26" s="95"/>
      <c r="IH26" s="95"/>
      <c r="II26" s="95"/>
      <c r="IJ26" s="95"/>
      <c r="IK26" s="95"/>
      <c r="IL26" s="95"/>
      <c r="IM26" s="95"/>
      <c r="IN26" s="95"/>
      <c r="IO26" s="95"/>
      <c r="IP26" s="95"/>
      <c r="IQ26" s="95"/>
      <c r="IR26" s="95"/>
      <c r="IS26" s="95"/>
      <c r="IT26" s="95"/>
      <c r="IU26" s="95"/>
    </row>
    <row r="27" spans="1:255">
      <c r="A27" s="1276" t="s">
        <v>3162</v>
      </c>
      <c r="B27" s="1193"/>
      <c r="C27" s="1193"/>
      <c r="D27" s="1193"/>
      <c r="E27" s="875"/>
      <c r="F27" s="1192"/>
      <c r="G27" s="1193"/>
      <c r="H27" s="1193"/>
      <c r="I27" s="1193"/>
      <c r="J27" s="1193"/>
      <c r="K27" s="1277"/>
      <c r="L27" s="1277"/>
      <c r="M27" s="1313">
        <v>1</v>
      </c>
      <c r="N27" s="1192"/>
      <c r="O27" s="1278"/>
      <c r="P27" s="1278"/>
      <c r="Q27" s="1278"/>
      <c r="R27" s="1278">
        <f t="shared" ref="R27:R42" si="0">SUM(O27:Q27)</f>
        <v>0</v>
      </c>
      <c r="S27" s="1313">
        <v>1</v>
      </c>
      <c r="T27" s="95"/>
      <c r="U27" s="95"/>
      <c r="V27" s="95" t="s">
        <v>2174</v>
      </c>
      <c r="W27" s="95"/>
      <c r="X27" s="95"/>
      <c r="Y27" s="95"/>
      <c r="Z27" s="95"/>
      <c r="AA27" s="95"/>
      <c r="AB27" s="95"/>
      <c r="AC27" s="95"/>
      <c r="AD27" s="95"/>
      <c r="AE27" s="95"/>
      <c r="AF27" s="95"/>
      <c r="AG27" s="95"/>
      <c r="AH27" s="95"/>
      <c r="AI27" s="95"/>
      <c r="AJ27" s="95"/>
      <c r="AK27" s="95" t="s">
        <v>2174</v>
      </c>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c r="DT27" s="95"/>
      <c r="DU27" s="95"/>
      <c r="DV27" s="95"/>
      <c r="DW27" s="95"/>
      <c r="DX27" s="95"/>
      <c r="DY27" s="95"/>
      <c r="DZ27" s="95"/>
      <c r="EA27" s="95"/>
      <c r="EB27" s="95"/>
      <c r="EC27" s="95"/>
      <c r="ED27" s="95"/>
      <c r="EE27" s="95"/>
      <c r="EF27" s="95"/>
      <c r="EG27" s="95"/>
      <c r="EH27" s="95"/>
      <c r="EI27" s="95"/>
      <c r="EJ27" s="95"/>
      <c r="EK27" s="95"/>
      <c r="EL27" s="95"/>
      <c r="EM27" s="95"/>
      <c r="EN27" s="95"/>
      <c r="EO27" s="95"/>
      <c r="EP27" s="95"/>
      <c r="EQ27" s="95"/>
      <c r="ER27" s="95"/>
      <c r="ES27" s="95"/>
      <c r="ET27" s="95"/>
      <c r="EU27" s="95"/>
      <c r="EV27" s="95"/>
      <c r="EW27" s="95"/>
      <c r="EX27" s="95"/>
      <c r="EY27" s="95"/>
      <c r="EZ27" s="95"/>
      <c r="FA27" s="95"/>
      <c r="FB27" s="95"/>
      <c r="FC27" s="95"/>
      <c r="FD27" s="95"/>
      <c r="FE27" s="95"/>
      <c r="FF27" s="95"/>
      <c r="FG27" s="95"/>
      <c r="FH27" s="95"/>
      <c r="FI27" s="95"/>
      <c r="FJ27" s="95"/>
      <c r="FK27" s="95"/>
      <c r="FL27" s="95"/>
      <c r="FM27" s="95"/>
      <c r="FN27" s="95"/>
      <c r="FO27" s="95"/>
      <c r="FP27" s="95"/>
      <c r="FQ27" s="95"/>
      <c r="FR27" s="95"/>
      <c r="FS27" s="95"/>
      <c r="FT27" s="95"/>
      <c r="FU27" s="95"/>
      <c r="FV27" s="95"/>
      <c r="FW27" s="95"/>
      <c r="FX27" s="95"/>
      <c r="FY27" s="95"/>
      <c r="FZ27" s="95"/>
      <c r="GA27" s="95"/>
      <c r="GB27" s="95"/>
      <c r="GC27" s="95"/>
      <c r="GD27" s="95"/>
      <c r="GE27" s="95"/>
      <c r="GF27" s="95"/>
      <c r="GG27" s="95"/>
      <c r="GH27" s="95"/>
      <c r="GI27" s="95"/>
      <c r="GJ27" s="95"/>
      <c r="GK27" s="95"/>
      <c r="GL27" s="95"/>
      <c r="GM27" s="95"/>
      <c r="GN27" s="95"/>
      <c r="GO27" s="95"/>
      <c r="GP27" s="95"/>
      <c r="GQ27" s="95"/>
      <c r="GR27" s="95"/>
      <c r="GS27" s="95"/>
      <c r="GT27" s="95"/>
      <c r="GU27" s="95"/>
      <c r="GV27" s="95"/>
      <c r="GW27" s="95"/>
      <c r="GX27" s="95"/>
      <c r="GY27" s="95"/>
      <c r="GZ27" s="95"/>
      <c r="HA27" s="95"/>
      <c r="HB27" s="95"/>
      <c r="HC27" s="95"/>
      <c r="HD27" s="95"/>
      <c r="HE27" s="95"/>
      <c r="HF27" s="95"/>
      <c r="HG27" s="95"/>
      <c r="HH27" s="95"/>
      <c r="HI27" s="95"/>
      <c r="HJ27" s="95"/>
      <c r="HK27" s="95"/>
      <c r="HL27" s="95"/>
      <c r="HM27" s="95"/>
      <c r="HN27" s="95"/>
      <c r="HO27" s="95"/>
      <c r="HP27" s="95"/>
      <c r="HQ27" s="95"/>
      <c r="HR27" s="95"/>
      <c r="HS27" s="95"/>
      <c r="HT27" s="95"/>
      <c r="HU27" s="95"/>
      <c r="HV27" s="95"/>
      <c r="HW27" s="95"/>
      <c r="HX27" s="95"/>
      <c r="HY27" s="95"/>
      <c r="HZ27" s="95"/>
      <c r="IA27" s="95"/>
      <c r="IB27" s="95"/>
      <c r="IC27" s="95"/>
      <c r="ID27" s="95"/>
      <c r="IE27" s="95"/>
      <c r="IF27" s="95"/>
      <c r="IG27" s="95"/>
      <c r="IH27" s="95"/>
      <c r="II27" s="95"/>
      <c r="IJ27" s="95"/>
      <c r="IK27" s="95"/>
      <c r="IL27" s="95"/>
      <c r="IM27" s="95"/>
      <c r="IN27" s="95"/>
      <c r="IO27" s="95"/>
      <c r="IP27" s="95"/>
      <c r="IQ27" s="95"/>
      <c r="IR27" s="95"/>
      <c r="IS27" s="95"/>
      <c r="IT27" s="95"/>
      <c r="IU27" s="95"/>
    </row>
    <row r="28" spans="1:255">
      <c r="A28" s="1276" t="s">
        <v>3163</v>
      </c>
      <c r="B28" s="1193"/>
      <c r="C28" s="1193"/>
      <c r="D28" s="1193"/>
      <c r="E28" s="875"/>
      <c r="F28" s="1192"/>
      <c r="G28" s="1193"/>
      <c r="H28" s="1193"/>
      <c r="I28" s="1193"/>
      <c r="J28" s="1193"/>
      <c r="K28" s="1277"/>
      <c r="L28" s="1277"/>
      <c r="M28" s="1313">
        <v>2</v>
      </c>
      <c r="N28" s="1192" t="s">
        <v>2174</v>
      </c>
      <c r="O28" s="1277"/>
      <c r="P28" s="1277"/>
      <c r="Q28" s="1277"/>
      <c r="R28" s="1277">
        <f t="shared" si="0"/>
        <v>0</v>
      </c>
      <c r="S28" s="1313">
        <v>2</v>
      </c>
      <c r="T28" s="95"/>
      <c r="U28" s="95"/>
      <c r="V28" s="95" t="s">
        <v>2174</v>
      </c>
      <c r="W28" s="95"/>
      <c r="X28" s="95"/>
      <c r="Y28" s="95"/>
      <c r="Z28" s="95"/>
      <c r="AA28" s="95"/>
      <c r="AB28" s="95"/>
      <c r="AC28" s="95"/>
      <c r="AD28" s="95"/>
      <c r="AE28" s="95"/>
      <c r="AF28" s="95"/>
      <c r="AG28" s="95"/>
      <c r="AH28" s="95"/>
      <c r="AI28" s="95"/>
      <c r="AJ28" s="95"/>
      <c r="AK28" s="95" t="s">
        <v>2174</v>
      </c>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95"/>
      <c r="EA28" s="95"/>
      <c r="EB28" s="95"/>
      <c r="EC28" s="95"/>
      <c r="ED28" s="95"/>
      <c r="EE28" s="95"/>
      <c r="EF28" s="95"/>
      <c r="EG28" s="95"/>
      <c r="EH28" s="95"/>
      <c r="EI28" s="95"/>
      <c r="EJ28" s="95"/>
      <c r="EK28" s="95"/>
      <c r="EL28" s="95"/>
      <c r="EM28" s="95"/>
      <c r="EN28" s="95"/>
      <c r="EO28" s="95"/>
      <c r="EP28" s="95"/>
      <c r="EQ28" s="95"/>
      <c r="ER28" s="95"/>
      <c r="ES28" s="95"/>
      <c r="ET28" s="95"/>
      <c r="EU28" s="95"/>
      <c r="EV28" s="95"/>
      <c r="EW28" s="95"/>
      <c r="EX28" s="95"/>
      <c r="EY28" s="95"/>
      <c r="EZ28" s="95"/>
      <c r="FA28" s="95"/>
      <c r="FB28" s="95"/>
      <c r="FC28" s="95"/>
      <c r="FD28" s="95"/>
      <c r="FE28" s="95"/>
      <c r="FF28" s="95"/>
      <c r="FG28" s="95"/>
      <c r="FH28" s="95"/>
      <c r="FI28" s="95"/>
      <c r="FJ28" s="95"/>
      <c r="FK28" s="95"/>
      <c r="FL28" s="95"/>
      <c r="FM28" s="95"/>
      <c r="FN28" s="95"/>
      <c r="FO28" s="95"/>
      <c r="FP28" s="95"/>
      <c r="FQ28" s="95"/>
      <c r="FR28" s="95"/>
      <c r="FS28" s="95"/>
      <c r="FT28" s="95"/>
      <c r="FU28" s="95"/>
      <c r="FV28" s="95"/>
      <c r="FW28" s="95"/>
      <c r="FX28" s="95"/>
      <c r="FY28" s="95"/>
      <c r="FZ28" s="95"/>
      <c r="GA28" s="95"/>
      <c r="GB28" s="95"/>
      <c r="GC28" s="95"/>
      <c r="GD28" s="95"/>
      <c r="GE28" s="95"/>
      <c r="GF28" s="95"/>
      <c r="GG28" s="95"/>
      <c r="GH28" s="95"/>
      <c r="GI28" s="95"/>
      <c r="GJ28" s="95"/>
      <c r="GK28" s="95"/>
      <c r="GL28" s="95"/>
      <c r="GM28" s="95"/>
      <c r="GN28" s="95"/>
      <c r="GO28" s="95"/>
      <c r="GP28" s="95"/>
      <c r="GQ28" s="95"/>
      <c r="GR28" s="95"/>
      <c r="GS28" s="95"/>
      <c r="GT28" s="95"/>
      <c r="GU28" s="95"/>
      <c r="GV28" s="95"/>
      <c r="GW28" s="95"/>
      <c r="GX28" s="95"/>
      <c r="GY28" s="95"/>
      <c r="GZ28" s="95"/>
      <c r="HA28" s="95"/>
      <c r="HB28" s="95"/>
      <c r="HC28" s="95"/>
      <c r="HD28" s="95"/>
      <c r="HE28" s="95"/>
      <c r="HF28" s="95"/>
      <c r="HG28" s="95"/>
      <c r="HH28" s="95"/>
      <c r="HI28" s="95"/>
      <c r="HJ28" s="95"/>
      <c r="HK28" s="95"/>
      <c r="HL28" s="95"/>
      <c r="HM28" s="95"/>
      <c r="HN28" s="95"/>
      <c r="HO28" s="95"/>
      <c r="HP28" s="95"/>
      <c r="HQ28" s="95"/>
      <c r="HR28" s="95"/>
      <c r="HS28" s="95"/>
      <c r="HT28" s="95"/>
      <c r="HU28" s="95"/>
      <c r="HV28" s="95"/>
      <c r="HW28" s="95"/>
      <c r="HX28" s="95"/>
      <c r="HY28" s="95"/>
      <c r="HZ28" s="95"/>
      <c r="IA28" s="95"/>
      <c r="IB28" s="95"/>
      <c r="IC28" s="95"/>
      <c r="ID28" s="95"/>
      <c r="IE28" s="95"/>
      <c r="IF28" s="95"/>
      <c r="IG28" s="95"/>
      <c r="IH28" s="95"/>
      <c r="II28" s="95"/>
      <c r="IJ28" s="95"/>
      <c r="IK28" s="95"/>
      <c r="IL28" s="95"/>
      <c r="IM28" s="95"/>
      <c r="IN28" s="95"/>
      <c r="IO28" s="95"/>
      <c r="IP28" s="95"/>
      <c r="IQ28" s="95"/>
      <c r="IR28" s="95"/>
      <c r="IS28" s="95"/>
      <c r="IT28" s="95"/>
      <c r="IU28" s="95"/>
    </row>
    <row r="29" spans="1:255">
      <c r="A29" s="1276" t="s">
        <v>3164</v>
      </c>
      <c r="B29" s="1193"/>
      <c r="C29" s="1193"/>
      <c r="D29" s="1193"/>
      <c r="E29" s="875"/>
      <c r="F29" s="1192"/>
      <c r="G29" s="1193"/>
      <c r="H29" s="1193"/>
      <c r="I29" s="1193"/>
      <c r="J29" s="1193"/>
      <c r="K29" s="1277"/>
      <c r="L29" s="1277"/>
      <c r="M29" s="1313">
        <v>3</v>
      </c>
      <c r="N29" s="1192"/>
      <c r="O29" s="1277"/>
      <c r="P29" s="1277"/>
      <c r="Q29" s="1277"/>
      <c r="R29" s="1277">
        <f t="shared" si="0"/>
        <v>0</v>
      </c>
      <c r="S29" s="1313">
        <v>3</v>
      </c>
      <c r="T29" s="95"/>
      <c r="U29" s="95"/>
      <c r="V29" s="95" t="s">
        <v>2174</v>
      </c>
      <c r="W29" s="95"/>
      <c r="X29" s="95"/>
      <c r="Y29" s="95"/>
      <c r="Z29" s="95"/>
      <c r="AA29" s="95"/>
      <c r="AB29" s="95"/>
      <c r="AC29" s="95"/>
      <c r="AD29" s="95"/>
      <c r="AE29" s="95"/>
      <c r="AF29" s="95"/>
      <c r="AG29" s="95"/>
      <c r="AH29" s="95"/>
      <c r="AI29" s="95"/>
      <c r="AJ29" s="95"/>
      <c r="AK29" s="95" t="s">
        <v>2174</v>
      </c>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5"/>
      <c r="EF29" s="95"/>
      <c r="EG29" s="95"/>
      <c r="EH29" s="95"/>
      <c r="EI29" s="95"/>
      <c r="EJ29" s="95"/>
      <c r="EK29" s="95"/>
      <c r="EL29" s="95"/>
      <c r="EM29" s="95"/>
      <c r="EN29" s="95"/>
      <c r="EO29" s="95"/>
      <c r="EP29" s="95"/>
      <c r="EQ29" s="95"/>
      <c r="ER29" s="95"/>
      <c r="ES29" s="95"/>
      <c r="ET29" s="95"/>
      <c r="EU29" s="95"/>
      <c r="EV29" s="95"/>
      <c r="EW29" s="95"/>
      <c r="EX29" s="95"/>
      <c r="EY29" s="95"/>
      <c r="EZ29" s="95"/>
      <c r="FA29" s="95"/>
      <c r="FB29" s="95"/>
      <c r="FC29" s="95"/>
      <c r="FD29" s="95"/>
      <c r="FE29" s="95"/>
      <c r="FF29" s="95"/>
      <c r="FG29" s="95"/>
      <c r="FH29" s="95"/>
      <c r="FI29" s="95"/>
      <c r="FJ29" s="95"/>
      <c r="FK29" s="95"/>
      <c r="FL29" s="95"/>
      <c r="FM29" s="95"/>
      <c r="FN29" s="95"/>
      <c r="FO29" s="95"/>
      <c r="FP29" s="95"/>
      <c r="FQ29" s="95"/>
      <c r="FR29" s="95"/>
      <c r="FS29" s="95"/>
      <c r="FT29" s="95"/>
      <c r="FU29" s="95"/>
      <c r="FV29" s="95"/>
      <c r="FW29" s="95"/>
      <c r="FX29" s="95"/>
      <c r="FY29" s="95"/>
      <c r="FZ29" s="95"/>
      <c r="GA29" s="95"/>
      <c r="GB29" s="95"/>
      <c r="GC29" s="95"/>
      <c r="GD29" s="95"/>
      <c r="GE29" s="95"/>
      <c r="GF29" s="95"/>
      <c r="GG29" s="95"/>
      <c r="GH29" s="95"/>
      <c r="GI29" s="95"/>
      <c r="GJ29" s="95"/>
      <c r="GK29" s="95"/>
      <c r="GL29" s="95"/>
      <c r="GM29" s="95"/>
      <c r="GN29" s="95"/>
      <c r="GO29" s="95"/>
      <c r="GP29" s="95"/>
      <c r="GQ29" s="95"/>
      <c r="GR29" s="95"/>
      <c r="GS29" s="95"/>
      <c r="GT29" s="95"/>
      <c r="GU29" s="95"/>
      <c r="GV29" s="95"/>
      <c r="GW29" s="95"/>
      <c r="GX29" s="95"/>
      <c r="GY29" s="95"/>
      <c r="GZ29" s="95"/>
      <c r="HA29" s="95"/>
      <c r="HB29" s="95"/>
      <c r="HC29" s="95"/>
      <c r="HD29" s="95"/>
      <c r="HE29" s="95"/>
      <c r="HF29" s="95"/>
      <c r="HG29" s="95"/>
      <c r="HH29" s="95"/>
      <c r="HI29" s="95"/>
      <c r="HJ29" s="95"/>
      <c r="HK29" s="95"/>
      <c r="HL29" s="95"/>
      <c r="HM29" s="95"/>
      <c r="HN29" s="95"/>
      <c r="HO29" s="95"/>
      <c r="HP29" s="95"/>
      <c r="HQ29" s="95"/>
      <c r="HR29" s="95"/>
      <c r="HS29" s="95"/>
      <c r="HT29" s="95"/>
      <c r="HU29" s="95"/>
      <c r="HV29" s="95"/>
      <c r="HW29" s="95"/>
      <c r="HX29" s="95"/>
      <c r="HY29" s="95"/>
      <c r="HZ29" s="95"/>
      <c r="IA29" s="95"/>
      <c r="IB29" s="95"/>
      <c r="IC29" s="95"/>
      <c r="ID29" s="95"/>
      <c r="IE29" s="95"/>
      <c r="IF29" s="95"/>
      <c r="IG29" s="95"/>
      <c r="IH29" s="95"/>
      <c r="II29" s="95"/>
      <c r="IJ29" s="95"/>
      <c r="IK29" s="95"/>
      <c r="IL29" s="95"/>
      <c r="IM29" s="95"/>
      <c r="IN29" s="95"/>
      <c r="IO29" s="95"/>
      <c r="IP29" s="95"/>
      <c r="IQ29" s="95"/>
      <c r="IR29" s="95"/>
      <c r="IS29" s="95"/>
      <c r="IT29" s="95"/>
      <c r="IU29" s="95"/>
    </row>
    <row r="30" spans="1:255">
      <c r="A30" s="1276" t="s">
        <v>3165</v>
      </c>
      <c r="B30" s="1193"/>
      <c r="C30" s="1193"/>
      <c r="D30" s="1193"/>
      <c r="E30" s="875"/>
      <c r="F30" s="1192"/>
      <c r="G30" s="1193"/>
      <c r="H30" s="1193"/>
      <c r="I30" s="1193"/>
      <c r="J30" s="1193"/>
      <c r="K30" s="1277"/>
      <c r="L30" s="1277"/>
      <c r="M30" s="1313">
        <v>4</v>
      </c>
      <c r="N30" s="1192"/>
      <c r="O30" s="1277"/>
      <c r="P30" s="1277"/>
      <c r="Q30" s="1277"/>
      <c r="R30" s="1277">
        <f t="shared" si="0"/>
        <v>0</v>
      </c>
      <c r="S30" s="1313">
        <v>4</v>
      </c>
      <c r="T30" s="95"/>
      <c r="U30" s="95"/>
      <c r="V30" s="95" t="s">
        <v>2174</v>
      </c>
      <c r="W30" s="95"/>
      <c r="X30" s="95"/>
      <c r="Y30" s="95"/>
      <c r="Z30" s="95"/>
      <c r="AA30" s="95"/>
      <c r="AB30" s="95"/>
      <c r="AC30" s="95"/>
      <c r="AD30" s="95"/>
      <c r="AE30" s="95"/>
      <c r="AF30" s="95"/>
      <c r="AG30" s="95"/>
      <c r="AH30" s="95"/>
      <c r="AI30" s="95"/>
      <c r="AJ30" s="95"/>
      <c r="AK30" s="95" t="s">
        <v>2174</v>
      </c>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row>
    <row r="31" spans="1:255">
      <c r="A31" s="1276" t="s">
        <v>3166</v>
      </c>
      <c r="B31" s="1193"/>
      <c r="C31" s="1193"/>
      <c r="D31" s="1193"/>
      <c r="E31" s="875"/>
      <c r="F31" s="1192"/>
      <c r="G31" s="1193"/>
      <c r="H31" s="1193"/>
      <c r="I31" s="1193"/>
      <c r="J31" s="1193"/>
      <c r="K31" s="1277"/>
      <c r="L31" s="1277"/>
      <c r="M31" s="1313">
        <v>5</v>
      </c>
      <c r="N31" s="1192"/>
      <c r="O31" s="1277"/>
      <c r="P31" s="1277"/>
      <c r="Q31" s="1277"/>
      <c r="R31" s="1277">
        <f t="shared" si="0"/>
        <v>0</v>
      </c>
      <c r="S31" s="1313">
        <v>5</v>
      </c>
      <c r="T31" s="95"/>
      <c r="U31" s="95"/>
      <c r="V31" s="95" t="s">
        <v>2174</v>
      </c>
      <c r="W31" s="95"/>
      <c r="X31" s="95"/>
      <c r="Y31" s="95"/>
      <c r="Z31" s="95"/>
      <c r="AA31" s="95"/>
      <c r="AB31" s="95"/>
      <c r="AC31" s="95"/>
      <c r="AD31" s="95"/>
      <c r="AE31" s="95"/>
      <c r="AF31" s="95"/>
      <c r="AG31" s="95"/>
      <c r="AH31" s="95"/>
      <c r="AI31" s="95"/>
      <c r="AJ31" s="95"/>
      <c r="AK31" s="95" t="s">
        <v>2174</v>
      </c>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c r="CK31" s="95"/>
      <c r="CL31" s="95"/>
      <c r="CM31" s="95"/>
      <c r="CN31" s="95"/>
      <c r="CO31" s="95"/>
      <c r="CP31" s="95"/>
      <c r="CQ31" s="95"/>
      <c r="CR31" s="95"/>
      <c r="CS31" s="95"/>
      <c r="CT31" s="95"/>
      <c r="CU31" s="95"/>
      <c r="CV31" s="95"/>
      <c r="CW31" s="95"/>
      <c r="CX31" s="95"/>
      <c r="CY31" s="95"/>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95"/>
      <c r="EA31" s="95"/>
      <c r="EB31" s="95"/>
      <c r="EC31" s="95"/>
      <c r="ED31" s="95"/>
      <c r="EE31" s="95"/>
      <c r="EF31" s="95"/>
      <c r="EG31" s="95"/>
      <c r="EH31" s="95"/>
      <c r="EI31" s="95"/>
      <c r="EJ31" s="95"/>
      <c r="EK31" s="95"/>
      <c r="EL31" s="95"/>
      <c r="EM31" s="95"/>
      <c r="EN31" s="95"/>
      <c r="EO31" s="95"/>
      <c r="EP31" s="95"/>
      <c r="EQ31" s="95"/>
      <c r="ER31" s="95"/>
      <c r="ES31" s="95"/>
      <c r="ET31" s="95"/>
      <c r="EU31" s="95"/>
      <c r="EV31" s="95"/>
      <c r="EW31" s="95"/>
      <c r="EX31" s="95"/>
      <c r="EY31" s="95"/>
      <c r="EZ31" s="95"/>
      <c r="FA31" s="95"/>
      <c r="FB31" s="95"/>
      <c r="FC31" s="95"/>
      <c r="FD31" s="95"/>
      <c r="FE31" s="95"/>
      <c r="FF31" s="95"/>
      <c r="FG31" s="95"/>
      <c r="FH31" s="95"/>
      <c r="FI31" s="95"/>
      <c r="FJ31" s="95"/>
      <c r="FK31" s="95"/>
      <c r="FL31" s="95"/>
      <c r="FM31" s="95"/>
      <c r="FN31" s="95"/>
      <c r="FO31" s="95"/>
      <c r="FP31" s="95"/>
      <c r="FQ31" s="95"/>
      <c r="FR31" s="95"/>
      <c r="FS31" s="95"/>
      <c r="FT31" s="95"/>
      <c r="FU31" s="95"/>
      <c r="FV31" s="95"/>
      <c r="FW31" s="95"/>
      <c r="FX31" s="95"/>
      <c r="FY31" s="95"/>
      <c r="FZ31" s="95"/>
      <c r="GA31" s="95"/>
      <c r="GB31" s="95"/>
      <c r="GC31" s="95"/>
      <c r="GD31" s="95"/>
      <c r="GE31" s="95"/>
      <c r="GF31" s="95"/>
      <c r="GG31" s="95"/>
      <c r="GH31" s="95"/>
      <c r="GI31" s="95"/>
      <c r="GJ31" s="95"/>
      <c r="GK31" s="95"/>
      <c r="GL31" s="95"/>
      <c r="GM31" s="95"/>
      <c r="GN31" s="95"/>
      <c r="GO31" s="95"/>
      <c r="GP31" s="95"/>
      <c r="GQ31" s="95"/>
      <c r="GR31" s="95"/>
      <c r="GS31" s="95"/>
      <c r="GT31" s="95"/>
      <c r="GU31" s="95"/>
      <c r="GV31" s="95"/>
      <c r="GW31" s="95"/>
      <c r="GX31" s="95"/>
      <c r="GY31" s="95"/>
      <c r="GZ31" s="95"/>
      <c r="HA31" s="95"/>
      <c r="HB31" s="95"/>
      <c r="HC31" s="95"/>
      <c r="HD31" s="95"/>
      <c r="HE31" s="95"/>
      <c r="HF31" s="95"/>
      <c r="HG31" s="95"/>
      <c r="HH31" s="95"/>
      <c r="HI31" s="95"/>
      <c r="HJ31" s="95"/>
      <c r="HK31" s="95"/>
      <c r="HL31" s="95"/>
      <c r="HM31" s="95"/>
      <c r="HN31" s="95"/>
      <c r="HO31" s="95"/>
      <c r="HP31" s="95"/>
      <c r="HQ31" s="95"/>
      <c r="HR31" s="95"/>
      <c r="HS31" s="95"/>
      <c r="HT31" s="95"/>
      <c r="HU31" s="95"/>
      <c r="HV31" s="95"/>
      <c r="HW31" s="95"/>
      <c r="HX31" s="95"/>
      <c r="HY31" s="95"/>
      <c r="HZ31" s="95"/>
      <c r="IA31" s="95"/>
      <c r="IB31" s="95"/>
      <c r="IC31" s="95"/>
      <c r="ID31" s="95"/>
      <c r="IE31" s="95"/>
      <c r="IF31" s="95"/>
      <c r="IG31" s="95"/>
      <c r="IH31" s="95"/>
      <c r="II31" s="95"/>
      <c r="IJ31" s="95"/>
      <c r="IK31" s="95"/>
      <c r="IL31" s="95"/>
      <c r="IM31" s="95"/>
      <c r="IN31" s="95"/>
      <c r="IO31" s="95"/>
      <c r="IP31" s="95"/>
      <c r="IQ31" s="95"/>
      <c r="IR31" s="95"/>
      <c r="IS31" s="95"/>
      <c r="IT31" s="95"/>
      <c r="IU31" s="95"/>
    </row>
    <row r="32" spans="1:255">
      <c r="A32" s="1276" t="s">
        <v>3167</v>
      </c>
      <c r="B32" s="1193"/>
      <c r="C32" s="1193"/>
      <c r="D32" s="1193"/>
      <c r="E32" s="875"/>
      <c r="F32" s="1192"/>
      <c r="G32" s="1193"/>
      <c r="H32" s="1193"/>
      <c r="I32" s="1193"/>
      <c r="J32" s="1193"/>
      <c r="K32" s="1277"/>
      <c r="L32" s="1277"/>
      <c r="M32" s="1313">
        <v>6</v>
      </c>
      <c r="N32" s="1192"/>
      <c r="O32" s="1277"/>
      <c r="P32" s="1277"/>
      <c r="Q32" s="1277"/>
      <c r="R32" s="1277">
        <f t="shared" si="0"/>
        <v>0</v>
      </c>
      <c r="S32" s="1313">
        <v>6</v>
      </c>
      <c r="T32" s="95"/>
      <c r="U32" s="95"/>
      <c r="V32" s="95" t="s">
        <v>2174</v>
      </c>
      <c r="W32" s="95"/>
      <c r="X32" s="95"/>
      <c r="Y32" s="95"/>
      <c r="Z32" s="95"/>
      <c r="AA32" s="95"/>
      <c r="AB32" s="95"/>
      <c r="AC32" s="95"/>
      <c r="AD32" s="95"/>
      <c r="AE32" s="95"/>
      <c r="AF32" s="95"/>
      <c r="AG32" s="95"/>
      <c r="AH32" s="95"/>
      <c r="AI32" s="95"/>
      <c r="AJ32" s="95"/>
      <c r="AK32" s="95" t="s">
        <v>2174</v>
      </c>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95"/>
      <c r="CN32" s="95"/>
      <c r="CO32" s="95"/>
      <c r="CP32" s="95"/>
      <c r="CQ32" s="95"/>
      <c r="CR32" s="95"/>
      <c r="CS32" s="95"/>
      <c r="CT32" s="95"/>
      <c r="CU32" s="95"/>
      <c r="CV32" s="95"/>
      <c r="CW32" s="95"/>
      <c r="CX32" s="95"/>
      <c r="CY32" s="95"/>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95"/>
      <c r="EA32" s="95"/>
      <c r="EB32" s="95"/>
      <c r="EC32" s="95"/>
      <c r="ED32" s="95"/>
      <c r="EE32" s="95"/>
      <c r="EF32" s="95"/>
      <c r="EG32" s="95"/>
      <c r="EH32" s="95"/>
      <c r="EI32" s="95"/>
      <c r="EJ32" s="95"/>
      <c r="EK32" s="95"/>
      <c r="EL32" s="95"/>
      <c r="EM32" s="95"/>
      <c r="EN32" s="95"/>
      <c r="EO32" s="95"/>
      <c r="EP32" s="95"/>
      <c r="EQ32" s="95"/>
      <c r="ER32" s="95"/>
      <c r="ES32" s="95"/>
      <c r="ET32" s="95"/>
      <c r="EU32" s="95"/>
      <c r="EV32" s="95"/>
      <c r="EW32" s="95"/>
      <c r="EX32" s="95"/>
      <c r="EY32" s="95"/>
      <c r="EZ32" s="95"/>
      <c r="FA32" s="95"/>
      <c r="FB32" s="95"/>
      <c r="FC32" s="95"/>
      <c r="FD32" s="95"/>
      <c r="FE32" s="95"/>
      <c r="FF32" s="95"/>
      <c r="FG32" s="95"/>
      <c r="FH32" s="95"/>
      <c r="FI32" s="95"/>
      <c r="FJ32" s="95"/>
      <c r="FK32" s="95"/>
      <c r="FL32" s="95"/>
      <c r="FM32" s="95"/>
      <c r="FN32" s="95"/>
      <c r="FO32" s="95"/>
      <c r="FP32" s="95"/>
      <c r="FQ32" s="95"/>
      <c r="FR32" s="95"/>
      <c r="FS32" s="95"/>
      <c r="FT32" s="95"/>
      <c r="FU32" s="95"/>
      <c r="FV32" s="95"/>
      <c r="FW32" s="95"/>
      <c r="FX32" s="95"/>
      <c r="FY32" s="95"/>
      <c r="FZ32" s="95"/>
      <c r="GA32" s="95"/>
      <c r="GB32" s="95"/>
      <c r="GC32" s="95"/>
      <c r="GD32" s="95"/>
      <c r="GE32" s="95"/>
      <c r="GF32" s="95"/>
      <c r="GG32" s="95"/>
      <c r="GH32" s="95"/>
      <c r="GI32" s="95"/>
      <c r="GJ32" s="95"/>
      <c r="GK32" s="95"/>
      <c r="GL32" s="95"/>
      <c r="GM32" s="95"/>
      <c r="GN32" s="95"/>
      <c r="GO32" s="95"/>
      <c r="GP32" s="95"/>
      <c r="GQ32" s="95"/>
      <c r="GR32" s="95"/>
      <c r="GS32" s="95"/>
      <c r="GT32" s="95"/>
      <c r="GU32" s="95"/>
      <c r="GV32" s="95"/>
      <c r="GW32" s="95"/>
      <c r="GX32" s="95"/>
      <c r="GY32" s="95"/>
      <c r="GZ32" s="95"/>
      <c r="HA32" s="95"/>
      <c r="HB32" s="95"/>
      <c r="HC32" s="95"/>
      <c r="HD32" s="95"/>
      <c r="HE32" s="95"/>
      <c r="HF32" s="95"/>
      <c r="HG32" s="95"/>
      <c r="HH32" s="95"/>
      <c r="HI32" s="95"/>
      <c r="HJ32" s="95"/>
      <c r="HK32" s="95"/>
      <c r="HL32" s="95"/>
      <c r="HM32" s="95"/>
      <c r="HN32" s="95"/>
      <c r="HO32" s="95"/>
      <c r="HP32" s="95"/>
      <c r="HQ32" s="95"/>
      <c r="HR32" s="95"/>
      <c r="HS32" s="95"/>
      <c r="HT32" s="95"/>
      <c r="HU32" s="95"/>
      <c r="HV32" s="95"/>
      <c r="HW32" s="95"/>
      <c r="HX32" s="95"/>
      <c r="HY32" s="95"/>
      <c r="HZ32" s="95"/>
      <c r="IA32" s="95"/>
      <c r="IB32" s="95"/>
      <c r="IC32" s="95"/>
      <c r="ID32" s="95"/>
      <c r="IE32" s="95"/>
      <c r="IF32" s="95"/>
      <c r="IG32" s="95"/>
      <c r="IH32" s="95"/>
      <c r="II32" s="95"/>
      <c r="IJ32" s="95"/>
      <c r="IK32" s="95"/>
      <c r="IL32" s="95"/>
      <c r="IM32" s="95"/>
      <c r="IN32" s="95"/>
      <c r="IO32" s="95"/>
      <c r="IP32" s="95"/>
      <c r="IQ32" s="95"/>
      <c r="IR32" s="95"/>
      <c r="IS32" s="95"/>
      <c r="IT32" s="95"/>
      <c r="IU32" s="95"/>
    </row>
    <row r="33" spans="1:255">
      <c r="A33" s="1276" t="s">
        <v>3168</v>
      </c>
      <c r="B33" s="1193"/>
      <c r="C33" s="1193"/>
      <c r="D33" s="1193"/>
      <c r="E33" s="875"/>
      <c r="F33" s="1192"/>
      <c r="G33" s="1193"/>
      <c r="H33" s="1193"/>
      <c r="I33" s="1193"/>
      <c r="J33" s="1193"/>
      <c r="K33" s="1277"/>
      <c r="L33" s="1277"/>
      <c r="M33" s="1313">
        <v>7</v>
      </c>
      <c r="N33" s="1192"/>
      <c r="O33" s="1277"/>
      <c r="P33" s="1277"/>
      <c r="Q33" s="1277"/>
      <c r="R33" s="1277">
        <f t="shared" si="0"/>
        <v>0</v>
      </c>
      <c r="S33" s="1313">
        <v>7</v>
      </c>
      <c r="T33" s="95"/>
      <c r="U33" s="95"/>
      <c r="V33" s="95" t="s">
        <v>2174</v>
      </c>
      <c r="W33" s="95"/>
      <c r="X33" s="95"/>
      <c r="Y33" s="95"/>
      <c r="Z33" s="95"/>
      <c r="AA33" s="95"/>
      <c r="AB33" s="95"/>
      <c r="AC33" s="95"/>
      <c r="AD33" s="95"/>
      <c r="AE33" s="95"/>
      <c r="AF33" s="95"/>
      <c r="AG33" s="95"/>
      <c r="AH33" s="95"/>
      <c r="AI33" s="95"/>
      <c r="AJ33" s="95"/>
      <c r="AK33" s="95" t="s">
        <v>1683</v>
      </c>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95"/>
      <c r="DR33" s="95"/>
      <c r="DS33" s="95"/>
      <c r="DT33" s="95"/>
      <c r="DU33" s="95"/>
      <c r="DV33" s="95"/>
      <c r="DW33" s="95"/>
      <c r="DX33" s="95"/>
      <c r="DY33" s="95"/>
      <c r="DZ33" s="95"/>
      <c r="EA33" s="95"/>
      <c r="EB33" s="95"/>
      <c r="EC33" s="95"/>
      <c r="ED33" s="95"/>
      <c r="EE33" s="95"/>
      <c r="EF33" s="95"/>
      <c r="EG33" s="95"/>
      <c r="EH33" s="95"/>
      <c r="EI33" s="95"/>
      <c r="EJ33" s="95"/>
      <c r="EK33" s="95"/>
      <c r="EL33" s="95"/>
      <c r="EM33" s="95"/>
      <c r="EN33" s="95"/>
      <c r="EO33" s="95"/>
      <c r="EP33" s="95"/>
      <c r="EQ33" s="95"/>
      <c r="ER33" s="95"/>
      <c r="ES33" s="95"/>
      <c r="ET33" s="95"/>
      <c r="EU33" s="95"/>
      <c r="EV33" s="95"/>
      <c r="EW33" s="95"/>
      <c r="EX33" s="95"/>
      <c r="EY33" s="95"/>
      <c r="EZ33" s="95"/>
      <c r="FA33" s="95"/>
      <c r="FB33" s="95"/>
      <c r="FC33" s="95"/>
      <c r="FD33" s="95"/>
      <c r="FE33" s="95"/>
      <c r="FF33" s="95"/>
      <c r="FG33" s="95"/>
      <c r="FH33" s="95"/>
      <c r="FI33" s="95"/>
      <c r="FJ33" s="95"/>
      <c r="FK33" s="95"/>
      <c r="FL33" s="95"/>
      <c r="FM33" s="95"/>
      <c r="FN33" s="95"/>
      <c r="FO33" s="95"/>
      <c r="FP33" s="95"/>
      <c r="FQ33" s="95"/>
      <c r="FR33" s="95"/>
      <c r="FS33" s="95"/>
      <c r="FT33" s="95"/>
      <c r="FU33" s="95"/>
      <c r="FV33" s="95"/>
      <c r="FW33" s="95"/>
      <c r="FX33" s="95"/>
      <c r="FY33" s="95"/>
      <c r="FZ33" s="95"/>
      <c r="GA33" s="95"/>
      <c r="GB33" s="95"/>
      <c r="GC33" s="95"/>
      <c r="GD33" s="95"/>
      <c r="GE33" s="95"/>
      <c r="GF33" s="95"/>
      <c r="GG33" s="95"/>
      <c r="GH33" s="95"/>
      <c r="GI33" s="95"/>
      <c r="GJ33" s="95"/>
      <c r="GK33" s="95"/>
      <c r="GL33" s="95"/>
      <c r="GM33" s="95"/>
      <c r="GN33" s="95"/>
      <c r="GO33" s="95"/>
      <c r="GP33" s="95"/>
      <c r="GQ33" s="95"/>
      <c r="GR33" s="95"/>
      <c r="GS33" s="95"/>
      <c r="GT33" s="95"/>
      <c r="GU33" s="95"/>
      <c r="GV33" s="95"/>
      <c r="GW33" s="95"/>
      <c r="GX33" s="95"/>
      <c r="GY33" s="95"/>
      <c r="GZ33" s="95"/>
      <c r="HA33" s="95"/>
      <c r="HB33" s="95"/>
      <c r="HC33" s="95"/>
      <c r="HD33" s="95"/>
      <c r="HE33" s="95"/>
      <c r="HF33" s="95"/>
      <c r="HG33" s="95"/>
      <c r="HH33" s="95"/>
      <c r="HI33" s="95"/>
      <c r="HJ33" s="95"/>
      <c r="HK33" s="95"/>
      <c r="HL33" s="95"/>
      <c r="HM33" s="95"/>
      <c r="HN33" s="95"/>
      <c r="HO33" s="95"/>
      <c r="HP33" s="95"/>
      <c r="HQ33" s="95"/>
      <c r="HR33" s="95"/>
      <c r="HS33" s="95"/>
      <c r="HT33" s="95"/>
      <c r="HU33" s="95"/>
      <c r="HV33" s="95"/>
      <c r="HW33" s="95"/>
      <c r="HX33" s="95"/>
      <c r="HY33" s="95"/>
      <c r="HZ33" s="95"/>
      <c r="IA33" s="95"/>
      <c r="IB33" s="95"/>
      <c r="IC33" s="95"/>
      <c r="ID33" s="95"/>
      <c r="IE33" s="95"/>
      <c r="IF33" s="95"/>
      <c r="IG33" s="95"/>
      <c r="IH33" s="95"/>
      <c r="II33" s="95"/>
      <c r="IJ33" s="95"/>
      <c r="IK33" s="95"/>
      <c r="IL33" s="95"/>
      <c r="IM33" s="95"/>
      <c r="IN33" s="95"/>
      <c r="IO33" s="95"/>
      <c r="IP33" s="95"/>
      <c r="IQ33" s="95"/>
      <c r="IR33" s="95"/>
      <c r="IS33" s="95"/>
      <c r="IT33" s="95"/>
      <c r="IU33" s="95"/>
    </row>
    <row r="34" spans="1:255">
      <c r="A34" s="1276" t="s">
        <v>3169</v>
      </c>
      <c r="B34" s="1193"/>
      <c r="C34" s="1193"/>
      <c r="D34" s="1193"/>
      <c r="E34" s="875"/>
      <c r="F34" s="1192"/>
      <c r="G34" s="1193"/>
      <c r="H34" s="1193"/>
      <c r="I34" s="1193"/>
      <c r="J34" s="1193"/>
      <c r="K34" s="1277"/>
      <c r="L34" s="1277"/>
      <c r="M34" s="1313">
        <v>8</v>
      </c>
      <c r="N34" s="1192"/>
      <c r="O34" s="1277"/>
      <c r="P34" s="1277"/>
      <c r="Q34" s="1277"/>
      <c r="R34" s="1277">
        <f t="shared" si="0"/>
        <v>0</v>
      </c>
      <c r="S34" s="1313">
        <v>8</v>
      </c>
      <c r="T34" s="95" t="s">
        <v>2174</v>
      </c>
      <c r="U34" s="95" t="s">
        <v>2174</v>
      </c>
      <c r="V34" s="95" t="s">
        <v>2174</v>
      </c>
      <c r="W34" s="95"/>
      <c r="X34" s="95"/>
      <c r="Y34" s="95"/>
      <c r="Z34" s="95" t="s">
        <v>2174</v>
      </c>
      <c r="AA34" s="95" t="s">
        <v>2174</v>
      </c>
      <c r="AB34" s="95" t="s">
        <v>2174</v>
      </c>
      <c r="AC34" s="95" t="s">
        <v>2174</v>
      </c>
      <c r="AD34" s="95" t="s">
        <v>2174</v>
      </c>
      <c r="AE34" s="95" t="s">
        <v>2174</v>
      </c>
      <c r="AF34" s="95" t="s">
        <v>2174</v>
      </c>
      <c r="AG34" s="95" t="s">
        <v>2174</v>
      </c>
      <c r="AH34" s="95" t="s">
        <v>2174</v>
      </c>
      <c r="AI34" s="95" t="s">
        <v>2174</v>
      </c>
      <c r="AJ34" s="95" t="s">
        <v>2174</v>
      </c>
      <c r="AK34" s="95" t="s">
        <v>2174</v>
      </c>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95"/>
      <c r="EA34" s="95"/>
      <c r="EB34" s="95"/>
      <c r="EC34" s="95"/>
      <c r="ED34" s="95"/>
      <c r="EE34" s="95"/>
      <c r="EF34" s="95"/>
      <c r="EG34" s="95"/>
      <c r="EH34" s="95"/>
      <c r="EI34" s="95"/>
      <c r="EJ34" s="95"/>
      <c r="EK34" s="95"/>
      <c r="EL34" s="95"/>
      <c r="EM34" s="95"/>
      <c r="EN34" s="95"/>
      <c r="EO34" s="95"/>
      <c r="EP34" s="95"/>
      <c r="EQ34" s="95"/>
      <c r="ER34" s="95"/>
      <c r="ES34" s="95"/>
      <c r="ET34" s="95"/>
      <c r="EU34" s="95"/>
      <c r="EV34" s="95"/>
      <c r="EW34" s="95"/>
      <c r="EX34" s="95"/>
      <c r="EY34" s="95"/>
      <c r="EZ34" s="95"/>
      <c r="FA34" s="95"/>
      <c r="FB34" s="95"/>
      <c r="FC34" s="95"/>
      <c r="FD34" s="95"/>
      <c r="FE34" s="95"/>
      <c r="FF34" s="95"/>
      <c r="FG34" s="95"/>
      <c r="FH34" s="95"/>
      <c r="FI34" s="95"/>
      <c r="FJ34" s="95"/>
      <c r="FK34" s="95"/>
      <c r="FL34" s="95"/>
      <c r="FM34" s="95"/>
      <c r="FN34" s="95"/>
      <c r="FO34" s="95"/>
      <c r="FP34" s="95"/>
      <c r="FQ34" s="95"/>
      <c r="FR34" s="95"/>
      <c r="FS34" s="95"/>
      <c r="FT34" s="95"/>
      <c r="FU34" s="95"/>
      <c r="FV34" s="95"/>
      <c r="FW34" s="95"/>
      <c r="FX34" s="95"/>
      <c r="FY34" s="95"/>
      <c r="FZ34" s="95"/>
      <c r="GA34" s="95"/>
      <c r="GB34" s="95"/>
      <c r="GC34" s="95"/>
      <c r="GD34" s="95"/>
      <c r="GE34" s="95"/>
      <c r="GF34" s="95"/>
      <c r="GG34" s="95"/>
      <c r="GH34" s="95"/>
      <c r="GI34" s="95"/>
      <c r="GJ34" s="95"/>
      <c r="GK34" s="95"/>
      <c r="GL34" s="95"/>
      <c r="GM34" s="95"/>
      <c r="GN34" s="95"/>
      <c r="GO34" s="95"/>
      <c r="GP34" s="95"/>
      <c r="GQ34" s="95"/>
      <c r="GR34" s="95"/>
      <c r="GS34" s="95"/>
      <c r="GT34" s="95"/>
      <c r="GU34" s="95"/>
      <c r="GV34" s="95"/>
      <c r="GW34" s="95"/>
      <c r="GX34" s="95"/>
      <c r="GY34" s="95"/>
      <c r="GZ34" s="95"/>
      <c r="HA34" s="95"/>
      <c r="HB34" s="95"/>
      <c r="HC34" s="95"/>
      <c r="HD34" s="95"/>
      <c r="HE34" s="95"/>
      <c r="HF34" s="95"/>
      <c r="HG34" s="95"/>
      <c r="HH34" s="95"/>
      <c r="HI34" s="95"/>
      <c r="HJ34" s="95"/>
      <c r="HK34" s="95"/>
      <c r="HL34" s="95"/>
      <c r="HM34" s="95"/>
      <c r="HN34" s="95"/>
      <c r="HO34" s="95"/>
      <c r="HP34" s="95"/>
      <c r="HQ34" s="95"/>
      <c r="HR34" s="95"/>
      <c r="HS34" s="95"/>
      <c r="HT34" s="95"/>
      <c r="HU34" s="95"/>
      <c r="HV34" s="95"/>
      <c r="HW34" s="95"/>
      <c r="HX34" s="95"/>
      <c r="HY34" s="95"/>
      <c r="HZ34" s="95"/>
      <c r="IA34" s="95"/>
      <c r="IB34" s="95"/>
      <c r="IC34" s="95"/>
      <c r="ID34" s="95"/>
      <c r="IE34" s="95"/>
      <c r="IF34" s="95"/>
      <c r="IG34" s="95"/>
      <c r="IH34" s="95"/>
      <c r="II34" s="95"/>
      <c r="IJ34" s="95"/>
      <c r="IK34" s="95"/>
      <c r="IL34" s="95"/>
      <c r="IM34" s="95"/>
      <c r="IN34" s="95"/>
      <c r="IO34" s="95"/>
      <c r="IP34" s="95"/>
      <c r="IQ34" s="95"/>
      <c r="IR34" s="95"/>
      <c r="IS34" s="95"/>
      <c r="IT34" s="95"/>
      <c r="IU34" s="95"/>
    </row>
    <row r="35" spans="1:255">
      <c r="A35" s="1276" t="s">
        <v>3170</v>
      </c>
      <c r="B35" s="1193"/>
      <c r="C35" s="1193"/>
      <c r="D35" s="1193"/>
      <c r="E35" s="875"/>
      <c r="F35" s="1192"/>
      <c r="G35" s="1193"/>
      <c r="H35" s="1193"/>
      <c r="I35" s="1193"/>
      <c r="J35" s="1193"/>
      <c r="K35" s="1277"/>
      <c r="L35" s="1277"/>
      <c r="M35" s="1313">
        <v>9</v>
      </c>
      <c r="N35" s="1192"/>
      <c r="O35" s="1277"/>
      <c r="P35" s="1277"/>
      <c r="Q35" s="1277"/>
      <c r="R35" s="1277">
        <f t="shared" si="0"/>
        <v>0</v>
      </c>
      <c r="S35" s="1313">
        <v>9</v>
      </c>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95"/>
      <c r="CO35" s="95"/>
      <c r="CP35" s="95"/>
      <c r="CQ35" s="95"/>
      <c r="CR35" s="95"/>
      <c r="CS35" s="95"/>
      <c r="CT35" s="95"/>
      <c r="CU35" s="95"/>
      <c r="CV35" s="95"/>
      <c r="CW35" s="95"/>
      <c r="CX35" s="95"/>
      <c r="CY35" s="95"/>
      <c r="CZ35" s="95"/>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95"/>
      <c r="EA35" s="95"/>
      <c r="EB35" s="95"/>
      <c r="EC35" s="95"/>
      <c r="ED35" s="95"/>
      <c r="EE35" s="95"/>
      <c r="EF35" s="95"/>
      <c r="EG35" s="95"/>
      <c r="EH35" s="95"/>
      <c r="EI35" s="95"/>
      <c r="EJ35" s="95"/>
      <c r="EK35" s="95"/>
      <c r="EL35" s="95"/>
      <c r="EM35" s="95"/>
      <c r="EN35" s="95"/>
      <c r="EO35" s="95"/>
      <c r="EP35" s="95"/>
      <c r="EQ35" s="95"/>
      <c r="ER35" s="95"/>
      <c r="ES35" s="95"/>
      <c r="ET35" s="95"/>
      <c r="EU35" s="95"/>
      <c r="EV35" s="95"/>
      <c r="EW35" s="95"/>
      <c r="EX35" s="95"/>
      <c r="EY35" s="95"/>
      <c r="EZ35" s="95"/>
      <c r="FA35" s="95"/>
      <c r="FB35" s="95"/>
      <c r="FC35" s="95"/>
      <c r="FD35" s="95"/>
      <c r="FE35" s="95"/>
      <c r="FF35" s="95"/>
      <c r="FG35" s="95"/>
      <c r="FH35" s="95"/>
      <c r="FI35" s="95"/>
      <c r="FJ35" s="95"/>
      <c r="FK35" s="95"/>
      <c r="FL35" s="95"/>
      <c r="FM35" s="95"/>
      <c r="FN35" s="95"/>
      <c r="FO35" s="95"/>
      <c r="FP35" s="95"/>
      <c r="FQ35" s="95"/>
      <c r="FR35" s="95"/>
      <c r="FS35" s="95"/>
      <c r="FT35" s="95"/>
      <c r="FU35" s="95"/>
      <c r="FV35" s="95"/>
      <c r="FW35" s="95"/>
      <c r="FX35" s="95"/>
      <c r="FY35" s="95"/>
      <c r="FZ35" s="95"/>
      <c r="GA35" s="95"/>
      <c r="GB35" s="95"/>
      <c r="GC35" s="95"/>
      <c r="GD35" s="95"/>
      <c r="GE35" s="95"/>
      <c r="GF35" s="95"/>
      <c r="GG35" s="95"/>
      <c r="GH35" s="95"/>
      <c r="GI35" s="95"/>
      <c r="GJ35" s="95"/>
      <c r="GK35" s="95"/>
      <c r="GL35" s="95"/>
      <c r="GM35" s="95"/>
      <c r="GN35" s="95"/>
      <c r="GO35" s="95"/>
      <c r="GP35" s="95"/>
      <c r="GQ35" s="95"/>
      <c r="GR35" s="95"/>
      <c r="GS35" s="95"/>
      <c r="GT35" s="95"/>
      <c r="GU35" s="95"/>
      <c r="GV35" s="95"/>
      <c r="GW35" s="95"/>
      <c r="GX35" s="95"/>
      <c r="GY35" s="95"/>
      <c r="GZ35" s="95"/>
      <c r="HA35" s="95"/>
      <c r="HB35" s="95"/>
      <c r="HC35" s="95"/>
      <c r="HD35" s="95"/>
      <c r="HE35" s="95"/>
      <c r="HF35" s="95"/>
      <c r="HG35" s="95"/>
      <c r="HH35" s="95"/>
      <c r="HI35" s="95"/>
      <c r="HJ35" s="95"/>
      <c r="HK35" s="95"/>
      <c r="HL35" s="95"/>
      <c r="HM35" s="95"/>
      <c r="HN35" s="95"/>
      <c r="HO35" s="95"/>
      <c r="HP35" s="95"/>
      <c r="HQ35" s="95"/>
      <c r="HR35" s="95"/>
      <c r="HS35" s="95"/>
      <c r="HT35" s="95"/>
      <c r="HU35" s="95"/>
      <c r="HV35" s="95"/>
      <c r="HW35" s="95"/>
      <c r="HX35" s="95"/>
      <c r="HY35" s="95"/>
      <c r="HZ35" s="95"/>
      <c r="IA35" s="95"/>
      <c r="IB35" s="95"/>
      <c r="IC35" s="95"/>
      <c r="ID35" s="95"/>
      <c r="IE35" s="95"/>
      <c r="IF35" s="95"/>
      <c r="IG35" s="95"/>
      <c r="IH35" s="95"/>
      <c r="II35" s="95"/>
      <c r="IJ35" s="95"/>
      <c r="IK35" s="95"/>
      <c r="IL35" s="95"/>
      <c r="IM35" s="95"/>
      <c r="IN35" s="95"/>
      <c r="IO35" s="95"/>
      <c r="IP35" s="95"/>
      <c r="IQ35" s="95"/>
      <c r="IR35" s="95"/>
      <c r="IS35" s="95"/>
      <c r="IT35" s="95"/>
      <c r="IU35" s="95"/>
    </row>
    <row r="36" spans="1:255">
      <c r="A36" s="1276" t="s">
        <v>803</v>
      </c>
      <c r="B36" s="1193"/>
      <c r="C36" s="1193"/>
      <c r="D36" s="1193"/>
      <c r="E36" s="875"/>
      <c r="F36" s="1192"/>
      <c r="G36" s="1193"/>
      <c r="H36" s="1193"/>
      <c r="I36" s="1193"/>
      <c r="J36" s="1193"/>
      <c r="K36" s="1277"/>
      <c r="L36" s="1277"/>
      <c r="M36" s="1313">
        <v>10</v>
      </c>
      <c r="N36" s="1192"/>
      <c r="O36" s="1277"/>
      <c r="P36" s="1277"/>
      <c r="Q36" s="1277"/>
      <c r="R36" s="1277">
        <f t="shared" si="0"/>
        <v>0</v>
      </c>
      <c r="S36" s="1313">
        <v>10</v>
      </c>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95"/>
      <c r="CN36" s="95"/>
      <c r="CO36" s="95"/>
      <c r="CP36" s="95"/>
      <c r="CQ36" s="95"/>
      <c r="CR36" s="95"/>
      <c r="CS36" s="95"/>
      <c r="CT36" s="95"/>
      <c r="CU36" s="95"/>
      <c r="CV36" s="95"/>
      <c r="CW36" s="95"/>
      <c r="CX36" s="95"/>
      <c r="CY36" s="95"/>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95"/>
      <c r="EA36" s="95"/>
      <c r="EB36" s="95"/>
      <c r="EC36" s="95"/>
      <c r="ED36" s="95"/>
      <c r="EE36" s="95"/>
      <c r="EF36" s="95"/>
      <c r="EG36" s="95"/>
      <c r="EH36" s="95"/>
      <c r="EI36" s="95"/>
      <c r="EJ36" s="95"/>
      <c r="EK36" s="95"/>
      <c r="EL36" s="95"/>
      <c r="EM36" s="95"/>
      <c r="EN36" s="95"/>
      <c r="EO36" s="95"/>
      <c r="EP36" s="95"/>
      <c r="EQ36" s="95"/>
      <c r="ER36" s="95"/>
      <c r="ES36" s="95"/>
      <c r="ET36" s="95"/>
      <c r="EU36" s="95"/>
      <c r="EV36" s="95"/>
      <c r="EW36" s="95"/>
      <c r="EX36" s="95"/>
      <c r="EY36" s="95"/>
      <c r="EZ36" s="95"/>
      <c r="FA36" s="95"/>
      <c r="FB36" s="95"/>
      <c r="FC36" s="95"/>
      <c r="FD36" s="95"/>
      <c r="FE36" s="95"/>
      <c r="FF36" s="95"/>
      <c r="FG36" s="95"/>
      <c r="FH36" s="95"/>
      <c r="FI36" s="95"/>
      <c r="FJ36" s="95"/>
      <c r="FK36" s="95"/>
      <c r="FL36" s="95"/>
      <c r="FM36" s="95"/>
      <c r="FN36" s="95"/>
      <c r="FO36" s="95"/>
      <c r="FP36" s="95"/>
      <c r="FQ36" s="95"/>
      <c r="FR36" s="95"/>
      <c r="FS36" s="95"/>
      <c r="FT36" s="95"/>
      <c r="FU36" s="95"/>
      <c r="FV36" s="95"/>
      <c r="FW36" s="95"/>
      <c r="FX36" s="95"/>
      <c r="FY36" s="95"/>
      <c r="FZ36" s="95"/>
      <c r="GA36" s="95"/>
      <c r="GB36" s="95"/>
      <c r="GC36" s="95"/>
      <c r="GD36" s="95"/>
      <c r="GE36" s="95"/>
      <c r="GF36" s="95"/>
      <c r="GG36" s="95"/>
      <c r="GH36" s="95"/>
      <c r="GI36" s="95"/>
      <c r="GJ36" s="95"/>
      <c r="GK36" s="95"/>
      <c r="GL36" s="95"/>
      <c r="GM36" s="95"/>
      <c r="GN36" s="95"/>
      <c r="GO36" s="95"/>
      <c r="GP36" s="95"/>
      <c r="GQ36" s="95"/>
      <c r="GR36" s="95"/>
      <c r="GS36" s="95"/>
      <c r="GT36" s="95"/>
      <c r="GU36" s="95"/>
      <c r="GV36" s="95"/>
      <c r="GW36" s="95"/>
      <c r="GX36" s="95"/>
      <c r="GY36" s="95"/>
      <c r="GZ36" s="95"/>
      <c r="HA36" s="95"/>
      <c r="HB36" s="95"/>
      <c r="HC36" s="95"/>
      <c r="HD36" s="95"/>
      <c r="HE36" s="95"/>
      <c r="HF36" s="95"/>
      <c r="HG36" s="95"/>
      <c r="HH36" s="95"/>
      <c r="HI36" s="95"/>
      <c r="HJ36" s="95"/>
      <c r="HK36" s="95"/>
      <c r="HL36" s="95"/>
      <c r="HM36" s="95"/>
      <c r="HN36" s="95"/>
      <c r="HO36" s="95"/>
      <c r="HP36" s="95"/>
      <c r="HQ36" s="95"/>
      <c r="HR36" s="95"/>
      <c r="HS36" s="95"/>
      <c r="HT36" s="95"/>
      <c r="HU36" s="95"/>
      <c r="HV36" s="95"/>
      <c r="HW36" s="95"/>
      <c r="HX36" s="95"/>
      <c r="HY36" s="95"/>
      <c r="HZ36" s="95"/>
      <c r="IA36" s="95"/>
      <c r="IB36" s="95"/>
      <c r="IC36" s="95"/>
      <c r="ID36" s="95"/>
      <c r="IE36" s="95"/>
      <c r="IF36" s="95"/>
      <c r="IG36" s="95"/>
      <c r="IH36" s="95"/>
      <c r="II36" s="95"/>
      <c r="IJ36" s="95"/>
      <c r="IK36" s="95"/>
      <c r="IL36" s="95"/>
      <c r="IM36" s="95"/>
      <c r="IN36" s="95"/>
      <c r="IO36" s="95"/>
      <c r="IP36" s="95"/>
      <c r="IQ36" s="95"/>
      <c r="IR36" s="95"/>
      <c r="IS36" s="95"/>
      <c r="IT36" s="95"/>
      <c r="IU36" s="95"/>
    </row>
    <row r="37" spans="1:255">
      <c r="A37" s="1276" t="s">
        <v>804</v>
      </c>
      <c r="B37" s="1193"/>
      <c r="C37" s="1193"/>
      <c r="D37" s="1193"/>
      <c r="E37" s="875"/>
      <c r="F37" s="1192"/>
      <c r="G37" s="1193"/>
      <c r="H37" s="1193"/>
      <c r="I37" s="1193"/>
      <c r="J37" s="1193"/>
      <c r="K37" s="1277"/>
      <c r="L37" s="1277"/>
      <c r="M37" s="1313">
        <v>11</v>
      </c>
      <c r="N37" s="1192"/>
      <c r="O37" s="1277"/>
      <c r="P37" s="1277"/>
      <c r="Q37" s="1277"/>
      <c r="R37" s="1277">
        <f t="shared" si="0"/>
        <v>0</v>
      </c>
      <c r="S37" s="1313">
        <v>11</v>
      </c>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c r="CK37" s="95"/>
      <c r="CL37" s="95"/>
      <c r="CM37" s="95"/>
      <c r="CN37" s="95"/>
      <c r="CO37" s="95"/>
      <c r="CP37" s="95"/>
      <c r="CQ37" s="95"/>
      <c r="CR37" s="95"/>
      <c r="CS37" s="95"/>
      <c r="CT37" s="95"/>
      <c r="CU37" s="95"/>
      <c r="CV37" s="95"/>
      <c r="CW37" s="95"/>
      <c r="CX37" s="95"/>
      <c r="CY37" s="95"/>
      <c r="CZ37" s="95"/>
      <c r="DA37" s="95"/>
      <c r="DB37" s="95"/>
      <c r="DC37" s="95"/>
      <c r="DD37" s="95"/>
      <c r="DE37" s="95"/>
      <c r="DF37" s="95"/>
      <c r="DG37" s="95"/>
      <c r="DH37" s="95"/>
      <c r="DI37" s="95"/>
      <c r="DJ37" s="95"/>
      <c r="DK37" s="95"/>
      <c r="DL37" s="95"/>
      <c r="DM37" s="95"/>
      <c r="DN37" s="95"/>
      <c r="DO37" s="95"/>
      <c r="DP37" s="95"/>
      <c r="DQ37" s="95"/>
      <c r="DR37" s="95"/>
      <c r="DS37" s="95"/>
      <c r="DT37" s="95"/>
      <c r="DU37" s="95"/>
      <c r="DV37" s="95"/>
      <c r="DW37" s="95"/>
      <c r="DX37" s="95"/>
      <c r="DY37" s="95"/>
      <c r="DZ37" s="95"/>
      <c r="EA37" s="95"/>
      <c r="EB37" s="95"/>
      <c r="EC37" s="95"/>
      <c r="ED37" s="95"/>
      <c r="EE37" s="95"/>
      <c r="EF37" s="95"/>
      <c r="EG37" s="95"/>
      <c r="EH37" s="95"/>
      <c r="EI37" s="95"/>
      <c r="EJ37" s="95"/>
      <c r="EK37" s="95"/>
      <c r="EL37" s="95"/>
      <c r="EM37" s="95"/>
      <c r="EN37" s="95"/>
      <c r="EO37" s="95"/>
      <c r="EP37" s="95"/>
      <c r="EQ37" s="95"/>
      <c r="ER37" s="95"/>
      <c r="ES37" s="95"/>
      <c r="ET37" s="95"/>
      <c r="EU37" s="95"/>
      <c r="EV37" s="95"/>
      <c r="EW37" s="95"/>
      <c r="EX37" s="95"/>
      <c r="EY37" s="95"/>
      <c r="EZ37" s="95"/>
      <c r="FA37" s="95"/>
      <c r="FB37" s="95"/>
      <c r="FC37" s="95"/>
      <c r="FD37" s="95"/>
      <c r="FE37" s="95"/>
      <c r="FF37" s="95"/>
      <c r="FG37" s="95"/>
      <c r="FH37" s="95"/>
      <c r="FI37" s="95"/>
      <c r="FJ37" s="95"/>
      <c r="FK37" s="95"/>
      <c r="FL37" s="95"/>
      <c r="FM37" s="95"/>
      <c r="FN37" s="95"/>
      <c r="FO37" s="95"/>
      <c r="FP37" s="95"/>
      <c r="FQ37" s="95"/>
      <c r="FR37" s="95"/>
      <c r="FS37" s="95"/>
      <c r="FT37" s="95"/>
      <c r="FU37" s="95"/>
      <c r="FV37" s="95"/>
      <c r="FW37" s="95"/>
      <c r="FX37" s="95"/>
      <c r="FY37" s="95"/>
      <c r="FZ37" s="95"/>
      <c r="GA37" s="95"/>
      <c r="GB37" s="95"/>
      <c r="GC37" s="95"/>
      <c r="GD37" s="95"/>
      <c r="GE37" s="95"/>
      <c r="GF37" s="95"/>
      <c r="GG37" s="95"/>
      <c r="GH37" s="95"/>
      <c r="GI37" s="95"/>
      <c r="GJ37" s="95"/>
      <c r="GK37" s="95"/>
      <c r="GL37" s="95"/>
      <c r="GM37" s="95"/>
      <c r="GN37" s="95"/>
      <c r="GO37" s="95"/>
      <c r="GP37" s="95"/>
      <c r="GQ37" s="95"/>
      <c r="GR37" s="95"/>
      <c r="GS37" s="95"/>
      <c r="GT37" s="95"/>
      <c r="GU37" s="95"/>
      <c r="GV37" s="95"/>
      <c r="GW37" s="95"/>
      <c r="GX37" s="95"/>
      <c r="GY37" s="95"/>
      <c r="GZ37" s="95"/>
      <c r="HA37" s="95"/>
      <c r="HB37" s="95"/>
      <c r="HC37" s="95"/>
      <c r="HD37" s="95"/>
      <c r="HE37" s="95"/>
      <c r="HF37" s="95"/>
      <c r="HG37" s="95"/>
      <c r="HH37" s="95"/>
      <c r="HI37" s="95"/>
      <c r="HJ37" s="95"/>
      <c r="HK37" s="95"/>
      <c r="HL37" s="95"/>
      <c r="HM37" s="95"/>
      <c r="HN37" s="95"/>
      <c r="HO37" s="95"/>
      <c r="HP37" s="95"/>
      <c r="HQ37" s="95"/>
      <c r="HR37" s="95"/>
      <c r="HS37" s="95"/>
      <c r="HT37" s="95"/>
      <c r="HU37" s="95"/>
      <c r="HV37" s="95"/>
      <c r="HW37" s="95"/>
      <c r="HX37" s="95"/>
      <c r="HY37" s="95"/>
      <c r="HZ37" s="95"/>
      <c r="IA37" s="95"/>
      <c r="IB37" s="95"/>
      <c r="IC37" s="95"/>
      <c r="ID37" s="95"/>
      <c r="IE37" s="95"/>
      <c r="IF37" s="95"/>
      <c r="IG37" s="95"/>
      <c r="IH37" s="95"/>
      <c r="II37" s="95"/>
      <c r="IJ37" s="95"/>
      <c r="IK37" s="95"/>
      <c r="IL37" s="95"/>
      <c r="IM37" s="95"/>
      <c r="IN37" s="95"/>
      <c r="IO37" s="95"/>
      <c r="IP37" s="95"/>
      <c r="IQ37" s="95"/>
      <c r="IR37" s="95"/>
      <c r="IS37" s="95"/>
      <c r="IT37" s="95"/>
      <c r="IU37" s="95"/>
    </row>
    <row r="38" spans="1:255">
      <c r="A38" s="1276" t="s">
        <v>805</v>
      </c>
      <c r="B38" s="1193"/>
      <c r="C38" s="1193"/>
      <c r="D38" s="1193"/>
      <c r="E38" s="875"/>
      <c r="F38" s="1192"/>
      <c r="G38" s="1193"/>
      <c r="H38" s="1193"/>
      <c r="I38" s="1193"/>
      <c r="J38" s="1193"/>
      <c r="K38" s="1277"/>
      <c r="L38" s="1277"/>
      <c r="M38" s="1313">
        <v>12</v>
      </c>
      <c r="N38" s="1192"/>
      <c r="O38" s="1277"/>
      <c r="P38" s="1277"/>
      <c r="Q38" s="1277"/>
      <c r="R38" s="1277">
        <f t="shared" si="0"/>
        <v>0</v>
      </c>
      <c r="S38" s="1313">
        <v>12</v>
      </c>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95"/>
      <c r="CN38" s="95"/>
      <c r="CO38" s="95"/>
      <c r="CP38" s="95"/>
      <c r="CQ38" s="95"/>
      <c r="CR38" s="95"/>
      <c r="CS38" s="95"/>
      <c r="CT38" s="95"/>
      <c r="CU38" s="95"/>
      <c r="CV38" s="95"/>
      <c r="CW38" s="95"/>
      <c r="CX38" s="95"/>
      <c r="CY38" s="95"/>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95"/>
      <c r="EA38" s="95"/>
      <c r="EB38" s="95"/>
      <c r="EC38" s="95"/>
      <c r="ED38" s="95"/>
      <c r="EE38" s="95"/>
      <c r="EF38" s="95"/>
      <c r="EG38" s="95"/>
      <c r="EH38" s="95"/>
      <c r="EI38" s="95"/>
      <c r="EJ38" s="95"/>
      <c r="EK38" s="95"/>
      <c r="EL38" s="95"/>
      <c r="EM38" s="95"/>
      <c r="EN38" s="95"/>
      <c r="EO38" s="95"/>
      <c r="EP38" s="95"/>
      <c r="EQ38" s="95"/>
      <c r="ER38" s="95"/>
      <c r="ES38" s="95"/>
      <c r="ET38" s="95"/>
      <c r="EU38" s="95"/>
      <c r="EV38" s="95"/>
      <c r="EW38" s="95"/>
      <c r="EX38" s="95"/>
      <c r="EY38" s="95"/>
      <c r="EZ38" s="95"/>
      <c r="FA38" s="95"/>
      <c r="FB38" s="95"/>
      <c r="FC38" s="95"/>
      <c r="FD38" s="95"/>
      <c r="FE38" s="95"/>
      <c r="FF38" s="95"/>
      <c r="FG38" s="95"/>
      <c r="FH38" s="95"/>
      <c r="FI38" s="95"/>
      <c r="FJ38" s="95"/>
      <c r="FK38" s="95"/>
      <c r="FL38" s="95"/>
      <c r="FM38" s="95"/>
      <c r="FN38" s="95"/>
      <c r="FO38" s="95"/>
      <c r="FP38" s="95"/>
      <c r="FQ38" s="95"/>
      <c r="FR38" s="95"/>
      <c r="FS38" s="95"/>
      <c r="FT38" s="95"/>
      <c r="FU38" s="95"/>
      <c r="FV38" s="95"/>
      <c r="FW38" s="95"/>
      <c r="FX38" s="95"/>
      <c r="FY38" s="95"/>
      <c r="FZ38" s="95"/>
      <c r="GA38" s="95"/>
      <c r="GB38" s="95"/>
      <c r="GC38" s="95"/>
      <c r="GD38" s="95"/>
      <c r="GE38" s="95"/>
      <c r="GF38" s="95"/>
      <c r="GG38" s="95"/>
      <c r="GH38" s="95"/>
      <c r="GI38" s="95"/>
      <c r="GJ38" s="95"/>
      <c r="GK38" s="95"/>
      <c r="GL38" s="95"/>
      <c r="GM38" s="95"/>
      <c r="GN38" s="95"/>
      <c r="GO38" s="95"/>
      <c r="GP38" s="95"/>
      <c r="GQ38" s="95"/>
      <c r="GR38" s="95"/>
      <c r="GS38" s="95"/>
      <c r="GT38" s="95"/>
      <c r="GU38" s="95"/>
      <c r="GV38" s="95"/>
      <c r="GW38" s="95"/>
      <c r="GX38" s="95"/>
      <c r="GY38" s="95"/>
      <c r="GZ38" s="95"/>
      <c r="HA38" s="95"/>
      <c r="HB38" s="95"/>
      <c r="HC38" s="95"/>
      <c r="HD38" s="95"/>
      <c r="HE38" s="95"/>
      <c r="HF38" s="95"/>
      <c r="HG38" s="95"/>
      <c r="HH38" s="95"/>
      <c r="HI38" s="95"/>
      <c r="HJ38" s="95"/>
      <c r="HK38" s="95"/>
      <c r="HL38" s="95"/>
      <c r="HM38" s="95"/>
      <c r="HN38" s="95"/>
      <c r="HO38" s="95"/>
      <c r="HP38" s="95"/>
      <c r="HQ38" s="95"/>
      <c r="HR38" s="95"/>
      <c r="HS38" s="95"/>
      <c r="HT38" s="95"/>
      <c r="HU38" s="95"/>
      <c r="HV38" s="95"/>
      <c r="HW38" s="95"/>
      <c r="HX38" s="95"/>
      <c r="HY38" s="95"/>
      <c r="HZ38" s="95"/>
      <c r="IA38" s="95"/>
      <c r="IB38" s="95"/>
      <c r="IC38" s="95"/>
      <c r="ID38" s="95"/>
      <c r="IE38" s="95"/>
      <c r="IF38" s="95"/>
      <c r="IG38" s="95"/>
      <c r="IH38" s="95"/>
      <c r="II38" s="95"/>
      <c r="IJ38" s="95"/>
      <c r="IK38" s="95"/>
      <c r="IL38" s="95"/>
      <c r="IM38" s="95"/>
      <c r="IN38" s="95"/>
      <c r="IO38" s="95"/>
      <c r="IP38" s="95"/>
      <c r="IQ38" s="95"/>
      <c r="IR38" s="95"/>
      <c r="IS38" s="95"/>
      <c r="IT38" s="95"/>
      <c r="IU38" s="95"/>
    </row>
    <row r="39" spans="1:255">
      <c r="A39" s="1276" t="s">
        <v>806</v>
      </c>
      <c r="B39" s="1193"/>
      <c r="C39" s="1193"/>
      <c r="D39" s="1193"/>
      <c r="E39" s="875"/>
      <c r="F39" s="1192"/>
      <c r="G39" s="1193"/>
      <c r="H39" s="1193"/>
      <c r="I39" s="1193"/>
      <c r="J39" s="1193"/>
      <c r="K39" s="1277"/>
      <c r="L39" s="1277"/>
      <c r="M39" s="1313">
        <v>13</v>
      </c>
      <c r="N39" s="1192"/>
      <c r="O39" s="1277"/>
      <c r="P39" s="1277"/>
      <c r="Q39" s="1277"/>
      <c r="R39" s="1277">
        <f t="shared" si="0"/>
        <v>0</v>
      </c>
      <c r="S39" s="1313">
        <v>13</v>
      </c>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95"/>
      <c r="EA39" s="95"/>
      <c r="EB39" s="95"/>
      <c r="EC39" s="95"/>
      <c r="ED39" s="95"/>
      <c r="EE39" s="95"/>
      <c r="EF39" s="95"/>
      <c r="EG39" s="95"/>
      <c r="EH39" s="95"/>
      <c r="EI39" s="95"/>
      <c r="EJ39" s="95"/>
      <c r="EK39" s="95"/>
      <c r="EL39" s="95"/>
      <c r="EM39" s="95"/>
      <c r="EN39" s="95"/>
      <c r="EO39" s="95"/>
      <c r="EP39" s="95"/>
      <c r="EQ39" s="95"/>
      <c r="ER39" s="95"/>
      <c r="ES39" s="95"/>
      <c r="ET39" s="95"/>
      <c r="EU39" s="95"/>
      <c r="EV39" s="95"/>
      <c r="EW39" s="95"/>
      <c r="EX39" s="95"/>
      <c r="EY39" s="95"/>
      <c r="EZ39" s="95"/>
      <c r="FA39" s="95"/>
      <c r="FB39" s="95"/>
      <c r="FC39" s="95"/>
      <c r="FD39" s="95"/>
      <c r="FE39" s="95"/>
      <c r="FF39" s="95"/>
      <c r="FG39" s="95"/>
      <c r="FH39" s="95"/>
      <c r="FI39" s="95"/>
      <c r="FJ39" s="95"/>
      <c r="FK39" s="95"/>
      <c r="FL39" s="95"/>
      <c r="FM39" s="95"/>
      <c r="FN39" s="95"/>
      <c r="FO39" s="95"/>
      <c r="FP39" s="95"/>
      <c r="FQ39" s="95"/>
      <c r="FR39" s="95"/>
      <c r="FS39" s="95"/>
      <c r="FT39" s="95"/>
      <c r="FU39" s="95"/>
      <c r="FV39" s="95"/>
      <c r="FW39" s="95"/>
      <c r="FX39" s="95"/>
      <c r="FY39" s="95"/>
      <c r="FZ39" s="95"/>
      <c r="GA39" s="95"/>
      <c r="GB39" s="95"/>
      <c r="GC39" s="95"/>
      <c r="GD39" s="95"/>
      <c r="GE39" s="95"/>
      <c r="GF39" s="95"/>
      <c r="GG39" s="95"/>
      <c r="GH39" s="95"/>
      <c r="GI39" s="95"/>
      <c r="GJ39" s="95"/>
      <c r="GK39" s="95"/>
      <c r="GL39" s="95"/>
      <c r="GM39" s="95"/>
      <c r="GN39" s="95"/>
      <c r="GO39" s="95"/>
      <c r="GP39" s="95"/>
      <c r="GQ39" s="95"/>
      <c r="GR39" s="95"/>
      <c r="GS39" s="95"/>
      <c r="GT39" s="95"/>
      <c r="GU39" s="95"/>
      <c r="GV39" s="95"/>
      <c r="GW39" s="95"/>
      <c r="GX39" s="95"/>
      <c r="GY39" s="95"/>
      <c r="GZ39" s="95"/>
      <c r="HA39" s="95"/>
      <c r="HB39" s="95"/>
      <c r="HC39" s="95"/>
      <c r="HD39" s="95"/>
      <c r="HE39" s="95"/>
      <c r="HF39" s="95"/>
      <c r="HG39" s="95"/>
      <c r="HH39" s="95"/>
      <c r="HI39" s="95"/>
      <c r="HJ39" s="95"/>
      <c r="HK39" s="95"/>
      <c r="HL39" s="95"/>
      <c r="HM39" s="95"/>
      <c r="HN39" s="95"/>
      <c r="HO39" s="95"/>
      <c r="HP39" s="95"/>
      <c r="HQ39" s="95"/>
      <c r="HR39" s="95"/>
      <c r="HS39" s="95"/>
      <c r="HT39" s="95"/>
      <c r="HU39" s="95"/>
      <c r="HV39" s="95"/>
      <c r="HW39" s="95"/>
      <c r="HX39" s="95"/>
      <c r="HY39" s="95"/>
      <c r="HZ39" s="95"/>
      <c r="IA39" s="95"/>
      <c r="IB39" s="95"/>
      <c r="IC39" s="95"/>
      <c r="ID39" s="95"/>
      <c r="IE39" s="95"/>
      <c r="IF39" s="95"/>
      <c r="IG39" s="95"/>
      <c r="IH39" s="95"/>
      <c r="II39" s="95"/>
      <c r="IJ39" s="95"/>
      <c r="IK39" s="95"/>
      <c r="IL39" s="95"/>
      <c r="IM39" s="95"/>
      <c r="IN39" s="95"/>
      <c r="IO39" s="95"/>
      <c r="IP39" s="95"/>
      <c r="IQ39" s="95"/>
      <c r="IR39" s="95"/>
      <c r="IS39" s="95"/>
      <c r="IT39" s="95"/>
      <c r="IU39" s="95"/>
    </row>
    <row r="40" spans="1:255">
      <c r="A40" s="1276" t="s">
        <v>807</v>
      </c>
      <c r="B40" s="1193"/>
      <c r="C40" s="1193"/>
      <c r="D40" s="1193"/>
      <c r="E40" s="875"/>
      <c r="F40" s="1192"/>
      <c r="G40" s="1193"/>
      <c r="H40" s="1193"/>
      <c r="I40" s="1193"/>
      <c r="J40" s="1193"/>
      <c r="K40" s="1277"/>
      <c r="L40" s="1277"/>
      <c r="M40" s="1313">
        <v>14</v>
      </c>
      <c r="N40" s="1192"/>
      <c r="O40" s="1277"/>
      <c r="P40" s="1277"/>
      <c r="Q40" s="1277"/>
      <c r="R40" s="1277">
        <f t="shared" si="0"/>
        <v>0</v>
      </c>
      <c r="S40" s="1313">
        <v>14</v>
      </c>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c r="EX40" s="95"/>
      <c r="EY40" s="95"/>
      <c r="EZ40" s="95"/>
      <c r="FA40" s="95"/>
      <c r="FB40" s="95"/>
      <c r="FC40" s="95"/>
      <c r="FD40" s="95"/>
      <c r="FE40" s="95"/>
      <c r="FF40" s="95"/>
      <c r="FG40" s="95"/>
      <c r="FH40" s="95"/>
      <c r="FI40" s="95"/>
      <c r="FJ40" s="95"/>
      <c r="FK40" s="95"/>
      <c r="FL40" s="95"/>
      <c r="FM40" s="95"/>
      <c r="FN40" s="95"/>
      <c r="FO40" s="95"/>
      <c r="FP40" s="95"/>
      <c r="FQ40" s="95"/>
      <c r="FR40" s="95"/>
      <c r="FS40" s="95"/>
      <c r="FT40" s="95"/>
      <c r="FU40" s="95"/>
      <c r="FV40" s="95"/>
      <c r="FW40" s="95"/>
      <c r="FX40" s="95"/>
      <c r="FY40" s="95"/>
      <c r="FZ40" s="95"/>
      <c r="GA40" s="95"/>
      <c r="GB40" s="95"/>
      <c r="GC40" s="95"/>
      <c r="GD40" s="95"/>
      <c r="GE40" s="95"/>
      <c r="GF40" s="95"/>
      <c r="GG40" s="95"/>
      <c r="GH40" s="95"/>
      <c r="GI40" s="95"/>
      <c r="GJ40" s="95"/>
      <c r="GK40" s="95"/>
      <c r="GL40" s="95"/>
      <c r="GM40" s="95"/>
      <c r="GN40" s="95"/>
      <c r="GO40" s="95"/>
      <c r="GP40" s="95"/>
      <c r="GQ40" s="95"/>
      <c r="GR40" s="95"/>
      <c r="GS40" s="95"/>
      <c r="GT40" s="95"/>
      <c r="GU40" s="95"/>
      <c r="GV40" s="95"/>
      <c r="GW40" s="95"/>
      <c r="GX40" s="95"/>
      <c r="GY40" s="95"/>
      <c r="GZ40" s="95"/>
      <c r="HA40" s="95"/>
      <c r="HB40" s="95"/>
      <c r="HC40" s="95"/>
      <c r="HD40" s="95"/>
      <c r="HE40" s="95"/>
      <c r="HF40" s="95"/>
      <c r="HG40" s="95"/>
      <c r="HH40" s="95"/>
      <c r="HI40" s="95"/>
      <c r="HJ40" s="95"/>
      <c r="HK40" s="95"/>
      <c r="HL40" s="95"/>
      <c r="HM40" s="95"/>
      <c r="HN40" s="95"/>
      <c r="HO40" s="95"/>
      <c r="HP40" s="95"/>
      <c r="HQ40" s="95"/>
      <c r="HR40" s="95"/>
      <c r="HS40" s="95"/>
      <c r="HT40" s="95"/>
      <c r="HU40" s="95"/>
      <c r="HV40" s="95"/>
      <c r="HW40" s="95"/>
      <c r="HX40" s="95"/>
      <c r="HY40" s="95"/>
      <c r="HZ40" s="95"/>
      <c r="IA40" s="95"/>
      <c r="IB40" s="95"/>
      <c r="IC40" s="95"/>
      <c r="ID40" s="95"/>
      <c r="IE40" s="95"/>
      <c r="IF40" s="95"/>
      <c r="IG40" s="95"/>
      <c r="IH40" s="95"/>
      <c r="II40" s="95"/>
      <c r="IJ40" s="95"/>
      <c r="IK40" s="95"/>
      <c r="IL40" s="95"/>
      <c r="IM40" s="95"/>
      <c r="IN40" s="95"/>
      <c r="IO40" s="95"/>
      <c r="IP40" s="95"/>
      <c r="IQ40" s="95"/>
      <c r="IR40" s="95"/>
      <c r="IS40" s="95"/>
      <c r="IT40" s="95"/>
      <c r="IU40" s="95"/>
    </row>
    <row r="41" spans="1:255">
      <c r="A41" s="1276" t="s">
        <v>808</v>
      </c>
      <c r="B41" s="1193"/>
      <c r="C41" s="1193"/>
      <c r="D41" s="1193"/>
      <c r="E41" s="875"/>
      <c r="F41" s="1192"/>
      <c r="G41" s="1193"/>
      <c r="H41" s="1193"/>
      <c r="I41" s="1193"/>
      <c r="J41" s="1193"/>
      <c r="K41" s="1277"/>
      <c r="L41" s="1277"/>
      <c r="M41" s="1313">
        <v>15</v>
      </c>
      <c r="N41" s="1192"/>
      <c r="O41" s="1277"/>
      <c r="P41" s="1277"/>
      <c r="Q41" s="1277"/>
      <c r="R41" s="1277">
        <f t="shared" si="0"/>
        <v>0</v>
      </c>
      <c r="S41" s="1313">
        <v>15</v>
      </c>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c r="HW41" s="95"/>
      <c r="HX41" s="95"/>
      <c r="HY41" s="95"/>
      <c r="HZ41" s="95"/>
      <c r="IA41" s="95"/>
      <c r="IB41" s="95"/>
      <c r="IC41" s="95"/>
      <c r="ID41" s="95"/>
      <c r="IE41" s="95"/>
      <c r="IF41" s="95"/>
      <c r="IG41" s="95"/>
      <c r="IH41" s="95"/>
      <c r="II41" s="95"/>
      <c r="IJ41" s="95"/>
      <c r="IK41" s="95"/>
      <c r="IL41" s="95"/>
      <c r="IM41" s="95"/>
      <c r="IN41" s="95"/>
      <c r="IO41" s="95"/>
      <c r="IP41" s="95"/>
      <c r="IQ41" s="95"/>
      <c r="IR41" s="95"/>
      <c r="IS41" s="95"/>
      <c r="IT41" s="95"/>
      <c r="IU41" s="95"/>
    </row>
    <row r="42" spans="1:255">
      <c r="A42" s="1276" t="s">
        <v>809</v>
      </c>
      <c r="B42" s="1193" t="s">
        <v>1584</v>
      </c>
      <c r="C42" s="1193"/>
      <c r="D42" s="1193"/>
      <c r="E42" s="875"/>
      <c r="F42" s="1192"/>
      <c r="G42" s="1193"/>
      <c r="H42" s="1193"/>
      <c r="I42" s="1193"/>
      <c r="J42" s="1193"/>
      <c r="K42" s="1277"/>
      <c r="L42" s="1277"/>
      <c r="M42" s="1313">
        <v>16</v>
      </c>
      <c r="N42" s="1192"/>
      <c r="O42" s="1277"/>
      <c r="P42" s="1277"/>
      <c r="Q42" s="1277"/>
      <c r="R42" s="1277">
        <f t="shared" si="0"/>
        <v>0</v>
      </c>
      <c r="S42" s="1313">
        <v>16</v>
      </c>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c r="CK42" s="95"/>
      <c r="CL42" s="95"/>
      <c r="CM42" s="95"/>
      <c r="CN42" s="95"/>
      <c r="CO42" s="95"/>
      <c r="CP42" s="95"/>
      <c r="CQ42" s="95"/>
      <c r="CR42" s="95"/>
      <c r="CS42" s="95"/>
      <c r="CT42" s="95"/>
      <c r="CU42" s="95"/>
      <c r="CV42" s="95"/>
      <c r="CW42" s="95"/>
      <c r="CX42" s="95"/>
      <c r="CY42" s="95"/>
      <c r="CZ42" s="95"/>
      <c r="DA42" s="95"/>
      <c r="DB42" s="95"/>
      <c r="DC42" s="95"/>
      <c r="DD42" s="95"/>
      <c r="DE42" s="95"/>
      <c r="DF42" s="95"/>
      <c r="DG42" s="95"/>
      <c r="DH42" s="95"/>
      <c r="DI42" s="95"/>
      <c r="DJ42" s="95"/>
      <c r="DK42" s="95"/>
      <c r="DL42" s="95"/>
      <c r="DM42" s="95"/>
      <c r="DN42" s="95"/>
      <c r="DO42" s="95"/>
      <c r="DP42" s="95"/>
      <c r="DQ42" s="95"/>
      <c r="DR42" s="95"/>
      <c r="DS42" s="95"/>
      <c r="DT42" s="95"/>
      <c r="DU42" s="95"/>
      <c r="DV42" s="95"/>
      <c r="DW42" s="95"/>
      <c r="DX42" s="95"/>
      <c r="DY42" s="95"/>
      <c r="DZ42" s="95"/>
      <c r="EA42" s="95"/>
      <c r="EB42" s="95"/>
      <c r="EC42" s="95"/>
      <c r="ED42" s="95"/>
      <c r="EE42" s="95"/>
      <c r="EF42" s="95"/>
      <c r="EG42" s="95"/>
      <c r="EH42" s="95"/>
      <c r="EI42" s="95"/>
      <c r="EJ42" s="95"/>
      <c r="EK42" s="95"/>
      <c r="EL42" s="95"/>
      <c r="EM42" s="95"/>
      <c r="EN42" s="95"/>
      <c r="EO42" s="95"/>
      <c r="EP42" s="95"/>
      <c r="EQ42" s="95"/>
      <c r="ER42" s="95"/>
      <c r="ES42" s="95"/>
      <c r="ET42" s="95"/>
      <c r="EU42" s="95"/>
      <c r="EV42" s="95"/>
      <c r="EW42" s="95"/>
      <c r="EX42" s="95"/>
      <c r="EY42" s="95"/>
      <c r="EZ42" s="95"/>
      <c r="FA42" s="95"/>
      <c r="FB42" s="95"/>
      <c r="FC42" s="95"/>
      <c r="FD42" s="95"/>
      <c r="FE42" s="95"/>
      <c r="FF42" s="95"/>
      <c r="FG42" s="95"/>
      <c r="FH42" s="95"/>
      <c r="FI42" s="95"/>
      <c r="FJ42" s="95"/>
      <c r="FK42" s="95"/>
      <c r="FL42" s="95"/>
      <c r="FM42" s="95"/>
      <c r="FN42" s="95"/>
      <c r="FO42" s="95"/>
      <c r="FP42" s="95"/>
      <c r="FQ42" s="95"/>
      <c r="FR42" s="95"/>
      <c r="FS42" s="95"/>
      <c r="FT42" s="95"/>
      <c r="FU42" s="95"/>
      <c r="FV42" s="95"/>
      <c r="FW42" s="95"/>
      <c r="FX42" s="95"/>
      <c r="FY42" s="95"/>
      <c r="FZ42" s="95"/>
      <c r="GA42" s="95"/>
      <c r="GB42" s="95"/>
      <c r="GC42" s="95"/>
      <c r="GD42" s="95"/>
      <c r="GE42" s="95"/>
      <c r="GF42" s="95"/>
      <c r="GG42" s="95"/>
      <c r="GH42" s="95"/>
      <c r="GI42" s="95"/>
      <c r="GJ42" s="95"/>
      <c r="GK42" s="95"/>
      <c r="GL42" s="95"/>
      <c r="GM42" s="95"/>
      <c r="GN42" s="95"/>
      <c r="GO42" s="95"/>
      <c r="GP42" s="95"/>
      <c r="GQ42" s="95"/>
      <c r="GR42" s="95"/>
      <c r="GS42" s="95"/>
      <c r="GT42" s="95"/>
      <c r="GU42" s="95"/>
      <c r="GV42" s="95"/>
      <c r="GW42" s="95"/>
      <c r="GX42" s="95"/>
      <c r="GY42" s="95"/>
      <c r="GZ42" s="95"/>
      <c r="HA42" s="95"/>
      <c r="HB42" s="95"/>
      <c r="HC42" s="95"/>
      <c r="HD42" s="95"/>
      <c r="HE42" s="95"/>
      <c r="HF42" s="95"/>
      <c r="HG42" s="95"/>
      <c r="HH42" s="95"/>
      <c r="HI42" s="95"/>
      <c r="HJ42" s="95"/>
      <c r="HK42" s="95"/>
      <c r="HL42" s="95"/>
      <c r="HM42" s="95"/>
      <c r="HN42" s="95"/>
      <c r="HO42" s="95"/>
      <c r="HP42" s="95"/>
      <c r="HQ42" s="95"/>
      <c r="HR42" s="95"/>
      <c r="HS42" s="95"/>
      <c r="HT42" s="95"/>
      <c r="HU42" s="95"/>
      <c r="HV42" s="95"/>
      <c r="HW42" s="95"/>
      <c r="HX42" s="95"/>
      <c r="HY42" s="95"/>
      <c r="HZ42" s="95"/>
      <c r="IA42" s="95"/>
      <c r="IB42" s="95"/>
      <c r="IC42" s="95"/>
      <c r="ID42" s="95"/>
      <c r="IE42" s="95"/>
      <c r="IF42" s="95"/>
      <c r="IG42" s="95"/>
      <c r="IH42" s="95"/>
      <c r="II42" s="95"/>
      <c r="IJ42" s="95"/>
      <c r="IK42" s="95"/>
      <c r="IL42" s="95"/>
      <c r="IM42" s="95"/>
      <c r="IN42" s="95"/>
      <c r="IO42" s="95"/>
      <c r="IP42" s="95"/>
      <c r="IQ42" s="95"/>
      <c r="IR42" s="95"/>
      <c r="IS42" s="95"/>
      <c r="IT42" s="95"/>
      <c r="IU42" s="95"/>
    </row>
    <row r="43" spans="1:255">
      <c r="A43" s="1276" t="s">
        <v>810</v>
      </c>
      <c r="B43" s="1282" t="s">
        <v>2312</v>
      </c>
      <c r="C43" s="1193"/>
      <c r="D43" s="1193"/>
      <c r="E43" s="875"/>
      <c r="F43" s="1192"/>
      <c r="G43" s="1193"/>
      <c r="H43" s="1193"/>
      <c r="I43" s="1193"/>
      <c r="J43" s="1193">
        <f>SUM(J27:J42)</f>
        <v>0</v>
      </c>
      <c r="K43" s="1277">
        <f>SUM(K27:K42)</f>
        <v>0</v>
      </c>
      <c r="L43" s="1277">
        <f>SUM(L27:L42)</f>
        <v>0</v>
      </c>
      <c r="M43" s="1313">
        <v>17</v>
      </c>
      <c r="N43" s="1192"/>
      <c r="O43" s="1278">
        <f>SUM(O27:O42)</f>
        <v>0</v>
      </c>
      <c r="P43" s="1278">
        <f>SUM(P27:P42)</f>
        <v>0</v>
      </c>
      <c r="Q43" s="1278">
        <f>SUM(Q27:Q42)</f>
        <v>0</v>
      </c>
      <c r="R43" s="1278">
        <f>SUM(R27:R42)</f>
        <v>0</v>
      </c>
      <c r="S43" s="1313">
        <v>17</v>
      </c>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95"/>
      <c r="EA43" s="95"/>
      <c r="EB43" s="95"/>
      <c r="EC43" s="95"/>
      <c r="ED43" s="95"/>
      <c r="EE43" s="95"/>
      <c r="EF43" s="95"/>
      <c r="EG43" s="95"/>
      <c r="EH43" s="95"/>
      <c r="EI43" s="95"/>
      <c r="EJ43" s="95"/>
      <c r="EK43" s="95"/>
      <c r="EL43" s="95"/>
      <c r="EM43" s="95"/>
      <c r="EN43" s="95"/>
      <c r="EO43" s="95"/>
      <c r="EP43" s="95"/>
      <c r="EQ43" s="95"/>
      <c r="ER43" s="95"/>
      <c r="ES43" s="95"/>
      <c r="ET43" s="95"/>
      <c r="EU43" s="95"/>
      <c r="EV43" s="95"/>
      <c r="EW43" s="95"/>
      <c r="EX43" s="95"/>
      <c r="EY43" s="95"/>
      <c r="EZ43" s="95"/>
      <c r="FA43" s="95"/>
      <c r="FB43" s="95"/>
      <c r="FC43" s="95"/>
      <c r="FD43" s="95"/>
      <c r="FE43" s="95"/>
      <c r="FF43" s="95"/>
      <c r="FG43" s="95"/>
      <c r="FH43" s="95"/>
      <c r="FI43" s="95"/>
      <c r="FJ43" s="95"/>
      <c r="FK43" s="95"/>
      <c r="FL43" s="95"/>
      <c r="FM43" s="95"/>
      <c r="FN43" s="95"/>
      <c r="FO43" s="95"/>
      <c r="FP43" s="95"/>
      <c r="FQ43" s="95"/>
      <c r="FR43" s="95"/>
      <c r="FS43" s="95"/>
      <c r="FT43" s="95"/>
      <c r="FU43" s="95"/>
      <c r="FV43" s="95"/>
      <c r="FW43" s="95"/>
      <c r="FX43" s="95"/>
      <c r="FY43" s="95"/>
      <c r="FZ43" s="95"/>
      <c r="GA43" s="95"/>
      <c r="GB43" s="95"/>
      <c r="GC43" s="95"/>
      <c r="GD43" s="95"/>
      <c r="GE43" s="95"/>
      <c r="GF43" s="95"/>
      <c r="GG43" s="95"/>
      <c r="GH43" s="95"/>
      <c r="GI43" s="95"/>
      <c r="GJ43" s="95"/>
      <c r="GK43" s="95"/>
      <c r="GL43" s="95"/>
      <c r="GM43" s="95"/>
      <c r="GN43" s="95"/>
      <c r="GO43" s="95"/>
      <c r="GP43" s="95"/>
      <c r="GQ43" s="95"/>
      <c r="GR43" s="95"/>
      <c r="GS43" s="95"/>
      <c r="GT43" s="95"/>
      <c r="GU43" s="95"/>
      <c r="GV43" s="95"/>
      <c r="GW43" s="95"/>
      <c r="GX43" s="95"/>
      <c r="GY43" s="95"/>
      <c r="GZ43" s="95"/>
      <c r="HA43" s="95"/>
      <c r="HB43" s="95"/>
      <c r="HC43" s="95"/>
      <c r="HD43" s="95"/>
      <c r="HE43" s="95"/>
      <c r="HF43" s="95"/>
      <c r="HG43" s="95"/>
      <c r="HH43" s="95"/>
      <c r="HI43" s="95"/>
      <c r="HJ43" s="95"/>
      <c r="HK43" s="95"/>
      <c r="HL43" s="95"/>
      <c r="HM43" s="95"/>
      <c r="HN43" s="95"/>
      <c r="HO43" s="95"/>
      <c r="HP43" s="95"/>
      <c r="HQ43" s="95"/>
      <c r="HR43" s="95"/>
      <c r="HS43" s="95"/>
      <c r="HT43" s="95"/>
      <c r="HU43" s="95"/>
      <c r="HV43" s="95"/>
      <c r="HW43" s="95"/>
      <c r="HX43" s="95"/>
      <c r="HY43" s="95"/>
      <c r="HZ43" s="95"/>
      <c r="IA43" s="95"/>
      <c r="IB43" s="95"/>
      <c r="IC43" s="95"/>
      <c r="ID43" s="95"/>
      <c r="IE43" s="95"/>
      <c r="IF43" s="95"/>
      <c r="IG43" s="95"/>
      <c r="IH43" s="95"/>
      <c r="II43" s="95"/>
      <c r="IJ43" s="95"/>
      <c r="IK43" s="95"/>
      <c r="IL43" s="95"/>
      <c r="IM43" s="95"/>
      <c r="IN43" s="95"/>
      <c r="IO43" s="95"/>
      <c r="IP43" s="95"/>
      <c r="IQ43" s="95"/>
      <c r="IR43" s="95"/>
      <c r="IS43" s="95"/>
      <c r="IT43" s="95"/>
      <c r="IU43" s="95"/>
    </row>
    <row r="44" spans="1:255">
      <c r="A44" s="1169"/>
      <c r="B44" s="1170"/>
      <c r="C44" s="1170"/>
      <c r="D44" s="1170"/>
      <c r="E44" s="1171"/>
      <c r="F44" s="1169"/>
      <c r="G44" s="1170"/>
      <c r="H44" s="1170"/>
      <c r="I44" s="1170"/>
      <c r="J44" s="1170"/>
      <c r="K44" s="1170"/>
      <c r="L44" s="1170"/>
      <c r="M44" s="1171"/>
      <c r="N44" s="1169"/>
      <c r="O44" s="1170"/>
      <c r="P44" s="1170"/>
      <c r="Q44" s="1170"/>
      <c r="R44" s="1170"/>
      <c r="S44" s="1171"/>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95"/>
      <c r="CN44" s="95"/>
      <c r="CO44" s="95"/>
      <c r="CP44" s="95"/>
      <c r="CQ44" s="95"/>
      <c r="CR44" s="95"/>
      <c r="CS44" s="95"/>
      <c r="CT44" s="95"/>
      <c r="CU44" s="95"/>
      <c r="CV44" s="95"/>
      <c r="CW44" s="95"/>
      <c r="CX44" s="95"/>
      <c r="CY44" s="95"/>
      <c r="CZ44" s="95"/>
      <c r="DA44" s="95"/>
      <c r="DB44" s="95"/>
      <c r="DC44" s="95"/>
      <c r="DD44" s="95"/>
      <c r="DE44" s="95"/>
      <c r="DF44" s="95"/>
      <c r="DG44" s="95"/>
      <c r="DH44" s="95"/>
      <c r="DI44" s="95"/>
      <c r="DJ44" s="95"/>
      <c r="DK44" s="95"/>
      <c r="DL44" s="95"/>
      <c r="DM44" s="95"/>
      <c r="DN44" s="95"/>
      <c r="DO44" s="95"/>
      <c r="DP44" s="95"/>
      <c r="DQ44" s="95"/>
      <c r="DR44" s="95"/>
      <c r="DS44" s="95"/>
      <c r="DT44" s="95"/>
      <c r="DU44" s="95"/>
      <c r="DV44" s="95"/>
      <c r="DW44" s="95"/>
      <c r="DX44" s="95"/>
      <c r="DY44" s="95"/>
      <c r="DZ44" s="95"/>
      <c r="EA44" s="95"/>
      <c r="EB44" s="95"/>
      <c r="EC44" s="95"/>
      <c r="ED44" s="95"/>
      <c r="EE44" s="95"/>
      <c r="EF44" s="95"/>
      <c r="EG44" s="95"/>
      <c r="EH44" s="95"/>
      <c r="EI44" s="95"/>
      <c r="EJ44" s="95"/>
      <c r="EK44" s="95"/>
      <c r="EL44" s="95"/>
      <c r="EM44" s="95"/>
      <c r="EN44" s="95"/>
      <c r="EO44" s="95"/>
      <c r="EP44" s="95"/>
      <c r="EQ44" s="95"/>
      <c r="ER44" s="95"/>
      <c r="ES44" s="95"/>
      <c r="ET44" s="95"/>
      <c r="EU44" s="95"/>
      <c r="EV44" s="95"/>
      <c r="EW44" s="95"/>
      <c r="EX44" s="95"/>
      <c r="EY44" s="95"/>
      <c r="EZ44" s="95"/>
      <c r="FA44" s="95"/>
      <c r="FB44" s="95"/>
      <c r="FC44" s="95"/>
      <c r="FD44" s="95"/>
      <c r="FE44" s="95"/>
      <c r="FF44" s="95"/>
      <c r="FG44" s="95"/>
      <c r="FH44" s="95"/>
      <c r="FI44" s="95"/>
      <c r="FJ44" s="95"/>
      <c r="FK44" s="95"/>
      <c r="FL44" s="95"/>
      <c r="FM44" s="95"/>
      <c r="FN44" s="95"/>
      <c r="FO44" s="95"/>
      <c r="FP44" s="95"/>
      <c r="FQ44" s="95"/>
      <c r="FR44" s="95"/>
      <c r="FS44" s="95"/>
      <c r="FT44" s="95"/>
      <c r="FU44" s="95"/>
      <c r="FV44" s="95"/>
      <c r="FW44" s="95"/>
      <c r="FX44" s="95"/>
      <c r="FY44" s="95"/>
      <c r="FZ44" s="95"/>
      <c r="GA44" s="95"/>
      <c r="GB44" s="95"/>
      <c r="GC44" s="95"/>
      <c r="GD44" s="95"/>
      <c r="GE44" s="95"/>
      <c r="GF44" s="95"/>
      <c r="GG44" s="95"/>
      <c r="GH44" s="95"/>
      <c r="GI44" s="95"/>
      <c r="GJ44" s="95"/>
      <c r="GK44" s="95"/>
      <c r="GL44" s="95"/>
      <c r="GM44" s="95"/>
      <c r="GN44" s="95"/>
      <c r="GO44" s="95"/>
      <c r="GP44" s="95"/>
      <c r="GQ44" s="95"/>
      <c r="GR44" s="95"/>
      <c r="GS44" s="95"/>
      <c r="GT44" s="95"/>
      <c r="GU44" s="95"/>
      <c r="GV44" s="95"/>
      <c r="GW44" s="95"/>
      <c r="GX44" s="95"/>
      <c r="GY44" s="95"/>
      <c r="GZ44" s="95"/>
      <c r="HA44" s="95"/>
      <c r="HB44" s="95"/>
      <c r="HC44" s="95"/>
      <c r="HD44" s="95"/>
      <c r="HE44" s="95"/>
      <c r="HF44" s="95"/>
      <c r="HG44" s="95"/>
      <c r="HH44" s="95"/>
      <c r="HI44" s="95"/>
      <c r="HJ44" s="95"/>
      <c r="HK44" s="95"/>
      <c r="HL44" s="95"/>
      <c r="HM44" s="95"/>
      <c r="HN44" s="95"/>
      <c r="HO44" s="95"/>
      <c r="HP44" s="95"/>
      <c r="HQ44" s="95"/>
      <c r="HR44" s="95"/>
      <c r="HS44" s="95"/>
      <c r="HT44" s="95"/>
      <c r="HU44" s="95"/>
      <c r="HV44" s="95"/>
      <c r="HW44" s="95"/>
      <c r="HX44" s="95"/>
      <c r="HY44" s="95"/>
      <c r="HZ44" s="95"/>
      <c r="IA44" s="95"/>
      <c r="IB44" s="95"/>
      <c r="IC44" s="95"/>
      <c r="ID44" s="95"/>
      <c r="IE44" s="95"/>
      <c r="IF44" s="95"/>
      <c r="IG44" s="95"/>
      <c r="IH44" s="95"/>
      <c r="II44" s="95"/>
      <c r="IJ44" s="95"/>
      <c r="IK44" s="95"/>
      <c r="IL44" s="95"/>
      <c r="IM44" s="95"/>
      <c r="IN44" s="95"/>
      <c r="IO44" s="95"/>
      <c r="IP44" s="95"/>
      <c r="IQ44" s="95"/>
      <c r="IR44" s="95"/>
      <c r="IS44" s="95"/>
      <c r="IT44" s="95"/>
      <c r="IU44" s="95"/>
    </row>
    <row r="45" spans="1:255">
      <c r="A45" s="1196"/>
      <c r="B45" s="789"/>
      <c r="C45" s="789"/>
      <c r="D45" s="789"/>
      <c r="E45" s="1166"/>
      <c r="F45" s="1196"/>
      <c r="G45" s="789"/>
      <c r="H45" s="789"/>
      <c r="I45" s="789"/>
      <c r="J45" s="789"/>
      <c r="K45" s="789"/>
      <c r="L45" s="789"/>
      <c r="M45" s="1166"/>
      <c r="N45" s="1196"/>
      <c r="O45" s="789"/>
      <c r="P45" s="789"/>
      <c r="Q45" s="789"/>
      <c r="R45" s="789"/>
      <c r="S45" s="1166"/>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95"/>
      <c r="CN45" s="95"/>
      <c r="CO45" s="95"/>
      <c r="CP45" s="95"/>
      <c r="CQ45" s="95"/>
      <c r="CR45" s="95"/>
      <c r="CS45" s="95"/>
      <c r="CT45" s="95"/>
      <c r="CU45" s="95"/>
      <c r="CV45" s="95"/>
      <c r="CW45" s="95"/>
      <c r="CX45" s="95"/>
      <c r="CY45" s="95"/>
      <c r="CZ45" s="95"/>
      <c r="DA45" s="95"/>
      <c r="DB45" s="95"/>
      <c r="DC45" s="95"/>
      <c r="DD45" s="95"/>
      <c r="DE45" s="95"/>
      <c r="DF45" s="95"/>
      <c r="DG45" s="95"/>
      <c r="DH45" s="95"/>
      <c r="DI45" s="95"/>
      <c r="DJ45" s="95"/>
      <c r="DK45" s="95"/>
      <c r="DL45" s="95"/>
      <c r="DM45" s="95"/>
      <c r="DN45" s="95"/>
      <c r="DO45" s="95"/>
      <c r="DP45" s="95"/>
      <c r="DQ45" s="95"/>
      <c r="DR45" s="95"/>
      <c r="DS45" s="95"/>
      <c r="DT45" s="95"/>
      <c r="DU45" s="95"/>
      <c r="DV45" s="95"/>
      <c r="DW45" s="95"/>
      <c r="DX45" s="95"/>
      <c r="DY45" s="95"/>
      <c r="DZ45" s="95"/>
      <c r="EA45" s="95"/>
      <c r="EB45" s="95"/>
      <c r="EC45" s="95"/>
      <c r="ED45" s="95"/>
      <c r="EE45" s="95"/>
      <c r="EF45" s="95"/>
      <c r="EG45" s="95"/>
      <c r="EH45" s="95"/>
      <c r="EI45" s="95"/>
      <c r="EJ45" s="95"/>
      <c r="EK45" s="95"/>
      <c r="EL45" s="95"/>
      <c r="EM45" s="95"/>
      <c r="EN45" s="95"/>
      <c r="EO45" s="95"/>
      <c r="EP45" s="95"/>
      <c r="EQ45" s="95"/>
      <c r="ER45" s="95"/>
      <c r="ES45" s="95"/>
      <c r="ET45" s="95"/>
      <c r="EU45" s="95"/>
      <c r="EV45" s="95"/>
      <c r="EW45" s="95"/>
      <c r="EX45" s="95"/>
      <c r="EY45" s="95"/>
      <c r="EZ45" s="95"/>
      <c r="FA45" s="95"/>
      <c r="FB45" s="95"/>
      <c r="FC45" s="95"/>
      <c r="FD45" s="95"/>
      <c r="FE45" s="95"/>
      <c r="FF45" s="95"/>
      <c r="FG45" s="95"/>
      <c r="FH45" s="95"/>
      <c r="FI45" s="95"/>
      <c r="FJ45" s="95"/>
      <c r="FK45" s="95"/>
      <c r="FL45" s="95"/>
      <c r="FM45" s="95"/>
      <c r="FN45" s="95"/>
      <c r="FO45" s="95"/>
      <c r="FP45" s="95"/>
      <c r="FQ45" s="95"/>
      <c r="FR45" s="95"/>
      <c r="FS45" s="95"/>
      <c r="FT45" s="95"/>
      <c r="FU45" s="95"/>
      <c r="FV45" s="95"/>
      <c r="FW45" s="95"/>
      <c r="FX45" s="95"/>
      <c r="FY45" s="95"/>
      <c r="FZ45" s="95"/>
      <c r="GA45" s="95"/>
      <c r="GB45" s="95"/>
      <c r="GC45" s="95"/>
      <c r="GD45" s="95"/>
      <c r="GE45" s="95"/>
      <c r="GF45" s="95"/>
      <c r="GG45" s="95"/>
      <c r="GH45" s="95"/>
      <c r="GI45" s="95"/>
      <c r="GJ45" s="95"/>
      <c r="GK45" s="95"/>
      <c r="GL45" s="95"/>
      <c r="GM45" s="95"/>
      <c r="GN45" s="95"/>
      <c r="GO45" s="95"/>
      <c r="GP45" s="95"/>
      <c r="GQ45" s="95"/>
      <c r="GR45" s="95"/>
      <c r="GS45" s="95"/>
      <c r="GT45" s="95"/>
      <c r="GU45" s="95"/>
      <c r="GV45" s="95"/>
      <c r="GW45" s="95"/>
      <c r="GX45" s="95"/>
      <c r="GY45" s="95"/>
      <c r="GZ45" s="95"/>
      <c r="HA45" s="95"/>
      <c r="HB45" s="95"/>
      <c r="HC45" s="95"/>
      <c r="HD45" s="95"/>
      <c r="HE45" s="95"/>
      <c r="HF45" s="95"/>
      <c r="HG45" s="95"/>
      <c r="HH45" s="95"/>
      <c r="HI45" s="95"/>
      <c r="HJ45" s="95"/>
      <c r="HK45" s="95"/>
      <c r="HL45" s="95"/>
      <c r="HM45" s="95"/>
      <c r="HN45" s="95"/>
      <c r="HO45" s="95"/>
      <c r="HP45" s="95"/>
      <c r="HQ45" s="95"/>
      <c r="HR45" s="95"/>
      <c r="HS45" s="95"/>
      <c r="HT45" s="95"/>
      <c r="HU45" s="95"/>
      <c r="HV45" s="95"/>
      <c r="HW45" s="95"/>
      <c r="HX45" s="95"/>
      <c r="HY45" s="95"/>
      <c r="HZ45" s="95"/>
      <c r="IA45" s="95"/>
      <c r="IB45" s="95"/>
      <c r="IC45" s="95"/>
      <c r="ID45" s="95"/>
      <c r="IE45" s="95"/>
      <c r="IF45" s="95"/>
      <c r="IG45" s="95"/>
      <c r="IH45" s="95"/>
      <c r="II45" s="95"/>
      <c r="IJ45" s="95"/>
      <c r="IK45" s="95"/>
      <c r="IL45" s="95"/>
      <c r="IM45" s="95"/>
      <c r="IN45" s="95"/>
      <c r="IO45" s="95"/>
      <c r="IP45" s="95"/>
      <c r="IQ45" s="95"/>
      <c r="IR45" s="95"/>
      <c r="IS45" s="95"/>
      <c r="IT45" s="95"/>
      <c r="IU45" s="95"/>
    </row>
    <row r="46" spans="1:255">
      <c r="A46" s="1196"/>
      <c r="B46" s="789"/>
      <c r="C46" s="789"/>
      <c r="D46" s="789"/>
      <c r="E46" s="1166"/>
      <c r="F46" s="1196"/>
      <c r="G46" s="789"/>
      <c r="H46" s="789"/>
      <c r="I46" s="789"/>
      <c r="J46" s="789"/>
      <c r="K46" s="789"/>
      <c r="L46" s="789"/>
      <c r="M46" s="1166"/>
      <c r="N46" s="1196"/>
      <c r="O46" s="789"/>
      <c r="P46" s="789"/>
      <c r="Q46" s="789"/>
      <c r="R46" s="789"/>
      <c r="S46" s="1166"/>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95"/>
      <c r="CN46" s="95"/>
      <c r="CO46" s="95"/>
      <c r="CP46" s="95"/>
      <c r="CQ46" s="95"/>
      <c r="CR46" s="95"/>
      <c r="CS46" s="95"/>
      <c r="CT46" s="95"/>
      <c r="CU46" s="95"/>
      <c r="CV46" s="95"/>
      <c r="CW46" s="95"/>
      <c r="CX46" s="95"/>
      <c r="CY46" s="95"/>
      <c r="CZ46" s="95"/>
      <c r="DA46" s="95"/>
      <c r="DB46" s="95"/>
      <c r="DC46" s="95"/>
      <c r="DD46" s="95"/>
      <c r="DE46" s="95"/>
      <c r="DF46" s="95"/>
      <c r="DG46" s="95"/>
      <c r="DH46" s="95"/>
      <c r="DI46" s="95"/>
      <c r="DJ46" s="95"/>
      <c r="DK46" s="95"/>
      <c r="DL46" s="95"/>
      <c r="DM46" s="95"/>
      <c r="DN46" s="95"/>
      <c r="DO46" s="95"/>
      <c r="DP46" s="95"/>
      <c r="DQ46" s="95"/>
      <c r="DR46" s="95"/>
      <c r="DS46" s="95"/>
      <c r="DT46" s="95"/>
      <c r="DU46" s="95"/>
      <c r="DV46" s="95"/>
      <c r="DW46" s="95"/>
      <c r="DX46" s="95"/>
      <c r="DY46" s="95"/>
      <c r="DZ46" s="95"/>
      <c r="EA46" s="95"/>
      <c r="EB46" s="95"/>
      <c r="EC46" s="95"/>
      <c r="ED46" s="95"/>
      <c r="EE46" s="95"/>
      <c r="EF46" s="95"/>
      <c r="EG46" s="95"/>
      <c r="EH46" s="95"/>
      <c r="EI46" s="95"/>
      <c r="EJ46" s="95"/>
      <c r="EK46" s="95"/>
      <c r="EL46" s="95"/>
      <c r="EM46" s="95"/>
      <c r="EN46" s="95"/>
      <c r="EO46" s="95"/>
      <c r="EP46" s="95"/>
      <c r="EQ46" s="95"/>
      <c r="ER46" s="95"/>
      <c r="ES46" s="95"/>
      <c r="ET46" s="95"/>
      <c r="EU46" s="95"/>
      <c r="EV46" s="95"/>
      <c r="EW46" s="95"/>
      <c r="EX46" s="95"/>
      <c r="EY46" s="95"/>
      <c r="EZ46" s="95"/>
      <c r="FA46" s="95"/>
      <c r="FB46" s="95"/>
      <c r="FC46" s="95"/>
      <c r="FD46" s="95"/>
      <c r="FE46" s="95"/>
      <c r="FF46" s="95"/>
      <c r="FG46" s="95"/>
      <c r="FH46" s="95"/>
      <c r="FI46" s="95"/>
      <c r="FJ46" s="95"/>
      <c r="FK46" s="95"/>
      <c r="FL46" s="95"/>
      <c r="FM46" s="95"/>
      <c r="FN46" s="95"/>
      <c r="FO46" s="95"/>
      <c r="FP46" s="95"/>
      <c r="FQ46" s="95"/>
      <c r="FR46" s="95"/>
      <c r="FS46" s="95"/>
      <c r="FT46" s="95"/>
      <c r="FU46" s="95"/>
      <c r="FV46" s="95"/>
      <c r="FW46" s="95"/>
      <c r="FX46" s="95"/>
      <c r="FY46" s="95"/>
      <c r="FZ46" s="95"/>
      <c r="GA46" s="95"/>
      <c r="GB46" s="95"/>
      <c r="GC46" s="95"/>
      <c r="GD46" s="95"/>
      <c r="GE46" s="95"/>
      <c r="GF46" s="95"/>
      <c r="GG46" s="95"/>
      <c r="GH46" s="95"/>
      <c r="GI46" s="95"/>
      <c r="GJ46" s="95"/>
      <c r="GK46" s="95"/>
      <c r="GL46" s="95"/>
      <c r="GM46" s="95"/>
      <c r="GN46" s="95"/>
      <c r="GO46" s="95"/>
      <c r="GP46" s="95"/>
      <c r="GQ46" s="95"/>
      <c r="GR46" s="95"/>
      <c r="GS46" s="95"/>
      <c r="GT46" s="95"/>
      <c r="GU46" s="95"/>
      <c r="GV46" s="95"/>
      <c r="GW46" s="95"/>
      <c r="GX46" s="95"/>
      <c r="GY46" s="95"/>
      <c r="GZ46" s="95"/>
      <c r="HA46" s="95"/>
      <c r="HB46" s="95"/>
      <c r="HC46" s="95"/>
      <c r="HD46" s="95"/>
      <c r="HE46" s="95"/>
      <c r="HF46" s="95"/>
      <c r="HG46" s="95"/>
      <c r="HH46" s="95"/>
      <c r="HI46" s="95"/>
      <c r="HJ46" s="95"/>
      <c r="HK46" s="95"/>
      <c r="HL46" s="95"/>
      <c r="HM46" s="95"/>
      <c r="HN46" s="95"/>
      <c r="HO46" s="95"/>
      <c r="HP46" s="95"/>
      <c r="HQ46" s="95"/>
      <c r="HR46" s="95"/>
      <c r="HS46" s="95"/>
      <c r="HT46" s="95"/>
      <c r="HU46" s="95"/>
      <c r="HV46" s="95"/>
      <c r="HW46" s="95"/>
      <c r="HX46" s="95"/>
      <c r="HY46" s="95"/>
      <c r="HZ46" s="95"/>
      <c r="IA46" s="95"/>
      <c r="IB46" s="95"/>
      <c r="IC46" s="95"/>
      <c r="ID46" s="95"/>
      <c r="IE46" s="95"/>
      <c r="IF46" s="95"/>
      <c r="IG46" s="95"/>
      <c r="IH46" s="95"/>
      <c r="II46" s="95"/>
      <c r="IJ46" s="95"/>
      <c r="IK46" s="95"/>
      <c r="IL46" s="95"/>
      <c r="IM46" s="95"/>
      <c r="IN46" s="95"/>
      <c r="IO46" s="95"/>
      <c r="IP46" s="95"/>
      <c r="IQ46" s="95"/>
      <c r="IR46" s="95"/>
      <c r="IS46" s="95"/>
      <c r="IT46" s="95"/>
      <c r="IU46" s="95"/>
    </row>
    <row r="47" spans="1:255">
      <c r="A47" s="1196"/>
      <c r="B47" s="789"/>
      <c r="C47" s="789"/>
      <c r="D47" s="789"/>
      <c r="E47" s="1166"/>
      <c r="F47" s="1196"/>
      <c r="G47" s="789"/>
      <c r="H47" s="789"/>
      <c r="I47" s="789"/>
      <c r="J47" s="789"/>
      <c r="K47" s="789"/>
      <c r="L47" s="789"/>
      <c r="M47" s="1166"/>
      <c r="N47" s="1196"/>
      <c r="O47" s="789"/>
      <c r="P47" s="789"/>
      <c r="Q47" s="789"/>
      <c r="R47" s="789"/>
      <c r="S47" s="1166"/>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c r="CK47" s="95"/>
      <c r="CL47" s="95"/>
      <c r="CM47" s="95"/>
      <c r="CN47" s="95"/>
      <c r="CO47" s="95"/>
      <c r="CP47" s="95"/>
      <c r="CQ47" s="95"/>
      <c r="CR47" s="95"/>
      <c r="CS47" s="95"/>
      <c r="CT47" s="95"/>
      <c r="CU47" s="95"/>
      <c r="CV47" s="95"/>
      <c r="CW47" s="95"/>
      <c r="CX47" s="95"/>
      <c r="CY47" s="95"/>
      <c r="CZ47" s="95"/>
      <c r="DA47" s="95"/>
      <c r="DB47" s="95"/>
      <c r="DC47" s="95"/>
      <c r="DD47" s="95"/>
      <c r="DE47" s="95"/>
      <c r="DF47" s="95"/>
      <c r="DG47" s="95"/>
      <c r="DH47" s="95"/>
      <c r="DI47" s="95"/>
      <c r="DJ47" s="95"/>
      <c r="DK47" s="95"/>
      <c r="DL47" s="95"/>
      <c r="DM47" s="95"/>
      <c r="DN47" s="95"/>
      <c r="DO47" s="95"/>
      <c r="DP47" s="95"/>
      <c r="DQ47" s="95"/>
      <c r="DR47" s="95"/>
      <c r="DS47" s="95"/>
      <c r="DT47" s="95"/>
      <c r="DU47" s="95"/>
      <c r="DV47" s="95"/>
      <c r="DW47" s="95"/>
      <c r="DX47" s="95"/>
      <c r="DY47" s="95"/>
      <c r="DZ47" s="95"/>
      <c r="EA47" s="95"/>
      <c r="EB47" s="95"/>
      <c r="EC47" s="95"/>
      <c r="ED47" s="95"/>
      <c r="EE47" s="95"/>
      <c r="EF47" s="95"/>
      <c r="EG47" s="95"/>
      <c r="EH47" s="95"/>
      <c r="EI47" s="95"/>
      <c r="EJ47" s="95"/>
      <c r="EK47" s="95"/>
      <c r="EL47" s="95"/>
      <c r="EM47" s="95"/>
      <c r="EN47" s="95"/>
      <c r="EO47" s="95"/>
      <c r="EP47" s="95"/>
      <c r="EQ47" s="95"/>
      <c r="ER47" s="95"/>
      <c r="ES47" s="95"/>
      <c r="ET47" s="95"/>
      <c r="EU47" s="95"/>
      <c r="EV47" s="95"/>
      <c r="EW47" s="95"/>
      <c r="EX47" s="95"/>
      <c r="EY47" s="95"/>
      <c r="EZ47" s="95"/>
      <c r="FA47" s="95"/>
      <c r="FB47" s="95"/>
      <c r="FC47" s="95"/>
      <c r="FD47" s="95"/>
      <c r="FE47" s="95"/>
      <c r="FF47" s="95"/>
      <c r="FG47" s="95"/>
      <c r="FH47" s="95"/>
      <c r="FI47" s="95"/>
      <c r="FJ47" s="95"/>
      <c r="FK47" s="95"/>
      <c r="FL47" s="95"/>
      <c r="FM47" s="95"/>
      <c r="FN47" s="95"/>
      <c r="FO47" s="95"/>
      <c r="FP47" s="95"/>
      <c r="FQ47" s="95"/>
      <c r="FR47" s="95"/>
      <c r="FS47" s="95"/>
      <c r="FT47" s="95"/>
      <c r="FU47" s="95"/>
      <c r="FV47" s="95"/>
      <c r="FW47" s="95"/>
      <c r="FX47" s="95"/>
      <c r="FY47" s="95"/>
      <c r="FZ47" s="95"/>
      <c r="GA47" s="95"/>
      <c r="GB47" s="95"/>
      <c r="GC47" s="95"/>
      <c r="GD47" s="95"/>
      <c r="GE47" s="95"/>
      <c r="GF47" s="95"/>
      <c r="GG47" s="95"/>
      <c r="GH47" s="95"/>
      <c r="GI47" s="95"/>
      <c r="GJ47" s="95"/>
      <c r="GK47" s="95"/>
      <c r="GL47" s="95"/>
      <c r="GM47" s="95"/>
      <c r="GN47" s="95"/>
      <c r="GO47" s="95"/>
      <c r="GP47" s="95"/>
      <c r="GQ47" s="95"/>
      <c r="GR47" s="95"/>
      <c r="GS47" s="95"/>
      <c r="GT47" s="95"/>
      <c r="GU47" s="95"/>
      <c r="GV47" s="95"/>
      <c r="GW47" s="95"/>
      <c r="GX47" s="95"/>
      <c r="GY47" s="95"/>
      <c r="GZ47" s="95"/>
      <c r="HA47" s="95"/>
      <c r="HB47" s="95"/>
      <c r="HC47" s="95"/>
      <c r="HD47" s="95"/>
      <c r="HE47" s="95"/>
      <c r="HF47" s="95"/>
      <c r="HG47" s="95"/>
      <c r="HH47" s="95"/>
      <c r="HI47" s="95"/>
      <c r="HJ47" s="95"/>
      <c r="HK47" s="95"/>
      <c r="HL47" s="95"/>
      <c r="HM47" s="95"/>
      <c r="HN47" s="95"/>
      <c r="HO47" s="95"/>
      <c r="HP47" s="95"/>
      <c r="HQ47" s="95"/>
      <c r="HR47" s="95"/>
      <c r="HS47" s="95"/>
      <c r="HT47" s="95"/>
      <c r="HU47" s="95"/>
      <c r="HV47" s="95"/>
      <c r="HW47" s="95"/>
      <c r="HX47" s="95"/>
      <c r="HY47" s="95"/>
      <c r="HZ47" s="95"/>
      <c r="IA47" s="95"/>
      <c r="IB47" s="95"/>
      <c r="IC47" s="95"/>
      <c r="ID47" s="95"/>
      <c r="IE47" s="95"/>
      <c r="IF47" s="95"/>
      <c r="IG47" s="95"/>
      <c r="IH47" s="95"/>
      <c r="II47" s="95"/>
      <c r="IJ47" s="95"/>
      <c r="IK47" s="95"/>
      <c r="IL47" s="95"/>
      <c r="IM47" s="95"/>
      <c r="IN47" s="95"/>
      <c r="IO47" s="95"/>
      <c r="IP47" s="95"/>
      <c r="IQ47" s="95"/>
      <c r="IR47" s="95"/>
      <c r="IS47" s="95"/>
      <c r="IT47" s="95"/>
      <c r="IU47" s="95"/>
    </row>
    <row r="48" spans="1:255">
      <c r="A48" s="1196"/>
      <c r="B48" s="789"/>
      <c r="C48" s="789"/>
      <c r="D48" s="789"/>
      <c r="E48" s="1166"/>
      <c r="F48" s="1196"/>
      <c r="G48" s="789"/>
      <c r="H48" s="789"/>
      <c r="I48" s="789"/>
      <c r="J48" s="789"/>
      <c r="K48" s="789"/>
      <c r="L48" s="789"/>
      <c r="M48" s="1166"/>
      <c r="N48" s="1196"/>
      <c r="O48" s="789"/>
      <c r="P48" s="789"/>
      <c r="Q48" s="789"/>
      <c r="R48" s="789"/>
      <c r="S48" s="1166"/>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95"/>
      <c r="CN48" s="95"/>
      <c r="CO48" s="95"/>
      <c r="CP48" s="95"/>
      <c r="CQ48" s="95"/>
      <c r="CR48" s="95"/>
      <c r="CS48" s="95"/>
      <c r="CT48" s="95"/>
      <c r="CU48" s="95"/>
      <c r="CV48" s="95"/>
      <c r="CW48" s="95"/>
      <c r="CX48" s="95"/>
      <c r="CY48" s="95"/>
      <c r="CZ48" s="95"/>
      <c r="DA48" s="95"/>
      <c r="DB48" s="95"/>
      <c r="DC48" s="95"/>
      <c r="DD48" s="95"/>
      <c r="DE48" s="95"/>
      <c r="DF48" s="95"/>
      <c r="DG48" s="95"/>
      <c r="DH48" s="95"/>
      <c r="DI48" s="95"/>
      <c r="DJ48" s="95"/>
      <c r="DK48" s="95"/>
      <c r="DL48" s="95"/>
      <c r="DM48" s="95"/>
      <c r="DN48" s="95"/>
      <c r="DO48" s="95"/>
      <c r="DP48" s="95"/>
      <c r="DQ48" s="95"/>
      <c r="DR48" s="95"/>
      <c r="DS48" s="95"/>
      <c r="DT48" s="95"/>
      <c r="DU48" s="95"/>
      <c r="DV48" s="95"/>
      <c r="DW48" s="95"/>
      <c r="DX48" s="95"/>
      <c r="DY48" s="95"/>
      <c r="DZ48" s="95"/>
      <c r="EA48" s="95"/>
      <c r="EB48" s="95"/>
      <c r="EC48" s="95"/>
      <c r="ED48" s="95"/>
      <c r="EE48" s="95"/>
      <c r="EF48" s="95"/>
      <c r="EG48" s="95"/>
      <c r="EH48" s="95"/>
      <c r="EI48" s="95"/>
      <c r="EJ48" s="95"/>
      <c r="EK48" s="95"/>
      <c r="EL48" s="95"/>
      <c r="EM48" s="95"/>
      <c r="EN48" s="95"/>
      <c r="EO48" s="95"/>
      <c r="EP48" s="95"/>
      <c r="EQ48" s="95"/>
      <c r="ER48" s="95"/>
      <c r="ES48" s="95"/>
      <c r="ET48" s="95"/>
      <c r="EU48" s="95"/>
      <c r="EV48" s="95"/>
      <c r="EW48" s="95"/>
      <c r="EX48" s="95"/>
      <c r="EY48" s="95"/>
      <c r="EZ48" s="95"/>
      <c r="FA48" s="95"/>
      <c r="FB48" s="95"/>
      <c r="FC48" s="95"/>
      <c r="FD48" s="95"/>
      <c r="FE48" s="95"/>
      <c r="FF48" s="95"/>
      <c r="FG48" s="95"/>
      <c r="FH48" s="95"/>
      <c r="FI48" s="95"/>
      <c r="FJ48" s="95"/>
      <c r="FK48" s="95"/>
      <c r="FL48" s="95"/>
      <c r="FM48" s="95"/>
      <c r="FN48" s="95"/>
      <c r="FO48" s="95"/>
      <c r="FP48" s="95"/>
      <c r="FQ48" s="95"/>
      <c r="FR48" s="95"/>
      <c r="FS48" s="95"/>
      <c r="FT48" s="95"/>
      <c r="FU48" s="95"/>
      <c r="FV48" s="95"/>
      <c r="FW48" s="95"/>
      <c r="FX48" s="95"/>
      <c r="FY48" s="95"/>
      <c r="FZ48" s="95"/>
      <c r="GA48" s="95"/>
      <c r="GB48" s="95"/>
      <c r="GC48" s="95"/>
      <c r="GD48" s="95"/>
      <c r="GE48" s="95"/>
      <c r="GF48" s="95"/>
      <c r="GG48" s="95"/>
      <c r="GH48" s="95"/>
      <c r="GI48" s="95"/>
      <c r="GJ48" s="95"/>
      <c r="GK48" s="95"/>
      <c r="GL48" s="95"/>
      <c r="GM48" s="95"/>
      <c r="GN48" s="95"/>
      <c r="GO48" s="95"/>
      <c r="GP48" s="95"/>
      <c r="GQ48" s="95"/>
      <c r="GR48" s="95"/>
      <c r="GS48" s="95"/>
      <c r="GT48" s="95"/>
      <c r="GU48" s="95"/>
      <c r="GV48" s="95"/>
      <c r="GW48" s="95"/>
      <c r="GX48" s="95"/>
      <c r="GY48" s="95"/>
      <c r="GZ48" s="95"/>
      <c r="HA48" s="95"/>
      <c r="HB48" s="95"/>
      <c r="HC48" s="95"/>
      <c r="HD48" s="95"/>
      <c r="HE48" s="95"/>
      <c r="HF48" s="95"/>
      <c r="HG48" s="95"/>
      <c r="HH48" s="95"/>
      <c r="HI48" s="95"/>
      <c r="HJ48" s="95"/>
      <c r="HK48" s="95"/>
      <c r="HL48" s="95"/>
      <c r="HM48" s="95"/>
      <c r="HN48" s="95"/>
      <c r="HO48" s="95"/>
      <c r="HP48" s="95"/>
      <c r="HQ48" s="95"/>
      <c r="HR48" s="95"/>
      <c r="HS48" s="95"/>
      <c r="HT48" s="95"/>
      <c r="HU48" s="95"/>
      <c r="HV48" s="95"/>
      <c r="HW48" s="95"/>
      <c r="HX48" s="95"/>
      <c r="HY48" s="95"/>
      <c r="HZ48" s="95"/>
      <c r="IA48" s="95"/>
      <c r="IB48" s="95"/>
      <c r="IC48" s="95"/>
      <c r="ID48" s="95"/>
      <c r="IE48" s="95"/>
      <c r="IF48" s="95"/>
      <c r="IG48" s="95"/>
      <c r="IH48" s="95"/>
      <c r="II48" s="95"/>
      <c r="IJ48" s="95"/>
      <c r="IK48" s="95"/>
      <c r="IL48" s="95"/>
      <c r="IM48" s="95"/>
      <c r="IN48" s="95"/>
      <c r="IO48" s="95"/>
      <c r="IP48" s="95"/>
      <c r="IQ48" s="95"/>
      <c r="IR48" s="95"/>
      <c r="IS48" s="95"/>
      <c r="IT48" s="95"/>
      <c r="IU48" s="95"/>
    </row>
    <row r="49" spans="1:255">
      <c r="A49" s="1196"/>
      <c r="B49" s="789"/>
      <c r="C49" s="789"/>
      <c r="D49" s="789"/>
      <c r="E49" s="1166"/>
      <c r="F49" s="1196"/>
      <c r="G49" s="789"/>
      <c r="H49" s="789"/>
      <c r="I49" s="789"/>
      <c r="J49" s="789"/>
      <c r="K49" s="789"/>
      <c r="L49" s="789"/>
      <c r="M49" s="1166"/>
      <c r="N49" s="1196"/>
      <c r="O49" s="789"/>
      <c r="P49" s="789"/>
      <c r="Q49" s="789"/>
      <c r="R49" s="789"/>
      <c r="S49" s="1166"/>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95"/>
      <c r="CN49" s="95"/>
      <c r="CO49" s="95"/>
      <c r="CP49" s="95"/>
      <c r="CQ49" s="95"/>
      <c r="CR49" s="95"/>
      <c r="CS49" s="95"/>
      <c r="CT49" s="95"/>
      <c r="CU49" s="95"/>
      <c r="CV49" s="95"/>
      <c r="CW49" s="95"/>
      <c r="CX49" s="95"/>
      <c r="CY49" s="95"/>
      <c r="CZ49" s="95"/>
      <c r="DA49" s="95"/>
      <c r="DB49" s="95"/>
      <c r="DC49" s="95"/>
      <c r="DD49" s="95"/>
      <c r="DE49" s="95"/>
      <c r="DF49" s="95"/>
      <c r="DG49" s="95"/>
      <c r="DH49" s="95"/>
      <c r="DI49" s="95"/>
      <c r="DJ49" s="95"/>
      <c r="DK49" s="95"/>
      <c r="DL49" s="95"/>
      <c r="DM49" s="95"/>
      <c r="DN49" s="95"/>
      <c r="DO49" s="95"/>
      <c r="DP49" s="95"/>
      <c r="DQ49" s="95"/>
      <c r="DR49" s="95"/>
      <c r="DS49" s="95"/>
      <c r="DT49" s="95"/>
      <c r="DU49" s="95"/>
      <c r="DV49" s="95"/>
      <c r="DW49" s="95"/>
      <c r="DX49" s="95"/>
      <c r="DY49" s="95"/>
      <c r="DZ49" s="95"/>
      <c r="EA49" s="95"/>
      <c r="EB49" s="95"/>
      <c r="EC49" s="95"/>
      <c r="ED49" s="95"/>
      <c r="EE49" s="95"/>
      <c r="EF49" s="95"/>
      <c r="EG49" s="95"/>
      <c r="EH49" s="95"/>
      <c r="EI49" s="95"/>
      <c r="EJ49" s="95"/>
      <c r="EK49" s="95"/>
      <c r="EL49" s="95"/>
      <c r="EM49" s="95"/>
      <c r="EN49" s="95"/>
      <c r="EO49" s="95"/>
      <c r="EP49" s="95"/>
      <c r="EQ49" s="95"/>
      <c r="ER49" s="95"/>
      <c r="ES49" s="95"/>
      <c r="ET49" s="95"/>
      <c r="EU49" s="95"/>
      <c r="EV49" s="95"/>
      <c r="EW49" s="95"/>
      <c r="EX49" s="95"/>
      <c r="EY49" s="95"/>
      <c r="EZ49" s="95"/>
      <c r="FA49" s="95"/>
      <c r="FB49" s="95"/>
      <c r="FC49" s="95"/>
      <c r="FD49" s="95"/>
      <c r="FE49" s="95"/>
      <c r="FF49" s="95"/>
      <c r="FG49" s="95"/>
      <c r="FH49" s="95"/>
      <c r="FI49" s="95"/>
      <c r="FJ49" s="95"/>
      <c r="FK49" s="95"/>
      <c r="FL49" s="95"/>
      <c r="FM49" s="95"/>
      <c r="FN49" s="95"/>
      <c r="FO49" s="95"/>
      <c r="FP49" s="95"/>
      <c r="FQ49" s="95"/>
      <c r="FR49" s="95"/>
      <c r="FS49" s="95"/>
      <c r="FT49" s="95"/>
      <c r="FU49" s="95"/>
      <c r="FV49" s="95"/>
      <c r="FW49" s="95"/>
      <c r="FX49" s="95"/>
      <c r="FY49" s="95"/>
      <c r="FZ49" s="95"/>
      <c r="GA49" s="95"/>
      <c r="GB49" s="95"/>
      <c r="GC49" s="95"/>
      <c r="GD49" s="95"/>
      <c r="GE49" s="95"/>
      <c r="GF49" s="95"/>
      <c r="GG49" s="95"/>
      <c r="GH49" s="95"/>
      <c r="GI49" s="95"/>
      <c r="GJ49" s="95"/>
      <c r="GK49" s="95"/>
      <c r="GL49" s="95"/>
      <c r="GM49" s="95"/>
      <c r="GN49" s="95"/>
      <c r="GO49" s="95"/>
      <c r="GP49" s="95"/>
      <c r="GQ49" s="95"/>
      <c r="GR49" s="95"/>
      <c r="GS49" s="95"/>
      <c r="GT49" s="95"/>
      <c r="GU49" s="95"/>
      <c r="GV49" s="95"/>
      <c r="GW49" s="95"/>
      <c r="GX49" s="95"/>
      <c r="GY49" s="95"/>
      <c r="GZ49" s="95"/>
      <c r="HA49" s="95"/>
      <c r="HB49" s="95"/>
      <c r="HC49" s="95"/>
      <c r="HD49" s="95"/>
      <c r="HE49" s="95"/>
      <c r="HF49" s="95"/>
      <c r="HG49" s="95"/>
      <c r="HH49" s="95"/>
      <c r="HI49" s="95"/>
      <c r="HJ49" s="95"/>
      <c r="HK49" s="95"/>
      <c r="HL49" s="95"/>
      <c r="HM49" s="95"/>
      <c r="HN49" s="95"/>
      <c r="HO49" s="95"/>
      <c r="HP49" s="95"/>
      <c r="HQ49" s="95"/>
      <c r="HR49" s="95"/>
      <c r="HS49" s="95"/>
      <c r="HT49" s="95"/>
      <c r="HU49" s="95"/>
      <c r="HV49" s="95"/>
      <c r="HW49" s="95"/>
      <c r="HX49" s="95"/>
      <c r="HY49" s="95"/>
      <c r="HZ49" s="95"/>
      <c r="IA49" s="95"/>
      <c r="IB49" s="95"/>
      <c r="IC49" s="95"/>
      <c r="ID49" s="95"/>
      <c r="IE49" s="95"/>
      <c r="IF49" s="95"/>
      <c r="IG49" s="95"/>
      <c r="IH49" s="95"/>
      <c r="II49" s="95"/>
      <c r="IJ49" s="95"/>
      <c r="IK49" s="95"/>
      <c r="IL49" s="95"/>
      <c r="IM49" s="95"/>
      <c r="IN49" s="95"/>
      <c r="IO49" s="95"/>
      <c r="IP49" s="95"/>
      <c r="IQ49" s="95"/>
      <c r="IR49" s="95"/>
      <c r="IS49" s="95"/>
      <c r="IT49" s="95"/>
      <c r="IU49" s="95"/>
    </row>
    <row r="50" spans="1:255">
      <c r="A50" s="1196"/>
      <c r="B50" s="789"/>
      <c r="C50" s="789"/>
      <c r="D50" s="789"/>
      <c r="E50" s="1166"/>
      <c r="F50" s="1196"/>
      <c r="G50" s="789"/>
      <c r="H50" s="789"/>
      <c r="I50" s="789"/>
      <c r="J50" s="789"/>
      <c r="K50" s="789"/>
      <c r="L50" s="789"/>
      <c r="M50" s="1166"/>
      <c r="N50" s="1196"/>
      <c r="O50" s="789"/>
      <c r="P50" s="789"/>
      <c r="Q50" s="789"/>
      <c r="R50" s="789"/>
      <c r="S50" s="1166"/>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95"/>
      <c r="CN50" s="95"/>
      <c r="CO50" s="95"/>
      <c r="CP50" s="95"/>
      <c r="CQ50" s="95"/>
      <c r="CR50" s="95"/>
      <c r="CS50" s="95"/>
      <c r="CT50" s="95"/>
      <c r="CU50" s="95"/>
      <c r="CV50" s="95"/>
      <c r="CW50" s="95"/>
      <c r="CX50" s="95"/>
      <c r="CY50" s="95"/>
      <c r="CZ50" s="95"/>
      <c r="DA50" s="95"/>
      <c r="DB50" s="95"/>
      <c r="DC50" s="95"/>
      <c r="DD50" s="95"/>
      <c r="DE50" s="95"/>
      <c r="DF50" s="95"/>
      <c r="DG50" s="95"/>
      <c r="DH50" s="95"/>
      <c r="DI50" s="95"/>
      <c r="DJ50" s="95"/>
      <c r="DK50" s="95"/>
      <c r="DL50" s="95"/>
      <c r="DM50" s="95"/>
      <c r="DN50" s="95"/>
      <c r="DO50" s="95"/>
      <c r="DP50" s="95"/>
      <c r="DQ50" s="95"/>
      <c r="DR50" s="95"/>
      <c r="DS50" s="95"/>
      <c r="DT50" s="95"/>
      <c r="DU50" s="95"/>
      <c r="DV50" s="95"/>
      <c r="DW50" s="95"/>
      <c r="DX50" s="95"/>
      <c r="DY50" s="95"/>
      <c r="DZ50" s="95"/>
      <c r="EA50" s="95"/>
      <c r="EB50" s="95"/>
      <c r="EC50" s="95"/>
      <c r="ED50" s="95"/>
      <c r="EE50" s="95"/>
      <c r="EF50" s="95"/>
      <c r="EG50" s="95"/>
      <c r="EH50" s="95"/>
      <c r="EI50" s="95"/>
      <c r="EJ50" s="95"/>
      <c r="EK50" s="95"/>
      <c r="EL50" s="95"/>
      <c r="EM50" s="95"/>
      <c r="EN50" s="95"/>
      <c r="EO50" s="95"/>
      <c r="EP50" s="95"/>
      <c r="EQ50" s="95"/>
      <c r="ER50" s="95"/>
      <c r="ES50" s="95"/>
      <c r="ET50" s="95"/>
      <c r="EU50" s="95"/>
      <c r="EV50" s="95"/>
      <c r="EW50" s="95"/>
      <c r="EX50" s="95"/>
      <c r="EY50" s="95"/>
      <c r="EZ50" s="95"/>
      <c r="FA50" s="95"/>
      <c r="FB50" s="95"/>
      <c r="FC50" s="95"/>
      <c r="FD50" s="95"/>
      <c r="FE50" s="95"/>
      <c r="FF50" s="95"/>
      <c r="FG50" s="95"/>
      <c r="FH50" s="95"/>
      <c r="FI50" s="95"/>
      <c r="FJ50" s="95"/>
      <c r="FK50" s="95"/>
      <c r="FL50" s="95"/>
      <c r="FM50" s="95"/>
      <c r="FN50" s="95"/>
      <c r="FO50" s="95"/>
      <c r="FP50" s="95"/>
      <c r="FQ50" s="95"/>
      <c r="FR50" s="95"/>
      <c r="FS50" s="95"/>
      <c r="FT50" s="95"/>
      <c r="FU50" s="95"/>
      <c r="FV50" s="95"/>
      <c r="FW50" s="95"/>
      <c r="FX50" s="95"/>
      <c r="FY50" s="95"/>
      <c r="FZ50" s="95"/>
      <c r="GA50" s="95"/>
      <c r="GB50" s="95"/>
      <c r="GC50" s="95"/>
      <c r="GD50" s="95"/>
      <c r="GE50" s="95"/>
      <c r="GF50" s="95"/>
      <c r="GG50" s="95"/>
      <c r="GH50" s="95"/>
      <c r="GI50" s="95"/>
      <c r="GJ50" s="95"/>
      <c r="GK50" s="95"/>
      <c r="GL50" s="95"/>
      <c r="GM50" s="95"/>
      <c r="GN50" s="95"/>
      <c r="GO50" s="95"/>
      <c r="GP50" s="95"/>
      <c r="GQ50" s="95"/>
      <c r="GR50" s="95"/>
      <c r="GS50" s="95"/>
      <c r="GT50" s="95"/>
      <c r="GU50" s="95"/>
      <c r="GV50" s="95"/>
      <c r="GW50" s="95"/>
      <c r="GX50" s="95"/>
      <c r="GY50" s="95"/>
      <c r="GZ50" s="95"/>
      <c r="HA50" s="95"/>
      <c r="HB50" s="95"/>
      <c r="HC50" s="95"/>
      <c r="HD50" s="95"/>
      <c r="HE50" s="95"/>
      <c r="HF50" s="95"/>
      <c r="HG50" s="95"/>
      <c r="HH50" s="95"/>
      <c r="HI50" s="95"/>
      <c r="HJ50" s="95"/>
      <c r="HK50" s="95"/>
      <c r="HL50" s="95"/>
      <c r="HM50" s="95"/>
      <c r="HN50" s="95"/>
      <c r="HO50" s="95"/>
      <c r="HP50" s="95"/>
      <c r="HQ50" s="95"/>
      <c r="HR50" s="95"/>
      <c r="HS50" s="95"/>
      <c r="HT50" s="95"/>
      <c r="HU50" s="95"/>
      <c r="HV50" s="95"/>
      <c r="HW50" s="95"/>
      <c r="HX50" s="95"/>
      <c r="HY50" s="95"/>
      <c r="HZ50" s="95"/>
      <c r="IA50" s="95"/>
      <c r="IB50" s="95"/>
      <c r="IC50" s="95"/>
      <c r="ID50" s="95"/>
      <c r="IE50" s="95"/>
      <c r="IF50" s="95"/>
      <c r="IG50" s="95"/>
      <c r="IH50" s="95"/>
      <c r="II50" s="95"/>
      <c r="IJ50" s="95"/>
      <c r="IK50" s="95"/>
      <c r="IL50" s="95"/>
      <c r="IM50" s="95"/>
      <c r="IN50" s="95"/>
      <c r="IO50" s="95"/>
      <c r="IP50" s="95"/>
      <c r="IQ50" s="95"/>
      <c r="IR50" s="95"/>
      <c r="IS50" s="95"/>
      <c r="IT50" s="95"/>
      <c r="IU50" s="95"/>
    </row>
    <row r="51" spans="1:255">
      <c r="A51" s="1196"/>
      <c r="B51" s="789"/>
      <c r="C51" s="789"/>
      <c r="D51" s="789"/>
      <c r="E51" s="1166"/>
      <c r="F51" s="1196"/>
      <c r="G51" s="789"/>
      <c r="H51" s="789"/>
      <c r="I51" s="789"/>
      <c r="J51" s="789"/>
      <c r="K51" s="789"/>
      <c r="L51" s="789"/>
      <c r="M51" s="1166"/>
      <c r="N51" s="1196"/>
      <c r="O51" s="789"/>
      <c r="P51" s="789"/>
      <c r="Q51" s="789"/>
      <c r="R51" s="789"/>
      <c r="S51" s="1166"/>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c r="CK51" s="95"/>
      <c r="CL51" s="95"/>
      <c r="CM51" s="95"/>
      <c r="CN51" s="95"/>
      <c r="CO51" s="95"/>
      <c r="CP51" s="95"/>
      <c r="CQ51" s="95"/>
      <c r="CR51" s="95"/>
      <c r="CS51" s="95"/>
      <c r="CT51" s="95"/>
      <c r="CU51" s="95"/>
      <c r="CV51" s="95"/>
      <c r="CW51" s="95"/>
      <c r="CX51" s="95"/>
      <c r="CY51" s="95"/>
      <c r="CZ51" s="95"/>
      <c r="DA51" s="95"/>
      <c r="DB51" s="95"/>
      <c r="DC51" s="95"/>
      <c r="DD51" s="95"/>
      <c r="DE51" s="95"/>
      <c r="DF51" s="95"/>
      <c r="DG51" s="95"/>
      <c r="DH51" s="95"/>
      <c r="DI51" s="95"/>
      <c r="DJ51" s="95"/>
      <c r="DK51" s="95"/>
      <c r="DL51" s="95"/>
      <c r="DM51" s="95"/>
      <c r="DN51" s="95"/>
      <c r="DO51" s="95"/>
      <c r="DP51" s="95"/>
      <c r="DQ51" s="95"/>
      <c r="DR51" s="95"/>
      <c r="DS51" s="95"/>
      <c r="DT51" s="95"/>
      <c r="DU51" s="95"/>
      <c r="DV51" s="95"/>
      <c r="DW51" s="95"/>
      <c r="DX51" s="95"/>
      <c r="DY51" s="95"/>
      <c r="DZ51" s="95"/>
      <c r="EA51" s="95"/>
      <c r="EB51" s="95"/>
      <c r="EC51" s="95"/>
      <c r="ED51" s="95"/>
      <c r="EE51" s="95"/>
      <c r="EF51" s="95"/>
      <c r="EG51" s="95"/>
      <c r="EH51" s="95"/>
      <c r="EI51" s="95"/>
      <c r="EJ51" s="95"/>
      <c r="EK51" s="95"/>
      <c r="EL51" s="95"/>
      <c r="EM51" s="95"/>
      <c r="EN51" s="95"/>
      <c r="EO51" s="95"/>
      <c r="EP51" s="95"/>
      <c r="EQ51" s="95"/>
      <c r="ER51" s="95"/>
      <c r="ES51" s="95"/>
      <c r="ET51" s="95"/>
      <c r="EU51" s="95"/>
      <c r="EV51" s="95"/>
      <c r="EW51" s="95"/>
      <c r="EX51" s="95"/>
      <c r="EY51" s="95"/>
      <c r="EZ51" s="95"/>
      <c r="FA51" s="95"/>
      <c r="FB51" s="95"/>
      <c r="FC51" s="95"/>
      <c r="FD51" s="95"/>
      <c r="FE51" s="95"/>
      <c r="FF51" s="95"/>
      <c r="FG51" s="95"/>
      <c r="FH51" s="95"/>
      <c r="FI51" s="95"/>
      <c r="FJ51" s="95"/>
      <c r="FK51" s="95"/>
      <c r="FL51" s="95"/>
      <c r="FM51" s="95"/>
      <c r="FN51" s="95"/>
      <c r="FO51" s="95"/>
      <c r="FP51" s="95"/>
      <c r="FQ51" s="95"/>
      <c r="FR51" s="95"/>
      <c r="FS51" s="95"/>
      <c r="FT51" s="95"/>
      <c r="FU51" s="95"/>
      <c r="FV51" s="95"/>
      <c r="FW51" s="95"/>
      <c r="FX51" s="95"/>
      <c r="FY51" s="95"/>
      <c r="FZ51" s="95"/>
      <c r="GA51" s="95"/>
      <c r="GB51" s="95"/>
      <c r="GC51" s="95"/>
      <c r="GD51" s="95"/>
      <c r="GE51" s="95"/>
      <c r="GF51" s="95"/>
      <c r="GG51" s="95"/>
      <c r="GH51" s="95"/>
      <c r="GI51" s="95"/>
      <c r="GJ51" s="95"/>
      <c r="GK51" s="95"/>
      <c r="GL51" s="95"/>
      <c r="GM51" s="95"/>
      <c r="GN51" s="95"/>
      <c r="GO51" s="95"/>
      <c r="GP51" s="95"/>
      <c r="GQ51" s="95"/>
      <c r="GR51" s="95"/>
      <c r="GS51" s="95"/>
      <c r="GT51" s="95"/>
      <c r="GU51" s="95"/>
      <c r="GV51" s="95"/>
      <c r="GW51" s="95"/>
      <c r="GX51" s="95"/>
      <c r="GY51" s="95"/>
      <c r="GZ51" s="95"/>
      <c r="HA51" s="95"/>
      <c r="HB51" s="95"/>
      <c r="HC51" s="95"/>
      <c r="HD51" s="95"/>
      <c r="HE51" s="95"/>
      <c r="HF51" s="95"/>
      <c r="HG51" s="95"/>
      <c r="HH51" s="95"/>
      <c r="HI51" s="95"/>
      <c r="HJ51" s="95"/>
      <c r="HK51" s="95"/>
      <c r="HL51" s="95"/>
      <c r="HM51" s="95"/>
      <c r="HN51" s="95"/>
      <c r="HO51" s="95"/>
      <c r="HP51" s="95"/>
      <c r="HQ51" s="95"/>
      <c r="HR51" s="95"/>
      <c r="HS51" s="95"/>
      <c r="HT51" s="95"/>
      <c r="HU51" s="95"/>
      <c r="HV51" s="95"/>
      <c r="HW51" s="95"/>
      <c r="HX51" s="95"/>
      <c r="HY51" s="95"/>
      <c r="HZ51" s="95"/>
      <c r="IA51" s="95"/>
      <c r="IB51" s="95"/>
      <c r="IC51" s="95"/>
      <c r="ID51" s="95"/>
      <c r="IE51" s="95"/>
      <c r="IF51" s="95"/>
      <c r="IG51" s="95"/>
      <c r="IH51" s="95"/>
      <c r="II51" s="95"/>
      <c r="IJ51" s="95"/>
      <c r="IK51" s="95"/>
      <c r="IL51" s="95"/>
      <c r="IM51" s="95"/>
      <c r="IN51" s="95"/>
      <c r="IO51" s="95"/>
      <c r="IP51" s="95"/>
      <c r="IQ51" s="95"/>
      <c r="IR51" s="95"/>
      <c r="IS51" s="95"/>
      <c r="IT51" s="95"/>
      <c r="IU51" s="95"/>
    </row>
    <row r="52" spans="1:255">
      <c r="A52" s="1196"/>
      <c r="B52" s="789"/>
      <c r="C52" s="789"/>
      <c r="D52" s="789"/>
      <c r="E52" s="1166"/>
      <c r="F52" s="1196"/>
      <c r="G52" s="789"/>
      <c r="H52" s="789"/>
      <c r="I52" s="789"/>
      <c r="J52" s="789"/>
      <c r="K52" s="789"/>
      <c r="L52" s="789"/>
      <c r="M52" s="1166"/>
      <c r="N52" s="1196"/>
      <c r="O52" s="789"/>
      <c r="P52" s="789"/>
      <c r="Q52" s="789"/>
      <c r="R52" s="789"/>
      <c r="S52" s="1166"/>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c r="CK52" s="95"/>
      <c r="CL52" s="95"/>
      <c r="CM52" s="95"/>
      <c r="CN52" s="95"/>
      <c r="CO52" s="95"/>
      <c r="CP52" s="95"/>
      <c r="CQ52" s="95"/>
      <c r="CR52" s="95"/>
      <c r="CS52" s="95"/>
      <c r="CT52" s="95"/>
      <c r="CU52" s="95"/>
      <c r="CV52" s="95"/>
      <c r="CW52" s="95"/>
      <c r="CX52" s="95"/>
      <c r="CY52" s="95"/>
      <c r="CZ52" s="95"/>
      <c r="DA52" s="95"/>
      <c r="DB52" s="95"/>
      <c r="DC52" s="95"/>
      <c r="DD52" s="95"/>
      <c r="DE52" s="95"/>
      <c r="DF52" s="95"/>
      <c r="DG52" s="95"/>
      <c r="DH52" s="95"/>
      <c r="DI52" s="95"/>
      <c r="DJ52" s="95"/>
      <c r="DK52" s="95"/>
      <c r="DL52" s="95"/>
      <c r="DM52" s="95"/>
      <c r="DN52" s="95"/>
      <c r="DO52" s="95"/>
      <c r="DP52" s="95"/>
      <c r="DQ52" s="95"/>
      <c r="DR52" s="95"/>
      <c r="DS52" s="95"/>
      <c r="DT52" s="95"/>
      <c r="DU52" s="95"/>
      <c r="DV52" s="95"/>
      <c r="DW52" s="95"/>
      <c r="DX52" s="95"/>
      <c r="DY52" s="95"/>
      <c r="DZ52" s="95"/>
      <c r="EA52" s="95"/>
      <c r="EB52" s="95"/>
      <c r="EC52" s="95"/>
      <c r="ED52" s="95"/>
      <c r="EE52" s="95"/>
      <c r="EF52" s="95"/>
      <c r="EG52" s="95"/>
      <c r="EH52" s="95"/>
      <c r="EI52" s="95"/>
      <c r="EJ52" s="95"/>
      <c r="EK52" s="95"/>
      <c r="EL52" s="95"/>
      <c r="EM52" s="95"/>
      <c r="EN52" s="95"/>
      <c r="EO52" s="95"/>
      <c r="EP52" s="95"/>
      <c r="EQ52" s="95"/>
      <c r="ER52" s="95"/>
      <c r="ES52" s="95"/>
      <c r="ET52" s="95"/>
      <c r="EU52" s="95"/>
      <c r="EV52" s="95"/>
      <c r="EW52" s="95"/>
      <c r="EX52" s="95"/>
      <c r="EY52" s="95"/>
      <c r="EZ52" s="95"/>
      <c r="FA52" s="95"/>
      <c r="FB52" s="95"/>
      <c r="FC52" s="95"/>
      <c r="FD52" s="95"/>
      <c r="FE52" s="95"/>
      <c r="FF52" s="95"/>
      <c r="FG52" s="95"/>
      <c r="FH52" s="95"/>
      <c r="FI52" s="95"/>
      <c r="FJ52" s="95"/>
      <c r="FK52" s="95"/>
      <c r="FL52" s="95"/>
      <c r="FM52" s="95"/>
      <c r="FN52" s="95"/>
      <c r="FO52" s="95"/>
      <c r="FP52" s="95"/>
      <c r="FQ52" s="95"/>
      <c r="FR52" s="95"/>
      <c r="FS52" s="95"/>
      <c r="FT52" s="95"/>
      <c r="FU52" s="95"/>
      <c r="FV52" s="95"/>
      <c r="FW52" s="95"/>
      <c r="FX52" s="95"/>
      <c r="FY52" s="95"/>
      <c r="FZ52" s="95"/>
      <c r="GA52" s="95"/>
      <c r="GB52" s="95"/>
      <c r="GC52" s="95"/>
      <c r="GD52" s="95"/>
      <c r="GE52" s="95"/>
      <c r="GF52" s="95"/>
      <c r="GG52" s="95"/>
      <c r="GH52" s="95"/>
      <c r="GI52" s="95"/>
      <c r="GJ52" s="95"/>
      <c r="GK52" s="95"/>
      <c r="GL52" s="95"/>
      <c r="GM52" s="95"/>
      <c r="GN52" s="95"/>
      <c r="GO52" s="95"/>
      <c r="GP52" s="95"/>
      <c r="GQ52" s="95"/>
      <c r="GR52" s="95"/>
      <c r="GS52" s="95"/>
      <c r="GT52" s="95"/>
      <c r="GU52" s="95"/>
      <c r="GV52" s="95"/>
      <c r="GW52" s="95"/>
      <c r="GX52" s="95"/>
      <c r="GY52" s="95"/>
      <c r="GZ52" s="95"/>
      <c r="HA52" s="95"/>
      <c r="HB52" s="95"/>
      <c r="HC52" s="95"/>
      <c r="HD52" s="95"/>
      <c r="HE52" s="95"/>
      <c r="HF52" s="95"/>
      <c r="HG52" s="95"/>
      <c r="HH52" s="95"/>
      <c r="HI52" s="95"/>
      <c r="HJ52" s="95"/>
      <c r="HK52" s="95"/>
      <c r="HL52" s="95"/>
      <c r="HM52" s="95"/>
      <c r="HN52" s="95"/>
      <c r="HO52" s="95"/>
      <c r="HP52" s="95"/>
      <c r="HQ52" s="95"/>
      <c r="HR52" s="95"/>
      <c r="HS52" s="95"/>
      <c r="HT52" s="95"/>
      <c r="HU52" s="95"/>
      <c r="HV52" s="95"/>
      <c r="HW52" s="95"/>
      <c r="HX52" s="95"/>
      <c r="HY52" s="95"/>
      <c r="HZ52" s="95"/>
      <c r="IA52" s="95"/>
      <c r="IB52" s="95"/>
      <c r="IC52" s="95"/>
      <c r="ID52" s="95"/>
      <c r="IE52" s="95"/>
      <c r="IF52" s="95"/>
      <c r="IG52" s="95"/>
      <c r="IH52" s="95"/>
      <c r="II52" s="95"/>
      <c r="IJ52" s="95"/>
      <c r="IK52" s="95"/>
      <c r="IL52" s="95"/>
      <c r="IM52" s="95"/>
      <c r="IN52" s="95"/>
      <c r="IO52" s="95"/>
      <c r="IP52" s="95"/>
      <c r="IQ52" s="95"/>
      <c r="IR52" s="95"/>
      <c r="IS52" s="95"/>
      <c r="IT52" s="95"/>
      <c r="IU52" s="95"/>
    </row>
    <row r="53" spans="1:255">
      <c r="A53" s="1196"/>
      <c r="B53" s="789"/>
      <c r="C53" s="789"/>
      <c r="D53" s="789"/>
      <c r="E53" s="1166"/>
      <c r="F53" s="1196"/>
      <c r="G53" s="789"/>
      <c r="H53" s="789"/>
      <c r="I53" s="789"/>
      <c r="J53" s="789"/>
      <c r="K53" s="789"/>
      <c r="L53" s="789"/>
      <c r="M53" s="1166"/>
      <c r="N53" s="1196"/>
      <c r="O53" s="789"/>
      <c r="P53" s="789"/>
      <c r="Q53" s="789"/>
      <c r="R53" s="789"/>
      <c r="S53" s="1166"/>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c r="BS53" s="95"/>
      <c r="BT53" s="95"/>
      <c r="BU53" s="95"/>
      <c r="BV53" s="95"/>
      <c r="BW53" s="95"/>
      <c r="BX53" s="95"/>
      <c r="BY53" s="95"/>
      <c r="BZ53" s="95"/>
      <c r="CA53" s="95"/>
      <c r="CB53" s="95"/>
      <c r="CC53" s="95"/>
      <c r="CD53" s="95"/>
      <c r="CE53" s="95"/>
      <c r="CF53" s="95"/>
      <c r="CG53" s="95"/>
      <c r="CH53" s="95"/>
      <c r="CI53" s="95"/>
      <c r="CJ53" s="95"/>
      <c r="CK53" s="95"/>
      <c r="CL53" s="95"/>
      <c r="CM53" s="95"/>
      <c r="CN53" s="95"/>
      <c r="CO53" s="95"/>
      <c r="CP53" s="95"/>
      <c r="CQ53" s="95"/>
      <c r="CR53" s="95"/>
      <c r="CS53" s="95"/>
      <c r="CT53" s="95"/>
      <c r="CU53" s="95"/>
      <c r="CV53" s="95"/>
      <c r="CW53" s="95"/>
      <c r="CX53" s="95"/>
      <c r="CY53" s="95"/>
      <c r="CZ53" s="95"/>
      <c r="DA53" s="95"/>
      <c r="DB53" s="95"/>
      <c r="DC53" s="95"/>
      <c r="DD53" s="95"/>
      <c r="DE53" s="95"/>
      <c r="DF53" s="95"/>
      <c r="DG53" s="95"/>
      <c r="DH53" s="95"/>
      <c r="DI53" s="95"/>
      <c r="DJ53" s="95"/>
      <c r="DK53" s="95"/>
      <c r="DL53" s="95"/>
      <c r="DM53" s="95"/>
      <c r="DN53" s="95"/>
      <c r="DO53" s="95"/>
      <c r="DP53" s="95"/>
      <c r="DQ53" s="95"/>
      <c r="DR53" s="95"/>
      <c r="DS53" s="95"/>
      <c r="DT53" s="95"/>
      <c r="DU53" s="95"/>
      <c r="DV53" s="95"/>
      <c r="DW53" s="95"/>
      <c r="DX53" s="95"/>
      <c r="DY53" s="95"/>
      <c r="DZ53" s="95"/>
      <c r="EA53" s="95"/>
      <c r="EB53" s="95"/>
      <c r="EC53" s="95"/>
      <c r="ED53" s="95"/>
      <c r="EE53" s="95"/>
      <c r="EF53" s="95"/>
      <c r="EG53" s="95"/>
      <c r="EH53" s="95"/>
      <c r="EI53" s="95"/>
      <c r="EJ53" s="95"/>
      <c r="EK53" s="95"/>
      <c r="EL53" s="95"/>
      <c r="EM53" s="95"/>
      <c r="EN53" s="95"/>
      <c r="EO53" s="95"/>
      <c r="EP53" s="95"/>
      <c r="EQ53" s="95"/>
      <c r="ER53" s="95"/>
      <c r="ES53" s="95"/>
      <c r="ET53" s="95"/>
      <c r="EU53" s="95"/>
      <c r="EV53" s="95"/>
      <c r="EW53" s="95"/>
      <c r="EX53" s="95"/>
      <c r="EY53" s="95"/>
      <c r="EZ53" s="95"/>
      <c r="FA53" s="95"/>
      <c r="FB53" s="95"/>
      <c r="FC53" s="95"/>
      <c r="FD53" s="95"/>
      <c r="FE53" s="95"/>
      <c r="FF53" s="95"/>
      <c r="FG53" s="95"/>
      <c r="FH53" s="95"/>
      <c r="FI53" s="95"/>
      <c r="FJ53" s="95"/>
      <c r="FK53" s="95"/>
      <c r="FL53" s="95"/>
      <c r="FM53" s="95"/>
      <c r="FN53" s="95"/>
      <c r="FO53" s="95"/>
      <c r="FP53" s="95"/>
      <c r="FQ53" s="95"/>
      <c r="FR53" s="95"/>
      <c r="FS53" s="95"/>
      <c r="FT53" s="95"/>
      <c r="FU53" s="95"/>
      <c r="FV53" s="95"/>
      <c r="FW53" s="95"/>
      <c r="FX53" s="95"/>
      <c r="FY53" s="95"/>
      <c r="FZ53" s="95"/>
      <c r="GA53" s="95"/>
      <c r="GB53" s="95"/>
      <c r="GC53" s="95"/>
      <c r="GD53" s="95"/>
      <c r="GE53" s="95"/>
      <c r="GF53" s="95"/>
      <c r="GG53" s="95"/>
      <c r="GH53" s="95"/>
      <c r="GI53" s="95"/>
      <c r="GJ53" s="95"/>
      <c r="GK53" s="95"/>
      <c r="GL53" s="95"/>
      <c r="GM53" s="95"/>
      <c r="GN53" s="95"/>
      <c r="GO53" s="95"/>
      <c r="GP53" s="95"/>
      <c r="GQ53" s="95"/>
      <c r="GR53" s="95"/>
      <c r="GS53" s="95"/>
      <c r="GT53" s="95"/>
      <c r="GU53" s="95"/>
      <c r="GV53" s="95"/>
      <c r="GW53" s="95"/>
      <c r="GX53" s="95"/>
      <c r="GY53" s="95"/>
      <c r="GZ53" s="95"/>
      <c r="HA53" s="95"/>
      <c r="HB53" s="95"/>
      <c r="HC53" s="95"/>
      <c r="HD53" s="95"/>
      <c r="HE53" s="95"/>
      <c r="HF53" s="95"/>
      <c r="HG53" s="95"/>
      <c r="HH53" s="95"/>
      <c r="HI53" s="95"/>
      <c r="HJ53" s="95"/>
      <c r="HK53" s="95"/>
      <c r="HL53" s="95"/>
      <c r="HM53" s="95"/>
      <c r="HN53" s="95"/>
      <c r="HO53" s="95"/>
      <c r="HP53" s="95"/>
      <c r="HQ53" s="95"/>
      <c r="HR53" s="95"/>
      <c r="HS53" s="95"/>
      <c r="HT53" s="95"/>
      <c r="HU53" s="95"/>
      <c r="HV53" s="95"/>
      <c r="HW53" s="95"/>
      <c r="HX53" s="95"/>
      <c r="HY53" s="95"/>
      <c r="HZ53" s="95"/>
      <c r="IA53" s="95"/>
      <c r="IB53" s="95"/>
      <c r="IC53" s="95"/>
      <c r="ID53" s="95"/>
      <c r="IE53" s="95"/>
      <c r="IF53" s="95"/>
      <c r="IG53" s="95"/>
      <c r="IH53" s="95"/>
      <c r="II53" s="95"/>
      <c r="IJ53" s="95"/>
      <c r="IK53" s="95"/>
      <c r="IL53" s="95"/>
      <c r="IM53" s="95"/>
      <c r="IN53" s="95"/>
      <c r="IO53" s="95"/>
      <c r="IP53" s="95"/>
      <c r="IQ53" s="95"/>
      <c r="IR53" s="95"/>
      <c r="IS53" s="95"/>
      <c r="IT53" s="95"/>
      <c r="IU53" s="95"/>
    </row>
    <row r="54" spans="1:255" ht="15.75" thickBot="1">
      <c r="A54" s="1314"/>
      <c r="B54" s="1003"/>
      <c r="C54" s="1003"/>
      <c r="D54" s="1003"/>
      <c r="E54" s="1315"/>
      <c r="F54" s="1314"/>
      <c r="G54" s="1003"/>
      <c r="H54" s="1003"/>
      <c r="I54" s="1003"/>
      <c r="J54" s="1003"/>
      <c r="K54" s="1003"/>
      <c r="L54" s="1003"/>
      <c r="M54" s="1315"/>
      <c r="N54" s="1314"/>
      <c r="O54" s="1003"/>
      <c r="P54" s="1003"/>
      <c r="Q54" s="1003"/>
      <c r="R54" s="1003"/>
      <c r="S54" s="131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c r="CK54" s="95"/>
      <c r="CL54" s="95"/>
      <c r="CM54" s="95"/>
      <c r="CN54" s="95"/>
      <c r="CO54" s="95"/>
      <c r="CP54" s="95"/>
      <c r="CQ54" s="95"/>
      <c r="CR54" s="95"/>
      <c r="CS54" s="95"/>
      <c r="CT54" s="95"/>
      <c r="CU54" s="95"/>
      <c r="CV54" s="95"/>
      <c r="CW54" s="95"/>
      <c r="CX54" s="95"/>
      <c r="CY54" s="95"/>
      <c r="CZ54" s="95"/>
      <c r="DA54" s="95"/>
      <c r="DB54" s="95"/>
      <c r="DC54" s="95"/>
      <c r="DD54" s="95"/>
      <c r="DE54" s="95"/>
      <c r="DF54" s="95"/>
      <c r="DG54" s="95"/>
      <c r="DH54" s="95"/>
      <c r="DI54" s="95"/>
      <c r="DJ54" s="95"/>
      <c r="DK54" s="95"/>
      <c r="DL54" s="95"/>
      <c r="DM54" s="95"/>
      <c r="DN54" s="95"/>
      <c r="DO54" s="95"/>
      <c r="DP54" s="95"/>
      <c r="DQ54" s="95"/>
      <c r="DR54" s="95"/>
      <c r="DS54" s="95"/>
      <c r="DT54" s="95"/>
      <c r="DU54" s="95"/>
      <c r="DV54" s="95"/>
      <c r="DW54" s="95"/>
      <c r="DX54" s="95"/>
      <c r="DY54" s="95"/>
      <c r="DZ54" s="95"/>
      <c r="EA54" s="95"/>
      <c r="EB54" s="95"/>
      <c r="EC54" s="95"/>
      <c r="ED54" s="95"/>
      <c r="EE54" s="95"/>
      <c r="EF54" s="95"/>
      <c r="EG54" s="95"/>
      <c r="EH54" s="95"/>
      <c r="EI54" s="95"/>
      <c r="EJ54" s="95"/>
      <c r="EK54" s="95"/>
      <c r="EL54" s="95"/>
      <c r="EM54" s="95"/>
      <c r="EN54" s="95"/>
      <c r="EO54" s="95"/>
      <c r="EP54" s="95"/>
      <c r="EQ54" s="95"/>
      <c r="ER54" s="95"/>
      <c r="ES54" s="95"/>
      <c r="ET54" s="95"/>
      <c r="EU54" s="95"/>
      <c r="EV54" s="95"/>
      <c r="EW54" s="95"/>
      <c r="EX54" s="95"/>
      <c r="EY54" s="95"/>
      <c r="EZ54" s="95"/>
      <c r="FA54" s="95"/>
      <c r="FB54" s="95"/>
      <c r="FC54" s="95"/>
      <c r="FD54" s="95"/>
      <c r="FE54" s="95"/>
      <c r="FF54" s="95"/>
      <c r="FG54" s="95"/>
      <c r="FH54" s="95"/>
      <c r="FI54" s="95"/>
      <c r="FJ54" s="95"/>
      <c r="FK54" s="95"/>
      <c r="FL54" s="95"/>
      <c r="FM54" s="95"/>
      <c r="FN54" s="95"/>
      <c r="FO54" s="95"/>
      <c r="FP54" s="95"/>
      <c r="FQ54" s="95"/>
      <c r="FR54" s="95"/>
      <c r="FS54" s="95"/>
      <c r="FT54" s="95"/>
      <c r="FU54" s="95"/>
      <c r="FV54" s="95"/>
      <c r="FW54" s="95"/>
      <c r="FX54" s="95"/>
      <c r="FY54" s="95"/>
      <c r="FZ54" s="95"/>
      <c r="GA54" s="95"/>
      <c r="GB54" s="95"/>
      <c r="GC54" s="95"/>
      <c r="GD54" s="95"/>
      <c r="GE54" s="95"/>
      <c r="GF54" s="95"/>
      <c r="GG54" s="95"/>
      <c r="GH54" s="95"/>
      <c r="GI54" s="95"/>
      <c r="GJ54" s="95"/>
      <c r="GK54" s="95"/>
      <c r="GL54" s="95"/>
      <c r="GM54" s="95"/>
      <c r="GN54" s="95"/>
      <c r="GO54" s="95"/>
      <c r="GP54" s="95"/>
      <c r="GQ54" s="95"/>
      <c r="GR54" s="95"/>
      <c r="GS54" s="95"/>
      <c r="GT54" s="95"/>
      <c r="GU54" s="95"/>
      <c r="GV54" s="95"/>
      <c r="GW54" s="95"/>
      <c r="GX54" s="95"/>
      <c r="GY54" s="95"/>
      <c r="GZ54" s="95"/>
      <c r="HA54" s="95"/>
      <c r="HB54" s="95"/>
      <c r="HC54" s="95"/>
      <c r="HD54" s="95"/>
      <c r="HE54" s="95"/>
      <c r="HF54" s="95"/>
      <c r="HG54" s="95"/>
      <c r="HH54" s="95"/>
      <c r="HI54" s="95"/>
      <c r="HJ54" s="95"/>
      <c r="HK54" s="95"/>
      <c r="HL54" s="95"/>
      <c r="HM54" s="95"/>
      <c r="HN54" s="95"/>
      <c r="HO54" s="95"/>
      <c r="HP54" s="95"/>
      <c r="HQ54" s="95"/>
      <c r="HR54" s="95"/>
      <c r="HS54" s="95"/>
      <c r="HT54" s="95"/>
      <c r="HU54" s="95"/>
      <c r="HV54" s="95"/>
      <c r="HW54" s="95"/>
      <c r="HX54" s="95"/>
      <c r="HY54" s="95"/>
      <c r="HZ54" s="95"/>
      <c r="IA54" s="95"/>
      <c r="IB54" s="95"/>
      <c r="IC54" s="95"/>
      <c r="ID54" s="95"/>
      <c r="IE54" s="95"/>
      <c r="IF54" s="95"/>
      <c r="IG54" s="95"/>
      <c r="IH54" s="95"/>
      <c r="II54" s="95"/>
      <c r="IJ54" s="95"/>
      <c r="IK54" s="95"/>
      <c r="IL54" s="95"/>
      <c r="IM54" s="95"/>
      <c r="IN54" s="95"/>
      <c r="IO54" s="95"/>
      <c r="IP54" s="95"/>
      <c r="IQ54" s="95"/>
      <c r="IR54" s="95"/>
      <c r="IS54" s="95"/>
      <c r="IT54" s="95"/>
      <c r="IU54" s="95"/>
    </row>
    <row r="55" spans="1:255">
      <c r="A55" s="789"/>
      <c r="B55" s="789"/>
      <c r="C55" s="789"/>
      <c r="D55" s="789"/>
      <c r="E55" s="789"/>
      <c r="F55" s="789"/>
      <c r="G55" s="789"/>
      <c r="H55" s="789"/>
      <c r="I55" s="789"/>
      <c r="J55" s="789"/>
      <c r="K55" s="789"/>
      <c r="L55" s="789"/>
      <c r="M55" s="789"/>
      <c r="N55" s="789"/>
      <c r="O55" s="789"/>
      <c r="P55" s="789"/>
      <c r="Q55" s="789"/>
      <c r="R55" s="789"/>
      <c r="S55" s="789"/>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T55" s="95"/>
      <c r="BU55" s="95"/>
      <c r="BV55" s="95"/>
      <c r="BW55" s="95"/>
      <c r="BX55" s="95"/>
      <c r="BY55" s="95"/>
      <c r="BZ55" s="95"/>
      <c r="CA55" s="95"/>
      <c r="CB55" s="95"/>
      <c r="CC55" s="95"/>
      <c r="CD55" s="95"/>
      <c r="CE55" s="95"/>
      <c r="CF55" s="95"/>
      <c r="CG55" s="95"/>
      <c r="CH55" s="95"/>
      <c r="CI55" s="95"/>
      <c r="CJ55" s="95"/>
      <c r="CK55" s="95"/>
      <c r="CL55" s="95"/>
      <c r="CM55" s="95"/>
      <c r="CN55" s="95"/>
      <c r="CO55" s="95"/>
      <c r="CP55" s="95"/>
      <c r="CQ55" s="95"/>
      <c r="CR55" s="95"/>
      <c r="CS55" s="95"/>
      <c r="CT55" s="95"/>
      <c r="CU55" s="95"/>
      <c r="CV55" s="95"/>
      <c r="CW55" s="95"/>
      <c r="CX55" s="95"/>
      <c r="CY55" s="95"/>
      <c r="CZ55" s="95"/>
      <c r="DA55" s="95"/>
      <c r="DB55" s="95"/>
      <c r="DC55" s="95"/>
      <c r="DD55" s="95"/>
      <c r="DE55" s="95"/>
      <c r="DF55" s="95"/>
      <c r="DG55" s="95"/>
      <c r="DH55" s="95"/>
      <c r="DI55" s="95"/>
      <c r="DJ55" s="95"/>
      <c r="DK55" s="95"/>
      <c r="DL55" s="95"/>
      <c r="DM55" s="95"/>
      <c r="DN55" s="95"/>
      <c r="DO55" s="95"/>
      <c r="DP55" s="95"/>
      <c r="DQ55" s="95"/>
      <c r="DR55" s="95"/>
      <c r="DS55" s="95"/>
      <c r="DT55" s="95"/>
      <c r="DU55" s="95"/>
      <c r="DV55" s="95"/>
      <c r="DW55" s="95"/>
      <c r="DX55" s="95"/>
      <c r="DY55" s="95"/>
      <c r="DZ55" s="95"/>
      <c r="EA55" s="95"/>
      <c r="EB55" s="95"/>
      <c r="EC55" s="95"/>
      <c r="ED55" s="95"/>
      <c r="EE55" s="95"/>
      <c r="EF55" s="95"/>
      <c r="EG55" s="95"/>
      <c r="EH55" s="95"/>
      <c r="EI55" s="95"/>
      <c r="EJ55" s="95"/>
      <c r="EK55" s="95"/>
      <c r="EL55" s="95"/>
      <c r="EM55" s="95"/>
      <c r="EN55" s="95"/>
      <c r="EO55" s="95"/>
      <c r="EP55" s="95"/>
      <c r="EQ55" s="95"/>
      <c r="ER55" s="95"/>
      <c r="ES55" s="95"/>
      <c r="ET55" s="95"/>
      <c r="EU55" s="95"/>
      <c r="EV55" s="95"/>
      <c r="EW55" s="95"/>
      <c r="EX55" s="95"/>
      <c r="EY55" s="95"/>
      <c r="EZ55" s="95"/>
      <c r="FA55" s="95"/>
      <c r="FB55" s="95"/>
      <c r="FC55" s="95"/>
      <c r="FD55" s="95"/>
      <c r="FE55" s="95"/>
      <c r="FF55" s="95"/>
      <c r="FG55" s="95"/>
      <c r="FH55" s="95"/>
      <c r="FI55" s="95"/>
      <c r="FJ55" s="95"/>
      <c r="FK55" s="95"/>
      <c r="FL55" s="95"/>
      <c r="FM55" s="95"/>
      <c r="FN55" s="95"/>
      <c r="FO55" s="95"/>
      <c r="FP55" s="95"/>
      <c r="FQ55" s="95"/>
      <c r="FR55" s="95"/>
      <c r="FS55" s="95"/>
      <c r="FT55" s="95"/>
      <c r="FU55" s="95"/>
      <c r="FV55" s="95"/>
      <c r="FW55" s="95"/>
      <c r="FX55" s="95"/>
      <c r="FY55" s="95"/>
      <c r="FZ55" s="95"/>
      <c r="GA55" s="95"/>
      <c r="GB55" s="95"/>
      <c r="GC55" s="95"/>
      <c r="GD55" s="95"/>
      <c r="GE55" s="95"/>
      <c r="GF55" s="95"/>
      <c r="GG55" s="95"/>
      <c r="GH55" s="95"/>
      <c r="GI55" s="95"/>
      <c r="GJ55" s="95"/>
      <c r="GK55" s="95"/>
      <c r="GL55" s="95"/>
      <c r="GM55" s="95"/>
      <c r="GN55" s="95"/>
      <c r="GO55" s="95"/>
      <c r="GP55" s="95"/>
      <c r="GQ55" s="95"/>
      <c r="GR55" s="95"/>
      <c r="GS55" s="95"/>
      <c r="GT55" s="95"/>
      <c r="GU55" s="95"/>
      <c r="GV55" s="95"/>
      <c r="GW55" s="95"/>
      <c r="GX55" s="95"/>
      <c r="GY55" s="95"/>
      <c r="GZ55" s="95"/>
      <c r="HA55" s="95"/>
      <c r="HB55" s="95"/>
      <c r="HC55" s="95"/>
      <c r="HD55" s="95"/>
      <c r="HE55" s="95"/>
      <c r="HF55" s="95"/>
      <c r="HG55" s="95"/>
      <c r="HH55" s="95"/>
      <c r="HI55" s="95"/>
      <c r="HJ55" s="95"/>
      <c r="HK55" s="95"/>
      <c r="HL55" s="95"/>
      <c r="HM55" s="95"/>
      <c r="HN55" s="95"/>
      <c r="HO55" s="95"/>
      <c r="HP55" s="95"/>
      <c r="HQ55" s="95"/>
      <c r="HR55" s="95"/>
      <c r="HS55" s="95"/>
      <c r="HT55" s="95"/>
      <c r="HU55" s="95"/>
      <c r="HV55" s="95"/>
      <c r="HW55" s="95"/>
      <c r="HX55" s="95"/>
      <c r="HY55" s="95"/>
      <c r="HZ55" s="95"/>
      <c r="IA55" s="95"/>
      <c r="IB55" s="95"/>
      <c r="IC55" s="95"/>
      <c r="ID55" s="95"/>
      <c r="IE55" s="95"/>
      <c r="IF55" s="95"/>
      <c r="IG55" s="95"/>
      <c r="IH55" s="95"/>
      <c r="II55" s="95"/>
      <c r="IJ55" s="95"/>
      <c r="IK55" s="95"/>
      <c r="IL55" s="95"/>
      <c r="IM55" s="95"/>
      <c r="IN55" s="95"/>
      <c r="IO55" s="95"/>
      <c r="IP55" s="95"/>
      <c r="IQ55" s="95"/>
      <c r="IR55" s="95"/>
      <c r="IS55" s="95"/>
      <c r="IT55" s="95"/>
      <c r="IU55" s="95"/>
    </row>
    <row r="56" spans="1:255">
      <c r="A56" s="1316" t="s">
        <v>4361</v>
      </c>
      <c r="B56" s="432"/>
      <c r="C56" s="432"/>
      <c r="D56" s="789"/>
      <c r="E56" s="789"/>
      <c r="F56" s="1316" t="str">
        <f>A56</f>
        <v>FERC FORM NO.1 (REVISED 12-90) NYPSC Modified-96</v>
      </c>
      <c r="G56" s="789"/>
      <c r="H56" s="789"/>
      <c r="I56" s="432"/>
      <c r="J56" s="789"/>
      <c r="K56" s="789"/>
      <c r="L56" s="789"/>
      <c r="M56" s="789"/>
      <c r="N56" s="789" t="str">
        <f>A56</f>
        <v>FERC FORM NO.1 (REVISED 12-90) NYPSC Modified-96</v>
      </c>
      <c r="O56" s="789"/>
      <c r="P56" s="432"/>
      <c r="Q56" s="789"/>
      <c r="R56" s="789"/>
      <c r="S56" s="1026" t="s">
        <v>3171</v>
      </c>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c r="CK56" s="95"/>
      <c r="CL56" s="95"/>
      <c r="CM56" s="95"/>
      <c r="CN56" s="95"/>
      <c r="CO56" s="95"/>
      <c r="CP56" s="95"/>
      <c r="CQ56" s="95"/>
      <c r="CR56" s="95"/>
      <c r="CS56" s="95"/>
      <c r="CT56" s="95"/>
      <c r="CU56" s="95"/>
      <c r="CV56" s="95"/>
      <c r="CW56" s="95"/>
      <c r="CX56" s="95"/>
      <c r="CY56" s="95"/>
      <c r="CZ56" s="95"/>
      <c r="DA56" s="95"/>
      <c r="DB56" s="95"/>
      <c r="DC56" s="95"/>
      <c r="DD56" s="95"/>
      <c r="DE56" s="95"/>
      <c r="DF56" s="95"/>
      <c r="DG56" s="95"/>
      <c r="DH56" s="95"/>
      <c r="DI56" s="95"/>
      <c r="DJ56" s="95"/>
      <c r="DK56" s="95"/>
      <c r="DL56" s="95"/>
      <c r="DM56" s="95"/>
      <c r="DN56" s="95"/>
      <c r="DO56" s="95"/>
      <c r="DP56" s="95"/>
      <c r="DQ56" s="95"/>
      <c r="DR56" s="95"/>
      <c r="DS56" s="95"/>
      <c r="DT56" s="95"/>
      <c r="DU56" s="95"/>
      <c r="DV56" s="95"/>
      <c r="DW56" s="95"/>
      <c r="DX56" s="95"/>
      <c r="DY56" s="95"/>
      <c r="DZ56" s="95"/>
      <c r="EA56" s="95"/>
      <c r="EB56" s="95"/>
      <c r="EC56" s="95"/>
      <c r="ED56" s="95"/>
      <c r="EE56" s="95"/>
      <c r="EF56" s="95"/>
      <c r="EG56" s="95"/>
      <c r="EH56" s="95"/>
      <c r="EI56" s="95"/>
      <c r="EJ56" s="95"/>
      <c r="EK56" s="95"/>
      <c r="EL56" s="95"/>
      <c r="EM56" s="95"/>
      <c r="EN56" s="95"/>
      <c r="EO56" s="95"/>
      <c r="EP56" s="95"/>
      <c r="EQ56" s="95"/>
      <c r="ER56" s="95"/>
      <c r="ES56" s="95"/>
      <c r="ET56" s="95"/>
      <c r="EU56" s="95"/>
      <c r="EV56" s="95"/>
      <c r="EW56" s="95"/>
      <c r="EX56" s="95"/>
      <c r="EY56" s="95"/>
      <c r="EZ56" s="95"/>
      <c r="FA56" s="95"/>
      <c r="FB56" s="95"/>
      <c r="FC56" s="95"/>
      <c r="FD56" s="95"/>
      <c r="FE56" s="95"/>
      <c r="FF56" s="95"/>
      <c r="FG56" s="95"/>
      <c r="FH56" s="95"/>
      <c r="FI56" s="95"/>
      <c r="FJ56" s="95"/>
      <c r="FK56" s="95"/>
      <c r="FL56" s="95"/>
      <c r="FM56" s="95"/>
      <c r="FN56" s="95"/>
      <c r="FO56" s="95"/>
      <c r="FP56" s="95"/>
      <c r="FQ56" s="95"/>
      <c r="FR56" s="95"/>
      <c r="FS56" s="95"/>
      <c r="FT56" s="95"/>
      <c r="FU56" s="95"/>
      <c r="FV56" s="95"/>
      <c r="FW56" s="95"/>
      <c r="FX56" s="95"/>
      <c r="FY56" s="95"/>
      <c r="FZ56" s="95"/>
      <c r="GA56" s="95"/>
      <c r="GB56" s="95"/>
      <c r="GC56" s="95"/>
      <c r="GD56" s="95"/>
      <c r="GE56" s="95"/>
      <c r="GF56" s="95"/>
      <c r="GG56" s="95"/>
      <c r="GH56" s="95"/>
      <c r="GI56" s="95"/>
      <c r="GJ56" s="95"/>
      <c r="GK56" s="95"/>
      <c r="GL56" s="95"/>
      <c r="GM56" s="95"/>
      <c r="GN56" s="95"/>
      <c r="GO56" s="95"/>
      <c r="GP56" s="95"/>
      <c r="GQ56" s="95"/>
      <c r="GR56" s="95"/>
      <c r="GS56" s="95"/>
      <c r="GT56" s="95"/>
      <c r="GU56" s="95"/>
      <c r="GV56" s="95"/>
      <c r="GW56" s="95"/>
      <c r="GX56" s="95"/>
      <c r="GY56" s="95"/>
      <c r="GZ56" s="95"/>
      <c r="HA56" s="95"/>
      <c r="HB56" s="95"/>
      <c r="HC56" s="95"/>
      <c r="HD56" s="95"/>
      <c r="HE56" s="95"/>
      <c r="HF56" s="95"/>
      <c r="HG56" s="95"/>
      <c r="HH56" s="95"/>
      <c r="HI56" s="95"/>
      <c r="HJ56" s="95"/>
      <c r="HK56" s="95"/>
      <c r="HL56" s="95"/>
      <c r="HM56" s="95"/>
      <c r="HN56" s="95"/>
      <c r="HO56" s="95"/>
      <c r="HP56" s="95"/>
      <c r="HQ56" s="95"/>
      <c r="HR56" s="95"/>
      <c r="HS56" s="95"/>
      <c r="HT56" s="95"/>
      <c r="HU56" s="95"/>
      <c r="HV56" s="95"/>
      <c r="HW56" s="95"/>
      <c r="HX56" s="95"/>
      <c r="HY56" s="95"/>
      <c r="HZ56" s="95"/>
      <c r="IA56" s="95"/>
      <c r="IB56" s="95"/>
      <c r="IC56" s="95"/>
      <c r="ID56" s="95"/>
      <c r="IE56" s="95"/>
      <c r="IF56" s="95"/>
      <c r="IG56" s="95"/>
      <c r="IH56" s="95"/>
      <c r="II56" s="95"/>
      <c r="IJ56" s="95"/>
      <c r="IK56" s="95"/>
      <c r="IL56" s="95"/>
      <c r="IM56" s="95"/>
      <c r="IN56" s="95"/>
      <c r="IO56" s="95"/>
      <c r="IP56" s="95"/>
      <c r="IQ56" s="95"/>
      <c r="IR56" s="95"/>
      <c r="IS56" s="95"/>
      <c r="IT56" s="95"/>
      <c r="IU56" s="95"/>
    </row>
    <row r="57" spans="1:255">
      <c r="A57" s="789" t="s">
        <v>3172</v>
      </c>
      <c r="B57" s="789"/>
      <c r="C57" s="789"/>
      <c r="D57" s="789"/>
      <c r="E57" s="789"/>
      <c r="F57" s="789" t="s">
        <v>3173</v>
      </c>
      <c r="G57" s="789"/>
      <c r="H57" s="789"/>
      <c r="I57" s="789"/>
      <c r="J57" s="1317"/>
      <c r="K57" s="1317"/>
      <c r="L57" s="1317"/>
      <c r="M57" s="789"/>
      <c r="N57" s="789" t="s">
        <v>3174</v>
      </c>
      <c r="O57" s="789"/>
      <c r="P57" s="1317"/>
      <c r="Q57" s="1317"/>
      <c r="R57" s="1317"/>
      <c r="S57" s="789"/>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c r="BU57" s="95"/>
      <c r="BV57" s="95"/>
      <c r="BW57" s="95"/>
      <c r="BX57" s="95"/>
      <c r="BY57" s="95"/>
      <c r="BZ57" s="95"/>
      <c r="CA57" s="95"/>
      <c r="CB57" s="95"/>
      <c r="CC57" s="95"/>
      <c r="CD57" s="95"/>
      <c r="CE57" s="95"/>
      <c r="CF57" s="95"/>
      <c r="CG57" s="95"/>
      <c r="CH57" s="95"/>
      <c r="CI57" s="95"/>
      <c r="CJ57" s="95"/>
      <c r="CK57" s="95"/>
      <c r="CL57" s="95"/>
      <c r="CM57" s="95"/>
      <c r="CN57" s="95"/>
      <c r="CO57" s="95"/>
      <c r="CP57" s="95"/>
      <c r="CQ57" s="95"/>
      <c r="CR57" s="95"/>
      <c r="CS57" s="95"/>
      <c r="CT57" s="95"/>
      <c r="CU57" s="95"/>
      <c r="CV57" s="95"/>
      <c r="CW57" s="95"/>
      <c r="CX57" s="95"/>
      <c r="CY57" s="95"/>
      <c r="CZ57" s="95"/>
      <c r="DA57" s="95"/>
      <c r="DB57" s="95"/>
      <c r="DC57" s="95"/>
      <c r="DD57" s="95"/>
      <c r="DE57" s="95"/>
      <c r="DF57" s="95"/>
      <c r="DG57" s="95"/>
      <c r="DH57" s="95"/>
      <c r="DI57" s="95"/>
      <c r="DJ57" s="95"/>
      <c r="DK57" s="95"/>
      <c r="DL57" s="95"/>
      <c r="DM57" s="95"/>
      <c r="DN57" s="95"/>
      <c r="DO57" s="95"/>
      <c r="DP57" s="95"/>
      <c r="DQ57" s="95"/>
      <c r="DR57" s="95"/>
      <c r="DS57" s="95"/>
      <c r="DT57" s="95"/>
      <c r="DU57" s="95"/>
      <c r="DV57" s="95"/>
      <c r="DW57" s="95"/>
      <c r="DX57" s="95"/>
      <c r="DY57" s="95"/>
      <c r="DZ57" s="95"/>
      <c r="EA57" s="95"/>
      <c r="EB57" s="95"/>
      <c r="EC57" s="95"/>
      <c r="ED57" s="95"/>
      <c r="EE57" s="95"/>
      <c r="EF57" s="95"/>
      <c r="EG57" s="95"/>
      <c r="EH57" s="95"/>
      <c r="EI57" s="95"/>
      <c r="EJ57" s="95"/>
      <c r="EK57" s="95"/>
      <c r="EL57" s="95"/>
      <c r="EM57" s="95"/>
      <c r="EN57" s="95"/>
      <c r="EO57" s="95"/>
      <c r="EP57" s="95"/>
      <c r="EQ57" s="95"/>
      <c r="ER57" s="95"/>
      <c r="ES57" s="95"/>
      <c r="ET57" s="95"/>
      <c r="EU57" s="95"/>
      <c r="EV57" s="95"/>
      <c r="EW57" s="95"/>
      <c r="EX57" s="95"/>
      <c r="EY57" s="95"/>
      <c r="EZ57" s="95"/>
      <c r="FA57" s="95"/>
      <c r="FB57" s="95"/>
      <c r="FC57" s="95"/>
      <c r="FD57" s="95"/>
      <c r="FE57" s="95"/>
      <c r="FF57" s="95"/>
      <c r="FG57" s="95"/>
      <c r="FH57" s="95"/>
      <c r="FI57" s="95"/>
      <c r="FJ57" s="95"/>
      <c r="FK57" s="95"/>
      <c r="FL57" s="95"/>
      <c r="FM57" s="95"/>
      <c r="FN57" s="95"/>
      <c r="FO57" s="95"/>
      <c r="FP57" s="95"/>
      <c r="FQ57" s="95"/>
      <c r="FR57" s="95"/>
      <c r="FS57" s="95"/>
      <c r="FT57" s="95"/>
      <c r="FU57" s="95"/>
      <c r="FV57" s="95"/>
      <c r="FW57" s="95"/>
      <c r="FX57" s="95"/>
      <c r="FY57" s="95"/>
      <c r="FZ57" s="95"/>
      <c r="GA57" s="95"/>
      <c r="GB57" s="95"/>
      <c r="GC57" s="95"/>
      <c r="GD57" s="95"/>
      <c r="GE57" s="95"/>
      <c r="GF57" s="95"/>
      <c r="GG57" s="95"/>
      <c r="GH57" s="95"/>
      <c r="GI57" s="95"/>
      <c r="GJ57" s="95"/>
      <c r="GK57" s="95"/>
      <c r="GL57" s="95"/>
      <c r="GM57" s="95"/>
      <c r="GN57" s="95"/>
      <c r="GO57" s="95"/>
      <c r="GP57" s="95"/>
      <c r="GQ57" s="95"/>
      <c r="GR57" s="95"/>
      <c r="GS57" s="95"/>
      <c r="GT57" s="95"/>
      <c r="GU57" s="95"/>
      <c r="GV57" s="95"/>
      <c r="GW57" s="95"/>
      <c r="GX57" s="95"/>
      <c r="GY57" s="95"/>
      <c r="GZ57" s="95"/>
      <c r="HA57" s="95"/>
      <c r="HB57" s="95"/>
      <c r="HC57" s="95"/>
      <c r="HD57" s="95"/>
      <c r="HE57" s="95"/>
      <c r="HF57" s="95"/>
      <c r="HG57" s="95"/>
      <c r="HH57" s="95"/>
      <c r="HI57" s="95"/>
      <c r="HJ57" s="95"/>
      <c r="HK57" s="95"/>
      <c r="HL57" s="95"/>
      <c r="HM57" s="95"/>
      <c r="HN57" s="95"/>
      <c r="HO57" s="95"/>
      <c r="HP57" s="95"/>
      <c r="HQ57" s="95"/>
      <c r="HR57" s="95"/>
      <c r="HS57" s="95"/>
      <c r="HT57" s="95"/>
      <c r="HU57" s="95"/>
      <c r="HV57" s="95"/>
      <c r="HW57" s="95"/>
      <c r="HX57" s="95"/>
      <c r="HY57" s="95"/>
      <c r="HZ57" s="95"/>
      <c r="IA57" s="95"/>
      <c r="IB57" s="95"/>
      <c r="IC57" s="95"/>
      <c r="ID57" s="95"/>
      <c r="IE57" s="95"/>
      <c r="IF57" s="95"/>
      <c r="IG57" s="95"/>
      <c r="IH57" s="95"/>
      <c r="II57" s="95"/>
      <c r="IJ57" s="95"/>
      <c r="IK57" s="95"/>
      <c r="IL57" s="95"/>
      <c r="IM57" s="95"/>
      <c r="IN57" s="95"/>
      <c r="IO57" s="95"/>
      <c r="IP57" s="95"/>
      <c r="IQ57" s="95"/>
      <c r="IR57" s="95"/>
      <c r="IS57" s="95"/>
      <c r="IT57" s="95"/>
      <c r="IU57" s="95"/>
    </row>
    <row r="58" spans="1:255" ht="18">
      <c r="A58" s="1318" t="s">
        <v>3175</v>
      </c>
      <c r="B58" s="764"/>
      <c r="C58" s="1319"/>
      <c r="D58" s="789"/>
      <c r="E58" s="789"/>
      <c r="F58" s="95"/>
      <c r="G58" s="95"/>
      <c r="H58" s="95"/>
      <c r="I58" s="95"/>
      <c r="J58" s="93"/>
      <c r="K58" s="93"/>
      <c r="L58" s="93"/>
      <c r="M58" s="95"/>
      <c r="N58" s="93"/>
      <c r="O58" s="95"/>
      <c r="P58" s="93"/>
      <c r="Q58" s="93"/>
      <c r="R58" s="93"/>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c r="CK58" s="95"/>
      <c r="CL58" s="95"/>
      <c r="CM58" s="95"/>
      <c r="CN58" s="95"/>
      <c r="CO58" s="95"/>
      <c r="CP58" s="95"/>
      <c r="CQ58" s="95"/>
      <c r="CR58" s="95"/>
      <c r="CS58" s="95"/>
      <c r="CT58" s="95"/>
      <c r="CU58" s="95"/>
      <c r="CV58" s="95"/>
      <c r="CW58" s="95"/>
      <c r="CX58" s="95"/>
      <c r="CY58" s="95"/>
      <c r="CZ58" s="95"/>
      <c r="DA58" s="95"/>
      <c r="DB58" s="95"/>
      <c r="DC58" s="95"/>
      <c r="DD58" s="95"/>
      <c r="DE58" s="95"/>
      <c r="DF58" s="95"/>
      <c r="DG58" s="95"/>
      <c r="DH58" s="95"/>
      <c r="DI58" s="95"/>
      <c r="DJ58" s="95"/>
      <c r="DK58" s="95"/>
      <c r="DL58" s="95"/>
      <c r="DM58" s="95"/>
      <c r="DN58" s="95"/>
      <c r="DO58" s="95"/>
      <c r="DP58" s="95"/>
      <c r="DQ58" s="95"/>
      <c r="DR58" s="95"/>
      <c r="DS58" s="95"/>
      <c r="DT58" s="95"/>
      <c r="DU58" s="95"/>
      <c r="DV58" s="95"/>
      <c r="DW58" s="95"/>
      <c r="DX58" s="95"/>
      <c r="DY58" s="95"/>
      <c r="DZ58" s="95"/>
      <c r="EA58" s="95"/>
      <c r="EB58" s="95"/>
      <c r="EC58" s="95"/>
      <c r="ED58" s="95"/>
      <c r="EE58" s="95"/>
      <c r="EF58" s="95"/>
      <c r="EG58" s="95"/>
      <c r="EH58" s="95"/>
      <c r="EI58" s="95"/>
      <c r="EJ58" s="95"/>
      <c r="EK58" s="95"/>
      <c r="EL58" s="95"/>
      <c r="EM58" s="95"/>
      <c r="EN58" s="95"/>
      <c r="EO58" s="95"/>
      <c r="EP58" s="95"/>
      <c r="EQ58" s="95"/>
      <c r="ER58" s="95"/>
      <c r="ES58" s="95"/>
      <c r="ET58" s="95"/>
      <c r="EU58" s="95"/>
      <c r="EV58" s="95"/>
      <c r="EW58" s="95"/>
      <c r="EX58" s="95"/>
      <c r="EY58" s="95"/>
      <c r="EZ58" s="95"/>
      <c r="FA58" s="95"/>
      <c r="FB58" s="95"/>
      <c r="FC58" s="95"/>
      <c r="FD58" s="95"/>
      <c r="FE58" s="95"/>
      <c r="FF58" s="95"/>
      <c r="FG58" s="95"/>
      <c r="FH58" s="95"/>
      <c r="FI58" s="95"/>
      <c r="FJ58" s="95"/>
      <c r="FK58" s="95"/>
      <c r="FL58" s="95"/>
      <c r="FM58" s="95"/>
      <c r="FN58" s="95"/>
      <c r="FO58" s="95"/>
      <c r="FP58" s="95"/>
      <c r="FQ58" s="95"/>
      <c r="FR58" s="95"/>
      <c r="FS58" s="95"/>
      <c r="FT58" s="95"/>
      <c r="FU58" s="95"/>
      <c r="FV58" s="95"/>
      <c r="FW58" s="95"/>
      <c r="FX58" s="95"/>
      <c r="FY58" s="95"/>
      <c r="FZ58" s="95"/>
      <c r="GA58" s="95"/>
      <c r="GB58" s="95"/>
      <c r="GC58" s="95"/>
      <c r="GD58" s="95"/>
      <c r="GE58" s="95"/>
      <c r="GF58" s="95"/>
      <c r="GG58" s="95"/>
      <c r="GH58" s="95"/>
      <c r="GI58" s="95"/>
      <c r="GJ58" s="95"/>
      <c r="GK58" s="95"/>
      <c r="GL58" s="95"/>
      <c r="GM58" s="95"/>
      <c r="GN58" s="95"/>
      <c r="GO58" s="95"/>
      <c r="GP58" s="95"/>
      <c r="GQ58" s="95"/>
      <c r="GR58" s="95"/>
      <c r="GS58" s="95"/>
      <c r="GT58" s="95"/>
      <c r="GU58" s="95"/>
      <c r="GV58" s="95"/>
      <c r="GW58" s="95"/>
      <c r="GX58" s="95"/>
      <c r="GY58" s="95"/>
      <c r="GZ58" s="95"/>
      <c r="HA58" s="95"/>
      <c r="HB58" s="95"/>
      <c r="HC58" s="95"/>
      <c r="HD58" s="95"/>
      <c r="HE58" s="95"/>
      <c r="HF58" s="95"/>
      <c r="HG58" s="95"/>
      <c r="HH58" s="95"/>
      <c r="HI58" s="95"/>
      <c r="HJ58" s="95"/>
      <c r="HK58" s="95"/>
      <c r="HL58" s="95"/>
      <c r="HM58" s="95"/>
      <c r="HN58" s="95"/>
      <c r="HO58" s="95"/>
      <c r="HP58" s="95"/>
      <c r="HQ58" s="95"/>
      <c r="HR58" s="95"/>
      <c r="HS58" s="95"/>
      <c r="HT58" s="95"/>
      <c r="HU58" s="95"/>
      <c r="HV58" s="95"/>
      <c r="HW58" s="95"/>
      <c r="HX58" s="95"/>
      <c r="HY58" s="95"/>
      <c r="HZ58" s="95"/>
      <c r="IA58" s="95"/>
      <c r="IB58" s="95"/>
      <c r="IC58" s="95"/>
      <c r="ID58" s="95"/>
      <c r="IE58" s="95"/>
      <c r="IF58" s="95"/>
      <c r="IG58" s="95"/>
      <c r="IH58" s="95"/>
      <c r="II58" s="95"/>
      <c r="IJ58" s="95"/>
      <c r="IK58" s="95"/>
      <c r="IL58" s="95"/>
      <c r="IM58" s="95"/>
      <c r="IN58" s="95"/>
      <c r="IO58" s="95"/>
      <c r="IP58" s="95"/>
      <c r="IQ58" s="95"/>
      <c r="IR58" s="95"/>
      <c r="IS58" s="95"/>
      <c r="IT58" s="95"/>
      <c r="IU58" s="95"/>
    </row>
    <row r="59" spans="1:255" ht="18">
      <c r="A59" s="1320"/>
      <c r="B59" s="1321"/>
      <c r="C59" s="1320"/>
      <c r="D59" s="95"/>
      <c r="E59" s="95"/>
      <c r="F59" s="95"/>
      <c r="G59" s="95"/>
      <c r="H59" s="95"/>
      <c r="I59" s="95"/>
      <c r="J59" s="93"/>
      <c r="K59" s="93"/>
      <c r="L59" s="93"/>
      <c r="M59" s="95"/>
      <c r="N59" s="93"/>
      <c r="O59" s="95"/>
      <c r="P59" s="93"/>
      <c r="Q59" s="93"/>
      <c r="R59" s="93"/>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c r="CK59" s="95"/>
      <c r="CL59" s="95"/>
      <c r="CM59" s="95"/>
      <c r="CN59" s="95"/>
      <c r="CO59" s="95"/>
      <c r="CP59" s="95"/>
      <c r="CQ59" s="95"/>
      <c r="CR59" s="95"/>
      <c r="CS59" s="95"/>
      <c r="CT59" s="95"/>
      <c r="CU59" s="95"/>
      <c r="CV59" s="95"/>
      <c r="CW59" s="95"/>
      <c r="CX59" s="95"/>
      <c r="CY59" s="95"/>
      <c r="CZ59" s="95"/>
      <c r="DA59" s="95"/>
      <c r="DB59" s="95"/>
      <c r="DC59" s="95"/>
      <c r="DD59" s="95"/>
      <c r="DE59" s="95"/>
      <c r="DF59" s="95"/>
      <c r="DG59" s="95"/>
      <c r="DH59" s="95"/>
      <c r="DI59" s="95"/>
      <c r="DJ59" s="95"/>
      <c r="DK59" s="95"/>
      <c r="DL59" s="95"/>
      <c r="DM59" s="95"/>
      <c r="DN59" s="95"/>
      <c r="DO59" s="95"/>
      <c r="DP59" s="95"/>
      <c r="DQ59" s="95"/>
      <c r="DR59" s="95"/>
      <c r="DS59" s="95"/>
      <c r="DT59" s="95"/>
      <c r="DU59" s="95"/>
      <c r="DV59" s="95"/>
      <c r="DW59" s="95"/>
      <c r="DX59" s="95"/>
      <c r="DY59" s="95"/>
      <c r="DZ59" s="95"/>
      <c r="EA59" s="95"/>
      <c r="EB59" s="95"/>
      <c r="EC59" s="95"/>
      <c r="ED59" s="95"/>
      <c r="EE59" s="95"/>
      <c r="EF59" s="95"/>
      <c r="EG59" s="95"/>
      <c r="EH59" s="95"/>
      <c r="EI59" s="95"/>
      <c r="EJ59" s="95"/>
      <c r="EK59" s="95"/>
      <c r="EL59" s="95"/>
      <c r="EM59" s="95"/>
      <c r="EN59" s="95"/>
      <c r="EO59" s="95"/>
      <c r="EP59" s="95"/>
      <c r="EQ59" s="95"/>
      <c r="ER59" s="95"/>
      <c r="ES59" s="95"/>
      <c r="ET59" s="95"/>
      <c r="EU59" s="95"/>
      <c r="EV59" s="95"/>
      <c r="EW59" s="95"/>
      <c r="EX59" s="95"/>
      <c r="EY59" s="95"/>
      <c r="EZ59" s="95"/>
      <c r="FA59" s="95"/>
      <c r="FB59" s="95"/>
      <c r="FC59" s="95"/>
      <c r="FD59" s="95"/>
      <c r="FE59" s="95"/>
      <c r="FF59" s="95"/>
      <c r="FG59" s="95"/>
      <c r="FH59" s="95"/>
      <c r="FI59" s="95"/>
      <c r="FJ59" s="95"/>
      <c r="FK59" s="95"/>
      <c r="FL59" s="95"/>
      <c r="FM59" s="95"/>
      <c r="FN59" s="95"/>
      <c r="FO59" s="95"/>
      <c r="FP59" s="95"/>
      <c r="FQ59" s="95"/>
      <c r="FR59" s="95"/>
      <c r="FS59" s="95"/>
      <c r="FT59" s="95"/>
      <c r="FU59" s="95"/>
      <c r="FV59" s="95"/>
      <c r="FW59" s="95"/>
      <c r="FX59" s="95"/>
      <c r="FY59" s="95"/>
      <c r="FZ59" s="95"/>
      <c r="GA59" s="95"/>
      <c r="GB59" s="95"/>
      <c r="GC59" s="95"/>
      <c r="GD59" s="95"/>
      <c r="GE59" s="95"/>
      <c r="GF59" s="95"/>
      <c r="GG59" s="95"/>
      <c r="GH59" s="95"/>
      <c r="GI59" s="95"/>
      <c r="GJ59" s="95"/>
      <c r="GK59" s="95"/>
      <c r="GL59" s="95"/>
      <c r="GM59" s="95"/>
      <c r="GN59" s="95"/>
      <c r="GO59" s="95"/>
      <c r="GP59" s="95"/>
      <c r="GQ59" s="95"/>
      <c r="GR59" s="95"/>
      <c r="GS59" s="95"/>
      <c r="GT59" s="95"/>
      <c r="GU59" s="95"/>
      <c r="GV59" s="95"/>
      <c r="GW59" s="95"/>
      <c r="GX59" s="95"/>
      <c r="GY59" s="95"/>
      <c r="GZ59" s="95"/>
      <c r="HA59" s="95"/>
      <c r="HB59" s="95"/>
      <c r="HC59" s="95"/>
      <c r="HD59" s="95"/>
      <c r="HE59" s="95"/>
      <c r="HF59" s="95"/>
      <c r="HG59" s="95"/>
      <c r="HH59" s="95"/>
      <c r="HI59" s="95"/>
      <c r="HJ59" s="95"/>
      <c r="HK59" s="95"/>
      <c r="HL59" s="95"/>
      <c r="HM59" s="95"/>
      <c r="HN59" s="95"/>
      <c r="HO59" s="95"/>
      <c r="HP59" s="95"/>
      <c r="HQ59" s="95"/>
      <c r="HR59" s="95"/>
      <c r="HS59" s="95"/>
      <c r="HT59" s="95"/>
      <c r="HU59" s="95"/>
      <c r="HV59" s="95"/>
      <c r="HW59" s="95"/>
      <c r="HX59" s="95"/>
      <c r="HY59" s="95"/>
      <c r="HZ59" s="95"/>
      <c r="IA59" s="95"/>
      <c r="IB59" s="95"/>
      <c r="IC59" s="95"/>
      <c r="ID59" s="95"/>
      <c r="IE59" s="95"/>
      <c r="IF59" s="95"/>
      <c r="IG59" s="95"/>
      <c r="IH59" s="95"/>
      <c r="II59" s="95"/>
      <c r="IJ59" s="95"/>
      <c r="IK59" s="95"/>
      <c r="IL59" s="95"/>
      <c r="IM59" s="95"/>
      <c r="IN59" s="95"/>
      <c r="IO59" s="95"/>
      <c r="IP59" s="95"/>
      <c r="IQ59" s="95"/>
      <c r="IR59" s="95"/>
      <c r="IS59" s="95"/>
      <c r="IT59" s="95"/>
      <c r="IU59" s="95"/>
    </row>
    <row r="60" spans="1:255" ht="18.75" thickBot="1">
      <c r="A60" s="809" t="str">
        <f>'Data Sheet'!$C$25</f>
        <v xml:space="preserve">KeySpan Gas East Corp./D/B/A National Grid </v>
      </c>
      <c r="B60" s="1320"/>
      <c r="C60" s="95"/>
      <c r="D60" s="858" t="str">
        <f>'Data Sheet'!$C$40</f>
        <v>September 30, 2014</v>
      </c>
      <c r="E60" s="432" t="str">
        <f>'Data Sheet'!$C$38</f>
        <v>December 31, 2013</v>
      </c>
      <c r="F60" s="809" t="str">
        <f>'Data Sheet'!$C$25</f>
        <v xml:space="preserve">KeySpan Gas East Corp./D/B/A National Grid </v>
      </c>
      <c r="G60" s="95"/>
      <c r="H60" s="95"/>
      <c r="I60" s="95"/>
      <c r="J60" s="858" t="str">
        <f>'Data Sheet'!$C$40</f>
        <v>September 30, 2014</v>
      </c>
      <c r="K60" s="93"/>
      <c r="L60" s="432" t="str">
        <f>'Data Sheet'!$C$38</f>
        <v>December 31, 2013</v>
      </c>
      <c r="M60" s="95"/>
      <c r="N60" s="809" t="str">
        <f>'Data Sheet'!$C$25</f>
        <v xml:space="preserve">KeySpan Gas East Corp./D/B/A National Grid </v>
      </c>
      <c r="O60" s="95"/>
      <c r="P60" s="93"/>
      <c r="Q60" s="858" t="str">
        <f>'Data Sheet'!$C$40</f>
        <v>September 30, 2014</v>
      </c>
      <c r="R60" s="432" t="str">
        <f>'Data Sheet'!$C$38</f>
        <v>December 31, 2013</v>
      </c>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c r="CK60" s="95"/>
      <c r="CL60" s="95"/>
      <c r="CM60" s="95"/>
      <c r="CN60" s="95"/>
      <c r="CO60" s="95"/>
      <c r="CP60" s="95"/>
      <c r="CQ60" s="95"/>
      <c r="CR60" s="95"/>
      <c r="CS60" s="95"/>
      <c r="CT60" s="95"/>
      <c r="CU60" s="95"/>
      <c r="CV60" s="95"/>
      <c r="CW60" s="95"/>
      <c r="CX60" s="95"/>
      <c r="CY60" s="95"/>
      <c r="CZ60" s="95"/>
      <c r="DA60" s="95"/>
      <c r="DB60" s="95"/>
      <c r="DC60" s="95"/>
      <c r="DD60" s="95"/>
      <c r="DE60" s="95"/>
      <c r="DF60" s="95"/>
      <c r="DG60" s="95"/>
      <c r="DH60" s="95"/>
      <c r="DI60" s="95"/>
      <c r="DJ60" s="95"/>
      <c r="DK60" s="95"/>
      <c r="DL60" s="95"/>
      <c r="DM60" s="95"/>
      <c r="DN60" s="95"/>
      <c r="DO60" s="95"/>
      <c r="DP60" s="95"/>
      <c r="DQ60" s="95"/>
      <c r="DR60" s="95"/>
      <c r="DS60" s="95"/>
      <c r="DT60" s="95"/>
      <c r="DU60" s="95"/>
      <c r="DV60" s="95"/>
      <c r="DW60" s="95"/>
      <c r="DX60" s="95"/>
      <c r="DY60" s="95"/>
      <c r="DZ60" s="95"/>
      <c r="EA60" s="95"/>
      <c r="EB60" s="95"/>
      <c r="EC60" s="95"/>
      <c r="ED60" s="95"/>
      <c r="EE60" s="95"/>
      <c r="EF60" s="95"/>
      <c r="EG60" s="95"/>
      <c r="EH60" s="95"/>
      <c r="EI60" s="95"/>
      <c r="EJ60" s="95"/>
      <c r="EK60" s="95"/>
      <c r="EL60" s="95"/>
      <c r="EM60" s="95"/>
      <c r="EN60" s="95"/>
      <c r="EO60" s="95"/>
      <c r="EP60" s="95"/>
      <c r="EQ60" s="95"/>
      <c r="ER60" s="95"/>
      <c r="ES60" s="95"/>
      <c r="ET60" s="95"/>
      <c r="EU60" s="95"/>
      <c r="EV60" s="95"/>
      <c r="EW60" s="95"/>
      <c r="EX60" s="95"/>
      <c r="EY60" s="95"/>
      <c r="EZ60" s="95"/>
      <c r="FA60" s="95"/>
      <c r="FB60" s="95"/>
      <c r="FC60" s="95"/>
      <c r="FD60" s="95"/>
      <c r="FE60" s="95"/>
      <c r="FF60" s="95"/>
      <c r="FG60" s="95"/>
      <c r="FH60" s="95"/>
      <c r="FI60" s="95"/>
      <c r="FJ60" s="95"/>
      <c r="FK60" s="95"/>
      <c r="FL60" s="95"/>
      <c r="FM60" s="95"/>
      <c r="FN60" s="95"/>
      <c r="FO60" s="95"/>
      <c r="FP60" s="95"/>
      <c r="FQ60" s="95"/>
      <c r="FR60" s="95"/>
      <c r="FS60" s="95"/>
      <c r="FT60" s="95"/>
      <c r="FU60" s="95"/>
      <c r="FV60" s="95"/>
      <c r="FW60" s="95"/>
      <c r="FX60" s="95"/>
      <c r="FY60" s="95"/>
      <c r="FZ60" s="95"/>
      <c r="GA60" s="95"/>
      <c r="GB60" s="95"/>
      <c r="GC60" s="95"/>
      <c r="GD60" s="95"/>
      <c r="GE60" s="95"/>
      <c r="GF60" s="95"/>
      <c r="GG60" s="95"/>
      <c r="GH60" s="95"/>
      <c r="GI60" s="95"/>
      <c r="GJ60" s="95"/>
      <c r="GK60" s="95"/>
      <c r="GL60" s="95"/>
      <c r="GM60" s="95"/>
      <c r="GN60" s="95"/>
      <c r="GO60" s="95"/>
      <c r="GP60" s="95"/>
      <c r="GQ60" s="95"/>
      <c r="GR60" s="95"/>
      <c r="GS60" s="95"/>
      <c r="GT60" s="95"/>
      <c r="GU60" s="95"/>
      <c r="GV60" s="95"/>
      <c r="GW60" s="95"/>
      <c r="GX60" s="95"/>
      <c r="GY60" s="95"/>
      <c r="GZ60" s="95"/>
      <c r="HA60" s="95"/>
      <c r="HB60" s="95"/>
      <c r="HC60" s="95"/>
      <c r="HD60" s="95"/>
      <c r="HE60" s="95"/>
      <c r="HF60" s="95"/>
      <c r="HG60" s="95"/>
      <c r="HH60" s="95"/>
      <c r="HI60" s="95"/>
      <c r="HJ60" s="95"/>
      <c r="HK60" s="95"/>
      <c r="HL60" s="95"/>
      <c r="HM60" s="95"/>
      <c r="HN60" s="95"/>
      <c r="HO60" s="95"/>
      <c r="HP60" s="95"/>
      <c r="HQ60" s="95"/>
      <c r="HR60" s="95"/>
      <c r="HS60" s="95"/>
      <c r="HT60" s="95"/>
      <c r="HU60" s="95"/>
      <c r="HV60" s="95"/>
      <c r="HW60" s="95"/>
      <c r="HX60" s="95"/>
      <c r="HY60" s="95"/>
      <c r="HZ60" s="95"/>
      <c r="IA60" s="95"/>
      <c r="IB60" s="95"/>
      <c r="IC60" s="95"/>
      <c r="ID60" s="95"/>
      <c r="IE60" s="95"/>
      <c r="IF60" s="95"/>
      <c r="IG60" s="95"/>
      <c r="IH60" s="95"/>
      <c r="II60" s="95"/>
      <c r="IJ60" s="95"/>
      <c r="IK60" s="95"/>
      <c r="IL60" s="95"/>
      <c r="IM60" s="95"/>
      <c r="IN60" s="95"/>
      <c r="IO60" s="95"/>
      <c r="IP60" s="95"/>
      <c r="IQ60" s="95"/>
      <c r="IR60" s="95"/>
      <c r="IS60" s="95"/>
      <c r="IT60" s="95"/>
      <c r="IU60" s="95"/>
    </row>
    <row r="61" spans="1:255">
      <c r="A61" s="922"/>
      <c r="B61" s="923"/>
      <c r="C61" s="923"/>
      <c r="D61" s="923"/>
      <c r="E61" s="1252"/>
      <c r="F61" s="922"/>
      <c r="G61" s="923"/>
      <c r="H61" s="923"/>
      <c r="I61" s="923"/>
      <c r="J61" s="1322"/>
      <c r="K61" s="1322"/>
      <c r="L61" s="1322"/>
      <c r="M61" s="1252"/>
      <c r="N61" s="1323"/>
      <c r="O61" s="923"/>
      <c r="P61" s="1322"/>
      <c r="Q61" s="1322"/>
      <c r="R61" s="1322"/>
      <c r="S61" s="1252"/>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c r="HL61" s="95"/>
      <c r="HM61" s="95"/>
      <c r="HN61" s="95"/>
      <c r="HO61" s="95"/>
      <c r="HP61" s="95"/>
      <c r="HQ61" s="95"/>
      <c r="HR61" s="95"/>
      <c r="HS61" s="95"/>
      <c r="HT61" s="95"/>
      <c r="HU61" s="95"/>
      <c r="HV61" s="95"/>
      <c r="HW61" s="95"/>
      <c r="HX61" s="95"/>
      <c r="HY61" s="95"/>
      <c r="HZ61" s="95"/>
      <c r="IA61" s="95"/>
      <c r="IB61" s="95"/>
      <c r="IC61" s="95"/>
      <c r="ID61" s="95"/>
      <c r="IE61" s="95"/>
      <c r="IF61" s="95"/>
      <c r="IG61" s="95"/>
      <c r="IH61" s="95"/>
      <c r="II61" s="95"/>
      <c r="IJ61" s="95"/>
      <c r="IK61" s="95"/>
      <c r="IL61" s="95"/>
      <c r="IM61" s="95"/>
      <c r="IN61" s="95"/>
      <c r="IO61" s="95"/>
      <c r="IP61" s="95"/>
      <c r="IQ61" s="95"/>
      <c r="IR61" s="95"/>
      <c r="IS61" s="95"/>
      <c r="IT61" s="95"/>
      <c r="IU61" s="95"/>
    </row>
    <row r="62" spans="1:255">
      <c r="A62" s="1196" t="s">
        <v>4370</v>
      </c>
      <c r="B62" s="789"/>
      <c r="C62" s="789"/>
      <c r="D62" s="789"/>
      <c r="E62" s="778"/>
      <c r="F62" s="1196" t="s">
        <v>4371</v>
      </c>
      <c r="G62" s="789"/>
      <c r="H62" s="789"/>
      <c r="I62" s="789"/>
      <c r="J62" s="789"/>
      <c r="K62" s="764"/>
      <c r="L62" s="95"/>
      <c r="M62" s="1166"/>
      <c r="N62" s="1196" t="s">
        <v>4371</v>
      </c>
      <c r="O62" s="789"/>
      <c r="P62" s="789"/>
      <c r="Q62" s="789"/>
      <c r="R62" s="764"/>
      <c r="S62" s="791"/>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c r="BZ62" s="95"/>
      <c r="CA62" s="95"/>
      <c r="CB62" s="95"/>
      <c r="CC62" s="95"/>
      <c r="CD62" s="95"/>
      <c r="CE62" s="95"/>
      <c r="CF62" s="95"/>
      <c r="CG62" s="95"/>
      <c r="CH62" s="95"/>
      <c r="CI62" s="95"/>
      <c r="CJ62" s="95"/>
      <c r="CK62" s="95"/>
      <c r="CL62" s="95"/>
      <c r="CM62" s="95"/>
      <c r="CN62" s="95"/>
      <c r="CO62" s="95"/>
      <c r="CP62" s="95"/>
      <c r="CQ62" s="95"/>
      <c r="CR62" s="95"/>
      <c r="CS62" s="95"/>
      <c r="CT62" s="95"/>
      <c r="CU62" s="95"/>
      <c r="CV62" s="95"/>
      <c r="CW62" s="95"/>
      <c r="CX62" s="95"/>
      <c r="CY62" s="95"/>
      <c r="CZ62" s="95"/>
      <c r="DA62" s="95"/>
      <c r="DB62" s="95"/>
      <c r="DC62" s="95"/>
      <c r="DD62" s="95"/>
      <c r="DE62" s="95"/>
      <c r="DF62" s="95"/>
      <c r="DG62" s="95"/>
      <c r="DH62" s="95"/>
      <c r="DI62" s="95"/>
      <c r="DJ62" s="95"/>
      <c r="DK62" s="95"/>
      <c r="DL62" s="95"/>
      <c r="DM62" s="95"/>
      <c r="DN62" s="95"/>
      <c r="DO62" s="95"/>
      <c r="DP62" s="95"/>
      <c r="DQ62" s="95"/>
      <c r="DR62" s="95"/>
      <c r="DS62" s="95"/>
      <c r="DT62" s="95"/>
      <c r="DU62" s="95"/>
      <c r="DV62" s="95"/>
      <c r="DW62" s="95"/>
      <c r="DX62" s="95"/>
      <c r="DY62" s="95"/>
      <c r="DZ62" s="95"/>
      <c r="EA62" s="95"/>
      <c r="EB62" s="95"/>
      <c r="EC62" s="95"/>
      <c r="ED62" s="95"/>
      <c r="EE62" s="95"/>
      <c r="EF62" s="95"/>
      <c r="EG62" s="95"/>
      <c r="EH62" s="95"/>
      <c r="EI62" s="95"/>
      <c r="EJ62" s="95"/>
      <c r="EK62" s="95"/>
      <c r="EL62" s="95"/>
      <c r="EM62" s="95"/>
      <c r="EN62" s="95"/>
      <c r="EO62" s="95"/>
      <c r="EP62" s="95"/>
      <c r="EQ62" s="95"/>
      <c r="ER62" s="95"/>
      <c r="ES62" s="95"/>
      <c r="ET62" s="95"/>
      <c r="EU62" s="95"/>
      <c r="EV62" s="95"/>
      <c r="EW62" s="95"/>
      <c r="EX62" s="95"/>
      <c r="EY62" s="95"/>
      <c r="EZ62" s="95"/>
      <c r="FA62" s="95"/>
      <c r="FB62" s="95"/>
      <c r="FC62" s="95"/>
      <c r="FD62" s="95"/>
      <c r="FE62" s="95"/>
      <c r="FF62" s="95"/>
      <c r="FG62" s="95"/>
      <c r="FH62" s="95"/>
      <c r="FI62" s="95"/>
      <c r="FJ62" s="95"/>
      <c r="FK62" s="95"/>
      <c r="FL62" s="95"/>
      <c r="FM62" s="95"/>
      <c r="FN62" s="95"/>
      <c r="FO62" s="95"/>
      <c r="FP62" s="95"/>
      <c r="FQ62" s="95"/>
      <c r="FR62" s="95"/>
      <c r="FS62" s="95"/>
      <c r="FT62" s="95"/>
      <c r="FU62" s="95"/>
      <c r="FV62" s="95"/>
      <c r="FW62" s="95"/>
      <c r="FX62" s="95"/>
      <c r="FY62" s="95"/>
      <c r="FZ62" s="95"/>
      <c r="GA62" s="95"/>
      <c r="GB62" s="95"/>
      <c r="GC62" s="95"/>
      <c r="GD62" s="95"/>
      <c r="GE62" s="95"/>
      <c r="GF62" s="95"/>
      <c r="GG62" s="95"/>
      <c r="GH62" s="95"/>
      <c r="GI62" s="95"/>
      <c r="GJ62" s="95"/>
      <c r="GK62" s="95"/>
      <c r="GL62" s="95"/>
      <c r="GM62" s="95"/>
      <c r="GN62" s="95"/>
      <c r="GO62" s="95"/>
      <c r="GP62" s="95"/>
      <c r="GQ62" s="95"/>
      <c r="GR62" s="95"/>
      <c r="GS62" s="95"/>
      <c r="GT62" s="95"/>
      <c r="GU62" s="95"/>
      <c r="GV62" s="95"/>
      <c r="GW62" s="95"/>
      <c r="GX62" s="95"/>
      <c r="GY62" s="95"/>
      <c r="GZ62" s="95"/>
      <c r="HA62" s="95"/>
      <c r="HB62" s="95"/>
      <c r="HC62" s="95"/>
      <c r="HD62" s="95"/>
      <c r="HE62" s="95"/>
      <c r="HF62" s="95"/>
      <c r="HG62" s="95"/>
      <c r="HH62" s="95"/>
      <c r="HI62" s="95"/>
      <c r="HJ62" s="95"/>
      <c r="HK62" s="95"/>
      <c r="HL62" s="95"/>
      <c r="HM62" s="95"/>
      <c r="HN62" s="95"/>
      <c r="HO62" s="95"/>
      <c r="HP62" s="95"/>
      <c r="HQ62" s="95"/>
      <c r="HR62" s="95"/>
      <c r="HS62" s="95"/>
      <c r="HT62" s="95"/>
      <c r="HU62" s="95"/>
      <c r="HV62" s="95"/>
      <c r="HW62" s="95"/>
      <c r="HX62" s="95"/>
      <c r="HY62" s="95"/>
      <c r="HZ62" s="95"/>
      <c r="IA62" s="95"/>
      <c r="IB62" s="95"/>
      <c r="IC62" s="95"/>
      <c r="ID62" s="95"/>
      <c r="IE62" s="95"/>
      <c r="IF62" s="95"/>
      <c r="IG62" s="95"/>
      <c r="IH62" s="95"/>
      <c r="II62" s="95"/>
      <c r="IJ62" s="95"/>
      <c r="IK62" s="95"/>
      <c r="IL62" s="95"/>
      <c r="IM62" s="95"/>
      <c r="IN62" s="95"/>
      <c r="IO62" s="95"/>
      <c r="IP62" s="95"/>
      <c r="IQ62" s="95"/>
      <c r="IR62" s="95"/>
      <c r="IS62" s="95"/>
      <c r="IT62" s="95"/>
      <c r="IU62" s="95"/>
    </row>
    <row r="63" spans="1:255">
      <c r="A63" s="1196" t="s">
        <v>4372</v>
      </c>
      <c r="B63" s="789"/>
      <c r="C63" s="789"/>
      <c r="D63" s="789"/>
      <c r="E63" s="778"/>
      <c r="F63" s="1196" t="s">
        <v>4372</v>
      </c>
      <c r="G63" s="789"/>
      <c r="H63" s="789"/>
      <c r="I63" s="789"/>
      <c r="J63" s="789"/>
      <c r="K63" s="764"/>
      <c r="L63" s="95"/>
      <c r="M63" s="1166"/>
      <c r="N63" s="1196" t="s">
        <v>4372</v>
      </c>
      <c r="O63" s="789"/>
      <c r="P63" s="789"/>
      <c r="Q63" s="789"/>
      <c r="R63" s="764"/>
      <c r="S63" s="791"/>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c r="CK63" s="95"/>
      <c r="CL63" s="95"/>
      <c r="CM63" s="95"/>
      <c r="CN63" s="95"/>
      <c r="CO63" s="95"/>
      <c r="CP63" s="95"/>
      <c r="CQ63" s="95"/>
      <c r="CR63" s="95"/>
      <c r="CS63" s="95"/>
      <c r="CT63" s="95"/>
      <c r="CU63" s="95"/>
      <c r="CV63" s="95"/>
      <c r="CW63" s="95"/>
      <c r="CX63" s="95"/>
      <c r="CY63" s="95"/>
      <c r="CZ63" s="95"/>
      <c r="DA63" s="95"/>
      <c r="DB63" s="95"/>
      <c r="DC63" s="95"/>
      <c r="DD63" s="95"/>
      <c r="DE63" s="95"/>
      <c r="DF63" s="95"/>
      <c r="DG63" s="95"/>
      <c r="DH63" s="95"/>
      <c r="DI63" s="95"/>
      <c r="DJ63" s="95"/>
      <c r="DK63" s="95"/>
      <c r="DL63" s="95"/>
      <c r="DM63" s="95"/>
      <c r="DN63" s="95"/>
      <c r="DO63" s="95"/>
      <c r="DP63" s="95"/>
      <c r="DQ63" s="95"/>
      <c r="DR63" s="95"/>
      <c r="DS63" s="95"/>
      <c r="DT63" s="95"/>
      <c r="DU63" s="95"/>
      <c r="DV63" s="95"/>
      <c r="DW63" s="95"/>
      <c r="DX63" s="95"/>
      <c r="DY63" s="95"/>
      <c r="DZ63" s="95"/>
      <c r="EA63" s="95"/>
      <c r="EB63" s="95"/>
      <c r="EC63" s="95"/>
      <c r="ED63" s="95"/>
      <c r="EE63" s="95"/>
      <c r="EF63" s="95"/>
      <c r="EG63" s="95"/>
      <c r="EH63" s="95"/>
      <c r="EI63" s="95"/>
      <c r="EJ63" s="95"/>
      <c r="EK63" s="95"/>
      <c r="EL63" s="95"/>
      <c r="EM63" s="95"/>
      <c r="EN63" s="95"/>
      <c r="EO63" s="95"/>
      <c r="EP63" s="95"/>
      <c r="EQ63" s="95"/>
      <c r="ER63" s="95"/>
      <c r="ES63" s="95"/>
      <c r="ET63" s="95"/>
      <c r="EU63" s="95"/>
      <c r="EV63" s="95"/>
      <c r="EW63" s="95"/>
      <c r="EX63" s="95"/>
      <c r="EY63" s="95"/>
      <c r="EZ63" s="95"/>
      <c r="FA63" s="95"/>
      <c r="FB63" s="95"/>
      <c r="FC63" s="95"/>
      <c r="FD63" s="95"/>
      <c r="FE63" s="95"/>
      <c r="FF63" s="95"/>
      <c r="FG63" s="95"/>
      <c r="FH63" s="95"/>
      <c r="FI63" s="95"/>
      <c r="FJ63" s="95"/>
      <c r="FK63" s="95"/>
      <c r="FL63" s="95"/>
      <c r="FM63" s="95"/>
      <c r="FN63" s="95"/>
      <c r="FO63" s="95"/>
      <c r="FP63" s="95"/>
      <c r="FQ63" s="95"/>
      <c r="FR63" s="95"/>
      <c r="FS63" s="95"/>
      <c r="FT63" s="95"/>
      <c r="FU63" s="95"/>
      <c r="FV63" s="95"/>
      <c r="FW63" s="95"/>
      <c r="FX63" s="95"/>
      <c r="FY63" s="95"/>
      <c r="FZ63" s="95"/>
      <c r="GA63" s="95"/>
      <c r="GB63" s="95"/>
      <c r="GC63" s="95"/>
      <c r="GD63" s="95"/>
      <c r="GE63" s="95"/>
      <c r="GF63" s="95"/>
      <c r="GG63" s="95"/>
      <c r="GH63" s="95"/>
      <c r="GI63" s="95"/>
      <c r="GJ63" s="95"/>
      <c r="GK63" s="95"/>
      <c r="GL63" s="95"/>
      <c r="GM63" s="95"/>
      <c r="GN63" s="95"/>
      <c r="GO63" s="95"/>
      <c r="GP63" s="95"/>
      <c r="GQ63" s="95"/>
      <c r="GR63" s="95"/>
      <c r="GS63" s="95"/>
      <c r="GT63" s="95"/>
      <c r="GU63" s="95"/>
      <c r="GV63" s="95"/>
      <c r="GW63" s="95"/>
      <c r="GX63" s="95"/>
      <c r="GY63" s="95"/>
      <c r="GZ63" s="95"/>
      <c r="HA63" s="95"/>
      <c r="HB63" s="95"/>
      <c r="HC63" s="95"/>
      <c r="HD63" s="95"/>
      <c r="HE63" s="95"/>
      <c r="HF63" s="95"/>
      <c r="HG63" s="95"/>
      <c r="HH63" s="95"/>
      <c r="HI63" s="95"/>
      <c r="HJ63" s="95"/>
      <c r="HK63" s="95"/>
      <c r="HL63" s="95"/>
      <c r="HM63" s="95"/>
      <c r="HN63" s="95"/>
      <c r="HO63" s="95"/>
      <c r="HP63" s="95"/>
      <c r="HQ63" s="95"/>
      <c r="HR63" s="95"/>
      <c r="HS63" s="95"/>
      <c r="HT63" s="95"/>
      <c r="HU63" s="95"/>
      <c r="HV63" s="95"/>
      <c r="HW63" s="95"/>
      <c r="HX63" s="95"/>
      <c r="HY63" s="95"/>
      <c r="HZ63" s="95"/>
      <c r="IA63" s="95"/>
      <c r="IB63" s="95"/>
      <c r="IC63" s="95"/>
      <c r="ID63" s="95"/>
      <c r="IE63" s="95"/>
      <c r="IF63" s="95"/>
      <c r="IG63" s="95"/>
      <c r="IH63" s="95"/>
      <c r="II63" s="95"/>
      <c r="IJ63" s="95"/>
      <c r="IK63" s="95"/>
      <c r="IL63" s="95"/>
      <c r="IM63" s="95"/>
      <c r="IN63" s="95"/>
      <c r="IO63" s="95"/>
      <c r="IP63" s="95"/>
      <c r="IQ63" s="95"/>
      <c r="IR63" s="95"/>
      <c r="IS63" s="95"/>
      <c r="IT63" s="95"/>
      <c r="IU63" s="95"/>
    </row>
    <row r="64" spans="1:255">
      <c r="A64" s="695"/>
      <c r="B64" s="95"/>
      <c r="C64" s="95"/>
      <c r="D64" s="95"/>
      <c r="E64" s="791"/>
      <c r="F64" s="695"/>
      <c r="G64" s="95"/>
      <c r="H64" s="95"/>
      <c r="I64" s="95"/>
      <c r="J64" s="95"/>
      <c r="K64" s="95"/>
      <c r="L64" s="95"/>
      <c r="M64" s="791"/>
      <c r="N64" s="695"/>
      <c r="O64" s="95"/>
      <c r="P64" s="95"/>
      <c r="Q64" s="95"/>
      <c r="R64" s="95"/>
      <c r="S64" s="791"/>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95"/>
      <c r="BW64" s="95"/>
      <c r="BX64" s="95"/>
      <c r="BY64" s="95"/>
      <c r="BZ64" s="95"/>
      <c r="CA64" s="95"/>
      <c r="CB64" s="95"/>
      <c r="CC64" s="95"/>
      <c r="CD64" s="95"/>
      <c r="CE64" s="95"/>
      <c r="CF64" s="95"/>
      <c r="CG64" s="95"/>
      <c r="CH64" s="95"/>
      <c r="CI64" s="95"/>
      <c r="CJ64" s="95"/>
      <c r="CK64" s="95"/>
      <c r="CL64" s="95"/>
      <c r="CM64" s="95"/>
      <c r="CN64" s="95"/>
      <c r="CO64" s="95"/>
      <c r="CP64" s="95"/>
      <c r="CQ64" s="95"/>
      <c r="CR64" s="95"/>
      <c r="CS64" s="95"/>
      <c r="CT64" s="95"/>
      <c r="CU64" s="95"/>
      <c r="CV64" s="95"/>
      <c r="CW64" s="95"/>
      <c r="CX64" s="95"/>
      <c r="CY64" s="95"/>
      <c r="CZ64" s="95"/>
      <c r="DA64" s="95"/>
      <c r="DB64" s="95"/>
      <c r="DC64" s="95"/>
      <c r="DD64" s="95"/>
      <c r="DE64" s="95"/>
      <c r="DF64" s="95"/>
      <c r="DG64" s="95"/>
      <c r="DH64" s="95"/>
      <c r="DI64" s="95"/>
      <c r="DJ64" s="95"/>
      <c r="DK64" s="95"/>
      <c r="DL64" s="95"/>
      <c r="DM64" s="95"/>
      <c r="DN64" s="95"/>
      <c r="DO64" s="95"/>
      <c r="DP64" s="95"/>
      <c r="DQ64" s="95"/>
      <c r="DR64" s="95"/>
      <c r="DS64" s="95"/>
      <c r="DT64" s="95"/>
      <c r="DU64" s="95"/>
      <c r="DV64" s="95"/>
      <c r="DW64" s="95"/>
      <c r="DX64" s="95"/>
      <c r="DY64" s="95"/>
      <c r="DZ64" s="95"/>
      <c r="EA64" s="95"/>
      <c r="EB64" s="95"/>
      <c r="EC64" s="95"/>
      <c r="ED64" s="95"/>
      <c r="EE64" s="95"/>
      <c r="EF64" s="95"/>
      <c r="EG64" s="95"/>
      <c r="EH64" s="95"/>
      <c r="EI64" s="95"/>
      <c r="EJ64" s="95"/>
      <c r="EK64" s="95"/>
      <c r="EL64" s="95"/>
      <c r="EM64" s="95"/>
      <c r="EN64" s="95"/>
      <c r="EO64" s="95"/>
      <c r="EP64" s="95"/>
      <c r="EQ64" s="95"/>
      <c r="ER64" s="95"/>
      <c r="ES64" s="95"/>
      <c r="ET64" s="95"/>
      <c r="EU64" s="95"/>
      <c r="EV64" s="95"/>
      <c r="EW64" s="95"/>
      <c r="EX64" s="95"/>
      <c r="EY64" s="95"/>
      <c r="EZ64" s="95"/>
      <c r="FA64" s="95"/>
      <c r="FB64" s="95"/>
      <c r="FC64" s="95"/>
      <c r="FD64" s="95"/>
      <c r="FE64" s="95"/>
      <c r="FF64" s="95"/>
      <c r="FG64" s="95"/>
      <c r="FH64" s="95"/>
      <c r="FI64" s="95"/>
      <c r="FJ64" s="95"/>
      <c r="FK64" s="95"/>
      <c r="FL64" s="95"/>
      <c r="FM64" s="95"/>
      <c r="FN64" s="95"/>
      <c r="FO64" s="95"/>
      <c r="FP64" s="95"/>
      <c r="FQ64" s="95"/>
      <c r="FR64" s="95"/>
      <c r="FS64" s="95"/>
      <c r="FT64" s="95"/>
      <c r="FU64" s="95"/>
      <c r="FV64" s="95"/>
      <c r="FW64" s="95"/>
      <c r="FX64" s="95"/>
      <c r="FY64" s="95"/>
      <c r="FZ64" s="95"/>
      <c r="GA64" s="95"/>
      <c r="GB64" s="95"/>
      <c r="GC64" s="95"/>
      <c r="GD64" s="95"/>
      <c r="GE64" s="95"/>
      <c r="GF64" s="95"/>
      <c r="GG64" s="95"/>
      <c r="GH64" s="95"/>
      <c r="GI64" s="95"/>
      <c r="GJ64" s="95"/>
      <c r="GK64" s="95"/>
      <c r="GL64" s="95"/>
      <c r="GM64" s="95"/>
      <c r="GN64" s="95"/>
      <c r="GO64" s="95"/>
      <c r="GP64" s="95"/>
      <c r="GQ64" s="95"/>
      <c r="GR64" s="95"/>
      <c r="GS64" s="95"/>
      <c r="GT64" s="95"/>
      <c r="GU64" s="95"/>
      <c r="GV64" s="95"/>
      <c r="GW64" s="95"/>
      <c r="GX64" s="95"/>
      <c r="GY64" s="95"/>
      <c r="GZ64" s="95"/>
      <c r="HA64" s="95"/>
      <c r="HB64" s="95"/>
      <c r="HC64" s="95"/>
      <c r="HD64" s="95"/>
      <c r="HE64" s="95"/>
      <c r="HF64" s="95"/>
      <c r="HG64" s="95"/>
      <c r="HH64" s="95"/>
      <c r="HI64" s="95"/>
      <c r="HJ64" s="95"/>
      <c r="HK64" s="95"/>
      <c r="HL64" s="95"/>
      <c r="HM64" s="95"/>
      <c r="HN64" s="95"/>
      <c r="HO64" s="95"/>
      <c r="HP64" s="95"/>
      <c r="HQ64" s="95"/>
      <c r="HR64" s="95"/>
      <c r="HS64" s="95"/>
      <c r="HT64" s="95"/>
      <c r="HU64" s="95"/>
      <c r="HV64" s="95"/>
      <c r="HW64" s="95"/>
      <c r="HX64" s="95"/>
      <c r="HY64" s="95"/>
      <c r="HZ64" s="95"/>
      <c r="IA64" s="95"/>
      <c r="IB64" s="95"/>
      <c r="IC64" s="95"/>
      <c r="ID64" s="95"/>
      <c r="IE64" s="95"/>
      <c r="IF64" s="95"/>
      <c r="IG64" s="95"/>
      <c r="IH64" s="95"/>
      <c r="II64" s="95"/>
      <c r="IJ64" s="95"/>
      <c r="IK64" s="95"/>
      <c r="IL64" s="95"/>
      <c r="IM64" s="95"/>
      <c r="IN64" s="95"/>
      <c r="IO64" s="95"/>
      <c r="IP64" s="95"/>
      <c r="IQ64" s="95"/>
      <c r="IR64" s="95"/>
      <c r="IS64" s="95"/>
      <c r="IT64" s="95"/>
      <c r="IU64" s="95"/>
    </row>
    <row r="65" spans="1:255">
      <c r="A65" s="1287" t="s">
        <v>2174</v>
      </c>
      <c r="B65" s="1324" t="s">
        <v>3147</v>
      </c>
      <c r="C65" s="1324" t="s">
        <v>3148</v>
      </c>
      <c r="D65" s="1325" t="s">
        <v>3149</v>
      </c>
      <c r="E65" s="1257" t="s">
        <v>2174</v>
      </c>
      <c r="F65" s="1169" t="s">
        <v>4348</v>
      </c>
      <c r="G65" s="1325"/>
      <c r="H65" s="1324"/>
      <c r="I65" s="1324"/>
      <c r="J65" s="1324" t="s">
        <v>3150</v>
      </c>
      <c r="K65" s="1170" t="s">
        <v>3151</v>
      </c>
      <c r="L65" s="1325"/>
      <c r="M65" s="1257"/>
      <c r="N65" s="1172" t="s">
        <v>3152</v>
      </c>
      <c r="O65" s="939"/>
      <c r="P65" s="939"/>
      <c r="Q65" s="939"/>
      <c r="R65" s="939"/>
      <c r="S65" s="940"/>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95"/>
      <c r="EA65" s="95"/>
      <c r="EB65" s="95"/>
      <c r="EC65" s="95"/>
      <c r="ED65" s="95"/>
      <c r="EE65" s="95"/>
      <c r="EF65" s="95"/>
      <c r="EG65" s="95"/>
      <c r="EH65" s="95"/>
      <c r="EI65" s="95"/>
      <c r="EJ65" s="95"/>
      <c r="EK65" s="95"/>
      <c r="EL65" s="95"/>
      <c r="EM65" s="95"/>
      <c r="EN65" s="95"/>
      <c r="EO65" s="95"/>
      <c r="EP65" s="95"/>
      <c r="EQ65" s="95"/>
      <c r="ER65" s="95"/>
      <c r="ES65" s="95"/>
      <c r="ET65" s="95"/>
      <c r="EU65" s="95"/>
      <c r="EV65" s="95"/>
      <c r="EW65" s="95"/>
      <c r="EX65" s="95"/>
      <c r="EY65" s="95"/>
      <c r="EZ65" s="95"/>
      <c r="FA65" s="95"/>
      <c r="FB65" s="95"/>
      <c r="FC65" s="95"/>
      <c r="FD65" s="95"/>
      <c r="FE65" s="95"/>
      <c r="FF65" s="95"/>
      <c r="FG65" s="95"/>
      <c r="FH65" s="95"/>
      <c r="FI65" s="95"/>
      <c r="FJ65" s="95"/>
      <c r="FK65" s="95"/>
      <c r="FL65" s="95"/>
      <c r="FM65" s="95"/>
      <c r="FN65" s="95"/>
      <c r="FO65" s="95"/>
      <c r="FP65" s="95"/>
      <c r="FQ65" s="95"/>
      <c r="FR65" s="95"/>
      <c r="FS65" s="95"/>
      <c r="FT65" s="95"/>
      <c r="FU65" s="95"/>
      <c r="FV65" s="95"/>
      <c r="FW65" s="95"/>
      <c r="FX65" s="95"/>
      <c r="FY65" s="95"/>
      <c r="FZ65" s="95"/>
      <c r="GA65" s="95"/>
      <c r="GB65" s="95"/>
      <c r="GC65" s="95"/>
      <c r="GD65" s="95"/>
      <c r="GE65" s="95"/>
      <c r="GF65" s="95"/>
      <c r="GG65" s="95"/>
      <c r="GH65" s="95"/>
      <c r="GI65" s="95"/>
      <c r="GJ65" s="95"/>
      <c r="GK65" s="95"/>
      <c r="GL65" s="95"/>
      <c r="GM65" s="95"/>
      <c r="GN65" s="95"/>
      <c r="GO65" s="95"/>
      <c r="GP65" s="95"/>
      <c r="GQ65" s="95"/>
      <c r="GR65" s="95"/>
      <c r="GS65" s="95"/>
      <c r="GT65" s="95"/>
      <c r="GU65" s="95"/>
      <c r="GV65" s="95"/>
      <c r="GW65" s="95"/>
      <c r="GX65" s="95"/>
      <c r="GY65" s="95"/>
      <c r="GZ65" s="95"/>
      <c r="HA65" s="95"/>
      <c r="HB65" s="95"/>
      <c r="HC65" s="95"/>
      <c r="HD65" s="95"/>
      <c r="HE65" s="95"/>
      <c r="HF65" s="95"/>
      <c r="HG65" s="95"/>
      <c r="HH65" s="95"/>
      <c r="HI65" s="95"/>
      <c r="HJ65" s="95"/>
      <c r="HK65" s="95"/>
      <c r="HL65" s="95"/>
      <c r="HM65" s="95"/>
      <c r="HN65" s="95"/>
      <c r="HO65" s="95"/>
      <c r="HP65" s="95"/>
      <c r="HQ65" s="95"/>
      <c r="HR65" s="95"/>
      <c r="HS65" s="95"/>
      <c r="HT65" s="95"/>
      <c r="HU65" s="95"/>
      <c r="HV65" s="95"/>
      <c r="HW65" s="95"/>
      <c r="HX65" s="95"/>
      <c r="HY65" s="95"/>
      <c r="HZ65" s="95"/>
      <c r="IA65" s="95"/>
      <c r="IB65" s="95"/>
      <c r="IC65" s="95"/>
      <c r="ID65" s="95"/>
      <c r="IE65" s="95"/>
      <c r="IF65" s="95"/>
      <c r="IG65" s="95"/>
      <c r="IH65" s="95"/>
      <c r="II65" s="95"/>
      <c r="IJ65" s="95"/>
      <c r="IK65" s="95"/>
      <c r="IL65" s="95"/>
      <c r="IM65" s="95"/>
      <c r="IN65" s="95"/>
      <c r="IO65" s="95"/>
      <c r="IP65" s="95"/>
      <c r="IQ65" s="95"/>
      <c r="IR65" s="95"/>
      <c r="IS65" s="95"/>
      <c r="IT65" s="95"/>
      <c r="IU65" s="95"/>
    </row>
    <row r="66" spans="1:255">
      <c r="A66" s="1289"/>
      <c r="B66" s="1290" t="s">
        <v>3153</v>
      </c>
      <c r="C66" s="1290" t="s">
        <v>3153</v>
      </c>
      <c r="D66" s="1290" t="s">
        <v>3153</v>
      </c>
      <c r="E66" s="1326" t="s">
        <v>4309</v>
      </c>
      <c r="F66" s="1196" t="s">
        <v>4310</v>
      </c>
      <c r="G66" s="1327"/>
      <c r="H66" s="1290" t="s">
        <v>3154</v>
      </c>
      <c r="I66" s="1290" t="s">
        <v>3155</v>
      </c>
      <c r="J66" s="1290" t="s">
        <v>4349</v>
      </c>
      <c r="K66" s="1324" t="s">
        <v>4313</v>
      </c>
      <c r="L66" s="1324" t="s">
        <v>4313</v>
      </c>
      <c r="M66" s="1326" t="s">
        <v>339</v>
      </c>
      <c r="N66" s="1196" t="s">
        <v>4314</v>
      </c>
      <c r="O66" s="1327"/>
      <c r="P66" s="1290" t="s">
        <v>4315</v>
      </c>
      <c r="Q66" s="1290" t="s">
        <v>4316</v>
      </c>
      <c r="R66" s="1290" t="s">
        <v>3156</v>
      </c>
      <c r="S66" s="1326" t="s">
        <v>339</v>
      </c>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c r="CK66" s="95"/>
      <c r="CL66" s="95"/>
      <c r="CM66" s="95"/>
      <c r="CN66" s="95"/>
      <c r="CO66" s="95"/>
      <c r="CP66" s="95"/>
      <c r="CQ66" s="95"/>
      <c r="CR66" s="95"/>
      <c r="CS66" s="95"/>
      <c r="CT66" s="95"/>
      <c r="CU66" s="95"/>
      <c r="CV66" s="95"/>
      <c r="CW66" s="95"/>
      <c r="CX66" s="95"/>
      <c r="CY66" s="95"/>
      <c r="CZ66" s="95"/>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95"/>
      <c r="EA66" s="95"/>
      <c r="EB66" s="95"/>
      <c r="EC66" s="95"/>
      <c r="ED66" s="95"/>
      <c r="EE66" s="95"/>
      <c r="EF66" s="95"/>
      <c r="EG66" s="95"/>
      <c r="EH66" s="95"/>
      <c r="EI66" s="95"/>
      <c r="EJ66" s="95"/>
      <c r="EK66" s="95"/>
      <c r="EL66" s="95"/>
      <c r="EM66" s="95"/>
      <c r="EN66" s="95"/>
      <c r="EO66" s="95"/>
      <c r="EP66" s="95"/>
      <c r="EQ66" s="95"/>
      <c r="ER66" s="95"/>
      <c r="ES66" s="95"/>
      <c r="ET66" s="95"/>
      <c r="EU66" s="95"/>
      <c r="EV66" s="95"/>
      <c r="EW66" s="95"/>
      <c r="EX66" s="95"/>
      <c r="EY66" s="95"/>
      <c r="EZ66" s="95"/>
      <c r="FA66" s="95"/>
      <c r="FB66" s="95"/>
      <c r="FC66" s="95"/>
      <c r="FD66" s="95"/>
      <c r="FE66" s="95"/>
      <c r="FF66" s="95"/>
      <c r="FG66" s="95"/>
      <c r="FH66" s="95"/>
      <c r="FI66" s="95"/>
      <c r="FJ66" s="95"/>
      <c r="FK66" s="95"/>
      <c r="FL66" s="95"/>
      <c r="FM66" s="95"/>
      <c r="FN66" s="95"/>
      <c r="FO66" s="95"/>
      <c r="FP66" s="95"/>
      <c r="FQ66" s="95"/>
      <c r="FR66" s="95"/>
      <c r="FS66" s="95"/>
      <c r="FT66" s="95"/>
      <c r="FU66" s="95"/>
      <c r="FV66" s="95"/>
      <c r="FW66" s="95"/>
      <c r="FX66" s="95"/>
      <c r="FY66" s="95"/>
      <c r="FZ66" s="95"/>
      <c r="GA66" s="95"/>
      <c r="GB66" s="95"/>
      <c r="GC66" s="95"/>
      <c r="GD66" s="95"/>
      <c r="GE66" s="95"/>
      <c r="GF66" s="95"/>
      <c r="GG66" s="95"/>
      <c r="GH66" s="95"/>
      <c r="GI66" s="95"/>
      <c r="GJ66" s="95"/>
      <c r="GK66" s="95"/>
      <c r="GL66" s="95"/>
      <c r="GM66" s="95"/>
      <c r="GN66" s="95"/>
      <c r="GO66" s="95"/>
      <c r="GP66" s="95"/>
      <c r="GQ66" s="95"/>
      <c r="GR66" s="95"/>
      <c r="GS66" s="95"/>
      <c r="GT66" s="95"/>
      <c r="GU66" s="95"/>
      <c r="GV66" s="95"/>
      <c r="GW66" s="95"/>
      <c r="GX66" s="95"/>
      <c r="GY66" s="95"/>
      <c r="GZ66" s="95"/>
      <c r="HA66" s="95"/>
      <c r="HB66" s="95"/>
      <c r="HC66" s="95"/>
      <c r="HD66" s="95"/>
      <c r="HE66" s="95"/>
      <c r="HF66" s="95"/>
      <c r="HG66" s="95"/>
      <c r="HH66" s="95"/>
      <c r="HI66" s="95"/>
      <c r="HJ66" s="95"/>
      <c r="HK66" s="95"/>
      <c r="HL66" s="95"/>
      <c r="HM66" s="95"/>
      <c r="HN66" s="95"/>
      <c r="HO66" s="95"/>
      <c r="HP66" s="95"/>
      <c r="HQ66" s="95"/>
      <c r="HR66" s="95"/>
      <c r="HS66" s="95"/>
      <c r="HT66" s="95"/>
      <c r="HU66" s="95"/>
      <c r="HV66" s="95"/>
      <c r="HW66" s="95"/>
      <c r="HX66" s="95"/>
      <c r="HY66" s="95"/>
      <c r="HZ66" s="95"/>
      <c r="IA66" s="95"/>
      <c r="IB66" s="95"/>
      <c r="IC66" s="95"/>
      <c r="ID66" s="95"/>
      <c r="IE66" s="95"/>
      <c r="IF66" s="95"/>
      <c r="IG66" s="95"/>
      <c r="IH66" s="95"/>
      <c r="II66" s="95"/>
      <c r="IJ66" s="95"/>
      <c r="IK66" s="95"/>
      <c r="IL66" s="95"/>
      <c r="IM66" s="95"/>
      <c r="IN66" s="95"/>
      <c r="IO66" s="95"/>
      <c r="IP66" s="95"/>
      <c r="IQ66" s="95"/>
      <c r="IR66" s="95"/>
      <c r="IS66" s="95"/>
      <c r="IT66" s="95"/>
      <c r="IU66" s="95"/>
    </row>
    <row r="67" spans="1:255">
      <c r="A67" s="1291" t="s">
        <v>339</v>
      </c>
      <c r="B67" s="1290" t="s">
        <v>3157</v>
      </c>
      <c r="C67" s="1290" t="s">
        <v>3157</v>
      </c>
      <c r="D67" s="1290" t="s">
        <v>3157</v>
      </c>
      <c r="E67" s="1326" t="s">
        <v>4319</v>
      </c>
      <c r="F67" s="1196" t="s">
        <v>4320</v>
      </c>
      <c r="G67" s="1327"/>
      <c r="H67" s="1290" t="s">
        <v>3158</v>
      </c>
      <c r="I67" s="1290" t="s">
        <v>3158</v>
      </c>
      <c r="J67" s="1290" t="s">
        <v>3159</v>
      </c>
      <c r="K67" s="1290" t="s">
        <v>3160</v>
      </c>
      <c r="L67" s="1290" t="s">
        <v>4357</v>
      </c>
      <c r="M67" s="1326" t="s">
        <v>342</v>
      </c>
      <c r="N67" s="1196" t="s">
        <v>4325</v>
      </c>
      <c r="O67" s="1327"/>
      <c r="P67" s="1290" t="s">
        <v>4325</v>
      </c>
      <c r="Q67" s="1290" t="s">
        <v>4325</v>
      </c>
      <c r="R67" s="1290" t="s">
        <v>3161</v>
      </c>
      <c r="S67" s="1326" t="s">
        <v>342</v>
      </c>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95"/>
      <c r="CN67" s="95"/>
      <c r="CO67" s="95"/>
      <c r="CP67" s="95"/>
      <c r="CQ67" s="95"/>
      <c r="CR67" s="95"/>
      <c r="CS67" s="95"/>
      <c r="CT67" s="95"/>
      <c r="CU67" s="95"/>
      <c r="CV67" s="95"/>
      <c r="CW67" s="95"/>
      <c r="CX67" s="95"/>
      <c r="CY67" s="95"/>
      <c r="CZ67" s="95"/>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95"/>
      <c r="EA67" s="95"/>
      <c r="EB67" s="95"/>
      <c r="EC67" s="95"/>
      <c r="ED67" s="95"/>
      <c r="EE67" s="95"/>
      <c r="EF67" s="95"/>
      <c r="EG67" s="95"/>
      <c r="EH67" s="95"/>
      <c r="EI67" s="95"/>
      <c r="EJ67" s="95"/>
      <c r="EK67" s="95"/>
      <c r="EL67" s="95"/>
      <c r="EM67" s="95"/>
      <c r="EN67" s="95"/>
      <c r="EO67" s="95"/>
      <c r="EP67" s="95"/>
      <c r="EQ67" s="95"/>
      <c r="ER67" s="95"/>
      <c r="ES67" s="95"/>
      <c r="ET67" s="95"/>
      <c r="EU67" s="95"/>
      <c r="EV67" s="95"/>
      <c r="EW67" s="95"/>
      <c r="EX67" s="95"/>
      <c r="EY67" s="95"/>
      <c r="EZ67" s="95"/>
      <c r="FA67" s="95"/>
      <c r="FB67" s="95"/>
      <c r="FC67" s="95"/>
      <c r="FD67" s="95"/>
      <c r="FE67" s="95"/>
      <c r="FF67" s="95"/>
      <c r="FG67" s="95"/>
      <c r="FH67" s="95"/>
      <c r="FI67" s="95"/>
      <c r="FJ67" s="95"/>
      <c r="FK67" s="95"/>
      <c r="FL67" s="95"/>
      <c r="FM67" s="95"/>
      <c r="FN67" s="95"/>
      <c r="FO67" s="95"/>
      <c r="FP67" s="95"/>
      <c r="FQ67" s="95"/>
      <c r="FR67" s="95"/>
      <c r="FS67" s="95"/>
      <c r="FT67" s="95"/>
      <c r="FU67" s="95"/>
      <c r="FV67" s="95"/>
      <c r="FW67" s="95"/>
      <c r="FX67" s="95"/>
      <c r="FY67" s="95"/>
      <c r="FZ67" s="95"/>
      <c r="GA67" s="95"/>
      <c r="GB67" s="95"/>
      <c r="GC67" s="95"/>
      <c r="GD67" s="95"/>
      <c r="GE67" s="95"/>
      <c r="GF67" s="95"/>
      <c r="GG67" s="95"/>
      <c r="GH67" s="95"/>
      <c r="GI67" s="95"/>
      <c r="GJ67" s="95"/>
      <c r="GK67" s="95"/>
      <c r="GL67" s="95"/>
      <c r="GM67" s="95"/>
      <c r="GN67" s="95"/>
      <c r="GO67" s="95"/>
      <c r="GP67" s="95"/>
      <c r="GQ67" s="95"/>
      <c r="GR67" s="95"/>
      <c r="GS67" s="95"/>
      <c r="GT67" s="95"/>
      <c r="GU67" s="95"/>
      <c r="GV67" s="95"/>
      <c r="GW67" s="95"/>
      <c r="GX67" s="95"/>
      <c r="GY67" s="95"/>
      <c r="GZ67" s="95"/>
      <c r="HA67" s="95"/>
      <c r="HB67" s="95"/>
      <c r="HC67" s="95"/>
      <c r="HD67" s="95"/>
      <c r="HE67" s="95"/>
      <c r="HF67" s="95"/>
      <c r="HG67" s="95"/>
      <c r="HH67" s="95"/>
      <c r="HI67" s="95"/>
      <c r="HJ67" s="95"/>
      <c r="HK67" s="95"/>
      <c r="HL67" s="95"/>
      <c r="HM67" s="95"/>
      <c r="HN67" s="95"/>
      <c r="HO67" s="95"/>
      <c r="HP67" s="95"/>
      <c r="HQ67" s="95"/>
      <c r="HR67" s="95"/>
      <c r="HS67" s="95"/>
      <c r="HT67" s="95"/>
      <c r="HU67" s="95"/>
      <c r="HV67" s="95"/>
      <c r="HW67" s="95"/>
      <c r="HX67" s="95"/>
      <c r="HY67" s="95"/>
      <c r="HZ67" s="95"/>
      <c r="IA67" s="95"/>
      <c r="IB67" s="95"/>
      <c r="IC67" s="95"/>
      <c r="ID67" s="95"/>
      <c r="IE67" s="95"/>
      <c r="IF67" s="95"/>
      <c r="IG67" s="95"/>
      <c r="IH67" s="95"/>
      <c r="II67" s="95"/>
      <c r="IJ67" s="95"/>
      <c r="IK67" s="95"/>
      <c r="IL67" s="95"/>
      <c r="IM67" s="95"/>
      <c r="IN67" s="95"/>
      <c r="IO67" s="95"/>
      <c r="IP67" s="95"/>
      <c r="IQ67" s="95"/>
      <c r="IR67" s="95"/>
      <c r="IS67" s="95"/>
      <c r="IT67" s="95"/>
      <c r="IU67" s="95"/>
    </row>
    <row r="68" spans="1:255">
      <c r="A68" s="1276" t="s">
        <v>342</v>
      </c>
      <c r="B68" s="1282" t="s">
        <v>2004</v>
      </c>
      <c r="C68" s="1282" t="s">
        <v>2005</v>
      </c>
      <c r="D68" s="1282" t="s">
        <v>2006</v>
      </c>
      <c r="E68" s="1313" t="s">
        <v>2007</v>
      </c>
      <c r="F68" s="1211" t="s">
        <v>959</v>
      </c>
      <c r="G68" s="1328"/>
      <c r="H68" s="1282" t="s">
        <v>960</v>
      </c>
      <c r="I68" s="1282" t="s">
        <v>961</v>
      </c>
      <c r="J68" s="1282" t="s">
        <v>962</v>
      </c>
      <c r="K68" s="1282" t="s">
        <v>963</v>
      </c>
      <c r="L68" s="1282" t="s">
        <v>964</v>
      </c>
      <c r="M68" s="1313"/>
      <c r="N68" s="1211" t="s">
        <v>965</v>
      </c>
      <c r="O68" s="1328"/>
      <c r="P68" s="1282" t="s">
        <v>966</v>
      </c>
      <c r="Q68" s="1282" t="s">
        <v>3034</v>
      </c>
      <c r="R68" s="1282" t="s">
        <v>3035</v>
      </c>
      <c r="S68" s="1313"/>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95"/>
      <c r="EI68" s="95"/>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95"/>
      <c r="FJ68" s="95"/>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95"/>
      <c r="GK68" s="95"/>
      <c r="GL68" s="95"/>
      <c r="GM68" s="95"/>
      <c r="GN68" s="95"/>
      <c r="GO68" s="95"/>
      <c r="GP68" s="95"/>
      <c r="GQ68" s="95"/>
      <c r="GR68" s="95"/>
      <c r="GS68" s="95"/>
      <c r="GT68" s="95"/>
      <c r="GU68" s="95"/>
      <c r="GV68" s="95"/>
      <c r="GW68" s="95"/>
      <c r="GX68" s="95"/>
      <c r="GY68" s="95"/>
      <c r="GZ68" s="95"/>
      <c r="HA68" s="95"/>
      <c r="HB68" s="95"/>
      <c r="HC68" s="95"/>
      <c r="HD68" s="95"/>
      <c r="HE68" s="95"/>
      <c r="HF68" s="95"/>
      <c r="HG68" s="95"/>
      <c r="HH68" s="95"/>
      <c r="HI68" s="95"/>
      <c r="HJ68" s="95"/>
      <c r="HK68" s="95"/>
      <c r="HL68" s="95"/>
      <c r="HM68" s="95"/>
      <c r="HN68" s="95"/>
      <c r="HO68" s="95"/>
      <c r="HP68" s="95"/>
      <c r="HQ68" s="95"/>
      <c r="HR68" s="95"/>
      <c r="HS68" s="95"/>
      <c r="HT68" s="95"/>
      <c r="HU68" s="95"/>
      <c r="HV68" s="95"/>
      <c r="HW68" s="95"/>
      <c r="HX68" s="95"/>
      <c r="HY68" s="95"/>
      <c r="HZ68" s="95"/>
      <c r="IA68" s="95"/>
      <c r="IB68" s="95"/>
      <c r="IC68" s="95"/>
      <c r="ID68" s="95"/>
      <c r="IE68" s="95"/>
      <c r="IF68" s="95"/>
      <c r="IG68" s="95"/>
      <c r="IH68" s="95"/>
      <c r="II68" s="95"/>
      <c r="IJ68" s="95"/>
      <c r="IK68" s="95"/>
      <c r="IL68" s="95"/>
      <c r="IM68" s="95"/>
      <c r="IN68" s="95"/>
      <c r="IO68" s="95"/>
      <c r="IP68" s="95"/>
      <c r="IQ68" s="95"/>
      <c r="IR68" s="95"/>
      <c r="IS68" s="95"/>
      <c r="IT68" s="95"/>
      <c r="IU68" s="95"/>
    </row>
    <row r="69" spans="1:255">
      <c r="A69" s="1276" t="s">
        <v>3162</v>
      </c>
      <c r="B69" s="1193"/>
      <c r="C69" s="1193"/>
      <c r="D69" s="1193"/>
      <c r="E69" s="875"/>
      <c r="F69" s="1192"/>
      <c r="G69" s="1193"/>
      <c r="H69" s="1193"/>
      <c r="I69" s="1193"/>
      <c r="J69" s="1193"/>
      <c r="K69" s="1277"/>
      <c r="L69" s="1277"/>
      <c r="M69" s="936" t="s">
        <v>3162</v>
      </c>
      <c r="N69" s="1192"/>
      <c r="O69" s="1278"/>
      <c r="P69" s="1278"/>
      <c r="Q69" s="1278"/>
      <c r="R69" s="1278">
        <f t="shared" ref="R69:R132" si="1">SUM(O69:Q69)</f>
        <v>0</v>
      </c>
      <c r="S69" s="936" t="s">
        <v>3162</v>
      </c>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95"/>
      <c r="EA69" s="95"/>
      <c r="EB69" s="95"/>
      <c r="EC69" s="95"/>
      <c r="ED69" s="95"/>
      <c r="EE69" s="95"/>
      <c r="EF69" s="95"/>
      <c r="EG69" s="95"/>
      <c r="EH69" s="95"/>
      <c r="EI69" s="95"/>
      <c r="EJ69" s="95"/>
      <c r="EK69" s="95"/>
      <c r="EL69" s="95"/>
      <c r="EM69" s="95"/>
      <c r="EN69" s="95"/>
      <c r="EO69" s="95"/>
      <c r="EP69" s="95"/>
      <c r="EQ69" s="95"/>
      <c r="ER69" s="95"/>
      <c r="ES69" s="95"/>
      <c r="ET69" s="95"/>
      <c r="EU69" s="95"/>
      <c r="EV69" s="95"/>
      <c r="EW69" s="95"/>
      <c r="EX69" s="95"/>
      <c r="EY69" s="95"/>
      <c r="EZ69" s="95"/>
      <c r="FA69" s="95"/>
      <c r="FB69" s="95"/>
      <c r="FC69" s="95"/>
      <c r="FD69" s="95"/>
      <c r="FE69" s="95"/>
      <c r="FF69" s="95"/>
      <c r="FG69" s="95"/>
      <c r="FH69" s="95"/>
      <c r="FI69" s="95"/>
      <c r="FJ69" s="95"/>
      <c r="FK69" s="95"/>
      <c r="FL69" s="95"/>
      <c r="FM69" s="95"/>
      <c r="FN69" s="95"/>
      <c r="FO69" s="95"/>
      <c r="FP69" s="95"/>
      <c r="FQ69" s="95"/>
      <c r="FR69" s="95"/>
      <c r="FS69" s="95"/>
      <c r="FT69" s="95"/>
      <c r="FU69" s="95"/>
      <c r="FV69" s="95"/>
      <c r="FW69" s="95"/>
      <c r="FX69" s="95"/>
      <c r="FY69" s="95"/>
      <c r="FZ69" s="95"/>
      <c r="GA69" s="95"/>
      <c r="GB69" s="95"/>
      <c r="GC69" s="95"/>
      <c r="GD69" s="95"/>
      <c r="GE69" s="95"/>
      <c r="GF69" s="95"/>
      <c r="GG69" s="95"/>
      <c r="GH69" s="95"/>
      <c r="GI69" s="95"/>
      <c r="GJ69" s="95"/>
      <c r="GK69" s="95"/>
      <c r="GL69" s="95"/>
      <c r="GM69" s="95"/>
      <c r="GN69" s="95"/>
      <c r="GO69" s="95"/>
      <c r="GP69" s="95"/>
      <c r="GQ69" s="95"/>
      <c r="GR69" s="95"/>
      <c r="GS69" s="95"/>
      <c r="GT69" s="95"/>
      <c r="GU69" s="95"/>
      <c r="GV69" s="95"/>
      <c r="GW69" s="95"/>
      <c r="GX69" s="95"/>
      <c r="GY69" s="95"/>
      <c r="GZ69" s="95"/>
      <c r="HA69" s="95"/>
      <c r="HB69" s="95"/>
      <c r="HC69" s="95"/>
      <c r="HD69" s="95"/>
      <c r="HE69" s="95"/>
      <c r="HF69" s="95"/>
      <c r="HG69" s="95"/>
      <c r="HH69" s="95"/>
      <c r="HI69" s="95"/>
      <c r="HJ69" s="95"/>
      <c r="HK69" s="95"/>
      <c r="HL69" s="95"/>
      <c r="HM69" s="95"/>
      <c r="HN69" s="95"/>
      <c r="HO69" s="95"/>
      <c r="HP69" s="95"/>
      <c r="HQ69" s="95"/>
      <c r="HR69" s="95"/>
      <c r="HS69" s="95"/>
      <c r="HT69" s="95"/>
      <c r="HU69" s="95"/>
      <c r="HV69" s="95"/>
      <c r="HW69" s="95"/>
      <c r="HX69" s="95"/>
      <c r="HY69" s="95"/>
      <c r="HZ69" s="95"/>
      <c r="IA69" s="95"/>
      <c r="IB69" s="95"/>
      <c r="IC69" s="95"/>
      <c r="ID69" s="95"/>
      <c r="IE69" s="95"/>
      <c r="IF69" s="95"/>
      <c r="IG69" s="95"/>
      <c r="IH69" s="95"/>
      <c r="II69" s="95"/>
      <c r="IJ69" s="95"/>
      <c r="IK69" s="95"/>
      <c r="IL69" s="95"/>
      <c r="IM69" s="95"/>
      <c r="IN69" s="95"/>
      <c r="IO69" s="95"/>
      <c r="IP69" s="95"/>
      <c r="IQ69" s="95"/>
      <c r="IR69" s="95"/>
      <c r="IS69" s="95"/>
      <c r="IT69" s="95"/>
      <c r="IU69" s="95"/>
    </row>
    <row r="70" spans="1:255">
      <c r="A70" s="1276" t="s">
        <v>3163</v>
      </c>
      <c r="B70" s="1193"/>
      <c r="C70" s="1193"/>
      <c r="D70" s="1193"/>
      <c r="E70" s="875"/>
      <c r="F70" s="1192"/>
      <c r="G70" s="1193"/>
      <c r="H70" s="1193"/>
      <c r="I70" s="1193"/>
      <c r="J70" s="1193"/>
      <c r="K70" s="1277"/>
      <c r="L70" s="1277"/>
      <c r="M70" s="936" t="s">
        <v>3163</v>
      </c>
      <c r="N70" s="1192" t="s">
        <v>2174</v>
      </c>
      <c r="O70" s="1277"/>
      <c r="P70" s="1277"/>
      <c r="Q70" s="1277"/>
      <c r="R70" s="1277">
        <f t="shared" si="1"/>
        <v>0</v>
      </c>
      <c r="S70" s="936" t="s">
        <v>3163</v>
      </c>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95"/>
      <c r="CN70" s="95"/>
      <c r="CO70" s="95"/>
      <c r="CP70" s="95"/>
      <c r="CQ70" s="95"/>
      <c r="CR70" s="95"/>
      <c r="CS70" s="95"/>
      <c r="CT70" s="95"/>
      <c r="CU70" s="95"/>
      <c r="CV70" s="95"/>
      <c r="CW70" s="95"/>
      <c r="CX70" s="95"/>
      <c r="CY70" s="95"/>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95"/>
      <c r="EA70" s="95"/>
      <c r="EB70" s="95"/>
      <c r="EC70" s="95"/>
      <c r="ED70" s="95"/>
      <c r="EE70" s="95"/>
      <c r="EF70" s="95"/>
      <c r="EG70" s="95"/>
      <c r="EH70" s="95"/>
      <c r="EI70" s="95"/>
      <c r="EJ70" s="95"/>
      <c r="EK70" s="95"/>
      <c r="EL70" s="95"/>
      <c r="EM70" s="95"/>
      <c r="EN70" s="95"/>
      <c r="EO70" s="95"/>
      <c r="EP70" s="95"/>
      <c r="EQ70" s="95"/>
      <c r="ER70" s="95"/>
      <c r="ES70" s="95"/>
      <c r="ET70" s="95"/>
      <c r="EU70" s="95"/>
      <c r="EV70" s="95"/>
      <c r="EW70" s="95"/>
      <c r="EX70" s="95"/>
      <c r="EY70" s="95"/>
      <c r="EZ70" s="95"/>
      <c r="FA70" s="95"/>
      <c r="FB70" s="95"/>
      <c r="FC70" s="95"/>
      <c r="FD70" s="95"/>
      <c r="FE70" s="95"/>
      <c r="FF70" s="95"/>
      <c r="FG70" s="95"/>
      <c r="FH70" s="95"/>
      <c r="FI70" s="95"/>
      <c r="FJ70" s="95"/>
      <c r="FK70" s="95"/>
      <c r="FL70" s="95"/>
      <c r="FM70" s="95"/>
      <c r="FN70" s="95"/>
      <c r="FO70" s="95"/>
      <c r="FP70" s="95"/>
      <c r="FQ70" s="95"/>
      <c r="FR70" s="95"/>
      <c r="FS70" s="95"/>
      <c r="FT70" s="95"/>
      <c r="FU70" s="95"/>
      <c r="FV70" s="95"/>
      <c r="FW70" s="95"/>
      <c r="FX70" s="95"/>
      <c r="FY70" s="95"/>
      <c r="FZ70" s="95"/>
      <c r="GA70" s="95"/>
      <c r="GB70" s="95"/>
      <c r="GC70" s="95"/>
      <c r="GD70" s="95"/>
      <c r="GE70" s="95"/>
      <c r="GF70" s="95"/>
      <c r="GG70" s="95"/>
      <c r="GH70" s="95"/>
      <c r="GI70" s="95"/>
      <c r="GJ70" s="95"/>
      <c r="GK70" s="95"/>
      <c r="GL70" s="95"/>
      <c r="GM70" s="95"/>
      <c r="GN70" s="95"/>
      <c r="GO70" s="95"/>
      <c r="GP70" s="95"/>
      <c r="GQ70" s="95"/>
      <c r="GR70" s="95"/>
      <c r="GS70" s="95"/>
      <c r="GT70" s="95"/>
      <c r="GU70" s="95"/>
      <c r="GV70" s="95"/>
      <c r="GW70" s="95"/>
      <c r="GX70" s="95"/>
      <c r="GY70" s="95"/>
      <c r="GZ70" s="95"/>
      <c r="HA70" s="95"/>
      <c r="HB70" s="95"/>
      <c r="HC70" s="95"/>
      <c r="HD70" s="95"/>
      <c r="HE70" s="95"/>
      <c r="HF70" s="95"/>
      <c r="HG70" s="95"/>
      <c r="HH70" s="95"/>
      <c r="HI70" s="95"/>
      <c r="HJ70" s="95"/>
      <c r="HK70" s="95"/>
      <c r="HL70" s="95"/>
      <c r="HM70" s="95"/>
      <c r="HN70" s="95"/>
      <c r="HO70" s="95"/>
      <c r="HP70" s="95"/>
      <c r="HQ70" s="95"/>
      <c r="HR70" s="95"/>
      <c r="HS70" s="95"/>
      <c r="HT70" s="95"/>
      <c r="HU70" s="95"/>
      <c r="HV70" s="95"/>
      <c r="HW70" s="95"/>
      <c r="HX70" s="95"/>
      <c r="HY70" s="95"/>
      <c r="HZ70" s="95"/>
      <c r="IA70" s="95"/>
      <c r="IB70" s="95"/>
      <c r="IC70" s="95"/>
      <c r="ID70" s="95"/>
      <c r="IE70" s="95"/>
      <c r="IF70" s="95"/>
      <c r="IG70" s="95"/>
      <c r="IH70" s="95"/>
      <c r="II70" s="95"/>
      <c r="IJ70" s="95"/>
      <c r="IK70" s="95"/>
      <c r="IL70" s="95"/>
      <c r="IM70" s="95"/>
      <c r="IN70" s="95"/>
      <c r="IO70" s="95"/>
      <c r="IP70" s="95"/>
      <c r="IQ70" s="95"/>
      <c r="IR70" s="95"/>
      <c r="IS70" s="95"/>
      <c r="IT70" s="95"/>
      <c r="IU70" s="95"/>
    </row>
    <row r="71" spans="1:255">
      <c r="A71" s="1276" t="s">
        <v>3164</v>
      </c>
      <c r="B71" s="1193"/>
      <c r="C71" s="1193"/>
      <c r="D71" s="1193"/>
      <c r="E71" s="875"/>
      <c r="F71" s="1192"/>
      <c r="G71" s="1193"/>
      <c r="H71" s="1193"/>
      <c r="I71" s="1193"/>
      <c r="J71" s="1193"/>
      <c r="K71" s="1277"/>
      <c r="L71" s="1277"/>
      <c r="M71" s="936" t="s">
        <v>3164</v>
      </c>
      <c r="N71" s="1192"/>
      <c r="O71" s="1277"/>
      <c r="P71" s="1277"/>
      <c r="Q71" s="1277"/>
      <c r="R71" s="1277">
        <f t="shared" si="1"/>
        <v>0</v>
      </c>
      <c r="S71" s="936" t="s">
        <v>3164</v>
      </c>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95"/>
      <c r="EI71" s="95"/>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95"/>
      <c r="FJ71" s="95"/>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95"/>
      <c r="GK71" s="95"/>
      <c r="GL71" s="95"/>
      <c r="GM71" s="95"/>
      <c r="GN71" s="95"/>
      <c r="GO71" s="95"/>
      <c r="GP71" s="95"/>
      <c r="GQ71" s="95"/>
      <c r="GR71" s="95"/>
      <c r="GS71" s="95"/>
      <c r="GT71" s="95"/>
      <c r="GU71" s="95"/>
      <c r="GV71" s="95"/>
      <c r="GW71" s="95"/>
      <c r="GX71" s="95"/>
      <c r="GY71" s="95"/>
      <c r="GZ71" s="95"/>
      <c r="HA71" s="95"/>
      <c r="HB71" s="95"/>
      <c r="HC71" s="95"/>
      <c r="HD71" s="95"/>
      <c r="HE71" s="95"/>
      <c r="HF71" s="95"/>
      <c r="HG71" s="95"/>
      <c r="HH71" s="95"/>
      <c r="HI71" s="95"/>
      <c r="HJ71" s="95"/>
      <c r="HK71" s="95"/>
      <c r="HL71" s="95"/>
      <c r="HM71" s="95"/>
      <c r="HN71" s="95"/>
      <c r="HO71" s="95"/>
      <c r="HP71" s="95"/>
      <c r="HQ71" s="95"/>
      <c r="HR71" s="95"/>
      <c r="HS71" s="95"/>
      <c r="HT71" s="95"/>
      <c r="HU71" s="95"/>
      <c r="HV71" s="95"/>
      <c r="HW71" s="95"/>
      <c r="HX71" s="95"/>
      <c r="HY71" s="95"/>
      <c r="HZ71" s="95"/>
      <c r="IA71" s="95"/>
      <c r="IB71" s="95"/>
      <c r="IC71" s="95"/>
      <c r="ID71" s="95"/>
      <c r="IE71" s="95"/>
      <c r="IF71" s="95"/>
      <c r="IG71" s="95"/>
      <c r="IH71" s="95"/>
      <c r="II71" s="95"/>
      <c r="IJ71" s="95"/>
      <c r="IK71" s="95"/>
      <c r="IL71" s="95"/>
      <c r="IM71" s="95"/>
      <c r="IN71" s="95"/>
      <c r="IO71" s="95"/>
      <c r="IP71" s="95"/>
      <c r="IQ71" s="95"/>
      <c r="IR71" s="95"/>
      <c r="IS71" s="95"/>
      <c r="IT71" s="95"/>
      <c r="IU71" s="95"/>
    </row>
    <row r="72" spans="1:255">
      <c r="A72" s="1276" t="s">
        <v>3165</v>
      </c>
      <c r="B72" s="1193"/>
      <c r="C72" s="1193"/>
      <c r="D72" s="1193"/>
      <c r="E72" s="875"/>
      <c r="F72" s="1192"/>
      <c r="G72" s="1193"/>
      <c r="H72" s="1193"/>
      <c r="I72" s="1193"/>
      <c r="J72" s="1193"/>
      <c r="K72" s="1277"/>
      <c r="L72" s="1277"/>
      <c r="M72" s="936" t="s">
        <v>3165</v>
      </c>
      <c r="N72" s="1192"/>
      <c r="O72" s="1277"/>
      <c r="P72" s="1277"/>
      <c r="Q72" s="1277"/>
      <c r="R72" s="1277">
        <f t="shared" si="1"/>
        <v>0</v>
      </c>
      <c r="S72" s="936" t="s">
        <v>3165</v>
      </c>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95"/>
      <c r="EA72" s="95"/>
      <c r="EB72" s="95"/>
      <c r="EC72" s="95"/>
      <c r="ED72" s="95"/>
      <c r="EE72" s="95"/>
      <c r="EF72" s="95"/>
      <c r="EG72" s="95"/>
      <c r="EH72" s="95"/>
      <c r="EI72" s="95"/>
      <c r="EJ72" s="95"/>
      <c r="EK72" s="95"/>
      <c r="EL72" s="95"/>
      <c r="EM72" s="95"/>
      <c r="EN72" s="95"/>
      <c r="EO72" s="95"/>
      <c r="EP72" s="95"/>
      <c r="EQ72" s="95"/>
      <c r="ER72" s="95"/>
      <c r="ES72" s="95"/>
      <c r="ET72" s="95"/>
      <c r="EU72" s="95"/>
      <c r="EV72" s="95"/>
      <c r="EW72" s="95"/>
      <c r="EX72" s="95"/>
      <c r="EY72" s="95"/>
      <c r="EZ72" s="95"/>
      <c r="FA72" s="95"/>
      <c r="FB72" s="95"/>
      <c r="FC72" s="95"/>
      <c r="FD72" s="95"/>
      <c r="FE72" s="95"/>
      <c r="FF72" s="95"/>
      <c r="FG72" s="95"/>
      <c r="FH72" s="95"/>
      <c r="FI72" s="95"/>
      <c r="FJ72" s="95"/>
      <c r="FK72" s="95"/>
      <c r="FL72" s="95"/>
      <c r="FM72" s="95"/>
      <c r="FN72" s="95"/>
      <c r="FO72" s="95"/>
      <c r="FP72" s="95"/>
      <c r="FQ72" s="95"/>
      <c r="FR72" s="95"/>
      <c r="FS72" s="95"/>
      <c r="FT72" s="95"/>
      <c r="FU72" s="95"/>
      <c r="FV72" s="95"/>
      <c r="FW72" s="95"/>
      <c r="FX72" s="95"/>
      <c r="FY72" s="95"/>
      <c r="FZ72" s="95"/>
      <c r="GA72" s="95"/>
      <c r="GB72" s="95"/>
      <c r="GC72" s="95"/>
      <c r="GD72" s="95"/>
      <c r="GE72" s="95"/>
      <c r="GF72" s="95"/>
      <c r="GG72" s="95"/>
      <c r="GH72" s="95"/>
      <c r="GI72" s="95"/>
      <c r="GJ72" s="95"/>
      <c r="GK72" s="95"/>
      <c r="GL72" s="95"/>
      <c r="GM72" s="95"/>
      <c r="GN72" s="95"/>
      <c r="GO72" s="95"/>
      <c r="GP72" s="95"/>
      <c r="GQ72" s="95"/>
      <c r="GR72" s="95"/>
      <c r="GS72" s="95"/>
      <c r="GT72" s="95"/>
      <c r="GU72" s="95"/>
      <c r="GV72" s="95"/>
      <c r="GW72" s="95"/>
      <c r="GX72" s="95"/>
      <c r="GY72" s="95"/>
      <c r="GZ72" s="95"/>
      <c r="HA72" s="95"/>
      <c r="HB72" s="95"/>
      <c r="HC72" s="95"/>
      <c r="HD72" s="95"/>
      <c r="HE72" s="95"/>
      <c r="HF72" s="95"/>
      <c r="HG72" s="95"/>
      <c r="HH72" s="95"/>
      <c r="HI72" s="95"/>
      <c r="HJ72" s="95"/>
      <c r="HK72" s="95"/>
      <c r="HL72" s="95"/>
      <c r="HM72" s="95"/>
      <c r="HN72" s="95"/>
      <c r="HO72" s="95"/>
      <c r="HP72" s="95"/>
      <c r="HQ72" s="95"/>
      <c r="HR72" s="95"/>
      <c r="HS72" s="95"/>
      <c r="HT72" s="95"/>
      <c r="HU72" s="95"/>
      <c r="HV72" s="95"/>
      <c r="HW72" s="95"/>
      <c r="HX72" s="95"/>
      <c r="HY72" s="95"/>
      <c r="HZ72" s="95"/>
      <c r="IA72" s="95"/>
      <c r="IB72" s="95"/>
      <c r="IC72" s="95"/>
      <c r="ID72" s="95"/>
      <c r="IE72" s="95"/>
      <c r="IF72" s="95"/>
      <c r="IG72" s="95"/>
      <c r="IH72" s="95"/>
      <c r="II72" s="95"/>
      <c r="IJ72" s="95"/>
      <c r="IK72" s="95"/>
      <c r="IL72" s="95"/>
      <c r="IM72" s="95"/>
      <c r="IN72" s="95"/>
      <c r="IO72" s="95"/>
      <c r="IP72" s="95"/>
      <c r="IQ72" s="95"/>
      <c r="IR72" s="95"/>
      <c r="IS72" s="95"/>
      <c r="IT72" s="95"/>
      <c r="IU72" s="95"/>
    </row>
    <row r="73" spans="1:255">
      <c r="A73" s="1276" t="s">
        <v>3166</v>
      </c>
      <c r="B73" s="1193"/>
      <c r="C73" s="1193"/>
      <c r="D73" s="1193"/>
      <c r="E73" s="875"/>
      <c r="F73" s="1192"/>
      <c r="G73" s="1193"/>
      <c r="H73" s="1193"/>
      <c r="I73" s="1193"/>
      <c r="J73" s="1193"/>
      <c r="K73" s="1277"/>
      <c r="L73" s="1277"/>
      <c r="M73" s="936" t="s">
        <v>3166</v>
      </c>
      <c r="N73" s="1192"/>
      <c r="O73" s="1277"/>
      <c r="P73" s="1277"/>
      <c r="Q73" s="1277"/>
      <c r="R73" s="1277">
        <f t="shared" si="1"/>
        <v>0</v>
      </c>
      <c r="S73" s="936" t="s">
        <v>3166</v>
      </c>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c r="CK73" s="95"/>
      <c r="CL73" s="95"/>
      <c r="CM73" s="95"/>
      <c r="CN73" s="95"/>
      <c r="CO73" s="95"/>
      <c r="CP73" s="95"/>
      <c r="CQ73" s="95"/>
      <c r="CR73" s="95"/>
      <c r="CS73" s="95"/>
      <c r="CT73" s="95"/>
      <c r="CU73" s="95"/>
      <c r="CV73" s="95"/>
      <c r="CW73" s="95"/>
      <c r="CX73" s="95"/>
      <c r="CY73" s="95"/>
      <c r="CZ73" s="95"/>
      <c r="DA73" s="95"/>
      <c r="DB73" s="95"/>
      <c r="DC73" s="95"/>
      <c r="DD73" s="95"/>
      <c r="DE73" s="95"/>
      <c r="DF73" s="95"/>
      <c r="DG73" s="95"/>
      <c r="DH73" s="95"/>
      <c r="DI73" s="95"/>
      <c r="DJ73" s="95"/>
      <c r="DK73" s="95"/>
      <c r="DL73" s="95"/>
      <c r="DM73" s="95"/>
      <c r="DN73" s="95"/>
      <c r="DO73" s="95"/>
      <c r="DP73" s="95"/>
      <c r="DQ73" s="95"/>
      <c r="DR73" s="95"/>
      <c r="DS73" s="95"/>
      <c r="DT73" s="95"/>
      <c r="DU73" s="95"/>
      <c r="DV73" s="95"/>
      <c r="DW73" s="95"/>
      <c r="DX73" s="95"/>
      <c r="DY73" s="95"/>
      <c r="DZ73" s="95"/>
      <c r="EA73" s="95"/>
      <c r="EB73" s="95"/>
      <c r="EC73" s="95"/>
      <c r="ED73" s="95"/>
      <c r="EE73" s="95"/>
      <c r="EF73" s="95"/>
      <c r="EG73" s="95"/>
      <c r="EH73" s="95"/>
      <c r="EI73" s="95"/>
      <c r="EJ73" s="95"/>
      <c r="EK73" s="95"/>
      <c r="EL73" s="95"/>
      <c r="EM73" s="95"/>
      <c r="EN73" s="95"/>
      <c r="EO73" s="95"/>
      <c r="EP73" s="95"/>
      <c r="EQ73" s="95"/>
      <c r="ER73" s="95"/>
      <c r="ES73" s="95"/>
      <c r="ET73" s="95"/>
      <c r="EU73" s="95"/>
      <c r="EV73" s="95"/>
      <c r="EW73" s="95"/>
      <c r="EX73" s="95"/>
      <c r="EY73" s="95"/>
      <c r="EZ73" s="95"/>
      <c r="FA73" s="95"/>
      <c r="FB73" s="95"/>
      <c r="FC73" s="95"/>
      <c r="FD73" s="95"/>
      <c r="FE73" s="95"/>
      <c r="FF73" s="95"/>
      <c r="FG73" s="95"/>
      <c r="FH73" s="95"/>
      <c r="FI73" s="95"/>
      <c r="FJ73" s="95"/>
      <c r="FK73" s="95"/>
      <c r="FL73" s="95"/>
      <c r="FM73" s="95"/>
      <c r="FN73" s="95"/>
      <c r="FO73" s="95"/>
      <c r="FP73" s="95"/>
      <c r="FQ73" s="95"/>
      <c r="FR73" s="95"/>
      <c r="FS73" s="95"/>
      <c r="FT73" s="95"/>
      <c r="FU73" s="95"/>
      <c r="FV73" s="95"/>
      <c r="FW73" s="95"/>
      <c r="FX73" s="95"/>
      <c r="FY73" s="95"/>
      <c r="FZ73" s="95"/>
      <c r="GA73" s="95"/>
      <c r="GB73" s="95"/>
      <c r="GC73" s="95"/>
      <c r="GD73" s="95"/>
      <c r="GE73" s="95"/>
      <c r="GF73" s="95"/>
      <c r="GG73" s="95"/>
      <c r="GH73" s="95"/>
      <c r="GI73" s="95"/>
      <c r="GJ73" s="95"/>
      <c r="GK73" s="95"/>
      <c r="GL73" s="95"/>
      <c r="GM73" s="95"/>
      <c r="GN73" s="95"/>
      <c r="GO73" s="95"/>
      <c r="GP73" s="95"/>
      <c r="GQ73" s="95"/>
      <c r="GR73" s="95"/>
      <c r="GS73" s="95"/>
      <c r="GT73" s="95"/>
      <c r="GU73" s="95"/>
      <c r="GV73" s="95"/>
      <c r="GW73" s="95"/>
      <c r="GX73" s="95"/>
      <c r="GY73" s="95"/>
      <c r="GZ73" s="95"/>
      <c r="HA73" s="95"/>
      <c r="HB73" s="95"/>
      <c r="HC73" s="95"/>
      <c r="HD73" s="95"/>
      <c r="HE73" s="95"/>
      <c r="HF73" s="95"/>
      <c r="HG73" s="95"/>
      <c r="HH73" s="95"/>
      <c r="HI73" s="95"/>
      <c r="HJ73" s="95"/>
      <c r="HK73" s="95"/>
      <c r="HL73" s="95"/>
      <c r="HM73" s="95"/>
      <c r="HN73" s="95"/>
      <c r="HO73" s="95"/>
      <c r="HP73" s="95"/>
      <c r="HQ73" s="95"/>
      <c r="HR73" s="95"/>
      <c r="HS73" s="95"/>
      <c r="HT73" s="95"/>
      <c r="HU73" s="95"/>
      <c r="HV73" s="95"/>
      <c r="HW73" s="95"/>
      <c r="HX73" s="95"/>
      <c r="HY73" s="95"/>
      <c r="HZ73" s="95"/>
      <c r="IA73" s="95"/>
      <c r="IB73" s="95"/>
      <c r="IC73" s="95"/>
      <c r="ID73" s="95"/>
      <c r="IE73" s="95"/>
      <c r="IF73" s="95"/>
      <c r="IG73" s="95"/>
      <c r="IH73" s="95"/>
      <c r="II73" s="95"/>
      <c r="IJ73" s="95"/>
      <c r="IK73" s="95"/>
      <c r="IL73" s="95"/>
      <c r="IM73" s="95"/>
      <c r="IN73" s="95"/>
      <c r="IO73" s="95"/>
      <c r="IP73" s="95"/>
      <c r="IQ73" s="95"/>
      <c r="IR73" s="95"/>
      <c r="IS73" s="95"/>
      <c r="IT73" s="95"/>
      <c r="IU73" s="95"/>
    </row>
    <row r="74" spans="1:255">
      <c r="A74" s="1276" t="s">
        <v>3167</v>
      </c>
      <c r="B74" s="1193"/>
      <c r="C74" s="1193"/>
      <c r="D74" s="1193"/>
      <c r="E74" s="875"/>
      <c r="F74" s="1192"/>
      <c r="G74" s="1193"/>
      <c r="H74" s="1193"/>
      <c r="I74" s="1193"/>
      <c r="J74" s="1193"/>
      <c r="K74" s="1277"/>
      <c r="L74" s="1277"/>
      <c r="M74" s="936" t="s">
        <v>3167</v>
      </c>
      <c r="N74" s="1192"/>
      <c r="O74" s="1277"/>
      <c r="P74" s="1277"/>
      <c r="Q74" s="1277"/>
      <c r="R74" s="1277">
        <f t="shared" si="1"/>
        <v>0</v>
      </c>
      <c r="S74" s="936" t="s">
        <v>3167</v>
      </c>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95"/>
      <c r="CG74" s="95"/>
      <c r="CH74" s="95"/>
      <c r="CI74" s="95"/>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95"/>
      <c r="DH74" s="95"/>
      <c r="DI74" s="95"/>
      <c r="DJ74" s="95"/>
      <c r="DK74" s="95"/>
      <c r="DL74" s="95"/>
      <c r="DM74" s="95"/>
      <c r="DN74" s="95"/>
      <c r="DO74" s="95"/>
      <c r="DP74" s="95"/>
      <c r="DQ74" s="95"/>
      <c r="DR74" s="95"/>
      <c r="DS74" s="95"/>
      <c r="DT74" s="95"/>
      <c r="DU74" s="95"/>
      <c r="DV74" s="95"/>
      <c r="DW74" s="95"/>
      <c r="DX74" s="95"/>
      <c r="DY74" s="95"/>
      <c r="DZ74" s="95"/>
      <c r="EA74" s="95"/>
      <c r="EB74" s="95"/>
      <c r="EC74" s="95"/>
      <c r="ED74" s="95"/>
      <c r="EE74" s="95"/>
      <c r="EF74" s="95"/>
      <c r="EG74" s="95"/>
      <c r="EH74" s="95"/>
      <c r="EI74" s="95"/>
      <c r="EJ74" s="95"/>
      <c r="EK74" s="95"/>
      <c r="EL74" s="95"/>
      <c r="EM74" s="95"/>
      <c r="EN74" s="95"/>
      <c r="EO74" s="95"/>
      <c r="EP74" s="95"/>
      <c r="EQ74" s="95"/>
      <c r="ER74" s="95"/>
      <c r="ES74" s="95"/>
      <c r="ET74" s="95"/>
      <c r="EU74" s="95"/>
      <c r="EV74" s="95"/>
      <c r="EW74" s="95"/>
      <c r="EX74" s="95"/>
      <c r="EY74" s="95"/>
      <c r="EZ74" s="95"/>
      <c r="FA74" s="95"/>
      <c r="FB74" s="95"/>
      <c r="FC74" s="95"/>
      <c r="FD74" s="95"/>
      <c r="FE74" s="95"/>
      <c r="FF74" s="95"/>
      <c r="FG74" s="95"/>
      <c r="FH74" s="95"/>
      <c r="FI74" s="95"/>
      <c r="FJ74" s="95"/>
      <c r="FK74" s="95"/>
      <c r="FL74" s="95"/>
      <c r="FM74" s="95"/>
      <c r="FN74" s="95"/>
      <c r="FO74" s="95"/>
      <c r="FP74" s="95"/>
      <c r="FQ74" s="95"/>
      <c r="FR74" s="95"/>
      <c r="FS74" s="95"/>
      <c r="FT74" s="95"/>
      <c r="FU74" s="95"/>
      <c r="FV74" s="95"/>
      <c r="FW74" s="95"/>
      <c r="FX74" s="95"/>
      <c r="FY74" s="95"/>
      <c r="FZ74" s="95"/>
      <c r="GA74" s="95"/>
      <c r="GB74" s="95"/>
      <c r="GC74" s="95"/>
      <c r="GD74" s="95"/>
      <c r="GE74" s="95"/>
      <c r="GF74" s="95"/>
      <c r="GG74" s="95"/>
      <c r="GH74" s="95"/>
      <c r="GI74" s="95"/>
      <c r="GJ74" s="95"/>
      <c r="GK74" s="95"/>
      <c r="GL74" s="95"/>
      <c r="GM74" s="95"/>
      <c r="GN74" s="95"/>
      <c r="GO74" s="95"/>
      <c r="GP74" s="95"/>
      <c r="GQ74" s="95"/>
      <c r="GR74" s="95"/>
      <c r="GS74" s="95"/>
      <c r="GT74" s="95"/>
      <c r="GU74" s="95"/>
      <c r="GV74" s="95"/>
      <c r="GW74" s="95"/>
      <c r="GX74" s="95"/>
      <c r="GY74" s="95"/>
      <c r="GZ74" s="95"/>
      <c r="HA74" s="95"/>
      <c r="HB74" s="95"/>
      <c r="HC74" s="95"/>
      <c r="HD74" s="95"/>
      <c r="HE74" s="95"/>
      <c r="HF74" s="95"/>
      <c r="HG74" s="95"/>
      <c r="HH74" s="95"/>
      <c r="HI74" s="95"/>
      <c r="HJ74" s="95"/>
      <c r="HK74" s="95"/>
      <c r="HL74" s="95"/>
      <c r="HM74" s="95"/>
      <c r="HN74" s="95"/>
      <c r="HO74" s="95"/>
      <c r="HP74" s="95"/>
      <c r="HQ74" s="95"/>
      <c r="HR74" s="95"/>
      <c r="HS74" s="95"/>
      <c r="HT74" s="95"/>
      <c r="HU74" s="95"/>
      <c r="HV74" s="95"/>
      <c r="HW74" s="95"/>
      <c r="HX74" s="95"/>
      <c r="HY74" s="95"/>
      <c r="HZ74" s="95"/>
      <c r="IA74" s="95"/>
      <c r="IB74" s="95"/>
      <c r="IC74" s="95"/>
      <c r="ID74" s="95"/>
      <c r="IE74" s="95"/>
      <c r="IF74" s="95"/>
      <c r="IG74" s="95"/>
      <c r="IH74" s="95"/>
      <c r="II74" s="95"/>
      <c r="IJ74" s="95"/>
      <c r="IK74" s="95"/>
      <c r="IL74" s="95"/>
      <c r="IM74" s="95"/>
      <c r="IN74" s="95"/>
      <c r="IO74" s="95"/>
      <c r="IP74" s="95"/>
      <c r="IQ74" s="95"/>
      <c r="IR74" s="95"/>
      <c r="IS74" s="95"/>
      <c r="IT74" s="95"/>
      <c r="IU74" s="95"/>
    </row>
    <row r="75" spans="1:255">
      <c r="A75" s="1276" t="s">
        <v>3168</v>
      </c>
      <c r="B75" s="1193"/>
      <c r="C75" s="1193"/>
      <c r="D75" s="1193"/>
      <c r="E75" s="875"/>
      <c r="F75" s="1192"/>
      <c r="G75" s="1193"/>
      <c r="H75" s="1193"/>
      <c r="I75" s="1193"/>
      <c r="J75" s="1193"/>
      <c r="K75" s="1277"/>
      <c r="L75" s="1277"/>
      <c r="M75" s="936" t="s">
        <v>3168</v>
      </c>
      <c r="N75" s="1192"/>
      <c r="O75" s="1277"/>
      <c r="P75" s="1277"/>
      <c r="Q75" s="1277"/>
      <c r="R75" s="1277">
        <f t="shared" si="1"/>
        <v>0</v>
      </c>
      <c r="S75" s="936" t="s">
        <v>3168</v>
      </c>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c r="CK75" s="95"/>
      <c r="CL75" s="95"/>
      <c r="CM75" s="95"/>
      <c r="CN75" s="95"/>
      <c r="CO75" s="95"/>
      <c r="CP75" s="95"/>
      <c r="CQ75" s="95"/>
      <c r="CR75" s="95"/>
      <c r="CS75" s="95"/>
      <c r="CT75" s="95"/>
      <c r="CU75" s="95"/>
      <c r="CV75" s="95"/>
      <c r="CW75" s="95"/>
      <c r="CX75" s="95"/>
      <c r="CY75" s="95"/>
      <c r="CZ75" s="95"/>
      <c r="DA75" s="95"/>
      <c r="DB75" s="95"/>
      <c r="DC75" s="95"/>
      <c r="DD75" s="95"/>
      <c r="DE75" s="95"/>
      <c r="DF75" s="95"/>
      <c r="DG75" s="95"/>
      <c r="DH75" s="95"/>
      <c r="DI75" s="95"/>
      <c r="DJ75" s="95"/>
      <c r="DK75" s="95"/>
      <c r="DL75" s="95"/>
      <c r="DM75" s="95"/>
      <c r="DN75" s="95"/>
      <c r="DO75" s="95"/>
      <c r="DP75" s="95"/>
      <c r="DQ75" s="95"/>
      <c r="DR75" s="95"/>
      <c r="DS75" s="95"/>
      <c r="DT75" s="95"/>
      <c r="DU75" s="95"/>
      <c r="DV75" s="95"/>
      <c r="DW75" s="95"/>
      <c r="DX75" s="95"/>
      <c r="DY75" s="95"/>
      <c r="DZ75" s="95"/>
      <c r="EA75" s="95"/>
      <c r="EB75" s="95"/>
      <c r="EC75" s="95"/>
      <c r="ED75" s="95"/>
      <c r="EE75" s="95"/>
      <c r="EF75" s="95"/>
      <c r="EG75" s="95"/>
      <c r="EH75" s="95"/>
      <c r="EI75" s="95"/>
      <c r="EJ75" s="95"/>
      <c r="EK75" s="95"/>
      <c r="EL75" s="95"/>
      <c r="EM75" s="95"/>
      <c r="EN75" s="95"/>
      <c r="EO75" s="95"/>
      <c r="EP75" s="95"/>
      <c r="EQ75" s="95"/>
      <c r="ER75" s="95"/>
      <c r="ES75" s="95"/>
      <c r="ET75" s="95"/>
      <c r="EU75" s="95"/>
      <c r="EV75" s="95"/>
      <c r="EW75" s="95"/>
      <c r="EX75" s="95"/>
      <c r="EY75" s="95"/>
      <c r="EZ75" s="95"/>
      <c r="FA75" s="95"/>
      <c r="FB75" s="95"/>
      <c r="FC75" s="95"/>
      <c r="FD75" s="95"/>
      <c r="FE75" s="95"/>
      <c r="FF75" s="95"/>
      <c r="FG75" s="95"/>
      <c r="FH75" s="95"/>
      <c r="FI75" s="95"/>
      <c r="FJ75" s="95"/>
      <c r="FK75" s="95"/>
      <c r="FL75" s="95"/>
      <c r="FM75" s="95"/>
      <c r="FN75" s="95"/>
      <c r="FO75" s="95"/>
      <c r="FP75" s="95"/>
      <c r="FQ75" s="95"/>
      <c r="FR75" s="95"/>
      <c r="FS75" s="95"/>
      <c r="FT75" s="95"/>
      <c r="FU75" s="95"/>
      <c r="FV75" s="95"/>
      <c r="FW75" s="95"/>
      <c r="FX75" s="95"/>
      <c r="FY75" s="95"/>
      <c r="FZ75" s="95"/>
      <c r="GA75" s="95"/>
      <c r="GB75" s="95"/>
      <c r="GC75" s="95"/>
      <c r="GD75" s="95"/>
      <c r="GE75" s="95"/>
      <c r="GF75" s="95"/>
      <c r="GG75" s="95"/>
      <c r="GH75" s="95"/>
      <c r="GI75" s="95"/>
      <c r="GJ75" s="95"/>
      <c r="GK75" s="95"/>
      <c r="GL75" s="95"/>
      <c r="GM75" s="95"/>
      <c r="GN75" s="95"/>
      <c r="GO75" s="95"/>
      <c r="GP75" s="95"/>
      <c r="GQ75" s="95"/>
      <c r="GR75" s="95"/>
      <c r="GS75" s="95"/>
      <c r="GT75" s="95"/>
      <c r="GU75" s="95"/>
      <c r="GV75" s="95"/>
      <c r="GW75" s="95"/>
      <c r="GX75" s="95"/>
      <c r="GY75" s="95"/>
      <c r="GZ75" s="95"/>
      <c r="HA75" s="95"/>
      <c r="HB75" s="95"/>
      <c r="HC75" s="95"/>
      <c r="HD75" s="95"/>
      <c r="HE75" s="95"/>
      <c r="HF75" s="95"/>
      <c r="HG75" s="95"/>
      <c r="HH75" s="95"/>
      <c r="HI75" s="95"/>
      <c r="HJ75" s="95"/>
      <c r="HK75" s="95"/>
      <c r="HL75" s="95"/>
      <c r="HM75" s="95"/>
      <c r="HN75" s="95"/>
      <c r="HO75" s="95"/>
      <c r="HP75" s="95"/>
      <c r="HQ75" s="95"/>
      <c r="HR75" s="95"/>
      <c r="HS75" s="95"/>
      <c r="HT75" s="95"/>
      <c r="HU75" s="95"/>
      <c r="HV75" s="95"/>
      <c r="HW75" s="95"/>
      <c r="HX75" s="95"/>
      <c r="HY75" s="95"/>
      <c r="HZ75" s="95"/>
      <c r="IA75" s="95"/>
      <c r="IB75" s="95"/>
      <c r="IC75" s="95"/>
      <c r="ID75" s="95"/>
      <c r="IE75" s="95"/>
      <c r="IF75" s="95"/>
      <c r="IG75" s="95"/>
      <c r="IH75" s="95"/>
      <c r="II75" s="95"/>
      <c r="IJ75" s="95"/>
      <c r="IK75" s="95"/>
      <c r="IL75" s="95"/>
      <c r="IM75" s="95"/>
      <c r="IN75" s="95"/>
      <c r="IO75" s="95"/>
      <c r="IP75" s="95"/>
      <c r="IQ75" s="95"/>
      <c r="IR75" s="95"/>
      <c r="IS75" s="95"/>
      <c r="IT75" s="95"/>
      <c r="IU75" s="95"/>
    </row>
    <row r="76" spans="1:255">
      <c r="A76" s="1276" t="s">
        <v>3169</v>
      </c>
      <c r="B76" s="1193"/>
      <c r="C76" s="1193"/>
      <c r="D76" s="1193"/>
      <c r="E76" s="875"/>
      <c r="F76" s="1192"/>
      <c r="G76" s="1193"/>
      <c r="H76" s="1193"/>
      <c r="I76" s="1193"/>
      <c r="J76" s="1193"/>
      <c r="K76" s="1277"/>
      <c r="L76" s="1277"/>
      <c r="M76" s="936" t="s">
        <v>3169</v>
      </c>
      <c r="N76" s="1192"/>
      <c r="O76" s="1277"/>
      <c r="P76" s="1277"/>
      <c r="Q76" s="1277"/>
      <c r="R76" s="1277">
        <f t="shared" si="1"/>
        <v>0</v>
      </c>
      <c r="S76" s="936" t="s">
        <v>3169</v>
      </c>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c r="CK76" s="95"/>
      <c r="CL76" s="95"/>
      <c r="CM76" s="95"/>
      <c r="CN76" s="95"/>
      <c r="CO76" s="95"/>
      <c r="CP76" s="95"/>
      <c r="CQ76" s="95"/>
      <c r="CR76" s="95"/>
      <c r="CS76" s="95"/>
      <c r="CT76" s="95"/>
      <c r="CU76" s="95"/>
      <c r="CV76" s="95"/>
      <c r="CW76" s="95"/>
      <c r="CX76" s="95"/>
      <c r="CY76" s="95"/>
      <c r="CZ76" s="95"/>
      <c r="DA76" s="95"/>
      <c r="DB76" s="95"/>
      <c r="DC76" s="95"/>
      <c r="DD76" s="95"/>
      <c r="DE76" s="95"/>
      <c r="DF76" s="95"/>
      <c r="DG76" s="95"/>
      <c r="DH76" s="95"/>
      <c r="DI76" s="95"/>
      <c r="DJ76" s="95"/>
      <c r="DK76" s="95"/>
      <c r="DL76" s="95"/>
      <c r="DM76" s="95"/>
      <c r="DN76" s="95"/>
      <c r="DO76" s="95"/>
      <c r="DP76" s="95"/>
      <c r="DQ76" s="95"/>
      <c r="DR76" s="95"/>
      <c r="DS76" s="95"/>
      <c r="DT76" s="95"/>
      <c r="DU76" s="95"/>
      <c r="DV76" s="95"/>
      <c r="DW76" s="95"/>
      <c r="DX76" s="95"/>
      <c r="DY76" s="95"/>
      <c r="DZ76" s="95"/>
      <c r="EA76" s="95"/>
      <c r="EB76" s="95"/>
      <c r="EC76" s="95"/>
      <c r="ED76" s="95"/>
      <c r="EE76" s="95"/>
      <c r="EF76" s="95"/>
      <c r="EG76" s="95"/>
      <c r="EH76" s="95"/>
      <c r="EI76" s="95"/>
      <c r="EJ76" s="95"/>
      <c r="EK76" s="95"/>
      <c r="EL76" s="95"/>
      <c r="EM76" s="95"/>
      <c r="EN76" s="95"/>
      <c r="EO76" s="95"/>
      <c r="EP76" s="95"/>
      <c r="EQ76" s="95"/>
      <c r="ER76" s="95"/>
      <c r="ES76" s="95"/>
      <c r="ET76" s="95"/>
      <c r="EU76" s="95"/>
      <c r="EV76" s="95"/>
      <c r="EW76" s="95"/>
      <c r="EX76" s="95"/>
      <c r="EY76" s="95"/>
      <c r="EZ76" s="95"/>
      <c r="FA76" s="95"/>
      <c r="FB76" s="95"/>
      <c r="FC76" s="95"/>
      <c r="FD76" s="95"/>
      <c r="FE76" s="95"/>
      <c r="FF76" s="95"/>
      <c r="FG76" s="95"/>
      <c r="FH76" s="95"/>
      <c r="FI76" s="95"/>
      <c r="FJ76" s="95"/>
      <c r="FK76" s="95"/>
      <c r="FL76" s="95"/>
      <c r="FM76" s="95"/>
      <c r="FN76" s="95"/>
      <c r="FO76" s="95"/>
      <c r="FP76" s="95"/>
      <c r="FQ76" s="95"/>
      <c r="FR76" s="95"/>
      <c r="FS76" s="95"/>
      <c r="FT76" s="95"/>
      <c r="FU76" s="95"/>
      <c r="FV76" s="95"/>
      <c r="FW76" s="95"/>
      <c r="FX76" s="95"/>
      <c r="FY76" s="95"/>
      <c r="FZ76" s="95"/>
      <c r="GA76" s="95"/>
      <c r="GB76" s="95"/>
      <c r="GC76" s="95"/>
      <c r="GD76" s="95"/>
      <c r="GE76" s="95"/>
      <c r="GF76" s="95"/>
      <c r="GG76" s="95"/>
      <c r="GH76" s="95"/>
      <c r="GI76" s="95"/>
      <c r="GJ76" s="95"/>
      <c r="GK76" s="95"/>
      <c r="GL76" s="95"/>
      <c r="GM76" s="95"/>
      <c r="GN76" s="95"/>
      <c r="GO76" s="95"/>
      <c r="GP76" s="95"/>
      <c r="GQ76" s="95"/>
      <c r="GR76" s="95"/>
      <c r="GS76" s="95"/>
      <c r="GT76" s="95"/>
      <c r="GU76" s="95"/>
      <c r="GV76" s="95"/>
      <c r="GW76" s="95"/>
      <c r="GX76" s="95"/>
      <c r="GY76" s="95"/>
      <c r="GZ76" s="95"/>
      <c r="HA76" s="95"/>
      <c r="HB76" s="95"/>
      <c r="HC76" s="95"/>
      <c r="HD76" s="95"/>
      <c r="HE76" s="95"/>
      <c r="HF76" s="95"/>
      <c r="HG76" s="95"/>
      <c r="HH76" s="95"/>
      <c r="HI76" s="95"/>
      <c r="HJ76" s="95"/>
      <c r="HK76" s="95"/>
      <c r="HL76" s="95"/>
      <c r="HM76" s="95"/>
      <c r="HN76" s="95"/>
      <c r="HO76" s="95"/>
      <c r="HP76" s="95"/>
      <c r="HQ76" s="95"/>
      <c r="HR76" s="95"/>
      <c r="HS76" s="95"/>
      <c r="HT76" s="95"/>
      <c r="HU76" s="95"/>
      <c r="HV76" s="95"/>
      <c r="HW76" s="95"/>
      <c r="HX76" s="95"/>
      <c r="HY76" s="95"/>
      <c r="HZ76" s="95"/>
      <c r="IA76" s="95"/>
      <c r="IB76" s="95"/>
      <c r="IC76" s="95"/>
      <c r="ID76" s="95"/>
      <c r="IE76" s="95"/>
      <c r="IF76" s="95"/>
      <c r="IG76" s="95"/>
      <c r="IH76" s="95"/>
      <c r="II76" s="95"/>
      <c r="IJ76" s="95"/>
      <c r="IK76" s="95"/>
      <c r="IL76" s="95"/>
      <c r="IM76" s="95"/>
      <c r="IN76" s="95"/>
      <c r="IO76" s="95"/>
      <c r="IP76" s="95"/>
      <c r="IQ76" s="95"/>
      <c r="IR76" s="95"/>
      <c r="IS76" s="95"/>
      <c r="IT76" s="95"/>
      <c r="IU76" s="95"/>
    </row>
    <row r="77" spans="1:255">
      <c r="A77" s="1276" t="s">
        <v>3170</v>
      </c>
      <c r="B77" s="1193"/>
      <c r="C77" s="1193"/>
      <c r="D77" s="1193"/>
      <c r="E77" s="875"/>
      <c r="F77" s="1192"/>
      <c r="G77" s="1193"/>
      <c r="H77" s="1193"/>
      <c r="I77" s="1193"/>
      <c r="J77" s="1193"/>
      <c r="K77" s="1277"/>
      <c r="L77" s="1277"/>
      <c r="M77" s="936" t="s">
        <v>3170</v>
      </c>
      <c r="N77" s="1192"/>
      <c r="O77" s="1277"/>
      <c r="P77" s="1277"/>
      <c r="Q77" s="1277"/>
      <c r="R77" s="1277">
        <f t="shared" si="1"/>
        <v>0</v>
      </c>
      <c r="S77" s="936" t="s">
        <v>3170</v>
      </c>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c r="CD77" s="95"/>
      <c r="CE77" s="95"/>
      <c r="CF77" s="95"/>
      <c r="CG77" s="95"/>
      <c r="CH77" s="95"/>
      <c r="CI77" s="95"/>
      <c r="CJ77" s="95"/>
      <c r="CK77" s="95"/>
      <c r="CL77" s="95"/>
      <c r="CM77" s="95"/>
      <c r="CN77" s="95"/>
      <c r="CO77" s="95"/>
      <c r="CP77" s="95"/>
      <c r="CQ77" s="95"/>
      <c r="CR77" s="95"/>
      <c r="CS77" s="95"/>
      <c r="CT77" s="95"/>
      <c r="CU77" s="95"/>
      <c r="CV77" s="95"/>
      <c r="CW77" s="95"/>
      <c r="CX77" s="95"/>
      <c r="CY77" s="95"/>
      <c r="CZ77" s="95"/>
      <c r="DA77" s="95"/>
      <c r="DB77" s="95"/>
      <c r="DC77" s="95"/>
      <c r="DD77" s="95"/>
      <c r="DE77" s="95"/>
      <c r="DF77" s="95"/>
      <c r="DG77" s="95"/>
      <c r="DH77" s="95"/>
      <c r="DI77" s="95"/>
      <c r="DJ77" s="95"/>
      <c r="DK77" s="95"/>
      <c r="DL77" s="95"/>
      <c r="DM77" s="95"/>
      <c r="DN77" s="95"/>
      <c r="DO77" s="95"/>
      <c r="DP77" s="95"/>
      <c r="DQ77" s="95"/>
      <c r="DR77" s="95"/>
      <c r="DS77" s="95"/>
      <c r="DT77" s="95"/>
      <c r="DU77" s="95"/>
      <c r="DV77" s="95"/>
      <c r="DW77" s="95"/>
      <c r="DX77" s="95"/>
      <c r="DY77" s="95"/>
      <c r="DZ77" s="95"/>
      <c r="EA77" s="95"/>
      <c r="EB77" s="95"/>
      <c r="EC77" s="95"/>
      <c r="ED77" s="95"/>
      <c r="EE77" s="95"/>
      <c r="EF77" s="95"/>
      <c r="EG77" s="95"/>
      <c r="EH77" s="95"/>
      <c r="EI77" s="95"/>
      <c r="EJ77" s="95"/>
      <c r="EK77" s="95"/>
      <c r="EL77" s="95"/>
      <c r="EM77" s="95"/>
      <c r="EN77" s="95"/>
      <c r="EO77" s="95"/>
      <c r="EP77" s="95"/>
      <c r="EQ77" s="95"/>
      <c r="ER77" s="95"/>
      <c r="ES77" s="95"/>
      <c r="ET77" s="95"/>
      <c r="EU77" s="95"/>
      <c r="EV77" s="95"/>
      <c r="EW77" s="95"/>
      <c r="EX77" s="95"/>
      <c r="EY77" s="95"/>
      <c r="EZ77" s="95"/>
      <c r="FA77" s="95"/>
      <c r="FB77" s="95"/>
      <c r="FC77" s="95"/>
      <c r="FD77" s="95"/>
      <c r="FE77" s="95"/>
      <c r="FF77" s="95"/>
      <c r="FG77" s="95"/>
      <c r="FH77" s="95"/>
      <c r="FI77" s="95"/>
      <c r="FJ77" s="95"/>
      <c r="FK77" s="95"/>
      <c r="FL77" s="95"/>
      <c r="FM77" s="95"/>
      <c r="FN77" s="95"/>
      <c r="FO77" s="95"/>
      <c r="FP77" s="95"/>
      <c r="FQ77" s="95"/>
      <c r="FR77" s="95"/>
      <c r="FS77" s="95"/>
      <c r="FT77" s="95"/>
      <c r="FU77" s="95"/>
      <c r="FV77" s="95"/>
      <c r="FW77" s="95"/>
      <c r="FX77" s="95"/>
      <c r="FY77" s="95"/>
      <c r="FZ77" s="95"/>
      <c r="GA77" s="95"/>
      <c r="GB77" s="95"/>
      <c r="GC77" s="95"/>
      <c r="GD77" s="95"/>
      <c r="GE77" s="95"/>
      <c r="GF77" s="95"/>
      <c r="GG77" s="95"/>
      <c r="GH77" s="95"/>
      <c r="GI77" s="95"/>
      <c r="GJ77" s="95"/>
      <c r="GK77" s="95"/>
      <c r="GL77" s="95"/>
      <c r="GM77" s="95"/>
      <c r="GN77" s="95"/>
      <c r="GO77" s="95"/>
      <c r="GP77" s="95"/>
      <c r="GQ77" s="95"/>
      <c r="GR77" s="95"/>
      <c r="GS77" s="95"/>
      <c r="GT77" s="95"/>
      <c r="GU77" s="95"/>
      <c r="GV77" s="95"/>
      <c r="GW77" s="95"/>
      <c r="GX77" s="95"/>
      <c r="GY77" s="95"/>
      <c r="GZ77" s="95"/>
      <c r="HA77" s="95"/>
      <c r="HB77" s="95"/>
      <c r="HC77" s="95"/>
      <c r="HD77" s="95"/>
      <c r="HE77" s="95"/>
      <c r="HF77" s="95"/>
      <c r="HG77" s="95"/>
      <c r="HH77" s="95"/>
      <c r="HI77" s="95"/>
      <c r="HJ77" s="95"/>
      <c r="HK77" s="95"/>
      <c r="HL77" s="95"/>
      <c r="HM77" s="95"/>
      <c r="HN77" s="95"/>
      <c r="HO77" s="95"/>
      <c r="HP77" s="95"/>
      <c r="HQ77" s="95"/>
      <c r="HR77" s="95"/>
      <c r="HS77" s="95"/>
      <c r="HT77" s="95"/>
      <c r="HU77" s="95"/>
      <c r="HV77" s="95"/>
      <c r="HW77" s="95"/>
      <c r="HX77" s="95"/>
      <c r="HY77" s="95"/>
      <c r="HZ77" s="95"/>
      <c r="IA77" s="95"/>
      <c r="IB77" s="95"/>
      <c r="IC77" s="95"/>
      <c r="ID77" s="95"/>
      <c r="IE77" s="95"/>
      <c r="IF77" s="95"/>
      <c r="IG77" s="95"/>
      <c r="IH77" s="95"/>
      <c r="II77" s="95"/>
      <c r="IJ77" s="95"/>
      <c r="IK77" s="95"/>
      <c r="IL77" s="95"/>
      <c r="IM77" s="95"/>
      <c r="IN77" s="95"/>
      <c r="IO77" s="95"/>
      <c r="IP77" s="95"/>
      <c r="IQ77" s="95"/>
      <c r="IR77" s="95"/>
      <c r="IS77" s="95"/>
      <c r="IT77" s="95"/>
      <c r="IU77" s="95"/>
    </row>
    <row r="78" spans="1:255">
      <c r="A78" s="1276" t="s">
        <v>803</v>
      </c>
      <c r="B78" s="1193"/>
      <c r="C78" s="1193"/>
      <c r="D78" s="1193"/>
      <c r="E78" s="875"/>
      <c r="F78" s="1192"/>
      <c r="G78" s="1193"/>
      <c r="H78" s="1193"/>
      <c r="I78" s="1193"/>
      <c r="J78" s="1193"/>
      <c r="K78" s="1277"/>
      <c r="L78" s="1277"/>
      <c r="M78" s="936" t="s">
        <v>803</v>
      </c>
      <c r="N78" s="1192"/>
      <c r="O78" s="1277"/>
      <c r="P78" s="1277"/>
      <c r="Q78" s="1277"/>
      <c r="R78" s="1277">
        <f t="shared" si="1"/>
        <v>0</v>
      </c>
      <c r="S78" s="936" t="s">
        <v>803</v>
      </c>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95"/>
      <c r="CK78" s="95"/>
      <c r="CL78" s="95"/>
      <c r="CM78" s="95"/>
      <c r="CN78" s="95"/>
      <c r="CO78" s="95"/>
      <c r="CP78" s="95"/>
      <c r="CQ78" s="95"/>
      <c r="CR78" s="95"/>
      <c r="CS78" s="95"/>
      <c r="CT78" s="95"/>
      <c r="CU78" s="95"/>
      <c r="CV78" s="95"/>
      <c r="CW78" s="95"/>
      <c r="CX78" s="95"/>
      <c r="CY78" s="95"/>
      <c r="CZ78" s="95"/>
      <c r="DA78" s="95"/>
      <c r="DB78" s="95"/>
      <c r="DC78" s="95"/>
      <c r="DD78" s="95"/>
      <c r="DE78" s="95"/>
      <c r="DF78" s="95"/>
      <c r="DG78" s="95"/>
      <c r="DH78" s="95"/>
      <c r="DI78" s="95"/>
      <c r="DJ78" s="95"/>
      <c r="DK78" s="95"/>
      <c r="DL78" s="95"/>
      <c r="DM78" s="95"/>
      <c r="DN78" s="95"/>
      <c r="DO78" s="95"/>
      <c r="DP78" s="95"/>
      <c r="DQ78" s="95"/>
      <c r="DR78" s="95"/>
      <c r="DS78" s="95"/>
      <c r="DT78" s="95"/>
      <c r="DU78" s="95"/>
      <c r="DV78" s="95"/>
      <c r="DW78" s="95"/>
      <c r="DX78" s="95"/>
      <c r="DY78" s="95"/>
      <c r="DZ78" s="95"/>
      <c r="EA78" s="95"/>
      <c r="EB78" s="95"/>
      <c r="EC78" s="95"/>
      <c r="ED78" s="95"/>
      <c r="EE78" s="95"/>
      <c r="EF78" s="95"/>
      <c r="EG78" s="95"/>
      <c r="EH78" s="95"/>
      <c r="EI78" s="95"/>
      <c r="EJ78" s="95"/>
      <c r="EK78" s="95"/>
      <c r="EL78" s="95"/>
      <c r="EM78" s="95"/>
      <c r="EN78" s="95"/>
      <c r="EO78" s="95"/>
      <c r="EP78" s="95"/>
      <c r="EQ78" s="95"/>
      <c r="ER78" s="95"/>
      <c r="ES78" s="95"/>
      <c r="ET78" s="95"/>
      <c r="EU78" s="95"/>
      <c r="EV78" s="95"/>
      <c r="EW78" s="95"/>
      <c r="EX78" s="95"/>
      <c r="EY78" s="95"/>
      <c r="EZ78" s="95"/>
      <c r="FA78" s="95"/>
      <c r="FB78" s="95"/>
      <c r="FC78" s="95"/>
      <c r="FD78" s="95"/>
      <c r="FE78" s="95"/>
      <c r="FF78" s="95"/>
      <c r="FG78" s="95"/>
      <c r="FH78" s="95"/>
      <c r="FI78" s="95"/>
      <c r="FJ78" s="95"/>
      <c r="FK78" s="95"/>
      <c r="FL78" s="95"/>
      <c r="FM78" s="95"/>
      <c r="FN78" s="95"/>
      <c r="FO78" s="95"/>
      <c r="FP78" s="95"/>
      <c r="FQ78" s="95"/>
      <c r="FR78" s="95"/>
      <c r="FS78" s="95"/>
      <c r="FT78" s="95"/>
      <c r="FU78" s="95"/>
      <c r="FV78" s="95"/>
      <c r="FW78" s="95"/>
      <c r="FX78" s="95"/>
      <c r="FY78" s="95"/>
      <c r="FZ78" s="95"/>
      <c r="GA78" s="95"/>
      <c r="GB78" s="95"/>
      <c r="GC78" s="95"/>
      <c r="GD78" s="95"/>
      <c r="GE78" s="95"/>
      <c r="GF78" s="95"/>
      <c r="GG78" s="95"/>
      <c r="GH78" s="95"/>
      <c r="GI78" s="95"/>
      <c r="GJ78" s="95"/>
      <c r="GK78" s="95"/>
      <c r="GL78" s="95"/>
      <c r="GM78" s="95"/>
      <c r="GN78" s="95"/>
      <c r="GO78" s="95"/>
      <c r="GP78" s="95"/>
      <c r="GQ78" s="95"/>
      <c r="GR78" s="95"/>
      <c r="GS78" s="95"/>
      <c r="GT78" s="95"/>
      <c r="GU78" s="95"/>
      <c r="GV78" s="95"/>
      <c r="GW78" s="95"/>
      <c r="GX78" s="95"/>
      <c r="GY78" s="95"/>
      <c r="GZ78" s="95"/>
      <c r="HA78" s="95"/>
      <c r="HB78" s="95"/>
      <c r="HC78" s="95"/>
      <c r="HD78" s="95"/>
      <c r="HE78" s="95"/>
      <c r="HF78" s="95"/>
      <c r="HG78" s="95"/>
      <c r="HH78" s="95"/>
      <c r="HI78" s="95"/>
      <c r="HJ78" s="95"/>
      <c r="HK78" s="95"/>
      <c r="HL78" s="95"/>
      <c r="HM78" s="95"/>
      <c r="HN78" s="95"/>
      <c r="HO78" s="95"/>
      <c r="HP78" s="95"/>
      <c r="HQ78" s="95"/>
      <c r="HR78" s="95"/>
      <c r="HS78" s="95"/>
      <c r="HT78" s="95"/>
      <c r="HU78" s="95"/>
      <c r="HV78" s="95"/>
      <c r="HW78" s="95"/>
      <c r="HX78" s="95"/>
      <c r="HY78" s="95"/>
      <c r="HZ78" s="95"/>
      <c r="IA78" s="95"/>
      <c r="IB78" s="95"/>
      <c r="IC78" s="95"/>
      <c r="ID78" s="95"/>
      <c r="IE78" s="95"/>
      <c r="IF78" s="95"/>
      <c r="IG78" s="95"/>
      <c r="IH78" s="95"/>
      <c r="II78" s="95"/>
      <c r="IJ78" s="95"/>
      <c r="IK78" s="95"/>
      <c r="IL78" s="95"/>
      <c r="IM78" s="95"/>
      <c r="IN78" s="95"/>
      <c r="IO78" s="95"/>
      <c r="IP78" s="95"/>
      <c r="IQ78" s="95"/>
      <c r="IR78" s="95"/>
      <c r="IS78" s="95"/>
      <c r="IT78" s="95"/>
      <c r="IU78" s="95"/>
    </row>
    <row r="79" spans="1:255">
      <c r="A79" s="1276" t="s">
        <v>804</v>
      </c>
      <c r="B79" s="1193"/>
      <c r="C79" s="1193"/>
      <c r="D79" s="1193"/>
      <c r="E79" s="875"/>
      <c r="F79" s="1192"/>
      <c r="G79" s="1193"/>
      <c r="H79" s="1193"/>
      <c r="I79" s="1193"/>
      <c r="J79" s="1193"/>
      <c r="K79" s="1277"/>
      <c r="L79" s="1277"/>
      <c r="M79" s="936" t="s">
        <v>804</v>
      </c>
      <c r="N79" s="1192"/>
      <c r="O79" s="1277"/>
      <c r="P79" s="1277"/>
      <c r="Q79" s="1277"/>
      <c r="R79" s="1277">
        <f t="shared" si="1"/>
        <v>0</v>
      </c>
      <c r="S79" s="936" t="s">
        <v>804</v>
      </c>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95"/>
      <c r="BT79" s="95"/>
      <c r="BU79" s="95"/>
      <c r="BV79" s="95"/>
      <c r="BW79" s="95"/>
      <c r="BX79" s="95"/>
      <c r="BY79" s="95"/>
      <c r="BZ79" s="95"/>
      <c r="CA79" s="95"/>
      <c r="CB79" s="95"/>
      <c r="CC79" s="95"/>
      <c r="CD79" s="95"/>
      <c r="CE79" s="95"/>
      <c r="CF79" s="95"/>
      <c r="CG79" s="95"/>
      <c r="CH79" s="95"/>
      <c r="CI79" s="95"/>
      <c r="CJ79" s="95"/>
      <c r="CK79" s="95"/>
      <c r="CL79" s="95"/>
      <c r="CM79" s="95"/>
      <c r="CN79" s="95"/>
      <c r="CO79" s="95"/>
      <c r="CP79" s="95"/>
      <c r="CQ79" s="95"/>
      <c r="CR79" s="95"/>
      <c r="CS79" s="95"/>
      <c r="CT79" s="95"/>
      <c r="CU79" s="95"/>
      <c r="CV79" s="95"/>
      <c r="CW79" s="95"/>
      <c r="CX79" s="95"/>
      <c r="CY79" s="95"/>
      <c r="CZ79" s="95"/>
      <c r="DA79" s="95"/>
      <c r="DB79" s="95"/>
      <c r="DC79" s="95"/>
      <c r="DD79" s="95"/>
      <c r="DE79" s="95"/>
      <c r="DF79" s="95"/>
      <c r="DG79" s="95"/>
      <c r="DH79" s="95"/>
      <c r="DI79" s="95"/>
      <c r="DJ79" s="95"/>
      <c r="DK79" s="95"/>
      <c r="DL79" s="95"/>
      <c r="DM79" s="95"/>
      <c r="DN79" s="95"/>
      <c r="DO79" s="95"/>
      <c r="DP79" s="95"/>
      <c r="DQ79" s="95"/>
      <c r="DR79" s="95"/>
      <c r="DS79" s="95"/>
      <c r="DT79" s="95"/>
      <c r="DU79" s="95"/>
      <c r="DV79" s="95"/>
      <c r="DW79" s="95"/>
      <c r="DX79" s="95"/>
      <c r="DY79" s="95"/>
      <c r="DZ79" s="95"/>
      <c r="EA79" s="95"/>
      <c r="EB79" s="95"/>
      <c r="EC79" s="95"/>
      <c r="ED79" s="95"/>
      <c r="EE79" s="95"/>
      <c r="EF79" s="95"/>
      <c r="EG79" s="95"/>
      <c r="EH79" s="95"/>
      <c r="EI79" s="95"/>
      <c r="EJ79" s="95"/>
      <c r="EK79" s="95"/>
      <c r="EL79" s="95"/>
      <c r="EM79" s="95"/>
      <c r="EN79" s="95"/>
      <c r="EO79" s="95"/>
      <c r="EP79" s="95"/>
      <c r="EQ79" s="95"/>
      <c r="ER79" s="95"/>
      <c r="ES79" s="95"/>
      <c r="ET79" s="95"/>
      <c r="EU79" s="95"/>
      <c r="EV79" s="95"/>
      <c r="EW79" s="95"/>
      <c r="EX79" s="95"/>
      <c r="EY79" s="95"/>
      <c r="EZ79" s="95"/>
      <c r="FA79" s="95"/>
      <c r="FB79" s="95"/>
      <c r="FC79" s="95"/>
      <c r="FD79" s="95"/>
      <c r="FE79" s="95"/>
      <c r="FF79" s="95"/>
      <c r="FG79" s="95"/>
      <c r="FH79" s="95"/>
      <c r="FI79" s="95"/>
      <c r="FJ79" s="95"/>
      <c r="FK79" s="95"/>
      <c r="FL79" s="95"/>
      <c r="FM79" s="95"/>
      <c r="FN79" s="95"/>
      <c r="FO79" s="95"/>
      <c r="FP79" s="95"/>
      <c r="FQ79" s="95"/>
      <c r="FR79" s="95"/>
      <c r="FS79" s="95"/>
      <c r="FT79" s="95"/>
      <c r="FU79" s="95"/>
      <c r="FV79" s="95"/>
      <c r="FW79" s="95"/>
      <c r="FX79" s="95"/>
      <c r="FY79" s="95"/>
      <c r="FZ79" s="95"/>
      <c r="GA79" s="95"/>
      <c r="GB79" s="95"/>
      <c r="GC79" s="95"/>
      <c r="GD79" s="95"/>
      <c r="GE79" s="95"/>
      <c r="GF79" s="95"/>
      <c r="GG79" s="95"/>
      <c r="GH79" s="95"/>
      <c r="GI79" s="95"/>
      <c r="GJ79" s="95"/>
      <c r="GK79" s="95"/>
      <c r="GL79" s="95"/>
      <c r="GM79" s="95"/>
      <c r="GN79" s="95"/>
      <c r="GO79" s="95"/>
      <c r="GP79" s="95"/>
      <c r="GQ79" s="95"/>
      <c r="GR79" s="95"/>
      <c r="GS79" s="95"/>
      <c r="GT79" s="95"/>
      <c r="GU79" s="95"/>
      <c r="GV79" s="95"/>
      <c r="GW79" s="95"/>
      <c r="GX79" s="95"/>
      <c r="GY79" s="95"/>
      <c r="GZ79" s="95"/>
      <c r="HA79" s="95"/>
      <c r="HB79" s="95"/>
      <c r="HC79" s="95"/>
      <c r="HD79" s="95"/>
      <c r="HE79" s="95"/>
      <c r="HF79" s="95"/>
      <c r="HG79" s="95"/>
      <c r="HH79" s="95"/>
      <c r="HI79" s="95"/>
      <c r="HJ79" s="95"/>
      <c r="HK79" s="95"/>
      <c r="HL79" s="95"/>
      <c r="HM79" s="95"/>
      <c r="HN79" s="95"/>
      <c r="HO79" s="95"/>
      <c r="HP79" s="95"/>
      <c r="HQ79" s="95"/>
      <c r="HR79" s="95"/>
      <c r="HS79" s="95"/>
      <c r="HT79" s="95"/>
      <c r="HU79" s="95"/>
      <c r="HV79" s="95"/>
      <c r="HW79" s="95"/>
      <c r="HX79" s="95"/>
      <c r="HY79" s="95"/>
      <c r="HZ79" s="95"/>
      <c r="IA79" s="95"/>
      <c r="IB79" s="95"/>
      <c r="IC79" s="95"/>
      <c r="ID79" s="95"/>
      <c r="IE79" s="95"/>
      <c r="IF79" s="95"/>
      <c r="IG79" s="95"/>
      <c r="IH79" s="95"/>
      <c r="II79" s="95"/>
      <c r="IJ79" s="95"/>
      <c r="IK79" s="95"/>
      <c r="IL79" s="95"/>
      <c r="IM79" s="95"/>
      <c r="IN79" s="95"/>
      <c r="IO79" s="95"/>
      <c r="IP79" s="95"/>
      <c r="IQ79" s="95"/>
      <c r="IR79" s="95"/>
      <c r="IS79" s="95"/>
      <c r="IT79" s="95"/>
      <c r="IU79" s="95"/>
    </row>
    <row r="80" spans="1:255">
      <c r="A80" s="1276">
        <v>12</v>
      </c>
      <c r="B80" s="1193"/>
      <c r="C80" s="1193"/>
      <c r="D80" s="1193"/>
      <c r="E80" s="875"/>
      <c r="F80" s="1192"/>
      <c r="G80" s="1193"/>
      <c r="H80" s="1193"/>
      <c r="I80" s="1193"/>
      <c r="J80" s="1193"/>
      <c r="K80" s="1277"/>
      <c r="L80" s="1277"/>
      <c r="M80" s="936">
        <v>12</v>
      </c>
      <c r="N80" s="1192"/>
      <c r="O80" s="1277"/>
      <c r="P80" s="1277"/>
      <c r="Q80" s="1277"/>
      <c r="R80" s="1277">
        <f t="shared" si="1"/>
        <v>0</v>
      </c>
      <c r="S80" s="936">
        <v>12</v>
      </c>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c r="CK80" s="95"/>
      <c r="CL80" s="95"/>
      <c r="CM80" s="95"/>
      <c r="CN80" s="95"/>
      <c r="CO80" s="95"/>
      <c r="CP80" s="95"/>
      <c r="CQ80" s="95"/>
      <c r="CR80" s="95"/>
      <c r="CS80" s="95"/>
      <c r="CT80" s="95"/>
      <c r="CU80" s="95"/>
      <c r="CV80" s="95"/>
      <c r="CW80" s="95"/>
      <c r="CX80" s="95"/>
      <c r="CY80" s="95"/>
      <c r="CZ80" s="95"/>
      <c r="DA80" s="95"/>
      <c r="DB80" s="95"/>
      <c r="DC80" s="95"/>
      <c r="DD80" s="95"/>
      <c r="DE80" s="95"/>
      <c r="DF80" s="95"/>
      <c r="DG80" s="95"/>
      <c r="DH80" s="95"/>
      <c r="DI80" s="95"/>
      <c r="DJ80" s="95"/>
      <c r="DK80" s="95"/>
      <c r="DL80" s="95"/>
      <c r="DM80" s="95"/>
      <c r="DN80" s="95"/>
      <c r="DO80" s="95"/>
      <c r="DP80" s="95"/>
      <c r="DQ80" s="95"/>
      <c r="DR80" s="95"/>
      <c r="DS80" s="95"/>
      <c r="DT80" s="95"/>
      <c r="DU80" s="95"/>
      <c r="DV80" s="95"/>
      <c r="DW80" s="95"/>
      <c r="DX80" s="95"/>
      <c r="DY80" s="95"/>
      <c r="DZ80" s="95"/>
      <c r="EA80" s="95"/>
      <c r="EB80" s="95"/>
      <c r="EC80" s="95"/>
      <c r="ED80" s="95"/>
      <c r="EE80" s="95"/>
      <c r="EF80" s="95"/>
      <c r="EG80" s="95"/>
      <c r="EH80" s="95"/>
      <c r="EI80" s="95"/>
      <c r="EJ80" s="95"/>
      <c r="EK80" s="95"/>
      <c r="EL80" s="95"/>
      <c r="EM80" s="95"/>
      <c r="EN80" s="95"/>
      <c r="EO80" s="95"/>
      <c r="EP80" s="95"/>
      <c r="EQ80" s="95"/>
      <c r="ER80" s="95"/>
      <c r="ES80" s="95"/>
      <c r="ET80" s="95"/>
      <c r="EU80" s="95"/>
      <c r="EV80" s="95"/>
      <c r="EW80" s="95"/>
      <c r="EX80" s="95"/>
      <c r="EY80" s="95"/>
      <c r="EZ80" s="95"/>
      <c r="FA80" s="95"/>
      <c r="FB80" s="95"/>
      <c r="FC80" s="95"/>
      <c r="FD80" s="95"/>
      <c r="FE80" s="95"/>
      <c r="FF80" s="95"/>
      <c r="FG80" s="95"/>
      <c r="FH80" s="95"/>
      <c r="FI80" s="95"/>
      <c r="FJ80" s="95"/>
      <c r="FK80" s="95"/>
      <c r="FL80" s="95"/>
      <c r="FM80" s="95"/>
      <c r="FN80" s="95"/>
      <c r="FO80" s="95"/>
      <c r="FP80" s="95"/>
      <c r="FQ80" s="95"/>
      <c r="FR80" s="95"/>
      <c r="FS80" s="95"/>
      <c r="FT80" s="95"/>
      <c r="FU80" s="95"/>
      <c r="FV80" s="95"/>
      <c r="FW80" s="95"/>
      <c r="FX80" s="95"/>
      <c r="FY80" s="95"/>
      <c r="FZ80" s="95"/>
      <c r="GA80" s="95"/>
      <c r="GB80" s="95"/>
      <c r="GC80" s="95"/>
      <c r="GD80" s="95"/>
      <c r="GE80" s="95"/>
      <c r="GF80" s="95"/>
      <c r="GG80" s="95"/>
      <c r="GH80" s="95"/>
      <c r="GI80" s="95"/>
      <c r="GJ80" s="95"/>
      <c r="GK80" s="95"/>
      <c r="GL80" s="95"/>
      <c r="GM80" s="95"/>
      <c r="GN80" s="95"/>
      <c r="GO80" s="95"/>
      <c r="GP80" s="95"/>
      <c r="GQ80" s="95"/>
      <c r="GR80" s="95"/>
      <c r="GS80" s="95"/>
      <c r="GT80" s="95"/>
      <c r="GU80" s="95"/>
      <c r="GV80" s="95"/>
      <c r="GW80" s="95"/>
      <c r="GX80" s="95"/>
      <c r="GY80" s="95"/>
      <c r="GZ80" s="95"/>
      <c r="HA80" s="95"/>
      <c r="HB80" s="95"/>
      <c r="HC80" s="95"/>
      <c r="HD80" s="95"/>
      <c r="HE80" s="95"/>
      <c r="HF80" s="95"/>
      <c r="HG80" s="95"/>
      <c r="HH80" s="95"/>
      <c r="HI80" s="95"/>
      <c r="HJ80" s="95"/>
      <c r="HK80" s="95"/>
      <c r="HL80" s="95"/>
      <c r="HM80" s="95"/>
      <c r="HN80" s="95"/>
      <c r="HO80" s="95"/>
      <c r="HP80" s="95"/>
      <c r="HQ80" s="95"/>
      <c r="HR80" s="95"/>
      <c r="HS80" s="95"/>
      <c r="HT80" s="95"/>
      <c r="HU80" s="95"/>
      <c r="HV80" s="95"/>
      <c r="HW80" s="95"/>
      <c r="HX80" s="95"/>
      <c r="HY80" s="95"/>
      <c r="HZ80" s="95"/>
      <c r="IA80" s="95"/>
      <c r="IB80" s="95"/>
      <c r="IC80" s="95"/>
      <c r="ID80" s="95"/>
      <c r="IE80" s="95"/>
      <c r="IF80" s="95"/>
      <c r="IG80" s="95"/>
      <c r="IH80" s="95"/>
      <c r="II80" s="95"/>
      <c r="IJ80" s="95"/>
      <c r="IK80" s="95"/>
      <c r="IL80" s="95"/>
      <c r="IM80" s="95"/>
      <c r="IN80" s="95"/>
      <c r="IO80" s="95"/>
      <c r="IP80" s="95"/>
      <c r="IQ80" s="95"/>
      <c r="IR80" s="95"/>
      <c r="IS80" s="95"/>
      <c r="IT80" s="95"/>
      <c r="IU80" s="95"/>
    </row>
    <row r="81" spans="1:255">
      <c r="A81" s="1276">
        <v>13</v>
      </c>
      <c r="B81" s="1193"/>
      <c r="C81" s="1193"/>
      <c r="D81" s="1193"/>
      <c r="E81" s="875"/>
      <c r="F81" s="1192"/>
      <c r="G81" s="1193"/>
      <c r="H81" s="1193"/>
      <c r="I81" s="1193"/>
      <c r="J81" s="1193"/>
      <c r="K81" s="1277"/>
      <c r="L81" s="1277"/>
      <c r="M81" s="936">
        <v>13</v>
      </c>
      <c r="N81" s="1192"/>
      <c r="O81" s="1277"/>
      <c r="P81" s="1277"/>
      <c r="Q81" s="1277"/>
      <c r="R81" s="1277">
        <f t="shared" si="1"/>
        <v>0</v>
      </c>
      <c r="S81" s="936">
        <v>13</v>
      </c>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c r="CK81" s="95"/>
      <c r="CL81" s="95"/>
      <c r="CM81" s="95"/>
      <c r="CN81" s="95"/>
      <c r="CO81" s="95"/>
      <c r="CP81" s="95"/>
      <c r="CQ81" s="95"/>
      <c r="CR81" s="95"/>
      <c r="CS81" s="95"/>
      <c r="CT81" s="95"/>
      <c r="CU81" s="95"/>
      <c r="CV81" s="95"/>
      <c r="CW81" s="95"/>
      <c r="CX81" s="95"/>
      <c r="CY81" s="95"/>
      <c r="CZ81" s="95"/>
      <c r="DA81" s="95"/>
      <c r="DB81" s="95"/>
      <c r="DC81" s="95"/>
      <c r="DD81" s="95"/>
      <c r="DE81" s="95"/>
      <c r="DF81" s="95"/>
      <c r="DG81" s="95"/>
      <c r="DH81" s="95"/>
      <c r="DI81" s="95"/>
      <c r="DJ81" s="95"/>
      <c r="DK81" s="95"/>
      <c r="DL81" s="95"/>
      <c r="DM81" s="95"/>
      <c r="DN81" s="95"/>
      <c r="DO81" s="95"/>
      <c r="DP81" s="95"/>
      <c r="DQ81" s="95"/>
      <c r="DR81" s="95"/>
      <c r="DS81" s="95"/>
      <c r="DT81" s="95"/>
      <c r="DU81" s="95"/>
      <c r="DV81" s="95"/>
      <c r="DW81" s="95"/>
      <c r="DX81" s="95"/>
      <c r="DY81" s="95"/>
      <c r="DZ81" s="95"/>
      <c r="EA81" s="95"/>
      <c r="EB81" s="95"/>
      <c r="EC81" s="95"/>
      <c r="ED81" s="95"/>
      <c r="EE81" s="95"/>
      <c r="EF81" s="95"/>
      <c r="EG81" s="95"/>
      <c r="EH81" s="95"/>
      <c r="EI81" s="95"/>
      <c r="EJ81" s="95"/>
      <c r="EK81" s="95"/>
      <c r="EL81" s="95"/>
      <c r="EM81" s="95"/>
      <c r="EN81" s="95"/>
      <c r="EO81" s="95"/>
      <c r="EP81" s="95"/>
      <c r="EQ81" s="95"/>
      <c r="ER81" s="95"/>
      <c r="ES81" s="95"/>
      <c r="ET81" s="95"/>
      <c r="EU81" s="95"/>
      <c r="EV81" s="95"/>
      <c r="EW81" s="95"/>
      <c r="EX81" s="95"/>
      <c r="EY81" s="95"/>
      <c r="EZ81" s="95"/>
      <c r="FA81" s="95"/>
      <c r="FB81" s="95"/>
      <c r="FC81" s="95"/>
      <c r="FD81" s="95"/>
      <c r="FE81" s="95"/>
      <c r="FF81" s="95"/>
      <c r="FG81" s="95"/>
      <c r="FH81" s="95"/>
      <c r="FI81" s="95"/>
      <c r="FJ81" s="95"/>
      <c r="FK81" s="95"/>
      <c r="FL81" s="95"/>
      <c r="FM81" s="95"/>
      <c r="FN81" s="95"/>
      <c r="FO81" s="95"/>
      <c r="FP81" s="95"/>
      <c r="FQ81" s="95"/>
      <c r="FR81" s="95"/>
      <c r="FS81" s="95"/>
      <c r="FT81" s="95"/>
      <c r="FU81" s="95"/>
      <c r="FV81" s="95"/>
      <c r="FW81" s="95"/>
      <c r="FX81" s="95"/>
      <c r="FY81" s="95"/>
      <c r="FZ81" s="95"/>
      <c r="GA81" s="95"/>
      <c r="GB81" s="95"/>
      <c r="GC81" s="95"/>
      <c r="GD81" s="95"/>
      <c r="GE81" s="95"/>
      <c r="GF81" s="95"/>
      <c r="GG81" s="95"/>
      <c r="GH81" s="95"/>
      <c r="GI81" s="95"/>
      <c r="GJ81" s="95"/>
      <c r="GK81" s="95"/>
      <c r="GL81" s="95"/>
      <c r="GM81" s="95"/>
      <c r="GN81" s="95"/>
      <c r="GO81" s="95"/>
      <c r="GP81" s="95"/>
      <c r="GQ81" s="95"/>
      <c r="GR81" s="95"/>
      <c r="GS81" s="95"/>
      <c r="GT81" s="95"/>
      <c r="GU81" s="95"/>
      <c r="GV81" s="95"/>
      <c r="GW81" s="95"/>
      <c r="GX81" s="95"/>
      <c r="GY81" s="95"/>
      <c r="GZ81" s="95"/>
      <c r="HA81" s="95"/>
      <c r="HB81" s="95"/>
      <c r="HC81" s="95"/>
      <c r="HD81" s="95"/>
      <c r="HE81" s="95"/>
      <c r="HF81" s="95"/>
      <c r="HG81" s="95"/>
      <c r="HH81" s="95"/>
      <c r="HI81" s="95"/>
      <c r="HJ81" s="95"/>
      <c r="HK81" s="95"/>
      <c r="HL81" s="95"/>
      <c r="HM81" s="95"/>
      <c r="HN81" s="95"/>
      <c r="HO81" s="95"/>
      <c r="HP81" s="95"/>
      <c r="HQ81" s="95"/>
      <c r="HR81" s="95"/>
      <c r="HS81" s="95"/>
      <c r="HT81" s="95"/>
      <c r="HU81" s="95"/>
      <c r="HV81" s="95"/>
      <c r="HW81" s="95"/>
      <c r="HX81" s="95"/>
      <c r="HY81" s="95"/>
      <c r="HZ81" s="95"/>
      <c r="IA81" s="95"/>
      <c r="IB81" s="95"/>
      <c r="IC81" s="95"/>
      <c r="ID81" s="95"/>
      <c r="IE81" s="95"/>
      <c r="IF81" s="95"/>
      <c r="IG81" s="95"/>
      <c r="IH81" s="95"/>
      <c r="II81" s="95"/>
      <c r="IJ81" s="95"/>
      <c r="IK81" s="95"/>
      <c r="IL81" s="95"/>
      <c r="IM81" s="95"/>
      <c r="IN81" s="95"/>
      <c r="IO81" s="95"/>
      <c r="IP81" s="95"/>
      <c r="IQ81" s="95"/>
      <c r="IR81" s="95"/>
      <c r="IS81" s="95"/>
      <c r="IT81" s="95"/>
      <c r="IU81" s="95"/>
    </row>
    <row r="82" spans="1:255">
      <c r="A82" s="1276">
        <v>14</v>
      </c>
      <c r="B82" s="1193"/>
      <c r="C82" s="1193"/>
      <c r="D82" s="1193"/>
      <c r="E82" s="875"/>
      <c r="F82" s="1192"/>
      <c r="G82" s="1193"/>
      <c r="H82" s="1193"/>
      <c r="I82" s="1193"/>
      <c r="J82" s="1193"/>
      <c r="K82" s="1277"/>
      <c r="L82" s="1277"/>
      <c r="M82" s="936">
        <v>14</v>
      </c>
      <c r="N82" s="1192"/>
      <c r="O82" s="1277"/>
      <c r="P82" s="1277"/>
      <c r="Q82" s="1277"/>
      <c r="R82" s="1277">
        <f t="shared" si="1"/>
        <v>0</v>
      </c>
      <c r="S82" s="936">
        <v>14</v>
      </c>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c r="CK82" s="95"/>
      <c r="CL82" s="95"/>
      <c r="CM82" s="95"/>
      <c r="CN82" s="95"/>
      <c r="CO82" s="95"/>
      <c r="CP82" s="95"/>
      <c r="CQ82" s="95"/>
      <c r="CR82" s="95"/>
      <c r="CS82" s="95"/>
      <c r="CT82" s="95"/>
      <c r="CU82" s="95"/>
      <c r="CV82" s="95"/>
      <c r="CW82" s="95"/>
      <c r="CX82" s="95"/>
      <c r="CY82" s="95"/>
      <c r="CZ82" s="95"/>
      <c r="DA82" s="95"/>
      <c r="DB82" s="95"/>
      <c r="DC82" s="95"/>
      <c r="DD82" s="95"/>
      <c r="DE82" s="95"/>
      <c r="DF82" s="95"/>
      <c r="DG82" s="95"/>
      <c r="DH82" s="95"/>
      <c r="DI82" s="95"/>
      <c r="DJ82" s="95"/>
      <c r="DK82" s="95"/>
      <c r="DL82" s="95"/>
      <c r="DM82" s="95"/>
      <c r="DN82" s="95"/>
      <c r="DO82" s="95"/>
      <c r="DP82" s="95"/>
      <c r="DQ82" s="95"/>
      <c r="DR82" s="95"/>
      <c r="DS82" s="95"/>
      <c r="DT82" s="95"/>
      <c r="DU82" s="95"/>
      <c r="DV82" s="95"/>
      <c r="DW82" s="95"/>
      <c r="DX82" s="95"/>
      <c r="DY82" s="95"/>
      <c r="DZ82" s="95"/>
      <c r="EA82" s="95"/>
      <c r="EB82" s="95"/>
      <c r="EC82" s="95"/>
      <c r="ED82" s="95"/>
      <c r="EE82" s="95"/>
      <c r="EF82" s="95"/>
      <c r="EG82" s="95"/>
      <c r="EH82" s="95"/>
      <c r="EI82" s="95"/>
      <c r="EJ82" s="95"/>
      <c r="EK82" s="95"/>
      <c r="EL82" s="95"/>
      <c r="EM82" s="95"/>
      <c r="EN82" s="95"/>
      <c r="EO82" s="95"/>
      <c r="EP82" s="95"/>
      <c r="EQ82" s="95"/>
      <c r="ER82" s="95"/>
      <c r="ES82" s="95"/>
      <c r="ET82" s="95"/>
      <c r="EU82" s="95"/>
      <c r="EV82" s="95"/>
      <c r="EW82" s="95"/>
      <c r="EX82" s="95"/>
      <c r="EY82" s="95"/>
      <c r="EZ82" s="95"/>
      <c r="FA82" s="95"/>
      <c r="FB82" s="95"/>
      <c r="FC82" s="95"/>
      <c r="FD82" s="95"/>
      <c r="FE82" s="95"/>
      <c r="FF82" s="95"/>
      <c r="FG82" s="95"/>
      <c r="FH82" s="95"/>
      <c r="FI82" s="95"/>
      <c r="FJ82" s="95"/>
      <c r="FK82" s="95"/>
      <c r="FL82" s="95"/>
      <c r="FM82" s="95"/>
      <c r="FN82" s="95"/>
      <c r="FO82" s="95"/>
      <c r="FP82" s="95"/>
      <c r="FQ82" s="95"/>
      <c r="FR82" s="95"/>
      <c r="FS82" s="95"/>
      <c r="FT82" s="95"/>
      <c r="FU82" s="95"/>
      <c r="FV82" s="95"/>
      <c r="FW82" s="95"/>
      <c r="FX82" s="95"/>
      <c r="FY82" s="95"/>
      <c r="FZ82" s="95"/>
      <c r="GA82" s="95"/>
      <c r="GB82" s="95"/>
      <c r="GC82" s="95"/>
      <c r="GD82" s="95"/>
      <c r="GE82" s="95"/>
      <c r="GF82" s="95"/>
      <c r="GG82" s="95"/>
      <c r="GH82" s="95"/>
      <c r="GI82" s="95"/>
      <c r="GJ82" s="95"/>
      <c r="GK82" s="95"/>
      <c r="GL82" s="95"/>
      <c r="GM82" s="95"/>
      <c r="GN82" s="95"/>
      <c r="GO82" s="95"/>
      <c r="GP82" s="95"/>
      <c r="GQ82" s="95"/>
      <c r="GR82" s="95"/>
      <c r="GS82" s="95"/>
      <c r="GT82" s="95"/>
      <c r="GU82" s="95"/>
      <c r="GV82" s="95"/>
      <c r="GW82" s="95"/>
      <c r="GX82" s="95"/>
      <c r="GY82" s="95"/>
      <c r="GZ82" s="95"/>
      <c r="HA82" s="95"/>
      <c r="HB82" s="95"/>
      <c r="HC82" s="95"/>
      <c r="HD82" s="95"/>
      <c r="HE82" s="95"/>
      <c r="HF82" s="95"/>
      <c r="HG82" s="95"/>
      <c r="HH82" s="95"/>
      <c r="HI82" s="95"/>
      <c r="HJ82" s="95"/>
      <c r="HK82" s="95"/>
      <c r="HL82" s="95"/>
      <c r="HM82" s="95"/>
      <c r="HN82" s="95"/>
      <c r="HO82" s="95"/>
      <c r="HP82" s="95"/>
      <c r="HQ82" s="95"/>
      <c r="HR82" s="95"/>
      <c r="HS82" s="95"/>
      <c r="HT82" s="95"/>
      <c r="HU82" s="95"/>
      <c r="HV82" s="95"/>
      <c r="HW82" s="95"/>
      <c r="HX82" s="95"/>
      <c r="HY82" s="95"/>
      <c r="HZ82" s="95"/>
      <c r="IA82" s="95"/>
      <c r="IB82" s="95"/>
      <c r="IC82" s="95"/>
      <c r="ID82" s="95"/>
      <c r="IE82" s="95"/>
      <c r="IF82" s="95"/>
      <c r="IG82" s="95"/>
      <c r="IH82" s="95"/>
      <c r="II82" s="95"/>
      <c r="IJ82" s="95"/>
      <c r="IK82" s="95"/>
      <c r="IL82" s="95"/>
      <c r="IM82" s="95"/>
      <c r="IN82" s="95"/>
      <c r="IO82" s="95"/>
      <c r="IP82" s="95"/>
      <c r="IQ82" s="95"/>
      <c r="IR82" s="95"/>
      <c r="IS82" s="95"/>
      <c r="IT82" s="95"/>
      <c r="IU82" s="95"/>
    </row>
    <row r="83" spans="1:255">
      <c r="A83" s="1276">
        <v>15</v>
      </c>
      <c r="B83" s="1193"/>
      <c r="C83" s="1193"/>
      <c r="D83" s="1193"/>
      <c r="E83" s="875"/>
      <c r="F83" s="1192"/>
      <c r="G83" s="1193"/>
      <c r="H83" s="1193"/>
      <c r="I83" s="1193"/>
      <c r="J83" s="1193"/>
      <c r="K83" s="1277"/>
      <c r="L83" s="1277"/>
      <c r="M83" s="936">
        <v>15</v>
      </c>
      <c r="N83" s="1192"/>
      <c r="O83" s="1277"/>
      <c r="P83" s="1277"/>
      <c r="Q83" s="1277"/>
      <c r="R83" s="1277">
        <f t="shared" si="1"/>
        <v>0</v>
      </c>
      <c r="S83" s="936">
        <v>15</v>
      </c>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c r="CK83" s="95"/>
      <c r="CL83" s="95"/>
      <c r="CM83" s="95"/>
      <c r="CN83" s="95"/>
      <c r="CO83" s="95"/>
      <c r="CP83" s="95"/>
      <c r="CQ83" s="95"/>
      <c r="CR83" s="95"/>
      <c r="CS83" s="95"/>
      <c r="CT83" s="95"/>
      <c r="CU83" s="95"/>
      <c r="CV83" s="95"/>
      <c r="CW83" s="95"/>
      <c r="CX83" s="95"/>
      <c r="CY83" s="95"/>
      <c r="CZ83" s="95"/>
      <c r="DA83" s="95"/>
      <c r="DB83" s="95"/>
      <c r="DC83" s="95"/>
      <c r="DD83" s="95"/>
      <c r="DE83" s="95"/>
      <c r="DF83" s="95"/>
      <c r="DG83" s="95"/>
      <c r="DH83" s="95"/>
      <c r="DI83" s="95"/>
      <c r="DJ83" s="95"/>
      <c r="DK83" s="95"/>
      <c r="DL83" s="95"/>
      <c r="DM83" s="95"/>
      <c r="DN83" s="95"/>
      <c r="DO83" s="95"/>
      <c r="DP83" s="95"/>
      <c r="DQ83" s="95"/>
      <c r="DR83" s="95"/>
      <c r="DS83" s="95"/>
      <c r="DT83" s="95"/>
      <c r="DU83" s="95"/>
      <c r="DV83" s="95"/>
      <c r="DW83" s="95"/>
      <c r="DX83" s="95"/>
      <c r="DY83" s="95"/>
      <c r="DZ83" s="95"/>
      <c r="EA83" s="95"/>
      <c r="EB83" s="95"/>
      <c r="EC83" s="95"/>
      <c r="ED83" s="95"/>
      <c r="EE83" s="95"/>
      <c r="EF83" s="95"/>
      <c r="EG83" s="95"/>
      <c r="EH83" s="95"/>
      <c r="EI83" s="95"/>
      <c r="EJ83" s="95"/>
      <c r="EK83" s="95"/>
      <c r="EL83" s="95"/>
      <c r="EM83" s="95"/>
      <c r="EN83" s="95"/>
      <c r="EO83" s="95"/>
      <c r="EP83" s="95"/>
      <c r="EQ83" s="95"/>
      <c r="ER83" s="95"/>
      <c r="ES83" s="95"/>
      <c r="ET83" s="95"/>
      <c r="EU83" s="95"/>
      <c r="EV83" s="95"/>
      <c r="EW83" s="95"/>
      <c r="EX83" s="95"/>
      <c r="EY83" s="95"/>
      <c r="EZ83" s="95"/>
      <c r="FA83" s="95"/>
      <c r="FB83" s="95"/>
      <c r="FC83" s="95"/>
      <c r="FD83" s="95"/>
      <c r="FE83" s="95"/>
      <c r="FF83" s="95"/>
      <c r="FG83" s="95"/>
      <c r="FH83" s="95"/>
      <c r="FI83" s="95"/>
      <c r="FJ83" s="95"/>
      <c r="FK83" s="95"/>
      <c r="FL83" s="95"/>
      <c r="FM83" s="95"/>
      <c r="FN83" s="95"/>
      <c r="FO83" s="95"/>
      <c r="FP83" s="95"/>
      <c r="FQ83" s="95"/>
      <c r="FR83" s="95"/>
      <c r="FS83" s="95"/>
      <c r="FT83" s="95"/>
      <c r="FU83" s="95"/>
      <c r="FV83" s="95"/>
      <c r="FW83" s="95"/>
      <c r="FX83" s="95"/>
      <c r="FY83" s="95"/>
      <c r="FZ83" s="95"/>
      <c r="GA83" s="95"/>
      <c r="GB83" s="95"/>
      <c r="GC83" s="95"/>
      <c r="GD83" s="95"/>
      <c r="GE83" s="95"/>
      <c r="GF83" s="95"/>
      <c r="GG83" s="95"/>
      <c r="GH83" s="95"/>
      <c r="GI83" s="95"/>
      <c r="GJ83" s="95"/>
      <c r="GK83" s="95"/>
      <c r="GL83" s="95"/>
      <c r="GM83" s="95"/>
      <c r="GN83" s="95"/>
      <c r="GO83" s="95"/>
      <c r="GP83" s="95"/>
      <c r="GQ83" s="95"/>
      <c r="GR83" s="95"/>
      <c r="GS83" s="95"/>
      <c r="GT83" s="95"/>
      <c r="GU83" s="95"/>
      <c r="GV83" s="95"/>
      <c r="GW83" s="95"/>
      <c r="GX83" s="95"/>
      <c r="GY83" s="95"/>
      <c r="GZ83" s="95"/>
      <c r="HA83" s="95"/>
      <c r="HB83" s="95"/>
      <c r="HC83" s="95"/>
      <c r="HD83" s="95"/>
      <c r="HE83" s="95"/>
      <c r="HF83" s="95"/>
      <c r="HG83" s="95"/>
      <c r="HH83" s="95"/>
      <c r="HI83" s="95"/>
      <c r="HJ83" s="95"/>
      <c r="HK83" s="95"/>
      <c r="HL83" s="95"/>
      <c r="HM83" s="95"/>
      <c r="HN83" s="95"/>
      <c r="HO83" s="95"/>
      <c r="HP83" s="95"/>
      <c r="HQ83" s="95"/>
      <c r="HR83" s="95"/>
      <c r="HS83" s="95"/>
      <c r="HT83" s="95"/>
      <c r="HU83" s="95"/>
      <c r="HV83" s="95"/>
      <c r="HW83" s="95"/>
      <c r="HX83" s="95"/>
      <c r="HY83" s="95"/>
      <c r="HZ83" s="95"/>
      <c r="IA83" s="95"/>
      <c r="IB83" s="95"/>
      <c r="IC83" s="95"/>
      <c r="ID83" s="95"/>
      <c r="IE83" s="95"/>
      <c r="IF83" s="95"/>
      <c r="IG83" s="95"/>
      <c r="IH83" s="95"/>
      <c r="II83" s="95"/>
      <c r="IJ83" s="95"/>
      <c r="IK83" s="95"/>
      <c r="IL83" s="95"/>
      <c r="IM83" s="95"/>
      <c r="IN83" s="95"/>
      <c r="IO83" s="95"/>
      <c r="IP83" s="95"/>
      <c r="IQ83" s="95"/>
      <c r="IR83" s="95"/>
      <c r="IS83" s="95"/>
      <c r="IT83" s="95"/>
      <c r="IU83" s="95"/>
    </row>
    <row r="84" spans="1:255">
      <c r="A84" s="1276">
        <v>16</v>
      </c>
      <c r="B84" s="1193"/>
      <c r="C84" s="1193"/>
      <c r="D84" s="1193"/>
      <c r="E84" s="875"/>
      <c r="F84" s="1192"/>
      <c r="G84" s="1193"/>
      <c r="H84" s="1193"/>
      <c r="I84" s="1193"/>
      <c r="J84" s="1193"/>
      <c r="K84" s="1277"/>
      <c r="L84" s="1277"/>
      <c r="M84" s="936">
        <v>16</v>
      </c>
      <c r="N84" s="1192"/>
      <c r="O84" s="1277"/>
      <c r="P84" s="1277"/>
      <c r="Q84" s="1277"/>
      <c r="R84" s="1277">
        <f t="shared" si="1"/>
        <v>0</v>
      </c>
      <c r="S84" s="936">
        <v>16</v>
      </c>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5"/>
      <c r="CH84" s="95"/>
      <c r="CI84" s="95"/>
      <c r="CJ84" s="95"/>
      <c r="CK84" s="95"/>
      <c r="CL84" s="95"/>
      <c r="CM84" s="95"/>
      <c r="CN84" s="95"/>
      <c r="CO84" s="95"/>
      <c r="CP84" s="95"/>
      <c r="CQ84" s="95"/>
      <c r="CR84" s="95"/>
      <c r="CS84" s="95"/>
      <c r="CT84" s="95"/>
      <c r="CU84" s="95"/>
      <c r="CV84" s="95"/>
      <c r="CW84" s="95"/>
      <c r="CX84" s="95"/>
      <c r="CY84" s="95"/>
      <c r="CZ84" s="95"/>
      <c r="DA84" s="95"/>
      <c r="DB84" s="95"/>
      <c r="DC84" s="95"/>
      <c r="DD84" s="95"/>
      <c r="DE84" s="95"/>
      <c r="DF84" s="95"/>
      <c r="DG84" s="95"/>
      <c r="DH84" s="95"/>
      <c r="DI84" s="95"/>
      <c r="DJ84" s="95"/>
      <c r="DK84" s="95"/>
      <c r="DL84" s="95"/>
      <c r="DM84" s="95"/>
      <c r="DN84" s="95"/>
      <c r="DO84" s="95"/>
      <c r="DP84" s="95"/>
      <c r="DQ84" s="95"/>
      <c r="DR84" s="95"/>
      <c r="DS84" s="95"/>
      <c r="DT84" s="95"/>
      <c r="DU84" s="95"/>
      <c r="DV84" s="95"/>
      <c r="DW84" s="95"/>
      <c r="DX84" s="95"/>
      <c r="DY84" s="95"/>
      <c r="DZ84" s="95"/>
      <c r="EA84" s="95"/>
      <c r="EB84" s="95"/>
      <c r="EC84" s="95"/>
      <c r="ED84" s="95"/>
      <c r="EE84" s="95"/>
      <c r="EF84" s="95"/>
      <c r="EG84" s="95"/>
      <c r="EH84" s="95"/>
      <c r="EI84" s="95"/>
      <c r="EJ84" s="95"/>
      <c r="EK84" s="95"/>
      <c r="EL84" s="95"/>
      <c r="EM84" s="95"/>
      <c r="EN84" s="95"/>
      <c r="EO84" s="95"/>
      <c r="EP84" s="95"/>
      <c r="EQ84" s="95"/>
      <c r="ER84" s="95"/>
      <c r="ES84" s="95"/>
      <c r="ET84" s="95"/>
      <c r="EU84" s="95"/>
      <c r="EV84" s="95"/>
      <c r="EW84" s="95"/>
      <c r="EX84" s="95"/>
      <c r="EY84" s="95"/>
      <c r="EZ84" s="95"/>
      <c r="FA84" s="95"/>
      <c r="FB84" s="95"/>
      <c r="FC84" s="95"/>
      <c r="FD84" s="95"/>
      <c r="FE84" s="95"/>
      <c r="FF84" s="95"/>
      <c r="FG84" s="95"/>
      <c r="FH84" s="95"/>
      <c r="FI84" s="95"/>
      <c r="FJ84" s="95"/>
      <c r="FK84" s="95"/>
      <c r="FL84" s="95"/>
      <c r="FM84" s="95"/>
      <c r="FN84" s="95"/>
      <c r="FO84" s="95"/>
      <c r="FP84" s="95"/>
      <c r="FQ84" s="95"/>
      <c r="FR84" s="95"/>
      <c r="FS84" s="95"/>
      <c r="FT84" s="95"/>
      <c r="FU84" s="95"/>
      <c r="FV84" s="95"/>
      <c r="FW84" s="95"/>
      <c r="FX84" s="95"/>
      <c r="FY84" s="95"/>
      <c r="FZ84" s="95"/>
      <c r="GA84" s="95"/>
      <c r="GB84" s="95"/>
      <c r="GC84" s="95"/>
      <c r="GD84" s="95"/>
      <c r="GE84" s="95"/>
      <c r="GF84" s="95"/>
      <c r="GG84" s="95"/>
      <c r="GH84" s="95"/>
      <c r="GI84" s="95"/>
      <c r="GJ84" s="95"/>
      <c r="GK84" s="95"/>
      <c r="GL84" s="95"/>
      <c r="GM84" s="95"/>
      <c r="GN84" s="95"/>
      <c r="GO84" s="95"/>
      <c r="GP84" s="95"/>
      <c r="GQ84" s="95"/>
      <c r="GR84" s="95"/>
      <c r="GS84" s="95"/>
      <c r="GT84" s="95"/>
      <c r="GU84" s="95"/>
      <c r="GV84" s="95"/>
      <c r="GW84" s="95"/>
      <c r="GX84" s="95"/>
      <c r="GY84" s="95"/>
      <c r="GZ84" s="95"/>
      <c r="HA84" s="95"/>
      <c r="HB84" s="95"/>
      <c r="HC84" s="95"/>
      <c r="HD84" s="95"/>
      <c r="HE84" s="95"/>
      <c r="HF84" s="95"/>
      <c r="HG84" s="95"/>
      <c r="HH84" s="95"/>
      <c r="HI84" s="95"/>
      <c r="HJ84" s="95"/>
      <c r="HK84" s="95"/>
      <c r="HL84" s="95"/>
      <c r="HM84" s="95"/>
      <c r="HN84" s="95"/>
      <c r="HO84" s="95"/>
      <c r="HP84" s="95"/>
      <c r="HQ84" s="95"/>
      <c r="HR84" s="95"/>
      <c r="HS84" s="95"/>
      <c r="HT84" s="95"/>
      <c r="HU84" s="95"/>
      <c r="HV84" s="95"/>
      <c r="HW84" s="95"/>
      <c r="HX84" s="95"/>
      <c r="HY84" s="95"/>
      <c r="HZ84" s="95"/>
      <c r="IA84" s="95"/>
      <c r="IB84" s="95"/>
      <c r="IC84" s="95"/>
      <c r="ID84" s="95"/>
      <c r="IE84" s="95"/>
      <c r="IF84" s="95"/>
      <c r="IG84" s="95"/>
      <c r="IH84" s="95"/>
      <c r="II84" s="95"/>
      <c r="IJ84" s="95"/>
      <c r="IK84" s="95"/>
      <c r="IL84" s="95"/>
      <c r="IM84" s="95"/>
      <c r="IN84" s="95"/>
      <c r="IO84" s="95"/>
      <c r="IP84" s="95"/>
      <c r="IQ84" s="95"/>
      <c r="IR84" s="95"/>
      <c r="IS84" s="95"/>
      <c r="IT84" s="95"/>
      <c r="IU84" s="95"/>
    </row>
    <row r="85" spans="1:255">
      <c r="A85" s="1276">
        <v>17</v>
      </c>
      <c r="B85" s="1193"/>
      <c r="C85" s="1193"/>
      <c r="D85" s="1193"/>
      <c r="E85" s="875"/>
      <c r="F85" s="1192"/>
      <c r="G85" s="1193"/>
      <c r="H85" s="1193"/>
      <c r="I85" s="1193"/>
      <c r="J85" s="1193"/>
      <c r="K85" s="1277"/>
      <c r="L85" s="1277"/>
      <c r="M85" s="936">
        <v>17</v>
      </c>
      <c r="N85" s="1192"/>
      <c r="O85" s="1277"/>
      <c r="P85" s="1277"/>
      <c r="Q85" s="1277"/>
      <c r="R85" s="1277">
        <f t="shared" si="1"/>
        <v>0</v>
      </c>
      <c r="S85" s="936">
        <v>17</v>
      </c>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c r="CK85" s="95"/>
      <c r="CL85" s="95"/>
      <c r="CM85" s="95"/>
      <c r="CN85" s="95"/>
      <c r="CO85" s="95"/>
      <c r="CP85" s="95"/>
      <c r="CQ85" s="95"/>
      <c r="CR85" s="95"/>
      <c r="CS85" s="95"/>
      <c r="CT85" s="95"/>
      <c r="CU85" s="95"/>
      <c r="CV85" s="95"/>
      <c r="CW85" s="95"/>
      <c r="CX85" s="95"/>
      <c r="CY85" s="95"/>
      <c r="CZ85" s="95"/>
      <c r="DA85" s="95"/>
      <c r="DB85" s="95"/>
      <c r="DC85" s="95"/>
      <c r="DD85" s="95"/>
      <c r="DE85" s="95"/>
      <c r="DF85" s="95"/>
      <c r="DG85" s="95"/>
      <c r="DH85" s="95"/>
      <c r="DI85" s="95"/>
      <c r="DJ85" s="95"/>
      <c r="DK85" s="95"/>
      <c r="DL85" s="95"/>
      <c r="DM85" s="95"/>
      <c r="DN85" s="95"/>
      <c r="DO85" s="95"/>
      <c r="DP85" s="95"/>
      <c r="DQ85" s="95"/>
      <c r="DR85" s="95"/>
      <c r="DS85" s="95"/>
      <c r="DT85" s="95"/>
      <c r="DU85" s="95"/>
      <c r="DV85" s="95"/>
      <c r="DW85" s="95"/>
      <c r="DX85" s="95"/>
      <c r="DY85" s="95"/>
      <c r="DZ85" s="95"/>
      <c r="EA85" s="95"/>
      <c r="EB85" s="95"/>
      <c r="EC85" s="95"/>
      <c r="ED85" s="95"/>
      <c r="EE85" s="95"/>
      <c r="EF85" s="95"/>
      <c r="EG85" s="95"/>
      <c r="EH85" s="95"/>
      <c r="EI85" s="95"/>
      <c r="EJ85" s="95"/>
      <c r="EK85" s="95"/>
      <c r="EL85" s="95"/>
      <c r="EM85" s="95"/>
      <c r="EN85" s="95"/>
      <c r="EO85" s="95"/>
      <c r="EP85" s="95"/>
      <c r="EQ85" s="95"/>
      <c r="ER85" s="95"/>
      <c r="ES85" s="95"/>
      <c r="ET85" s="95"/>
      <c r="EU85" s="95"/>
      <c r="EV85" s="95"/>
      <c r="EW85" s="95"/>
      <c r="EX85" s="95"/>
      <c r="EY85" s="95"/>
      <c r="EZ85" s="95"/>
      <c r="FA85" s="95"/>
      <c r="FB85" s="95"/>
      <c r="FC85" s="95"/>
      <c r="FD85" s="95"/>
      <c r="FE85" s="95"/>
      <c r="FF85" s="95"/>
      <c r="FG85" s="95"/>
      <c r="FH85" s="95"/>
      <c r="FI85" s="95"/>
      <c r="FJ85" s="95"/>
      <c r="FK85" s="95"/>
      <c r="FL85" s="95"/>
      <c r="FM85" s="95"/>
      <c r="FN85" s="95"/>
      <c r="FO85" s="95"/>
      <c r="FP85" s="95"/>
      <c r="FQ85" s="95"/>
      <c r="FR85" s="95"/>
      <c r="FS85" s="95"/>
      <c r="FT85" s="95"/>
      <c r="FU85" s="95"/>
      <c r="FV85" s="95"/>
      <c r="FW85" s="95"/>
      <c r="FX85" s="95"/>
      <c r="FY85" s="95"/>
      <c r="FZ85" s="95"/>
      <c r="GA85" s="95"/>
      <c r="GB85" s="95"/>
      <c r="GC85" s="95"/>
      <c r="GD85" s="95"/>
      <c r="GE85" s="95"/>
      <c r="GF85" s="95"/>
      <c r="GG85" s="95"/>
      <c r="GH85" s="95"/>
      <c r="GI85" s="95"/>
      <c r="GJ85" s="95"/>
      <c r="GK85" s="95"/>
      <c r="GL85" s="95"/>
      <c r="GM85" s="95"/>
      <c r="GN85" s="95"/>
      <c r="GO85" s="95"/>
      <c r="GP85" s="95"/>
      <c r="GQ85" s="95"/>
      <c r="GR85" s="95"/>
      <c r="GS85" s="95"/>
      <c r="GT85" s="95"/>
      <c r="GU85" s="95"/>
      <c r="GV85" s="95"/>
      <c r="GW85" s="95"/>
      <c r="GX85" s="95"/>
      <c r="GY85" s="95"/>
      <c r="GZ85" s="95"/>
      <c r="HA85" s="95"/>
      <c r="HB85" s="95"/>
      <c r="HC85" s="95"/>
      <c r="HD85" s="95"/>
      <c r="HE85" s="95"/>
      <c r="HF85" s="95"/>
      <c r="HG85" s="95"/>
      <c r="HH85" s="95"/>
      <c r="HI85" s="95"/>
      <c r="HJ85" s="95"/>
      <c r="HK85" s="95"/>
      <c r="HL85" s="95"/>
      <c r="HM85" s="95"/>
      <c r="HN85" s="95"/>
      <c r="HO85" s="95"/>
      <c r="HP85" s="95"/>
      <c r="HQ85" s="95"/>
      <c r="HR85" s="95"/>
      <c r="HS85" s="95"/>
      <c r="HT85" s="95"/>
      <c r="HU85" s="95"/>
      <c r="HV85" s="95"/>
      <c r="HW85" s="95"/>
      <c r="HX85" s="95"/>
      <c r="HY85" s="95"/>
      <c r="HZ85" s="95"/>
      <c r="IA85" s="95"/>
      <c r="IB85" s="95"/>
      <c r="IC85" s="95"/>
      <c r="ID85" s="95"/>
      <c r="IE85" s="95"/>
      <c r="IF85" s="95"/>
      <c r="IG85" s="95"/>
      <c r="IH85" s="95"/>
      <c r="II85" s="95"/>
      <c r="IJ85" s="95"/>
      <c r="IK85" s="95"/>
      <c r="IL85" s="95"/>
      <c r="IM85" s="95"/>
      <c r="IN85" s="95"/>
      <c r="IO85" s="95"/>
      <c r="IP85" s="95"/>
      <c r="IQ85" s="95"/>
      <c r="IR85" s="95"/>
      <c r="IS85" s="95"/>
      <c r="IT85" s="95"/>
      <c r="IU85" s="95"/>
    </row>
    <row r="86" spans="1:255">
      <c r="A86" s="1276">
        <v>18</v>
      </c>
      <c r="B86" s="1193"/>
      <c r="C86" s="1193"/>
      <c r="D86" s="1193"/>
      <c r="E86" s="875"/>
      <c r="F86" s="1192"/>
      <c r="G86" s="1193"/>
      <c r="H86" s="1193"/>
      <c r="I86" s="1193"/>
      <c r="J86" s="1193"/>
      <c r="K86" s="1277"/>
      <c r="L86" s="1277"/>
      <c r="M86" s="936">
        <v>18</v>
      </c>
      <c r="N86" s="1192"/>
      <c r="O86" s="1277"/>
      <c r="P86" s="1277"/>
      <c r="Q86" s="1277"/>
      <c r="R86" s="1277">
        <f t="shared" si="1"/>
        <v>0</v>
      </c>
      <c r="S86" s="936">
        <v>18</v>
      </c>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c r="CK86" s="95"/>
      <c r="CL86" s="95"/>
      <c r="CM86" s="95"/>
      <c r="CN86" s="95"/>
      <c r="CO86" s="95"/>
      <c r="CP86" s="95"/>
      <c r="CQ86" s="95"/>
      <c r="CR86" s="95"/>
      <c r="CS86" s="95"/>
      <c r="CT86" s="95"/>
      <c r="CU86" s="95"/>
      <c r="CV86" s="95"/>
      <c r="CW86" s="95"/>
      <c r="CX86" s="95"/>
      <c r="CY86" s="95"/>
      <c r="CZ86" s="95"/>
      <c r="DA86" s="95"/>
      <c r="DB86" s="95"/>
      <c r="DC86" s="95"/>
      <c r="DD86" s="95"/>
      <c r="DE86" s="95"/>
      <c r="DF86" s="95"/>
      <c r="DG86" s="95"/>
      <c r="DH86" s="95"/>
      <c r="DI86" s="95"/>
      <c r="DJ86" s="95"/>
      <c r="DK86" s="95"/>
      <c r="DL86" s="95"/>
      <c r="DM86" s="95"/>
      <c r="DN86" s="95"/>
      <c r="DO86" s="95"/>
      <c r="DP86" s="95"/>
      <c r="DQ86" s="95"/>
      <c r="DR86" s="95"/>
      <c r="DS86" s="95"/>
      <c r="DT86" s="95"/>
      <c r="DU86" s="95"/>
      <c r="DV86" s="95"/>
      <c r="DW86" s="95"/>
      <c r="DX86" s="95"/>
      <c r="DY86" s="95"/>
      <c r="DZ86" s="95"/>
      <c r="EA86" s="95"/>
      <c r="EB86" s="95"/>
      <c r="EC86" s="95"/>
      <c r="ED86" s="95"/>
      <c r="EE86" s="95"/>
      <c r="EF86" s="95"/>
      <c r="EG86" s="95"/>
      <c r="EH86" s="95"/>
      <c r="EI86" s="95"/>
      <c r="EJ86" s="95"/>
      <c r="EK86" s="95"/>
      <c r="EL86" s="95"/>
      <c r="EM86" s="95"/>
      <c r="EN86" s="95"/>
      <c r="EO86" s="95"/>
      <c r="EP86" s="95"/>
      <c r="EQ86" s="95"/>
      <c r="ER86" s="95"/>
      <c r="ES86" s="95"/>
      <c r="ET86" s="95"/>
      <c r="EU86" s="95"/>
      <c r="EV86" s="95"/>
      <c r="EW86" s="95"/>
      <c r="EX86" s="95"/>
      <c r="EY86" s="95"/>
      <c r="EZ86" s="95"/>
      <c r="FA86" s="95"/>
      <c r="FB86" s="95"/>
      <c r="FC86" s="95"/>
      <c r="FD86" s="95"/>
      <c r="FE86" s="95"/>
      <c r="FF86" s="95"/>
      <c r="FG86" s="95"/>
      <c r="FH86" s="95"/>
      <c r="FI86" s="95"/>
      <c r="FJ86" s="95"/>
      <c r="FK86" s="95"/>
      <c r="FL86" s="95"/>
      <c r="FM86" s="95"/>
      <c r="FN86" s="95"/>
      <c r="FO86" s="95"/>
      <c r="FP86" s="95"/>
      <c r="FQ86" s="95"/>
      <c r="FR86" s="95"/>
      <c r="FS86" s="95"/>
      <c r="FT86" s="95"/>
      <c r="FU86" s="95"/>
      <c r="FV86" s="95"/>
      <c r="FW86" s="95"/>
      <c r="FX86" s="95"/>
      <c r="FY86" s="95"/>
      <c r="FZ86" s="95"/>
      <c r="GA86" s="95"/>
      <c r="GB86" s="95"/>
      <c r="GC86" s="95"/>
      <c r="GD86" s="95"/>
      <c r="GE86" s="95"/>
      <c r="GF86" s="95"/>
      <c r="GG86" s="95"/>
      <c r="GH86" s="95"/>
      <c r="GI86" s="95"/>
      <c r="GJ86" s="95"/>
      <c r="GK86" s="95"/>
      <c r="GL86" s="95"/>
      <c r="GM86" s="95"/>
      <c r="GN86" s="95"/>
      <c r="GO86" s="95"/>
      <c r="GP86" s="95"/>
      <c r="GQ86" s="95"/>
      <c r="GR86" s="95"/>
      <c r="GS86" s="95"/>
      <c r="GT86" s="95"/>
      <c r="GU86" s="95"/>
      <c r="GV86" s="95"/>
      <c r="GW86" s="95"/>
      <c r="GX86" s="95"/>
      <c r="GY86" s="95"/>
      <c r="GZ86" s="95"/>
      <c r="HA86" s="95"/>
      <c r="HB86" s="95"/>
      <c r="HC86" s="95"/>
      <c r="HD86" s="95"/>
      <c r="HE86" s="95"/>
      <c r="HF86" s="95"/>
      <c r="HG86" s="95"/>
      <c r="HH86" s="95"/>
      <c r="HI86" s="95"/>
      <c r="HJ86" s="95"/>
      <c r="HK86" s="95"/>
      <c r="HL86" s="95"/>
      <c r="HM86" s="95"/>
      <c r="HN86" s="95"/>
      <c r="HO86" s="95"/>
      <c r="HP86" s="95"/>
      <c r="HQ86" s="95"/>
      <c r="HR86" s="95"/>
      <c r="HS86" s="95"/>
      <c r="HT86" s="95"/>
      <c r="HU86" s="95"/>
      <c r="HV86" s="95"/>
      <c r="HW86" s="95"/>
      <c r="HX86" s="95"/>
      <c r="HY86" s="95"/>
      <c r="HZ86" s="95"/>
      <c r="IA86" s="95"/>
      <c r="IB86" s="95"/>
      <c r="IC86" s="95"/>
      <c r="ID86" s="95"/>
      <c r="IE86" s="95"/>
      <c r="IF86" s="95"/>
      <c r="IG86" s="95"/>
      <c r="IH86" s="95"/>
      <c r="II86" s="95"/>
      <c r="IJ86" s="95"/>
      <c r="IK86" s="95"/>
      <c r="IL86" s="95"/>
      <c r="IM86" s="95"/>
      <c r="IN86" s="95"/>
      <c r="IO86" s="95"/>
      <c r="IP86" s="95"/>
      <c r="IQ86" s="95"/>
      <c r="IR86" s="95"/>
      <c r="IS86" s="95"/>
      <c r="IT86" s="95"/>
      <c r="IU86" s="95"/>
    </row>
    <row r="87" spans="1:255">
      <c r="A87" s="1276">
        <v>19</v>
      </c>
      <c r="B87" s="1193"/>
      <c r="C87" s="1193"/>
      <c r="D87" s="1193"/>
      <c r="E87" s="875"/>
      <c r="F87" s="1192"/>
      <c r="G87" s="1193"/>
      <c r="H87" s="1193"/>
      <c r="I87" s="1193"/>
      <c r="J87" s="1193"/>
      <c r="K87" s="1277"/>
      <c r="L87" s="1277"/>
      <c r="M87" s="936">
        <v>19</v>
      </c>
      <c r="N87" s="1192"/>
      <c r="O87" s="1277"/>
      <c r="P87" s="1277"/>
      <c r="Q87" s="1277"/>
      <c r="R87" s="1277">
        <f t="shared" si="1"/>
        <v>0</v>
      </c>
      <c r="S87" s="936">
        <v>19</v>
      </c>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c r="CK87" s="95"/>
      <c r="CL87" s="95"/>
      <c r="CM87" s="95"/>
      <c r="CN87" s="95"/>
      <c r="CO87" s="95"/>
      <c r="CP87" s="95"/>
      <c r="CQ87" s="95"/>
      <c r="CR87" s="95"/>
      <c r="CS87" s="95"/>
      <c r="CT87" s="95"/>
      <c r="CU87" s="95"/>
      <c r="CV87" s="95"/>
      <c r="CW87" s="95"/>
      <c r="CX87" s="95"/>
      <c r="CY87" s="95"/>
      <c r="CZ87" s="95"/>
      <c r="DA87" s="95"/>
      <c r="DB87" s="95"/>
      <c r="DC87" s="95"/>
      <c r="DD87" s="95"/>
      <c r="DE87" s="95"/>
      <c r="DF87" s="95"/>
      <c r="DG87" s="95"/>
      <c r="DH87" s="95"/>
      <c r="DI87" s="95"/>
      <c r="DJ87" s="95"/>
      <c r="DK87" s="95"/>
      <c r="DL87" s="95"/>
      <c r="DM87" s="95"/>
      <c r="DN87" s="95"/>
      <c r="DO87" s="95"/>
      <c r="DP87" s="95"/>
      <c r="DQ87" s="95"/>
      <c r="DR87" s="95"/>
      <c r="DS87" s="95"/>
      <c r="DT87" s="95"/>
      <c r="DU87" s="95"/>
      <c r="DV87" s="95"/>
      <c r="DW87" s="95"/>
      <c r="DX87" s="95"/>
      <c r="DY87" s="95"/>
      <c r="DZ87" s="95"/>
      <c r="EA87" s="95"/>
      <c r="EB87" s="95"/>
      <c r="EC87" s="95"/>
      <c r="ED87" s="95"/>
      <c r="EE87" s="95"/>
      <c r="EF87" s="95"/>
      <c r="EG87" s="95"/>
      <c r="EH87" s="95"/>
      <c r="EI87" s="95"/>
      <c r="EJ87" s="95"/>
      <c r="EK87" s="95"/>
      <c r="EL87" s="95"/>
      <c r="EM87" s="95"/>
      <c r="EN87" s="95"/>
      <c r="EO87" s="95"/>
      <c r="EP87" s="95"/>
      <c r="EQ87" s="95"/>
      <c r="ER87" s="95"/>
      <c r="ES87" s="95"/>
      <c r="ET87" s="95"/>
      <c r="EU87" s="95"/>
      <c r="EV87" s="95"/>
      <c r="EW87" s="95"/>
      <c r="EX87" s="95"/>
      <c r="EY87" s="95"/>
      <c r="EZ87" s="95"/>
      <c r="FA87" s="95"/>
      <c r="FB87" s="95"/>
      <c r="FC87" s="95"/>
      <c r="FD87" s="95"/>
      <c r="FE87" s="95"/>
      <c r="FF87" s="95"/>
      <c r="FG87" s="95"/>
      <c r="FH87" s="95"/>
      <c r="FI87" s="95"/>
      <c r="FJ87" s="95"/>
      <c r="FK87" s="95"/>
      <c r="FL87" s="95"/>
      <c r="FM87" s="95"/>
      <c r="FN87" s="95"/>
      <c r="FO87" s="95"/>
      <c r="FP87" s="95"/>
      <c r="FQ87" s="95"/>
      <c r="FR87" s="95"/>
      <c r="FS87" s="95"/>
      <c r="FT87" s="95"/>
      <c r="FU87" s="95"/>
      <c r="FV87" s="95"/>
      <c r="FW87" s="95"/>
      <c r="FX87" s="95"/>
      <c r="FY87" s="95"/>
      <c r="FZ87" s="95"/>
      <c r="GA87" s="95"/>
      <c r="GB87" s="95"/>
      <c r="GC87" s="95"/>
      <c r="GD87" s="95"/>
      <c r="GE87" s="95"/>
      <c r="GF87" s="95"/>
      <c r="GG87" s="95"/>
      <c r="GH87" s="95"/>
      <c r="GI87" s="95"/>
      <c r="GJ87" s="95"/>
      <c r="GK87" s="95"/>
      <c r="GL87" s="95"/>
      <c r="GM87" s="95"/>
      <c r="GN87" s="95"/>
      <c r="GO87" s="95"/>
      <c r="GP87" s="95"/>
      <c r="GQ87" s="95"/>
      <c r="GR87" s="95"/>
      <c r="GS87" s="95"/>
      <c r="GT87" s="95"/>
      <c r="GU87" s="95"/>
      <c r="GV87" s="95"/>
      <c r="GW87" s="95"/>
      <c r="GX87" s="95"/>
      <c r="GY87" s="95"/>
      <c r="GZ87" s="95"/>
      <c r="HA87" s="95"/>
      <c r="HB87" s="95"/>
      <c r="HC87" s="95"/>
      <c r="HD87" s="95"/>
      <c r="HE87" s="95"/>
      <c r="HF87" s="95"/>
      <c r="HG87" s="95"/>
      <c r="HH87" s="95"/>
      <c r="HI87" s="95"/>
      <c r="HJ87" s="95"/>
      <c r="HK87" s="95"/>
      <c r="HL87" s="95"/>
      <c r="HM87" s="95"/>
      <c r="HN87" s="95"/>
      <c r="HO87" s="95"/>
      <c r="HP87" s="95"/>
      <c r="HQ87" s="95"/>
      <c r="HR87" s="95"/>
      <c r="HS87" s="95"/>
      <c r="HT87" s="95"/>
      <c r="HU87" s="95"/>
      <c r="HV87" s="95"/>
      <c r="HW87" s="95"/>
      <c r="HX87" s="95"/>
      <c r="HY87" s="95"/>
      <c r="HZ87" s="95"/>
      <c r="IA87" s="95"/>
      <c r="IB87" s="95"/>
      <c r="IC87" s="95"/>
      <c r="ID87" s="95"/>
      <c r="IE87" s="95"/>
      <c r="IF87" s="95"/>
      <c r="IG87" s="95"/>
      <c r="IH87" s="95"/>
      <c r="II87" s="95"/>
      <c r="IJ87" s="95"/>
      <c r="IK87" s="95"/>
      <c r="IL87" s="95"/>
      <c r="IM87" s="95"/>
      <c r="IN87" s="95"/>
      <c r="IO87" s="95"/>
      <c r="IP87" s="95"/>
      <c r="IQ87" s="95"/>
      <c r="IR87" s="95"/>
      <c r="IS87" s="95"/>
      <c r="IT87" s="95"/>
      <c r="IU87" s="95"/>
    </row>
    <row r="88" spans="1:255">
      <c r="A88" s="1276">
        <v>20</v>
      </c>
      <c r="B88" s="1193"/>
      <c r="C88" s="1193"/>
      <c r="D88" s="1193"/>
      <c r="E88" s="875"/>
      <c r="F88" s="1192"/>
      <c r="G88" s="1193"/>
      <c r="H88" s="1193"/>
      <c r="I88" s="1193"/>
      <c r="J88" s="1193"/>
      <c r="K88" s="1277"/>
      <c r="L88" s="1277"/>
      <c r="M88" s="936">
        <v>20</v>
      </c>
      <c r="N88" s="1192"/>
      <c r="O88" s="1277"/>
      <c r="P88" s="1277"/>
      <c r="Q88" s="1277"/>
      <c r="R88" s="1277">
        <f t="shared" si="1"/>
        <v>0</v>
      </c>
      <c r="S88" s="936">
        <v>20</v>
      </c>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c r="CK88" s="95"/>
      <c r="CL88" s="95"/>
      <c r="CM88" s="95"/>
      <c r="CN88" s="95"/>
      <c r="CO88" s="95"/>
      <c r="CP88" s="95"/>
      <c r="CQ88" s="95"/>
      <c r="CR88" s="95"/>
      <c r="CS88" s="95"/>
      <c r="CT88" s="95"/>
      <c r="CU88" s="95"/>
      <c r="CV88" s="95"/>
      <c r="CW88" s="95"/>
      <c r="CX88" s="95"/>
      <c r="CY88" s="95"/>
      <c r="CZ88" s="95"/>
      <c r="DA88" s="95"/>
      <c r="DB88" s="95"/>
      <c r="DC88" s="95"/>
      <c r="DD88" s="95"/>
      <c r="DE88" s="95"/>
      <c r="DF88" s="95"/>
      <c r="DG88" s="95"/>
      <c r="DH88" s="95"/>
      <c r="DI88" s="95"/>
      <c r="DJ88" s="95"/>
      <c r="DK88" s="95"/>
      <c r="DL88" s="95"/>
      <c r="DM88" s="95"/>
      <c r="DN88" s="95"/>
      <c r="DO88" s="95"/>
      <c r="DP88" s="95"/>
      <c r="DQ88" s="95"/>
      <c r="DR88" s="95"/>
      <c r="DS88" s="95"/>
      <c r="DT88" s="95"/>
      <c r="DU88" s="95"/>
      <c r="DV88" s="95"/>
      <c r="DW88" s="95"/>
      <c r="DX88" s="95"/>
      <c r="DY88" s="95"/>
      <c r="DZ88" s="95"/>
      <c r="EA88" s="95"/>
      <c r="EB88" s="95"/>
      <c r="EC88" s="95"/>
      <c r="ED88" s="95"/>
      <c r="EE88" s="95"/>
      <c r="EF88" s="95"/>
      <c r="EG88" s="95"/>
      <c r="EH88" s="95"/>
      <c r="EI88" s="95"/>
      <c r="EJ88" s="95"/>
      <c r="EK88" s="95"/>
      <c r="EL88" s="95"/>
      <c r="EM88" s="95"/>
      <c r="EN88" s="95"/>
      <c r="EO88" s="95"/>
      <c r="EP88" s="95"/>
      <c r="EQ88" s="95"/>
      <c r="ER88" s="95"/>
      <c r="ES88" s="95"/>
      <c r="ET88" s="95"/>
      <c r="EU88" s="95"/>
      <c r="EV88" s="95"/>
      <c r="EW88" s="95"/>
      <c r="EX88" s="95"/>
      <c r="EY88" s="95"/>
      <c r="EZ88" s="95"/>
      <c r="FA88" s="95"/>
      <c r="FB88" s="95"/>
      <c r="FC88" s="95"/>
      <c r="FD88" s="95"/>
      <c r="FE88" s="95"/>
      <c r="FF88" s="95"/>
      <c r="FG88" s="95"/>
      <c r="FH88" s="95"/>
      <c r="FI88" s="95"/>
      <c r="FJ88" s="95"/>
      <c r="FK88" s="95"/>
      <c r="FL88" s="95"/>
      <c r="FM88" s="95"/>
      <c r="FN88" s="95"/>
      <c r="FO88" s="95"/>
      <c r="FP88" s="95"/>
      <c r="FQ88" s="95"/>
      <c r="FR88" s="95"/>
      <c r="FS88" s="95"/>
      <c r="FT88" s="95"/>
      <c r="FU88" s="95"/>
      <c r="FV88" s="95"/>
      <c r="FW88" s="95"/>
      <c r="FX88" s="95"/>
      <c r="FY88" s="95"/>
      <c r="FZ88" s="95"/>
      <c r="GA88" s="95"/>
      <c r="GB88" s="95"/>
      <c r="GC88" s="95"/>
      <c r="GD88" s="95"/>
      <c r="GE88" s="95"/>
      <c r="GF88" s="95"/>
      <c r="GG88" s="95"/>
      <c r="GH88" s="95"/>
      <c r="GI88" s="95"/>
      <c r="GJ88" s="95"/>
      <c r="GK88" s="95"/>
      <c r="GL88" s="95"/>
      <c r="GM88" s="95"/>
      <c r="GN88" s="95"/>
      <c r="GO88" s="95"/>
      <c r="GP88" s="95"/>
      <c r="GQ88" s="95"/>
      <c r="GR88" s="95"/>
      <c r="GS88" s="95"/>
      <c r="GT88" s="95"/>
      <c r="GU88" s="95"/>
      <c r="GV88" s="95"/>
      <c r="GW88" s="95"/>
      <c r="GX88" s="95"/>
      <c r="GY88" s="95"/>
      <c r="GZ88" s="95"/>
      <c r="HA88" s="95"/>
      <c r="HB88" s="95"/>
      <c r="HC88" s="95"/>
      <c r="HD88" s="95"/>
      <c r="HE88" s="95"/>
      <c r="HF88" s="95"/>
      <c r="HG88" s="95"/>
      <c r="HH88" s="95"/>
      <c r="HI88" s="95"/>
      <c r="HJ88" s="95"/>
      <c r="HK88" s="95"/>
      <c r="HL88" s="95"/>
      <c r="HM88" s="95"/>
      <c r="HN88" s="95"/>
      <c r="HO88" s="95"/>
      <c r="HP88" s="95"/>
      <c r="HQ88" s="95"/>
      <c r="HR88" s="95"/>
      <c r="HS88" s="95"/>
      <c r="HT88" s="95"/>
      <c r="HU88" s="95"/>
      <c r="HV88" s="95"/>
      <c r="HW88" s="95"/>
      <c r="HX88" s="95"/>
      <c r="HY88" s="95"/>
      <c r="HZ88" s="95"/>
      <c r="IA88" s="95"/>
      <c r="IB88" s="95"/>
      <c r="IC88" s="95"/>
      <c r="ID88" s="95"/>
      <c r="IE88" s="95"/>
      <c r="IF88" s="95"/>
      <c r="IG88" s="95"/>
      <c r="IH88" s="95"/>
      <c r="II88" s="95"/>
      <c r="IJ88" s="95"/>
      <c r="IK88" s="95"/>
      <c r="IL88" s="95"/>
      <c r="IM88" s="95"/>
      <c r="IN88" s="95"/>
      <c r="IO88" s="95"/>
      <c r="IP88" s="95"/>
      <c r="IQ88" s="95"/>
      <c r="IR88" s="95"/>
      <c r="IS88" s="95"/>
      <c r="IT88" s="95"/>
      <c r="IU88" s="95"/>
    </row>
    <row r="89" spans="1:255">
      <c r="A89" s="1276">
        <v>21</v>
      </c>
      <c r="B89" s="1193"/>
      <c r="C89" s="1193"/>
      <c r="D89" s="1193"/>
      <c r="E89" s="875"/>
      <c r="F89" s="1192"/>
      <c r="G89" s="1193"/>
      <c r="H89" s="1193"/>
      <c r="I89" s="1193"/>
      <c r="J89" s="1193"/>
      <c r="K89" s="1277"/>
      <c r="L89" s="1277"/>
      <c r="M89" s="936">
        <v>21</v>
      </c>
      <c r="N89" s="1192"/>
      <c r="O89" s="1277"/>
      <c r="P89" s="1277"/>
      <c r="Q89" s="1277"/>
      <c r="R89" s="1277">
        <f t="shared" si="1"/>
        <v>0</v>
      </c>
      <c r="S89" s="936">
        <v>21</v>
      </c>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c r="CK89" s="95"/>
      <c r="CL89" s="95"/>
      <c r="CM89" s="95"/>
      <c r="CN89" s="95"/>
      <c r="CO89" s="95"/>
      <c r="CP89" s="95"/>
      <c r="CQ89" s="95"/>
      <c r="CR89" s="95"/>
      <c r="CS89" s="95"/>
      <c r="CT89" s="95"/>
      <c r="CU89" s="95"/>
      <c r="CV89" s="95"/>
      <c r="CW89" s="95"/>
      <c r="CX89" s="95"/>
      <c r="CY89" s="95"/>
      <c r="CZ89" s="95"/>
      <c r="DA89" s="95"/>
      <c r="DB89" s="95"/>
      <c r="DC89" s="95"/>
      <c r="DD89" s="95"/>
      <c r="DE89" s="95"/>
      <c r="DF89" s="95"/>
      <c r="DG89" s="95"/>
      <c r="DH89" s="95"/>
      <c r="DI89" s="95"/>
      <c r="DJ89" s="95"/>
      <c r="DK89" s="95"/>
      <c r="DL89" s="95"/>
      <c r="DM89" s="95"/>
      <c r="DN89" s="95"/>
      <c r="DO89" s="95"/>
      <c r="DP89" s="95"/>
      <c r="DQ89" s="95"/>
      <c r="DR89" s="95"/>
      <c r="DS89" s="95"/>
      <c r="DT89" s="95"/>
      <c r="DU89" s="95"/>
      <c r="DV89" s="95"/>
      <c r="DW89" s="95"/>
      <c r="DX89" s="95"/>
      <c r="DY89" s="95"/>
      <c r="DZ89" s="95"/>
      <c r="EA89" s="95"/>
      <c r="EB89" s="95"/>
      <c r="EC89" s="95"/>
      <c r="ED89" s="95"/>
      <c r="EE89" s="95"/>
      <c r="EF89" s="95"/>
      <c r="EG89" s="95"/>
      <c r="EH89" s="95"/>
      <c r="EI89" s="95"/>
      <c r="EJ89" s="95"/>
      <c r="EK89" s="95"/>
      <c r="EL89" s="95"/>
      <c r="EM89" s="95"/>
      <c r="EN89" s="95"/>
      <c r="EO89" s="95"/>
      <c r="EP89" s="95"/>
      <c r="EQ89" s="95"/>
      <c r="ER89" s="95"/>
      <c r="ES89" s="95"/>
      <c r="ET89" s="95"/>
      <c r="EU89" s="95"/>
      <c r="EV89" s="95"/>
      <c r="EW89" s="95"/>
      <c r="EX89" s="95"/>
      <c r="EY89" s="95"/>
      <c r="EZ89" s="95"/>
      <c r="FA89" s="95"/>
      <c r="FB89" s="95"/>
      <c r="FC89" s="95"/>
      <c r="FD89" s="95"/>
      <c r="FE89" s="95"/>
      <c r="FF89" s="95"/>
      <c r="FG89" s="95"/>
      <c r="FH89" s="95"/>
      <c r="FI89" s="95"/>
      <c r="FJ89" s="95"/>
      <c r="FK89" s="95"/>
      <c r="FL89" s="95"/>
      <c r="FM89" s="95"/>
      <c r="FN89" s="95"/>
      <c r="FO89" s="95"/>
      <c r="FP89" s="95"/>
      <c r="FQ89" s="95"/>
      <c r="FR89" s="95"/>
      <c r="FS89" s="95"/>
      <c r="FT89" s="95"/>
      <c r="FU89" s="95"/>
      <c r="FV89" s="95"/>
      <c r="FW89" s="95"/>
      <c r="FX89" s="95"/>
      <c r="FY89" s="95"/>
      <c r="FZ89" s="95"/>
      <c r="GA89" s="95"/>
      <c r="GB89" s="95"/>
      <c r="GC89" s="95"/>
      <c r="GD89" s="95"/>
      <c r="GE89" s="95"/>
      <c r="GF89" s="95"/>
      <c r="GG89" s="95"/>
      <c r="GH89" s="95"/>
      <c r="GI89" s="95"/>
      <c r="GJ89" s="95"/>
      <c r="GK89" s="95"/>
      <c r="GL89" s="95"/>
      <c r="GM89" s="95"/>
      <c r="GN89" s="95"/>
      <c r="GO89" s="95"/>
      <c r="GP89" s="95"/>
      <c r="GQ89" s="95"/>
      <c r="GR89" s="95"/>
      <c r="GS89" s="95"/>
      <c r="GT89" s="95"/>
      <c r="GU89" s="95"/>
      <c r="GV89" s="95"/>
      <c r="GW89" s="95"/>
      <c r="GX89" s="95"/>
      <c r="GY89" s="95"/>
      <c r="GZ89" s="95"/>
      <c r="HA89" s="95"/>
      <c r="HB89" s="95"/>
      <c r="HC89" s="95"/>
      <c r="HD89" s="95"/>
      <c r="HE89" s="95"/>
      <c r="HF89" s="95"/>
      <c r="HG89" s="95"/>
      <c r="HH89" s="95"/>
      <c r="HI89" s="95"/>
      <c r="HJ89" s="95"/>
      <c r="HK89" s="95"/>
      <c r="HL89" s="95"/>
      <c r="HM89" s="95"/>
      <c r="HN89" s="95"/>
      <c r="HO89" s="95"/>
      <c r="HP89" s="95"/>
      <c r="HQ89" s="95"/>
      <c r="HR89" s="95"/>
      <c r="HS89" s="95"/>
      <c r="HT89" s="95"/>
      <c r="HU89" s="95"/>
      <c r="HV89" s="95"/>
      <c r="HW89" s="95"/>
      <c r="HX89" s="95"/>
      <c r="HY89" s="95"/>
      <c r="HZ89" s="95"/>
      <c r="IA89" s="95"/>
      <c r="IB89" s="95"/>
      <c r="IC89" s="95"/>
      <c r="ID89" s="95"/>
      <c r="IE89" s="95"/>
      <c r="IF89" s="95"/>
      <c r="IG89" s="95"/>
      <c r="IH89" s="95"/>
      <c r="II89" s="95"/>
      <c r="IJ89" s="95"/>
      <c r="IK89" s="95"/>
      <c r="IL89" s="95"/>
      <c r="IM89" s="95"/>
      <c r="IN89" s="95"/>
      <c r="IO89" s="95"/>
      <c r="IP89" s="95"/>
      <c r="IQ89" s="95"/>
      <c r="IR89" s="95"/>
      <c r="IS89" s="95"/>
      <c r="IT89" s="95"/>
      <c r="IU89" s="95"/>
    </row>
    <row r="90" spans="1:255">
      <c r="A90" s="1276">
        <v>22</v>
      </c>
      <c r="B90" s="1193"/>
      <c r="C90" s="1193"/>
      <c r="D90" s="1193"/>
      <c r="E90" s="875"/>
      <c r="F90" s="1192"/>
      <c r="G90" s="1193"/>
      <c r="H90" s="1193"/>
      <c r="I90" s="1193"/>
      <c r="J90" s="1193"/>
      <c r="K90" s="1277"/>
      <c r="L90" s="1277"/>
      <c r="M90" s="936">
        <v>22</v>
      </c>
      <c r="N90" s="1192"/>
      <c r="O90" s="1277"/>
      <c r="P90" s="1277"/>
      <c r="Q90" s="1277"/>
      <c r="R90" s="1277">
        <f t="shared" si="1"/>
        <v>0</v>
      </c>
      <c r="S90" s="936">
        <v>22</v>
      </c>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95"/>
      <c r="CN90" s="95"/>
      <c r="CO90" s="95"/>
      <c r="CP90" s="95"/>
      <c r="CQ90" s="95"/>
      <c r="CR90" s="95"/>
      <c r="CS90" s="95"/>
      <c r="CT90" s="95"/>
      <c r="CU90" s="95"/>
      <c r="CV90" s="95"/>
      <c r="CW90" s="95"/>
      <c r="CX90" s="95"/>
      <c r="CY90" s="95"/>
      <c r="CZ90" s="95"/>
      <c r="DA90" s="95"/>
      <c r="DB90" s="95"/>
      <c r="DC90" s="95"/>
      <c r="DD90" s="95"/>
      <c r="DE90" s="95"/>
      <c r="DF90" s="95"/>
      <c r="DG90" s="95"/>
      <c r="DH90" s="95"/>
      <c r="DI90" s="95"/>
      <c r="DJ90" s="95"/>
      <c r="DK90" s="95"/>
      <c r="DL90" s="95"/>
      <c r="DM90" s="95"/>
      <c r="DN90" s="95"/>
      <c r="DO90" s="95"/>
      <c r="DP90" s="95"/>
      <c r="DQ90" s="95"/>
      <c r="DR90" s="95"/>
      <c r="DS90" s="95"/>
      <c r="DT90" s="95"/>
      <c r="DU90" s="95"/>
      <c r="DV90" s="95"/>
      <c r="DW90" s="95"/>
      <c r="DX90" s="95"/>
      <c r="DY90" s="95"/>
      <c r="DZ90" s="95"/>
      <c r="EA90" s="95"/>
      <c r="EB90" s="95"/>
      <c r="EC90" s="95"/>
      <c r="ED90" s="95"/>
      <c r="EE90" s="95"/>
      <c r="EF90" s="95"/>
      <c r="EG90" s="95"/>
      <c r="EH90" s="95"/>
      <c r="EI90" s="95"/>
      <c r="EJ90" s="95"/>
      <c r="EK90" s="95"/>
      <c r="EL90" s="95"/>
      <c r="EM90" s="95"/>
      <c r="EN90" s="95"/>
      <c r="EO90" s="95"/>
      <c r="EP90" s="95"/>
      <c r="EQ90" s="95"/>
      <c r="ER90" s="95"/>
      <c r="ES90" s="95"/>
      <c r="ET90" s="95"/>
      <c r="EU90" s="95"/>
      <c r="EV90" s="95"/>
      <c r="EW90" s="95"/>
      <c r="EX90" s="95"/>
      <c r="EY90" s="95"/>
      <c r="EZ90" s="95"/>
      <c r="FA90" s="95"/>
      <c r="FB90" s="95"/>
      <c r="FC90" s="95"/>
      <c r="FD90" s="95"/>
      <c r="FE90" s="95"/>
      <c r="FF90" s="95"/>
      <c r="FG90" s="95"/>
      <c r="FH90" s="95"/>
      <c r="FI90" s="95"/>
      <c r="FJ90" s="95"/>
      <c r="FK90" s="95"/>
      <c r="FL90" s="95"/>
      <c r="FM90" s="95"/>
      <c r="FN90" s="95"/>
      <c r="FO90" s="95"/>
      <c r="FP90" s="95"/>
      <c r="FQ90" s="95"/>
      <c r="FR90" s="95"/>
      <c r="FS90" s="95"/>
      <c r="FT90" s="95"/>
      <c r="FU90" s="95"/>
      <c r="FV90" s="95"/>
      <c r="FW90" s="95"/>
      <c r="FX90" s="95"/>
      <c r="FY90" s="95"/>
      <c r="FZ90" s="95"/>
      <c r="GA90" s="95"/>
      <c r="GB90" s="95"/>
      <c r="GC90" s="95"/>
      <c r="GD90" s="95"/>
      <c r="GE90" s="95"/>
      <c r="GF90" s="95"/>
      <c r="GG90" s="95"/>
      <c r="GH90" s="95"/>
      <c r="GI90" s="95"/>
      <c r="GJ90" s="95"/>
      <c r="GK90" s="95"/>
      <c r="GL90" s="95"/>
      <c r="GM90" s="95"/>
      <c r="GN90" s="95"/>
      <c r="GO90" s="95"/>
      <c r="GP90" s="95"/>
      <c r="GQ90" s="95"/>
      <c r="GR90" s="95"/>
      <c r="GS90" s="95"/>
      <c r="GT90" s="95"/>
      <c r="GU90" s="95"/>
      <c r="GV90" s="95"/>
      <c r="GW90" s="95"/>
      <c r="GX90" s="95"/>
      <c r="GY90" s="95"/>
      <c r="GZ90" s="95"/>
      <c r="HA90" s="95"/>
      <c r="HB90" s="95"/>
      <c r="HC90" s="95"/>
      <c r="HD90" s="95"/>
      <c r="HE90" s="95"/>
      <c r="HF90" s="95"/>
      <c r="HG90" s="95"/>
      <c r="HH90" s="95"/>
      <c r="HI90" s="95"/>
      <c r="HJ90" s="95"/>
      <c r="HK90" s="95"/>
      <c r="HL90" s="95"/>
      <c r="HM90" s="95"/>
      <c r="HN90" s="95"/>
      <c r="HO90" s="95"/>
      <c r="HP90" s="95"/>
      <c r="HQ90" s="95"/>
      <c r="HR90" s="95"/>
      <c r="HS90" s="95"/>
      <c r="HT90" s="95"/>
      <c r="HU90" s="95"/>
      <c r="HV90" s="95"/>
      <c r="HW90" s="95"/>
      <c r="HX90" s="95"/>
      <c r="HY90" s="95"/>
      <c r="HZ90" s="95"/>
      <c r="IA90" s="95"/>
      <c r="IB90" s="95"/>
      <c r="IC90" s="95"/>
      <c r="ID90" s="95"/>
      <c r="IE90" s="95"/>
      <c r="IF90" s="95"/>
      <c r="IG90" s="95"/>
      <c r="IH90" s="95"/>
      <c r="II90" s="95"/>
      <c r="IJ90" s="95"/>
      <c r="IK90" s="95"/>
      <c r="IL90" s="95"/>
      <c r="IM90" s="95"/>
      <c r="IN90" s="95"/>
      <c r="IO90" s="95"/>
      <c r="IP90" s="95"/>
      <c r="IQ90" s="95"/>
      <c r="IR90" s="95"/>
      <c r="IS90" s="95"/>
      <c r="IT90" s="95"/>
      <c r="IU90" s="95"/>
    </row>
    <row r="91" spans="1:255">
      <c r="A91" s="1276">
        <v>23</v>
      </c>
      <c r="B91" s="1193"/>
      <c r="C91" s="1193"/>
      <c r="D91" s="1193"/>
      <c r="E91" s="875"/>
      <c r="F91" s="1192"/>
      <c r="G91" s="1193"/>
      <c r="H91" s="1193"/>
      <c r="I91" s="1193"/>
      <c r="J91" s="1193"/>
      <c r="K91" s="1277"/>
      <c r="L91" s="1277"/>
      <c r="M91" s="936">
        <v>23</v>
      </c>
      <c r="N91" s="1192"/>
      <c r="O91" s="1277"/>
      <c r="P91" s="1277"/>
      <c r="Q91" s="1277"/>
      <c r="R91" s="1277">
        <f t="shared" si="1"/>
        <v>0</v>
      </c>
      <c r="S91" s="936">
        <v>23</v>
      </c>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c r="CK91" s="95"/>
      <c r="CL91" s="95"/>
      <c r="CM91" s="95"/>
      <c r="CN91" s="95"/>
      <c r="CO91" s="95"/>
      <c r="CP91" s="95"/>
      <c r="CQ91" s="95"/>
      <c r="CR91" s="95"/>
      <c r="CS91" s="95"/>
      <c r="CT91" s="95"/>
      <c r="CU91" s="95"/>
      <c r="CV91" s="95"/>
      <c r="CW91" s="95"/>
      <c r="CX91" s="95"/>
      <c r="CY91" s="95"/>
      <c r="CZ91" s="95"/>
      <c r="DA91" s="95"/>
      <c r="DB91" s="95"/>
      <c r="DC91" s="95"/>
      <c r="DD91" s="95"/>
      <c r="DE91" s="95"/>
      <c r="DF91" s="95"/>
      <c r="DG91" s="95"/>
      <c r="DH91" s="95"/>
      <c r="DI91" s="95"/>
      <c r="DJ91" s="95"/>
      <c r="DK91" s="95"/>
      <c r="DL91" s="95"/>
      <c r="DM91" s="95"/>
      <c r="DN91" s="95"/>
      <c r="DO91" s="95"/>
      <c r="DP91" s="95"/>
      <c r="DQ91" s="95"/>
      <c r="DR91" s="95"/>
      <c r="DS91" s="95"/>
      <c r="DT91" s="95"/>
      <c r="DU91" s="95"/>
      <c r="DV91" s="95"/>
      <c r="DW91" s="95"/>
      <c r="DX91" s="95"/>
      <c r="DY91" s="95"/>
      <c r="DZ91" s="95"/>
      <c r="EA91" s="95"/>
      <c r="EB91" s="95"/>
      <c r="EC91" s="95"/>
      <c r="ED91" s="95"/>
      <c r="EE91" s="95"/>
      <c r="EF91" s="95"/>
      <c r="EG91" s="95"/>
      <c r="EH91" s="95"/>
      <c r="EI91" s="95"/>
      <c r="EJ91" s="95"/>
      <c r="EK91" s="95"/>
      <c r="EL91" s="95"/>
      <c r="EM91" s="95"/>
      <c r="EN91" s="95"/>
      <c r="EO91" s="95"/>
      <c r="EP91" s="95"/>
      <c r="EQ91" s="95"/>
      <c r="ER91" s="95"/>
      <c r="ES91" s="95"/>
      <c r="ET91" s="95"/>
      <c r="EU91" s="95"/>
      <c r="EV91" s="95"/>
      <c r="EW91" s="95"/>
      <c r="EX91" s="95"/>
      <c r="EY91" s="95"/>
      <c r="EZ91" s="95"/>
      <c r="FA91" s="95"/>
      <c r="FB91" s="95"/>
      <c r="FC91" s="95"/>
      <c r="FD91" s="95"/>
      <c r="FE91" s="95"/>
      <c r="FF91" s="95"/>
      <c r="FG91" s="95"/>
      <c r="FH91" s="95"/>
      <c r="FI91" s="95"/>
      <c r="FJ91" s="95"/>
      <c r="FK91" s="95"/>
      <c r="FL91" s="95"/>
      <c r="FM91" s="95"/>
      <c r="FN91" s="95"/>
      <c r="FO91" s="95"/>
      <c r="FP91" s="95"/>
      <c r="FQ91" s="95"/>
      <c r="FR91" s="95"/>
      <c r="FS91" s="95"/>
      <c r="FT91" s="95"/>
      <c r="FU91" s="95"/>
      <c r="FV91" s="95"/>
      <c r="FW91" s="95"/>
      <c r="FX91" s="95"/>
      <c r="FY91" s="95"/>
      <c r="FZ91" s="95"/>
      <c r="GA91" s="95"/>
      <c r="GB91" s="95"/>
      <c r="GC91" s="95"/>
      <c r="GD91" s="95"/>
      <c r="GE91" s="95"/>
      <c r="GF91" s="95"/>
      <c r="GG91" s="95"/>
      <c r="GH91" s="95"/>
      <c r="GI91" s="95"/>
      <c r="GJ91" s="95"/>
      <c r="GK91" s="95"/>
      <c r="GL91" s="95"/>
      <c r="GM91" s="95"/>
      <c r="GN91" s="95"/>
      <c r="GO91" s="95"/>
      <c r="GP91" s="95"/>
      <c r="GQ91" s="95"/>
      <c r="GR91" s="95"/>
      <c r="GS91" s="95"/>
      <c r="GT91" s="95"/>
      <c r="GU91" s="95"/>
      <c r="GV91" s="95"/>
      <c r="GW91" s="95"/>
      <c r="GX91" s="95"/>
      <c r="GY91" s="95"/>
      <c r="GZ91" s="95"/>
      <c r="HA91" s="95"/>
      <c r="HB91" s="95"/>
      <c r="HC91" s="95"/>
      <c r="HD91" s="95"/>
      <c r="HE91" s="95"/>
      <c r="HF91" s="95"/>
      <c r="HG91" s="95"/>
      <c r="HH91" s="95"/>
      <c r="HI91" s="95"/>
      <c r="HJ91" s="95"/>
      <c r="HK91" s="95"/>
      <c r="HL91" s="95"/>
      <c r="HM91" s="95"/>
      <c r="HN91" s="95"/>
      <c r="HO91" s="95"/>
      <c r="HP91" s="95"/>
      <c r="HQ91" s="95"/>
      <c r="HR91" s="95"/>
      <c r="HS91" s="95"/>
      <c r="HT91" s="95"/>
      <c r="HU91" s="95"/>
      <c r="HV91" s="95"/>
      <c r="HW91" s="95"/>
      <c r="HX91" s="95"/>
      <c r="HY91" s="95"/>
      <c r="HZ91" s="95"/>
      <c r="IA91" s="95"/>
      <c r="IB91" s="95"/>
      <c r="IC91" s="95"/>
      <c r="ID91" s="95"/>
      <c r="IE91" s="95"/>
      <c r="IF91" s="95"/>
      <c r="IG91" s="95"/>
      <c r="IH91" s="95"/>
      <c r="II91" s="95"/>
      <c r="IJ91" s="95"/>
      <c r="IK91" s="95"/>
      <c r="IL91" s="95"/>
      <c r="IM91" s="95"/>
      <c r="IN91" s="95"/>
      <c r="IO91" s="95"/>
      <c r="IP91" s="95"/>
      <c r="IQ91" s="95"/>
      <c r="IR91" s="95"/>
      <c r="IS91" s="95"/>
      <c r="IT91" s="95"/>
      <c r="IU91" s="95"/>
    </row>
    <row r="92" spans="1:255">
      <c r="A92" s="1276">
        <v>24</v>
      </c>
      <c r="B92" s="1193"/>
      <c r="C92" s="1193"/>
      <c r="D92" s="1193"/>
      <c r="E92" s="875"/>
      <c r="F92" s="1192"/>
      <c r="G92" s="1193"/>
      <c r="H92" s="1193"/>
      <c r="I92" s="1193"/>
      <c r="J92" s="1193"/>
      <c r="K92" s="1277"/>
      <c r="L92" s="1277"/>
      <c r="M92" s="936">
        <v>24</v>
      </c>
      <c r="N92" s="1192"/>
      <c r="O92" s="1277"/>
      <c r="P92" s="1277"/>
      <c r="Q92" s="1277"/>
      <c r="R92" s="1277">
        <f t="shared" si="1"/>
        <v>0</v>
      </c>
      <c r="S92" s="936">
        <v>24</v>
      </c>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c r="CK92" s="95"/>
      <c r="CL92" s="95"/>
      <c r="CM92" s="95"/>
      <c r="CN92" s="95"/>
      <c r="CO92" s="95"/>
      <c r="CP92" s="95"/>
      <c r="CQ92" s="95"/>
      <c r="CR92" s="95"/>
      <c r="CS92" s="95"/>
      <c r="CT92" s="95"/>
      <c r="CU92" s="95"/>
      <c r="CV92" s="95"/>
      <c r="CW92" s="95"/>
      <c r="CX92" s="95"/>
      <c r="CY92" s="95"/>
      <c r="CZ92" s="95"/>
      <c r="DA92" s="95"/>
      <c r="DB92" s="95"/>
      <c r="DC92" s="95"/>
      <c r="DD92" s="95"/>
      <c r="DE92" s="95"/>
      <c r="DF92" s="95"/>
      <c r="DG92" s="95"/>
      <c r="DH92" s="95"/>
      <c r="DI92" s="95"/>
      <c r="DJ92" s="95"/>
      <c r="DK92" s="95"/>
      <c r="DL92" s="95"/>
      <c r="DM92" s="95"/>
      <c r="DN92" s="95"/>
      <c r="DO92" s="95"/>
      <c r="DP92" s="95"/>
      <c r="DQ92" s="95"/>
      <c r="DR92" s="95"/>
      <c r="DS92" s="95"/>
      <c r="DT92" s="95"/>
      <c r="DU92" s="95"/>
      <c r="DV92" s="95"/>
      <c r="DW92" s="95"/>
      <c r="DX92" s="95"/>
      <c r="DY92" s="95"/>
      <c r="DZ92" s="95"/>
      <c r="EA92" s="95"/>
      <c r="EB92" s="95"/>
      <c r="EC92" s="95"/>
      <c r="ED92" s="95"/>
      <c r="EE92" s="95"/>
      <c r="EF92" s="95"/>
      <c r="EG92" s="95"/>
      <c r="EH92" s="95"/>
      <c r="EI92" s="95"/>
      <c r="EJ92" s="95"/>
      <c r="EK92" s="95"/>
      <c r="EL92" s="95"/>
      <c r="EM92" s="95"/>
      <c r="EN92" s="95"/>
      <c r="EO92" s="95"/>
      <c r="EP92" s="95"/>
      <c r="EQ92" s="95"/>
      <c r="ER92" s="95"/>
      <c r="ES92" s="95"/>
      <c r="ET92" s="95"/>
      <c r="EU92" s="95"/>
      <c r="EV92" s="95"/>
      <c r="EW92" s="95"/>
      <c r="EX92" s="95"/>
      <c r="EY92" s="95"/>
      <c r="EZ92" s="95"/>
      <c r="FA92" s="95"/>
      <c r="FB92" s="95"/>
      <c r="FC92" s="95"/>
      <c r="FD92" s="95"/>
      <c r="FE92" s="95"/>
      <c r="FF92" s="95"/>
      <c r="FG92" s="95"/>
      <c r="FH92" s="95"/>
      <c r="FI92" s="95"/>
      <c r="FJ92" s="95"/>
      <c r="FK92" s="95"/>
      <c r="FL92" s="95"/>
      <c r="FM92" s="95"/>
      <c r="FN92" s="95"/>
      <c r="FO92" s="95"/>
      <c r="FP92" s="95"/>
      <c r="FQ92" s="95"/>
      <c r="FR92" s="95"/>
      <c r="FS92" s="95"/>
      <c r="FT92" s="95"/>
      <c r="FU92" s="95"/>
      <c r="FV92" s="95"/>
      <c r="FW92" s="95"/>
      <c r="FX92" s="95"/>
      <c r="FY92" s="95"/>
      <c r="FZ92" s="95"/>
      <c r="GA92" s="95"/>
      <c r="GB92" s="95"/>
      <c r="GC92" s="95"/>
      <c r="GD92" s="95"/>
      <c r="GE92" s="95"/>
      <c r="GF92" s="95"/>
      <c r="GG92" s="95"/>
      <c r="GH92" s="95"/>
      <c r="GI92" s="95"/>
      <c r="GJ92" s="95"/>
      <c r="GK92" s="95"/>
      <c r="GL92" s="95"/>
      <c r="GM92" s="95"/>
      <c r="GN92" s="95"/>
      <c r="GO92" s="95"/>
      <c r="GP92" s="95"/>
      <c r="GQ92" s="95"/>
      <c r="GR92" s="95"/>
      <c r="GS92" s="95"/>
      <c r="GT92" s="95"/>
      <c r="GU92" s="95"/>
      <c r="GV92" s="95"/>
      <c r="GW92" s="95"/>
      <c r="GX92" s="95"/>
      <c r="GY92" s="95"/>
      <c r="GZ92" s="95"/>
      <c r="HA92" s="95"/>
      <c r="HB92" s="95"/>
      <c r="HC92" s="95"/>
      <c r="HD92" s="95"/>
      <c r="HE92" s="95"/>
      <c r="HF92" s="95"/>
      <c r="HG92" s="95"/>
      <c r="HH92" s="95"/>
      <c r="HI92" s="95"/>
      <c r="HJ92" s="95"/>
      <c r="HK92" s="95"/>
      <c r="HL92" s="95"/>
      <c r="HM92" s="95"/>
      <c r="HN92" s="95"/>
      <c r="HO92" s="95"/>
      <c r="HP92" s="95"/>
      <c r="HQ92" s="95"/>
      <c r="HR92" s="95"/>
      <c r="HS92" s="95"/>
      <c r="HT92" s="95"/>
      <c r="HU92" s="95"/>
      <c r="HV92" s="95"/>
      <c r="HW92" s="95"/>
      <c r="HX92" s="95"/>
      <c r="HY92" s="95"/>
      <c r="HZ92" s="95"/>
      <c r="IA92" s="95"/>
      <c r="IB92" s="95"/>
      <c r="IC92" s="95"/>
      <c r="ID92" s="95"/>
      <c r="IE92" s="95"/>
      <c r="IF92" s="95"/>
      <c r="IG92" s="95"/>
      <c r="IH92" s="95"/>
      <c r="II92" s="95"/>
      <c r="IJ92" s="95"/>
      <c r="IK92" s="95"/>
      <c r="IL92" s="95"/>
      <c r="IM92" s="95"/>
      <c r="IN92" s="95"/>
      <c r="IO92" s="95"/>
      <c r="IP92" s="95"/>
      <c r="IQ92" s="95"/>
      <c r="IR92" s="95"/>
      <c r="IS92" s="95"/>
      <c r="IT92" s="95"/>
      <c r="IU92" s="95"/>
    </row>
    <row r="93" spans="1:255">
      <c r="A93" s="1276">
        <v>25</v>
      </c>
      <c r="B93" s="1193"/>
      <c r="C93" s="1193"/>
      <c r="D93" s="1193"/>
      <c r="E93" s="875"/>
      <c r="F93" s="1192"/>
      <c r="G93" s="1193"/>
      <c r="H93" s="1193"/>
      <c r="I93" s="1193"/>
      <c r="J93" s="1193"/>
      <c r="K93" s="1277"/>
      <c r="L93" s="1277"/>
      <c r="M93" s="936">
        <v>25</v>
      </c>
      <c r="N93" s="1192"/>
      <c r="O93" s="1277"/>
      <c r="P93" s="1277"/>
      <c r="Q93" s="1277"/>
      <c r="R93" s="1277">
        <f t="shared" si="1"/>
        <v>0</v>
      </c>
      <c r="S93" s="936">
        <v>25</v>
      </c>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c r="CK93" s="95"/>
      <c r="CL93" s="95"/>
      <c r="CM93" s="95"/>
      <c r="CN93" s="95"/>
      <c r="CO93" s="95"/>
      <c r="CP93" s="95"/>
      <c r="CQ93" s="95"/>
      <c r="CR93" s="95"/>
      <c r="CS93" s="95"/>
      <c r="CT93" s="95"/>
      <c r="CU93" s="95"/>
      <c r="CV93" s="95"/>
      <c r="CW93" s="95"/>
      <c r="CX93" s="95"/>
      <c r="CY93" s="95"/>
      <c r="CZ93" s="95"/>
      <c r="DA93" s="95"/>
      <c r="DB93" s="95"/>
      <c r="DC93" s="95"/>
      <c r="DD93" s="95"/>
      <c r="DE93" s="95"/>
      <c r="DF93" s="95"/>
      <c r="DG93" s="95"/>
      <c r="DH93" s="95"/>
      <c r="DI93" s="95"/>
      <c r="DJ93" s="95"/>
      <c r="DK93" s="95"/>
      <c r="DL93" s="95"/>
      <c r="DM93" s="95"/>
      <c r="DN93" s="95"/>
      <c r="DO93" s="95"/>
      <c r="DP93" s="95"/>
      <c r="DQ93" s="95"/>
      <c r="DR93" s="95"/>
      <c r="DS93" s="95"/>
      <c r="DT93" s="95"/>
      <c r="DU93" s="95"/>
      <c r="DV93" s="95"/>
      <c r="DW93" s="95"/>
      <c r="DX93" s="95"/>
      <c r="DY93" s="95"/>
      <c r="DZ93" s="95"/>
      <c r="EA93" s="95"/>
      <c r="EB93" s="95"/>
      <c r="EC93" s="95"/>
      <c r="ED93" s="95"/>
      <c r="EE93" s="95"/>
      <c r="EF93" s="95"/>
      <c r="EG93" s="95"/>
      <c r="EH93" s="95"/>
      <c r="EI93" s="95"/>
      <c r="EJ93" s="95"/>
      <c r="EK93" s="95"/>
      <c r="EL93" s="95"/>
      <c r="EM93" s="95"/>
      <c r="EN93" s="95"/>
      <c r="EO93" s="95"/>
      <c r="EP93" s="95"/>
      <c r="EQ93" s="95"/>
      <c r="ER93" s="95"/>
      <c r="ES93" s="95"/>
      <c r="ET93" s="95"/>
      <c r="EU93" s="95"/>
      <c r="EV93" s="95"/>
      <c r="EW93" s="95"/>
      <c r="EX93" s="95"/>
      <c r="EY93" s="95"/>
      <c r="EZ93" s="95"/>
      <c r="FA93" s="95"/>
      <c r="FB93" s="95"/>
      <c r="FC93" s="95"/>
      <c r="FD93" s="95"/>
      <c r="FE93" s="95"/>
      <c r="FF93" s="95"/>
      <c r="FG93" s="95"/>
      <c r="FH93" s="95"/>
      <c r="FI93" s="95"/>
      <c r="FJ93" s="95"/>
      <c r="FK93" s="95"/>
      <c r="FL93" s="95"/>
      <c r="FM93" s="95"/>
      <c r="FN93" s="95"/>
      <c r="FO93" s="95"/>
      <c r="FP93" s="95"/>
      <c r="FQ93" s="95"/>
      <c r="FR93" s="95"/>
      <c r="FS93" s="95"/>
      <c r="FT93" s="95"/>
      <c r="FU93" s="95"/>
      <c r="FV93" s="95"/>
      <c r="FW93" s="95"/>
      <c r="FX93" s="95"/>
      <c r="FY93" s="95"/>
      <c r="FZ93" s="95"/>
      <c r="GA93" s="95"/>
      <c r="GB93" s="95"/>
      <c r="GC93" s="95"/>
      <c r="GD93" s="95"/>
      <c r="GE93" s="95"/>
      <c r="GF93" s="95"/>
      <c r="GG93" s="95"/>
      <c r="GH93" s="95"/>
      <c r="GI93" s="95"/>
      <c r="GJ93" s="95"/>
      <c r="GK93" s="95"/>
      <c r="GL93" s="95"/>
      <c r="GM93" s="95"/>
      <c r="GN93" s="95"/>
      <c r="GO93" s="95"/>
      <c r="GP93" s="95"/>
      <c r="GQ93" s="95"/>
      <c r="GR93" s="95"/>
      <c r="GS93" s="95"/>
      <c r="GT93" s="95"/>
      <c r="GU93" s="95"/>
      <c r="GV93" s="95"/>
      <c r="GW93" s="95"/>
      <c r="GX93" s="95"/>
      <c r="GY93" s="95"/>
      <c r="GZ93" s="95"/>
      <c r="HA93" s="95"/>
      <c r="HB93" s="95"/>
      <c r="HC93" s="95"/>
      <c r="HD93" s="95"/>
      <c r="HE93" s="95"/>
      <c r="HF93" s="95"/>
      <c r="HG93" s="95"/>
      <c r="HH93" s="95"/>
      <c r="HI93" s="95"/>
      <c r="HJ93" s="95"/>
      <c r="HK93" s="95"/>
      <c r="HL93" s="95"/>
      <c r="HM93" s="95"/>
      <c r="HN93" s="95"/>
      <c r="HO93" s="95"/>
      <c r="HP93" s="95"/>
      <c r="HQ93" s="95"/>
      <c r="HR93" s="95"/>
      <c r="HS93" s="95"/>
      <c r="HT93" s="95"/>
      <c r="HU93" s="95"/>
      <c r="HV93" s="95"/>
      <c r="HW93" s="95"/>
      <c r="HX93" s="95"/>
      <c r="HY93" s="95"/>
      <c r="HZ93" s="95"/>
      <c r="IA93" s="95"/>
      <c r="IB93" s="95"/>
      <c r="IC93" s="95"/>
      <c r="ID93" s="95"/>
      <c r="IE93" s="95"/>
      <c r="IF93" s="95"/>
      <c r="IG93" s="95"/>
      <c r="IH93" s="95"/>
      <c r="II93" s="95"/>
      <c r="IJ93" s="95"/>
      <c r="IK93" s="95"/>
      <c r="IL93" s="95"/>
      <c r="IM93" s="95"/>
      <c r="IN93" s="95"/>
      <c r="IO93" s="95"/>
      <c r="IP93" s="95"/>
      <c r="IQ93" s="95"/>
      <c r="IR93" s="95"/>
      <c r="IS93" s="95"/>
      <c r="IT93" s="95"/>
      <c r="IU93" s="95"/>
    </row>
    <row r="94" spans="1:255">
      <c r="A94" s="1276">
        <v>26</v>
      </c>
      <c r="B94" s="1193"/>
      <c r="C94" s="1193"/>
      <c r="D94" s="1193"/>
      <c r="E94" s="875"/>
      <c r="F94" s="1192"/>
      <c r="G94" s="1193"/>
      <c r="H94" s="1193"/>
      <c r="I94" s="1193"/>
      <c r="J94" s="1193"/>
      <c r="K94" s="1277"/>
      <c r="L94" s="1277"/>
      <c r="M94" s="936">
        <v>26</v>
      </c>
      <c r="N94" s="1192"/>
      <c r="O94" s="1277"/>
      <c r="P94" s="1277"/>
      <c r="Q94" s="1277"/>
      <c r="R94" s="1277">
        <f t="shared" si="1"/>
        <v>0</v>
      </c>
      <c r="S94" s="936">
        <v>26</v>
      </c>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c r="CK94" s="95"/>
      <c r="CL94" s="95"/>
      <c r="CM94" s="95"/>
      <c r="CN94" s="95"/>
      <c r="CO94" s="95"/>
      <c r="CP94" s="95"/>
      <c r="CQ94" s="95"/>
      <c r="CR94" s="95"/>
      <c r="CS94" s="95"/>
      <c r="CT94" s="95"/>
      <c r="CU94" s="95"/>
      <c r="CV94" s="95"/>
      <c r="CW94" s="95"/>
      <c r="CX94" s="95"/>
      <c r="CY94" s="95"/>
      <c r="CZ94" s="95"/>
      <c r="DA94" s="95"/>
      <c r="DB94" s="95"/>
      <c r="DC94" s="95"/>
      <c r="DD94" s="95"/>
      <c r="DE94" s="95"/>
      <c r="DF94" s="95"/>
      <c r="DG94" s="95"/>
      <c r="DH94" s="95"/>
      <c r="DI94" s="95"/>
      <c r="DJ94" s="95"/>
      <c r="DK94" s="95"/>
      <c r="DL94" s="95"/>
      <c r="DM94" s="95"/>
      <c r="DN94" s="95"/>
      <c r="DO94" s="95"/>
      <c r="DP94" s="95"/>
      <c r="DQ94" s="95"/>
      <c r="DR94" s="95"/>
      <c r="DS94" s="95"/>
      <c r="DT94" s="95"/>
      <c r="DU94" s="95"/>
      <c r="DV94" s="95"/>
      <c r="DW94" s="95"/>
      <c r="DX94" s="95"/>
      <c r="DY94" s="95"/>
      <c r="DZ94" s="95"/>
      <c r="EA94" s="95"/>
      <c r="EB94" s="95"/>
      <c r="EC94" s="95"/>
      <c r="ED94" s="95"/>
      <c r="EE94" s="95"/>
      <c r="EF94" s="95"/>
      <c r="EG94" s="95"/>
      <c r="EH94" s="95"/>
      <c r="EI94" s="95"/>
      <c r="EJ94" s="95"/>
      <c r="EK94" s="95"/>
      <c r="EL94" s="95"/>
      <c r="EM94" s="95"/>
      <c r="EN94" s="95"/>
      <c r="EO94" s="95"/>
      <c r="EP94" s="95"/>
      <c r="EQ94" s="95"/>
      <c r="ER94" s="95"/>
      <c r="ES94" s="95"/>
      <c r="ET94" s="95"/>
      <c r="EU94" s="95"/>
      <c r="EV94" s="95"/>
      <c r="EW94" s="95"/>
      <c r="EX94" s="95"/>
      <c r="EY94" s="95"/>
      <c r="EZ94" s="95"/>
      <c r="FA94" s="95"/>
      <c r="FB94" s="95"/>
      <c r="FC94" s="95"/>
      <c r="FD94" s="95"/>
      <c r="FE94" s="95"/>
      <c r="FF94" s="95"/>
      <c r="FG94" s="95"/>
      <c r="FH94" s="95"/>
      <c r="FI94" s="95"/>
      <c r="FJ94" s="95"/>
      <c r="FK94" s="95"/>
      <c r="FL94" s="95"/>
      <c r="FM94" s="95"/>
      <c r="FN94" s="95"/>
      <c r="FO94" s="95"/>
      <c r="FP94" s="95"/>
      <c r="FQ94" s="95"/>
      <c r="FR94" s="95"/>
      <c r="FS94" s="95"/>
      <c r="FT94" s="95"/>
      <c r="FU94" s="95"/>
      <c r="FV94" s="95"/>
      <c r="FW94" s="95"/>
      <c r="FX94" s="95"/>
      <c r="FY94" s="95"/>
      <c r="FZ94" s="95"/>
      <c r="GA94" s="95"/>
      <c r="GB94" s="95"/>
      <c r="GC94" s="95"/>
      <c r="GD94" s="95"/>
      <c r="GE94" s="95"/>
      <c r="GF94" s="95"/>
      <c r="GG94" s="95"/>
      <c r="GH94" s="95"/>
      <c r="GI94" s="95"/>
      <c r="GJ94" s="95"/>
      <c r="GK94" s="95"/>
      <c r="GL94" s="95"/>
      <c r="GM94" s="95"/>
      <c r="GN94" s="95"/>
      <c r="GO94" s="95"/>
      <c r="GP94" s="95"/>
      <c r="GQ94" s="95"/>
      <c r="GR94" s="95"/>
      <c r="GS94" s="95"/>
      <c r="GT94" s="95"/>
      <c r="GU94" s="95"/>
      <c r="GV94" s="95"/>
      <c r="GW94" s="95"/>
      <c r="GX94" s="95"/>
      <c r="GY94" s="95"/>
      <c r="GZ94" s="95"/>
      <c r="HA94" s="95"/>
      <c r="HB94" s="95"/>
      <c r="HC94" s="95"/>
      <c r="HD94" s="95"/>
      <c r="HE94" s="95"/>
      <c r="HF94" s="95"/>
      <c r="HG94" s="95"/>
      <c r="HH94" s="95"/>
      <c r="HI94" s="95"/>
      <c r="HJ94" s="95"/>
      <c r="HK94" s="95"/>
      <c r="HL94" s="95"/>
      <c r="HM94" s="95"/>
      <c r="HN94" s="95"/>
      <c r="HO94" s="95"/>
      <c r="HP94" s="95"/>
      <c r="HQ94" s="95"/>
      <c r="HR94" s="95"/>
      <c r="HS94" s="95"/>
      <c r="HT94" s="95"/>
      <c r="HU94" s="95"/>
      <c r="HV94" s="95"/>
      <c r="HW94" s="95"/>
      <c r="HX94" s="95"/>
      <c r="HY94" s="95"/>
      <c r="HZ94" s="95"/>
      <c r="IA94" s="95"/>
      <c r="IB94" s="95"/>
      <c r="IC94" s="95"/>
      <c r="ID94" s="95"/>
      <c r="IE94" s="95"/>
      <c r="IF94" s="95"/>
      <c r="IG94" s="95"/>
      <c r="IH94" s="95"/>
      <c r="II94" s="95"/>
      <c r="IJ94" s="95"/>
      <c r="IK94" s="95"/>
      <c r="IL94" s="95"/>
      <c r="IM94" s="95"/>
      <c r="IN94" s="95"/>
      <c r="IO94" s="95"/>
      <c r="IP94" s="95"/>
      <c r="IQ94" s="95"/>
      <c r="IR94" s="95"/>
      <c r="IS94" s="95"/>
      <c r="IT94" s="95"/>
      <c r="IU94" s="95"/>
    </row>
    <row r="95" spans="1:255">
      <c r="A95" s="1276">
        <v>27</v>
      </c>
      <c r="B95" s="1193"/>
      <c r="C95" s="1193"/>
      <c r="D95" s="1193"/>
      <c r="E95" s="875"/>
      <c r="F95" s="1192"/>
      <c r="G95" s="1193"/>
      <c r="H95" s="1193"/>
      <c r="I95" s="1193"/>
      <c r="J95" s="1193"/>
      <c r="K95" s="1277"/>
      <c r="L95" s="1277"/>
      <c r="M95" s="936">
        <v>27</v>
      </c>
      <c r="N95" s="1192"/>
      <c r="O95" s="1277"/>
      <c r="P95" s="1277"/>
      <c r="Q95" s="1277"/>
      <c r="R95" s="1277">
        <f t="shared" si="1"/>
        <v>0</v>
      </c>
      <c r="S95" s="936">
        <v>27</v>
      </c>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c r="CK95" s="95"/>
      <c r="CL95" s="95"/>
      <c r="CM95" s="95"/>
      <c r="CN95" s="95"/>
      <c r="CO95" s="95"/>
      <c r="CP95" s="95"/>
      <c r="CQ95" s="95"/>
      <c r="CR95" s="95"/>
      <c r="CS95" s="95"/>
      <c r="CT95" s="95"/>
      <c r="CU95" s="95"/>
      <c r="CV95" s="95"/>
      <c r="CW95" s="95"/>
      <c r="CX95" s="95"/>
      <c r="CY95" s="95"/>
      <c r="CZ95" s="95"/>
      <c r="DA95" s="95"/>
      <c r="DB95" s="95"/>
      <c r="DC95" s="95"/>
      <c r="DD95" s="95"/>
      <c r="DE95" s="95"/>
      <c r="DF95" s="95"/>
      <c r="DG95" s="95"/>
      <c r="DH95" s="95"/>
      <c r="DI95" s="95"/>
      <c r="DJ95" s="95"/>
      <c r="DK95" s="95"/>
      <c r="DL95" s="95"/>
      <c r="DM95" s="95"/>
      <c r="DN95" s="95"/>
      <c r="DO95" s="95"/>
      <c r="DP95" s="95"/>
      <c r="DQ95" s="95"/>
      <c r="DR95" s="95"/>
      <c r="DS95" s="95"/>
      <c r="DT95" s="95"/>
      <c r="DU95" s="95"/>
      <c r="DV95" s="95"/>
      <c r="DW95" s="95"/>
      <c r="DX95" s="95"/>
      <c r="DY95" s="95"/>
      <c r="DZ95" s="95"/>
      <c r="EA95" s="95"/>
      <c r="EB95" s="95"/>
      <c r="EC95" s="95"/>
      <c r="ED95" s="95"/>
      <c r="EE95" s="95"/>
      <c r="EF95" s="95"/>
      <c r="EG95" s="95"/>
      <c r="EH95" s="95"/>
      <c r="EI95" s="95"/>
      <c r="EJ95" s="95"/>
      <c r="EK95" s="95"/>
      <c r="EL95" s="95"/>
      <c r="EM95" s="95"/>
      <c r="EN95" s="95"/>
      <c r="EO95" s="95"/>
      <c r="EP95" s="95"/>
      <c r="EQ95" s="95"/>
      <c r="ER95" s="95"/>
      <c r="ES95" s="95"/>
      <c r="ET95" s="95"/>
      <c r="EU95" s="95"/>
      <c r="EV95" s="95"/>
      <c r="EW95" s="95"/>
      <c r="EX95" s="95"/>
      <c r="EY95" s="95"/>
      <c r="EZ95" s="95"/>
      <c r="FA95" s="95"/>
      <c r="FB95" s="95"/>
      <c r="FC95" s="95"/>
      <c r="FD95" s="95"/>
      <c r="FE95" s="95"/>
      <c r="FF95" s="95"/>
      <c r="FG95" s="95"/>
      <c r="FH95" s="95"/>
      <c r="FI95" s="95"/>
      <c r="FJ95" s="95"/>
      <c r="FK95" s="95"/>
      <c r="FL95" s="95"/>
      <c r="FM95" s="95"/>
      <c r="FN95" s="95"/>
      <c r="FO95" s="95"/>
      <c r="FP95" s="95"/>
      <c r="FQ95" s="95"/>
      <c r="FR95" s="95"/>
      <c r="FS95" s="95"/>
      <c r="FT95" s="95"/>
      <c r="FU95" s="95"/>
      <c r="FV95" s="95"/>
      <c r="FW95" s="95"/>
      <c r="FX95" s="95"/>
      <c r="FY95" s="95"/>
      <c r="FZ95" s="95"/>
      <c r="GA95" s="95"/>
      <c r="GB95" s="95"/>
      <c r="GC95" s="95"/>
      <c r="GD95" s="95"/>
      <c r="GE95" s="95"/>
      <c r="GF95" s="95"/>
      <c r="GG95" s="95"/>
      <c r="GH95" s="95"/>
      <c r="GI95" s="95"/>
      <c r="GJ95" s="95"/>
      <c r="GK95" s="95"/>
      <c r="GL95" s="95"/>
      <c r="GM95" s="95"/>
      <c r="GN95" s="95"/>
      <c r="GO95" s="95"/>
      <c r="GP95" s="95"/>
      <c r="GQ95" s="95"/>
      <c r="GR95" s="95"/>
      <c r="GS95" s="95"/>
      <c r="GT95" s="95"/>
      <c r="GU95" s="95"/>
      <c r="GV95" s="95"/>
      <c r="GW95" s="95"/>
      <c r="GX95" s="95"/>
      <c r="GY95" s="95"/>
      <c r="GZ95" s="95"/>
      <c r="HA95" s="95"/>
      <c r="HB95" s="95"/>
      <c r="HC95" s="95"/>
      <c r="HD95" s="95"/>
      <c r="HE95" s="95"/>
      <c r="HF95" s="95"/>
      <c r="HG95" s="95"/>
      <c r="HH95" s="95"/>
      <c r="HI95" s="95"/>
      <c r="HJ95" s="95"/>
      <c r="HK95" s="95"/>
      <c r="HL95" s="95"/>
      <c r="HM95" s="95"/>
      <c r="HN95" s="95"/>
      <c r="HO95" s="95"/>
      <c r="HP95" s="95"/>
      <c r="HQ95" s="95"/>
      <c r="HR95" s="95"/>
      <c r="HS95" s="95"/>
      <c r="HT95" s="95"/>
      <c r="HU95" s="95"/>
      <c r="HV95" s="95"/>
      <c r="HW95" s="95"/>
      <c r="HX95" s="95"/>
      <c r="HY95" s="95"/>
      <c r="HZ95" s="95"/>
      <c r="IA95" s="95"/>
      <c r="IB95" s="95"/>
      <c r="IC95" s="95"/>
      <c r="ID95" s="95"/>
      <c r="IE95" s="95"/>
      <c r="IF95" s="95"/>
      <c r="IG95" s="95"/>
      <c r="IH95" s="95"/>
      <c r="II95" s="95"/>
      <c r="IJ95" s="95"/>
      <c r="IK95" s="95"/>
      <c r="IL95" s="95"/>
      <c r="IM95" s="95"/>
      <c r="IN95" s="95"/>
      <c r="IO95" s="95"/>
      <c r="IP95" s="95"/>
      <c r="IQ95" s="95"/>
      <c r="IR95" s="95"/>
      <c r="IS95" s="95"/>
      <c r="IT95" s="95"/>
      <c r="IU95" s="95"/>
    </row>
    <row r="96" spans="1:255">
      <c r="A96" s="1276">
        <v>28</v>
      </c>
      <c r="B96" s="1193"/>
      <c r="C96" s="1193"/>
      <c r="D96" s="1193"/>
      <c r="E96" s="875"/>
      <c r="F96" s="1192"/>
      <c r="G96" s="1193"/>
      <c r="H96" s="1193"/>
      <c r="I96" s="1193"/>
      <c r="J96" s="1193"/>
      <c r="K96" s="1277"/>
      <c r="L96" s="1277"/>
      <c r="M96" s="936">
        <v>28</v>
      </c>
      <c r="N96" s="1192"/>
      <c r="O96" s="1277"/>
      <c r="P96" s="1277"/>
      <c r="Q96" s="1277"/>
      <c r="R96" s="1277">
        <f t="shared" si="1"/>
        <v>0</v>
      </c>
      <c r="S96" s="936">
        <v>28</v>
      </c>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95"/>
      <c r="EA96" s="95"/>
      <c r="EB96" s="95"/>
      <c r="EC96" s="95"/>
      <c r="ED96" s="95"/>
      <c r="EE96" s="95"/>
      <c r="EF96" s="95"/>
      <c r="EG96" s="95"/>
      <c r="EH96" s="95"/>
      <c r="EI96" s="95"/>
      <c r="EJ96" s="95"/>
      <c r="EK96" s="95"/>
      <c r="EL96" s="95"/>
      <c r="EM96" s="95"/>
      <c r="EN96" s="95"/>
      <c r="EO96" s="95"/>
      <c r="EP96" s="95"/>
      <c r="EQ96" s="95"/>
      <c r="ER96" s="95"/>
      <c r="ES96" s="95"/>
      <c r="ET96" s="95"/>
      <c r="EU96" s="95"/>
      <c r="EV96" s="95"/>
      <c r="EW96" s="95"/>
      <c r="EX96" s="95"/>
      <c r="EY96" s="95"/>
      <c r="EZ96" s="95"/>
      <c r="FA96" s="95"/>
      <c r="FB96" s="95"/>
      <c r="FC96" s="95"/>
      <c r="FD96" s="95"/>
      <c r="FE96" s="95"/>
      <c r="FF96" s="95"/>
      <c r="FG96" s="95"/>
      <c r="FH96" s="95"/>
      <c r="FI96" s="95"/>
      <c r="FJ96" s="95"/>
      <c r="FK96" s="95"/>
      <c r="FL96" s="95"/>
      <c r="FM96" s="95"/>
      <c r="FN96" s="95"/>
      <c r="FO96" s="95"/>
      <c r="FP96" s="95"/>
      <c r="FQ96" s="95"/>
      <c r="FR96" s="95"/>
      <c r="FS96" s="95"/>
      <c r="FT96" s="95"/>
      <c r="FU96" s="95"/>
      <c r="FV96" s="95"/>
      <c r="FW96" s="95"/>
      <c r="FX96" s="95"/>
      <c r="FY96" s="95"/>
      <c r="FZ96" s="95"/>
      <c r="GA96" s="95"/>
      <c r="GB96" s="95"/>
      <c r="GC96" s="95"/>
      <c r="GD96" s="95"/>
      <c r="GE96" s="95"/>
      <c r="GF96" s="95"/>
      <c r="GG96" s="95"/>
      <c r="GH96" s="95"/>
      <c r="GI96" s="95"/>
      <c r="GJ96" s="95"/>
      <c r="GK96" s="95"/>
      <c r="GL96" s="95"/>
      <c r="GM96" s="95"/>
      <c r="GN96" s="95"/>
      <c r="GO96" s="95"/>
      <c r="GP96" s="95"/>
      <c r="GQ96" s="95"/>
      <c r="GR96" s="95"/>
      <c r="GS96" s="95"/>
      <c r="GT96" s="95"/>
      <c r="GU96" s="95"/>
      <c r="GV96" s="95"/>
      <c r="GW96" s="95"/>
      <c r="GX96" s="95"/>
      <c r="GY96" s="95"/>
      <c r="GZ96" s="95"/>
      <c r="HA96" s="95"/>
      <c r="HB96" s="95"/>
      <c r="HC96" s="95"/>
      <c r="HD96" s="95"/>
      <c r="HE96" s="95"/>
      <c r="HF96" s="95"/>
      <c r="HG96" s="95"/>
      <c r="HH96" s="95"/>
      <c r="HI96" s="95"/>
      <c r="HJ96" s="95"/>
      <c r="HK96" s="95"/>
      <c r="HL96" s="95"/>
      <c r="HM96" s="95"/>
      <c r="HN96" s="95"/>
      <c r="HO96" s="95"/>
      <c r="HP96" s="95"/>
      <c r="HQ96" s="95"/>
      <c r="HR96" s="95"/>
      <c r="HS96" s="95"/>
      <c r="HT96" s="95"/>
      <c r="HU96" s="95"/>
      <c r="HV96" s="95"/>
      <c r="HW96" s="95"/>
      <c r="HX96" s="95"/>
      <c r="HY96" s="95"/>
      <c r="HZ96" s="95"/>
      <c r="IA96" s="95"/>
      <c r="IB96" s="95"/>
      <c r="IC96" s="95"/>
      <c r="ID96" s="95"/>
      <c r="IE96" s="95"/>
      <c r="IF96" s="95"/>
      <c r="IG96" s="95"/>
      <c r="IH96" s="95"/>
      <c r="II96" s="95"/>
      <c r="IJ96" s="95"/>
      <c r="IK96" s="95"/>
      <c r="IL96" s="95"/>
      <c r="IM96" s="95"/>
      <c r="IN96" s="95"/>
      <c r="IO96" s="95"/>
      <c r="IP96" s="95"/>
      <c r="IQ96" s="95"/>
      <c r="IR96" s="95"/>
      <c r="IS96" s="95"/>
      <c r="IT96" s="95"/>
      <c r="IU96" s="95"/>
    </row>
    <row r="97" spans="1:255">
      <c r="A97" s="1276">
        <v>29</v>
      </c>
      <c r="B97" s="1193"/>
      <c r="C97" s="1193"/>
      <c r="D97" s="1193"/>
      <c r="E97" s="875"/>
      <c r="F97" s="1192"/>
      <c r="G97" s="1193"/>
      <c r="H97" s="1193"/>
      <c r="I97" s="1193"/>
      <c r="J97" s="1193"/>
      <c r="K97" s="1277"/>
      <c r="L97" s="1277"/>
      <c r="M97" s="936">
        <v>29</v>
      </c>
      <c r="N97" s="1192"/>
      <c r="O97" s="1277"/>
      <c r="P97" s="1277"/>
      <c r="Q97" s="1277"/>
      <c r="R97" s="1277">
        <f t="shared" si="1"/>
        <v>0</v>
      </c>
      <c r="S97" s="936">
        <v>29</v>
      </c>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c r="CK97" s="95"/>
      <c r="CL97" s="95"/>
      <c r="CM97" s="95"/>
      <c r="CN97" s="95"/>
      <c r="CO97" s="95"/>
      <c r="CP97" s="95"/>
      <c r="CQ97" s="95"/>
      <c r="CR97" s="95"/>
      <c r="CS97" s="95"/>
      <c r="CT97" s="95"/>
      <c r="CU97" s="95"/>
      <c r="CV97" s="95"/>
      <c r="CW97" s="95"/>
      <c r="CX97" s="95"/>
      <c r="CY97" s="95"/>
      <c r="CZ97" s="95"/>
      <c r="DA97" s="95"/>
      <c r="DB97" s="95"/>
      <c r="DC97" s="95"/>
      <c r="DD97" s="95"/>
      <c r="DE97" s="95"/>
      <c r="DF97" s="95"/>
      <c r="DG97" s="95"/>
      <c r="DH97" s="95"/>
      <c r="DI97" s="95"/>
      <c r="DJ97" s="95"/>
      <c r="DK97" s="95"/>
      <c r="DL97" s="95"/>
      <c r="DM97" s="95"/>
      <c r="DN97" s="95"/>
      <c r="DO97" s="95"/>
      <c r="DP97" s="95"/>
      <c r="DQ97" s="95"/>
      <c r="DR97" s="95"/>
      <c r="DS97" s="95"/>
      <c r="DT97" s="95"/>
      <c r="DU97" s="95"/>
      <c r="DV97" s="95"/>
      <c r="DW97" s="95"/>
      <c r="DX97" s="95"/>
      <c r="DY97" s="95"/>
      <c r="DZ97" s="95"/>
      <c r="EA97" s="95"/>
      <c r="EB97" s="95"/>
      <c r="EC97" s="95"/>
      <c r="ED97" s="95"/>
      <c r="EE97" s="95"/>
      <c r="EF97" s="95"/>
      <c r="EG97" s="95"/>
      <c r="EH97" s="95"/>
      <c r="EI97" s="95"/>
      <c r="EJ97" s="95"/>
      <c r="EK97" s="95"/>
      <c r="EL97" s="95"/>
      <c r="EM97" s="95"/>
      <c r="EN97" s="95"/>
      <c r="EO97" s="95"/>
      <c r="EP97" s="95"/>
      <c r="EQ97" s="95"/>
      <c r="ER97" s="95"/>
      <c r="ES97" s="95"/>
      <c r="ET97" s="95"/>
      <c r="EU97" s="95"/>
      <c r="EV97" s="95"/>
      <c r="EW97" s="95"/>
      <c r="EX97" s="95"/>
      <c r="EY97" s="95"/>
      <c r="EZ97" s="95"/>
      <c r="FA97" s="95"/>
      <c r="FB97" s="95"/>
      <c r="FC97" s="95"/>
      <c r="FD97" s="95"/>
      <c r="FE97" s="95"/>
      <c r="FF97" s="95"/>
      <c r="FG97" s="95"/>
      <c r="FH97" s="95"/>
      <c r="FI97" s="95"/>
      <c r="FJ97" s="95"/>
      <c r="FK97" s="95"/>
      <c r="FL97" s="95"/>
      <c r="FM97" s="95"/>
      <c r="FN97" s="95"/>
      <c r="FO97" s="95"/>
      <c r="FP97" s="95"/>
      <c r="FQ97" s="95"/>
      <c r="FR97" s="95"/>
      <c r="FS97" s="95"/>
      <c r="FT97" s="95"/>
      <c r="FU97" s="95"/>
      <c r="FV97" s="95"/>
      <c r="FW97" s="95"/>
      <c r="FX97" s="95"/>
      <c r="FY97" s="95"/>
      <c r="FZ97" s="95"/>
      <c r="GA97" s="95"/>
      <c r="GB97" s="95"/>
      <c r="GC97" s="95"/>
      <c r="GD97" s="95"/>
      <c r="GE97" s="95"/>
      <c r="GF97" s="95"/>
      <c r="GG97" s="95"/>
      <c r="GH97" s="95"/>
      <c r="GI97" s="95"/>
      <c r="GJ97" s="95"/>
      <c r="GK97" s="95"/>
      <c r="GL97" s="95"/>
      <c r="GM97" s="95"/>
      <c r="GN97" s="95"/>
      <c r="GO97" s="95"/>
      <c r="GP97" s="95"/>
      <c r="GQ97" s="95"/>
      <c r="GR97" s="95"/>
      <c r="GS97" s="95"/>
      <c r="GT97" s="95"/>
      <c r="GU97" s="95"/>
      <c r="GV97" s="95"/>
      <c r="GW97" s="95"/>
      <c r="GX97" s="95"/>
      <c r="GY97" s="95"/>
      <c r="GZ97" s="95"/>
      <c r="HA97" s="95"/>
      <c r="HB97" s="95"/>
      <c r="HC97" s="95"/>
      <c r="HD97" s="95"/>
      <c r="HE97" s="95"/>
      <c r="HF97" s="95"/>
      <c r="HG97" s="95"/>
      <c r="HH97" s="95"/>
      <c r="HI97" s="95"/>
      <c r="HJ97" s="95"/>
      <c r="HK97" s="95"/>
      <c r="HL97" s="95"/>
      <c r="HM97" s="95"/>
      <c r="HN97" s="95"/>
      <c r="HO97" s="95"/>
      <c r="HP97" s="95"/>
      <c r="HQ97" s="95"/>
      <c r="HR97" s="95"/>
      <c r="HS97" s="95"/>
      <c r="HT97" s="95"/>
      <c r="HU97" s="95"/>
      <c r="HV97" s="95"/>
      <c r="HW97" s="95"/>
      <c r="HX97" s="95"/>
      <c r="HY97" s="95"/>
      <c r="HZ97" s="95"/>
      <c r="IA97" s="95"/>
      <c r="IB97" s="95"/>
      <c r="IC97" s="95"/>
      <c r="ID97" s="95"/>
      <c r="IE97" s="95"/>
      <c r="IF97" s="95"/>
      <c r="IG97" s="95"/>
      <c r="IH97" s="95"/>
      <c r="II97" s="95"/>
      <c r="IJ97" s="95"/>
      <c r="IK97" s="95"/>
      <c r="IL97" s="95"/>
      <c r="IM97" s="95"/>
      <c r="IN97" s="95"/>
      <c r="IO97" s="95"/>
      <c r="IP97" s="95"/>
      <c r="IQ97" s="95"/>
      <c r="IR97" s="95"/>
      <c r="IS97" s="95"/>
      <c r="IT97" s="95"/>
      <c r="IU97" s="95"/>
    </row>
    <row r="98" spans="1:255">
      <c r="A98" s="1276">
        <v>30</v>
      </c>
      <c r="B98" s="1193"/>
      <c r="C98" s="1193"/>
      <c r="D98" s="1193"/>
      <c r="E98" s="875"/>
      <c r="F98" s="1192"/>
      <c r="G98" s="1193"/>
      <c r="H98" s="1193"/>
      <c r="I98" s="1193"/>
      <c r="J98" s="1193"/>
      <c r="K98" s="1277"/>
      <c r="L98" s="1277"/>
      <c r="M98" s="936">
        <v>30</v>
      </c>
      <c r="N98" s="1192"/>
      <c r="O98" s="1277"/>
      <c r="P98" s="1277"/>
      <c r="Q98" s="1277"/>
      <c r="R98" s="1277">
        <f t="shared" si="1"/>
        <v>0</v>
      </c>
      <c r="S98" s="936">
        <v>30</v>
      </c>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c r="CK98" s="95"/>
      <c r="CL98" s="95"/>
      <c r="CM98" s="95"/>
      <c r="CN98" s="95"/>
      <c r="CO98" s="95"/>
      <c r="CP98" s="95"/>
      <c r="CQ98" s="95"/>
      <c r="CR98" s="95"/>
      <c r="CS98" s="95"/>
      <c r="CT98" s="95"/>
      <c r="CU98" s="95"/>
      <c r="CV98" s="95"/>
      <c r="CW98" s="95"/>
      <c r="CX98" s="95"/>
      <c r="CY98" s="95"/>
      <c r="CZ98" s="95"/>
      <c r="DA98" s="95"/>
      <c r="DB98" s="95"/>
      <c r="DC98" s="95"/>
      <c r="DD98" s="95"/>
      <c r="DE98" s="95"/>
      <c r="DF98" s="95"/>
      <c r="DG98" s="95"/>
      <c r="DH98" s="95"/>
      <c r="DI98" s="95"/>
      <c r="DJ98" s="95"/>
      <c r="DK98" s="95"/>
      <c r="DL98" s="95"/>
      <c r="DM98" s="95"/>
      <c r="DN98" s="95"/>
      <c r="DO98" s="95"/>
      <c r="DP98" s="95"/>
      <c r="DQ98" s="95"/>
      <c r="DR98" s="95"/>
      <c r="DS98" s="95"/>
      <c r="DT98" s="95"/>
      <c r="DU98" s="95"/>
      <c r="DV98" s="95"/>
      <c r="DW98" s="95"/>
      <c r="DX98" s="95"/>
      <c r="DY98" s="95"/>
      <c r="DZ98" s="95"/>
      <c r="EA98" s="95"/>
      <c r="EB98" s="95"/>
      <c r="EC98" s="95"/>
      <c r="ED98" s="95"/>
      <c r="EE98" s="95"/>
      <c r="EF98" s="95"/>
      <c r="EG98" s="95"/>
      <c r="EH98" s="95"/>
      <c r="EI98" s="95"/>
      <c r="EJ98" s="95"/>
      <c r="EK98" s="95"/>
      <c r="EL98" s="95"/>
      <c r="EM98" s="95"/>
      <c r="EN98" s="95"/>
      <c r="EO98" s="95"/>
      <c r="EP98" s="95"/>
      <c r="EQ98" s="95"/>
      <c r="ER98" s="95"/>
      <c r="ES98" s="95"/>
      <c r="ET98" s="95"/>
      <c r="EU98" s="95"/>
      <c r="EV98" s="95"/>
      <c r="EW98" s="95"/>
      <c r="EX98" s="95"/>
      <c r="EY98" s="95"/>
      <c r="EZ98" s="95"/>
      <c r="FA98" s="95"/>
      <c r="FB98" s="95"/>
      <c r="FC98" s="95"/>
      <c r="FD98" s="95"/>
      <c r="FE98" s="95"/>
      <c r="FF98" s="95"/>
      <c r="FG98" s="95"/>
      <c r="FH98" s="95"/>
      <c r="FI98" s="95"/>
      <c r="FJ98" s="95"/>
      <c r="FK98" s="95"/>
      <c r="FL98" s="95"/>
      <c r="FM98" s="95"/>
      <c r="FN98" s="95"/>
      <c r="FO98" s="95"/>
      <c r="FP98" s="95"/>
      <c r="FQ98" s="95"/>
      <c r="FR98" s="95"/>
      <c r="FS98" s="95"/>
      <c r="FT98" s="95"/>
      <c r="FU98" s="95"/>
      <c r="FV98" s="95"/>
      <c r="FW98" s="95"/>
      <c r="FX98" s="95"/>
      <c r="FY98" s="95"/>
      <c r="FZ98" s="95"/>
      <c r="GA98" s="95"/>
      <c r="GB98" s="95"/>
      <c r="GC98" s="95"/>
      <c r="GD98" s="95"/>
      <c r="GE98" s="95"/>
      <c r="GF98" s="95"/>
      <c r="GG98" s="95"/>
      <c r="GH98" s="95"/>
      <c r="GI98" s="95"/>
      <c r="GJ98" s="95"/>
      <c r="GK98" s="95"/>
      <c r="GL98" s="95"/>
      <c r="GM98" s="95"/>
      <c r="GN98" s="95"/>
      <c r="GO98" s="95"/>
      <c r="GP98" s="95"/>
      <c r="GQ98" s="95"/>
      <c r="GR98" s="95"/>
      <c r="GS98" s="95"/>
      <c r="GT98" s="95"/>
      <c r="GU98" s="95"/>
      <c r="GV98" s="95"/>
      <c r="GW98" s="95"/>
      <c r="GX98" s="95"/>
      <c r="GY98" s="95"/>
      <c r="GZ98" s="95"/>
      <c r="HA98" s="95"/>
      <c r="HB98" s="95"/>
      <c r="HC98" s="95"/>
      <c r="HD98" s="95"/>
      <c r="HE98" s="95"/>
      <c r="HF98" s="95"/>
      <c r="HG98" s="95"/>
      <c r="HH98" s="95"/>
      <c r="HI98" s="95"/>
      <c r="HJ98" s="95"/>
      <c r="HK98" s="95"/>
      <c r="HL98" s="95"/>
      <c r="HM98" s="95"/>
      <c r="HN98" s="95"/>
      <c r="HO98" s="95"/>
      <c r="HP98" s="95"/>
      <c r="HQ98" s="95"/>
      <c r="HR98" s="95"/>
      <c r="HS98" s="95"/>
      <c r="HT98" s="95"/>
      <c r="HU98" s="95"/>
      <c r="HV98" s="95"/>
      <c r="HW98" s="95"/>
      <c r="HX98" s="95"/>
      <c r="HY98" s="95"/>
      <c r="HZ98" s="95"/>
      <c r="IA98" s="95"/>
      <c r="IB98" s="95"/>
      <c r="IC98" s="95"/>
      <c r="ID98" s="95"/>
      <c r="IE98" s="95"/>
      <c r="IF98" s="95"/>
      <c r="IG98" s="95"/>
      <c r="IH98" s="95"/>
      <c r="II98" s="95"/>
      <c r="IJ98" s="95"/>
      <c r="IK98" s="95"/>
      <c r="IL98" s="95"/>
      <c r="IM98" s="95"/>
      <c r="IN98" s="95"/>
      <c r="IO98" s="95"/>
      <c r="IP98" s="95"/>
      <c r="IQ98" s="95"/>
      <c r="IR98" s="95"/>
      <c r="IS98" s="95"/>
      <c r="IT98" s="95"/>
      <c r="IU98" s="95"/>
    </row>
    <row r="99" spans="1:255">
      <c r="A99" s="1276">
        <v>31</v>
      </c>
      <c r="B99" s="1193"/>
      <c r="C99" s="1193"/>
      <c r="D99" s="1193"/>
      <c r="E99" s="875"/>
      <c r="F99" s="1192"/>
      <c r="G99" s="1193"/>
      <c r="H99" s="1193"/>
      <c r="I99" s="1193"/>
      <c r="J99" s="1193"/>
      <c r="K99" s="1277"/>
      <c r="L99" s="1277"/>
      <c r="M99" s="936">
        <v>31</v>
      </c>
      <c r="N99" s="1192"/>
      <c r="O99" s="1277"/>
      <c r="P99" s="1277"/>
      <c r="Q99" s="1277"/>
      <c r="R99" s="1277">
        <f t="shared" si="1"/>
        <v>0</v>
      </c>
      <c r="S99" s="936">
        <v>31</v>
      </c>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c r="CK99" s="95"/>
      <c r="CL99" s="95"/>
      <c r="CM99" s="95"/>
      <c r="CN99" s="95"/>
      <c r="CO99" s="95"/>
      <c r="CP99" s="95"/>
      <c r="CQ99" s="95"/>
      <c r="CR99" s="95"/>
      <c r="CS99" s="95"/>
      <c r="CT99" s="95"/>
      <c r="CU99" s="95"/>
      <c r="CV99" s="95"/>
      <c r="CW99" s="95"/>
      <c r="CX99" s="95"/>
      <c r="CY99" s="95"/>
      <c r="CZ99" s="95"/>
      <c r="DA99" s="95"/>
      <c r="DB99" s="95"/>
      <c r="DC99" s="95"/>
      <c r="DD99" s="95"/>
      <c r="DE99" s="95"/>
      <c r="DF99" s="95"/>
      <c r="DG99" s="95"/>
      <c r="DH99" s="95"/>
      <c r="DI99" s="95"/>
      <c r="DJ99" s="95"/>
      <c r="DK99" s="95"/>
      <c r="DL99" s="95"/>
      <c r="DM99" s="95"/>
      <c r="DN99" s="95"/>
      <c r="DO99" s="95"/>
      <c r="DP99" s="95"/>
      <c r="DQ99" s="95"/>
      <c r="DR99" s="95"/>
      <c r="DS99" s="95"/>
      <c r="DT99" s="95"/>
      <c r="DU99" s="95"/>
      <c r="DV99" s="95"/>
      <c r="DW99" s="95"/>
      <c r="DX99" s="95"/>
      <c r="DY99" s="95"/>
      <c r="DZ99" s="95"/>
      <c r="EA99" s="95"/>
      <c r="EB99" s="95"/>
      <c r="EC99" s="95"/>
      <c r="ED99" s="95"/>
      <c r="EE99" s="95"/>
      <c r="EF99" s="95"/>
      <c r="EG99" s="95"/>
      <c r="EH99" s="95"/>
      <c r="EI99" s="95"/>
      <c r="EJ99" s="95"/>
      <c r="EK99" s="95"/>
      <c r="EL99" s="95"/>
      <c r="EM99" s="95"/>
      <c r="EN99" s="95"/>
      <c r="EO99" s="95"/>
      <c r="EP99" s="95"/>
      <c r="EQ99" s="95"/>
      <c r="ER99" s="95"/>
      <c r="ES99" s="95"/>
      <c r="ET99" s="95"/>
      <c r="EU99" s="95"/>
      <c r="EV99" s="95"/>
      <c r="EW99" s="95"/>
      <c r="EX99" s="95"/>
      <c r="EY99" s="95"/>
      <c r="EZ99" s="95"/>
      <c r="FA99" s="95"/>
      <c r="FB99" s="95"/>
      <c r="FC99" s="95"/>
      <c r="FD99" s="95"/>
      <c r="FE99" s="95"/>
      <c r="FF99" s="95"/>
      <c r="FG99" s="95"/>
      <c r="FH99" s="95"/>
      <c r="FI99" s="95"/>
      <c r="FJ99" s="95"/>
      <c r="FK99" s="95"/>
      <c r="FL99" s="95"/>
      <c r="FM99" s="95"/>
      <c r="FN99" s="95"/>
      <c r="FO99" s="95"/>
      <c r="FP99" s="95"/>
      <c r="FQ99" s="95"/>
      <c r="FR99" s="95"/>
      <c r="FS99" s="95"/>
      <c r="FT99" s="95"/>
      <c r="FU99" s="95"/>
      <c r="FV99" s="95"/>
      <c r="FW99" s="95"/>
      <c r="FX99" s="95"/>
      <c r="FY99" s="95"/>
      <c r="FZ99" s="95"/>
      <c r="GA99" s="95"/>
      <c r="GB99" s="95"/>
      <c r="GC99" s="95"/>
      <c r="GD99" s="95"/>
      <c r="GE99" s="95"/>
      <c r="GF99" s="95"/>
      <c r="GG99" s="95"/>
      <c r="GH99" s="95"/>
      <c r="GI99" s="95"/>
      <c r="GJ99" s="95"/>
      <c r="GK99" s="95"/>
      <c r="GL99" s="95"/>
      <c r="GM99" s="95"/>
      <c r="GN99" s="95"/>
      <c r="GO99" s="95"/>
      <c r="GP99" s="95"/>
      <c r="GQ99" s="95"/>
      <c r="GR99" s="95"/>
      <c r="GS99" s="95"/>
      <c r="GT99" s="95"/>
      <c r="GU99" s="95"/>
      <c r="GV99" s="95"/>
      <c r="GW99" s="95"/>
      <c r="GX99" s="95"/>
      <c r="GY99" s="95"/>
      <c r="GZ99" s="95"/>
      <c r="HA99" s="95"/>
      <c r="HB99" s="95"/>
      <c r="HC99" s="95"/>
      <c r="HD99" s="95"/>
      <c r="HE99" s="95"/>
      <c r="HF99" s="95"/>
      <c r="HG99" s="95"/>
      <c r="HH99" s="95"/>
      <c r="HI99" s="95"/>
      <c r="HJ99" s="95"/>
      <c r="HK99" s="95"/>
      <c r="HL99" s="95"/>
      <c r="HM99" s="95"/>
      <c r="HN99" s="95"/>
      <c r="HO99" s="95"/>
      <c r="HP99" s="95"/>
      <c r="HQ99" s="95"/>
      <c r="HR99" s="95"/>
      <c r="HS99" s="95"/>
      <c r="HT99" s="95"/>
      <c r="HU99" s="95"/>
      <c r="HV99" s="95"/>
      <c r="HW99" s="95"/>
      <c r="HX99" s="95"/>
      <c r="HY99" s="95"/>
      <c r="HZ99" s="95"/>
      <c r="IA99" s="95"/>
      <c r="IB99" s="95"/>
      <c r="IC99" s="95"/>
      <c r="ID99" s="95"/>
      <c r="IE99" s="95"/>
      <c r="IF99" s="95"/>
      <c r="IG99" s="95"/>
      <c r="IH99" s="95"/>
      <c r="II99" s="95"/>
      <c r="IJ99" s="95"/>
      <c r="IK99" s="95"/>
      <c r="IL99" s="95"/>
      <c r="IM99" s="95"/>
      <c r="IN99" s="95"/>
      <c r="IO99" s="95"/>
      <c r="IP99" s="95"/>
      <c r="IQ99" s="95"/>
      <c r="IR99" s="95"/>
      <c r="IS99" s="95"/>
      <c r="IT99" s="95"/>
      <c r="IU99" s="95"/>
    </row>
    <row r="100" spans="1:255">
      <c r="A100" s="1276">
        <v>32</v>
      </c>
      <c r="B100" s="1193"/>
      <c r="C100" s="1193"/>
      <c r="D100" s="1193"/>
      <c r="E100" s="875"/>
      <c r="F100" s="1192"/>
      <c r="G100" s="1193"/>
      <c r="H100" s="1193"/>
      <c r="I100" s="1193"/>
      <c r="J100" s="1193"/>
      <c r="K100" s="1277"/>
      <c r="L100" s="1277"/>
      <c r="M100" s="936">
        <v>32</v>
      </c>
      <c r="N100" s="1192"/>
      <c r="O100" s="1277"/>
      <c r="P100" s="1277"/>
      <c r="Q100" s="1277"/>
      <c r="R100" s="1277">
        <f t="shared" si="1"/>
        <v>0</v>
      </c>
      <c r="S100" s="936">
        <v>32</v>
      </c>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c r="CK100" s="95"/>
      <c r="CL100" s="95"/>
      <c r="CM100" s="95"/>
      <c r="CN100" s="95"/>
      <c r="CO100" s="95"/>
      <c r="CP100" s="95"/>
      <c r="CQ100" s="95"/>
      <c r="CR100" s="95"/>
      <c r="CS100" s="95"/>
      <c r="CT100" s="95"/>
      <c r="CU100" s="95"/>
      <c r="CV100" s="95"/>
      <c r="CW100" s="95"/>
      <c r="CX100" s="95"/>
      <c r="CY100" s="95"/>
      <c r="CZ100" s="95"/>
      <c r="DA100" s="95"/>
      <c r="DB100" s="95"/>
      <c r="DC100" s="95"/>
      <c r="DD100" s="95"/>
      <c r="DE100" s="95"/>
      <c r="DF100" s="95"/>
      <c r="DG100" s="95"/>
      <c r="DH100" s="95"/>
      <c r="DI100" s="95"/>
      <c r="DJ100" s="95"/>
      <c r="DK100" s="95"/>
      <c r="DL100" s="95"/>
      <c r="DM100" s="95"/>
      <c r="DN100" s="95"/>
      <c r="DO100" s="95"/>
      <c r="DP100" s="95"/>
      <c r="DQ100" s="95"/>
      <c r="DR100" s="95"/>
      <c r="DS100" s="95"/>
      <c r="DT100" s="95"/>
      <c r="DU100" s="95"/>
      <c r="DV100" s="95"/>
      <c r="DW100" s="95"/>
      <c r="DX100" s="95"/>
      <c r="DY100" s="95"/>
      <c r="DZ100" s="95"/>
      <c r="EA100" s="95"/>
      <c r="EB100" s="95"/>
      <c r="EC100" s="95"/>
      <c r="ED100" s="95"/>
      <c r="EE100" s="95"/>
      <c r="EF100" s="95"/>
      <c r="EG100" s="95"/>
      <c r="EH100" s="95"/>
      <c r="EI100" s="95"/>
      <c r="EJ100" s="95"/>
      <c r="EK100" s="95"/>
      <c r="EL100" s="95"/>
      <c r="EM100" s="95"/>
      <c r="EN100" s="95"/>
      <c r="EO100" s="95"/>
      <c r="EP100" s="95"/>
      <c r="EQ100" s="95"/>
      <c r="ER100" s="95"/>
      <c r="ES100" s="95"/>
      <c r="ET100" s="95"/>
      <c r="EU100" s="95"/>
      <c r="EV100" s="95"/>
      <c r="EW100" s="95"/>
      <c r="EX100" s="95"/>
      <c r="EY100" s="95"/>
      <c r="EZ100" s="95"/>
      <c r="FA100" s="95"/>
      <c r="FB100" s="95"/>
      <c r="FC100" s="95"/>
      <c r="FD100" s="95"/>
      <c r="FE100" s="95"/>
      <c r="FF100" s="95"/>
      <c r="FG100" s="95"/>
      <c r="FH100" s="95"/>
      <c r="FI100" s="95"/>
      <c r="FJ100" s="95"/>
      <c r="FK100" s="95"/>
      <c r="FL100" s="95"/>
      <c r="FM100" s="95"/>
      <c r="FN100" s="95"/>
      <c r="FO100" s="95"/>
      <c r="FP100" s="95"/>
      <c r="FQ100" s="95"/>
      <c r="FR100" s="95"/>
      <c r="FS100" s="95"/>
      <c r="FT100" s="95"/>
      <c r="FU100" s="95"/>
      <c r="FV100" s="95"/>
      <c r="FW100" s="95"/>
      <c r="FX100" s="95"/>
      <c r="FY100" s="95"/>
      <c r="FZ100" s="95"/>
      <c r="GA100" s="95"/>
      <c r="GB100" s="95"/>
      <c r="GC100" s="95"/>
      <c r="GD100" s="95"/>
      <c r="GE100" s="95"/>
      <c r="GF100" s="95"/>
      <c r="GG100" s="95"/>
      <c r="GH100" s="95"/>
      <c r="GI100" s="95"/>
      <c r="GJ100" s="95"/>
      <c r="GK100" s="95"/>
      <c r="GL100" s="95"/>
      <c r="GM100" s="95"/>
      <c r="GN100" s="95"/>
      <c r="GO100" s="95"/>
      <c r="GP100" s="95"/>
      <c r="GQ100" s="95"/>
      <c r="GR100" s="95"/>
      <c r="GS100" s="95"/>
      <c r="GT100" s="95"/>
      <c r="GU100" s="95"/>
      <c r="GV100" s="95"/>
      <c r="GW100" s="95"/>
      <c r="GX100" s="95"/>
      <c r="GY100" s="95"/>
      <c r="GZ100" s="95"/>
      <c r="HA100" s="95"/>
      <c r="HB100" s="95"/>
      <c r="HC100" s="95"/>
      <c r="HD100" s="95"/>
      <c r="HE100" s="95"/>
      <c r="HF100" s="95"/>
      <c r="HG100" s="95"/>
      <c r="HH100" s="95"/>
      <c r="HI100" s="95"/>
      <c r="HJ100" s="95"/>
      <c r="HK100" s="95"/>
      <c r="HL100" s="95"/>
      <c r="HM100" s="95"/>
      <c r="HN100" s="95"/>
      <c r="HO100" s="95"/>
      <c r="HP100" s="95"/>
      <c r="HQ100" s="95"/>
      <c r="HR100" s="95"/>
      <c r="HS100" s="95"/>
      <c r="HT100" s="95"/>
      <c r="HU100" s="95"/>
      <c r="HV100" s="95"/>
      <c r="HW100" s="95"/>
      <c r="HX100" s="95"/>
      <c r="HY100" s="95"/>
      <c r="HZ100" s="95"/>
      <c r="IA100" s="95"/>
      <c r="IB100" s="95"/>
      <c r="IC100" s="95"/>
      <c r="ID100" s="95"/>
      <c r="IE100" s="95"/>
      <c r="IF100" s="95"/>
      <c r="IG100" s="95"/>
      <c r="IH100" s="95"/>
      <c r="II100" s="95"/>
      <c r="IJ100" s="95"/>
      <c r="IK100" s="95"/>
      <c r="IL100" s="95"/>
      <c r="IM100" s="95"/>
      <c r="IN100" s="95"/>
      <c r="IO100" s="95"/>
      <c r="IP100" s="95"/>
      <c r="IQ100" s="95"/>
      <c r="IR100" s="95"/>
      <c r="IS100" s="95"/>
      <c r="IT100" s="95"/>
      <c r="IU100" s="95"/>
    </row>
    <row r="101" spans="1:255">
      <c r="A101" s="1276">
        <v>33</v>
      </c>
      <c r="B101" s="1193"/>
      <c r="C101" s="1193"/>
      <c r="D101" s="1193"/>
      <c r="E101" s="875"/>
      <c r="F101" s="1192"/>
      <c r="G101" s="1193"/>
      <c r="H101" s="1193"/>
      <c r="I101" s="1193"/>
      <c r="J101" s="1193"/>
      <c r="K101" s="1277"/>
      <c r="L101" s="1277"/>
      <c r="M101" s="936">
        <v>33</v>
      </c>
      <c r="N101" s="1192"/>
      <c r="O101" s="1277"/>
      <c r="P101" s="1277"/>
      <c r="Q101" s="1277"/>
      <c r="R101" s="1277">
        <f t="shared" si="1"/>
        <v>0</v>
      </c>
      <c r="S101" s="936">
        <v>33</v>
      </c>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c r="CK101" s="95"/>
      <c r="CL101" s="95"/>
      <c r="CM101" s="95"/>
      <c r="CN101" s="95"/>
      <c r="CO101" s="95"/>
      <c r="CP101" s="95"/>
      <c r="CQ101" s="95"/>
      <c r="CR101" s="95"/>
      <c r="CS101" s="95"/>
      <c r="CT101" s="95"/>
      <c r="CU101" s="95"/>
      <c r="CV101" s="95"/>
      <c r="CW101" s="95"/>
      <c r="CX101" s="95"/>
      <c r="CY101" s="95"/>
      <c r="CZ101" s="95"/>
      <c r="DA101" s="95"/>
      <c r="DB101" s="95"/>
      <c r="DC101" s="95"/>
      <c r="DD101" s="95"/>
      <c r="DE101" s="95"/>
      <c r="DF101" s="95"/>
      <c r="DG101" s="95"/>
      <c r="DH101" s="95"/>
      <c r="DI101" s="95"/>
      <c r="DJ101" s="95"/>
      <c r="DK101" s="95"/>
      <c r="DL101" s="95"/>
      <c r="DM101" s="95"/>
      <c r="DN101" s="95"/>
      <c r="DO101" s="95"/>
      <c r="DP101" s="95"/>
      <c r="DQ101" s="95"/>
      <c r="DR101" s="95"/>
      <c r="DS101" s="95"/>
      <c r="DT101" s="95"/>
      <c r="DU101" s="95"/>
      <c r="DV101" s="95"/>
      <c r="DW101" s="95"/>
      <c r="DX101" s="95"/>
      <c r="DY101" s="95"/>
      <c r="DZ101" s="95"/>
      <c r="EA101" s="95"/>
      <c r="EB101" s="95"/>
      <c r="EC101" s="95"/>
      <c r="ED101" s="95"/>
      <c r="EE101" s="95"/>
      <c r="EF101" s="95"/>
      <c r="EG101" s="95"/>
      <c r="EH101" s="95"/>
      <c r="EI101" s="95"/>
      <c r="EJ101" s="95"/>
      <c r="EK101" s="95"/>
      <c r="EL101" s="95"/>
      <c r="EM101" s="95"/>
      <c r="EN101" s="95"/>
      <c r="EO101" s="95"/>
      <c r="EP101" s="95"/>
      <c r="EQ101" s="95"/>
      <c r="ER101" s="95"/>
      <c r="ES101" s="95"/>
      <c r="ET101" s="95"/>
      <c r="EU101" s="95"/>
      <c r="EV101" s="95"/>
      <c r="EW101" s="95"/>
      <c r="EX101" s="95"/>
      <c r="EY101" s="95"/>
      <c r="EZ101" s="95"/>
      <c r="FA101" s="95"/>
      <c r="FB101" s="95"/>
      <c r="FC101" s="95"/>
      <c r="FD101" s="95"/>
      <c r="FE101" s="95"/>
      <c r="FF101" s="95"/>
      <c r="FG101" s="95"/>
      <c r="FH101" s="95"/>
      <c r="FI101" s="95"/>
      <c r="FJ101" s="95"/>
      <c r="FK101" s="95"/>
      <c r="FL101" s="95"/>
      <c r="FM101" s="95"/>
      <c r="FN101" s="95"/>
      <c r="FO101" s="95"/>
      <c r="FP101" s="95"/>
      <c r="FQ101" s="95"/>
      <c r="FR101" s="95"/>
      <c r="FS101" s="95"/>
      <c r="FT101" s="95"/>
      <c r="FU101" s="95"/>
      <c r="FV101" s="95"/>
      <c r="FW101" s="95"/>
      <c r="FX101" s="95"/>
      <c r="FY101" s="95"/>
      <c r="FZ101" s="95"/>
      <c r="GA101" s="95"/>
      <c r="GB101" s="95"/>
      <c r="GC101" s="95"/>
      <c r="GD101" s="95"/>
      <c r="GE101" s="95"/>
      <c r="GF101" s="95"/>
      <c r="GG101" s="95"/>
      <c r="GH101" s="95"/>
      <c r="GI101" s="95"/>
      <c r="GJ101" s="95"/>
      <c r="GK101" s="95"/>
      <c r="GL101" s="95"/>
      <c r="GM101" s="95"/>
      <c r="GN101" s="95"/>
      <c r="GO101" s="95"/>
      <c r="GP101" s="95"/>
      <c r="GQ101" s="95"/>
      <c r="GR101" s="95"/>
      <c r="GS101" s="95"/>
      <c r="GT101" s="95"/>
      <c r="GU101" s="95"/>
      <c r="GV101" s="95"/>
      <c r="GW101" s="95"/>
      <c r="GX101" s="95"/>
      <c r="GY101" s="95"/>
      <c r="GZ101" s="95"/>
      <c r="HA101" s="95"/>
      <c r="HB101" s="95"/>
      <c r="HC101" s="95"/>
      <c r="HD101" s="95"/>
      <c r="HE101" s="95"/>
      <c r="HF101" s="95"/>
      <c r="HG101" s="95"/>
      <c r="HH101" s="95"/>
      <c r="HI101" s="95"/>
      <c r="HJ101" s="95"/>
      <c r="HK101" s="95"/>
      <c r="HL101" s="95"/>
      <c r="HM101" s="95"/>
      <c r="HN101" s="95"/>
      <c r="HO101" s="95"/>
      <c r="HP101" s="95"/>
      <c r="HQ101" s="95"/>
      <c r="HR101" s="95"/>
      <c r="HS101" s="95"/>
      <c r="HT101" s="95"/>
      <c r="HU101" s="95"/>
      <c r="HV101" s="95"/>
      <c r="HW101" s="95"/>
      <c r="HX101" s="95"/>
      <c r="HY101" s="95"/>
      <c r="HZ101" s="95"/>
      <c r="IA101" s="95"/>
      <c r="IB101" s="95"/>
      <c r="IC101" s="95"/>
      <c r="ID101" s="95"/>
      <c r="IE101" s="95"/>
      <c r="IF101" s="95"/>
      <c r="IG101" s="95"/>
      <c r="IH101" s="95"/>
      <c r="II101" s="95"/>
      <c r="IJ101" s="95"/>
      <c r="IK101" s="95"/>
      <c r="IL101" s="95"/>
      <c r="IM101" s="95"/>
      <c r="IN101" s="95"/>
      <c r="IO101" s="95"/>
      <c r="IP101" s="95"/>
      <c r="IQ101" s="95"/>
      <c r="IR101" s="95"/>
      <c r="IS101" s="95"/>
      <c r="IT101" s="95"/>
      <c r="IU101" s="95"/>
    </row>
    <row r="102" spans="1:255">
      <c r="A102" s="1276">
        <v>34</v>
      </c>
      <c r="B102" s="1193"/>
      <c r="C102" s="1193"/>
      <c r="D102" s="1193"/>
      <c r="E102" s="875"/>
      <c r="F102" s="1192"/>
      <c r="G102" s="1193"/>
      <c r="H102" s="1193"/>
      <c r="I102" s="1193"/>
      <c r="J102" s="1193"/>
      <c r="K102" s="1277"/>
      <c r="L102" s="1277"/>
      <c r="M102" s="936">
        <v>34</v>
      </c>
      <c r="N102" s="1192"/>
      <c r="O102" s="1277"/>
      <c r="P102" s="1277"/>
      <c r="Q102" s="1277"/>
      <c r="R102" s="1277">
        <f t="shared" si="1"/>
        <v>0</v>
      </c>
      <c r="S102" s="936">
        <v>34</v>
      </c>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c r="CK102" s="95"/>
      <c r="CL102" s="95"/>
      <c r="CM102" s="95"/>
      <c r="CN102" s="95"/>
      <c r="CO102" s="95"/>
      <c r="CP102" s="95"/>
      <c r="CQ102" s="95"/>
      <c r="CR102" s="95"/>
      <c r="CS102" s="95"/>
      <c r="CT102" s="95"/>
      <c r="CU102" s="95"/>
      <c r="CV102" s="95"/>
      <c r="CW102" s="95"/>
      <c r="CX102" s="95"/>
      <c r="CY102" s="95"/>
      <c r="CZ102" s="95"/>
      <c r="DA102" s="95"/>
      <c r="DB102" s="95"/>
      <c r="DC102" s="95"/>
      <c r="DD102" s="95"/>
      <c r="DE102" s="95"/>
      <c r="DF102" s="95"/>
      <c r="DG102" s="95"/>
      <c r="DH102" s="95"/>
      <c r="DI102" s="95"/>
      <c r="DJ102" s="95"/>
      <c r="DK102" s="95"/>
      <c r="DL102" s="95"/>
      <c r="DM102" s="95"/>
      <c r="DN102" s="95"/>
      <c r="DO102" s="95"/>
      <c r="DP102" s="95"/>
      <c r="DQ102" s="95"/>
      <c r="DR102" s="95"/>
      <c r="DS102" s="95"/>
      <c r="DT102" s="95"/>
      <c r="DU102" s="95"/>
      <c r="DV102" s="95"/>
      <c r="DW102" s="95"/>
      <c r="DX102" s="95"/>
      <c r="DY102" s="95"/>
      <c r="DZ102" s="95"/>
      <c r="EA102" s="95"/>
      <c r="EB102" s="95"/>
      <c r="EC102" s="95"/>
      <c r="ED102" s="95"/>
      <c r="EE102" s="95"/>
      <c r="EF102" s="95"/>
      <c r="EG102" s="95"/>
      <c r="EH102" s="95"/>
      <c r="EI102" s="95"/>
      <c r="EJ102" s="95"/>
      <c r="EK102" s="95"/>
      <c r="EL102" s="95"/>
      <c r="EM102" s="95"/>
      <c r="EN102" s="95"/>
      <c r="EO102" s="95"/>
      <c r="EP102" s="95"/>
      <c r="EQ102" s="95"/>
      <c r="ER102" s="95"/>
      <c r="ES102" s="95"/>
      <c r="ET102" s="95"/>
      <c r="EU102" s="95"/>
      <c r="EV102" s="95"/>
      <c r="EW102" s="95"/>
      <c r="EX102" s="95"/>
      <c r="EY102" s="95"/>
      <c r="EZ102" s="95"/>
      <c r="FA102" s="95"/>
      <c r="FB102" s="95"/>
      <c r="FC102" s="95"/>
      <c r="FD102" s="95"/>
      <c r="FE102" s="95"/>
      <c r="FF102" s="95"/>
      <c r="FG102" s="95"/>
      <c r="FH102" s="95"/>
      <c r="FI102" s="95"/>
      <c r="FJ102" s="95"/>
      <c r="FK102" s="95"/>
      <c r="FL102" s="95"/>
      <c r="FM102" s="95"/>
      <c r="FN102" s="95"/>
      <c r="FO102" s="95"/>
      <c r="FP102" s="95"/>
      <c r="FQ102" s="95"/>
      <c r="FR102" s="95"/>
      <c r="FS102" s="95"/>
      <c r="FT102" s="95"/>
      <c r="FU102" s="95"/>
      <c r="FV102" s="95"/>
      <c r="FW102" s="95"/>
      <c r="FX102" s="95"/>
      <c r="FY102" s="95"/>
      <c r="FZ102" s="95"/>
      <c r="GA102" s="95"/>
      <c r="GB102" s="95"/>
      <c r="GC102" s="95"/>
      <c r="GD102" s="95"/>
      <c r="GE102" s="95"/>
      <c r="GF102" s="95"/>
      <c r="GG102" s="95"/>
      <c r="GH102" s="95"/>
      <c r="GI102" s="95"/>
      <c r="GJ102" s="95"/>
      <c r="GK102" s="95"/>
      <c r="GL102" s="95"/>
      <c r="GM102" s="95"/>
      <c r="GN102" s="95"/>
      <c r="GO102" s="95"/>
      <c r="GP102" s="95"/>
      <c r="GQ102" s="95"/>
      <c r="GR102" s="95"/>
      <c r="GS102" s="95"/>
      <c r="GT102" s="95"/>
      <c r="GU102" s="95"/>
      <c r="GV102" s="95"/>
      <c r="GW102" s="95"/>
      <c r="GX102" s="95"/>
      <c r="GY102" s="95"/>
      <c r="GZ102" s="95"/>
      <c r="HA102" s="95"/>
      <c r="HB102" s="95"/>
      <c r="HC102" s="95"/>
      <c r="HD102" s="95"/>
      <c r="HE102" s="95"/>
      <c r="HF102" s="95"/>
      <c r="HG102" s="95"/>
      <c r="HH102" s="95"/>
      <c r="HI102" s="95"/>
      <c r="HJ102" s="95"/>
      <c r="HK102" s="95"/>
      <c r="HL102" s="95"/>
      <c r="HM102" s="95"/>
      <c r="HN102" s="95"/>
      <c r="HO102" s="95"/>
      <c r="HP102" s="95"/>
      <c r="HQ102" s="95"/>
      <c r="HR102" s="95"/>
      <c r="HS102" s="95"/>
      <c r="HT102" s="95"/>
      <c r="HU102" s="95"/>
      <c r="HV102" s="95"/>
      <c r="HW102" s="95"/>
      <c r="HX102" s="95"/>
      <c r="HY102" s="95"/>
      <c r="HZ102" s="95"/>
      <c r="IA102" s="95"/>
      <c r="IB102" s="95"/>
      <c r="IC102" s="95"/>
      <c r="ID102" s="95"/>
      <c r="IE102" s="95"/>
      <c r="IF102" s="95"/>
      <c r="IG102" s="95"/>
      <c r="IH102" s="95"/>
      <c r="II102" s="95"/>
      <c r="IJ102" s="95"/>
      <c r="IK102" s="95"/>
      <c r="IL102" s="95"/>
      <c r="IM102" s="95"/>
      <c r="IN102" s="95"/>
      <c r="IO102" s="95"/>
      <c r="IP102" s="95"/>
      <c r="IQ102" s="95"/>
      <c r="IR102" s="95"/>
      <c r="IS102" s="95"/>
      <c r="IT102" s="95"/>
      <c r="IU102" s="95"/>
    </row>
    <row r="103" spans="1:255">
      <c r="A103" s="1276">
        <v>35</v>
      </c>
      <c r="B103" s="1193"/>
      <c r="C103" s="1193"/>
      <c r="D103" s="1193"/>
      <c r="E103" s="875"/>
      <c r="F103" s="1192"/>
      <c r="G103" s="1193"/>
      <c r="H103" s="1193"/>
      <c r="I103" s="1193"/>
      <c r="J103" s="1193"/>
      <c r="K103" s="1277"/>
      <c r="L103" s="1277"/>
      <c r="M103" s="936">
        <v>35</v>
      </c>
      <c r="N103" s="1192"/>
      <c r="O103" s="1277"/>
      <c r="P103" s="1277"/>
      <c r="Q103" s="1277"/>
      <c r="R103" s="1277">
        <f t="shared" si="1"/>
        <v>0</v>
      </c>
      <c r="S103" s="936">
        <v>35</v>
      </c>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c r="CK103" s="95"/>
      <c r="CL103" s="95"/>
      <c r="CM103" s="95"/>
      <c r="CN103" s="95"/>
      <c r="CO103" s="95"/>
      <c r="CP103" s="95"/>
      <c r="CQ103" s="95"/>
      <c r="CR103" s="95"/>
      <c r="CS103" s="95"/>
      <c r="CT103" s="95"/>
      <c r="CU103" s="95"/>
      <c r="CV103" s="95"/>
      <c r="CW103" s="95"/>
      <c r="CX103" s="95"/>
      <c r="CY103" s="95"/>
      <c r="CZ103" s="95"/>
      <c r="DA103" s="95"/>
      <c r="DB103" s="95"/>
      <c r="DC103" s="95"/>
      <c r="DD103" s="95"/>
      <c r="DE103" s="95"/>
      <c r="DF103" s="95"/>
      <c r="DG103" s="95"/>
      <c r="DH103" s="95"/>
      <c r="DI103" s="95"/>
      <c r="DJ103" s="95"/>
      <c r="DK103" s="95"/>
      <c r="DL103" s="95"/>
      <c r="DM103" s="95"/>
      <c r="DN103" s="95"/>
      <c r="DO103" s="95"/>
      <c r="DP103" s="95"/>
      <c r="DQ103" s="95"/>
      <c r="DR103" s="95"/>
      <c r="DS103" s="95"/>
      <c r="DT103" s="95"/>
      <c r="DU103" s="95"/>
      <c r="DV103" s="95"/>
      <c r="DW103" s="95"/>
      <c r="DX103" s="95"/>
      <c r="DY103" s="95"/>
      <c r="DZ103" s="95"/>
      <c r="EA103" s="95"/>
      <c r="EB103" s="95"/>
      <c r="EC103" s="95"/>
      <c r="ED103" s="95"/>
      <c r="EE103" s="95"/>
      <c r="EF103" s="95"/>
      <c r="EG103" s="95"/>
      <c r="EH103" s="95"/>
      <c r="EI103" s="95"/>
      <c r="EJ103" s="95"/>
      <c r="EK103" s="95"/>
      <c r="EL103" s="95"/>
      <c r="EM103" s="95"/>
      <c r="EN103" s="95"/>
      <c r="EO103" s="95"/>
      <c r="EP103" s="95"/>
      <c r="EQ103" s="95"/>
      <c r="ER103" s="95"/>
      <c r="ES103" s="95"/>
      <c r="ET103" s="95"/>
      <c r="EU103" s="95"/>
      <c r="EV103" s="95"/>
      <c r="EW103" s="95"/>
      <c r="EX103" s="95"/>
      <c r="EY103" s="95"/>
      <c r="EZ103" s="95"/>
      <c r="FA103" s="95"/>
      <c r="FB103" s="95"/>
      <c r="FC103" s="95"/>
      <c r="FD103" s="95"/>
      <c r="FE103" s="95"/>
      <c r="FF103" s="95"/>
      <c r="FG103" s="95"/>
      <c r="FH103" s="95"/>
      <c r="FI103" s="95"/>
      <c r="FJ103" s="95"/>
      <c r="FK103" s="95"/>
      <c r="FL103" s="95"/>
      <c r="FM103" s="95"/>
      <c r="FN103" s="95"/>
      <c r="FO103" s="95"/>
      <c r="FP103" s="95"/>
      <c r="FQ103" s="95"/>
      <c r="FR103" s="95"/>
      <c r="FS103" s="95"/>
      <c r="FT103" s="95"/>
      <c r="FU103" s="95"/>
      <c r="FV103" s="95"/>
      <c r="FW103" s="95"/>
      <c r="FX103" s="95"/>
      <c r="FY103" s="95"/>
      <c r="FZ103" s="95"/>
      <c r="GA103" s="95"/>
      <c r="GB103" s="95"/>
      <c r="GC103" s="95"/>
      <c r="GD103" s="95"/>
      <c r="GE103" s="95"/>
      <c r="GF103" s="95"/>
      <c r="GG103" s="95"/>
      <c r="GH103" s="95"/>
      <c r="GI103" s="95"/>
      <c r="GJ103" s="95"/>
      <c r="GK103" s="95"/>
      <c r="GL103" s="95"/>
      <c r="GM103" s="95"/>
      <c r="GN103" s="95"/>
      <c r="GO103" s="95"/>
      <c r="GP103" s="95"/>
      <c r="GQ103" s="95"/>
      <c r="GR103" s="95"/>
      <c r="GS103" s="95"/>
      <c r="GT103" s="95"/>
      <c r="GU103" s="95"/>
      <c r="GV103" s="95"/>
      <c r="GW103" s="95"/>
      <c r="GX103" s="95"/>
      <c r="GY103" s="95"/>
      <c r="GZ103" s="95"/>
      <c r="HA103" s="95"/>
      <c r="HB103" s="95"/>
      <c r="HC103" s="95"/>
      <c r="HD103" s="95"/>
      <c r="HE103" s="95"/>
      <c r="HF103" s="95"/>
      <c r="HG103" s="95"/>
      <c r="HH103" s="95"/>
      <c r="HI103" s="95"/>
      <c r="HJ103" s="95"/>
      <c r="HK103" s="95"/>
      <c r="HL103" s="95"/>
      <c r="HM103" s="95"/>
      <c r="HN103" s="95"/>
      <c r="HO103" s="95"/>
      <c r="HP103" s="95"/>
      <c r="HQ103" s="95"/>
      <c r="HR103" s="95"/>
      <c r="HS103" s="95"/>
      <c r="HT103" s="95"/>
      <c r="HU103" s="95"/>
      <c r="HV103" s="95"/>
      <c r="HW103" s="95"/>
      <c r="HX103" s="95"/>
      <c r="HY103" s="95"/>
      <c r="HZ103" s="95"/>
      <c r="IA103" s="95"/>
      <c r="IB103" s="95"/>
      <c r="IC103" s="95"/>
      <c r="ID103" s="95"/>
      <c r="IE103" s="95"/>
      <c r="IF103" s="95"/>
      <c r="IG103" s="95"/>
      <c r="IH103" s="95"/>
      <c r="II103" s="95"/>
      <c r="IJ103" s="95"/>
      <c r="IK103" s="95"/>
      <c r="IL103" s="95"/>
      <c r="IM103" s="95"/>
      <c r="IN103" s="95"/>
      <c r="IO103" s="95"/>
      <c r="IP103" s="95"/>
      <c r="IQ103" s="95"/>
      <c r="IR103" s="95"/>
      <c r="IS103" s="95"/>
      <c r="IT103" s="95"/>
      <c r="IU103" s="95"/>
    </row>
    <row r="104" spans="1:255">
      <c r="A104" s="1276">
        <v>36</v>
      </c>
      <c r="B104" s="1193"/>
      <c r="C104" s="1193"/>
      <c r="D104" s="1193"/>
      <c r="E104" s="875"/>
      <c r="F104" s="1192"/>
      <c r="G104" s="1193"/>
      <c r="H104" s="1193"/>
      <c r="I104" s="1193"/>
      <c r="J104" s="1193"/>
      <c r="K104" s="1277"/>
      <c r="L104" s="1277"/>
      <c r="M104" s="936">
        <v>36</v>
      </c>
      <c r="N104" s="1192"/>
      <c r="O104" s="1277"/>
      <c r="P104" s="1277"/>
      <c r="Q104" s="1277"/>
      <c r="R104" s="1277">
        <f t="shared" si="1"/>
        <v>0</v>
      </c>
      <c r="S104" s="936">
        <v>36</v>
      </c>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c r="CK104" s="95"/>
      <c r="CL104" s="95"/>
      <c r="CM104" s="95"/>
      <c r="CN104" s="95"/>
      <c r="CO104" s="95"/>
      <c r="CP104" s="95"/>
      <c r="CQ104" s="95"/>
      <c r="CR104" s="95"/>
      <c r="CS104" s="95"/>
      <c r="CT104" s="95"/>
      <c r="CU104" s="95"/>
      <c r="CV104" s="95"/>
      <c r="CW104" s="95"/>
      <c r="CX104" s="95"/>
      <c r="CY104" s="95"/>
      <c r="CZ104" s="95"/>
      <c r="DA104" s="95"/>
      <c r="DB104" s="95"/>
      <c r="DC104" s="95"/>
      <c r="DD104" s="95"/>
      <c r="DE104" s="95"/>
      <c r="DF104" s="95"/>
      <c r="DG104" s="95"/>
      <c r="DH104" s="95"/>
      <c r="DI104" s="95"/>
      <c r="DJ104" s="95"/>
      <c r="DK104" s="95"/>
      <c r="DL104" s="95"/>
      <c r="DM104" s="95"/>
      <c r="DN104" s="95"/>
      <c r="DO104" s="95"/>
      <c r="DP104" s="95"/>
      <c r="DQ104" s="95"/>
      <c r="DR104" s="95"/>
      <c r="DS104" s="95"/>
      <c r="DT104" s="95"/>
      <c r="DU104" s="95"/>
      <c r="DV104" s="95"/>
      <c r="DW104" s="95"/>
      <c r="DX104" s="95"/>
      <c r="DY104" s="95"/>
      <c r="DZ104" s="95"/>
      <c r="EA104" s="95"/>
      <c r="EB104" s="95"/>
      <c r="EC104" s="95"/>
      <c r="ED104" s="95"/>
      <c r="EE104" s="95"/>
      <c r="EF104" s="95"/>
      <c r="EG104" s="95"/>
      <c r="EH104" s="95"/>
      <c r="EI104" s="95"/>
      <c r="EJ104" s="95"/>
      <c r="EK104" s="95"/>
      <c r="EL104" s="95"/>
      <c r="EM104" s="95"/>
      <c r="EN104" s="95"/>
      <c r="EO104" s="95"/>
      <c r="EP104" s="95"/>
      <c r="EQ104" s="95"/>
      <c r="ER104" s="95"/>
      <c r="ES104" s="95"/>
      <c r="ET104" s="95"/>
      <c r="EU104" s="95"/>
      <c r="EV104" s="95"/>
      <c r="EW104" s="95"/>
      <c r="EX104" s="95"/>
      <c r="EY104" s="95"/>
      <c r="EZ104" s="95"/>
      <c r="FA104" s="95"/>
      <c r="FB104" s="95"/>
      <c r="FC104" s="95"/>
      <c r="FD104" s="95"/>
      <c r="FE104" s="95"/>
      <c r="FF104" s="95"/>
      <c r="FG104" s="95"/>
      <c r="FH104" s="95"/>
      <c r="FI104" s="95"/>
      <c r="FJ104" s="95"/>
      <c r="FK104" s="95"/>
      <c r="FL104" s="95"/>
      <c r="FM104" s="95"/>
      <c r="FN104" s="95"/>
      <c r="FO104" s="95"/>
      <c r="FP104" s="95"/>
      <c r="FQ104" s="95"/>
      <c r="FR104" s="95"/>
      <c r="FS104" s="95"/>
      <c r="FT104" s="95"/>
      <c r="FU104" s="95"/>
      <c r="FV104" s="95"/>
      <c r="FW104" s="95"/>
      <c r="FX104" s="95"/>
      <c r="FY104" s="95"/>
      <c r="FZ104" s="95"/>
      <c r="GA104" s="95"/>
      <c r="GB104" s="95"/>
      <c r="GC104" s="95"/>
      <c r="GD104" s="95"/>
      <c r="GE104" s="95"/>
      <c r="GF104" s="95"/>
      <c r="GG104" s="95"/>
      <c r="GH104" s="95"/>
      <c r="GI104" s="95"/>
      <c r="GJ104" s="95"/>
      <c r="GK104" s="95"/>
      <c r="GL104" s="95"/>
      <c r="GM104" s="95"/>
      <c r="GN104" s="95"/>
      <c r="GO104" s="95"/>
      <c r="GP104" s="95"/>
      <c r="GQ104" s="95"/>
      <c r="GR104" s="95"/>
      <c r="GS104" s="95"/>
      <c r="GT104" s="95"/>
      <c r="GU104" s="95"/>
      <c r="GV104" s="95"/>
      <c r="GW104" s="95"/>
      <c r="GX104" s="95"/>
      <c r="GY104" s="95"/>
      <c r="GZ104" s="95"/>
      <c r="HA104" s="95"/>
      <c r="HB104" s="95"/>
      <c r="HC104" s="95"/>
      <c r="HD104" s="95"/>
      <c r="HE104" s="95"/>
      <c r="HF104" s="95"/>
      <c r="HG104" s="95"/>
      <c r="HH104" s="95"/>
      <c r="HI104" s="95"/>
      <c r="HJ104" s="95"/>
      <c r="HK104" s="95"/>
      <c r="HL104" s="95"/>
      <c r="HM104" s="95"/>
      <c r="HN104" s="95"/>
      <c r="HO104" s="95"/>
      <c r="HP104" s="95"/>
      <c r="HQ104" s="95"/>
      <c r="HR104" s="95"/>
      <c r="HS104" s="95"/>
      <c r="HT104" s="95"/>
      <c r="HU104" s="95"/>
      <c r="HV104" s="95"/>
      <c r="HW104" s="95"/>
      <c r="HX104" s="95"/>
      <c r="HY104" s="95"/>
      <c r="HZ104" s="95"/>
      <c r="IA104" s="95"/>
      <c r="IB104" s="95"/>
      <c r="IC104" s="95"/>
      <c r="ID104" s="95"/>
      <c r="IE104" s="95"/>
      <c r="IF104" s="95"/>
      <c r="IG104" s="95"/>
      <c r="IH104" s="95"/>
      <c r="II104" s="95"/>
      <c r="IJ104" s="95"/>
      <c r="IK104" s="95"/>
      <c r="IL104" s="95"/>
      <c r="IM104" s="95"/>
      <c r="IN104" s="95"/>
      <c r="IO104" s="95"/>
      <c r="IP104" s="95"/>
      <c r="IQ104" s="95"/>
      <c r="IR104" s="95"/>
      <c r="IS104" s="95"/>
      <c r="IT104" s="95"/>
      <c r="IU104" s="95"/>
    </row>
    <row r="105" spans="1:255">
      <c r="A105" s="1276">
        <v>37</v>
      </c>
      <c r="B105" s="1193"/>
      <c r="C105" s="1193"/>
      <c r="D105" s="1193"/>
      <c r="E105" s="875"/>
      <c r="F105" s="1192"/>
      <c r="G105" s="1193"/>
      <c r="H105" s="1193"/>
      <c r="I105" s="1193"/>
      <c r="J105" s="1193"/>
      <c r="K105" s="1277"/>
      <c r="L105" s="1277"/>
      <c r="M105" s="936">
        <v>37</v>
      </c>
      <c r="N105" s="1192"/>
      <c r="O105" s="1277"/>
      <c r="P105" s="1277"/>
      <c r="Q105" s="1277"/>
      <c r="R105" s="1277">
        <f t="shared" si="1"/>
        <v>0</v>
      </c>
      <c r="S105" s="936">
        <v>37</v>
      </c>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c r="CK105" s="95"/>
      <c r="CL105" s="95"/>
      <c r="CM105" s="95"/>
      <c r="CN105" s="95"/>
      <c r="CO105" s="95"/>
      <c r="CP105" s="95"/>
      <c r="CQ105" s="95"/>
      <c r="CR105" s="95"/>
      <c r="CS105" s="95"/>
      <c r="CT105" s="95"/>
      <c r="CU105" s="95"/>
      <c r="CV105" s="95"/>
      <c r="CW105" s="95"/>
      <c r="CX105" s="95"/>
      <c r="CY105" s="95"/>
      <c r="CZ105" s="95"/>
      <c r="DA105" s="95"/>
      <c r="DB105" s="95"/>
      <c r="DC105" s="95"/>
      <c r="DD105" s="95"/>
      <c r="DE105" s="95"/>
      <c r="DF105" s="95"/>
      <c r="DG105" s="95"/>
      <c r="DH105" s="95"/>
      <c r="DI105" s="95"/>
      <c r="DJ105" s="95"/>
      <c r="DK105" s="95"/>
      <c r="DL105" s="95"/>
      <c r="DM105" s="95"/>
      <c r="DN105" s="95"/>
      <c r="DO105" s="95"/>
      <c r="DP105" s="95"/>
      <c r="DQ105" s="95"/>
      <c r="DR105" s="95"/>
      <c r="DS105" s="95"/>
      <c r="DT105" s="95"/>
      <c r="DU105" s="95"/>
      <c r="DV105" s="95"/>
      <c r="DW105" s="95"/>
      <c r="DX105" s="95"/>
      <c r="DY105" s="95"/>
      <c r="DZ105" s="95"/>
      <c r="EA105" s="95"/>
      <c r="EB105" s="95"/>
      <c r="EC105" s="95"/>
      <c r="ED105" s="95"/>
      <c r="EE105" s="95"/>
      <c r="EF105" s="95"/>
      <c r="EG105" s="95"/>
      <c r="EH105" s="95"/>
      <c r="EI105" s="95"/>
      <c r="EJ105" s="95"/>
      <c r="EK105" s="95"/>
      <c r="EL105" s="95"/>
      <c r="EM105" s="95"/>
      <c r="EN105" s="95"/>
      <c r="EO105" s="95"/>
      <c r="EP105" s="95"/>
      <c r="EQ105" s="95"/>
      <c r="ER105" s="95"/>
      <c r="ES105" s="95"/>
      <c r="ET105" s="95"/>
      <c r="EU105" s="95"/>
      <c r="EV105" s="95"/>
      <c r="EW105" s="95"/>
      <c r="EX105" s="95"/>
      <c r="EY105" s="95"/>
      <c r="EZ105" s="95"/>
      <c r="FA105" s="95"/>
      <c r="FB105" s="95"/>
      <c r="FC105" s="95"/>
      <c r="FD105" s="95"/>
      <c r="FE105" s="95"/>
      <c r="FF105" s="95"/>
      <c r="FG105" s="95"/>
      <c r="FH105" s="95"/>
      <c r="FI105" s="95"/>
      <c r="FJ105" s="95"/>
      <c r="FK105" s="95"/>
      <c r="FL105" s="95"/>
      <c r="FM105" s="95"/>
      <c r="FN105" s="95"/>
      <c r="FO105" s="95"/>
      <c r="FP105" s="95"/>
      <c r="FQ105" s="95"/>
      <c r="FR105" s="95"/>
      <c r="FS105" s="95"/>
      <c r="FT105" s="95"/>
      <c r="FU105" s="95"/>
      <c r="FV105" s="95"/>
      <c r="FW105" s="95"/>
      <c r="FX105" s="95"/>
      <c r="FY105" s="95"/>
      <c r="FZ105" s="95"/>
      <c r="GA105" s="95"/>
      <c r="GB105" s="95"/>
      <c r="GC105" s="95"/>
      <c r="GD105" s="95"/>
      <c r="GE105" s="95"/>
      <c r="GF105" s="95"/>
      <c r="GG105" s="95"/>
      <c r="GH105" s="95"/>
      <c r="GI105" s="95"/>
      <c r="GJ105" s="95"/>
      <c r="GK105" s="95"/>
      <c r="GL105" s="95"/>
      <c r="GM105" s="95"/>
      <c r="GN105" s="95"/>
      <c r="GO105" s="95"/>
      <c r="GP105" s="95"/>
      <c r="GQ105" s="95"/>
      <c r="GR105" s="95"/>
      <c r="GS105" s="95"/>
      <c r="GT105" s="95"/>
      <c r="GU105" s="95"/>
      <c r="GV105" s="95"/>
      <c r="GW105" s="95"/>
      <c r="GX105" s="95"/>
      <c r="GY105" s="95"/>
      <c r="GZ105" s="95"/>
      <c r="HA105" s="95"/>
      <c r="HB105" s="95"/>
      <c r="HC105" s="95"/>
      <c r="HD105" s="95"/>
      <c r="HE105" s="95"/>
      <c r="HF105" s="95"/>
      <c r="HG105" s="95"/>
      <c r="HH105" s="95"/>
      <c r="HI105" s="95"/>
      <c r="HJ105" s="95"/>
      <c r="HK105" s="95"/>
      <c r="HL105" s="95"/>
      <c r="HM105" s="95"/>
      <c r="HN105" s="95"/>
      <c r="HO105" s="95"/>
      <c r="HP105" s="95"/>
      <c r="HQ105" s="95"/>
      <c r="HR105" s="95"/>
      <c r="HS105" s="95"/>
      <c r="HT105" s="95"/>
      <c r="HU105" s="95"/>
      <c r="HV105" s="95"/>
      <c r="HW105" s="95"/>
      <c r="HX105" s="95"/>
      <c r="HY105" s="95"/>
      <c r="HZ105" s="95"/>
      <c r="IA105" s="95"/>
      <c r="IB105" s="95"/>
      <c r="IC105" s="95"/>
      <c r="ID105" s="95"/>
      <c r="IE105" s="95"/>
      <c r="IF105" s="95"/>
      <c r="IG105" s="95"/>
      <c r="IH105" s="95"/>
      <c r="II105" s="95"/>
      <c r="IJ105" s="95"/>
      <c r="IK105" s="95"/>
      <c r="IL105" s="95"/>
      <c r="IM105" s="95"/>
      <c r="IN105" s="95"/>
      <c r="IO105" s="95"/>
      <c r="IP105" s="95"/>
      <c r="IQ105" s="95"/>
      <c r="IR105" s="95"/>
      <c r="IS105" s="95"/>
      <c r="IT105" s="95"/>
      <c r="IU105" s="95"/>
    </row>
    <row r="106" spans="1:255">
      <c r="A106" s="1276">
        <v>38</v>
      </c>
      <c r="B106" s="1193"/>
      <c r="C106" s="1193"/>
      <c r="D106" s="1193"/>
      <c r="E106" s="875"/>
      <c r="F106" s="1192"/>
      <c r="G106" s="1193"/>
      <c r="H106" s="1193"/>
      <c r="I106" s="1193"/>
      <c r="J106" s="1193"/>
      <c r="K106" s="1277"/>
      <c r="L106" s="1277"/>
      <c r="M106" s="936">
        <v>38</v>
      </c>
      <c r="N106" s="1192"/>
      <c r="O106" s="1277"/>
      <c r="P106" s="1277"/>
      <c r="Q106" s="1277"/>
      <c r="R106" s="1277">
        <f t="shared" si="1"/>
        <v>0</v>
      </c>
      <c r="S106" s="936">
        <v>38</v>
      </c>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c r="CK106" s="95"/>
      <c r="CL106" s="95"/>
      <c r="CM106" s="95"/>
      <c r="CN106" s="95"/>
      <c r="CO106" s="95"/>
      <c r="CP106" s="95"/>
      <c r="CQ106" s="95"/>
      <c r="CR106" s="95"/>
      <c r="CS106" s="95"/>
      <c r="CT106" s="95"/>
      <c r="CU106" s="95"/>
      <c r="CV106" s="95"/>
      <c r="CW106" s="95"/>
      <c r="CX106" s="95"/>
      <c r="CY106" s="95"/>
      <c r="CZ106" s="95"/>
      <c r="DA106" s="95"/>
      <c r="DB106" s="95"/>
      <c r="DC106" s="95"/>
      <c r="DD106" s="95"/>
      <c r="DE106" s="95"/>
      <c r="DF106" s="95"/>
      <c r="DG106" s="95"/>
      <c r="DH106" s="95"/>
      <c r="DI106" s="95"/>
      <c r="DJ106" s="95"/>
      <c r="DK106" s="95"/>
      <c r="DL106" s="95"/>
      <c r="DM106" s="95"/>
      <c r="DN106" s="95"/>
      <c r="DO106" s="95"/>
      <c r="DP106" s="95"/>
      <c r="DQ106" s="95"/>
      <c r="DR106" s="95"/>
      <c r="DS106" s="95"/>
      <c r="DT106" s="95"/>
      <c r="DU106" s="95"/>
      <c r="DV106" s="95"/>
      <c r="DW106" s="95"/>
      <c r="DX106" s="95"/>
      <c r="DY106" s="95"/>
      <c r="DZ106" s="95"/>
      <c r="EA106" s="95"/>
      <c r="EB106" s="95"/>
      <c r="EC106" s="95"/>
      <c r="ED106" s="95"/>
      <c r="EE106" s="95"/>
      <c r="EF106" s="95"/>
      <c r="EG106" s="95"/>
      <c r="EH106" s="95"/>
      <c r="EI106" s="95"/>
      <c r="EJ106" s="95"/>
      <c r="EK106" s="95"/>
      <c r="EL106" s="95"/>
      <c r="EM106" s="95"/>
      <c r="EN106" s="95"/>
      <c r="EO106" s="95"/>
      <c r="EP106" s="95"/>
      <c r="EQ106" s="95"/>
      <c r="ER106" s="95"/>
      <c r="ES106" s="95"/>
      <c r="ET106" s="95"/>
      <c r="EU106" s="95"/>
      <c r="EV106" s="95"/>
      <c r="EW106" s="95"/>
      <c r="EX106" s="95"/>
      <c r="EY106" s="95"/>
      <c r="EZ106" s="95"/>
      <c r="FA106" s="95"/>
      <c r="FB106" s="95"/>
      <c r="FC106" s="95"/>
      <c r="FD106" s="95"/>
      <c r="FE106" s="95"/>
      <c r="FF106" s="95"/>
      <c r="FG106" s="95"/>
      <c r="FH106" s="95"/>
      <c r="FI106" s="95"/>
      <c r="FJ106" s="95"/>
      <c r="FK106" s="95"/>
      <c r="FL106" s="95"/>
      <c r="FM106" s="95"/>
      <c r="FN106" s="95"/>
      <c r="FO106" s="95"/>
      <c r="FP106" s="95"/>
      <c r="FQ106" s="95"/>
      <c r="FR106" s="95"/>
      <c r="FS106" s="95"/>
      <c r="FT106" s="95"/>
      <c r="FU106" s="95"/>
      <c r="FV106" s="95"/>
      <c r="FW106" s="95"/>
      <c r="FX106" s="95"/>
      <c r="FY106" s="95"/>
      <c r="FZ106" s="95"/>
      <c r="GA106" s="95"/>
      <c r="GB106" s="95"/>
      <c r="GC106" s="95"/>
      <c r="GD106" s="95"/>
      <c r="GE106" s="95"/>
      <c r="GF106" s="95"/>
      <c r="GG106" s="95"/>
      <c r="GH106" s="95"/>
      <c r="GI106" s="95"/>
      <c r="GJ106" s="95"/>
      <c r="GK106" s="95"/>
      <c r="GL106" s="95"/>
      <c r="GM106" s="95"/>
      <c r="GN106" s="95"/>
      <c r="GO106" s="95"/>
      <c r="GP106" s="95"/>
      <c r="GQ106" s="95"/>
      <c r="GR106" s="95"/>
      <c r="GS106" s="95"/>
      <c r="GT106" s="95"/>
      <c r="GU106" s="95"/>
      <c r="GV106" s="95"/>
      <c r="GW106" s="95"/>
      <c r="GX106" s="95"/>
      <c r="GY106" s="95"/>
      <c r="GZ106" s="95"/>
      <c r="HA106" s="95"/>
      <c r="HB106" s="95"/>
      <c r="HC106" s="95"/>
      <c r="HD106" s="95"/>
      <c r="HE106" s="95"/>
      <c r="HF106" s="95"/>
      <c r="HG106" s="95"/>
      <c r="HH106" s="95"/>
      <c r="HI106" s="95"/>
      <c r="HJ106" s="95"/>
      <c r="HK106" s="95"/>
      <c r="HL106" s="95"/>
      <c r="HM106" s="95"/>
      <c r="HN106" s="95"/>
      <c r="HO106" s="95"/>
      <c r="HP106" s="95"/>
      <c r="HQ106" s="95"/>
      <c r="HR106" s="95"/>
      <c r="HS106" s="95"/>
      <c r="HT106" s="95"/>
      <c r="HU106" s="95"/>
      <c r="HV106" s="95"/>
      <c r="HW106" s="95"/>
      <c r="HX106" s="95"/>
      <c r="HY106" s="95"/>
      <c r="HZ106" s="95"/>
      <c r="IA106" s="95"/>
      <c r="IB106" s="95"/>
      <c r="IC106" s="95"/>
      <c r="ID106" s="95"/>
      <c r="IE106" s="95"/>
      <c r="IF106" s="95"/>
      <c r="IG106" s="95"/>
      <c r="IH106" s="95"/>
      <c r="II106" s="95"/>
      <c r="IJ106" s="95"/>
      <c r="IK106" s="95"/>
      <c r="IL106" s="95"/>
      <c r="IM106" s="95"/>
      <c r="IN106" s="95"/>
      <c r="IO106" s="95"/>
      <c r="IP106" s="95"/>
      <c r="IQ106" s="95"/>
      <c r="IR106" s="95"/>
      <c r="IS106" s="95"/>
      <c r="IT106" s="95"/>
      <c r="IU106" s="95"/>
    </row>
    <row r="107" spans="1:255">
      <c r="A107" s="1276">
        <v>39</v>
      </c>
      <c r="B107" s="1193"/>
      <c r="C107" s="1193"/>
      <c r="D107" s="1193"/>
      <c r="E107" s="875"/>
      <c r="F107" s="1192"/>
      <c r="G107" s="1193"/>
      <c r="H107" s="1193"/>
      <c r="I107" s="1193"/>
      <c r="J107" s="1193"/>
      <c r="K107" s="1277"/>
      <c r="L107" s="1277"/>
      <c r="M107" s="936">
        <v>39</v>
      </c>
      <c r="N107" s="1192"/>
      <c r="O107" s="1277"/>
      <c r="P107" s="1277"/>
      <c r="Q107" s="1277"/>
      <c r="R107" s="1277">
        <f t="shared" si="1"/>
        <v>0</v>
      </c>
      <c r="S107" s="936">
        <v>39</v>
      </c>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c r="CK107" s="95"/>
      <c r="CL107" s="95"/>
      <c r="CM107" s="95"/>
      <c r="CN107" s="95"/>
      <c r="CO107" s="95"/>
      <c r="CP107" s="95"/>
      <c r="CQ107" s="95"/>
      <c r="CR107" s="95"/>
      <c r="CS107" s="95"/>
      <c r="CT107" s="95"/>
      <c r="CU107" s="95"/>
      <c r="CV107" s="95"/>
      <c r="CW107" s="95"/>
      <c r="CX107" s="95"/>
      <c r="CY107" s="95"/>
      <c r="CZ107" s="95"/>
      <c r="DA107" s="95"/>
      <c r="DB107" s="95"/>
      <c r="DC107" s="95"/>
      <c r="DD107" s="95"/>
      <c r="DE107" s="95"/>
      <c r="DF107" s="95"/>
      <c r="DG107" s="95"/>
      <c r="DH107" s="95"/>
      <c r="DI107" s="95"/>
      <c r="DJ107" s="95"/>
      <c r="DK107" s="95"/>
      <c r="DL107" s="95"/>
      <c r="DM107" s="95"/>
      <c r="DN107" s="95"/>
      <c r="DO107" s="95"/>
      <c r="DP107" s="95"/>
      <c r="DQ107" s="95"/>
      <c r="DR107" s="95"/>
      <c r="DS107" s="95"/>
      <c r="DT107" s="95"/>
      <c r="DU107" s="95"/>
      <c r="DV107" s="95"/>
      <c r="DW107" s="95"/>
      <c r="DX107" s="95"/>
      <c r="DY107" s="95"/>
      <c r="DZ107" s="95"/>
      <c r="EA107" s="95"/>
      <c r="EB107" s="95"/>
      <c r="EC107" s="95"/>
      <c r="ED107" s="95"/>
      <c r="EE107" s="95"/>
      <c r="EF107" s="95"/>
      <c r="EG107" s="95"/>
      <c r="EH107" s="95"/>
      <c r="EI107" s="95"/>
      <c r="EJ107" s="95"/>
      <c r="EK107" s="95"/>
      <c r="EL107" s="95"/>
      <c r="EM107" s="95"/>
      <c r="EN107" s="95"/>
      <c r="EO107" s="95"/>
      <c r="EP107" s="95"/>
      <c r="EQ107" s="95"/>
      <c r="ER107" s="95"/>
      <c r="ES107" s="95"/>
      <c r="ET107" s="95"/>
      <c r="EU107" s="95"/>
      <c r="EV107" s="95"/>
      <c r="EW107" s="95"/>
      <c r="EX107" s="95"/>
      <c r="EY107" s="95"/>
      <c r="EZ107" s="95"/>
      <c r="FA107" s="95"/>
      <c r="FB107" s="95"/>
      <c r="FC107" s="95"/>
      <c r="FD107" s="95"/>
      <c r="FE107" s="95"/>
      <c r="FF107" s="95"/>
      <c r="FG107" s="95"/>
      <c r="FH107" s="95"/>
      <c r="FI107" s="95"/>
      <c r="FJ107" s="95"/>
      <c r="FK107" s="95"/>
      <c r="FL107" s="95"/>
      <c r="FM107" s="95"/>
      <c r="FN107" s="95"/>
      <c r="FO107" s="95"/>
      <c r="FP107" s="95"/>
      <c r="FQ107" s="95"/>
      <c r="FR107" s="95"/>
      <c r="FS107" s="95"/>
      <c r="FT107" s="95"/>
      <c r="FU107" s="95"/>
      <c r="FV107" s="95"/>
      <c r="FW107" s="95"/>
      <c r="FX107" s="95"/>
      <c r="FY107" s="95"/>
      <c r="FZ107" s="95"/>
      <c r="GA107" s="95"/>
      <c r="GB107" s="95"/>
      <c r="GC107" s="95"/>
      <c r="GD107" s="95"/>
      <c r="GE107" s="95"/>
      <c r="GF107" s="95"/>
      <c r="GG107" s="95"/>
      <c r="GH107" s="95"/>
      <c r="GI107" s="95"/>
      <c r="GJ107" s="95"/>
      <c r="GK107" s="95"/>
      <c r="GL107" s="95"/>
      <c r="GM107" s="95"/>
      <c r="GN107" s="95"/>
      <c r="GO107" s="95"/>
      <c r="GP107" s="95"/>
      <c r="GQ107" s="95"/>
      <c r="GR107" s="95"/>
      <c r="GS107" s="95"/>
      <c r="GT107" s="95"/>
      <c r="GU107" s="95"/>
      <c r="GV107" s="95"/>
      <c r="GW107" s="95"/>
      <c r="GX107" s="95"/>
      <c r="GY107" s="95"/>
      <c r="GZ107" s="95"/>
      <c r="HA107" s="95"/>
      <c r="HB107" s="95"/>
      <c r="HC107" s="95"/>
      <c r="HD107" s="95"/>
      <c r="HE107" s="95"/>
      <c r="HF107" s="95"/>
      <c r="HG107" s="95"/>
      <c r="HH107" s="95"/>
      <c r="HI107" s="95"/>
      <c r="HJ107" s="95"/>
      <c r="HK107" s="95"/>
      <c r="HL107" s="95"/>
      <c r="HM107" s="95"/>
      <c r="HN107" s="95"/>
      <c r="HO107" s="95"/>
      <c r="HP107" s="95"/>
      <c r="HQ107" s="95"/>
      <c r="HR107" s="95"/>
      <c r="HS107" s="95"/>
      <c r="HT107" s="95"/>
      <c r="HU107" s="95"/>
      <c r="HV107" s="95"/>
      <c r="HW107" s="95"/>
      <c r="HX107" s="95"/>
      <c r="HY107" s="95"/>
      <c r="HZ107" s="95"/>
      <c r="IA107" s="95"/>
      <c r="IB107" s="95"/>
      <c r="IC107" s="95"/>
      <c r="ID107" s="95"/>
      <c r="IE107" s="95"/>
      <c r="IF107" s="95"/>
      <c r="IG107" s="95"/>
      <c r="IH107" s="95"/>
      <c r="II107" s="95"/>
      <c r="IJ107" s="95"/>
      <c r="IK107" s="95"/>
      <c r="IL107" s="95"/>
      <c r="IM107" s="95"/>
      <c r="IN107" s="95"/>
      <c r="IO107" s="95"/>
      <c r="IP107" s="95"/>
      <c r="IQ107" s="95"/>
      <c r="IR107" s="95"/>
      <c r="IS107" s="95"/>
      <c r="IT107" s="95"/>
      <c r="IU107" s="95"/>
    </row>
    <row r="108" spans="1:255">
      <c r="A108" s="1276">
        <v>40</v>
      </c>
      <c r="B108" s="1193"/>
      <c r="C108" s="1193"/>
      <c r="D108" s="1193"/>
      <c r="E108" s="875"/>
      <c r="F108" s="1192"/>
      <c r="G108" s="1193"/>
      <c r="H108" s="1193"/>
      <c r="I108" s="1193"/>
      <c r="J108" s="1193"/>
      <c r="K108" s="1277"/>
      <c r="L108" s="1277"/>
      <c r="M108" s="936">
        <v>40</v>
      </c>
      <c r="N108" s="1192"/>
      <c r="O108" s="1277"/>
      <c r="P108" s="1277"/>
      <c r="Q108" s="1277"/>
      <c r="R108" s="1277">
        <f t="shared" si="1"/>
        <v>0</v>
      </c>
      <c r="S108" s="936">
        <v>40</v>
      </c>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c r="CK108" s="95"/>
      <c r="CL108" s="95"/>
      <c r="CM108" s="95"/>
      <c r="CN108" s="95"/>
      <c r="CO108" s="95"/>
      <c r="CP108" s="95"/>
      <c r="CQ108" s="95"/>
      <c r="CR108" s="95"/>
      <c r="CS108" s="95"/>
      <c r="CT108" s="95"/>
      <c r="CU108" s="95"/>
      <c r="CV108" s="95"/>
      <c r="CW108" s="95"/>
      <c r="CX108" s="95"/>
      <c r="CY108" s="95"/>
      <c r="CZ108" s="95"/>
      <c r="DA108" s="95"/>
      <c r="DB108" s="95"/>
      <c r="DC108" s="95"/>
      <c r="DD108" s="95"/>
      <c r="DE108" s="95"/>
      <c r="DF108" s="95"/>
      <c r="DG108" s="95"/>
      <c r="DH108" s="95"/>
      <c r="DI108" s="95"/>
      <c r="DJ108" s="95"/>
      <c r="DK108" s="95"/>
      <c r="DL108" s="95"/>
      <c r="DM108" s="95"/>
      <c r="DN108" s="95"/>
      <c r="DO108" s="95"/>
      <c r="DP108" s="95"/>
      <c r="DQ108" s="95"/>
      <c r="DR108" s="95"/>
      <c r="DS108" s="95"/>
      <c r="DT108" s="95"/>
      <c r="DU108" s="95"/>
      <c r="DV108" s="95"/>
      <c r="DW108" s="95"/>
      <c r="DX108" s="95"/>
      <c r="DY108" s="95"/>
      <c r="DZ108" s="95"/>
      <c r="EA108" s="95"/>
      <c r="EB108" s="95"/>
      <c r="EC108" s="95"/>
      <c r="ED108" s="95"/>
      <c r="EE108" s="95"/>
      <c r="EF108" s="95"/>
      <c r="EG108" s="95"/>
      <c r="EH108" s="95"/>
      <c r="EI108" s="95"/>
      <c r="EJ108" s="95"/>
      <c r="EK108" s="95"/>
      <c r="EL108" s="95"/>
      <c r="EM108" s="95"/>
      <c r="EN108" s="95"/>
      <c r="EO108" s="95"/>
      <c r="EP108" s="95"/>
      <c r="EQ108" s="95"/>
      <c r="ER108" s="95"/>
      <c r="ES108" s="95"/>
      <c r="ET108" s="95"/>
      <c r="EU108" s="95"/>
      <c r="EV108" s="95"/>
      <c r="EW108" s="95"/>
      <c r="EX108" s="95"/>
      <c r="EY108" s="95"/>
      <c r="EZ108" s="95"/>
      <c r="FA108" s="95"/>
      <c r="FB108" s="95"/>
      <c r="FC108" s="95"/>
      <c r="FD108" s="95"/>
      <c r="FE108" s="95"/>
      <c r="FF108" s="95"/>
      <c r="FG108" s="95"/>
      <c r="FH108" s="95"/>
      <c r="FI108" s="95"/>
      <c r="FJ108" s="95"/>
      <c r="FK108" s="95"/>
      <c r="FL108" s="95"/>
      <c r="FM108" s="95"/>
      <c r="FN108" s="95"/>
      <c r="FO108" s="95"/>
      <c r="FP108" s="95"/>
      <c r="FQ108" s="95"/>
      <c r="FR108" s="95"/>
      <c r="FS108" s="95"/>
      <c r="FT108" s="95"/>
      <c r="FU108" s="95"/>
      <c r="FV108" s="95"/>
      <c r="FW108" s="95"/>
      <c r="FX108" s="95"/>
      <c r="FY108" s="95"/>
      <c r="FZ108" s="95"/>
      <c r="GA108" s="95"/>
      <c r="GB108" s="95"/>
      <c r="GC108" s="95"/>
      <c r="GD108" s="95"/>
      <c r="GE108" s="95"/>
      <c r="GF108" s="95"/>
      <c r="GG108" s="95"/>
      <c r="GH108" s="95"/>
      <c r="GI108" s="95"/>
      <c r="GJ108" s="95"/>
      <c r="GK108" s="95"/>
      <c r="GL108" s="95"/>
      <c r="GM108" s="95"/>
      <c r="GN108" s="95"/>
      <c r="GO108" s="95"/>
      <c r="GP108" s="95"/>
      <c r="GQ108" s="95"/>
      <c r="GR108" s="95"/>
      <c r="GS108" s="95"/>
      <c r="GT108" s="95"/>
      <c r="GU108" s="95"/>
      <c r="GV108" s="95"/>
      <c r="GW108" s="95"/>
      <c r="GX108" s="95"/>
      <c r="GY108" s="95"/>
      <c r="GZ108" s="95"/>
      <c r="HA108" s="95"/>
      <c r="HB108" s="95"/>
      <c r="HC108" s="95"/>
      <c r="HD108" s="95"/>
      <c r="HE108" s="95"/>
      <c r="HF108" s="95"/>
      <c r="HG108" s="95"/>
      <c r="HH108" s="95"/>
      <c r="HI108" s="95"/>
      <c r="HJ108" s="95"/>
      <c r="HK108" s="95"/>
      <c r="HL108" s="95"/>
      <c r="HM108" s="95"/>
      <c r="HN108" s="95"/>
      <c r="HO108" s="95"/>
      <c r="HP108" s="95"/>
      <c r="HQ108" s="95"/>
      <c r="HR108" s="95"/>
      <c r="HS108" s="95"/>
      <c r="HT108" s="95"/>
      <c r="HU108" s="95"/>
      <c r="HV108" s="95"/>
      <c r="HW108" s="95"/>
      <c r="HX108" s="95"/>
      <c r="HY108" s="95"/>
      <c r="HZ108" s="95"/>
      <c r="IA108" s="95"/>
      <c r="IB108" s="95"/>
      <c r="IC108" s="95"/>
      <c r="ID108" s="95"/>
      <c r="IE108" s="95"/>
      <c r="IF108" s="95"/>
      <c r="IG108" s="95"/>
      <c r="IH108" s="95"/>
      <c r="II108" s="95"/>
      <c r="IJ108" s="95"/>
      <c r="IK108" s="95"/>
      <c r="IL108" s="95"/>
      <c r="IM108" s="95"/>
      <c r="IN108" s="95"/>
      <c r="IO108" s="95"/>
      <c r="IP108" s="95"/>
      <c r="IQ108" s="95"/>
      <c r="IR108" s="95"/>
      <c r="IS108" s="95"/>
      <c r="IT108" s="95"/>
      <c r="IU108" s="95"/>
    </row>
    <row r="109" spans="1:255">
      <c r="A109" s="1276">
        <v>41</v>
      </c>
      <c r="B109" s="1193"/>
      <c r="C109" s="1193"/>
      <c r="D109" s="1193"/>
      <c r="E109" s="875"/>
      <c r="F109" s="1192"/>
      <c r="G109" s="1193"/>
      <c r="H109" s="1193"/>
      <c r="I109" s="1193"/>
      <c r="J109" s="1193"/>
      <c r="K109" s="1277"/>
      <c r="L109" s="1277"/>
      <c r="M109" s="936">
        <v>41</v>
      </c>
      <c r="N109" s="1192"/>
      <c r="O109" s="1277"/>
      <c r="P109" s="1277"/>
      <c r="Q109" s="1277"/>
      <c r="R109" s="1277">
        <f t="shared" si="1"/>
        <v>0</v>
      </c>
      <c r="S109" s="936">
        <v>41</v>
      </c>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c r="CO109" s="95"/>
      <c r="CP109" s="95"/>
      <c r="CQ109" s="95"/>
      <c r="CR109" s="95"/>
      <c r="CS109" s="95"/>
      <c r="CT109" s="95"/>
      <c r="CU109" s="95"/>
      <c r="CV109" s="95"/>
      <c r="CW109" s="95"/>
      <c r="CX109" s="95"/>
      <c r="CY109" s="95"/>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95"/>
      <c r="EA109" s="95"/>
      <c r="EB109" s="95"/>
      <c r="EC109" s="95"/>
      <c r="ED109" s="95"/>
      <c r="EE109" s="95"/>
      <c r="EF109" s="95"/>
      <c r="EG109" s="95"/>
      <c r="EH109" s="95"/>
      <c r="EI109" s="95"/>
      <c r="EJ109" s="95"/>
      <c r="EK109" s="95"/>
      <c r="EL109" s="95"/>
      <c r="EM109" s="95"/>
      <c r="EN109" s="95"/>
      <c r="EO109" s="95"/>
      <c r="EP109" s="95"/>
      <c r="EQ109" s="95"/>
      <c r="ER109" s="95"/>
      <c r="ES109" s="95"/>
      <c r="ET109" s="95"/>
      <c r="EU109" s="95"/>
      <c r="EV109" s="95"/>
      <c r="EW109" s="95"/>
      <c r="EX109" s="95"/>
      <c r="EY109" s="95"/>
      <c r="EZ109" s="95"/>
      <c r="FA109" s="95"/>
      <c r="FB109" s="95"/>
      <c r="FC109" s="95"/>
      <c r="FD109" s="95"/>
      <c r="FE109" s="95"/>
      <c r="FF109" s="95"/>
      <c r="FG109" s="95"/>
      <c r="FH109" s="95"/>
      <c r="FI109" s="95"/>
      <c r="FJ109" s="95"/>
      <c r="FK109" s="95"/>
      <c r="FL109" s="95"/>
      <c r="FM109" s="95"/>
      <c r="FN109" s="95"/>
      <c r="FO109" s="95"/>
      <c r="FP109" s="95"/>
      <c r="FQ109" s="95"/>
      <c r="FR109" s="95"/>
      <c r="FS109" s="95"/>
      <c r="FT109" s="95"/>
      <c r="FU109" s="95"/>
      <c r="FV109" s="95"/>
      <c r="FW109" s="95"/>
      <c r="FX109" s="95"/>
      <c r="FY109" s="95"/>
      <c r="FZ109" s="95"/>
      <c r="GA109" s="95"/>
      <c r="GB109" s="95"/>
      <c r="GC109" s="95"/>
      <c r="GD109" s="95"/>
      <c r="GE109" s="95"/>
      <c r="GF109" s="95"/>
      <c r="GG109" s="95"/>
      <c r="GH109" s="95"/>
      <c r="GI109" s="95"/>
      <c r="GJ109" s="95"/>
      <c r="GK109" s="95"/>
      <c r="GL109" s="95"/>
      <c r="GM109" s="95"/>
      <c r="GN109" s="95"/>
      <c r="GO109" s="95"/>
      <c r="GP109" s="95"/>
      <c r="GQ109" s="95"/>
      <c r="GR109" s="95"/>
      <c r="GS109" s="95"/>
      <c r="GT109" s="95"/>
      <c r="GU109" s="95"/>
      <c r="GV109" s="95"/>
      <c r="GW109" s="95"/>
      <c r="GX109" s="95"/>
      <c r="GY109" s="95"/>
      <c r="GZ109" s="95"/>
      <c r="HA109" s="95"/>
      <c r="HB109" s="95"/>
      <c r="HC109" s="95"/>
      <c r="HD109" s="95"/>
      <c r="HE109" s="95"/>
      <c r="HF109" s="95"/>
      <c r="HG109" s="95"/>
      <c r="HH109" s="95"/>
      <c r="HI109" s="95"/>
      <c r="HJ109" s="95"/>
      <c r="HK109" s="95"/>
      <c r="HL109" s="95"/>
      <c r="HM109" s="95"/>
      <c r="HN109" s="95"/>
      <c r="HO109" s="95"/>
      <c r="HP109" s="95"/>
      <c r="HQ109" s="95"/>
      <c r="HR109" s="95"/>
      <c r="HS109" s="95"/>
      <c r="HT109" s="95"/>
      <c r="HU109" s="95"/>
      <c r="HV109" s="95"/>
      <c r="HW109" s="95"/>
      <c r="HX109" s="95"/>
      <c r="HY109" s="95"/>
      <c r="HZ109" s="95"/>
      <c r="IA109" s="95"/>
      <c r="IB109" s="95"/>
      <c r="IC109" s="95"/>
      <c r="ID109" s="95"/>
      <c r="IE109" s="95"/>
      <c r="IF109" s="95"/>
      <c r="IG109" s="95"/>
      <c r="IH109" s="95"/>
      <c r="II109" s="95"/>
      <c r="IJ109" s="95"/>
      <c r="IK109" s="95"/>
      <c r="IL109" s="95"/>
      <c r="IM109" s="95"/>
      <c r="IN109" s="95"/>
      <c r="IO109" s="95"/>
      <c r="IP109" s="95"/>
      <c r="IQ109" s="95"/>
      <c r="IR109" s="95"/>
      <c r="IS109" s="95"/>
      <c r="IT109" s="95"/>
      <c r="IU109" s="95"/>
    </row>
    <row r="110" spans="1:255">
      <c r="A110" s="1276">
        <v>42</v>
      </c>
      <c r="B110" s="1193"/>
      <c r="C110" s="1193"/>
      <c r="D110" s="1193"/>
      <c r="E110" s="875"/>
      <c r="F110" s="1192"/>
      <c r="G110" s="1193"/>
      <c r="H110" s="1193"/>
      <c r="I110" s="1193"/>
      <c r="J110" s="1193"/>
      <c r="K110" s="1277"/>
      <c r="L110" s="1277"/>
      <c r="M110" s="936">
        <v>42</v>
      </c>
      <c r="N110" s="1192"/>
      <c r="O110" s="1277"/>
      <c r="P110" s="1277"/>
      <c r="Q110" s="1277"/>
      <c r="R110" s="1277">
        <f t="shared" si="1"/>
        <v>0</v>
      </c>
      <c r="S110" s="936">
        <v>42</v>
      </c>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c r="CK110" s="95"/>
      <c r="CL110" s="95"/>
      <c r="CM110" s="95"/>
      <c r="CN110" s="95"/>
      <c r="CO110" s="95"/>
      <c r="CP110" s="95"/>
      <c r="CQ110" s="95"/>
      <c r="CR110" s="95"/>
      <c r="CS110" s="95"/>
      <c r="CT110" s="95"/>
      <c r="CU110" s="95"/>
      <c r="CV110" s="95"/>
      <c r="CW110" s="95"/>
      <c r="CX110" s="95"/>
      <c r="CY110" s="95"/>
      <c r="CZ110" s="95"/>
      <c r="DA110" s="95"/>
      <c r="DB110" s="95"/>
      <c r="DC110" s="95"/>
      <c r="DD110" s="95"/>
      <c r="DE110" s="95"/>
      <c r="DF110" s="95"/>
      <c r="DG110" s="95"/>
      <c r="DH110" s="95"/>
      <c r="DI110" s="95"/>
      <c r="DJ110" s="95"/>
      <c r="DK110" s="95"/>
      <c r="DL110" s="95"/>
      <c r="DM110" s="95"/>
      <c r="DN110" s="95"/>
      <c r="DO110" s="95"/>
      <c r="DP110" s="95"/>
      <c r="DQ110" s="95"/>
      <c r="DR110" s="95"/>
      <c r="DS110" s="95"/>
      <c r="DT110" s="95"/>
      <c r="DU110" s="95"/>
      <c r="DV110" s="95"/>
      <c r="DW110" s="95"/>
      <c r="DX110" s="95"/>
      <c r="DY110" s="95"/>
      <c r="DZ110" s="95"/>
      <c r="EA110" s="95"/>
      <c r="EB110" s="95"/>
      <c r="EC110" s="95"/>
      <c r="ED110" s="95"/>
      <c r="EE110" s="95"/>
      <c r="EF110" s="95"/>
      <c r="EG110" s="95"/>
      <c r="EH110" s="95"/>
      <c r="EI110" s="95"/>
      <c r="EJ110" s="95"/>
      <c r="EK110" s="95"/>
      <c r="EL110" s="95"/>
      <c r="EM110" s="95"/>
      <c r="EN110" s="95"/>
      <c r="EO110" s="95"/>
      <c r="EP110" s="95"/>
      <c r="EQ110" s="95"/>
      <c r="ER110" s="95"/>
      <c r="ES110" s="95"/>
      <c r="ET110" s="95"/>
      <c r="EU110" s="95"/>
      <c r="EV110" s="95"/>
      <c r="EW110" s="95"/>
      <c r="EX110" s="95"/>
      <c r="EY110" s="95"/>
      <c r="EZ110" s="95"/>
      <c r="FA110" s="95"/>
      <c r="FB110" s="95"/>
      <c r="FC110" s="95"/>
      <c r="FD110" s="95"/>
      <c r="FE110" s="95"/>
      <c r="FF110" s="95"/>
      <c r="FG110" s="95"/>
      <c r="FH110" s="95"/>
      <c r="FI110" s="95"/>
      <c r="FJ110" s="95"/>
      <c r="FK110" s="95"/>
      <c r="FL110" s="95"/>
      <c r="FM110" s="95"/>
      <c r="FN110" s="95"/>
      <c r="FO110" s="95"/>
      <c r="FP110" s="95"/>
      <c r="FQ110" s="95"/>
      <c r="FR110" s="95"/>
      <c r="FS110" s="95"/>
      <c r="FT110" s="95"/>
      <c r="FU110" s="95"/>
      <c r="FV110" s="95"/>
      <c r="FW110" s="95"/>
      <c r="FX110" s="95"/>
      <c r="FY110" s="95"/>
      <c r="FZ110" s="95"/>
      <c r="GA110" s="95"/>
      <c r="GB110" s="95"/>
      <c r="GC110" s="95"/>
      <c r="GD110" s="95"/>
      <c r="GE110" s="95"/>
      <c r="GF110" s="95"/>
      <c r="GG110" s="95"/>
      <c r="GH110" s="95"/>
      <c r="GI110" s="95"/>
      <c r="GJ110" s="95"/>
      <c r="GK110" s="95"/>
      <c r="GL110" s="95"/>
      <c r="GM110" s="95"/>
      <c r="GN110" s="95"/>
      <c r="GO110" s="95"/>
      <c r="GP110" s="95"/>
      <c r="GQ110" s="95"/>
      <c r="GR110" s="95"/>
      <c r="GS110" s="95"/>
      <c r="GT110" s="95"/>
      <c r="GU110" s="95"/>
      <c r="GV110" s="95"/>
      <c r="GW110" s="95"/>
      <c r="GX110" s="95"/>
      <c r="GY110" s="95"/>
      <c r="GZ110" s="95"/>
      <c r="HA110" s="95"/>
      <c r="HB110" s="95"/>
      <c r="HC110" s="95"/>
      <c r="HD110" s="95"/>
      <c r="HE110" s="95"/>
      <c r="HF110" s="95"/>
      <c r="HG110" s="95"/>
      <c r="HH110" s="95"/>
      <c r="HI110" s="95"/>
      <c r="HJ110" s="95"/>
      <c r="HK110" s="95"/>
      <c r="HL110" s="95"/>
      <c r="HM110" s="95"/>
      <c r="HN110" s="95"/>
      <c r="HO110" s="95"/>
      <c r="HP110" s="95"/>
      <c r="HQ110" s="95"/>
      <c r="HR110" s="95"/>
      <c r="HS110" s="95"/>
      <c r="HT110" s="95"/>
      <c r="HU110" s="95"/>
      <c r="HV110" s="95"/>
      <c r="HW110" s="95"/>
      <c r="HX110" s="95"/>
      <c r="HY110" s="95"/>
      <c r="HZ110" s="95"/>
      <c r="IA110" s="95"/>
      <c r="IB110" s="95"/>
      <c r="IC110" s="95"/>
      <c r="ID110" s="95"/>
      <c r="IE110" s="95"/>
      <c r="IF110" s="95"/>
      <c r="IG110" s="95"/>
      <c r="IH110" s="95"/>
      <c r="II110" s="95"/>
      <c r="IJ110" s="95"/>
      <c r="IK110" s="95"/>
      <c r="IL110" s="95"/>
      <c r="IM110" s="95"/>
      <c r="IN110" s="95"/>
      <c r="IO110" s="95"/>
      <c r="IP110" s="95"/>
      <c r="IQ110" s="95"/>
      <c r="IR110" s="95"/>
      <c r="IS110" s="95"/>
      <c r="IT110" s="95"/>
      <c r="IU110" s="95"/>
    </row>
    <row r="111" spans="1:255">
      <c r="A111" s="1276">
        <v>43</v>
      </c>
      <c r="B111" s="1193"/>
      <c r="C111" s="1193"/>
      <c r="D111" s="1193"/>
      <c r="E111" s="875"/>
      <c r="F111" s="1192"/>
      <c r="G111" s="1193"/>
      <c r="H111" s="1193"/>
      <c r="I111" s="1193"/>
      <c r="J111" s="1193"/>
      <c r="K111" s="1277"/>
      <c r="L111" s="1277"/>
      <c r="M111" s="936">
        <v>43</v>
      </c>
      <c r="N111" s="1192"/>
      <c r="O111" s="1277"/>
      <c r="P111" s="1277"/>
      <c r="Q111" s="1277"/>
      <c r="R111" s="1277">
        <f t="shared" si="1"/>
        <v>0</v>
      </c>
      <c r="S111" s="936">
        <v>43</v>
      </c>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95"/>
      <c r="CX111" s="95"/>
      <c r="CY111" s="95"/>
      <c r="CZ111" s="95"/>
      <c r="DA111" s="95"/>
      <c r="DB111" s="95"/>
      <c r="DC111" s="95"/>
      <c r="DD111" s="95"/>
      <c r="DE111" s="95"/>
      <c r="DF111" s="95"/>
      <c r="DG111" s="95"/>
      <c r="DH111" s="95"/>
      <c r="DI111" s="95"/>
      <c r="DJ111" s="95"/>
      <c r="DK111" s="95"/>
      <c r="DL111" s="95"/>
      <c r="DM111" s="95"/>
      <c r="DN111" s="95"/>
      <c r="DO111" s="95"/>
      <c r="DP111" s="95"/>
      <c r="DQ111" s="95"/>
      <c r="DR111" s="95"/>
      <c r="DS111" s="95"/>
      <c r="DT111" s="95"/>
      <c r="DU111" s="95"/>
      <c r="DV111" s="95"/>
      <c r="DW111" s="95"/>
      <c r="DX111" s="95"/>
      <c r="DY111" s="95"/>
      <c r="DZ111" s="95"/>
      <c r="EA111" s="95"/>
      <c r="EB111" s="95"/>
      <c r="EC111" s="95"/>
      <c r="ED111" s="95"/>
      <c r="EE111" s="95"/>
      <c r="EF111" s="95"/>
      <c r="EG111" s="95"/>
      <c r="EH111" s="95"/>
      <c r="EI111" s="95"/>
      <c r="EJ111" s="95"/>
      <c r="EK111" s="95"/>
      <c r="EL111" s="95"/>
      <c r="EM111" s="95"/>
      <c r="EN111" s="95"/>
      <c r="EO111" s="95"/>
      <c r="EP111" s="95"/>
      <c r="EQ111" s="95"/>
      <c r="ER111" s="95"/>
      <c r="ES111" s="95"/>
      <c r="ET111" s="95"/>
      <c r="EU111" s="95"/>
      <c r="EV111" s="95"/>
      <c r="EW111" s="95"/>
      <c r="EX111" s="95"/>
      <c r="EY111" s="95"/>
      <c r="EZ111" s="95"/>
      <c r="FA111" s="95"/>
      <c r="FB111" s="95"/>
      <c r="FC111" s="95"/>
      <c r="FD111" s="95"/>
      <c r="FE111" s="95"/>
      <c r="FF111" s="95"/>
      <c r="FG111" s="95"/>
      <c r="FH111" s="95"/>
      <c r="FI111" s="95"/>
      <c r="FJ111" s="95"/>
      <c r="FK111" s="95"/>
      <c r="FL111" s="95"/>
      <c r="FM111" s="95"/>
      <c r="FN111" s="95"/>
      <c r="FO111" s="95"/>
      <c r="FP111" s="95"/>
      <c r="FQ111" s="95"/>
      <c r="FR111" s="95"/>
      <c r="FS111" s="95"/>
      <c r="FT111" s="95"/>
      <c r="FU111" s="95"/>
      <c r="FV111" s="95"/>
      <c r="FW111" s="95"/>
      <c r="FX111" s="95"/>
      <c r="FY111" s="95"/>
      <c r="FZ111" s="95"/>
      <c r="GA111" s="95"/>
      <c r="GB111" s="95"/>
      <c r="GC111" s="95"/>
      <c r="GD111" s="95"/>
      <c r="GE111" s="95"/>
      <c r="GF111" s="95"/>
      <c r="GG111" s="95"/>
      <c r="GH111" s="95"/>
      <c r="GI111" s="95"/>
      <c r="GJ111" s="95"/>
      <c r="GK111" s="95"/>
      <c r="GL111" s="95"/>
      <c r="GM111" s="95"/>
      <c r="GN111" s="95"/>
      <c r="GO111" s="95"/>
      <c r="GP111" s="95"/>
      <c r="GQ111" s="95"/>
      <c r="GR111" s="95"/>
      <c r="GS111" s="95"/>
      <c r="GT111" s="95"/>
      <c r="GU111" s="95"/>
      <c r="GV111" s="95"/>
      <c r="GW111" s="95"/>
      <c r="GX111" s="95"/>
      <c r="GY111" s="95"/>
      <c r="GZ111" s="95"/>
      <c r="HA111" s="95"/>
      <c r="HB111" s="95"/>
      <c r="HC111" s="95"/>
      <c r="HD111" s="95"/>
      <c r="HE111" s="95"/>
      <c r="HF111" s="95"/>
      <c r="HG111" s="95"/>
      <c r="HH111" s="95"/>
      <c r="HI111" s="95"/>
      <c r="HJ111" s="95"/>
      <c r="HK111" s="95"/>
      <c r="HL111" s="95"/>
      <c r="HM111" s="95"/>
      <c r="HN111" s="95"/>
      <c r="HO111" s="95"/>
      <c r="HP111" s="95"/>
      <c r="HQ111" s="95"/>
      <c r="HR111" s="95"/>
      <c r="HS111" s="95"/>
      <c r="HT111" s="95"/>
      <c r="HU111" s="95"/>
      <c r="HV111" s="95"/>
      <c r="HW111" s="95"/>
      <c r="HX111" s="95"/>
      <c r="HY111" s="95"/>
      <c r="HZ111" s="95"/>
      <c r="IA111" s="95"/>
      <c r="IB111" s="95"/>
      <c r="IC111" s="95"/>
      <c r="ID111" s="95"/>
      <c r="IE111" s="95"/>
      <c r="IF111" s="95"/>
      <c r="IG111" s="95"/>
      <c r="IH111" s="95"/>
      <c r="II111" s="95"/>
      <c r="IJ111" s="95"/>
      <c r="IK111" s="95"/>
      <c r="IL111" s="95"/>
      <c r="IM111" s="95"/>
      <c r="IN111" s="95"/>
      <c r="IO111" s="95"/>
      <c r="IP111" s="95"/>
      <c r="IQ111" s="95"/>
      <c r="IR111" s="95"/>
      <c r="IS111" s="95"/>
      <c r="IT111" s="95"/>
      <c r="IU111" s="95"/>
    </row>
    <row r="112" spans="1:255">
      <c r="A112" s="1276">
        <v>44</v>
      </c>
      <c r="B112" s="1193"/>
      <c r="C112" s="1193"/>
      <c r="D112" s="1193"/>
      <c r="E112" s="875"/>
      <c r="F112" s="1192"/>
      <c r="G112" s="1193"/>
      <c r="H112" s="1193"/>
      <c r="I112" s="1193"/>
      <c r="J112" s="1193"/>
      <c r="K112" s="1277"/>
      <c r="L112" s="1277"/>
      <c r="M112" s="936">
        <v>44</v>
      </c>
      <c r="N112" s="1192"/>
      <c r="O112" s="1277"/>
      <c r="P112" s="1277"/>
      <c r="Q112" s="1277"/>
      <c r="R112" s="1277">
        <f t="shared" si="1"/>
        <v>0</v>
      </c>
      <c r="S112" s="936">
        <v>44</v>
      </c>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c r="CK112" s="95"/>
      <c r="CL112" s="95"/>
      <c r="CM112" s="95"/>
      <c r="CN112" s="95"/>
      <c r="CO112" s="95"/>
      <c r="CP112" s="95"/>
      <c r="CQ112" s="95"/>
      <c r="CR112" s="95"/>
      <c r="CS112" s="95"/>
      <c r="CT112" s="95"/>
      <c r="CU112" s="95"/>
      <c r="CV112" s="95"/>
      <c r="CW112" s="95"/>
      <c r="CX112" s="95"/>
      <c r="CY112" s="95"/>
      <c r="CZ112" s="95"/>
      <c r="DA112" s="95"/>
      <c r="DB112" s="95"/>
      <c r="DC112" s="95"/>
      <c r="DD112" s="95"/>
      <c r="DE112" s="95"/>
      <c r="DF112" s="95"/>
      <c r="DG112" s="95"/>
      <c r="DH112" s="95"/>
      <c r="DI112" s="95"/>
      <c r="DJ112" s="95"/>
      <c r="DK112" s="95"/>
      <c r="DL112" s="95"/>
      <c r="DM112" s="95"/>
      <c r="DN112" s="95"/>
      <c r="DO112" s="95"/>
      <c r="DP112" s="95"/>
      <c r="DQ112" s="95"/>
      <c r="DR112" s="95"/>
      <c r="DS112" s="95"/>
      <c r="DT112" s="95"/>
      <c r="DU112" s="95"/>
      <c r="DV112" s="95"/>
      <c r="DW112" s="95"/>
      <c r="DX112" s="95"/>
      <c r="DY112" s="95"/>
      <c r="DZ112" s="95"/>
      <c r="EA112" s="95"/>
      <c r="EB112" s="95"/>
      <c r="EC112" s="95"/>
      <c r="ED112" s="95"/>
      <c r="EE112" s="95"/>
      <c r="EF112" s="95"/>
      <c r="EG112" s="95"/>
      <c r="EH112" s="95"/>
      <c r="EI112" s="95"/>
      <c r="EJ112" s="95"/>
      <c r="EK112" s="95"/>
      <c r="EL112" s="95"/>
      <c r="EM112" s="95"/>
      <c r="EN112" s="95"/>
      <c r="EO112" s="95"/>
      <c r="EP112" s="95"/>
      <c r="EQ112" s="95"/>
      <c r="ER112" s="95"/>
      <c r="ES112" s="95"/>
      <c r="ET112" s="95"/>
      <c r="EU112" s="95"/>
      <c r="EV112" s="95"/>
      <c r="EW112" s="95"/>
      <c r="EX112" s="95"/>
      <c r="EY112" s="95"/>
      <c r="EZ112" s="95"/>
      <c r="FA112" s="95"/>
      <c r="FB112" s="95"/>
      <c r="FC112" s="95"/>
      <c r="FD112" s="95"/>
      <c r="FE112" s="95"/>
      <c r="FF112" s="95"/>
      <c r="FG112" s="95"/>
      <c r="FH112" s="95"/>
      <c r="FI112" s="95"/>
      <c r="FJ112" s="95"/>
      <c r="FK112" s="95"/>
      <c r="FL112" s="95"/>
      <c r="FM112" s="95"/>
      <c r="FN112" s="95"/>
      <c r="FO112" s="95"/>
      <c r="FP112" s="95"/>
      <c r="FQ112" s="95"/>
      <c r="FR112" s="95"/>
      <c r="FS112" s="95"/>
      <c r="FT112" s="95"/>
      <c r="FU112" s="95"/>
      <c r="FV112" s="95"/>
      <c r="FW112" s="95"/>
      <c r="FX112" s="95"/>
      <c r="FY112" s="95"/>
      <c r="FZ112" s="95"/>
      <c r="GA112" s="95"/>
      <c r="GB112" s="95"/>
      <c r="GC112" s="95"/>
      <c r="GD112" s="95"/>
      <c r="GE112" s="95"/>
      <c r="GF112" s="95"/>
      <c r="GG112" s="95"/>
      <c r="GH112" s="95"/>
      <c r="GI112" s="95"/>
      <c r="GJ112" s="95"/>
      <c r="GK112" s="95"/>
      <c r="GL112" s="95"/>
      <c r="GM112" s="95"/>
      <c r="GN112" s="95"/>
      <c r="GO112" s="95"/>
      <c r="GP112" s="95"/>
      <c r="GQ112" s="95"/>
      <c r="GR112" s="95"/>
      <c r="GS112" s="95"/>
      <c r="GT112" s="95"/>
      <c r="GU112" s="95"/>
      <c r="GV112" s="95"/>
      <c r="GW112" s="95"/>
      <c r="GX112" s="95"/>
      <c r="GY112" s="95"/>
      <c r="GZ112" s="95"/>
      <c r="HA112" s="95"/>
      <c r="HB112" s="95"/>
      <c r="HC112" s="95"/>
      <c r="HD112" s="95"/>
      <c r="HE112" s="95"/>
      <c r="HF112" s="95"/>
      <c r="HG112" s="95"/>
      <c r="HH112" s="95"/>
      <c r="HI112" s="95"/>
      <c r="HJ112" s="95"/>
      <c r="HK112" s="95"/>
      <c r="HL112" s="95"/>
      <c r="HM112" s="95"/>
      <c r="HN112" s="95"/>
      <c r="HO112" s="95"/>
      <c r="HP112" s="95"/>
      <c r="HQ112" s="95"/>
      <c r="HR112" s="95"/>
      <c r="HS112" s="95"/>
      <c r="HT112" s="95"/>
      <c r="HU112" s="95"/>
      <c r="HV112" s="95"/>
      <c r="HW112" s="95"/>
      <c r="HX112" s="95"/>
      <c r="HY112" s="95"/>
      <c r="HZ112" s="95"/>
      <c r="IA112" s="95"/>
      <c r="IB112" s="95"/>
      <c r="IC112" s="95"/>
      <c r="ID112" s="95"/>
      <c r="IE112" s="95"/>
      <c r="IF112" s="95"/>
      <c r="IG112" s="95"/>
      <c r="IH112" s="95"/>
      <c r="II112" s="95"/>
      <c r="IJ112" s="95"/>
      <c r="IK112" s="95"/>
      <c r="IL112" s="95"/>
      <c r="IM112" s="95"/>
      <c r="IN112" s="95"/>
      <c r="IO112" s="95"/>
      <c r="IP112" s="95"/>
      <c r="IQ112" s="95"/>
      <c r="IR112" s="95"/>
      <c r="IS112" s="95"/>
      <c r="IT112" s="95"/>
      <c r="IU112" s="95"/>
    </row>
    <row r="113" spans="1:255">
      <c r="A113" s="1276">
        <v>45</v>
      </c>
      <c r="B113" s="1193"/>
      <c r="C113" s="1193"/>
      <c r="D113" s="1193"/>
      <c r="E113" s="875"/>
      <c r="F113" s="1192"/>
      <c r="G113" s="1193"/>
      <c r="H113" s="1193"/>
      <c r="I113" s="1193"/>
      <c r="J113" s="1193"/>
      <c r="K113" s="1277"/>
      <c r="L113" s="1277"/>
      <c r="M113" s="936">
        <v>45</v>
      </c>
      <c r="N113" s="1192"/>
      <c r="O113" s="1277"/>
      <c r="P113" s="1277"/>
      <c r="Q113" s="1277"/>
      <c r="R113" s="1277">
        <f t="shared" si="1"/>
        <v>0</v>
      </c>
      <c r="S113" s="936">
        <v>45</v>
      </c>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c r="CK113" s="95"/>
      <c r="CL113" s="95"/>
      <c r="CM113" s="95"/>
      <c r="CN113" s="95"/>
      <c r="CO113" s="95"/>
      <c r="CP113" s="95"/>
      <c r="CQ113" s="95"/>
      <c r="CR113" s="95"/>
      <c r="CS113" s="95"/>
      <c r="CT113" s="95"/>
      <c r="CU113" s="95"/>
      <c r="CV113" s="95"/>
      <c r="CW113" s="95"/>
      <c r="CX113" s="95"/>
      <c r="CY113" s="95"/>
      <c r="CZ113" s="95"/>
      <c r="DA113" s="95"/>
      <c r="DB113" s="95"/>
      <c r="DC113" s="95"/>
      <c r="DD113" s="95"/>
      <c r="DE113" s="95"/>
      <c r="DF113" s="95"/>
      <c r="DG113" s="95"/>
      <c r="DH113" s="95"/>
      <c r="DI113" s="95"/>
      <c r="DJ113" s="95"/>
      <c r="DK113" s="95"/>
      <c r="DL113" s="95"/>
      <c r="DM113" s="95"/>
      <c r="DN113" s="95"/>
      <c r="DO113" s="95"/>
      <c r="DP113" s="95"/>
      <c r="DQ113" s="95"/>
      <c r="DR113" s="95"/>
      <c r="DS113" s="95"/>
      <c r="DT113" s="95"/>
      <c r="DU113" s="95"/>
      <c r="DV113" s="95"/>
      <c r="DW113" s="95"/>
      <c r="DX113" s="95"/>
      <c r="DY113" s="95"/>
      <c r="DZ113" s="95"/>
      <c r="EA113" s="95"/>
      <c r="EB113" s="95"/>
      <c r="EC113" s="95"/>
      <c r="ED113" s="95"/>
      <c r="EE113" s="95"/>
      <c r="EF113" s="95"/>
      <c r="EG113" s="95"/>
      <c r="EH113" s="95"/>
      <c r="EI113" s="95"/>
      <c r="EJ113" s="95"/>
      <c r="EK113" s="95"/>
      <c r="EL113" s="95"/>
      <c r="EM113" s="95"/>
      <c r="EN113" s="95"/>
      <c r="EO113" s="95"/>
      <c r="EP113" s="95"/>
      <c r="EQ113" s="95"/>
      <c r="ER113" s="95"/>
      <c r="ES113" s="95"/>
      <c r="ET113" s="95"/>
      <c r="EU113" s="95"/>
      <c r="EV113" s="95"/>
      <c r="EW113" s="95"/>
      <c r="EX113" s="95"/>
      <c r="EY113" s="95"/>
      <c r="EZ113" s="95"/>
      <c r="FA113" s="95"/>
      <c r="FB113" s="95"/>
      <c r="FC113" s="95"/>
      <c r="FD113" s="95"/>
      <c r="FE113" s="95"/>
      <c r="FF113" s="95"/>
      <c r="FG113" s="95"/>
      <c r="FH113" s="95"/>
      <c r="FI113" s="95"/>
      <c r="FJ113" s="95"/>
      <c r="FK113" s="95"/>
      <c r="FL113" s="95"/>
      <c r="FM113" s="95"/>
      <c r="FN113" s="95"/>
      <c r="FO113" s="95"/>
      <c r="FP113" s="95"/>
      <c r="FQ113" s="95"/>
      <c r="FR113" s="95"/>
      <c r="FS113" s="95"/>
      <c r="FT113" s="95"/>
      <c r="FU113" s="95"/>
      <c r="FV113" s="95"/>
      <c r="FW113" s="95"/>
      <c r="FX113" s="95"/>
      <c r="FY113" s="95"/>
      <c r="FZ113" s="95"/>
      <c r="GA113" s="95"/>
      <c r="GB113" s="95"/>
      <c r="GC113" s="95"/>
      <c r="GD113" s="95"/>
      <c r="GE113" s="95"/>
      <c r="GF113" s="95"/>
      <c r="GG113" s="95"/>
      <c r="GH113" s="95"/>
      <c r="GI113" s="95"/>
      <c r="GJ113" s="95"/>
      <c r="GK113" s="95"/>
      <c r="GL113" s="95"/>
      <c r="GM113" s="95"/>
      <c r="GN113" s="95"/>
      <c r="GO113" s="95"/>
      <c r="GP113" s="95"/>
      <c r="GQ113" s="95"/>
      <c r="GR113" s="95"/>
      <c r="GS113" s="95"/>
      <c r="GT113" s="95"/>
      <c r="GU113" s="95"/>
      <c r="GV113" s="95"/>
      <c r="GW113" s="95"/>
      <c r="GX113" s="95"/>
      <c r="GY113" s="95"/>
      <c r="GZ113" s="95"/>
      <c r="HA113" s="95"/>
      <c r="HB113" s="95"/>
      <c r="HC113" s="95"/>
      <c r="HD113" s="95"/>
      <c r="HE113" s="95"/>
      <c r="HF113" s="95"/>
      <c r="HG113" s="95"/>
      <c r="HH113" s="95"/>
      <c r="HI113" s="95"/>
      <c r="HJ113" s="95"/>
      <c r="HK113" s="95"/>
      <c r="HL113" s="95"/>
      <c r="HM113" s="95"/>
      <c r="HN113" s="95"/>
      <c r="HO113" s="95"/>
      <c r="HP113" s="95"/>
      <c r="HQ113" s="95"/>
      <c r="HR113" s="95"/>
      <c r="HS113" s="95"/>
      <c r="HT113" s="95"/>
      <c r="HU113" s="95"/>
      <c r="HV113" s="95"/>
      <c r="HW113" s="95"/>
      <c r="HX113" s="95"/>
      <c r="HY113" s="95"/>
      <c r="HZ113" s="95"/>
      <c r="IA113" s="95"/>
      <c r="IB113" s="95"/>
      <c r="IC113" s="95"/>
      <c r="ID113" s="95"/>
      <c r="IE113" s="95"/>
      <c r="IF113" s="95"/>
      <c r="IG113" s="95"/>
      <c r="IH113" s="95"/>
      <c r="II113" s="95"/>
      <c r="IJ113" s="95"/>
      <c r="IK113" s="95"/>
      <c r="IL113" s="95"/>
      <c r="IM113" s="95"/>
      <c r="IN113" s="95"/>
      <c r="IO113" s="95"/>
      <c r="IP113" s="95"/>
      <c r="IQ113" s="95"/>
      <c r="IR113" s="95"/>
      <c r="IS113" s="95"/>
      <c r="IT113" s="95"/>
      <c r="IU113" s="95"/>
    </row>
    <row r="114" spans="1:255">
      <c r="A114" s="1276">
        <v>46</v>
      </c>
      <c r="B114" s="1193"/>
      <c r="C114" s="1193"/>
      <c r="D114" s="1193"/>
      <c r="E114" s="875"/>
      <c r="F114" s="1192"/>
      <c r="G114" s="1193"/>
      <c r="H114" s="1193"/>
      <c r="I114" s="1193"/>
      <c r="J114" s="1193"/>
      <c r="K114" s="1277"/>
      <c r="L114" s="1277"/>
      <c r="M114" s="936">
        <v>46</v>
      </c>
      <c r="N114" s="1192"/>
      <c r="O114" s="1277"/>
      <c r="P114" s="1277"/>
      <c r="Q114" s="1277"/>
      <c r="R114" s="1277">
        <f t="shared" si="1"/>
        <v>0</v>
      </c>
      <c r="S114" s="936">
        <v>46</v>
      </c>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c r="CK114" s="95"/>
      <c r="CL114" s="95"/>
      <c r="CM114" s="95"/>
      <c r="CN114" s="95"/>
      <c r="CO114" s="95"/>
      <c r="CP114" s="95"/>
      <c r="CQ114" s="95"/>
      <c r="CR114" s="95"/>
      <c r="CS114" s="95"/>
      <c r="CT114" s="95"/>
      <c r="CU114" s="95"/>
      <c r="CV114" s="95"/>
      <c r="CW114" s="95"/>
      <c r="CX114" s="95"/>
      <c r="CY114" s="95"/>
      <c r="CZ114" s="95"/>
      <c r="DA114" s="95"/>
      <c r="DB114" s="95"/>
      <c r="DC114" s="95"/>
      <c r="DD114" s="95"/>
      <c r="DE114" s="95"/>
      <c r="DF114" s="95"/>
      <c r="DG114" s="95"/>
      <c r="DH114" s="95"/>
      <c r="DI114" s="95"/>
      <c r="DJ114" s="95"/>
      <c r="DK114" s="95"/>
      <c r="DL114" s="95"/>
      <c r="DM114" s="95"/>
      <c r="DN114" s="95"/>
      <c r="DO114" s="95"/>
      <c r="DP114" s="95"/>
      <c r="DQ114" s="95"/>
      <c r="DR114" s="95"/>
      <c r="DS114" s="95"/>
      <c r="DT114" s="95"/>
      <c r="DU114" s="95"/>
      <c r="DV114" s="95"/>
      <c r="DW114" s="95"/>
      <c r="DX114" s="95"/>
      <c r="DY114" s="95"/>
      <c r="DZ114" s="95"/>
      <c r="EA114" s="95"/>
      <c r="EB114" s="95"/>
      <c r="EC114" s="95"/>
      <c r="ED114" s="95"/>
      <c r="EE114" s="95"/>
      <c r="EF114" s="95"/>
      <c r="EG114" s="95"/>
      <c r="EH114" s="95"/>
      <c r="EI114" s="95"/>
      <c r="EJ114" s="95"/>
      <c r="EK114" s="95"/>
      <c r="EL114" s="95"/>
      <c r="EM114" s="95"/>
      <c r="EN114" s="95"/>
      <c r="EO114" s="95"/>
      <c r="EP114" s="95"/>
      <c r="EQ114" s="95"/>
      <c r="ER114" s="95"/>
      <c r="ES114" s="95"/>
      <c r="ET114" s="95"/>
      <c r="EU114" s="95"/>
      <c r="EV114" s="95"/>
      <c r="EW114" s="95"/>
      <c r="EX114" s="95"/>
      <c r="EY114" s="95"/>
      <c r="EZ114" s="95"/>
      <c r="FA114" s="95"/>
      <c r="FB114" s="95"/>
      <c r="FC114" s="95"/>
      <c r="FD114" s="95"/>
      <c r="FE114" s="95"/>
      <c r="FF114" s="95"/>
      <c r="FG114" s="95"/>
      <c r="FH114" s="95"/>
      <c r="FI114" s="95"/>
      <c r="FJ114" s="95"/>
      <c r="FK114" s="95"/>
      <c r="FL114" s="95"/>
      <c r="FM114" s="95"/>
      <c r="FN114" s="95"/>
      <c r="FO114" s="95"/>
      <c r="FP114" s="95"/>
      <c r="FQ114" s="95"/>
      <c r="FR114" s="95"/>
      <c r="FS114" s="95"/>
      <c r="FT114" s="95"/>
      <c r="FU114" s="95"/>
      <c r="FV114" s="95"/>
      <c r="FW114" s="95"/>
      <c r="FX114" s="95"/>
      <c r="FY114" s="95"/>
      <c r="FZ114" s="95"/>
      <c r="GA114" s="95"/>
      <c r="GB114" s="95"/>
      <c r="GC114" s="95"/>
      <c r="GD114" s="95"/>
      <c r="GE114" s="95"/>
      <c r="GF114" s="95"/>
      <c r="GG114" s="95"/>
      <c r="GH114" s="95"/>
      <c r="GI114" s="95"/>
      <c r="GJ114" s="95"/>
      <c r="GK114" s="95"/>
      <c r="GL114" s="95"/>
      <c r="GM114" s="95"/>
      <c r="GN114" s="95"/>
      <c r="GO114" s="95"/>
      <c r="GP114" s="95"/>
      <c r="GQ114" s="95"/>
      <c r="GR114" s="95"/>
      <c r="GS114" s="95"/>
      <c r="GT114" s="95"/>
      <c r="GU114" s="95"/>
      <c r="GV114" s="95"/>
      <c r="GW114" s="95"/>
      <c r="GX114" s="95"/>
      <c r="GY114" s="95"/>
      <c r="GZ114" s="95"/>
      <c r="HA114" s="95"/>
      <c r="HB114" s="95"/>
      <c r="HC114" s="95"/>
      <c r="HD114" s="95"/>
      <c r="HE114" s="95"/>
      <c r="HF114" s="95"/>
      <c r="HG114" s="95"/>
      <c r="HH114" s="95"/>
      <c r="HI114" s="95"/>
      <c r="HJ114" s="95"/>
      <c r="HK114" s="95"/>
      <c r="HL114" s="95"/>
      <c r="HM114" s="95"/>
      <c r="HN114" s="95"/>
      <c r="HO114" s="95"/>
      <c r="HP114" s="95"/>
      <c r="HQ114" s="95"/>
      <c r="HR114" s="95"/>
      <c r="HS114" s="95"/>
      <c r="HT114" s="95"/>
      <c r="HU114" s="95"/>
      <c r="HV114" s="95"/>
      <c r="HW114" s="95"/>
      <c r="HX114" s="95"/>
      <c r="HY114" s="95"/>
      <c r="HZ114" s="95"/>
      <c r="IA114" s="95"/>
      <c r="IB114" s="95"/>
      <c r="IC114" s="95"/>
      <c r="ID114" s="95"/>
      <c r="IE114" s="95"/>
      <c r="IF114" s="95"/>
      <c r="IG114" s="95"/>
      <c r="IH114" s="95"/>
      <c r="II114" s="95"/>
      <c r="IJ114" s="95"/>
      <c r="IK114" s="95"/>
      <c r="IL114" s="95"/>
      <c r="IM114" s="95"/>
      <c r="IN114" s="95"/>
      <c r="IO114" s="95"/>
      <c r="IP114" s="95"/>
      <c r="IQ114" s="95"/>
      <c r="IR114" s="95"/>
      <c r="IS114" s="95"/>
      <c r="IT114" s="95"/>
      <c r="IU114" s="95"/>
    </row>
    <row r="115" spans="1:255">
      <c r="A115" s="1276">
        <v>47</v>
      </c>
      <c r="B115" s="1193"/>
      <c r="C115" s="1193"/>
      <c r="D115" s="1193"/>
      <c r="E115" s="875"/>
      <c r="F115" s="1192"/>
      <c r="G115" s="1193"/>
      <c r="H115" s="1193"/>
      <c r="I115" s="1193"/>
      <c r="J115" s="1193"/>
      <c r="K115" s="1277"/>
      <c r="L115" s="1277"/>
      <c r="M115" s="936">
        <v>47</v>
      </c>
      <c r="N115" s="1192"/>
      <c r="O115" s="1277"/>
      <c r="P115" s="1277"/>
      <c r="Q115" s="1277"/>
      <c r="R115" s="1277">
        <f t="shared" si="1"/>
        <v>0</v>
      </c>
      <c r="S115" s="936">
        <v>47</v>
      </c>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c r="CK115" s="95"/>
      <c r="CL115" s="95"/>
      <c r="CM115" s="95"/>
      <c r="CN115" s="95"/>
      <c r="CO115" s="95"/>
      <c r="CP115" s="95"/>
      <c r="CQ115" s="95"/>
      <c r="CR115" s="95"/>
      <c r="CS115" s="95"/>
      <c r="CT115" s="95"/>
      <c r="CU115" s="95"/>
      <c r="CV115" s="95"/>
      <c r="CW115" s="95"/>
      <c r="CX115" s="95"/>
      <c r="CY115" s="95"/>
      <c r="CZ115" s="95"/>
      <c r="DA115" s="95"/>
      <c r="DB115" s="95"/>
      <c r="DC115" s="95"/>
      <c r="DD115" s="95"/>
      <c r="DE115" s="95"/>
      <c r="DF115" s="95"/>
      <c r="DG115" s="95"/>
      <c r="DH115" s="95"/>
      <c r="DI115" s="95"/>
      <c r="DJ115" s="95"/>
      <c r="DK115" s="95"/>
      <c r="DL115" s="95"/>
      <c r="DM115" s="95"/>
      <c r="DN115" s="95"/>
      <c r="DO115" s="95"/>
      <c r="DP115" s="95"/>
      <c r="DQ115" s="95"/>
      <c r="DR115" s="95"/>
      <c r="DS115" s="95"/>
      <c r="DT115" s="95"/>
      <c r="DU115" s="95"/>
      <c r="DV115" s="95"/>
      <c r="DW115" s="95"/>
      <c r="DX115" s="95"/>
      <c r="DY115" s="95"/>
      <c r="DZ115" s="95"/>
      <c r="EA115" s="95"/>
      <c r="EB115" s="95"/>
      <c r="EC115" s="95"/>
      <c r="ED115" s="95"/>
      <c r="EE115" s="95"/>
      <c r="EF115" s="95"/>
      <c r="EG115" s="95"/>
      <c r="EH115" s="95"/>
      <c r="EI115" s="95"/>
      <c r="EJ115" s="95"/>
      <c r="EK115" s="95"/>
      <c r="EL115" s="95"/>
      <c r="EM115" s="95"/>
      <c r="EN115" s="95"/>
      <c r="EO115" s="95"/>
      <c r="EP115" s="95"/>
      <c r="EQ115" s="95"/>
      <c r="ER115" s="95"/>
      <c r="ES115" s="95"/>
      <c r="ET115" s="95"/>
      <c r="EU115" s="95"/>
      <c r="EV115" s="95"/>
      <c r="EW115" s="95"/>
      <c r="EX115" s="95"/>
      <c r="EY115" s="95"/>
      <c r="EZ115" s="95"/>
      <c r="FA115" s="95"/>
      <c r="FB115" s="95"/>
      <c r="FC115" s="95"/>
      <c r="FD115" s="95"/>
      <c r="FE115" s="95"/>
      <c r="FF115" s="95"/>
      <c r="FG115" s="95"/>
      <c r="FH115" s="95"/>
      <c r="FI115" s="95"/>
      <c r="FJ115" s="95"/>
      <c r="FK115" s="95"/>
      <c r="FL115" s="95"/>
      <c r="FM115" s="95"/>
      <c r="FN115" s="95"/>
      <c r="FO115" s="95"/>
      <c r="FP115" s="95"/>
      <c r="FQ115" s="95"/>
      <c r="FR115" s="95"/>
      <c r="FS115" s="95"/>
      <c r="FT115" s="95"/>
      <c r="FU115" s="95"/>
      <c r="FV115" s="95"/>
      <c r="FW115" s="95"/>
      <c r="FX115" s="95"/>
      <c r="FY115" s="95"/>
      <c r="FZ115" s="95"/>
      <c r="GA115" s="95"/>
      <c r="GB115" s="95"/>
      <c r="GC115" s="95"/>
      <c r="GD115" s="95"/>
      <c r="GE115" s="95"/>
      <c r="GF115" s="95"/>
      <c r="GG115" s="95"/>
      <c r="GH115" s="95"/>
      <c r="GI115" s="95"/>
      <c r="GJ115" s="95"/>
      <c r="GK115" s="95"/>
      <c r="GL115" s="95"/>
      <c r="GM115" s="95"/>
      <c r="GN115" s="95"/>
      <c r="GO115" s="95"/>
      <c r="GP115" s="95"/>
      <c r="GQ115" s="95"/>
      <c r="GR115" s="95"/>
      <c r="GS115" s="95"/>
      <c r="GT115" s="95"/>
      <c r="GU115" s="95"/>
      <c r="GV115" s="95"/>
      <c r="GW115" s="95"/>
      <c r="GX115" s="95"/>
      <c r="GY115" s="95"/>
      <c r="GZ115" s="95"/>
      <c r="HA115" s="95"/>
      <c r="HB115" s="95"/>
      <c r="HC115" s="95"/>
      <c r="HD115" s="95"/>
      <c r="HE115" s="95"/>
      <c r="HF115" s="95"/>
      <c r="HG115" s="95"/>
      <c r="HH115" s="95"/>
      <c r="HI115" s="95"/>
      <c r="HJ115" s="95"/>
      <c r="HK115" s="95"/>
      <c r="HL115" s="95"/>
      <c r="HM115" s="95"/>
      <c r="HN115" s="95"/>
      <c r="HO115" s="95"/>
      <c r="HP115" s="95"/>
      <c r="HQ115" s="95"/>
      <c r="HR115" s="95"/>
      <c r="HS115" s="95"/>
      <c r="HT115" s="95"/>
      <c r="HU115" s="95"/>
      <c r="HV115" s="95"/>
      <c r="HW115" s="95"/>
      <c r="HX115" s="95"/>
      <c r="HY115" s="95"/>
      <c r="HZ115" s="95"/>
      <c r="IA115" s="95"/>
      <c r="IB115" s="95"/>
      <c r="IC115" s="95"/>
      <c r="ID115" s="95"/>
      <c r="IE115" s="95"/>
      <c r="IF115" s="95"/>
      <c r="IG115" s="95"/>
      <c r="IH115" s="95"/>
      <c r="II115" s="95"/>
      <c r="IJ115" s="95"/>
      <c r="IK115" s="95"/>
      <c r="IL115" s="95"/>
      <c r="IM115" s="95"/>
      <c r="IN115" s="95"/>
      <c r="IO115" s="95"/>
      <c r="IP115" s="95"/>
      <c r="IQ115" s="95"/>
      <c r="IR115" s="95"/>
      <c r="IS115" s="95"/>
      <c r="IT115" s="95"/>
      <c r="IU115" s="95"/>
    </row>
    <row r="116" spans="1:255">
      <c r="A116" s="1276">
        <v>48</v>
      </c>
      <c r="B116" s="1193"/>
      <c r="C116" s="1193"/>
      <c r="D116" s="1193"/>
      <c r="E116" s="875"/>
      <c r="F116" s="1192"/>
      <c r="G116" s="1193"/>
      <c r="H116" s="1193"/>
      <c r="I116" s="1193"/>
      <c r="J116" s="1193"/>
      <c r="K116" s="1277"/>
      <c r="L116" s="1277"/>
      <c r="M116" s="936">
        <v>48</v>
      </c>
      <c r="N116" s="1192"/>
      <c r="O116" s="1277"/>
      <c r="P116" s="1277"/>
      <c r="Q116" s="1277"/>
      <c r="R116" s="1277">
        <f t="shared" si="1"/>
        <v>0</v>
      </c>
      <c r="S116" s="936">
        <v>48</v>
      </c>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c r="CK116" s="95"/>
      <c r="CL116" s="95"/>
      <c r="CM116" s="95"/>
      <c r="CN116" s="95"/>
      <c r="CO116" s="95"/>
      <c r="CP116" s="95"/>
      <c r="CQ116" s="95"/>
      <c r="CR116" s="95"/>
      <c r="CS116" s="95"/>
      <c r="CT116" s="95"/>
      <c r="CU116" s="95"/>
      <c r="CV116" s="95"/>
      <c r="CW116" s="95"/>
      <c r="CX116" s="95"/>
      <c r="CY116" s="95"/>
      <c r="CZ116" s="95"/>
      <c r="DA116" s="95"/>
      <c r="DB116" s="95"/>
      <c r="DC116" s="95"/>
      <c r="DD116" s="95"/>
      <c r="DE116" s="95"/>
      <c r="DF116" s="95"/>
      <c r="DG116" s="95"/>
      <c r="DH116" s="95"/>
      <c r="DI116" s="95"/>
      <c r="DJ116" s="95"/>
      <c r="DK116" s="95"/>
      <c r="DL116" s="95"/>
      <c r="DM116" s="95"/>
      <c r="DN116" s="95"/>
      <c r="DO116" s="95"/>
      <c r="DP116" s="95"/>
      <c r="DQ116" s="95"/>
      <c r="DR116" s="95"/>
      <c r="DS116" s="95"/>
      <c r="DT116" s="95"/>
      <c r="DU116" s="95"/>
      <c r="DV116" s="95"/>
      <c r="DW116" s="95"/>
      <c r="DX116" s="95"/>
      <c r="DY116" s="95"/>
      <c r="DZ116" s="95"/>
      <c r="EA116" s="95"/>
      <c r="EB116" s="95"/>
      <c r="EC116" s="95"/>
      <c r="ED116" s="95"/>
      <c r="EE116" s="95"/>
      <c r="EF116" s="95"/>
      <c r="EG116" s="95"/>
      <c r="EH116" s="95"/>
      <c r="EI116" s="95"/>
      <c r="EJ116" s="95"/>
      <c r="EK116" s="95"/>
      <c r="EL116" s="95"/>
      <c r="EM116" s="95"/>
      <c r="EN116" s="95"/>
      <c r="EO116" s="95"/>
      <c r="EP116" s="95"/>
      <c r="EQ116" s="95"/>
      <c r="ER116" s="95"/>
      <c r="ES116" s="95"/>
      <c r="ET116" s="95"/>
      <c r="EU116" s="95"/>
      <c r="EV116" s="95"/>
      <c r="EW116" s="95"/>
      <c r="EX116" s="95"/>
      <c r="EY116" s="95"/>
      <c r="EZ116" s="95"/>
      <c r="FA116" s="95"/>
      <c r="FB116" s="95"/>
      <c r="FC116" s="95"/>
      <c r="FD116" s="95"/>
      <c r="FE116" s="95"/>
      <c r="FF116" s="95"/>
      <c r="FG116" s="95"/>
      <c r="FH116" s="95"/>
      <c r="FI116" s="95"/>
      <c r="FJ116" s="95"/>
      <c r="FK116" s="95"/>
      <c r="FL116" s="95"/>
      <c r="FM116" s="95"/>
      <c r="FN116" s="95"/>
      <c r="FO116" s="95"/>
      <c r="FP116" s="95"/>
      <c r="FQ116" s="95"/>
      <c r="FR116" s="95"/>
      <c r="FS116" s="95"/>
      <c r="FT116" s="95"/>
      <c r="FU116" s="95"/>
      <c r="FV116" s="95"/>
      <c r="FW116" s="95"/>
      <c r="FX116" s="95"/>
      <c r="FY116" s="95"/>
      <c r="FZ116" s="95"/>
      <c r="GA116" s="95"/>
      <c r="GB116" s="95"/>
      <c r="GC116" s="95"/>
      <c r="GD116" s="95"/>
      <c r="GE116" s="95"/>
      <c r="GF116" s="95"/>
      <c r="GG116" s="95"/>
      <c r="GH116" s="95"/>
      <c r="GI116" s="95"/>
      <c r="GJ116" s="95"/>
      <c r="GK116" s="95"/>
      <c r="GL116" s="95"/>
      <c r="GM116" s="95"/>
      <c r="GN116" s="95"/>
      <c r="GO116" s="95"/>
      <c r="GP116" s="95"/>
      <c r="GQ116" s="95"/>
      <c r="GR116" s="95"/>
      <c r="GS116" s="95"/>
      <c r="GT116" s="95"/>
      <c r="GU116" s="95"/>
      <c r="GV116" s="95"/>
      <c r="GW116" s="95"/>
      <c r="GX116" s="95"/>
      <c r="GY116" s="95"/>
      <c r="GZ116" s="95"/>
      <c r="HA116" s="95"/>
      <c r="HB116" s="95"/>
      <c r="HC116" s="95"/>
      <c r="HD116" s="95"/>
      <c r="HE116" s="95"/>
      <c r="HF116" s="95"/>
      <c r="HG116" s="95"/>
      <c r="HH116" s="95"/>
      <c r="HI116" s="95"/>
      <c r="HJ116" s="95"/>
      <c r="HK116" s="95"/>
      <c r="HL116" s="95"/>
      <c r="HM116" s="95"/>
      <c r="HN116" s="95"/>
      <c r="HO116" s="95"/>
      <c r="HP116" s="95"/>
      <c r="HQ116" s="95"/>
      <c r="HR116" s="95"/>
      <c r="HS116" s="95"/>
      <c r="HT116" s="95"/>
      <c r="HU116" s="95"/>
      <c r="HV116" s="95"/>
      <c r="HW116" s="95"/>
      <c r="HX116" s="95"/>
      <c r="HY116" s="95"/>
      <c r="HZ116" s="95"/>
      <c r="IA116" s="95"/>
      <c r="IB116" s="95"/>
      <c r="IC116" s="95"/>
      <c r="ID116" s="95"/>
      <c r="IE116" s="95"/>
      <c r="IF116" s="95"/>
      <c r="IG116" s="95"/>
      <c r="IH116" s="95"/>
      <c r="II116" s="95"/>
      <c r="IJ116" s="95"/>
      <c r="IK116" s="95"/>
      <c r="IL116" s="95"/>
      <c r="IM116" s="95"/>
      <c r="IN116" s="95"/>
      <c r="IO116" s="95"/>
      <c r="IP116" s="95"/>
      <c r="IQ116" s="95"/>
      <c r="IR116" s="95"/>
      <c r="IS116" s="95"/>
      <c r="IT116" s="95"/>
      <c r="IU116" s="95"/>
    </row>
    <row r="117" spans="1:255">
      <c r="A117" s="1276">
        <v>49</v>
      </c>
      <c r="B117" s="1193"/>
      <c r="C117" s="1193"/>
      <c r="D117" s="1193"/>
      <c r="E117" s="875"/>
      <c r="F117" s="1192"/>
      <c r="G117" s="1193"/>
      <c r="H117" s="1193"/>
      <c r="I117" s="1193"/>
      <c r="J117" s="1193"/>
      <c r="K117" s="1277"/>
      <c r="L117" s="1277"/>
      <c r="M117" s="936">
        <v>49</v>
      </c>
      <c r="N117" s="1192"/>
      <c r="O117" s="1277"/>
      <c r="P117" s="1277"/>
      <c r="Q117" s="1277"/>
      <c r="R117" s="1277">
        <f t="shared" si="1"/>
        <v>0</v>
      </c>
      <c r="S117" s="936">
        <v>49</v>
      </c>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5"/>
      <c r="CM117" s="95"/>
      <c r="CN117" s="95"/>
      <c r="CO117" s="95"/>
      <c r="CP117" s="95"/>
      <c r="CQ117" s="95"/>
      <c r="CR117" s="95"/>
      <c r="CS117" s="95"/>
      <c r="CT117" s="95"/>
      <c r="CU117" s="95"/>
      <c r="CV117" s="95"/>
      <c r="CW117" s="95"/>
      <c r="CX117" s="95"/>
      <c r="CY117" s="95"/>
      <c r="CZ117" s="95"/>
      <c r="DA117" s="95"/>
      <c r="DB117" s="95"/>
      <c r="DC117" s="95"/>
      <c r="DD117" s="95"/>
      <c r="DE117" s="95"/>
      <c r="DF117" s="95"/>
      <c r="DG117" s="95"/>
      <c r="DH117" s="95"/>
      <c r="DI117" s="95"/>
      <c r="DJ117" s="95"/>
      <c r="DK117" s="95"/>
      <c r="DL117" s="95"/>
      <c r="DM117" s="95"/>
      <c r="DN117" s="95"/>
      <c r="DO117" s="95"/>
      <c r="DP117" s="95"/>
      <c r="DQ117" s="95"/>
      <c r="DR117" s="95"/>
      <c r="DS117" s="95"/>
      <c r="DT117" s="95"/>
      <c r="DU117" s="95"/>
      <c r="DV117" s="95"/>
      <c r="DW117" s="95"/>
      <c r="DX117" s="95"/>
      <c r="DY117" s="95"/>
      <c r="DZ117" s="95"/>
      <c r="EA117" s="95"/>
      <c r="EB117" s="95"/>
      <c r="EC117" s="95"/>
      <c r="ED117" s="95"/>
      <c r="EE117" s="95"/>
      <c r="EF117" s="95"/>
      <c r="EG117" s="95"/>
      <c r="EH117" s="95"/>
      <c r="EI117" s="95"/>
      <c r="EJ117" s="95"/>
      <c r="EK117" s="95"/>
      <c r="EL117" s="95"/>
      <c r="EM117" s="95"/>
      <c r="EN117" s="95"/>
      <c r="EO117" s="95"/>
      <c r="EP117" s="95"/>
      <c r="EQ117" s="95"/>
      <c r="ER117" s="95"/>
      <c r="ES117" s="95"/>
      <c r="ET117" s="95"/>
      <c r="EU117" s="95"/>
      <c r="EV117" s="95"/>
      <c r="EW117" s="95"/>
      <c r="EX117" s="95"/>
      <c r="EY117" s="95"/>
      <c r="EZ117" s="95"/>
      <c r="FA117" s="95"/>
      <c r="FB117" s="95"/>
      <c r="FC117" s="95"/>
      <c r="FD117" s="95"/>
      <c r="FE117" s="95"/>
      <c r="FF117" s="95"/>
      <c r="FG117" s="95"/>
      <c r="FH117" s="95"/>
      <c r="FI117" s="95"/>
      <c r="FJ117" s="95"/>
      <c r="FK117" s="95"/>
      <c r="FL117" s="95"/>
      <c r="FM117" s="95"/>
      <c r="FN117" s="95"/>
      <c r="FO117" s="95"/>
      <c r="FP117" s="95"/>
      <c r="FQ117" s="95"/>
      <c r="FR117" s="95"/>
      <c r="FS117" s="95"/>
      <c r="FT117" s="95"/>
      <c r="FU117" s="95"/>
      <c r="FV117" s="95"/>
      <c r="FW117" s="95"/>
      <c r="FX117" s="95"/>
      <c r="FY117" s="95"/>
      <c r="FZ117" s="95"/>
      <c r="GA117" s="95"/>
      <c r="GB117" s="95"/>
      <c r="GC117" s="95"/>
      <c r="GD117" s="95"/>
      <c r="GE117" s="95"/>
      <c r="GF117" s="95"/>
      <c r="GG117" s="95"/>
      <c r="GH117" s="95"/>
      <c r="GI117" s="95"/>
      <c r="GJ117" s="95"/>
      <c r="GK117" s="95"/>
      <c r="GL117" s="95"/>
      <c r="GM117" s="95"/>
      <c r="GN117" s="95"/>
      <c r="GO117" s="95"/>
      <c r="GP117" s="95"/>
      <c r="GQ117" s="95"/>
      <c r="GR117" s="95"/>
      <c r="GS117" s="95"/>
      <c r="GT117" s="95"/>
      <c r="GU117" s="95"/>
      <c r="GV117" s="95"/>
      <c r="GW117" s="95"/>
      <c r="GX117" s="95"/>
      <c r="GY117" s="95"/>
      <c r="GZ117" s="95"/>
      <c r="HA117" s="95"/>
      <c r="HB117" s="95"/>
      <c r="HC117" s="95"/>
      <c r="HD117" s="95"/>
      <c r="HE117" s="95"/>
      <c r="HF117" s="95"/>
      <c r="HG117" s="95"/>
      <c r="HH117" s="95"/>
      <c r="HI117" s="95"/>
      <c r="HJ117" s="95"/>
      <c r="HK117" s="95"/>
      <c r="HL117" s="95"/>
      <c r="HM117" s="95"/>
      <c r="HN117" s="95"/>
      <c r="HO117" s="95"/>
      <c r="HP117" s="95"/>
      <c r="HQ117" s="95"/>
      <c r="HR117" s="95"/>
      <c r="HS117" s="95"/>
      <c r="HT117" s="95"/>
      <c r="HU117" s="95"/>
      <c r="HV117" s="95"/>
      <c r="HW117" s="95"/>
      <c r="HX117" s="95"/>
      <c r="HY117" s="95"/>
      <c r="HZ117" s="95"/>
      <c r="IA117" s="95"/>
      <c r="IB117" s="95"/>
      <c r="IC117" s="95"/>
      <c r="ID117" s="95"/>
      <c r="IE117" s="95"/>
      <c r="IF117" s="95"/>
      <c r="IG117" s="95"/>
      <c r="IH117" s="95"/>
      <c r="II117" s="95"/>
      <c r="IJ117" s="95"/>
      <c r="IK117" s="95"/>
      <c r="IL117" s="95"/>
      <c r="IM117" s="95"/>
      <c r="IN117" s="95"/>
      <c r="IO117" s="95"/>
      <c r="IP117" s="95"/>
      <c r="IQ117" s="95"/>
      <c r="IR117" s="95"/>
      <c r="IS117" s="95"/>
      <c r="IT117" s="95"/>
      <c r="IU117" s="95"/>
    </row>
    <row r="118" spans="1:255">
      <c r="A118" s="1276">
        <v>50</v>
      </c>
      <c r="B118" s="1193"/>
      <c r="C118" s="1193"/>
      <c r="D118" s="1193"/>
      <c r="E118" s="875"/>
      <c r="F118" s="1192"/>
      <c r="G118" s="1193"/>
      <c r="H118" s="1193"/>
      <c r="I118" s="1193"/>
      <c r="J118" s="1193"/>
      <c r="K118" s="1277"/>
      <c r="L118" s="1277"/>
      <c r="M118" s="936">
        <v>50</v>
      </c>
      <c r="N118" s="1192"/>
      <c r="O118" s="1277"/>
      <c r="P118" s="1277"/>
      <c r="Q118" s="1277"/>
      <c r="R118" s="1277">
        <f t="shared" si="1"/>
        <v>0</v>
      </c>
      <c r="S118" s="936">
        <v>50</v>
      </c>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c r="CI118" s="95"/>
      <c r="CJ118" s="95"/>
      <c r="CK118" s="95"/>
      <c r="CL118" s="95"/>
      <c r="CM118" s="95"/>
      <c r="CN118" s="95"/>
      <c r="CO118" s="95"/>
      <c r="CP118" s="95"/>
      <c r="CQ118" s="95"/>
      <c r="CR118" s="95"/>
      <c r="CS118" s="95"/>
      <c r="CT118" s="95"/>
      <c r="CU118" s="95"/>
      <c r="CV118" s="95"/>
      <c r="CW118" s="95"/>
      <c r="CX118" s="95"/>
      <c r="CY118" s="95"/>
      <c r="CZ118" s="95"/>
      <c r="DA118" s="95"/>
      <c r="DB118" s="95"/>
      <c r="DC118" s="95"/>
      <c r="DD118" s="95"/>
      <c r="DE118" s="95"/>
      <c r="DF118" s="95"/>
      <c r="DG118" s="95"/>
      <c r="DH118" s="95"/>
      <c r="DI118" s="95"/>
      <c r="DJ118" s="95"/>
      <c r="DK118" s="95"/>
      <c r="DL118" s="95"/>
      <c r="DM118" s="95"/>
      <c r="DN118" s="95"/>
      <c r="DO118" s="95"/>
      <c r="DP118" s="95"/>
      <c r="DQ118" s="95"/>
      <c r="DR118" s="95"/>
      <c r="DS118" s="95"/>
      <c r="DT118" s="95"/>
      <c r="DU118" s="95"/>
      <c r="DV118" s="95"/>
      <c r="DW118" s="95"/>
      <c r="DX118" s="95"/>
      <c r="DY118" s="95"/>
      <c r="DZ118" s="95"/>
      <c r="EA118" s="95"/>
      <c r="EB118" s="95"/>
      <c r="EC118" s="95"/>
      <c r="ED118" s="95"/>
      <c r="EE118" s="95"/>
      <c r="EF118" s="95"/>
      <c r="EG118" s="95"/>
      <c r="EH118" s="95"/>
      <c r="EI118" s="95"/>
      <c r="EJ118" s="95"/>
      <c r="EK118" s="95"/>
      <c r="EL118" s="95"/>
      <c r="EM118" s="95"/>
      <c r="EN118" s="95"/>
      <c r="EO118" s="95"/>
      <c r="EP118" s="95"/>
      <c r="EQ118" s="95"/>
      <c r="ER118" s="95"/>
      <c r="ES118" s="95"/>
      <c r="ET118" s="95"/>
      <c r="EU118" s="95"/>
      <c r="EV118" s="95"/>
      <c r="EW118" s="95"/>
      <c r="EX118" s="95"/>
      <c r="EY118" s="95"/>
      <c r="EZ118" s="95"/>
      <c r="FA118" s="95"/>
      <c r="FB118" s="95"/>
      <c r="FC118" s="95"/>
      <c r="FD118" s="95"/>
      <c r="FE118" s="95"/>
      <c r="FF118" s="95"/>
      <c r="FG118" s="95"/>
      <c r="FH118" s="95"/>
      <c r="FI118" s="95"/>
      <c r="FJ118" s="95"/>
      <c r="FK118" s="95"/>
      <c r="FL118" s="95"/>
      <c r="FM118" s="95"/>
      <c r="FN118" s="95"/>
      <c r="FO118" s="95"/>
      <c r="FP118" s="95"/>
      <c r="FQ118" s="95"/>
      <c r="FR118" s="95"/>
      <c r="FS118" s="95"/>
      <c r="FT118" s="95"/>
      <c r="FU118" s="95"/>
      <c r="FV118" s="95"/>
      <c r="FW118" s="95"/>
      <c r="FX118" s="95"/>
      <c r="FY118" s="95"/>
      <c r="FZ118" s="95"/>
      <c r="GA118" s="95"/>
      <c r="GB118" s="95"/>
      <c r="GC118" s="95"/>
      <c r="GD118" s="95"/>
      <c r="GE118" s="95"/>
      <c r="GF118" s="95"/>
      <c r="GG118" s="95"/>
      <c r="GH118" s="95"/>
      <c r="GI118" s="95"/>
      <c r="GJ118" s="95"/>
      <c r="GK118" s="95"/>
      <c r="GL118" s="95"/>
      <c r="GM118" s="95"/>
      <c r="GN118" s="95"/>
      <c r="GO118" s="95"/>
      <c r="GP118" s="95"/>
      <c r="GQ118" s="95"/>
      <c r="GR118" s="95"/>
      <c r="GS118" s="95"/>
      <c r="GT118" s="95"/>
      <c r="GU118" s="95"/>
      <c r="GV118" s="95"/>
      <c r="GW118" s="95"/>
      <c r="GX118" s="95"/>
      <c r="GY118" s="95"/>
      <c r="GZ118" s="95"/>
      <c r="HA118" s="95"/>
      <c r="HB118" s="95"/>
      <c r="HC118" s="95"/>
      <c r="HD118" s="95"/>
      <c r="HE118" s="95"/>
      <c r="HF118" s="95"/>
      <c r="HG118" s="95"/>
      <c r="HH118" s="95"/>
      <c r="HI118" s="95"/>
      <c r="HJ118" s="95"/>
      <c r="HK118" s="95"/>
      <c r="HL118" s="95"/>
      <c r="HM118" s="95"/>
      <c r="HN118" s="95"/>
      <c r="HO118" s="95"/>
      <c r="HP118" s="95"/>
      <c r="HQ118" s="95"/>
      <c r="HR118" s="95"/>
      <c r="HS118" s="95"/>
      <c r="HT118" s="95"/>
      <c r="HU118" s="95"/>
      <c r="HV118" s="95"/>
      <c r="HW118" s="95"/>
      <c r="HX118" s="95"/>
      <c r="HY118" s="95"/>
      <c r="HZ118" s="95"/>
      <c r="IA118" s="95"/>
      <c r="IB118" s="95"/>
      <c r="IC118" s="95"/>
      <c r="ID118" s="95"/>
      <c r="IE118" s="95"/>
      <c r="IF118" s="95"/>
      <c r="IG118" s="95"/>
      <c r="IH118" s="95"/>
      <c r="II118" s="95"/>
      <c r="IJ118" s="95"/>
      <c r="IK118" s="95"/>
      <c r="IL118" s="95"/>
      <c r="IM118" s="95"/>
      <c r="IN118" s="95"/>
      <c r="IO118" s="95"/>
      <c r="IP118" s="95"/>
      <c r="IQ118" s="95"/>
      <c r="IR118" s="95"/>
      <c r="IS118" s="95"/>
      <c r="IT118" s="95"/>
      <c r="IU118" s="95"/>
    </row>
    <row r="119" spans="1:255">
      <c r="A119" s="1276">
        <v>51</v>
      </c>
      <c r="B119" s="1193"/>
      <c r="C119" s="1193"/>
      <c r="D119" s="1193"/>
      <c r="E119" s="875"/>
      <c r="F119" s="1192"/>
      <c r="G119" s="1193"/>
      <c r="H119" s="1193"/>
      <c r="I119" s="1193"/>
      <c r="J119" s="1193"/>
      <c r="K119" s="1277"/>
      <c r="L119" s="1277"/>
      <c r="M119" s="936">
        <v>51</v>
      </c>
      <c r="N119" s="1192"/>
      <c r="O119" s="1277"/>
      <c r="P119" s="1277"/>
      <c r="Q119" s="1277"/>
      <c r="R119" s="1277">
        <f t="shared" si="1"/>
        <v>0</v>
      </c>
      <c r="S119" s="936">
        <v>51</v>
      </c>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c r="CK119" s="95"/>
      <c r="CL119" s="95"/>
      <c r="CM119" s="95"/>
      <c r="CN119" s="95"/>
      <c r="CO119" s="95"/>
      <c r="CP119" s="95"/>
      <c r="CQ119" s="95"/>
      <c r="CR119" s="95"/>
      <c r="CS119" s="95"/>
      <c r="CT119" s="95"/>
      <c r="CU119" s="95"/>
      <c r="CV119" s="95"/>
      <c r="CW119" s="95"/>
      <c r="CX119" s="95"/>
      <c r="CY119" s="95"/>
      <c r="CZ119" s="95"/>
      <c r="DA119" s="95"/>
      <c r="DB119" s="95"/>
      <c r="DC119" s="95"/>
      <c r="DD119" s="95"/>
      <c r="DE119" s="95"/>
      <c r="DF119" s="95"/>
      <c r="DG119" s="95"/>
      <c r="DH119" s="95"/>
      <c r="DI119" s="95"/>
      <c r="DJ119" s="95"/>
      <c r="DK119" s="95"/>
      <c r="DL119" s="95"/>
      <c r="DM119" s="95"/>
      <c r="DN119" s="95"/>
      <c r="DO119" s="95"/>
      <c r="DP119" s="95"/>
      <c r="DQ119" s="95"/>
      <c r="DR119" s="95"/>
      <c r="DS119" s="95"/>
      <c r="DT119" s="95"/>
      <c r="DU119" s="95"/>
      <c r="DV119" s="95"/>
      <c r="DW119" s="95"/>
      <c r="DX119" s="95"/>
      <c r="DY119" s="95"/>
      <c r="DZ119" s="95"/>
      <c r="EA119" s="95"/>
      <c r="EB119" s="95"/>
      <c r="EC119" s="95"/>
      <c r="ED119" s="95"/>
      <c r="EE119" s="95"/>
      <c r="EF119" s="95"/>
      <c r="EG119" s="95"/>
      <c r="EH119" s="95"/>
      <c r="EI119" s="95"/>
      <c r="EJ119" s="95"/>
      <c r="EK119" s="95"/>
      <c r="EL119" s="95"/>
      <c r="EM119" s="95"/>
      <c r="EN119" s="95"/>
      <c r="EO119" s="95"/>
      <c r="EP119" s="95"/>
      <c r="EQ119" s="95"/>
      <c r="ER119" s="95"/>
      <c r="ES119" s="95"/>
      <c r="ET119" s="95"/>
      <c r="EU119" s="95"/>
      <c r="EV119" s="95"/>
      <c r="EW119" s="95"/>
      <c r="EX119" s="95"/>
      <c r="EY119" s="95"/>
      <c r="EZ119" s="95"/>
      <c r="FA119" s="95"/>
      <c r="FB119" s="95"/>
      <c r="FC119" s="95"/>
      <c r="FD119" s="95"/>
      <c r="FE119" s="95"/>
      <c r="FF119" s="95"/>
      <c r="FG119" s="95"/>
      <c r="FH119" s="95"/>
      <c r="FI119" s="95"/>
      <c r="FJ119" s="95"/>
      <c r="FK119" s="95"/>
      <c r="FL119" s="95"/>
      <c r="FM119" s="95"/>
      <c r="FN119" s="95"/>
      <c r="FO119" s="95"/>
      <c r="FP119" s="95"/>
      <c r="FQ119" s="95"/>
      <c r="FR119" s="95"/>
      <c r="FS119" s="95"/>
      <c r="FT119" s="95"/>
      <c r="FU119" s="95"/>
      <c r="FV119" s="95"/>
      <c r="FW119" s="95"/>
      <c r="FX119" s="95"/>
      <c r="FY119" s="95"/>
      <c r="FZ119" s="95"/>
      <c r="GA119" s="95"/>
      <c r="GB119" s="95"/>
      <c r="GC119" s="95"/>
      <c r="GD119" s="95"/>
      <c r="GE119" s="95"/>
      <c r="GF119" s="95"/>
      <c r="GG119" s="95"/>
      <c r="GH119" s="95"/>
      <c r="GI119" s="95"/>
      <c r="GJ119" s="95"/>
      <c r="GK119" s="95"/>
      <c r="GL119" s="95"/>
      <c r="GM119" s="95"/>
      <c r="GN119" s="95"/>
      <c r="GO119" s="95"/>
      <c r="GP119" s="95"/>
      <c r="GQ119" s="95"/>
      <c r="GR119" s="95"/>
      <c r="GS119" s="95"/>
      <c r="GT119" s="95"/>
      <c r="GU119" s="95"/>
      <c r="GV119" s="95"/>
      <c r="GW119" s="95"/>
      <c r="GX119" s="95"/>
      <c r="GY119" s="95"/>
      <c r="GZ119" s="95"/>
      <c r="HA119" s="95"/>
      <c r="HB119" s="95"/>
      <c r="HC119" s="95"/>
      <c r="HD119" s="95"/>
      <c r="HE119" s="95"/>
      <c r="HF119" s="95"/>
      <c r="HG119" s="95"/>
      <c r="HH119" s="95"/>
      <c r="HI119" s="95"/>
      <c r="HJ119" s="95"/>
      <c r="HK119" s="95"/>
      <c r="HL119" s="95"/>
      <c r="HM119" s="95"/>
      <c r="HN119" s="95"/>
      <c r="HO119" s="95"/>
      <c r="HP119" s="95"/>
      <c r="HQ119" s="95"/>
      <c r="HR119" s="95"/>
      <c r="HS119" s="95"/>
      <c r="HT119" s="95"/>
      <c r="HU119" s="95"/>
      <c r="HV119" s="95"/>
      <c r="HW119" s="95"/>
      <c r="HX119" s="95"/>
      <c r="HY119" s="95"/>
      <c r="HZ119" s="95"/>
      <c r="IA119" s="95"/>
      <c r="IB119" s="95"/>
      <c r="IC119" s="95"/>
      <c r="ID119" s="95"/>
      <c r="IE119" s="95"/>
      <c r="IF119" s="95"/>
      <c r="IG119" s="95"/>
      <c r="IH119" s="95"/>
      <c r="II119" s="95"/>
      <c r="IJ119" s="95"/>
      <c r="IK119" s="95"/>
      <c r="IL119" s="95"/>
      <c r="IM119" s="95"/>
      <c r="IN119" s="95"/>
      <c r="IO119" s="95"/>
      <c r="IP119" s="95"/>
      <c r="IQ119" s="95"/>
      <c r="IR119" s="95"/>
      <c r="IS119" s="95"/>
      <c r="IT119" s="95"/>
      <c r="IU119" s="95"/>
    </row>
    <row r="120" spans="1:255">
      <c r="A120" s="1276">
        <v>52</v>
      </c>
      <c r="B120" s="1193"/>
      <c r="C120" s="1193"/>
      <c r="D120" s="1193"/>
      <c r="E120" s="875"/>
      <c r="F120" s="1192"/>
      <c r="G120" s="1193"/>
      <c r="H120" s="1193"/>
      <c r="I120" s="1193"/>
      <c r="J120" s="1193"/>
      <c r="K120" s="1277"/>
      <c r="L120" s="1277"/>
      <c r="M120" s="936">
        <v>52</v>
      </c>
      <c r="N120" s="1192"/>
      <c r="O120" s="1277"/>
      <c r="P120" s="1277"/>
      <c r="Q120" s="1277"/>
      <c r="R120" s="1277">
        <f t="shared" si="1"/>
        <v>0</v>
      </c>
      <c r="S120" s="936">
        <v>52</v>
      </c>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c r="CK120" s="95"/>
      <c r="CL120" s="95"/>
      <c r="CM120" s="95"/>
      <c r="CN120" s="95"/>
      <c r="CO120" s="95"/>
      <c r="CP120" s="95"/>
      <c r="CQ120" s="95"/>
      <c r="CR120" s="95"/>
      <c r="CS120" s="95"/>
      <c r="CT120" s="95"/>
      <c r="CU120" s="95"/>
      <c r="CV120" s="95"/>
      <c r="CW120" s="95"/>
      <c r="CX120" s="95"/>
      <c r="CY120" s="95"/>
      <c r="CZ120" s="95"/>
      <c r="DA120" s="95"/>
      <c r="DB120" s="95"/>
      <c r="DC120" s="95"/>
      <c r="DD120" s="95"/>
      <c r="DE120" s="95"/>
      <c r="DF120" s="95"/>
      <c r="DG120" s="95"/>
      <c r="DH120" s="95"/>
      <c r="DI120" s="95"/>
      <c r="DJ120" s="95"/>
      <c r="DK120" s="95"/>
      <c r="DL120" s="95"/>
      <c r="DM120" s="95"/>
      <c r="DN120" s="95"/>
      <c r="DO120" s="95"/>
      <c r="DP120" s="95"/>
      <c r="DQ120" s="95"/>
      <c r="DR120" s="95"/>
      <c r="DS120" s="95"/>
      <c r="DT120" s="95"/>
      <c r="DU120" s="95"/>
      <c r="DV120" s="95"/>
      <c r="DW120" s="95"/>
      <c r="DX120" s="95"/>
      <c r="DY120" s="95"/>
      <c r="DZ120" s="95"/>
      <c r="EA120" s="95"/>
      <c r="EB120" s="95"/>
      <c r="EC120" s="95"/>
      <c r="ED120" s="95"/>
      <c r="EE120" s="95"/>
      <c r="EF120" s="95"/>
      <c r="EG120" s="95"/>
      <c r="EH120" s="95"/>
      <c r="EI120" s="95"/>
      <c r="EJ120" s="95"/>
      <c r="EK120" s="95"/>
      <c r="EL120" s="95"/>
      <c r="EM120" s="95"/>
      <c r="EN120" s="95"/>
      <c r="EO120" s="95"/>
      <c r="EP120" s="95"/>
      <c r="EQ120" s="95"/>
      <c r="ER120" s="95"/>
      <c r="ES120" s="95"/>
      <c r="ET120" s="95"/>
      <c r="EU120" s="95"/>
      <c r="EV120" s="95"/>
      <c r="EW120" s="95"/>
      <c r="EX120" s="95"/>
      <c r="EY120" s="95"/>
      <c r="EZ120" s="95"/>
      <c r="FA120" s="95"/>
      <c r="FB120" s="95"/>
      <c r="FC120" s="95"/>
      <c r="FD120" s="95"/>
      <c r="FE120" s="95"/>
      <c r="FF120" s="95"/>
      <c r="FG120" s="95"/>
      <c r="FH120" s="95"/>
      <c r="FI120" s="95"/>
      <c r="FJ120" s="95"/>
      <c r="FK120" s="95"/>
      <c r="FL120" s="95"/>
      <c r="FM120" s="95"/>
      <c r="FN120" s="95"/>
      <c r="FO120" s="95"/>
      <c r="FP120" s="95"/>
      <c r="FQ120" s="95"/>
      <c r="FR120" s="95"/>
      <c r="FS120" s="95"/>
      <c r="FT120" s="95"/>
      <c r="FU120" s="95"/>
      <c r="FV120" s="95"/>
      <c r="FW120" s="95"/>
      <c r="FX120" s="95"/>
      <c r="FY120" s="95"/>
      <c r="FZ120" s="95"/>
      <c r="GA120" s="95"/>
      <c r="GB120" s="95"/>
      <c r="GC120" s="95"/>
      <c r="GD120" s="95"/>
      <c r="GE120" s="95"/>
      <c r="GF120" s="95"/>
      <c r="GG120" s="95"/>
      <c r="GH120" s="95"/>
      <c r="GI120" s="95"/>
      <c r="GJ120" s="95"/>
      <c r="GK120" s="95"/>
      <c r="GL120" s="95"/>
      <c r="GM120" s="95"/>
      <c r="GN120" s="95"/>
      <c r="GO120" s="95"/>
      <c r="GP120" s="95"/>
      <c r="GQ120" s="95"/>
      <c r="GR120" s="95"/>
      <c r="GS120" s="95"/>
      <c r="GT120" s="95"/>
      <c r="GU120" s="95"/>
      <c r="GV120" s="95"/>
      <c r="GW120" s="95"/>
      <c r="GX120" s="95"/>
      <c r="GY120" s="95"/>
      <c r="GZ120" s="95"/>
      <c r="HA120" s="95"/>
      <c r="HB120" s="95"/>
      <c r="HC120" s="95"/>
      <c r="HD120" s="95"/>
      <c r="HE120" s="95"/>
      <c r="HF120" s="95"/>
      <c r="HG120" s="95"/>
      <c r="HH120" s="95"/>
      <c r="HI120" s="95"/>
      <c r="HJ120" s="95"/>
      <c r="HK120" s="95"/>
      <c r="HL120" s="95"/>
      <c r="HM120" s="95"/>
      <c r="HN120" s="95"/>
      <c r="HO120" s="95"/>
      <c r="HP120" s="95"/>
      <c r="HQ120" s="95"/>
      <c r="HR120" s="95"/>
      <c r="HS120" s="95"/>
      <c r="HT120" s="95"/>
      <c r="HU120" s="95"/>
      <c r="HV120" s="95"/>
      <c r="HW120" s="95"/>
      <c r="HX120" s="95"/>
      <c r="HY120" s="95"/>
      <c r="HZ120" s="95"/>
      <c r="IA120" s="95"/>
      <c r="IB120" s="95"/>
      <c r="IC120" s="95"/>
      <c r="ID120" s="95"/>
      <c r="IE120" s="95"/>
      <c r="IF120" s="95"/>
      <c r="IG120" s="95"/>
      <c r="IH120" s="95"/>
      <c r="II120" s="95"/>
      <c r="IJ120" s="95"/>
      <c r="IK120" s="95"/>
      <c r="IL120" s="95"/>
      <c r="IM120" s="95"/>
      <c r="IN120" s="95"/>
      <c r="IO120" s="95"/>
      <c r="IP120" s="95"/>
      <c r="IQ120" s="95"/>
      <c r="IR120" s="95"/>
      <c r="IS120" s="95"/>
      <c r="IT120" s="95"/>
      <c r="IU120" s="95"/>
    </row>
    <row r="121" spans="1:255">
      <c r="A121" s="1276">
        <v>53</v>
      </c>
      <c r="B121" s="1193"/>
      <c r="C121" s="1193"/>
      <c r="D121" s="1193"/>
      <c r="E121" s="875"/>
      <c r="F121" s="1192"/>
      <c r="G121" s="1193"/>
      <c r="H121" s="1193"/>
      <c r="I121" s="1193"/>
      <c r="J121" s="1193"/>
      <c r="K121" s="1277"/>
      <c r="L121" s="1277"/>
      <c r="M121" s="936">
        <v>53</v>
      </c>
      <c r="N121" s="1192"/>
      <c r="O121" s="1277"/>
      <c r="P121" s="1277"/>
      <c r="Q121" s="1277"/>
      <c r="R121" s="1277">
        <f t="shared" si="1"/>
        <v>0</v>
      </c>
      <c r="S121" s="936">
        <v>53</v>
      </c>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c r="CK121" s="95"/>
      <c r="CL121" s="95"/>
      <c r="CM121" s="95"/>
      <c r="CN121" s="95"/>
      <c r="CO121" s="95"/>
      <c r="CP121" s="95"/>
      <c r="CQ121" s="95"/>
      <c r="CR121" s="95"/>
      <c r="CS121" s="95"/>
      <c r="CT121" s="95"/>
      <c r="CU121" s="95"/>
      <c r="CV121" s="95"/>
      <c r="CW121" s="95"/>
      <c r="CX121" s="95"/>
      <c r="CY121" s="95"/>
      <c r="CZ121" s="95"/>
      <c r="DA121" s="95"/>
      <c r="DB121" s="95"/>
      <c r="DC121" s="95"/>
      <c r="DD121" s="95"/>
      <c r="DE121" s="95"/>
      <c r="DF121" s="95"/>
      <c r="DG121" s="95"/>
      <c r="DH121" s="95"/>
      <c r="DI121" s="95"/>
      <c r="DJ121" s="95"/>
      <c r="DK121" s="95"/>
      <c r="DL121" s="95"/>
      <c r="DM121" s="95"/>
      <c r="DN121" s="95"/>
      <c r="DO121" s="95"/>
      <c r="DP121" s="95"/>
      <c r="DQ121" s="95"/>
      <c r="DR121" s="95"/>
      <c r="DS121" s="95"/>
      <c r="DT121" s="95"/>
      <c r="DU121" s="95"/>
      <c r="DV121" s="95"/>
      <c r="DW121" s="95"/>
      <c r="DX121" s="95"/>
      <c r="DY121" s="95"/>
      <c r="DZ121" s="95"/>
      <c r="EA121" s="95"/>
      <c r="EB121" s="95"/>
      <c r="EC121" s="95"/>
      <c r="ED121" s="95"/>
      <c r="EE121" s="95"/>
      <c r="EF121" s="95"/>
      <c r="EG121" s="95"/>
      <c r="EH121" s="95"/>
      <c r="EI121" s="95"/>
      <c r="EJ121" s="95"/>
      <c r="EK121" s="95"/>
      <c r="EL121" s="95"/>
      <c r="EM121" s="95"/>
      <c r="EN121" s="95"/>
      <c r="EO121" s="95"/>
      <c r="EP121" s="95"/>
      <c r="EQ121" s="95"/>
      <c r="ER121" s="95"/>
      <c r="ES121" s="95"/>
      <c r="ET121" s="95"/>
      <c r="EU121" s="95"/>
      <c r="EV121" s="95"/>
      <c r="EW121" s="95"/>
      <c r="EX121" s="95"/>
      <c r="EY121" s="95"/>
      <c r="EZ121" s="95"/>
      <c r="FA121" s="95"/>
      <c r="FB121" s="95"/>
      <c r="FC121" s="95"/>
      <c r="FD121" s="95"/>
      <c r="FE121" s="95"/>
      <c r="FF121" s="95"/>
      <c r="FG121" s="95"/>
      <c r="FH121" s="95"/>
      <c r="FI121" s="95"/>
      <c r="FJ121" s="95"/>
      <c r="FK121" s="95"/>
      <c r="FL121" s="95"/>
      <c r="FM121" s="95"/>
      <c r="FN121" s="95"/>
      <c r="FO121" s="95"/>
      <c r="FP121" s="95"/>
      <c r="FQ121" s="95"/>
      <c r="FR121" s="95"/>
      <c r="FS121" s="95"/>
      <c r="FT121" s="95"/>
      <c r="FU121" s="95"/>
      <c r="FV121" s="95"/>
      <c r="FW121" s="95"/>
      <c r="FX121" s="95"/>
      <c r="FY121" s="95"/>
      <c r="FZ121" s="95"/>
      <c r="GA121" s="95"/>
      <c r="GB121" s="95"/>
      <c r="GC121" s="95"/>
      <c r="GD121" s="95"/>
      <c r="GE121" s="95"/>
      <c r="GF121" s="95"/>
      <c r="GG121" s="95"/>
      <c r="GH121" s="95"/>
      <c r="GI121" s="95"/>
      <c r="GJ121" s="95"/>
      <c r="GK121" s="95"/>
      <c r="GL121" s="95"/>
      <c r="GM121" s="95"/>
      <c r="GN121" s="95"/>
      <c r="GO121" s="95"/>
      <c r="GP121" s="95"/>
      <c r="GQ121" s="95"/>
      <c r="GR121" s="95"/>
      <c r="GS121" s="95"/>
      <c r="GT121" s="95"/>
      <c r="GU121" s="95"/>
      <c r="GV121" s="95"/>
      <c r="GW121" s="95"/>
      <c r="GX121" s="95"/>
      <c r="GY121" s="95"/>
      <c r="GZ121" s="95"/>
      <c r="HA121" s="95"/>
      <c r="HB121" s="95"/>
      <c r="HC121" s="95"/>
      <c r="HD121" s="95"/>
      <c r="HE121" s="95"/>
      <c r="HF121" s="95"/>
      <c r="HG121" s="95"/>
      <c r="HH121" s="95"/>
      <c r="HI121" s="95"/>
      <c r="HJ121" s="95"/>
      <c r="HK121" s="95"/>
      <c r="HL121" s="95"/>
      <c r="HM121" s="95"/>
      <c r="HN121" s="95"/>
      <c r="HO121" s="95"/>
      <c r="HP121" s="95"/>
      <c r="HQ121" s="95"/>
      <c r="HR121" s="95"/>
      <c r="HS121" s="95"/>
      <c r="HT121" s="95"/>
      <c r="HU121" s="95"/>
      <c r="HV121" s="95"/>
      <c r="HW121" s="95"/>
      <c r="HX121" s="95"/>
      <c r="HY121" s="95"/>
      <c r="HZ121" s="95"/>
      <c r="IA121" s="95"/>
      <c r="IB121" s="95"/>
      <c r="IC121" s="95"/>
      <c r="ID121" s="95"/>
      <c r="IE121" s="95"/>
      <c r="IF121" s="95"/>
      <c r="IG121" s="95"/>
      <c r="IH121" s="95"/>
      <c r="II121" s="95"/>
      <c r="IJ121" s="95"/>
      <c r="IK121" s="95"/>
      <c r="IL121" s="95"/>
      <c r="IM121" s="95"/>
      <c r="IN121" s="95"/>
      <c r="IO121" s="95"/>
      <c r="IP121" s="95"/>
      <c r="IQ121" s="95"/>
      <c r="IR121" s="95"/>
      <c r="IS121" s="95"/>
      <c r="IT121" s="95"/>
      <c r="IU121" s="95"/>
    </row>
    <row r="122" spans="1:255">
      <c r="A122" s="1276">
        <v>54</v>
      </c>
      <c r="B122" s="1193"/>
      <c r="C122" s="1193"/>
      <c r="D122" s="1193"/>
      <c r="E122" s="875"/>
      <c r="F122" s="1192"/>
      <c r="G122" s="1193"/>
      <c r="H122" s="1193"/>
      <c r="I122" s="1193"/>
      <c r="J122" s="1193"/>
      <c r="K122" s="1277"/>
      <c r="L122" s="1277"/>
      <c r="M122" s="936">
        <v>54</v>
      </c>
      <c r="N122" s="1192"/>
      <c r="O122" s="1277"/>
      <c r="P122" s="1277"/>
      <c r="Q122" s="1277"/>
      <c r="R122" s="1277">
        <f t="shared" si="1"/>
        <v>0</v>
      </c>
      <c r="S122" s="936">
        <v>54</v>
      </c>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c r="CK122" s="95"/>
      <c r="CL122" s="95"/>
      <c r="CM122" s="95"/>
      <c r="CN122" s="95"/>
      <c r="CO122" s="95"/>
      <c r="CP122" s="95"/>
      <c r="CQ122" s="95"/>
      <c r="CR122" s="95"/>
      <c r="CS122" s="95"/>
      <c r="CT122" s="95"/>
      <c r="CU122" s="95"/>
      <c r="CV122" s="95"/>
      <c r="CW122" s="95"/>
      <c r="CX122" s="95"/>
      <c r="CY122" s="95"/>
      <c r="CZ122" s="95"/>
      <c r="DA122" s="95"/>
      <c r="DB122" s="95"/>
      <c r="DC122" s="95"/>
      <c r="DD122" s="95"/>
      <c r="DE122" s="95"/>
      <c r="DF122" s="95"/>
      <c r="DG122" s="95"/>
      <c r="DH122" s="95"/>
      <c r="DI122" s="95"/>
      <c r="DJ122" s="95"/>
      <c r="DK122" s="95"/>
      <c r="DL122" s="95"/>
      <c r="DM122" s="95"/>
      <c r="DN122" s="95"/>
      <c r="DO122" s="95"/>
      <c r="DP122" s="95"/>
      <c r="DQ122" s="95"/>
      <c r="DR122" s="95"/>
      <c r="DS122" s="95"/>
      <c r="DT122" s="95"/>
      <c r="DU122" s="95"/>
      <c r="DV122" s="95"/>
      <c r="DW122" s="95"/>
      <c r="DX122" s="95"/>
      <c r="DY122" s="95"/>
      <c r="DZ122" s="95"/>
      <c r="EA122" s="95"/>
      <c r="EB122" s="95"/>
      <c r="EC122" s="95"/>
      <c r="ED122" s="95"/>
      <c r="EE122" s="95"/>
      <c r="EF122" s="95"/>
      <c r="EG122" s="95"/>
      <c r="EH122" s="95"/>
      <c r="EI122" s="95"/>
      <c r="EJ122" s="95"/>
      <c r="EK122" s="95"/>
      <c r="EL122" s="95"/>
      <c r="EM122" s="95"/>
      <c r="EN122" s="95"/>
      <c r="EO122" s="95"/>
      <c r="EP122" s="95"/>
      <c r="EQ122" s="95"/>
      <c r="ER122" s="95"/>
      <c r="ES122" s="95"/>
      <c r="ET122" s="95"/>
      <c r="EU122" s="95"/>
      <c r="EV122" s="95"/>
      <c r="EW122" s="95"/>
      <c r="EX122" s="95"/>
      <c r="EY122" s="95"/>
      <c r="EZ122" s="95"/>
      <c r="FA122" s="95"/>
      <c r="FB122" s="95"/>
      <c r="FC122" s="95"/>
      <c r="FD122" s="95"/>
      <c r="FE122" s="95"/>
      <c r="FF122" s="95"/>
      <c r="FG122" s="95"/>
      <c r="FH122" s="95"/>
      <c r="FI122" s="95"/>
      <c r="FJ122" s="95"/>
      <c r="FK122" s="95"/>
      <c r="FL122" s="95"/>
      <c r="FM122" s="95"/>
      <c r="FN122" s="95"/>
      <c r="FO122" s="95"/>
      <c r="FP122" s="95"/>
      <c r="FQ122" s="95"/>
      <c r="FR122" s="95"/>
      <c r="FS122" s="95"/>
      <c r="FT122" s="95"/>
      <c r="FU122" s="95"/>
      <c r="FV122" s="95"/>
      <c r="FW122" s="95"/>
      <c r="FX122" s="95"/>
      <c r="FY122" s="95"/>
      <c r="FZ122" s="95"/>
      <c r="GA122" s="95"/>
      <c r="GB122" s="95"/>
      <c r="GC122" s="95"/>
      <c r="GD122" s="95"/>
      <c r="GE122" s="95"/>
      <c r="GF122" s="95"/>
      <c r="GG122" s="95"/>
      <c r="GH122" s="95"/>
      <c r="GI122" s="95"/>
      <c r="GJ122" s="95"/>
      <c r="GK122" s="95"/>
      <c r="GL122" s="95"/>
      <c r="GM122" s="95"/>
      <c r="GN122" s="95"/>
      <c r="GO122" s="95"/>
      <c r="GP122" s="95"/>
      <c r="GQ122" s="95"/>
      <c r="GR122" s="95"/>
      <c r="GS122" s="95"/>
      <c r="GT122" s="95"/>
      <c r="GU122" s="95"/>
      <c r="GV122" s="95"/>
      <c r="GW122" s="95"/>
      <c r="GX122" s="95"/>
      <c r="GY122" s="95"/>
      <c r="GZ122" s="95"/>
      <c r="HA122" s="95"/>
      <c r="HB122" s="95"/>
      <c r="HC122" s="95"/>
      <c r="HD122" s="95"/>
      <c r="HE122" s="95"/>
      <c r="HF122" s="95"/>
      <c r="HG122" s="95"/>
      <c r="HH122" s="95"/>
      <c r="HI122" s="95"/>
      <c r="HJ122" s="95"/>
      <c r="HK122" s="95"/>
      <c r="HL122" s="95"/>
      <c r="HM122" s="95"/>
      <c r="HN122" s="95"/>
      <c r="HO122" s="95"/>
      <c r="HP122" s="95"/>
      <c r="HQ122" s="95"/>
      <c r="HR122" s="95"/>
      <c r="HS122" s="95"/>
      <c r="HT122" s="95"/>
      <c r="HU122" s="95"/>
      <c r="HV122" s="95"/>
      <c r="HW122" s="95"/>
      <c r="HX122" s="95"/>
      <c r="HY122" s="95"/>
      <c r="HZ122" s="95"/>
      <c r="IA122" s="95"/>
      <c r="IB122" s="95"/>
      <c r="IC122" s="95"/>
      <c r="ID122" s="95"/>
      <c r="IE122" s="95"/>
      <c r="IF122" s="95"/>
      <c r="IG122" s="95"/>
      <c r="IH122" s="95"/>
      <c r="II122" s="95"/>
      <c r="IJ122" s="95"/>
      <c r="IK122" s="95"/>
      <c r="IL122" s="95"/>
      <c r="IM122" s="95"/>
      <c r="IN122" s="95"/>
      <c r="IO122" s="95"/>
      <c r="IP122" s="95"/>
      <c r="IQ122" s="95"/>
      <c r="IR122" s="95"/>
      <c r="IS122" s="95"/>
      <c r="IT122" s="95"/>
      <c r="IU122" s="95"/>
    </row>
    <row r="123" spans="1:255">
      <c r="A123" s="1276">
        <v>55</v>
      </c>
      <c r="B123" s="1193"/>
      <c r="C123" s="1193"/>
      <c r="D123" s="1193"/>
      <c r="E123" s="875"/>
      <c r="F123" s="1192"/>
      <c r="G123" s="1193"/>
      <c r="H123" s="1193"/>
      <c r="I123" s="1193"/>
      <c r="J123" s="1193"/>
      <c r="K123" s="1277"/>
      <c r="L123" s="1277"/>
      <c r="M123" s="936">
        <v>55</v>
      </c>
      <c r="N123" s="1192"/>
      <c r="O123" s="1277"/>
      <c r="P123" s="1277"/>
      <c r="Q123" s="1277"/>
      <c r="R123" s="1277">
        <f t="shared" si="1"/>
        <v>0</v>
      </c>
      <c r="S123" s="936">
        <v>55</v>
      </c>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c r="CI123" s="95"/>
      <c r="CJ123" s="95"/>
      <c r="CK123" s="95"/>
      <c r="CL123" s="95"/>
      <c r="CM123" s="95"/>
      <c r="CN123" s="95"/>
      <c r="CO123" s="95"/>
      <c r="CP123" s="95"/>
      <c r="CQ123" s="95"/>
      <c r="CR123" s="95"/>
      <c r="CS123" s="95"/>
      <c r="CT123" s="95"/>
      <c r="CU123" s="95"/>
      <c r="CV123" s="95"/>
      <c r="CW123" s="95"/>
      <c r="CX123" s="95"/>
      <c r="CY123" s="95"/>
      <c r="CZ123" s="95"/>
      <c r="DA123" s="95"/>
      <c r="DB123" s="95"/>
      <c r="DC123" s="95"/>
      <c r="DD123" s="95"/>
      <c r="DE123" s="95"/>
      <c r="DF123" s="95"/>
      <c r="DG123" s="95"/>
      <c r="DH123" s="95"/>
      <c r="DI123" s="95"/>
      <c r="DJ123" s="95"/>
      <c r="DK123" s="95"/>
      <c r="DL123" s="95"/>
      <c r="DM123" s="95"/>
      <c r="DN123" s="95"/>
      <c r="DO123" s="95"/>
      <c r="DP123" s="95"/>
      <c r="DQ123" s="95"/>
      <c r="DR123" s="95"/>
      <c r="DS123" s="95"/>
      <c r="DT123" s="95"/>
      <c r="DU123" s="95"/>
      <c r="DV123" s="95"/>
      <c r="DW123" s="95"/>
      <c r="DX123" s="95"/>
      <c r="DY123" s="95"/>
      <c r="DZ123" s="95"/>
      <c r="EA123" s="95"/>
      <c r="EB123" s="95"/>
      <c r="EC123" s="95"/>
      <c r="ED123" s="95"/>
      <c r="EE123" s="95"/>
      <c r="EF123" s="95"/>
      <c r="EG123" s="95"/>
      <c r="EH123" s="95"/>
      <c r="EI123" s="95"/>
      <c r="EJ123" s="95"/>
      <c r="EK123" s="95"/>
      <c r="EL123" s="95"/>
      <c r="EM123" s="95"/>
      <c r="EN123" s="95"/>
      <c r="EO123" s="95"/>
      <c r="EP123" s="95"/>
      <c r="EQ123" s="95"/>
      <c r="ER123" s="95"/>
      <c r="ES123" s="95"/>
      <c r="ET123" s="95"/>
      <c r="EU123" s="95"/>
      <c r="EV123" s="95"/>
      <c r="EW123" s="95"/>
      <c r="EX123" s="95"/>
      <c r="EY123" s="95"/>
      <c r="EZ123" s="95"/>
      <c r="FA123" s="95"/>
      <c r="FB123" s="95"/>
      <c r="FC123" s="95"/>
      <c r="FD123" s="95"/>
      <c r="FE123" s="95"/>
      <c r="FF123" s="95"/>
      <c r="FG123" s="95"/>
      <c r="FH123" s="95"/>
      <c r="FI123" s="95"/>
      <c r="FJ123" s="95"/>
      <c r="FK123" s="95"/>
      <c r="FL123" s="95"/>
      <c r="FM123" s="95"/>
      <c r="FN123" s="95"/>
      <c r="FO123" s="95"/>
      <c r="FP123" s="95"/>
      <c r="FQ123" s="95"/>
      <c r="FR123" s="95"/>
      <c r="FS123" s="95"/>
      <c r="FT123" s="95"/>
      <c r="FU123" s="95"/>
      <c r="FV123" s="95"/>
      <c r="FW123" s="95"/>
      <c r="FX123" s="95"/>
      <c r="FY123" s="95"/>
      <c r="FZ123" s="95"/>
      <c r="GA123" s="95"/>
      <c r="GB123" s="95"/>
      <c r="GC123" s="95"/>
      <c r="GD123" s="95"/>
      <c r="GE123" s="95"/>
      <c r="GF123" s="95"/>
      <c r="GG123" s="95"/>
      <c r="GH123" s="95"/>
      <c r="GI123" s="95"/>
      <c r="GJ123" s="95"/>
      <c r="GK123" s="95"/>
      <c r="GL123" s="95"/>
      <c r="GM123" s="95"/>
      <c r="GN123" s="95"/>
      <c r="GO123" s="95"/>
      <c r="GP123" s="95"/>
      <c r="GQ123" s="95"/>
      <c r="GR123" s="95"/>
      <c r="GS123" s="95"/>
      <c r="GT123" s="95"/>
      <c r="GU123" s="95"/>
      <c r="GV123" s="95"/>
      <c r="GW123" s="95"/>
      <c r="GX123" s="95"/>
      <c r="GY123" s="95"/>
      <c r="GZ123" s="95"/>
      <c r="HA123" s="95"/>
      <c r="HB123" s="95"/>
      <c r="HC123" s="95"/>
      <c r="HD123" s="95"/>
      <c r="HE123" s="95"/>
      <c r="HF123" s="95"/>
      <c r="HG123" s="95"/>
      <c r="HH123" s="95"/>
      <c r="HI123" s="95"/>
      <c r="HJ123" s="95"/>
      <c r="HK123" s="95"/>
      <c r="HL123" s="95"/>
      <c r="HM123" s="95"/>
      <c r="HN123" s="95"/>
      <c r="HO123" s="95"/>
      <c r="HP123" s="95"/>
      <c r="HQ123" s="95"/>
      <c r="HR123" s="95"/>
      <c r="HS123" s="95"/>
      <c r="HT123" s="95"/>
      <c r="HU123" s="95"/>
      <c r="HV123" s="95"/>
      <c r="HW123" s="95"/>
      <c r="HX123" s="95"/>
      <c r="HY123" s="95"/>
      <c r="HZ123" s="95"/>
      <c r="IA123" s="95"/>
      <c r="IB123" s="95"/>
      <c r="IC123" s="95"/>
      <c r="ID123" s="95"/>
      <c r="IE123" s="95"/>
      <c r="IF123" s="95"/>
      <c r="IG123" s="95"/>
      <c r="IH123" s="95"/>
      <c r="II123" s="95"/>
      <c r="IJ123" s="95"/>
      <c r="IK123" s="95"/>
      <c r="IL123" s="95"/>
      <c r="IM123" s="95"/>
      <c r="IN123" s="95"/>
      <c r="IO123" s="95"/>
      <c r="IP123" s="95"/>
      <c r="IQ123" s="95"/>
      <c r="IR123" s="95"/>
      <c r="IS123" s="95"/>
      <c r="IT123" s="95"/>
      <c r="IU123" s="95"/>
    </row>
    <row r="124" spans="1:255">
      <c r="A124" s="1276">
        <v>56</v>
      </c>
      <c r="B124" s="1193"/>
      <c r="C124" s="1193"/>
      <c r="D124" s="1193"/>
      <c r="E124" s="875"/>
      <c r="F124" s="1192"/>
      <c r="G124" s="1193"/>
      <c r="H124" s="1193"/>
      <c r="I124" s="1193"/>
      <c r="J124" s="1193"/>
      <c r="K124" s="1277"/>
      <c r="L124" s="1277"/>
      <c r="M124" s="936">
        <v>56</v>
      </c>
      <c r="N124" s="1192"/>
      <c r="O124" s="1277"/>
      <c r="P124" s="1277"/>
      <c r="Q124" s="1277"/>
      <c r="R124" s="1277">
        <f t="shared" si="1"/>
        <v>0</v>
      </c>
      <c r="S124" s="936">
        <v>56</v>
      </c>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c r="CI124" s="95"/>
      <c r="CJ124" s="95"/>
      <c r="CK124" s="95"/>
      <c r="CL124" s="95"/>
      <c r="CM124" s="95"/>
      <c r="CN124" s="95"/>
      <c r="CO124" s="95"/>
      <c r="CP124" s="95"/>
      <c r="CQ124" s="95"/>
      <c r="CR124" s="95"/>
      <c r="CS124" s="95"/>
      <c r="CT124" s="95"/>
      <c r="CU124" s="95"/>
      <c r="CV124" s="95"/>
      <c r="CW124" s="95"/>
      <c r="CX124" s="95"/>
      <c r="CY124" s="95"/>
      <c r="CZ124" s="95"/>
      <c r="DA124" s="95"/>
      <c r="DB124" s="95"/>
      <c r="DC124" s="95"/>
      <c r="DD124" s="95"/>
      <c r="DE124" s="95"/>
      <c r="DF124" s="95"/>
      <c r="DG124" s="95"/>
      <c r="DH124" s="95"/>
      <c r="DI124" s="95"/>
      <c r="DJ124" s="95"/>
      <c r="DK124" s="95"/>
      <c r="DL124" s="95"/>
      <c r="DM124" s="95"/>
      <c r="DN124" s="95"/>
      <c r="DO124" s="95"/>
      <c r="DP124" s="95"/>
      <c r="DQ124" s="95"/>
      <c r="DR124" s="95"/>
      <c r="DS124" s="95"/>
      <c r="DT124" s="95"/>
      <c r="DU124" s="95"/>
      <c r="DV124" s="95"/>
      <c r="DW124" s="95"/>
      <c r="DX124" s="95"/>
      <c r="DY124" s="95"/>
      <c r="DZ124" s="95"/>
      <c r="EA124" s="95"/>
      <c r="EB124" s="95"/>
      <c r="EC124" s="95"/>
      <c r="ED124" s="95"/>
      <c r="EE124" s="95"/>
      <c r="EF124" s="95"/>
      <c r="EG124" s="95"/>
      <c r="EH124" s="95"/>
      <c r="EI124" s="95"/>
      <c r="EJ124" s="95"/>
      <c r="EK124" s="95"/>
      <c r="EL124" s="95"/>
      <c r="EM124" s="95"/>
      <c r="EN124" s="95"/>
      <c r="EO124" s="95"/>
      <c r="EP124" s="95"/>
      <c r="EQ124" s="95"/>
      <c r="ER124" s="95"/>
      <c r="ES124" s="95"/>
      <c r="ET124" s="95"/>
      <c r="EU124" s="95"/>
      <c r="EV124" s="95"/>
      <c r="EW124" s="95"/>
      <c r="EX124" s="95"/>
      <c r="EY124" s="95"/>
      <c r="EZ124" s="95"/>
      <c r="FA124" s="95"/>
      <c r="FB124" s="95"/>
      <c r="FC124" s="95"/>
      <c r="FD124" s="95"/>
      <c r="FE124" s="95"/>
      <c r="FF124" s="95"/>
      <c r="FG124" s="95"/>
      <c r="FH124" s="95"/>
      <c r="FI124" s="95"/>
      <c r="FJ124" s="95"/>
      <c r="FK124" s="95"/>
      <c r="FL124" s="95"/>
      <c r="FM124" s="95"/>
      <c r="FN124" s="95"/>
      <c r="FO124" s="95"/>
      <c r="FP124" s="95"/>
      <c r="FQ124" s="95"/>
      <c r="FR124" s="95"/>
      <c r="FS124" s="95"/>
      <c r="FT124" s="95"/>
      <c r="FU124" s="95"/>
      <c r="FV124" s="95"/>
      <c r="FW124" s="95"/>
      <c r="FX124" s="95"/>
      <c r="FY124" s="95"/>
      <c r="FZ124" s="95"/>
      <c r="GA124" s="95"/>
      <c r="GB124" s="95"/>
      <c r="GC124" s="95"/>
      <c r="GD124" s="95"/>
      <c r="GE124" s="95"/>
      <c r="GF124" s="95"/>
      <c r="GG124" s="95"/>
      <c r="GH124" s="95"/>
      <c r="GI124" s="95"/>
      <c r="GJ124" s="95"/>
      <c r="GK124" s="95"/>
      <c r="GL124" s="95"/>
      <c r="GM124" s="95"/>
      <c r="GN124" s="95"/>
      <c r="GO124" s="95"/>
      <c r="GP124" s="95"/>
      <c r="GQ124" s="95"/>
      <c r="GR124" s="95"/>
      <c r="GS124" s="95"/>
      <c r="GT124" s="95"/>
      <c r="GU124" s="95"/>
      <c r="GV124" s="95"/>
      <c r="GW124" s="95"/>
      <c r="GX124" s="95"/>
      <c r="GY124" s="95"/>
      <c r="GZ124" s="95"/>
      <c r="HA124" s="95"/>
      <c r="HB124" s="95"/>
      <c r="HC124" s="95"/>
      <c r="HD124" s="95"/>
      <c r="HE124" s="95"/>
      <c r="HF124" s="95"/>
      <c r="HG124" s="95"/>
      <c r="HH124" s="95"/>
      <c r="HI124" s="95"/>
      <c r="HJ124" s="95"/>
      <c r="HK124" s="95"/>
      <c r="HL124" s="95"/>
      <c r="HM124" s="95"/>
      <c r="HN124" s="95"/>
      <c r="HO124" s="95"/>
      <c r="HP124" s="95"/>
      <c r="HQ124" s="95"/>
      <c r="HR124" s="95"/>
      <c r="HS124" s="95"/>
      <c r="HT124" s="95"/>
      <c r="HU124" s="95"/>
      <c r="HV124" s="95"/>
      <c r="HW124" s="95"/>
      <c r="HX124" s="95"/>
      <c r="HY124" s="95"/>
      <c r="HZ124" s="95"/>
      <c r="IA124" s="95"/>
      <c r="IB124" s="95"/>
      <c r="IC124" s="95"/>
      <c r="ID124" s="95"/>
      <c r="IE124" s="95"/>
      <c r="IF124" s="95"/>
      <c r="IG124" s="95"/>
      <c r="IH124" s="95"/>
      <c r="II124" s="95"/>
      <c r="IJ124" s="95"/>
      <c r="IK124" s="95"/>
      <c r="IL124" s="95"/>
      <c r="IM124" s="95"/>
      <c r="IN124" s="95"/>
      <c r="IO124" s="95"/>
      <c r="IP124" s="95"/>
      <c r="IQ124" s="95"/>
      <c r="IR124" s="95"/>
      <c r="IS124" s="95"/>
      <c r="IT124" s="95"/>
      <c r="IU124" s="95"/>
    </row>
    <row r="125" spans="1:255">
      <c r="A125" s="1276">
        <v>57</v>
      </c>
      <c r="B125" s="1193"/>
      <c r="C125" s="1193"/>
      <c r="D125" s="1193"/>
      <c r="E125" s="875"/>
      <c r="F125" s="1192"/>
      <c r="G125" s="1193"/>
      <c r="H125" s="1193"/>
      <c r="I125" s="1193"/>
      <c r="J125" s="1193"/>
      <c r="K125" s="1277"/>
      <c r="L125" s="1277"/>
      <c r="M125" s="936">
        <v>57</v>
      </c>
      <c r="N125" s="1192"/>
      <c r="O125" s="1277"/>
      <c r="P125" s="1277"/>
      <c r="Q125" s="1277"/>
      <c r="R125" s="1277">
        <f t="shared" si="1"/>
        <v>0</v>
      </c>
      <c r="S125" s="936">
        <v>57</v>
      </c>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5"/>
      <c r="BL125" s="95"/>
      <c r="BM125" s="95"/>
      <c r="BN125" s="95"/>
      <c r="BO125" s="95"/>
      <c r="BP125" s="95"/>
      <c r="BQ125" s="95"/>
      <c r="BR125" s="95"/>
      <c r="BS125" s="95"/>
      <c r="BT125" s="95"/>
      <c r="BU125" s="95"/>
      <c r="BV125" s="95"/>
      <c r="BW125" s="95"/>
      <c r="BX125" s="95"/>
      <c r="BY125" s="95"/>
      <c r="BZ125" s="95"/>
      <c r="CA125" s="95"/>
      <c r="CB125" s="95"/>
      <c r="CC125" s="95"/>
      <c r="CD125" s="95"/>
      <c r="CE125" s="95"/>
      <c r="CF125" s="95"/>
      <c r="CG125" s="95"/>
      <c r="CH125" s="95"/>
      <c r="CI125" s="95"/>
      <c r="CJ125" s="95"/>
      <c r="CK125" s="95"/>
      <c r="CL125" s="95"/>
      <c r="CM125" s="95"/>
      <c r="CN125" s="95"/>
      <c r="CO125" s="95"/>
      <c r="CP125" s="95"/>
      <c r="CQ125" s="95"/>
      <c r="CR125" s="95"/>
      <c r="CS125" s="95"/>
      <c r="CT125" s="95"/>
      <c r="CU125" s="95"/>
      <c r="CV125" s="95"/>
      <c r="CW125" s="95"/>
      <c r="CX125" s="95"/>
      <c r="CY125" s="95"/>
      <c r="CZ125" s="95"/>
      <c r="DA125" s="95"/>
      <c r="DB125" s="95"/>
      <c r="DC125" s="95"/>
      <c r="DD125" s="95"/>
      <c r="DE125" s="95"/>
      <c r="DF125" s="95"/>
      <c r="DG125" s="95"/>
      <c r="DH125" s="95"/>
      <c r="DI125" s="95"/>
      <c r="DJ125" s="95"/>
      <c r="DK125" s="95"/>
      <c r="DL125" s="95"/>
      <c r="DM125" s="95"/>
      <c r="DN125" s="95"/>
      <c r="DO125" s="95"/>
      <c r="DP125" s="95"/>
      <c r="DQ125" s="95"/>
      <c r="DR125" s="95"/>
      <c r="DS125" s="95"/>
      <c r="DT125" s="95"/>
      <c r="DU125" s="95"/>
      <c r="DV125" s="95"/>
      <c r="DW125" s="95"/>
      <c r="DX125" s="95"/>
      <c r="DY125" s="95"/>
      <c r="DZ125" s="95"/>
      <c r="EA125" s="95"/>
      <c r="EB125" s="95"/>
      <c r="EC125" s="95"/>
      <c r="ED125" s="95"/>
      <c r="EE125" s="95"/>
      <c r="EF125" s="95"/>
      <c r="EG125" s="95"/>
      <c r="EH125" s="95"/>
      <c r="EI125" s="95"/>
      <c r="EJ125" s="95"/>
      <c r="EK125" s="95"/>
      <c r="EL125" s="95"/>
      <c r="EM125" s="95"/>
      <c r="EN125" s="95"/>
      <c r="EO125" s="95"/>
      <c r="EP125" s="95"/>
      <c r="EQ125" s="95"/>
      <c r="ER125" s="95"/>
      <c r="ES125" s="95"/>
      <c r="ET125" s="95"/>
      <c r="EU125" s="95"/>
      <c r="EV125" s="95"/>
      <c r="EW125" s="95"/>
      <c r="EX125" s="95"/>
      <c r="EY125" s="95"/>
      <c r="EZ125" s="95"/>
      <c r="FA125" s="95"/>
      <c r="FB125" s="95"/>
      <c r="FC125" s="95"/>
      <c r="FD125" s="95"/>
      <c r="FE125" s="95"/>
      <c r="FF125" s="95"/>
      <c r="FG125" s="95"/>
      <c r="FH125" s="95"/>
      <c r="FI125" s="95"/>
      <c r="FJ125" s="95"/>
      <c r="FK125" s="95"/>
      <c r="FL125" s="95"/>
      <c r="FM125" s="95"/>
      <c r="FN125" s="95"/>
      <c r="FO125" s="95"/>
      <c r="FP125" s="95"/>
      <c r="FQ125" s="95"/>
      <c r="FR125" s="95"/>
      <c r="FS125" s="95"/>
      <c r="FT125" s="95"/>
      <c r="FU125" s="95"/>
      <c r="FV125" s="95"/>
      <c r="FW125" s="95"/>
      <c r="FX125" s="95"/>
      <c r="FY125" s="95"/>
      <c r="FZ125" s="95"/>
      <c r="GA125" s="95"/>
      <c r="GB125" s="95"/>
      <c r="GC125" s="95"/>
      <c r="GD125" s="95"/>
      <c r="GE125" s="95"/>
      <c r="GF125" s="95"/>
      <c r="GG125" s="95"/>
      <c r="GH125" s="95"/>
      <c r="GI125" s="95"/>
      <c r="GJ125" s="95"/>
      <c r="GK125" s="95"/>
      <c r="GL125" s="95"/>
      <c r="GM125" s="95"/>
      <c r="GN125" s="95"/>
      <c r="GO125" s="95"/>
      <c r="GP125" s="95"/>
      <c r="GQ125" s="95"/>
      <c r="GR125" s="95"/>
      <c r="GS125" s="95"/>
      <c r="GT125" s="95"/>
      <c r="GU125" s="95"/>
      <c r="GV125" s="95"/>
      <c r="GW125" s="95"/>
      <c r="GX125" s="95"/>
      <c r="GY125" s="95"/>
      <c r="GZ125" s="95"/>
      <c r="HA125" s="95"/>
      <c r="HB125" s="95"/>
      <c r="HC125" s="95"/>
      <c r="HD125" s="95"/>
      <c r="HE125" s="95"/>
      <c r="HF125" s="95"/>
      <c r="HG125" s="95"/>
      <c r="HH125" s="95"/>
      <c r="HI125" s="95"/>
      <c r="HJ125" s="95"/>
      <c r="HK125" s="95"/>
      <c r="HL125" s="95"/>
      <c r="HM125" s="95"/>
      <c r="HN125" s="95"/>
      <c r="HO125" s="95"/>
      <c r="HP125" s="95"/>
      <c r="HQ125" s="95"/>
      <c r="HR125" s="95"/>
      <c r="HS125" s="95"/>
      <c r="HT125" s="95"/>
      <c r="HU125" s="95"/>
      <c r="HV125" s="95"/>
      <c r="HW125" s="95"/>
      <c r="HX125" s="95"/>
      <c r="HY125" s="95"/>
      <c r="HZ125" s="95"/>
      <c r="IA125" s="95"/>
      <c r="IB125" s="95"/>
      <c r="IC125" s="95"/>
      <c r="ID125" s="95"/>
      <c r="IE125" s="95"/>
      <c r="IF125" s="95"/>
      <c r="IG125" s="95"/>
      <c r="IH125" s="95"/>
      <c r="II125" s="95"/>
      <c r="IJ125" s="95"/>
      <c r="IK125" s="95"/>
      <c r="IL125" s="95"/>
      <c r="IM125" s="95"/>
      <c r="IN125" s="95"/>
      <c r="IO125" s="95"/>
      <c r="IP125" s="95"/>
      <c r="IQ125" s="95"/>
      <c r="IR125" s="95"/>
      <c r="IS125" s="95"/>
      <c r="IT125" s="95"/>
      <c r="IU125" s="95"/>
    </row>
    <row r="126" spans="1:255">
      <c r="A126" s="1276">
        <v>58</v>
      </c>
      <c r="B126" s="1193"/>
      <c r="C126" s="1193"/>
      <c r="D126" s="1193"/>
      <c r="E126" s="875"/>
      <c r="F126" s="1192"/>
      <c r="G126" s="1193"/>
      <c r="H126" s="1193"/>
      <c r="I126" s="1193"/>
      <c r="J126" s="1193"/>
      <c r="K126" s="1277"/>
      <c r="L126" s="1277"/>
      <c r="M126" s="936">
        <v>58</v>
      </c>
      <c r="N126" s="1192"/>
      <c r="O126" s="1277"/>
      <c r="P126" s="1277"/>
      <c r="Q126" s="1277"/>
      <c r="R126" s="1277">
        <f t="shared" si="1"/>
        <v>0</v>
      </c>
      <c r="S126" s="936">
        <v>58</v>
      </c>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95"/>
      <c r="BO126" s="95"/>
      <c r="BP126" s="95"/>
      <c r="BQ126" s="95"/>
      <c r="BR126" s="95"/>
      <c r="BS126" s="95"/>
      <c r="BT126" s="95"/>
      <c r="BU126" s="95"/>
      <c r="BV126" s="95"/>
      <c r="BW126" s="95"/>
      <c r="BX126" s="95"/>
      <c r="BY126" s="95"/>
      <c r="BZ126" s="95"/>
      <c r="CA126" s="95"/>
      <c r="CB126" s="95"/>
      <c r="CC126" s="95"/>
      <c r="CD126" s="95"/>
      <c r="CE126" s="95"/>
      <c r="CF126" s="95"/>
      <c r="CG126" s="95"/>
      <c r="CH126" s="95"/>
      <c r="CI126" s="95"/>
      <c r="CJ126" s="95"/>
      <c r="CK126" s="95"/>
      <c r="CL126" s="95"/>
      <c r="CM126" s="95"/>
      <c r="CN126" s="95"/>
      <c r="CO126" s="95"/>
      <c r="CP126" s="95"/>
      <c r="CQ126" s="95"/>
      <c r="CR126" s="95"/>
      <c r="CS126" s="95"/>
      <c r="CT126" s="95"/>
      <c r="CU126" s="95"/>
      <c r="CV126" s="95"/>
      <c r="CW126" s="95"/>
      <c r="CX126" s="95"/>
      <c r="CY126" s="95"/>
      <c r="CZ126" s="95"/>
      <c r="DA126" s="95"/>
      <c r="DB126" s="95"/>
      <c r="DC126" s="95"/>
      <c r="DD126" s="95"/>
      <c r="DE126" s="95"/>
      <c r="DF126" s="95"/>
      <c r="DG126" s="95"/>
      <c r="DH126" s="95"/>
      <c r="DI126" s="95"/>
      <c r="DJ126" s="95"/>
      <c r="DK126" s="95"/>
      <c r="DL126" s="95"/>
      <c r="DM126" s="95"/>
      <c r="DN126" s="95"/>
      <c r="DO126" s="95"/>
      <c r="DP126" s="95"/>
      <c r="DQ126" s="95"/>
      <c r="DR126" s="95"/>
      <c r="DS126" s="95"/>
      <c r="DT126" s="95"/>
      <c r="DU126" s="95"/>
      <c r="DV126" s="95"/>
      <c r="DW126" s="95"/>
      <c r="DX126" s="95"/>
      <c r="DY126" s="95"/>
      <c r="DZ126" s="95"/>
      <c r="EA126" s="95"/>
      <c r="EB126" s="95"/>
      <c r="EC126" s="95"/>
      <c r="ED126" s="95"/>
      <c r="EE126" s="95"/>
      <c r="EF126" s="95"/>
      <c r="EG126" s="95"/>
      <c r="EH126" s="95"/>
      <c r="EI126" s="95"/>
      <c r="EJ126" s="95"/>
      <c r="EK126" s="95"/>
      <c r="EL126" s="95"/>
      <c r="EM126" s="95"/>
      <c r="EN126" s="95"/>
      <c r="EO126" s="95"/>
      <c r="EP126" s="95"/>
      <c r="EQ126" s="95"/>
      <c r="ER126" s="95"/>
      <c r="ES126" s="95"/>
      <c r="ET126" s="95"/>
      <c r="EU126" s="95"/>
      <c r="EV126" s="95"/>
      <c r="EW126" s="95"/>
      <c r="EX126" s="95"/>
      <c r="EY126" s="95"/>
      <c r="EZ126" s="95"/>
      <c r="FA126" s="95"/>
      <c r="FB126" s="95"/>
      <c r="FC126" s="95"/>
      <c r="FD126" s="95"/>
      <c r="FE126" s="95"/>
      <c r="FF126" s="95"/>
      <c r="FG126" s="95"/>
      <c r="FH126" s="95"/>
      <c r="FI126" s="95"/>
      <c r="FJ126" s="95"/>
      <c r="FK126" s="95"/>
      <c r="FL126" s="95"/>
      <c r="FM126" s="95"/>
      <c r="FN126" s="95"/>
      <c r="FO126" s="95"/>
      <c r="FP126" s="95"/>
      <c r="FQ126" s="95"/>
      <c r="FR126" s="95"/>
      <c r="FS126" s="95"/>
      <c r="FT126" s="95"/>
      <c r="FU126" s="95"/>
      <c r="FV126" s="95"/>
      <c r="FW126" s="95"/>
      <c r="FX126" s="95"/>
      <c r="FY126" s="95"/>
      <c r="FZ126" s="95"/>
      <c r="GA126" s="95"/>
      <c r="GB126" s="95"/>
      <c r="GC126" s="95"/>
      <c r="GD126" s="95"/>
      <c r="GE126" s="95"/>
      <c r="GF126" s="95"/>
      <c r="GG126" s="95"/>
      <c r="GH126" s="95"/>
      <c r="GI126" s="95"/>
      <c r="GJ126" s="95"/>
      <c r="GK126" s="95"/>
      <c r="GL126" s="95"/>
      <c r="GM126" s="95"/>
      <c r="GN126" s="95"/>
      <c r="GO126" s="95"/>
      <c r="GP126" s="95"/>
      <c r="GQ126" s="95"/>
      <c r="GR126" s="95"/>
      <c r="GS126" s="95"/>
      <c r="GT126" s="95"/>
      <c r="GU126" s="95"/>
      <c r="GV126" s="95"/>
      <c r="GW126" s="95"/>
      <c r="GX126" s="95"/>
      <c r="GY126" s="95"/>
      <c r="GZ126" s="95"/>
      <c r="HA126" s="95"/>
      <c r="HB126" s="95"/>
      <c r="HC126" s="95"/>
      <c r="HD126" s="95"/>
      <c r="HE126" s="95"/>
      <c r="HF126" s="95"/>
      <c r="HG126" s="95"/>
      <c r="HH126" s="95"/>
      <c r="HI126" s="95"/>
      <c r="HJ126" s="95"/>
      <c r="HK126" s="95"/>
      <c r="HL126" s="95"/>
      <c r="HM126" s="95"/>
      <c r="HN126" s="95"/>
      <c r="HO126" s="95"/>
      <c r="HP126" s="95"/>
      <c r="HQ126" s="95"/>
      <c r="HR126" s="95"/>
      <c r="HS126" s="95"/>
      <c r="HT126" s="95"/>
      <c r="HU126" s="95"/>
      <c r="HV126" s="95"/>
      <c r="HW126" s="95"/>
      <c r="HX126" s="95"/>
      <c r="HY126" s="95"/>
      <c r="HZ126" s="95"/>
      <c r="IA126" s="95"/>
      <c r="IB126" s="95"/>
      <c r="IC126" s="95"/>
      <c r="ID126" s="95"/>
      <c r="IE126" s="95"/>
      <c r="IF126" s="95"/>
      <c r="IG126" s="95"/>
      <c r="IH126" s="95"/>
      <c r="II126" s="95"/>
      <c r="IJ126" s="95"/>
      <c r="IK126" s="95"/>
      <c r="IL126" s="95"/>
      <c r="IM126" s="95"/>
      <c r="IN126" s="95"/>
      <c r="IO126" s="95"/>
      <c r="IP126" s="95"/>
      <c r="IQ126" s="95"/>
      <c r="IR126" s="95"/>
      <c r="IS126" s="95"/>
      <c r="IT126" s="95"/>
      <c r="IU126" s="95"/>
    </row>
    <row r="127" spans="1:255">
      <c r="A127" s="1276">
        <v>59</v>
      </c>
      <c r="B127" s="1193"/>
      <c r="C127" s="1193"/>
      <c r="D127" s="1193"/>
      <c r="E127" s="875"/>
      <c r="F127" s="1192"/>
      <c r="G127" s="1193"/>
      <c r="H127" s="1193"/>
      <c r="I127" s="1193"/>
      <c r="J127" s="1193"/>
      <c r="K127" s="1277"/>
      <c r="L127" s="1277"/>
      <c r="M127" s="936">
        <v>59</v>
      </c>
      <c r="N127" s="1192"/>
      <c r="O127" s="1277"/>
      <c r="P127" s="1277"/>
      <c r="Q127" s="1277"/>
      <c r="R127" s="1277">
        <f t="shared" si="1"/>
        <v>0</v>
      </c>
      <c r="S127" s="936">
        <v>59</v>
      </c>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c r="BJ127" s="95"/>
      <c r="BK127" s="95"/>
      <c r="BL127" s="95"/>
      <c r="BM127" s="95"/>
      <c r="BN127" s="95"/>
      <c r="BO127" s="95"/>
      <c r="BP127" s="95"/>
      <c r="BQ127" s="95"/>
      <c r="BR127" s="95"/>
      <c r="BS127" s="95"/>
      <c r="BT127" s="95"/>
      <c r="BU127" s="95"/>
      <c r="BV127" s="95"/>
      <c r="BW127" s="95"/>
      <c r="BX127" s="95"/>
      <c r="BY127" s="95"/>
      <c r="BZ127" s="95"/>
      <c r="CA127" s="95"/>
      <c r="CB127" s="95"/>
      <c r="CC127" s="95"/>
      <c r="CD127" s="95"/>
      <c r="CE127" s="95"/>
      <c r="CF127" s="95"/>
      <c r="CG127" s="95"/>
      <c r="CH127" s="95"/>
      <c r="CI127" s="95"/>
      <c r="CJ127" s="95"/>
      <c r="CK127" s="95"/>
      <c r="CL127" s="95"/>
      <c r="CM127" s="95"/>
      <c r="CN127" s="95"/>
      <c r="CO127" s="95"/>
      <c r="CP127" s="95"/>
      <c r="CQ127" s="95"/>
      <c r="CR127" s="95"/>
      <c r="CS127" s="95"/>
      <c r="CT127" s="95"/>
      <c r="CU127" s="95"/>
      <c r="CV127" s="95"/>
      <c r="CW127" s="95"/>
      <c r="CX127" s="95"/>
      <c r="CY127" s="95"/>
      <c r="CZ127" s="95"/>
      <c r="DA127" s="95"/>
      <c r="DB127" s="95"/>
      <c r="DC127" s="95"/>
      <c r="DD127" s="95"/>
      <c r="DE127" s="95"/>
      <c r="DF127" s="95"/>
      <c r="DG127" s="95"/>
      <c r="DH127" s="95"/>
      <c r="DI127" s="95"/>
      <c r="DJ127" s="95"/>
      <c r="DK127" s="95"/>
      <c r="DL127" s="95"/>
      <c r="DM127" s="95"/>
      <c r="DN127" s="95"/>
      <c r="DO127" s="95"/>
      <c r="DP127" s="95"/>
      <c r="DQ127" s="95"/>
      <c r="DR127" s="95"/>
      <c r="DS127" s="95"/>
      <c r="DT127" s="95"/>
      <c r="DU127" s="95"/>
      <c r="DV127" s="95"/>
      <c r="DW127" s="95"/>
      <c r="DX127" s="95"/>
      <c r="DY127" s="95"/>
      <c r="DZ127" s="95"/>
      <c r="EA127" s="95"/>
      <c r="EB127" s="95"/>
      <c r="EC127" s="95"/>
      <c r="ED127" s="95"/>
      <c r="EE127" s="95"/>
      <c r="EF127" s="95"/>
      <c r="EG127" s="95"/>
      <c r="EH127" s="95"/>
      <c r="EI127" s="95"/>
      <c r="EJ127" s="95"/>
      <c r="EK127" s="95"/>
      <c r="EL127" s="95"/>
      <c r="EM127" s="95"/>
      <c r="EN127" s="95"/>
      <c r="EO127" s="95"/>
      <c r="EP127" s="95"/>
      <c r="EQ127" s="95"/>
      <c r="ER127" s="95"/>
      <c r="ES127" s="95"/>
      <c r="ET127" s="95"/>
      <c r="EU127" s="95"/>
      <c r="EV127" s="95"/>
      <c r="EW127" s="95"/>
      <c r="EX127" s="95"/>
      <c r="EY127" s="95"/>
      <c r="EZ127" s="95"/>
      <c r="FA127" s="95"/>
      <c r="FB127" s="95"/>
      <c r="FC127" s="95"/>
      <c r="FD127" s="95"/>
      <c r="FE127" s="95"/>
      <c r="FF127" s="95"/>
      <c r="FG127" s="95"/>
      <c r="FH127" s="95"/>
      <c r="FI127" s="95"/>
      <c r="FJ127" s="95"/>
      <c r="FK127" s="95"/>
      <c r="FL127" s="95"/>
      <c r="FM127" s="95"/>
      <c r="FN127" s="95"/>
      <c r="FO127" s="95"/>
      <c r="FP127" s="95"/>
      <c r="FQ127" s="95"/>
      <c r="FR127" s="95"/>
      <c r="FS127" s="95"/>
      <c r="FT127" s="95"/>
      <c r="FU127" s="95"/>
      <c r="FV127" s="95"/>
      <c r="FW127" s="95"/>
      <c r="FX127" s="95"/>
      <c r="FY127" s="95"/>
      <c r="FZ127" s="95"/>
      <c r="GA127" s="95"/>
      <c r="GB127" s="95"/>
      <c r="GC127" s="95"/>
      <c r="GD127" s="95"/>
      <c r="GE127" s="95"/>
      <c r="GF127" s="95"/>
      <c r="GG127" s="95"/>
      <c r="GH127" s="95"/>
      <c r="GI127" s="95"/>
      <c r="GJ127" s="95"/>
      <c r="GK127" s="95"/>
      <c r="GL127" s="95"/>
      <c r="GM127" s="95"/>
      <c r="GN127" s="95"/>
      <c r="GO127" s="95"/>
      <c r="GP127" s="95"/>
      <c r="GQ127" s="95"/>
      <c r="GR127" s="95"/>
      <c r="GS127" s="95"/>
      <c r="GT127" s="95"/>
      <c r="GU127" s="95"/>
      <c r="GV127" s="95"/>
      <c r="GW127" s="95"/>
      <c r="GX127" s="95"/>
      <c r="GY127" s="95"/>
      <c r="GZ127" s="95"/>
      <c r="HA127" s="95"/>
      <c r="HB127" s="95"/>
      <c r="HC127" s="95"/>
      <c r="HD127" s="95"/>
      <c r="HE127" s="95"/>
      <c r="HF127" s="95"/>
      <c r="HG127" s="95"/>
      <c r="HH127" s="95"/>
      <c r="HI127" s="95"/>
      <c r="HJ127" s="95"/>
      <c r="HK127" s="95"/>
      <c r="HL127" s="95"/>
      <c r="HM127" s="95"/>
      <c r="HN127" s="95"/>
      <c r="HO127" s="95"/>
      <c r="HP127" s="95"/>
      <c r="HQ127" s="95"/>
      <c r="HR127" s="95"/>
      <c r="HS127" s="95"/>
      <c r="HT127" s="95"/>
      <c r="HU127" s="95"/>
      <c r="HV127" s="95"/>
      <c r="HW127" s="95"/>
      <c r="HX127" s="95"/>
      <c r="HY127" s="95"/>
      <c r="HZ127" s="95"/>
      <c r="IA127" s="95"/>
      <c r="IB127" s="95"/>
      <c r="IC127" s="95"/>
      <c r="ID127" s="95"/>
      <c r="IE127" s="95"/>
      <c r="IF127" s="95"/>
      <c r="IG127" s="95"/>
      <c r="IH127" s="95"/>
      <c r="II127" s="95"/>
      <c r="IJ127" s="95"/>
      <c r="IK127" s="95"/>
      <c r="IL127" s="95"/>
      <c r="IM127" s="95"/>
      <c r="IN127" s="95"/>
      <c r="IO127" s="95"/>
      <c r="IP127" s="95"/>
      <c r="IQ127" s="95"/>
      <c r="IR127" s="95"/>
      <c r="IS127" s="95"/>
      <c r="IT127" s="95"/>
      <c r="IU127" s="95"/>
    </row>
    <row r="128" spans="1:255">
      <c r="A128" s="1276">
        <v>60</v>
      </c>
      <c r="B128" s="1193"/>
      <c r="C128" s="1193"/>
      <c r="D128" s="1193"/>
      <c r="E128" s="875"/>
      <c r="F128" s="1192"/>
      <c r="G128" s="1193"/>
      <c r="H128" s="1193"/>
      <c r="I128" s="1193"/>
      <c r="J128" s="1193"/>
      <c r="K128" s="1277"/>
      <c r="L128" s="1277"/>
      <c r="M128" s="936">
        <v>60</v>
      </c>
      <c r="N128" s="1192"/>
      <c r="O128" s="1277"/>
      <c r="P128" s="1277"/>
      <c r="Q128" s="1277"/>
      <c r="R128" s="1277">
        <f t="shared" si="1"/>
        <v>0</v>
      </c>
      <c r="S128" s="936">
        <v>60</v>
      </c>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c r="CS128" s="95"/>
      <c r="CT128" s="95"/>
      <c r="CU128" s="95"/>
      <c r="CV128" s="95"/>
      <c r="CW128" s="95"/>
      <c r="CX128" s="95"/>
      <c r="CY128" s="95"/>
      <c r="CZ128" s="95"/>
      <c r="DA128" s="95"/>
      <c r="DB128" s="95"/>
      <c r="DC128" s="95"/>
      <c r="DD128" s="95"/>
      <c r="DE128" s="95"/>
      <c r="DF128" s="95"/>
      <c r="DG128" s="95"/>
      <c r="DH128" s="95"/>
      <c r="DI128" s="95"/>
      <c r="DJ128" s="95"/>
      <c r="DK128" s="95"/>
      <c r="DL128" s="95"/>
      <c r="DM128" s="95"/>
      <c r="DN128" s="95"/>
      <c r="DO128" s="95"/>
      <c r="DP128" s="95"/>
      <c r="DQ128" s="95"/>
      <c r="DR128" s="95"/>
      <c r="DS128" s="95"/>
      <c r="DT128" s="95"/>
      <c r="DU128" s="95"/>
      <c r="DV128" s="95"/>
      <c r="DW128" s="95"/>
      <c r="DX128" s="95"/>
      <c r="DY128" s="95"/>
      <c r="DZ128" s="95"/>
      <c r="EA128" s="95"/>
      <c r="EB128" s="95"/>
      <c r="EC128" s="95"/>
      <c r="ED128" s="95"/>
      <c r="EE128" s="95"/>
      <c r="EF128" s="95"/>
      <c r="EG128" s="95"/>
      <c r="EH128" s="95"/>
      <c r="EI128" s="95"/>
      <c r="EJ128" s="95"/>
      <c r="EK128" s="95"/>
      <c r="EL128" s="95"/>
      <c r="EM128" s="95"/>
      <c r="EN128" s="95"/>
      <c r="EO128" s="95"/>
      <c r="EP128" s="95"/>
      <c r="EQ128" s="95"/>
      <c r="ER128" s="95"/>
      <c r="ES128" s="95"/>
      <c r="ET128" s="95"/>
      <c r="EU128" s="95"/>
      <c r="EV128" s="95"/>
      <c r="EW128" s="95"/>
      <c r="EX128" s="95"/>
      <c r="EY128" s="95"/>
      <c r="EZ128" s="95"/>
      <c r="FA128" s="95"/>
      <c r="FB128" s="95"/>
      <c r="FC128" s="95"/>
      <c r="FD128" s="95"/>
      <c r="FE128" s="95"/>
      <c r="FF128" s="95"/>
      <c r="FG128" s="95"/>
      <c r="FH128" s="95"/>
      <c r="FI128" s="95"/>
      <c r="FJ128" s="95"/>
      <c r="FK128" s="95"/>
      <c r="FL128" s="95"/>
      <c r="FM128" s="95"/>
      <c r="FN128" s="95"/>
      <c r="FO128" s="95"/>
      <c r="FP128" s="95"/>
      <c r="FQ128" s="95"/>
      <c r="FR128" s="95"/>
      <c r="FS128" s="95"/>
      <c r="FT128" s="95"/>
      <c r="FU128" s="95"/>
      <c r="FV128" s="95"/>
      <c r="FW128" s="95"/>
      <c r="FX128" s="95"/>
      <c r="FY128" s="95"/>
      <c r="FZ128" s="95"/>
      <c r="GA128" s="95"/>
      <c r="GB128" s="95"/>
      <c r="GC128" s="95"/>
      <c r="GD128" s="95"/>
      <c r="GE128" s="95"/>
      <c r="GF128" s="95"/>
      <c r="GG128" s="95"/>
      <c r="GH128" s="95"/>
      <c r="GI128" s="95"/>
      <c r="GJ128" s="95"/>
      <c r="GK128" s="95"/>
      <c r="GL128" s="95"/>
      <c r="GM128" s="95"/>
      <c r="GN128" s="95"/>
      <c r="GO128" s="95"/>
      <c r="GP128" s="95"/>
      <c r="GQ128" s="95"/>
      <c r="GR128" s="95"/>
      <c r="GS128" s="95"/>
      <c r="GT128" s="95"/>
      <c r="GU128" s="95"/>
      <c r="GV128" s="95"/>
      <c r="GW128" s="95"/>
      <c r="GX128" s="95"/>
      <c r="GY128" s="95"/>
      <c r="GZ128" s="95"/>
      <c r="HA128" s="95"/>
      <c r="HB128" s="95"/>
      <c r="HC128" s="95"/>
      <c r="HD128" s="95"/>
      <c r="HE128" s="95"/>
      <c r="HF128" s="95"/>
      <c r="HG128" s="95"/>
      <c r="HH128" s="95"/>
      <c r="HI128" s="95"/>
      <c r="HJ128" s="95"/>
      <c r="HK128" s="95"/>
      <c r="HL128" s="95"/>
      <c r="HM128" s="95"/>
      <c r="HN128" s="95"/>
      <c r="HO128" s="95"/>
      <c r="HP128" s="95"/>
      <c r="HQ128" s="95"/>
      <c r="HR128" s="95"/>
      <c r="HS128" s="95"/>
      <c r="HT128" s="95"/>
      <c r="HU128" s="95"/>
      <c r="HV128" s="95"/>
      <c r="HW128" s="95"/>
      <c r="HX128" s="95"/>
      <c r="HY128" s="95"/>
      <c r="HZ128" s="95"/>
      <c r="IA128" s="95"/>
      <c r="IB128" s="95"/>
      <c r="IC128" s="95"/>
      <c r="ID128" s="95"/>
      <c r="IE128" s="95"/>
      <c r="IF128" s="95"/>
      <c r="IG128" s="95"/>
      <c r="IH128" s="95"/>
      <c r="II128" s="95"/>
      <c r="IJ128" s="95"/>
      <c r="IK128" s="95"/>
      <c r="IL128" s="95"/>
      <c r="IM128" s="95"/>
      <c r="IN128" s="95"/>
      <c r="IO128" s="95"/>
      <c r="IP128" s="95"/>
      <c r="IQ128" s="95"/>
      <c r="IR128" s="95"/>
      <c r="IS128" s="95"/>
      <c r="IT128" s="95"/>
      <c r="IU128" s="95"/>
    </row>
    <row r="129" spans="1:255">
      <c r="A129" s="1276">
        <v>61</v>
      </c>
      <c r="B129" s="1193"/>
      <c r="C129" s="1193"/>
      <c r="D129" s="1193"/>
      <c r="E129" s="875"/>
      <c r="F129" s="1192"/>
      <c r="G129" s="1193"/>
      <c r="H129" s="1193"/>
      <c r="I129" s="1193"/>
      <c r="J129" s="1193"/>
      <c r="K129" s="1277"/>
      <c r="L129" s="1277"/>
      <c r="M129" s="936">
        <v>61</v>
      </c>
      <c r="N129" s="1192"/>
      <c r="O129" s="1277"/>
      <c r="P129" s="1277"/>
      <c r="Q129" s="1277"/>
      <c r="R129" s="1277">
        <f t="shared" si="1"/>
        <v>0</v>
      </c>
      <c r="S129" s="936">
        <v>61</v>
      </c>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c r="BJ129" s="95"/>
      <c r="BK129" s="95"/>
      <c r="BL129" s="95"/>
      <c r="BM129" s="95"/>
      <c r="BN129" s="95"/>
      <c r="BO129" s="95"/>
      <c r="BP129" s="95"/>
      <c r="BQ129" s="95"/>
      <c r="BR129" s="95"/>
      <c r="BS129" s="95"/>
      <c r="BT129" s="95"/>
      <c r="BU129" s="95"/>
      <c r="BV129" s="95"/>
      <c r="BW129" s="95"/>
      <c r="BX129" s="95"/>
      <c r="BY129" s="95"/>
      <c r="BZ129" s="95"/>
      <c r="CA129" s="95"/>
      <c r="CB129" s="95"/>
      <c r="CC129" s="95"/>
      <c r="CD129" s="95"/>
      <c r="CE129" s="95"/>
      <c r="CF129" s="95"/>
      <c r="CG129" s="95"/>
      <c r="CH129" s="95"/>
      <c r="CI129" s="95"/>
      <c r="CJ129" s="95"/>
      <c r="CK129" s="95"/>
      <c r="CL129" s="95"/>
      <c r="CM129" s="95"/>
      <c r="CN129" s="95"/>
      <c r="CO129" s="95"/>
      <c r="CP129" s="95"/>
      <c r="CQ129" s="95"/>
      <c r="CR129" s="95"/>
      <c r="CS129" s="95"/>
      <c r="CT129" s="95"/>
      <c r="CU129" s="95"/>
      <c r="CV129" s="95"/>
      <c r="CW129" s="95"/>
      <c r="CX129" s="95"/>
      <c r="CY129" s="95"/>
      <c r="CZ129" s="95"/>
      <c r="DA129" s="95"/>
      <c r="DB129" s="95"/>
      <c r="DC129" s="95"/>
      <c r="DD129" s="95"/>
      <c r="DE129" s="95"/>
      <c r="DF129" s="95"/>
      <c r="DG129" s="95"/>
      <c r="DH129" s="95"/>
      <c r="DI129" s="95"/>
      <c r="DJ129" s="95"/>
      <c r="DK129" s="95"/>
      <c r="DL129" s="95"/>
      <c r="DM129" s="95"/>
      <c r="DN129" s="95"/>
      <c r="DO129" s="95"/>
      <c r="DP129" s="95"/>
      <c r="DQ129" s="95"/>
      <c r="DR129" s="95"/>
      <c r="DS129" s="95"/>
      <c r="DT129" s="95"/>
      <c r="DU129" s="95"/>
      <c r="DV129" s="95"/>
      <c r="DW129" s="95"/>
      <c r="DX129" s="95"/>
      <c r="DY129" s="95"/>
      <c r="DZ129" s="95"/>
      <c r="EA129" s="95"/>
      <c r="EB129" s="95"/>
      <c r="EC129" s="95"/>
      <c r="ED129" s="95"/>
      <c r="EE129" s="95"/>
      <c r="EF129" s="95"/>
      <c r="EG129" s="95"/>
      <c r="EH129" s="95"/>
      <c r="EI129" s="95"/>
      <c r="EJ129" s="95"/>
      <c r="EK129" s="95"/>
      <c r="EL129" s="95"/>
      <c r="EM129" s="95"/>
      <c r="EN129" s="95"/>
      <c r="EO129" s="95"/>
      <c r="EP129" s="95"/>
      <c r="EQ129" s="95"/>
      <c r="ER129" s="95"/>
      <c r="ES129" s="95"/>
      <c r="ET129" s="95"/>
      <c r="EU129" s="95"/>
      <c r="EV129" s="95"/>
      <c r="EW129" s="95"/>
      <c r="EX129" s="95"/>
      <c r="EY129" s="95"/>
      <c r="EZ129" s="95"/>
      <c r="FA129" s="95"/>
      <c r="FB129" s="95"/>
      <c r="FC129" s="95"/>
      <c r="FD129" s="95"/>
      <c r="FE129" s="95"/>
      <c r="FF129" s="95"/>
      <c r="FG129" s="95"/>
      <c r="FH129" s="95"/>
      <c r="FI129" s="95"/>
      <c r="FJ129" s="95"/>
      <c r="FK129" s="95"/>
      <c r="FL129" s="95"/>
      <c r="FM129" s="95"/>
      <c r="FN129" s="95"/>
      <c r="FO129" s="95"/>
      <c r="FP129" s="95"/>
      <c r="FQ129" s="95"/>
      <c r="FR129" s="95"/>
      <c r="FS129" s="95"/>
      <c r="FT129" s="95"/>
      <c r="FU129" s="95"/>
      <c r="FV129" s="95"/>
      <c r="FW129" s="95"/>
      <c r="FX129" s="95"/>
      <c r="FY129" s="95"/>
      <c r="FZ129" s="95"/>
      <c r="GA129" s="95"/>
      <c r="GB129" s="95"/>
      <c r="GC129" s="95"/>
      <c r="GD129" s="95"/>
      <c r="GE129" s="95"/>
      <c r="GF129" s="95"/>
      <c r="GG129" s="95"/>
      <c r="GH129" s="95"/>
      <c r="GI129" s="95"/>
      <c r="GJ129" s="95"/>
      <c r="GK129" s="95"/>
      <c r="GL129" s="95"/>
      <c r="GM129" s="95"/>
      <c r="GN129" s="95"/>
      <c r="GO129" s="95"/>
      <c r="GP129" s="95"/>
      <c r="GQ129" s="95"/>
      <c r="GR129" s="95"/>
      <c r="GS129" s="95"/>
      <c r="GT129" s="95"/>
      <c r="GU129" s="95"/>
      <c r="GV129" s="95"/>
      <c r="GW129" s="95"/>
      <c r="GX129" s="95"/>
      <c r="GY129" s="95"/>
      <c r="GZ129" s="95"/>
      <c r="HA129" s="95"/>
      <c r="HB129" s="95"/>
      <c r="HC129" s="95"/>
      <c r="HD129" s="95"/>
      <c r="HE129" s="95"/>
      <c r="HF129" s="95"/>
      <c r="HG129" s="95"/>
      <c r="HH129" s="95"/>
      <c r="HI129" s="95"/>
      <c r="HJ129" s="95"/>
      <c r="HK129" s="95"/>
      <c r="HL129" s="95"/>
      <c r="HM129" s="95"/>
      <c r="HN129" s="95"/>
      <c r="HO129" s="95"/>
      <c r="HP129" s="95"/>
      <c r="HQ129" s="95"/>
      <c r="HR129" s="95"/>
      <c r="HS129" s="95"/>
      <c r="HT129" s="95"/>
      <c r="HU129" s="95"/>
      <c r="HV129" s="95"/>
      <c r="HW129" s="95"/>
      <c r="HX129" s="95"/>
      <c r="HY129" s="95"/>
      <c r="HZ129" s="95"/>
      <c r="IA129" s="95"/>
      <c r="IB129" s="95"/>
      <c r="IC129" s="95"/>
      <c r="ID129" s="95"/>
      <c r="IE129" s="95"/>
      <c r="IF129" s="95"/>
      <c r="IG129" s="95"/>
      <c r="IH129" s="95"/>
      <c r="II129" s="95"/>
      <c r="IJ129" s="95"/>
      <c r="IK129" s="95"/>
      <c r="IL129" s="95"/>
      <c r="IM129" s="95"/>
      <c r="IN129" s="95"/>
      <c r="IO129" s="95"/>
      <c r="IP129" s="95"/>
      <c r="IQ129" s="95"/>
      <c r="IR129" s="95"/>
      <c r="IS129" s="95"/>
      <c r="IT129" s="95"/>
      <c r="IU129" s="95"/>
    </row>
    <row r="130" spans="1:255">
      <c r="A130" s="1276">
        <v>62</v>
      </c>
      <c r="B130" s="1193"/>
      <c r="C130" s="1193"/>
      <c r="D130" s="1193"/>
      <c r="E130" s="875"/>
      <c r="F130" s="1192"/>
      <c r="G130" s="1193"/>
      <c r="H130" s="1193"/>
      <c r="I130" s="1193"/>
      <c r="J130" s="1193"/>
      <c r="K130" s="1277"/>
      <c r="L130" s="1277"/>
      <c r="M130" s="936">
        <v>62</v>
      </c>
      <c r="N130" s="1192"/>
      <c r="O130" s="1277"/>
      <c r="P130" s="1277"/>
      <c r="Q130" s="1277"/>
      <c r="R130" s="1277">
        <f t="shared" si="1"/>
        <v>0</v>
      </c>
      <c r="S130" s="936">
        <v>62</v>
      </c>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c r="BJ130" s="95"/>
      <c r="BK130" s="95"/>
      <c r="BL130" s="95"/>
      <c r="BM130" s="95"/>
      <c r="BN130" s="95"/>
      <c r="BO130" s="95"/>
      <c r="BP130" s="95"/>
      <c r="BQ130" s="95"/>
      <c r="BR130" s="95"/>
      <c r="BS130" s="95"/>
      <c r="BT130" s="95"/>
      <c r="BU130" s="95"/>
      <c r="BV130" s="95"/>
      <c r="BW130" s="95"/>
      <c r="BX130" s="95"/>
      <c r="BY130" s="95"/>
      <c r="BZ130" s="95"/>
      <c r="CA130" s="95"/>
      <c r="CB130" s="95"/>
      <c r="CC130" s="95"/>
      <c r="CD130" s="95"/>
      <c r="CE130" s="95"/>
      <c r="CF130" s="95"/>
      <c r="CG130" s="95"/>
      <c r="CH130" s="95"/>
      <c r="CI130" s="95"/>
      <c r="CJ130" s="95"/>
      <c r="CK130" s="95"/>
      <c r="CL130" s="95"/>
      <c r="CM130" s="95"/>
      <c r="CN130" s="95"/>
      <c r="CO130" s="95"/>
      <c r="CP130" s="95"/>
      <c r="CQ130" s="95"/>
      <c r="CR130" s="95"/>
      <c r="CS130" s="95"/>
      <c r="CT130" s="95"/>
      <c r="CU130" s="95"/>
      <c r="CV130" s="95"/>
      <c r="CW130" s="95"/>
      <c r="CX130" s="95"/>
      <c r="CY130" s="95"/>
      <c r="CZ130" s="95"/>
      <c r="DA130" s="95"/>
      <c r="DB130" s="95"/>
      <c r="DC130" s="95"/>
      <c r="DD130" s="95"/>
      <c r="DE130" s="95"/>
      <c r="DF130" s="95"/>
      <c r="DG130" s="95"/>
      <c r="DH130" s="95"/>
      <c r="DI130" s="95"/>
      <c r="DJ130" s="95"/>
      <c r="DK130" s="95"/>
      <c r="DL130" s="95"/>
      <c r="DM130" s="95"/>
      <c r="DN130" s="95"/>
      <c r="DO130" s="95"/>
      <c r="DP130" s="95"/>
      <c r="DQ130" s="95"/>
      <c r="DR130" s="95"/>
      <c r="DS130" s="95"/>
      <c r="DT130" s="95"/>
      <c r="DU130" s="95"/>
      <c r="DV130" s="95"/>
      <c r="DW130" s="95"/>
      <c r="DX130" s="95"/>
      <c r="DY130" s="95"/>
      <c r="DZ130" s="95"/>
      <c r="EA130" s="95"/>
      <c r="EB130" s="95"/>
      <c r="EC130" s="95"/>
      <c r="ED130" s="95"/>
      <c r="EE130" s="95"/>
      <c r="EF130" s="95"/>
      <c r="EG130" s="95"/>
      <c r="EH130" s="95"/>
      <c r="EI130" s="95"/>
      <c r="EJ130" s="95"/>
      <c r="EK130" s="95"/>
      <c r="EL130" s="95"/>
      <c r="EM130" s="95"/>
      <c r="EN130" s="95"/>
      <c r="EO130" s="95"/>
      <c r="EP130" s="95"/>
      <c r="EQ130" s="95"/>
      <c r="ER130" s="95"/>
      <c r="ES130" s="95"/>
      <c r="ET130" s="95"/>
      <c r="EU130" s="95"/>
      <c r="EV130" s="95"/>
      <c r="EW130" s="95"/>
      <c r="EX130" s="95"/>
      <c r="EY130" s="95"/>
      <c r="EZ130" s="95"/>
      <c r="FA130" s="95"/>
      <c r="FB130" s="95"/>
      <c r="FC130" s="95"/>
      <c r="FD130" s="95"/>
      <c r="FE130" s="95"/>
      <c r="FF130" s="95"/>
      <c r="FG130" s="95"/>
      <c r="FH130" s="95"/>
      <c r="FI130" s="95"/>
      <c r="FJ130" s="95"/>
      <c r="FK130" s="95"/>
      <c r="FL130" s="95"/>
      <c r="FM130" s="95"/>
      <c r="FN130" s="95"/>
      <c r="FO130" s="95"/>
      <c r="FP130" s="95"/>
      <c r="FQ130" s="95"/>
      <c r="FR130" s="95"/>
      <c r="FS130" s="95"/>
      <c r="FT130" s="95"/>
      <c r="FU130" s="95"/>
      <c r="FV130" s="95"/>
      <c r="FW130" s="95"/>
      <c r="FX130" s="95"/>
      <c r="FY130" s="95"/>
      <c r="FZ130" s="95"/>
      <c r="GA130" s="95"/>
      <c r="GB130" s="95"/>
      <c r="GC130" s="95"/>
      <c r="GD130" s="95"/>
      <c r="GE130" s="95"/>
      <c r="GF130" s="95"/>
      <c r="GG130" s="95"/>
      <c r="GH130" s="95"/>
      <c r="GI130" s="95"/>
      <c r="GJ130" s="95"/>
      <c r="GK130" s="95"/>
      <c r="GL130" s="95"/>
      <c r="GM130" s="95"/>
      <c r="GN130" s="95"/>
      <c r="GO130" s="95"/>
      <c r="GP130" s="95"/>
      <c r="GQ130" s="95"/>
      <c r="GR130" s="95"/>
      <c r="GS130" s="95"/>
      <c r="GT130" s="95"/>
      <c r="GU130" s="95"/>
      <c r="GV130" s="95"/>
      <c r="GW130" s="95"/>
      <c r="GX130" s="95"/>
      <c r="GY130" s="95"/>
      <c r="GZ130" s="95"/>
      <c r="HA130" s="95"/>
      <c r="HB130" s="95"/>
      <c r="HC130" s="95"/>
      <c r="HD130" s="95"/>
      <c r="HE130" s="95"/>
      <c r="HF130" s="95"/>
      <c r="HG130" s="95"/>
      <c r="HH130" s="95"/>
      <c r="HI130" s="95"/>
      <c r="HJ130" s="95"/>
      <c r="HK130" s="95"/>
      <c r="HL130" s="95"/>
      <c r="HM130" s="95"/>
      <c r="HN130" s="95"/>
      <c r="HO130" s="95"/>
      <c r="HP130" s="95"/>
      <c r="HQ130" s="95"/>
      <c r="HR130" s="95"/>
      <c r="HS130" s="95"/>
      <c r="HT130" s="95"/>
      <c r="HU130" s="95"/>
      <c r="HV130" s="95"/>
      <c r="HW130" s="95"/>
      <c r="HX130" s="95"/>
      <c r="HY130" s="95"/>
      <c r="HZ130" s="95"/>
      <c r="IA130" s="95"/>
      <c r="IB130" s="95"/>
      <c r="IC130" s="95"/>
      <c r="ID130" s="95"/>
      <c r="IE130" s="95"/>
      <c r="IF130" s="95"/>
      <c r="IG130" s="95"/>
      <c r="IH130" s="95"/>
      <c r="II130" s="95"/>
      <c r="IJ130" s="95"/>
      <c r="IK130" s="95"/>
      <c r="IL130" s="95"/>
      <c r="IM130" s="95"/>
      <c r="IN130" s="95"/>
      <c r="IO130" s="95"/>
      <c r="IP130" s="95"/>
      <c r="IQ130" s="95"/>
      <c r="IR130" s="95"/>
      <c r="IS130" s="95"/>
      <c r="IT130" s="95"/>
      <c r="IU130" s="95"/>
    </row>
    <row r="131" spans="1:255">
      <c r="A131" s="1276">
        <v>63</v>
      </c>
      <c r="B131" s="1193"/>
      <c r="C131" s="1193"/>
      <c r="D131" s="1193"/>
      <c r="E131" s="875"/>
      <c r="F131" s="1192"/>
      <c r="G131" s="1193"/>
      <c r="H131" s="1193"/>
      <c r="I131" s="1193"/>
      <c r="J131" s="1193"/>
      <c r="K131" s="1277"/>
      <c r="L131" s="1277"/>
      <c r="M131" s="936">
        <v>63</v>
      </c>
      <c r="N131" s="1192"/>
      <c r="O131" s="1277"/>
      <c r="P131" s="1277"/>
      <c r="Q131" s="1277"/>
      <c r="R131" s="1277">
        <f t="shared" si="1"/>
        <v>0</v>
      </c>
      <c r="S131" s="936">
        <v>63</v>
      </c>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c r="BJ131" s="95"/>
      <c r="BK131" s="95"/>
      <c r="BL131" s="95"/>
      <c r="BM131" s="95"/>
      <c r="BN131" s="95"/>
      <c r="BO131" s="95"/>
      <c r="BP131" s="95"/>
      <c r="BQ131" s="95"/>
      <c r="BR131" s="95"/>
      <c r="BS131" s="95"/>
      <c r="BT131" s="95"/>
      <c r="BU131" s="95"/>
      <c r="BV131" s="95"/>
      <c r="BW131" s="95"/>
      <c r="BX131" s="95"/>
      <c r="BY131" s="95"/>
      <c r="BZ131" s="95"/>
      <c r="CA131" s="95"/>
      <c r="CB131" s="95"/>
      <c r="CC131" s="95"/>
      <c r="CD131" s="95"/>
      <c r="CE131" s="95"/>
      <c r="CF131" s="95"/>
      <c r="CG131" s="95"/>
      <c r="CH131" s="95"/>
      <c r="CI131" s="95"/>
      <c r="CJ131" s="95"/>
      <c r="CK131" s="95"/>
      <c r="CL131" s="95"/>
      <c r="CM131" s="95"/>
      <c r="CN131" s="95"/>
      <c r="CO131" s="95"/>
      <c r="CP131" s="95"/>
      <c r="CQ131" s="95"/>
      <c r="CR131" s="95"/>
      <c r="CS131" s="95"/>
      <c r="CT131" s="95"/>
      <c r="CU131" s="95"/>
      <c r="CV131" s="95"/>
      <c r="CW131" s="95"/>
      <c r="CX131" s="95"/>
      <c r="CY131" s="95"/>
      <c r="CZ131" s="95"/>
      <c r="DA131" s="95"/>
      <c r="DB131" s="95"/>
      <c r="DC131" s="95"/>
      <c r="DD131" s="95"/>
      <c r="DE131" s="95"/>
      <c r="DF131" s="95"/>
      <c r="DG131" s="95"/>
      <c r="DH131" s="95"/>
      <c r="DI131" s="95"/>
      <c r="DJ131" s="95"/>
      <c r="DK131" s="95"/>
      <c r="DL131" s="95"/>
      <c r="DM131" s="95"/>
      <c r="DN131" s="95"/>
      <c r="DO131" s="95"/>
      <c r="DP131" s="95"/>
      <c r="DQ131" s="95"/>
      <c r="DR131" s="95"/>
      <c r="DS131" s="95"/>
      <c r="DT131" s="95"/>
      <c r="DU131" s="95"/>
      <c r="DV131" s="95"/>
      <c r="DW131" s="95"/>
      <c r="DX131" s="95"/>
      <c r="DY131" s="95"/>
      <c r="DZ131" s="95"/>
      <c r="EA131" s="95"/>
      <c r="EB131" s="95"/>
      <c r="EC131" s="95"/>
      <c r="ED131" s="95"/>
      <c r="EE131" s="95"/>
      <c r="EF131" s="95"/>
      <c r="EG131" s="95"/>
      <c r="EH131" s="95"/>
      <c r="EI131" s="95"/>
      <c r="EJ131" s="95"/>
      <c r="EK131" s="95"/>
      <c r="EL131" s="95"/>
      <c r="EM131" s="95"/>
      <c r="EN131" s="95"/>
      <c r="EO131" s="95"/>
      <c r="EP131" s="95"/>
      <c r="EQ131" s="95"/>
      <c r="ER131" s="95"/>
      <c r="ES131" s="95"/>
      <c r="ET131" s="95"/>
      <c r="EU131" s="95"/>
      <c r="EV131" s="95"/>
      <c r="EW131" s="95"/>
      <c r="EX131" s="95"/>
      <c r="EY131" s="95"/>
      <c r="EZ131" s="95"/>
      <c r="FA131" s="95"/>
      <c r="FB131" s="95"/>
      <c r="FC131" s="95"/>
      <c r="FD131" s="95"/>
      <c r="FE131" s="95"/>
      <c r="FF131" s="95"/>
      <c r="FG131" s="95"/>
      <c r="FH131" s="95"/>
      <c r="FI131" s="95"/>
      <c r="FJ131" s="95"/>
      <c r="FK131" s="95"/>
      <c r="FL131" s="95"/>
      <c r="FM131" s="95"/>
      <c r="FN131" s="95"/>
      <c r="FO131" s="95"/>
      <c r="FP131" s="95"/>
      <c r="FQ131" s="95"/>
      <c r="FR131" s="95"/>
      <c r="FS131" s="95"/>
      <c r="FT131" s="95"/>
      <c r="FU131" s="95"/>
      <c r="FV131" s="95"/>
      <c r="FW131" s="95"/>
      <c r="FX131" s="95"/>
      <c r="FY131" s="95"/>
      <c r="FZ131" s="95"/>
      <c r="GA131" s="95"/>
      <c r="GB131" s="95"/>
      <c r="GC131" s="95"/>
      <c r="GD131" s="95"/>
      <c r="GE131" s="95"/>
      <c r="GF131" s="95"/>
      <c r="GG131" s="95"/>
      <c r="GH131" s="95"/>
      <c r="GI131" s="95"/>
      <c r="GJ131" s="95"/>
      <c r="GK131" s="95"/>
      <c r="GL131" s="95"/>
      <c r="GM131" s="95"/>
      <c r="GN131" s="95"/>
      <c r="GO131" s="95"/>
      <c r="GP131" s="95"/>
      <c r="GQ131" s="95"/>
      <c r="GR131" s="95"/>
      <c r="GS131" s="95"/>
      <c r="GT131" s="95"/>
      <c r="GU131" s="95"/>
      <c r="GV131" s="95"/>
      <c r="GW131" s="95"/>
      <c r="GX131" s="95"/>
      <c r="GY131" s="95"/>
      <c r="GZ131" s="95"/>
      <c r="HA131" s="95"/>
      <c r="HB131" s="95"/>
      <c r="HC131" s="95"/>
      <c r="HD131" s="95"/>
      <c r="HE131" s="95"/>
      <c r="HF131" s="95"/>
      <c r="HG131" s="95"/>
      <c r="HH131" s="95"/>
      <c r="HI131" s="95"/>
      <c r="HJ131" s="95"/>
      <c r="HK131" s="95"/>
      <c r="HL131" s="95"/>
      <c r="HM131" s="95"/>
      <c r="HN131" s="95"/>
      <c r="HO131" s="95"/>
      <c r="HP131" s="95"/>
      <c r="HQ131" s="95"/>
      <c r="HR131" s="95"/>
      <c r="HS131" s="95"/>
      <c r="HT131" s="95"/>
      <c r="HU131" s="95"/>
      <c r="HV131" s="95"/>
      <c r="HW131" s="95"/>
      <c r="HX131" s="95"/>
      <c r="HY131" s="95"/>
      <c r="HZ131" s="95"/>
      <c r="IA131" s="95"/>
      <c r="IB131" s="95"/>
      <c r="IC131" s="95"/>
      <c r="ID131" s="95"/>
      <c r="IE131" s="95"/>
      <c r="IF131" s="95"/>
      <c r="IG131" s="95"/>
      <c r="IH131" s="95"/>
      <c r="II131" s="95"/>
      <c r="IJ131" s="95"/>
      <c r="IK131" s="95"/>
      <c r="IL131" s="95"/>
      <c r="IM131" s="95"/>
      <c r="IN131" s="95"/>
      <c r="IO131" s="95"/>
      <c r="IP131" s="95"/>
      <c r="IQ131" s="95"/>
      <c r="IR131" s="95"/>
      <c r="IS131" s="95"/>
      <c r="IT131" s="95"/>
      <c r="IU131" s="95"/>
    </row>
    <row r="132" spans="1:255">
      <c r="A132" s="1276">
        <v>64</v>
      </c>
      <c r="B132" s="1193"/>
      <c r="C132" s="1193"/>
      <c r="D132" s="1193"/>
      <c r="E132" s="875"/>
      <c r="F132" s="1192"/>
      <c r="G132" s="1193"/>
      <c r="H132" s="1193"/>
      <c r="I132" s="1193"/>
      <c r="J132" s="1193"/>
      <c r="K132" s="1277"/>
      <c r="L132" s="1277"/>
      <c r="M132" s="936">
        <v>64</v>
      </c>
      <c r="N132" s="1192"/>
      <c r="O132" s="1277"/>
      <c r="P132" s="1277"/>
      <c r="Q132" s="1277"/>
      <c r="R132" s="1277">
        <f t="shared" si="1"/>
        <v>0</v>
      </c>
      <c r="S132" s="936">
        <v>64</v>
      </c>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c r="BK132" s="95"/>
      <c r="BL132" s="9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c r="CI132" s="95"/>
      <c r="CJ132" s="95"/>
      <c r="CK132" s="95"/>
      <c r="CL132" s="95"/>
      <c r="CM132" s="95"/>
      <c r="CN132" s="95"/>
      <c r="CO132" s="95"/>
      <c r="CP132" s="95"/>
      <c r="CQ132" s="95"/>
      <c r="CR132" s="95"/>
      <c r="CS132" s="95"/>
      <c r="CT132" s="95"/>
      <c r="CU132" s="95"/>
      <c r="CV132" s="95"/>
      <c r="CW132" s="95"/>
      <c r="CX132" s="95"/>
      <c r="CY132" s="95"/>
      <c r="CZ132" s="95"/>
      <c r="DA132" s="95"/>
      <c r="DB132" s="95"/>
      <c r="DC132" s="95"/>
      <c r="DD132" s="95"/>
      <c r="DE132" s="95"/>
      <c r="DF132" s="95"/>
      <c r="DG132" s="95"/>
      <c r="DH132" s="95"/>
      <c r="DI132" s="95"/>
      <c r="DJ132" s="95"/>
      <c r="DK132" s="95"/>
      <c r="DL132" s="95"/>
      <c r="DM132" s="95"/>
      <c r="DN132" s="95"/>
      <c r="DO132" s="95"/>
      <c r="DP132" s="95"/>
      <c r="DQ132" s="95"/>
      <c r="DR132" s="95"/>
      <c r="DS132" s="95"/>
      <c r="DT132" s="95"/>
      <c r="DU132" s="95"/>
      <c r="DV132" s="95"/>
      <c r="DW132" s="95"/>
      <c r="DX132" s="95"/>
      <c r="DY132" s="95"/>
      <c r="DZ132" s="95"/>
      <c r="EA132" s="95"/>
      <c r="EB132" s="95"/>
      <c r="EC132" s="95"/>
      <c r="ED132" s="95"/>
      <c r="EE132" s="95"/>
      <c r="EF132" s="95"/>
      <c r="EG132" s="95"/>
      <c r="EH132" s="95"/>
      <c r="EI132" s="95"/>
      <c r="EJ132" s="95"/>
      <c r="EK132" s="95"/>
      <c r="EL132" s="95"/>
      <c r="EM132" s="95"/>
      <c r="EN132" s="95"/>
      <c r="EO132" s="95"/>
      <c r="EP132" s="95"/>
      <c r="EQ132" s="95"/>
      <c r="ER132" s="95"/>
      <c r="ES132" s="95"/>
      <c r="ET132" s="95"/>
      <c r="EU132" s="95"/>
      <c r="EV132" s="95"/>
      <c r="EW132" s="95"/>
      <c r="EX132" s="95"/>
      <c r="EY132" s="95"/>
      <c r="EZ132" s="95"/>
      <c r="FA132" s="95"/>
      <c r="FB132" s="95"/>
      <c r="FC132" s="95"/>
      <c r="FD132" s="95"/>
      <c r="FE132" s="95"/>
      <c r="FF132" s="95"/>
      <c r="FG132" s="95"/>
      <c r="FH132" s="95"/>
      <c r="FI132" s="95"/>
      <c r="FJ132" s="95"/>
      <c r="FK132" s="95"/>
      <c r="FL132" s="95"/>
      <c r="FM132" s="95"/>
      <c r="FN132" s="95"/>
      <c r="FO132" s="95"/>
      <c r="FP132" s="95"/>
      <c r="FQ132" s="95"/>
      <c r="FR132" s="95"/>
      <c r="FS132" s="95"/>
      <c r="FT132" s="95"/>
      <c r="FU132" s="95"/>
      <c r="FV132" s="95"/>
      <c r="FW132" s="95"/>
      <c r="FX132" s="95"/>
      <c r="FY132" s="95"/>
      <c r="FZ132" s="95"/>
      <c r="GA132" s="95"/>
      <c r="GB132" s="95"/>
      <c r="GC132" s="95"/>
      <c r="GD132" s="95"/>
      <c r="GE132" s="95"/>
      <c r="GF132" s="95"/>
      <c r="GG132" s="95"/>
      <c r="GH132" s="95"/>
      <c r="GI132" s="95"/>
      <c r="GJ132" s="95"/>
      <c r="GK132" s="95"/>
      <c r="GL132" s="95"/>
      <c r="GM132" s="95"/>
      <c r="GN132" s="95"/>
      <c r="GO132" s="95"/>
      <c r="GP132" s="95"/>
      <c r="GQ132" s="95"/>
      <c r="GR132" s="95"/>
      <c r="GS132" s="95"/>
      <c r="GT132" s="95"/>
      <c r="GU132" s="95"/>
      <c r="GV132" s="95"/>
      <c r="GW132" s="95"/>
      <c r="GX132" s="95"/>
      <c r="GY132" s="95"/>
      <c r="GZ132" s="95"/>
      <c r="HA132" s="95"/>
      <c r="HB132" s="95"/>
      <c r="HC132" s="95"/>
      <c r="HD132" s="95"/>
      <c r="HE132" s="95"/>
      <c r="HF132" s="95"/>
      <c r="HG132" s="95"/>
      <c r="HH132" s="95"/>
      <c r="HI132" s="95"/>
      <c r="HJ132" s="95"/>
      <c r="HK132" s="95"/>
      <c r="HL132" s="95"/>
      <c r="HM132" s="95"/>
      <c r="HN132" s="95"/>
      <c r="HO132" s="95"/>
      <c r="HP132" s="95"/>
      <c r="HQ132" s="95"/>
      <c r="HR132" s="95"/>
      <c r="HS132" s="95"/>
      <c r="HT132" s="95"/>
      <c r="HU132" s="95"/>
      <c r="HV132" s="95"/>
      <c r="HW132" s="95"/>
      <c r="HX132" s="95"/>
      <c r="HY132" s="95"/>
      <c r="HZ132" s="95"/>
      <c r="IA132" s="95"/>
      <c r="IB132" s="95"/>
      <c r="IC132" s="95"/>
      <c r="ID132" s="95"/>
      <c r="IE132" s="95"/>
      <c r="IF132" s="95"/>
      <c r="IG132" s="95"/>
      <c r="IH132" s="95"/>
      <c r="II132" s="95"/>
      <c r="IJ132" s="95"/>
      <c r="IK132" s="95"/>
      <c r="IL132" s="95"/>
      <c r="IM132" s="95"/>
      <c r="IN132" s="95"/>
      <c r="IO132" s="95"/>
      <c r="IP132" s="95"/>
      <c r="IQ132" s="95"/>
      <c r="IR132" s="95"/>
      <c r="IS132" s="95"/>
      <c r="IT132" s="95"/>
      <c r="IU132" s="95"/>
    </row>
    <row r="133" spans="1:255" ht="15.75" thickBot="1">
      <c r="A133" s="1293">
        <v>65</v>
      </c>
      <c r="B133" s="1294" t="s">
        <v>2312</v>
      </c>
      <c r="C133" s="1329"/>
      <c r="D133" s="1329"/>
      <c r="E133" s="794"/>
      <c r="F133" s="792"/>
      <c r="G133" s="1329"/>
      <c r="H133" s="1329"/>
      <c r="I133" s="1329"/>
      <c r="J133" s="1329">
        <f>SUM(J69:J132)</f>
        <v>0</v>
      </c>
      <c r="K133" s="1185">
        <f>SUM(K69:K132)</f>
        <v>0</v>
      </c>
      <c r="L133" s="1185">
        <f>SUM(L69:L132)</f>
        <v>0</v>
      </c>
      <c r="M133" s="1330">
        <v>65</v>
      </c>
      <c r="N133" s="792"/>
      <c r="O133" s="1184">
        <f>SUM(O69:O132)</f>
        <v>0</v>
      </c>
      <c r="P133" s="1184">
        <f>SUM(P69:P132)</f>
        <v>0</v>
      </c>
      <c r="Q133" s="1184">
        <f>SUM(Q69:Q132)</f>
        <v>0</v>
      </c>
      <c r="R133" s="1184">
        <f>SUM(R69:R132)</f>
        <v>0</v>
      </c>
      <c r="S133" s="1330">
        <v>65</v>
      </c>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s="95"/>
      <c r="CY133" s="95"/>
      <c r="CZ133" s="95"/>
      <c r="DA133" s="95"/>
      <c r="DB133" s="95"/>
      <c r="DC133" s="95"/>
      <c r="DD133" s="95"/>
      <c r="DE133" s="95"/>
      <c r="DF133" s="95"/>
      <c r="DG133" s="95"/>
      <c r="DH133" s="95"/>
      <c r="DI133" s="95"/>
      <c r="DJ133" s="95"/>
      <c r="DK133" s="95"/>
      <c r="DL133" s="95"/>
      <c r="DM133" s="95"/>
      <c r="DN133" s="95"/>
      <c r="DO133" s="95"/>
      <c r="DP133" s="95"/>
      <c r="DQ133" s="95"/>
      <c r="DR133" s="95"/>
      <c r="DS133" s="95"/>
      <c r="DT133" s="95"/>
      <c r="DU133" s="95"/>
      <c r="DV133" s="95"/>
      <c r="DW133" s="95"/>
      <c r="DX133" s="95"/>
      <c r="DY133" s="95"/>
      <c r="DZ133" s="95"/>
      <c r="EA133" s="95"/>
      <c r="EB133" s="95"/>
      <c r="EC133" s="95"/>
      <c r="ED133" s="95"/>
      <c r="EE133" s="95"/>
      <c r="EF133" s="95"/>
      <c r="EG133" s="95"/>
      <c r="EH133" s="95"/>
      <c r="EI133" s="95"/>
      <c r="EJ133" s="95"/>
      <c r="EK133" s="95"/>
      <c r="EL133" s="95"/>
      <c r="EM133" s="95"/>
      <c r="EN133" s="95"/>
      <c r="EO133" s="95"/>
      <c r="EP133" s="95"/>
      <c r="EQ133" s="95"/>
      <c r="ER133" s="95"/>
      <c r="ES133" s="95"/>
      <c r="ET133" s="95"/>
      <c r="EU133" s="95"/>
      <c r="EV133" s="95"/>
      <c r="EW133" s="95"/>
      <c r="EX133" s="95"/>
      <c r="EY133" s="95"/>
      <c r="EZ133" s="95"/>
      <c r="FA133" s="95"/>
      <c r="FB133" s="95"/>
      <c r="FC133" s="95"/>
      <c r="FD133" s="95"/>
      <c r="FE133" s="95"/>
      <c r="FF133" s="95"/>
      <c r="FG133" s="95"/>
      <c r="FH133" s="95"/>
      <c r="FI133" s="95"/>
      <c r="FJ133" s="95"/>
      <c r="FK133" s="95"/>
      <c r="FL133" s="95"/>
      <c r="FM133" s="95"/>
      <c r="FN133" s="95"/>
      <c r="FO133" s="95"/>
      <c r="FP133" s="95"/>
      <c r="FQ133" s="95"/>
      <c r="FR133" s="95"/>
      <c r="FS133" s="95"/>
      <c r="FT133" s="95"/>
      <c r="FU133" s="95"/>
      <c r="FV133" s="95"/>
      <c r="FW133" s="95"/>
      <c r="FX133" s="95"/>
      <c r="FY133" s="95"/>
      <c r="FZ133" s="95"/>
      <c r="GA133" s="95"/>
      <c r="GB133" s="95"/>
      <c r="GC133" s="95"/>
      <c r="GD133" s="95"/>
      <c r="GE133" s="95"/>
      <c r="GF133" s="95"/>
      <c r="GG133" s="95"/>
      <c r="GH133" s="95"/>
      <c r="GI133" s="95"/>
      <c r="GJ133" s="95"/>
      <c r="GK133" s="95"/>
      <c r="GL133" s="95"/>
      <c r="GM133" s="95"/>
      <c r="GN133" s="95"/>
      <c r="GO133" s="95"/>
      <c r="GP133" s="95"/>
      <c r="GQ133" s="95"/>
      <c r="GR133" s="95"/>
      <c r="GS133" s="95"/>
      <c r="GT133" s="95"/>
      <c r="GU133" s="95"/>
      <c r="GV133" s="95"/>
      <c r="GW133" s="95"/>
      <c r="GX133" s="95"/>
      <c r="GY133" s="95"/>
      <c r="GZ133" s="95"/>
      <c r="HA133" s="95"/>
      <c r="HB133" s="95"/>
      <c r="HC133" s="95"/>
      <c r="HD133" s="95"/>
      <c r="HE133" s="95"/>
      <c r="HF133" s="95"/>
      <c r="HG133" s="95"/>
      <c r="HH133" s="95"/>
      <c r="HI133" s="95"/>
      <c r="HJ133" s="95"/>
      <c r="HK133" s="95"/>
      <c r="HL133" s="95"/>
      <c r="HM133" s="95"/>
      <c r="HN133" s="95"/>
      <c r="HO133" s="95"/>
      <c r="HP133" s="95"/>
      <c r="HQ133" s="95"/>
      <c r="HR133" s="95"/>
      <c r="HS133" s="95"/>
      <c r="HT133" s="95"/>
      <c r="HU133" s="95"/>
      <c r="HV133" s="95"/>
      <c r="HW133" s="95"/>
      <c r="HX133" s="95"/>
      <c r="HY133" s="95"/>
      <c r="HZ133" s="95"/>
      <c r="IA133" s="95"/>
      <c r="IB133" s="95"/>
      <c r="IC133" s="95"/>
      <c r="ID133" s="95"/>
      <c r="IE133" s="95"/>
      <c r="IF133" s="95"/>
      <c r="IG133" s="95"/>
      <c r="IH133" s="95"/>
      <c r="II133" s="95"/>
      <c r="IJ133" s="95"/>
      <c r="IK133" s="95"/>
      <c r="IL133" s="95"/>
      <c r="IM133" s="95"/>
      <c r="IN133" s="95"/>
      <c r="IO133" s="95"/>
      <c r="IP133" s="95"/>
      <c r="IQ133" s="95"/>
      <c r="IR133" s="95"/>
      <c r="IS133" s="95"/>
      <c r="IT133" s="95"/>
      <c r="IU133" s="95"/>
    </row>
    <row r="134" spans="1:255">
      <c r="A134" s="151"/>
      <c r="B134" s="151"/>
      <c r="C134" s="694"/>
      <c r="D134" s="694"/>
      <c r="E134" s="694"/>
      <c r="F134" s="694"/>
      <c r="G134" s="694"/>
      <c r="H134" s="694"/>
      <c r="I134" s="694"/>
      <c r="J134" s="1331"/>
      <c r="K134" s="1332"/>
      <c r="L134" s="1332"/>
      <c r="M134" s="151"/>
      <c r="N134" s="1331"/>
      <c r="O134" s="1333"/>
      <c r="P134" s="1333"/>
      <c r="Q134" s="1333"/>
      <c r="R134" s="1333"/>
      <c r="S134" s="151"/>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5"/>
      <c r="BL134" s="9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c r="CI134" s="95"/>
      <c r="CJ134" s="95"/>
      <c r="CK134" s="95"/>
      <c r="CL134" s="95"/>
      <c r="CM134" s="95"/>
      <c r="CN134" s="95"/>
      <c r="CO134" s="95"/>
      <c r="CP134" s="95"/>
      <c r="CQ134" s="95"/>
      <c r="CR134" s="95"/>
      <c r="CS134" s="95"/>
      <c r="CT134" s="95"/>
      <c r="CU134" s="95"/>
      <c r="CV134" s="95"/>
      <c r="CW134" s="95"/>
      <c r="CX134" s="95"/>
      <c r="CY134" s="95"/>
      <c r="CZ134" s="95"/>
      <c r="DA134" s="95"/>
      <c r="DB134" s="95"/>
      <c r="DC134" s="95"/>
      <c r="DD134" s="95"/>
      <c r="DE134" s="95"/>
      <c r="DF134" s="95"/>
      <c r="DG134" s="95"/>
      <c r="DH134" s="95"/>
      <c r="DI134" s="95"/>
      <c r="DJ134" s="95"/>
      <c r="DK134" s="95"/>
      <c r="DL134" s="95"/>
      <c r="DM134" s="95"/>
      <c r="DN134" s="95"/>
      <c r="DO134" s="95"/>
      <c r="DP134" s="95"/>
      <c r="DQ134" s="95"/>
      <c r="DR134" s="95"/>
      <c r="DS134" s="95"/>
      <c r="DT134" s="95"/>
      <c r="DU134" s="95"/>
      <c r="DV134" s="95"/>
      <c r="DW134" s="95"/>
      <c r="DX134" s="95"/>
      <c r="DY134" s="95"/>
      <c r="DZ134" s="95"/>
      <c r="EA134" s="95"/>
      <c r="EB134" s="95"/>
      <c r="EC134" s="95"/>
      <c r="ED134" s="95"/>
      <c r="EE134" s="95"/>
      <c r="EF134" s="95"/>
      <c r="EG134" s="95"/>
      <c r="EH134" s="95"/>
      <c r="EI134" s="95"/>
      <c r="EJ134" s="95"/>
      <c r="EK134" s="95"/>
      <c r="EL134" s="95"/>
      <c r="EM134" s="95"/>
      <c r="EN134" s="95"/>
      <c r="EO134" s="95"/>
      <c r="EP134" s="95"/>
      <c r="EQ134" s="95"/>
      <c r="ER134" s="95"/>
      <c r="ES134" s="95"/>
      <c r="ET134" s="95"/>
      <c r="EU134" s="95"/>
      <c r="EV134" s="95"/>
      <c r="EW134" s="95"/>
      <c r="EX134" s="95"/>
      <c r="EY134" s="95"/>
      <c r="EZ134" s="95"/>
      <c r="FA134" s="95"/>
      <c r="FB134" s="95"/>
      <c r="FC134" s="95"/>
      <c r="FD134" s="95"/>
      <c r="FE134" s="95"/>
      <c r="FF134" s="95"/>
      <c r="FG134" s="95"/>
      <c r="FH134" s="95"/>
      <c r="FI134" s="95"/>
      <c r="FJ134" s="95"/>
      <c r="FK134" s="95"/>
      <c r="FL134" s="95"/>
      <c r="FM134" s="95"/>
      <c r="FN134" s="95"/>
      <c r="FO134" s="95"/>
      <c r="FP134" s="95"/>
      <c r="FQ134" s="95"/>
      <c r="FR134" s="95"/>
      <c r="FS134" s="95"/>
      <c r="FT134" s="95"/>
      <c r="FU134" s="95"/>
      <c r="FV134" s="95"/>
      <c r="FW134" s="95"/>
      <c r="FX134" s="95"/>
      <c r="FY134" s="95"/>
      <c r="FZ134" s="95"/>
      <c r="GA134" s="95"/>
      <c r="GB134" s="95"/>
      <c r="GC134" s="95"/>
      <c r="GD134" s="95"/>
      <c r="GE134" s="95"/>
      <c r="GF134" s="95"/>
      <c r="GG134" s="95"/>
      <c r="GH134" s="95"/>
      <c r="GI134" s="95"/>
      <c r="GJ134" s="95"/>
      <c r="GK134" s="95"/>
      <c r="GL134" s="95"/>
      <c r="GM134" s="95"/>
      <c r="GN134" s="95"/>
      <c r="GO134" s="95"/>
      <c r="GP134" s="95"/>
      <c r="GQ134" s="95"/>
      <c r="GR134" s="95"/>
      <c r="GS134" s="95"/>
      <c r="GT134" s="95"/>
      <c r="GU134" s="95"/>
      <c r="GV134" s="95"/>
      <c r="GW134" s="95"/>
      <c r="GX134" s="95"/>
      <c r="GY134" s="95"/>
      <c r="GZ134" s="95"/>
      <c r="HA134" s="95"/>
      <c r="HB134" s="95"/>
      <c r="HC134" s="95"/>
      <c r="HD134" s="95"/>
      <c r="HE134" s="95"/>
      <c r="HF134" s="95"/>
      <c r="HG134" s="95"/>
      <c r="HH134" s="95"/>
      <c r="HI134" s="95"/>
      <c r="HJ134" s="95"/>
      <c r="HK134" s="95"/>
      <c r="HL134" s="95"/>
      <c r="HM134" s="95"/>
      <c r="HN134" s="95"/>
      <c r="HO134" s="95"/>
      <c r="HP134" s="95"/>
      <c r="HQ134" s="95"/>
      <c r="HR134" s="95"/>
      <c r="HS134" s="95"/>
      <c r="HT134" s="95"/>
      <c r="HU134" s="95"/>
      <c r="HV134" s="95"/>
      <c r="HW134" s="95"/>
      <c r="HX134" s="95"/>
      <c r="HY134" s="95"/>
      <c r="HZ134" s="95"/>
      <c r="IA134" s="95"/>
      <c r="IB134" s="95"/>
      <c r="IC134" s="95"/>
      <c r="ID134" s="95"/>
      <c r="IE134" s="95"/>
      <c r="IF134" s="95"/>
      <c r="IG134" s="95"/>
      <c r="IH134" s="95"/>
      <c r="II134" s="95"/>
      <c r="IJ134" s="95"/>
      <c r="IK134" s="95"/>
      <c r="IL134" s="95"/>
      <c r="IM134" s="95"/>
      <c r="IN134" s="95"/>
      <c r="IO134" s="95"/>
      <c r="IP134" s="95"/>
      <c r="IQ134" s="95"/>
      <c r="IR134" s="95"/>
      <c r="IS134" s="95"/>
      <c r="IT134" s="95"/>
      <c r="IU134" s="95"/>
    </row>
    <row r="135" spans="1:255">
      <c r="A135" s="1316" t="s">
        <v>4361</v>
      </c>
      <c r="B135" s="95"/>
      <c r="C135" s="95"/>
      <c r="D135" s="95"/>
      <c r="E135" s="95"/>
      <c r="F135" s="1316" t="s">
        <v>4361</v>
      </c>
      <c r="G135" s="95"/>
      <c r="H135" s="95"/>
      <c r="I135" s="95"/>
      <c r="J135" s="95"/>
      <c r="K135" s="95"/>
      <c r="L135" s="95"/>
      <c r="M135" s="95"/>
      <c r="N135" s="1316" t="s">
        <v>4361</v>
      </c>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c r="BG135" s="95"/>
      <c r="BH135" s="95"/>
      <c r="BI135" s="95"/>
      <c r="BJ135" s="95"/>
      <c r="BK135" s="95"/>
      <c r="BL135" s="9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c r="CI135" s="95"/>
      <c r="CJ135" s="95"/>
      <c r="CK135" s="95"/>
      <c r="CL135" s="95"/>
      <c r="CM135" s="95"/>
      <c r="CN135" s="95"/>
      <c r="CO135" s="95"/>
      <c r="CP135" s="95"/>
      <c r="CQ135" s="95"/>
      <c r="CR135" s="95"/>
      <c r="CS135" s="95"/>
      <c r="CT135" s="95"/>
      <c r="CU135" s="95"/>
      <c r="CV135" s="95"/>
      <c r="CW135" s="95"/>
      <c r="CX135" s="95"/>
      <c r="CY135" s="95"/>
      <c r="CZ135" s="95"/>
      <c r="DA135" s="95"/>
      <c r="DB135" s="95"/>
      <c r="DC135" s="95"/>
      <c r="DD135" s="95"/>
      <c r="DE135" s="95"/>
      <c r="DF135" s="95"/>
      <c r="DG135" s="95"/>
      <c r="DH135" s="95"/>
      <c r="DI135" s="95"/>
      <c r="DJ135" s="95"/>
      <c r="DK135" s="95"/>
      <c r="DL135" s="95"/>
      <c r="DM135" s="95"/>
      <c r="DN135" s="95"/>
      <c r="DO135" s="95"/>
      <c r="DP135" s="95"/>
      <c r="DQ135" s="95"/>
      <c r="DR135" s="95"/>
      <c r="DS135" s="95"/>
      <c r="DT135" s="95"/>
      <c r="DU135" s="95"/>
      <c r="DV135" s="95"/>
      <c r="DW135" s="95"/>
      <c r="DX135" s="95"/>
      <c r="DY135" s="95"/>
      <c r="DZ135" s="95"/>
      <c r="EA135" s="95"/>
      <c r="EB135" s="95"/>
      <c r="EC135" s="95"/>
      <c r="ED135" s="95"/>
      <c r="EE135" s="95"/>
      <c r="EF135" s="95"/>
      <c r="EG135" s="95"/>
      <c r="EH135" s="95"/>
      <c r="EI135" s="95"/>
      <c r="EJ135" s="95"/>
      <c r="EK135" s="95"/>
      <c r="EL135" s="95"/>
      <c r="EM135" s="95"/>
      <c r="EN135" s="95"/>
      <c r="EO135" s="95"/>
      <c r="EP135" s="95"/>
      <c r="EQ135" s="95"/>
      <c r="ER135" s="95"/>
      <c r="ES135" s="95"/>
      <c r="ET135" s="95"/>
      <c r="EU135" s="95"/>
      <c r="EV135" s="95"/>
      <c r="EW135" s="95"/>
      <c r="EX135" s="95"/>
      <c r="EY135" s="95"/>
      <c r="EZ135" s="95"/>
      <c r="FA135" s="95"/>
      <c r="FB135" s="95"/>
      <c r="FC135" s="95"/>
      <c r="FD135" s="95"/>
      <c r="FE135" s="95"/>
      <c r="FF135" s="95"/>
      <c r="FG135" s="95"/>
      <c r="FH135" s="95"/>
      <c r="FI135" s="95"/>
      <c r="FJ135" s="95"/>
      <c r="FK135" s="95"/>
      <c r="FL135" s="95"/>
      <c r="FM135" s="95"/>
      <c r="FN135" s="95"/>
      <c r="FO135" s="95"/>
      <c r="FP135" s="95"/>
      <c r="FQ135" s="95"/>
      <c r="FR135" s="95"/>
      <c r="FS135" s="95"/>
      <c r="FT135" s="95"/>
      <c r="FU135" s="95"/>
      <c r="FV135" s="95"/>
      <c r="FW135" s="95"/>
      <c r="FX135" s="95"/>
      <c r="FY135" s="95"/>
      <c r="FZ135" s="95"/>
      <c r="GA135" s="95"/>
      <c r="GB135" s="95"/>
      <c r="GC135" s="95"/>
      <c r="GD135" s="95"/>
      <c r="GE135" s="95"/>
      <c r="GF135" s="95"/>
      <c r="GG135" s="95"/>
      <c r="GH135" s="95"/>
      <c r="GI135" s="95"/>
      <c r="GJ135" s="95"/>
      <c r="GK135" s="95"/>
      <c r="GL135" s="95"/>
      <c r="GM135" s="95"/>
      <c r="GN135" s="95"/>
      <c r="GO135" s="95"/>
      <c r="GP135" s="95"/>
      <c r="GQ135" s="95"/>
      <c r="GR135" s="95"/>
      <c r="GS135" s="95"/>
      <c r="GT135" s="95"/>
      <c r="GU135" s="95"/>
      <c r="GV135" s="95"/>
      <c r="GW135" s="95"/>
      <c r="GX135" s="95"/>
      <c r="GY135" s="95"/>
      <c r="GZ135" s="95"/>
      <c r="HA135" s="95"/>
      <c r="HB135" s="95"/>
      <c r="HC135" s="95"/>
      <c r="HD135" s="95"/>
      <c r="HE135" s="95"/>
      <c r="HF135" s="95"/>
      <c r="HG135" s="95"/>
      <c r="HH135" s="95"/>
      <c r="HI135" s="95"/>
      <c r="HJ135" s="95"/>
      <c r="HK135" s="95"/>
      <c r="HL135" s="95"/>
      <c r="HM135" s="95"/>
      <c r="HN135" s="95"/>
      <c r="HO135" s="95"/>
      <c r="HP135" s="95"/>
      <c r="HQ135" s="95"/>
      <c r="HR135" s="95"/>
      <c r="HS135" s="95"/>
      <c r="HT135" s="95"/>
      <c r="HU135" s="95"/>
      <c r="HV135" s="95"/>
      <c r="HW135" s="95"/>
      <c r="HX135" s="95"/>
      <c r="HY135" s="95"/>
      <c r="HZ135" s="95"/>
      <c r="IA135" s="95"/>
      <c r="IB135" s="95"/>
      <c r="IC135" s="95"/>
      <c r="ID135" s="95"/>
      <c r="IE135" s="95"/>
      <c r="IF135" s="95"/>
      <c r="IG135" s="95"/>
      <c r="IH135" s="95"/>
      <c r="II135" s="95"/>
      <c r="IJ135" s="95"/>
      <c r="IK135" s="95"/>
      <c r="IL135" s="95"/>
      <c r="IM135" s="95"/>
      <c r="IN135" s="95"/>
      <c r="IO135" s="95"/>
      <c r="IP135" s="95"/>
      <c r="IQ135" s="95"/>
      <c r="IR135" s="95"/>
      <c r="IS135" s="95"/>
      <c r="IT135" s="95"/>
      <c r="IU135" s="95"/>
    </row>
    <row r="136" spans="1:255">
      <c r="A136" s="789" t="s">
        <v>3176</v>
      </c>
      <c r="B136" s="789"/>
      <c r="C136" s="789"/>
      <c r="D136" s="789"/>
      <c r="E136" s="789"/>
      <c r="F136" s="789" t="s">
        <v>3177</v>
      </c>
      <c r="G136" s="789"/>
      <c r="H136" s="789"/>
      <c r="I136" s="789"/>
      <c r="J136" s="1317"/>
      <c r="K136" s="1317"/>
      <c r="L136" s="1317"/>
      <c r="M136" s="789"/>
      <c r="N136" s="789" t="s">
        <v>3178</v>
      </c>
      <c r="O136" s="789"/>
      <c r="P136" s="1317"/>
      <c r="Q136" s="1317"/>
      <c r="R136" s="1317"/>
      <c r="S136" s="789"/>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c r="BJ136" s="95"/>
      <c r="BK136" s="95"/>
      <c r="BL136" s="9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c r="CK136" s="95"/>
      <c r="CL136" s="95"/>
      <c r="CM136" s="95"/>
      <c r="CN136" s="95"/>
      <c r="CO136" s="95"/>
      <c r="CP136" s="95"/>
      <c r="CQ136" s="95"/>
      <c r="CR136" s="95"/>
      <c r="CS136" s="95"/>
      <c r="CT136" s="95"/>
      <c r="CU136" s="95"/>
      <c r="CV136" s="95"/>
      <c r="CW136" s="95"/>
      <c r="CX136" s="95"/>
      <c r="CY136" s="95"/>
      <c r="CZ136" s="95"/>
      <c r="DA136" s="95"/>
      <c r="DB136" s="95"/>
      <c r="DC136" s="95"/>
      <c r="DD136" s="95"/>
      <c r="DE136" s="95"/>
      <c r="DF136" s="95"/>
      <c r="DG136" s="95"/>
      <c r="DH136" s="95"/>
      <c r="DI136" s="95"/>
      <c r="DJ136" s="95"/>
      <c r="DK136" s="95"/>
      <c r="DL136" s="95"/>
      <c r="DM136" s="95"/>
      <c r="DN136" s="95"/>
      <c r="DO136" s="95"/>
      <c r="DP136" s="95"/>
      <c r="DQ136" s="95"/>
      <c r="DR136" s="95"/>
      <c r="DS136" s="95"/>
      <c r="DT136" s="95"/>
      <c r="DU136" s="95"/>
      <c r="DV136" s="95"/>
      <c r="DW136" s="95"/>
      <c r="DX136" s="95"/>
      <c r="DY136" s="95"/>
      <c r="DZ136" s="95"/>
      <c r="EA136" s="95"/>
      <c r="EB136" s="95"/>
      <c r="EC136" s="95"/>
      <c r="ED136" s="95"/>
      <c r="EE136" s="95"/>
      <c r="EF136" s="95"/>
      <c r="EG136" s="95"/>
      <c r="EH136" s="95"/>
      <c r="EI136" s="95"/>
      <c r="EJ136" s="95"/>
      <c r="EK136" s="95"/>
      <c r="EL136" s="95"/>
      <c r="EM136" s="95"/>
      <c r="EN136" s="95"/>
      <c r="EO136" s="95"/>
      <c r="EP136" s="95"/>
      <c r="EQ136" s="95"/>
      <c r="ER136" s="95"/>
      <c r="ES136" s="95"/>
      <c r="ET136" s="95"/>
      <c r="EU136" s="95"/>
      <c r="EV136" s="95"/>
      <c r="EW136" s="95"/>
      <c r="EX136" s="95"/>
      <c r="EY136" s="95"/>
      <c r="EZ136" s="95"/>
      <c r="FA136" s="95"/>
      <c r="FB136" s="95"/>
      <c r="FC136" s="95"/>
      <c r="FD136" s="95"/>
      <c r="FE136" s="95"/>
      <c r="FF136" s="95"/>
      <c r="FG136" s="95"/>
      <c r="FH136" s="95"/>
      <c r="FI136" s="95"/>
      <c r="FJ136" s="95"/>
      <c r="FK136" s="95"/>
      <c r="FL136" s="95"/>
      <c r="FM136" s="95"/>
      <c r="FN136" s="95"/>
      <c r="FO136" s="95"/>
      <c r="FP136" s="95"/>
      <c r="FQ136" s="95"/>
      <c r="FR136" s="95"/>
      <c r="FS136" s="95"/>
      <c r="FT136" s="95"/>
      <c r="FU136" s="95"/>
      <c r="FV136" s="95"/>
      <c r="FW136" s="95"/>
      <c r="FX136" s="95"/>
      <c r="FY136" s="95"/>
      <c r="FZ136" s="95"/>
      <c r="GA136" s="95"/>
      <c r="GB136" s="95"/>
      <c r="GC136" s="95"/>
      <c r="GD136" s="95"/>
      <c r="GE136" s="95"/>
      <c r="GF136" s="95"/>
      <c r="GG136" s="95"/>
      <c r="GH136" s="95"/>
      <c r="GI136" s="95"/>
      <c r="GJ136" s="95"/>
      <c r="GK136" s="95"/>
      <c r="GL136" s="95"/>
      <c r="GM136" s="95"/>
      <c r="GN136" s="95"/>
      <c r="GO136" s="95"/>
      <c r="GP136" s="95"/>
      <c r="GQ136" s="95"/>
      <c r="GR136" s="95"/>
      <c r="GS136" s="95"/>
      <c r="GT136" s="95"/>
      <c r="GU136" s="95"/>
      <c r="GV136" s="95"/>
      <c r="GW136" s="95"/>
      <c r="GX136" s="95"/>
      <c r="GY136" s="95"/>
      <c r="GZ136" s="95"/>
      <c r="HA136" s="95"/>
      <c r="HB136" s="95"/>
      <c r="HC136" s="95"/>
      <c r="HD136" s="95"/>
      <c r="HE136" s="95"/>
      <c r="HF136" s="95"/>
      <c r="HG136" s="95"/>
      <c r="HH136" s="95"/>
      <c r="HI136" s="95"/>
      <c r="HJ136" s="95"/>
      <c r="HK136" s="95"/>
      <c r="HL136" s="95"/>
      <c r="HM136" s="95"/>
      <c r="HN136" s="95"/>
      <c r="HO136" s="95"/>
      <c r="HP136" s="95"/>
      <c r="HQ136" s="95"/>
      <c r="HR136" s="95"/>
      <c r="HS136" s="95"/>
      <c r="HT136" s="95"/>
      <c r="HU136" s="95"/>
      <c r="HV136" s="95"/>
      <c r="HW136" s="95"/>
      <c r="HX136" s="95"/>
      <c r="HY136" s="95"/>
      <c r="HZ136" s="95"/>
      <c r="IA136" s="95"/>
      <c r="IB136" s="95"/>
      <c r="IC136" s="95"/>
      <c r="ID136" s="95"/>
      <c r="IE136" s="95"/>
      <c r="IF136" s="95"/>
      <c r="IG136" s="95"/>
      <c r="IH136" s="95"/>
      <c r="II136" s="95"/>
      <c r="IJ136" s="95"/>
      <c r="IK136" s="95"/>
      <c r="IL136" s="95"/>
      <c r="IM136" s="95"/>
      <c r="IN136" s="95"/>
      <c r="IO136" s="95"/>
      <c r="IP136" s="95"/>
      <c r="IQ136" s="95"/>
      <c r="IR136" s="95"/>
      <c r="IS136" s="95"/>
      <c r="IT136" s="95"/>
      <c r="IU136" s="95"/>
    </row>
    <row r="137" spans="1:255" ht="18.75" thickBot="1">
      <c r="A137" s="809" t="str">
        <f>'Data Sheet'!$C$25</f>
        <v xml:space="preserve">KeySpan Gas East Corp./D/B/A National Grid </v>
      </c>
      <c r="B137" s="1320"/>
      <c r="C137" s="95"/>
      <c r="D137" s="858" t="str">
        <f>'Data Sheet'!$C$40</f>
        <v>September 30, 2014</v>
      </c>
      <c r="E137" s="432" t="str">
        <f>'Data Sheet'!$C$38</f>
        <v>December 31, 2013</v>
      </c>
      <c r="F137" s="809" t="str">
        <f>'Data Sheet'!$C$25</f>
        <v xml:space="preserve">KeySpan Gas East Corp./D/B/A National Grid </v>
      </c>
      <c r="G137" s="95"/>
      <c r="H137" s="95"/>
      <c r="I137" s="95"/>
      <c r="J137" s="858" t="str">
        <f>'Data Sheet'!$C$40</f>
        <v>September 30, 2014</v>
      </c>
      <c r="K137" s="93"/>
      <c r="L137" s="432" t="str">
        <f>'Data Sheet'!$C$38</f>
        <v>December 31, 2013</v>
      </c>
      <c r="M137" s="95"/>
      <c r="N137" s="809" t="str">
        <f>'Data Sheet'!$C$25</f>
        <v xml:space="preserve">KeySpan Gas East Corp./D/B/A National Grid </v>
      </c>
      <c r="O137" s="95"/>
      <c r="P137" s="93"/>
      <c r="Q137" s="858" t="str">
        <f>'Data Sheet'!$C$40</f>
        <v>September 30, 2014</v>
      </c>
      <c r="R137" s="432" t="str">
        <f>'Data Sheet'!$C$38</f>
        <v>December 31, 2013</v>
      </c>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c r="BJ137" s="95"/>
      <c r="BK137" s="95"/>
      <c r="BL137" s="9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c r="CI137" s="95"/>
      <c r="CJ137" s="95"/>
      <c r="CK137" s="95"/>
      <c r="CL137" s="95"/>
      <c r="CM137" s="95"/>
      <c r="CN137" s="95"/>
      <c r="CO137" s="95"/>
      <c r="CP137" s="95"/>
      <c r="CQ137" s="95"/>
      <c r="CR137" s="95"/>
      <c r="CS137" s="95"/>
      <c r="CT137" s="95"/>
      <c r="CU137" s="95"/>
      <c r="CV137" s="95"/>
      <c r="CW137" s="95"/>
      <c r="CX137" s="95"/>
      <c r="CY137" s="95"/>
      <c r="CZ137" s="95"/>
      <c r="DA137" s="95"/>
      <c r="DB137" s="95"/>
      <c r="DC137" s="95"/>
      <c r="DD137" s="95"/>
      <c r="DE137" s="95"/>
      <c r="DF137" s="95"/>
      <c r="DG137" s="95"/>
      <c r="DH137" s="95"/>
      <c r="DI137" s="95"/>
      <c r="DJ137" s="95"/>
      <c r="DK137" s="95"/>
      <c r="DL137" s="95"/>
      <c r="DM137" s="95"/>
      <c r="DN137" s="95"/>
      <c r="DO137" s="95"/>
      <c r="DP137" s="95"/>
      <c r="DQ137" s="95"/>
      <c r="DR137" s="95"/>
      <c r="DS137" s="95"/>
      <c r="DT137" s="95"/>
      <c r="DU137" s="95"/>
      <c r="DV137" s="95"/>
      <c r="DW137" s="95"/>
      <c r="DX137" s="95"/>
      <c r="DY137" s="95"/>
      <c r="DZ137" s="95"/>
      <c r="EA137" s="95"/>
      <c r="EB137" s="95"/>
      <c r="EC137" s="95"/>
      <c r="ED137" s="95"/>
      <c r="EE137" s="95"/>
      <c r="EF137" s="95"/>
      <c r="EG137" s="95"/>
      <c r="EH137" s="95"/>
      <c r="EI137" s="95"/>
      <c r="EJ137" s="95"/>
      <c r="EK137" s="95"/>
      <c r="EL137" s="95"/>
      <c r="EM137" s="95"/>
      <c r="EN137" s="95"/>
      <c r="EO137" s="95"/>
      <c r="EP137" s="95"/>
      <c r="EQ137" s="95"/>
      <c r="ER137" s="95"/>
      <c r="ES137" s="95"/>
      <c r="ET137" s="95"/>
      <c r="EU137" s="95"/>
      <c r="EV137" s="95"/>
      <c r="EW137" s="95"/>
      <c r="EX137" s="95"/>
      <c r="EY137" s="95"/>
      <c r="EZ137" s="95"/>
      <c r="FA137" s="95"/>
      <c r="FB137" s="95"/>
      <c r="FC137" s="95"/>
      <c r="FD137" s="95"/>
      <c r="FE137" s="95"/>
      <c r="FF137" s="95"/>
      <c r="FG137" s="95"/>
      <c r="FH137" s="95"/>
      <c r="FI137" s="95"/>
      <c r="FJ137" s="95"/>
      <c r="FK137" s="95"/>
      <c r="FL137" s="95"/>
      <c r="FM137" s="95"/>
      <c r="FN137" s="95"/>
      <c r="FO137" s="95"/>
      <c r="FP137" s="95"/>
      <c r="FQ137" s="95"/>
      <c r="FR137" s="95"/>
      <c r="FS137" s="95"/>
      <c r="FT137" s="95"/>
      <c r="FU137" s="95"/>
      <c r="FV137" s="95"/>
      <c r="FW137" s="95"/>
      <c r="FX137" s="95"/>
      <c r="FY137" s="95"/>
      <c r="FZ137" s="95"/>
      <c r="GA137" s="95"/>
      <c r="GB137" s="95"/>
      <c r="GC137" s="95"/>
      <c r="GD137" s="95"/>
      <c r="GE137" s="95"/>
      <c r="GF137" s="95"/>
      <c r="GG137" s="95"/>
      <c r="GH137" s="95"/>
      <c r="GI137" s="95"/>
      <c r="GJ137" s="95"/>
      <c r="GK137" s="95"/>
      <c r="GL137" s="95"/>
      <c r="GM137" s="95"/>
      <c r="GN137" s="95"/>
      <c r="GO137" s="95"/>
      <c r="GP137" s="95"/>
      <c r="GQ137" s="95"/>
      <c r="GR137" s="95"/>
      <c r="GS137" s="95"/>
      <c r="GT137" s="95"/>
      <c r="GU137" s="95"/>
      <c r="GV137" s="95"/>
      <c r="GW137" s="95"/>
      <c r="GX137" s="95"/>
      <c r="GY137" s="95"/>
      <c r="GZ137" s="95"/>
      <c r="HA137" s="95"/>
      <c r="HB137" s="95"/>
      <c r="HC137" s="95"/>
      <c r="HD137" s="95"/>
      <c r="HE137" s="95"/>
      <c r="HF137" s="95"/>
      <c r="HG137" s="95"/>
      <c r="HH137" s="95"/>
      <c r="HI137" s="95"/>
      <c r="HJ137" s="95"/>
      <c r="HK137" s="95"/>
      <c r="HL137" s="95"/>
      <c r="HM137" s="95"/>
      <c r="HN137" s="95"/>
      <c r="HO137" s="95"/>
      <c r="HP137" s="95"/>
      <c r="HQ137" s="95"/>
      <c r="HR137" s="95"/>
      <c r="HS137" s="95"/>
      <c r="HT137" s="95"/>
      <c r="HU137" s="95"/>
      <c r="HV137" s="95"/>
      <c r="HW137" s="95"/>
      <c r="HX137" s="95"/>
      <c r="HY137" s="95"/>
      <c r="HZ137" s="95"/>
      <c r="IA137" s="95"/>
      <c r="IB137" s="95"/>
      <c r="IC137" s="95"/>
      <c r="ID137" s="95"/>
      <c r="IE137" s="95"/>
      <c r="IF137" s="95"/>
      <c r="IG137" s="95"/>
      <c r="IH137" s="95"/>
      <c r="II137" s="95"/>
      <c r="IJ137" s="95"/>
      <c r="IK137" s="95"/>
      <c r="IL137" s="95"/>
      <c r="IM137" s="95"/>
      <c r="IN137" s="95"/>
      <c r="IO137" s="95"/>
      <c r="IP137" s="95"/>
      <c r="IQ137" s="95"/>
      <c r="IR137" s="95"/>
      <c r="IS137" s="95"/>
      <c r="IT137" s="95"/>
      <c r="IU137" s="95"/>
    </row>
    <row r="138" spans="1:255">
      <c r="A138" s="922"/>
      <c r="B138" s="923"/>
      <c r="C138" s="923"/>
      <c r="D138" s="923"/>
      <c r="E138" s="1252"/>
      <c r="F138" s="922"/>
      <c r="G138" s="923"/>
      <c r="H138" s="923"/>
      <c r="I138" s="923"/>
      <c r="J138" s="1322"/>
      <c r="K138" s="1322"/>
      <c r="L138" s="1322"/>
      <c r="M138" s="1252"/>
      <c r="N138" s="1323"/>
      <c r="O138" s="923"/>
      <c r="P138" s="1322"/>
      <c r="Q138" s="1322"/>
      <c r="R138" s="1322"/>
      <c r="S138" s="1252"/>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95"/>
      <c r="BI138" s="95"/>
      <c r="BJ138" s="95"/>
      <c r="BK138" s="95"/>
      <c r="BL138" s="9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c r="CI138" s="95"/>
      <c r="CJ138" s="95"/>
      <c r="CK138" s="95"/>
      <c r="CL138" s="95"/>
      <c r="CM138" s="95"/>
      <c r="CN138" s="95"/>
      <c r="CO138" s="95"/>
      <c r="CP138" s="95"/>
      <c r="CQ138" s="95"/>
      <c r="CR138" s="95"/>
      <c r="CS138" s="95"/>
      <c r="CT138" s="95"/>
      <c r="CU138" s="95"/>
      <c r="CV138" s="95"/>
      <c r="CW138" s="95"/>
      <c r="CX138" s="95"/>
      <c r="CY138" s="95"/>
      <c r="CZ138" s="95"/>
      <c r="DA138" s="95"/>
      <c r="DB138" s="95"/>
      <c r="DC138" s="95"/>
      <c r="DD138" s="95"/>
      <c r="DE138" s="95"/>
      <c r="DF138" s="95"/>
      <c r="DG138" s="95"/>
      <c r="DH138" s="95"/>
      <c r="DI138" s="95"/>
      <c r="DJ138" s="95"/>
      <c r="DK138" s="95"/>
      <c r="DL138" s="95"/>
      <c r="DM138" s="95"/>
      <c r="DN138" s="95"/>
      <c r="DO138" s="95"/>
      <c r="DP138" s="95"/>
      <c r="DQ138" s="95"/>
      <c r="DR138" s="95"/>
      <c r="DS138" s="95"/>
      <c r="DT138" s="95"/>
      <c r="DU138" s="95"/>
      <c r="DV138" s="95"/>
      <c r="DW138" s="95"/>
      <c r="DX138" s="95"/>
      <c r="DY138" s="95"/>
      <c r="DZ138" s="95"/>
      <c r="EA138" s="95"/>
      <c r="EB138" s="95"/>
      <c r="EC138" s="95"/>
      <c r="ED138" s="95"/>
      <c r="EE138" s="95"/>
      <c r="EF138" s="95"/>
      <c r="EG138" s="95"/>
      <c r="EH138" s="95"/>
      <c r="EI138" s="95"/>
      <c r="EJ138" s="95"/>
      <c r="EK138" s="95"/>
      <c r="EL138" s="95"/>
      <c r="EM138" s="95"/>
      <c r="EN138" s="95"/>
      <c r="EO138" s="95"/>
      <c r="EP138" s="95"/>
      <c r="EQ138" s="95"/>
      <c r="ER138" s="95"/>
      <c r="ES138" s="95"/>
      <c r="ET138" s="95"/>
      <c r="EU138" s="95"/>
      <c r="EV138" s="95"/>
      <c r="EW138" s="95"/>
      <c r="EX138" s="95"/>
      <c r="EY138" s="95"/>
      <c r="EZ138" s="95"/>
      <c r="FA138" s="95"/>
      <c r="FB138" s="95"/>
      <c r="FC138" s="95"/>
      <c r="FD138" s="95"/>
      <c r="FE138" s="95"/>
      <c r="FF138" s="95"/>
      <c r="FG138" s="95"/>
      <c r="FH138" s="95"/>
      <c r="FI138" s="95"/>
      <c r="FJ138" s="95"/>
      <c r="FK138" s="95"/>
      <c r="FL138" s="95"/>
      <c r="FM138" s="95"/>
      <c r="FN138" s="95"/>
      <c r="FO138" s="95"/>
      <c r="FP138" s="95"/>
      <c r="FQ138" s="95"/>
      <c r="FR138" s="95"/>
      <c r="FS138" s="95"/>
      <c r="FT138" s="95"/>
      <c r="FU138" s="95"/>
      <c r="FV138" s="95"/>
      <c r="FW138" s="95"/>
      <c r="FX138" s="95"/>
      <c r="FY138" s="95"/>
      <c r="FZ138" s="95"/>
      <c r="GA138" s="95"/>
      <c r="GB138" s="95"/>
      <c r="GC138" s="95"/>
      <c r="GD138" s="95"/>
      <c r="GE138" s="95"/>
      <c r="GF138" s="95"/>
      <c r="GG138" s="95"/>
      <c r="GH138" s="95"/>
      <c r="GI138" s="95"/>
      <c r="GJ138" s="95"/>
      <c r="GK138" s="95"/>
      <c r="GL138" s="95"/>
      <c r="GM138" s="95"/>
      <c r="GN138" s="95"/>
      <c r="GO138" s="95"/>
      <c r="GP138" s="95"/>
      <c r="GQ138" s="95"/>
      <c r="GR138" s="95"/>
      <c r="GS138" s="95"/>
      <c r="GT138" s="95"/>
      <c r="GU138" s="95"/>
      <c r="GV138" s="95"/>
      <c r="GW138" s="95"/>
      <c r="GX138" s="95"/>
      <c r="GY138" s="95"/>
      <c r="GZ138" s="95"/>
      <c r="HA138" s="95"/>
      <c r="HB138" s="95"/>
      <c r="HC138" s="95"/>
      <c r="HD138" s="95"/>
      <c r="HE138" s="95"/>
      <c r="HF138" s="95"/>
      <c r="HG138" s="95"/>
      <c r="HH138" s="95"/>
      <c r="HI138" s="95"/>
      <c r="HJ138" s="95"/>
      <c r="HK138" s="95"/>
      <c r="HL138" s="95"/>
      <c r="HM138" s="95"/>
      <c r="HN138" s="95"/>
      <c r="HO138" s="95"/>
      <c r="HP138" s="95"/>
      <c r="HQ138" s="95"/>
      <c r="HR138" s="95"/>
      <c r="HS138" s="95"/>
      <c r="HT138" s="95"/>
      <c r="HU138" s="95"/>
      <c r="HV138" s="95"/>
      <c r="HW138" s="95"/>
      <c r="HX138" s="95"/>
      <c r="HY138" s="95"/>
      <c r="HZ138" s="95"/>
      <c r="IA138" s="95"/>
      <c r="IB138" s="95"/>
      <c r="IC138" s="95"/>
      <c r="ID138" s="95"/>
      <c r="IE138" s="95"/>
      <c r="IF138" s="95"/>
      <c r="IG138" s="95"/>
      <c r="IH138" s="95"/>
      <c r="II138" s="95"/>
      <c r="IJ138" s="95"/>
      <c r="IK138" s="95"/>
      <c r="IL138" s="95"/>
      <c r="IM138" s="95"/>
      <c r="IN138" s="95"/>
      <c r="IO138" s="95"/>
      <c r="IP138" s="95"/>
      <c r="IQ138" s="95"/>
      <c r="IR138" s="95"/>
      <c r="IS138" s="95"/>
      <c r="IT138" s="95"/>
      <c r="IU138" s="95"/>
    </row>
    <row r="139" spans="1:255">
      <c r="A139" s="1196" t="s">
        <v>4370</v>
      </c>
      <c r="B139" s="789"/>
      <c r="C139" s="789"/>
      <c r="D139" s="789"/>
      <c r="E139" s="778"/>
      <c r="F139" s="1196" t="s">
        <v>4371</v>
      </c>
      <c r="G139" s="789"/>
      <c r="H139" s="789"/>
      <c r="I139" s="789"/>
      <c r="J139" s="789"/>
      <c r="K139" s="764"/>
      <c r="L139" s="95"/>
      <c r="M139" s="1166"/>
      <c r="N139" s="1196" t="s">
        <v>4371</v>
      </c>
      <c r="O139" s="789"/>
      <c r="P139" s="789"/>
      <c r="Q139" s="789"/>
      <c r="R139" s="764"/>
      <c r="S139" s="791"/>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c r="BJ139" s="95"/>
      <c r="BK139" s="95"/>
      <c r="BL139" s="9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c r="CI139" s="95"/>
      <c r="CJ139" s="95"/>
      <c r="CK139" s="95"/>
      <c r="CL139" s="95"/>
      <c r="CM139" s="95"/>
      <c r="CN139" s="95"/>
      <c r="CO139" s="95"/>
      <c r="CP139" s="95"/>
      <c r="CQ139" s="95"/>
      <c r="CR139" s="95"/>
      <c r="CS139" s="95"/>
      <c r="CT139" s="95"/>
      <c r="CU139" s="95"/>
      <c r="CV139" s="95"/>
      <c r="CW139" s="95"/>
      <c r="CX139" s="95"/>
      <c r="CY139" s="95"/>
      <c r="CZ139" s="95"/>
      <c r="DA139" s="95"/>
      <c r="DB139" s="95"/>
      <c r="DC139" s="95"/>
      <c r="DD139" s="95"/>
      <c r="DE139" s="95"/>
      <c r="DF139" s="95"/>
      <c r="DG139" s="95"/>
      <c r="DH139" s="95"/>
      <c r="DI139" s="95"/>
      <c r="DJ139" s="95"/>
      <c r="DK139" s="95"/>
      <c r="DL139" s="95"/>
      <c r="DM139" s="95"/>
      <c r="DN139" s="95"/>
      <c r="DO139" s="95"/>
      <c r="DP139" s="95"/>
      <c r="DQ139" s="95"/>
      <c r="DR139" s="95"/>
      <c r="DS139" s="95"/>
      <c r="DT139" s="95"/>
      <c r="DU139" s="95"/>
      <c r="DV139" s="95"/>
      <c r="DW139" s="95"/>
      <c r="DX139" s="95"/>
      <c r="DY139" s="95"/>
      <c r="DZ139" s="95"/>
      <c r="EA139" s="95"/>
      <c r="EB139" s="95"/>
      <c r="EC139" s="95"/>
      <c r="ED139" s="95"/>
      <c r="EE139" s="95"/>
      <c r="EF139" s="95"/>
      <c r="EG139" s="95"/>
      <c r="EH139" s="95"/>
      <c r="EI139" s="95"/>
      <c r="EJ139" s="95"/>
      <c r="EK139" s="95"/>
      <c r="EL139" s="95"/>
      <c r="EM139" s="95"/>
      <c r="EN139" s="95"/>
      <c r="EO139" s="95"/>
      <c r="EP139" s="95"/>
      <c r="EQ139" s="95"/>
      <c r="ER139" s="95"/>
      <c r="ES139" s="95"/>
      <c r="ET139" s="95"/>
      <c r="EU139" s="95"/>
      <c r="EV139" s="95"/>
      <c r="EW139" s="95"/>
      <c r="EX139" s="95"/>
      <c r="EY139" s="95"/>
      <c r="EZ139" s="95"/>
      <c r="FA139" s="95"/>
      <c r="FB139" s="95"/>
      <c r="FC139" s="95"/>
      <c r="FD139" s="95"/>
      <c r="FE139" s="95"/>
      <c r="FF139" s="95"/>
      <c r="FG139" s="95"/>
      <c r="FH139" s="95"/>
      <c r="FI139" s="95"/>
      <c r="FJ139" s="95"/>
      <c r="FK139" s="95"/>
      <c r="FL139" s="95"/>
      <c r="FM139" s="95"/>
      <c r="FN139" s="95"/>
      <c r="FO139" s="95"/>
      <c r="FP139" s="95"/>
      <c r="FQ139" s="95"/>
      <c r="FR139" s="95"/>
      <c r="FS139" s="95"/>
      <c r="FT139" s="95"/>
      <c r="FU139" s="95"/>
      <c r="FV139" s="95"/>
      <c r="FW139" s="95"/>
      <c r="FX139" s="95"/>
      <c r="FY139" s="95"/>
      <c r="FZ139" s="95"/>
      <c r="GA139" s="95"/>
      <c r="GB139" s="95"/>
      <c r="GC139" s="95"/>
      <c r="GD139" s="95"/>
      <c r="GE139" s="95"/>
      <c r="GF139" s="95"/>
      <c r="GG139" s="95"/>
      <c r="GH139" s="95"/>
      <c r="GI139" s="95"/>
      <c r="GJ139" s="95"/>
      <c r="GK139" s="95"/>
      <c r="GL139" s="95"/>
      <c r="GM139" s="95"/>
      <c r="GN139" s="95"/>
      <c r="GO139" s="95"/>
      <c r="GP139" s="95"/>
      <c r="GQ139" s="95"/>
      <c r="GR139" s="95"/>
      <c r="GS139" s="95"/>
      <c r="GT139" s="95"/>
      <c r="GU139" s="95"/>
      <c r="GV139" s="95"/>
      <c r="GW139" s="95"/>
      <c r="GX139" s="95"/>
      <c r="GY139" s="95"/>
      <c r="GZ139" s="95"/>
      <c r="HA139" s="95"/>
      <c r="HB139" s="95"/>
      <c r="HC139" s="95"/>
      <c r="HD139" s="95"/>
      <c r="HE139" s="95"/>
      <c r="HF139" s="95"/>
      <c r="HG139" s="95"/>
      <c r="HH139" s="95"/>
      <c r="HI139" s="95"/>
      <c r="HJ139" s="95"/>
      <c r="HK139" s="95"/>
      <c r="HL139" s="95"/>
      <c r="HM139" s="95"/>
      <c r="HN139" s="95"/>
      <c r="HO139" s="95"/>
      <c r="HP139" s="95"/>
      <c r="HQ139" s="95"/>
      <c r="HR139" s="95"/>
      <c r="HS139" s="95"/>
      <c r="HT139" s="95"/>
      <c r="HU139" s="95"/>
      <c r="HV139" s="95"/>
      <c r="HW139" s="95"/>
      <c r="HX139" s="95"/>
      <c r="HY139" s="95"/>
      <c r="HZ139" s="95"/>
      <c r="IA139" s="95"/>
      <c r="IB139" s="95"/>
      <c r="IC139" s="95"/>
      <c r="ID139" s="95"/>
      <c r="IE139" s="95"/>
      <c r="IF139" s="95"/>
      <c r="IG139" s="95"/>
      <c r="IH139" s="95"/>
      <c r="II139" s="95"/>
      <c r="IJ139" s="95"/>
      <c r="IK139" s="95"/>
      <c r="IL139" s="95"/>
      <c r="IM139" s="95"/>
      <c r="IN139" s="95"/>
      <c r="IO139" s="95"/>
      <c r="IP139" s="95"/>
      <c r="IQ139" s="95"/>
      <c r="IR139" s="95"/>
      <c r="IS139" s="95"/>
      <c r="IT139" s="95"/>
      <c r="IU139" s="95"/>
    </row>
    <row r="140" spans="1:255">
      <c r="A140" s="1196" t="s">
        <v>4372</v>
      </c>
      <c r="B140" s="789"/>
      <c r="C140" s="789"/>
      <c r="D140" s="789"/>
      <c r="E140" s="778"/>
      <c r="F140" s="1196" t="s">
        <v>4372</v>
      </c>
      <c r="G140" s="789"/>
      <c r="H140" s="789"/>
      <c r="I140" s="789"/>
      <c r="J140" s="789"/>
      <c r="K140" s="764"/>
      <c r="L140" s="95"/>
      <c r="M140" s="1166"/>
      <c r="N140" s="1196" t="s">
        <v>4372</v>
      </c>
      <c r="O140" s="789"/>
      <c r="P140" s="789"/>
      <c r="Q140" s="789"/>
      <c r="R140" s="764"/>
      <c r="S140" s="791"/>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c r="BJ140" s="95"/>
      <c r="BK140" s="95"/>
      <c r="BL140" s="9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c r="CI140" s="95"/>
      <c r="CJ140" s="95"/>
      <c r="CK140" s="95"/>
      <c r="CL140" s="95"/>
      <c r="CM140" s="95"/>
      <c r="CN140" s="95"/>
      <c r="CO140" s="95"/>
      <c r="CP140" s="95"/>
      <c r="CQ140" s="95"/>
      <c r="CR140" s="95"/>
      <c r="CS140" s="95"/>
      <c r="CT140" s="95"/>
      <c r="CU140" s="95"/>
      <c r="CV140" s="95"/>
      <c r="CW140" s="95"/>
      <c r="CX140" s="95"/>
      <c r="CY140" s="95"/>
      <c r="CZ140" s="95"/>
      <c r="DA140" s="95"/>
      <c r="DB140" s="95"/>
      <c r="DC140" s="95"/>
      <c r="DD140" s="95"/>
      <c r="DE140" s="95"/>
      <c r="DF140" s="95"/>
      <c r="DG140" s="95"/>
      <c r="DH140" s="95"/>
      <c r="DI140" s="95"/>
      <c r="DJ140" s="95"/>
      <c r="DK140" s="95"/>
      <c r="DL140" s="95"/>
      <c r="DM140" s="95"/>
      <c r="DN140" s="95"/>
      <c r="DO140" s="95"/>
      <c r="DP140" s="95"/>
      <c r="DQ140" s="95"/>
      <c r="DR140" s="95"/>
      <c r="DS140" s="95"/>
      <c r="DT140" s="95"/>
      <c r="DU140" s="95"/>
      <c r="DV140" s="95"/>
      <c r="DW140" s="95"/>
      <c r="DX140" s="95"/>
      <c r="DY140" s="95"/>
      <c r="DZ140" s="95"/>
      <c r="EA140" s="95"/>
      <c r="EB140" s="95"/>
      <c r="EC140" s="95"/>
      <c r="ED140" s="95"/>
      <c r="EE140" s="95"/>
      <c r="EF140" s="95"/>
      <c r="EG140" s="95"/>
      <c r="EH140" s="95"/>
      <c r="EI140" s="95"/>
      <c r="EJ140" s="95"/>
      <c r="EK140" s="95"/>
      <c r="EL140" s="95"/>
      <c r="EM140" s="95"/>
      <c r="EN140" s="95"/>
      <c r="EO140" s="95"/>
      <c r="EP140" s="95"/>
      <c r="EQ140" s="95"/>
      <c r="ER140" s="95"/>
      <c r="ES140" s="95"/>
      <c r="ET140" s="95"/>
      <c r="EU140" s="95"/>
      <c r="EV140" s="95"/>
      <c r="EW140" s="95"/>
      <c r="EX140" s="95"/>
      <c r="EY140" s="95"/>
      <c r="EZ140" s="95"/>
      <c r="FA140" s="95"/>
      <c r="FB140" s="95"/>
      <c r="FC140" s="95"/>
      <c r="FD140" s="95"/>
      <c r="FE140" s="95"/>
      <c r="FF140" s="95"/>
      <c r="FG140" s="95"/>
      <c r="FH140" s="95"/>
      <c r="FI140" s="95"/>
      <c r="FJ140" s="95"/>
      <c r="FK140" s="95"/>
      <c r="FL140" s="95"/>
      <c r="FM140" s="95"/>
      <c r="FN140" s="95"/>
      <c r="FO140" s="95"/>
      <c r="FP140" s="95"/>
      <c r="FQ140" s="95"/>
      <c r="FR140" s="95"/>
      <c r="FS140" s="95"/>
      <c r="FT140" s="95"/>
      <c r="FU140" s="95"/>
      <c r="FV140" s="95"/>
      <c r="FW140" s="95"/>
      <c r="FX140" s="95"/>
      <c r="FY140" s="95"/>
      <c r="FZ140" s="95"/>
      <c r="GA140" s="95"/>
      <c r="GB140" s="95"/>
      <c r="GC140" s="95"/>
      <c r="GD140" s="95"/>
      <c r="GE140" s="95"/>
      <c r="GF140" s="95"/>
      <c r="GG140" s="95"/>
      <c r="GH140" s="95"/>
      <c r="GI140" s="95"/>
      <c r="GJ140" s="95"/>
      <c r="GK140" s="95"/>
      <c r="GL140" s="95"/>
      <c r="GM140" s="95"/>
      <c r="GN140" s="95"/>
      <c r="GO140" s="95"/>
      <c r="GP140" s="95"/>
      <c r="GQ140" s="95"/>
      <c r="GR140" s="95"/>
      <c r="GS140" s="95"/>
      <c r="GT140" s="95"/>
      <c r="GU140" s="95"/>
      <c r="GV140" s="95"/>
      <c r="GW140" s="95"/>
      <c r="GX140" s="95"/>
      <c r="GY140" s="95"/>
      <c r="GZ140" s="95"/>
      <c r="HA140" s="95"/>
      <c r="HB140" s="95"/>
      <c r="HC140" s="95"/>
      <c r="HD140" s="95"/>
      <c r="HE140" s="95"/>
      <c r="HF140" s="95"/>
      <c r="HG140" s="95"/>
      <c r="HH140" s="95"/>
      <c r="HI140" s="95"/>
      <c r="HJ140" s="95"/>
      <c r="HK140" s="95"/>
      <c r="HL140" s="95"/>
      <c r="HM140" s="95"/>
      <c r="HN140" s="95"/>
      <c r="HO140" s="95"/>
      <c r="HP140" s="95"/>
      <c r="HQ140" s="95"/>
      <c r="HR140" s="95"/>
      <c r="HS140" s="95"/>
      <c r="HT140" s="95"/>
      <c r="HU140" s="95"/>
      <c r="HV140" s="95"/>
      <c r="HW140" s="95"/>
      <c r="HX140" s="95"/>
      <c r="HY140" s="95"/>
      <c r="HZ140" s="95"/>
      <c r="IA140" s="95"/>
      <c r="IB140" s="95"/>
      <c r="IC140" s="95"/>
      <c r="ID140" s="95"/>
      <c r="IE140" s="95"/>
      <c r="IF140" s="95"/>
      <c r="IG140" s="95"/>
      <c r="IH140" s="95"/>
      <c r="II140" s="95"/>
      <c r="IJ140" s="95"/>
      <c r="IK140" s="95"/>
      <c r="IL140" s="95"/>
      <c r="IM140" s="95"/>
      <c r="IN140" s="95"/>
      <c r="IO140" s="95"/>
      <c r="IP140" s="95"/>
      <c r="IQ140" s="95"/>
      <c r="IR140" s="95"/>
      <c r="IS140" s="95"/>
      <c r="IT140" s="95"/>
      <c r="IU140" s="95"/>
    </row>
    <row r="141" spans="1:255">
      <c r="A141" s="695"/>
      <c r="B141" s="95"/>
      <c r="C141" s="95"/>
      <c r="D141" s="95"/>
      <c r="E141" s="791"/>
      <c r="F141" s="695"/>
      <c r="G141" s="95"/>
      <c r="H141" s="95"/>
      <c r="I141" s="95"/>
      <c r="J141" s="95"/>
      <c r="K141" s="95"/>
      <c r="L141" s="95"/>
      <c r="M141" s="791"/>
      <c r="N141" s="695"/>
      <c r="O141" s="95"/>
      <c r="P141" s="95"/>
      <c r="Q141" s="95"/>
      <c r="R141" s="95"/>
      <c r="S141" s="791"/>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DQ141" s="95"/>
      <c r="DR141" s="95"/>
      <c r="DS141" s="95"/>
      <c r="DT141" s="95"/>
      <c r="DU141" s="95"/>
      <c r="DV141" s="95"/>
      <c r="DW141" s="95"/>
      <c r="DX141" s="95"/>
      <c r="DY141" s="95"/>
      <c r="DZ141" s="95"/>
      <c r="EA141" s="95"/>
      <c r="EB141" s="95"/>
      <c r="EC141" s="95"/>
      <c r="ED141" s="95"/>
      <c r="EE141" s="95"/>
      <c r="EF141" s="95"/>
      <c r="EG141" s="95"/>
      <c r="EH141" s="95"/>
      <c r="EI141" s="95"/>
      <c r="EJ141" s="95"/>
      <c r="EK141" s="95"/>
      <c r="EL141" s="95"/>
      <c r="EM141" s="95"/>
      <c r="EN141" s="95"/>
      <c r="EO141" s="95"/>
      <c r="EP141" s="95"/>
      <c r="EQ141" s="95"/>
      <c r="ER141" s="95"/>
      <c r="ES141" s="95"/>
      <c r="ET141" s="95"/>
      <c r="EU141" s="95"/>
      <c r="EV141" s="95"/>
      <c r="EW141" s="95"/>
      <c r="EX141" s="95"/>
      <c r="EY141" s="95"/>
      <c r="EZ141" s="95"/>
      <c r="FA141" s="95"/>
      <c r="FB141" s="95"/>
      <c r="FC141" s="95"/>
      <c r="FD141" s="95"/>
      <c r="FE141" s="95"/>
      <c r="FF141" s="95"/>
      <c r="FG141" s="95"/>
      <c r="FH141" s="95"/>
      <c r="FI141" s="95"/>
      <c r="FJ141" s="95"/>
      <c r="FK141" s="95"/>
      <c r="FL141" s="95"/>
      <c r="FM141" s="95"/>
      <c r="FN141" s="95"/>
      <c r="FO141" s="95"/>
      <c r="FP141" s="95"/>
      <c r="FQ141" s="95"/>
      <c r="FR141" s="95"/>
      <c r="FS141" s="95"/>
      <c r="FT141" s="95"/>
      <c r="FU141" s="95"/>
      <c r="FV141" s="95"/>
      <c r="FW141" s="95"/>
      <c r="FX141" s="95"/>
      <c r="FY141" s="95"/>
      <c r="FZ141" s="95"/>
      <c r="GA141" s="95"/>
      <c r="GB141" s="95"/>
      <c r="GC141" s="95"/>
      <c r="GD141" s="95"/>
      <c r="GE141" s="95"/>
      <c r="GF141" s="95"/>
      <c r="GG141" s="95"/>
      <c r="GH141" s="95"/>
      <c r="GI141" s="95"/>
      <c r="GJ141" s="95"/>
      <c r="GK141" s="95"/>
      <c r="GL141" s="95"/>
      <c r="GM141" s="95"/>
      <c r="GN141" s="95"/>
      <c r="GO141" s="95"/>
      <c r="GP141" s="95"/>
      <c r="GQ141" s="95"/>
      <c r="GR141" s="95"/>
      <c r="GS141" s="95"/>
      <c r="GT141" s="95"/>
      <c r="GU141" s="95"/>
      <c r="GV141" s="95"/>
      <c r="GW141" s="95"/>
      <c r="GX141" s="95"/>
      <c r="GY141" s="95"/>
      <c r="GZ141" s="95"/>
      <c r="HA141" s="95"/>
      <c r="HB141" s="95"/>
      <c r="HC141" s="95"/>
      <c r="HD141" s="95"/>
      <c r="HE141" s="95"/>
      <c r="HF141" s="95"/>
      <c r="HG141" s="95"/>
      <c r="HH141" s="95"/>
      <c r="HI141" s="95"/>
      <c r="HJ141" s="95"/>
      <c r="HK141" s="95"/>
      <c r="HL141" s="95"/>
      <c r="HM141" s="95"/>
      <c r="HN141" s="95"/>
      <c r="HO141" s="95"/>
      <c r="HP141" s="95"/>
      <c r="HQ141" s="95"/>
      <c r="HR141" s="95"/>
      <c r="HS141" s="95"/>
      <c r="HT141" s="95"/>
      <c r="HU141" s="95"/>
      <c r="HV141" s="95"/>
      <c r="HW141" s="95"/>
      <c r="HX141" s="95"/>
      <c r="HY141" s="95"/>
      <c r="HZ141" s="95"/>
      <c r="IA141" s="95"/>
      <c r="IB141" s="95"/>
      <c r="IC141" s="95"/>
      <c r="ID141" s="95"/>
      <c r="IE141" s="95"/>
      <c r="IF141" s="95"/>
      <c r="IG141" s="95"/>
      <c r="IH141" s="95"/>
      <c r="II141" s="95"/>
      <c r="IJ141" s="95"/>
      <c r="IK141" s="95"/>
      <c r="IL141" s="95"/>
      <c r="IM141" s="95"/>
      <c r="IN141" s="95"/>
      <c r="IO141" s="95"/>
      <c r="IP141" s="95"/>
      <c r="IQ141" s="95"/>
      <c r="IR141" s="95"/>
      <c r="IS141" s="95"/>
      <c r="IT141" s="95"/>
      <c r="IU141" s="95"/>
    </row>
    <row r="142" spans="1:255">
      <c r="A142" s="1287" t="s">
        <v>2174</v>
      </c>
      <c r="B142" s="1324" t="s">
        <v>3147</v>
      </c>
      <c r="C142" s="1324" t="s">
        <v>3148</v>
      </c>
      <c r="D142" s="1325" t="s">
        <v>3149</v>
      </c>
      <c r="E142" s="1257" t="s">
        <v>2174</v>
      </c>
      <c r="F142" s="1169" t="s">
        <v>4348</v>
      </c>
      <c r="G142" s="1325"/>
      <c r="H142" s="1324"/>
      <c r="I142" s="1324"/>
      <c r="J142" s="1324" t="s">
        <v>3150</v>
      </c>
      <c r="K142" s="1170" t="s">
        <v>3151</v>
      </c>
      <c r="L142" s="1325"/>
      <c r="M142" s="1257"/>
      <c r="N142" s="1172" t="s">
        <v>3152</v>
      </c>
      <c r="O142" s="939"/>
      <c r="P142" s="939"/>
      <c r="Q142" s="939"/>
      <c r="R142" s="939"/>
      <c r="S142" s="940"/>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5"/>
      <c r="BL142" s="9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c r="CK142" s="95"/>
      <c r="CL142" s="95"/>
      <c r="CM142" s="95"/>
      <c r="CN142" s="95"/>
      <c r="CO142" s="95"/>
      <c r="CP142" s="95"/>
      <c r="CQ142" s="95"/>
      <c r="CR142" s="95"/>
      <c r="CS142" s="95"/>
      <c r="CT142" s="95"/>
      <c r="CU142" s="95"/>
      <c r="CV142" s="95"/>
      <c r="CW142" s="95"/>
      <c r="CX142" s="95"/>
      <c r="CY142" s="95"/>
      <c r="CZ142" s="95"/>
      <c r="DA142" s="95"/>
      <c r="DB142" s="95"/>
      <c r="DC142" s="95"/>
      <c r="DD142" s="95"/>
      <c r="DE142" s="95"/>
      <c r="DF142" s="95"/>
      <c r="DG142" s="95"/>
      <c r="DH142" s="95"/>
      <c r="DI142" s="95"/>
      <c r="DJ142" s="95"/>
      <c r="DK142" s="95"/>
      <c r="DL142" s="95"/>
      <c r="DM142" s="95"/>
      <c r="DN142" s="95"/>
      <c r="DO142" s="95"/>
      <c r="DP142" s="95"/>
      <c r="DQ142" s="95"/>
      <c r="DR142" s="95"/>
      <c r="DS142" s="95"/>
      <c r="DT142" s="95"/>
      <c r="DU142" s="95"/>
      <c r="DV142" s="95"/>
      <c r="DW142" s="95"/>
      <c r="DX142" s="95"/>
      <c r="DY142" s="95"/>
      <c r="DZ142" s="95"/>
      <c r="EA142" s="95"/>
      <c r="EB142" s="95"/>
      <c r="EC142" s="95"/>
      <c r="ED142" s="95"/>
      <c r="EE142" s="95"/>
      <c r="EF142" s="95"/>
      <c r="EG142" s="95"/>
      <c r="EH142" s="95"/>
      <c r="EI142" s="95"/>
      <c r="EJ142" s="95"/>
      <c r="EK142" s="95"/>
      <c r="EL142" s="95"/>
      <c r="EM142" s="95"/>
      <c r="EN142" s="95"/>
      <c r="EO142" s="95"/>
      <c r="EP142" s="95"/>
      <c r="EQ142" s="95"/>
      <c r="ER142" s="95"/>
      <c r="ES142" s="95"/>
      <c r="ET142" s="95"/>
      <c r="EU142" s="95"/>
      <c r="EV142" s="95"/>
      <c r="EW142" s="95"/>
      <c r="EX142" s="95"/>
      <c r="EY142" s="95"/>
      <c r="EZ142" s="95"/>
      <c r="FA142" s="95"/>
      <c r="FB142" s="95"/>
      <c r="FC142" s="95"/>
      <c r="FD142" s="95"/>
      <c r="FE142" s="95"/>
      <c r="FF142" s="95"/>
      <c r="FG142" s="95"/>
      <c r="FH142" s="95"/>
      <c r="FI142" s="95"/>
      <c r="FJ142" s="95"/>
      <c r="FK142" s="95"/>
      <c r="FL142" s="95"/>
      <c r="FM142" s="95"/>
      <c r="FN142" s="95"/>
      <c r="FO142" s="95"/>
      <c r="FP142" s="95"/>
      <c r="FQ142" s="95"/>
      <c r="FR142" s="95"/>
      <c r="FS142" s="95"/>
      <c r="FT142" s="95"/>
      <c r="FU142" s="95"/>
      <c r="FV142" s="95"/>
      <c r="FW142" s="95"/>
      <c r="FX142" s="95"/>
      <c r="FY142" s="95"/>
      <c r="FZ142" s="95"/>
      <c r="GA142" s="95"/>
      <c r="GB142" s="95"/>
      <c r="GC142" s="95"/>
      <c r="GD142" s="95"/>
      <c r="GE142" s="95"/>
      <c r="GF142" s="95"/>
      <c r="GG142" s="95"/>
      <c r="GH142" s="95"/>
      <c r="GI142" s="95"/>
      <c r="GJ142" s="95"/>
      <c r="GK142" s="95"/>
      <c r="GL142" s="95"/>
      <c r="GM142" s="95"/>
      <c r="GN142" s="95"/>
      <c r="GO142" s="95"/>
      <c r="GP142" s="95"/>
      <c r="GQ142" s="95"/>
      <c r="GR142" s="95"/>
      <c r="GS142" s="95"/>
      <c r="GT142" s="95"/>
      <c r="GU142" s="95"/>
      <c r="GV142" s="95"/>
      <c r="GW142" s="95"/>
      <c r="GX142" s="95"/>
      <c r="GY142" s="95"/>
      <c r="GZ142" s="95"/>
      <c r="HA142" s="95"/>
      <c r="HB142" s="95"/>
      <c r="HC142" s="95"/>
      <c r="HD142" s="95"/>
      <c r="HE142" s="95"/>
      <c r="HF142" s="95"/>
      <c r="HG142" s="95"/>
      <c r="HH142" s="95"/>
      <c r="HI142" s="95"/>
      <c r="HJ142" s="95"/>
      <c r="HK142" s="95"/>
      <c r="HL142" s="95"/>
      <c r="HM142" s="95"/>
      <c r="HN142" s="95"/>
      <c r="HO142" s="95"/>
      <c r="HP142" s="95"/>
      <c r="HQ142" s="95"/>
      <c r="HR142" s="95"/>
      <c r="HS142" s="95"/>
      <c r="HT142" s="95"/>
      <c r="HU142" s="95"/>
      <c r="HV142" s="95"/>
      <c r="HW142" s="95"/>
      <c r="HX142" s="95"/>
      <c r="HY142" s="95"/>
      <c r="HZ142" s="95"/>
      <c r="IA142" s="95"/>
      <c r="IB142" s="95"/>
      <c r="IC142" s="95"/>
      <c r="ID142" s="95"/>
      <c r="IE142" s="95"/>
      <c r="IF142" s="95"/>
      <c r="IG142" s="95"/>
      <c r="IH142" s="95"/>
      <c r="II142" s="95"/>
      <c r="IJ142" s="95"/>
      <c r="IK142" s="95"/>
      <c r="IL142" s="95"/>
      <c r="IM142" s="95"/>
      <c r="IN142" s="95"/>
      <c r="IO142" s="95"/>
      <c r="IP142" s="95"/>
      <c r="IQ142" s="95"/>
      <c r="IR142" s="95"/>
      <c r="IS142" s="95"/>
      <c r="IT142" s="95"/>
      <c r="IU142" s="95"/>
    </row>
    <row r="143" spans="1:255">
      <c r="A143" s="1289"/>
      <c r="B143" s="1290" t="s">
        <v>3153</v>
      </c>
      <c r="C143" s="1290" t="s">
        <v>3153</v>
      </c>
      <c r="D143" s="1290" t="s">
        <v>3153</v>
      </c>
      <c r="E143" s="1326" t="s">
        <v>4309</v>
      </c>
      <c r="F143" s="1196" t="s">
        <v>4310</v>
      </c>
      <c r="G143" s="1327"/>
      <c r="H143" s="1290" t="s">
        <v>3154</v>
      </c>
      <c r="I143" s="1290" t="s">
        <v>3155</v>
      </c>
      <c r="J143" s="1290" t="s">
        <v>4349</v>
      </c>
      <c r="K143" s="1324" t="s">
        <v>4313</v>
      </c>
      <c r="L143" s="1324" t="s">
        <v>4313</v>
      </c>
      <c r="M143" s="1326" t="s">
        <v>339</v>
      </c>
      <c r="N143" s="1196" t="s">
        <v>4314</v>
      </c>
      <c r="O143" s="1327"/>
      <c r="P143" s="1290" t="s">
        <v>4315</v>
      </c>
      <c r="Q143" s="1290" t="s">
        <v>4316</v>
      </c>
      <c r="R143" s="1290" t="s">
        <v>3156</v>
      </c>
      <c r="S143" s="1326" t="s">
        <v>339</v>
      </c>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5"/>
      <c r="BL143" s="9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c r="CI143" s="95"/>
      <c r="CJ143" s="95"/>
      <c r="CK143" s="95"/>
      <c r="CL143" s="95"/>
      <c r="CM143" s="95"/>
      <c r="CN143" s="95"/>
      <c r="CO143" s="95"/>
      <c r="CP143" s="95"/>
      <c r="CQ143" s="95"/>
      <c r="CR143" s="95"/>
      <c r="CS143" s="95"/>
      <c r="CT143" s="95"/>
      <c r="CU143" s="95"/>
      <c r="CV143" s="95"/>
      <c r="CW143" s="95"/>
      <c r="CX143" s="95"/>
      <c r="CY143" s="95"/>
      <c r="CZ143" s="95"/>
      <c r="DA143" s="95"/>
      <c r="DB143" s="95"/>
      <c r="DC143" s="95"/>
      <c r="DD143" s="95"/>
      <c r="DE143" s="95"/>
      <c r="DF143" s="95"/>
      <c r="DG143" s="95"/>
      <c r="DH143" s="95"/>
      <c r="DI143" s="95"/>
      <c r="DJ143" s="95"/>
      <c r="DK143" s="95"/>
      <c r="DL143" s="95"/>
      <c r="DM143" s="95"/>
      <c r="DN143" s="95"/>
      <c r="DO143" s="95"/>
      <c r="DP143" s="95"/>
      <c r="DQ143" s="95"/>
      <c r="DR143" s="95"/>
      <c r="DS143" s="95"/>
      <c r="DT143" s="95"/>
      <c r="DU143" s="95"/>
      <c r="DV143" s="95"/>
      <c r="DW143" s="95"/>
      <c r="DX143" s="95"/>
      <c r="DY143" s="95"/>
      <c r="DZ143" s="95"/>
      <c r="EA143" s="95"/>
      <c r="EB143" s="95"/>
      <c r="EC143" s="95"/>
      <c r="ED143" s="95"/>
      <c r="EE143" s="95"/>
      <c r="EF143" s="95"/>
      <c r="EG143" s="95"/>
      <c r="EH143" s="95"/>
      <c r="EI143" s="95"/>
      <c r="EJ143" s="95"/>
      <c r="EK143" s="95"/>
      <c r="EL143" s="95"/>
      <c r="EM143" s="95"/>
      <c r="EN143" s="95"/>
      <c r="EO143" s="95"/>
      <c r="EP143" s="95"/>
      <c r="EQ143" s="95"/>
      <c r="ER143" s="95"/>
      <c r="ES143" s="95"/>
      <c r="ET143" s="95"/>
      <c r="EU143" s="95"/>
      <c r="EV143" s="95"/>
      <c r="EW143" s="95"/>
      <c r="EX143" s="95"/>
      <c r="EY143" s="95"/>
      <c r="EZ143" s="95"/>
      <c r="FA143" s="95"/>
      <c r="FB143" s="95"/>
      <c r="FC143" s="95"/>
      <c r="FD143" s="95"/>
      <c r="FE143" s="95"/>
      <c r="FF143" s="95"/>
      <c r="FG143" s="95"/>
      <c r="FH143" s="95"/>
      <c r="FI143" s="95"/>
      <c r="FJ143" s="95"/>
      <c r="FK143" s="95"/>
      <c r="FL143" s="95"/>
      <c r="FM143" s="95"/>
      <c r="FN143" s="95"/>
      <c r="FO143" s="95"/>
      <c r="FP143" s="95"/>
      <c r="FQ143" s="95"/>
      <c r="FR143" s="95"/>
      <c r="FS143" s="95"/>
      <c r="FT143" s="95"/>
      <c r="FU143" s="95"/>
      <c r="FV143" s="95"/>
      <c r="FW143" s="95"/>
      <c r="FX143" s="95"/>
      <c r="FY143" s="95"/>
      <c r="FZ143" s="95"/>
      <c r="GA143" s="95"/>
      <c r="GB143" s="95"/>
      <c r="GC143" s="95"/>
      <c r="GD143" s="95"/>
      <c r="GE143" s="95"/>
      <c r="GF143" s="95"/>
      <c r="GG143" s="95"/>
      <c r="GH143" s="95"/>
      <c r="GI143" s="95"/>
      <c r="GJ143" s="95"/>
      <c r="GK143" s="95"/>
      <c r="GL143" s="95"/>
      <c r="GM143" s="95"/>
      <c r="GN143" s="95"/>
      <c r="GO143" s="95"/>
      <c r="GP143" s="95"/>
      <c r="GQ143" s="95"/>
      <c r="GR143" s="95"/>
      <c r="GS143" s="95"/>
      <c r="GT143" s="95"/>
      <c r="GU143" s="95"/>
      <c r="GV143" s="95"/>
      <c r="GW143" s="95"/>
      <c r="GX143" s="95"/>
      <c r="GY143" s="95"/>
      <c r="GZ143" s="95"/>
      <c r="HA143" s="95"/>
      <c r="HB143" s="95"/>
      <c r="HC143" s="95"/>
      <c r="HD143" s="95"/>
      <c r="HE143" s="95"/>
      <c r="HF143" s="95"/>
      <c r="HG143" s="95"/>
      <c r="HH143" s="95"/>
      <c r="HI143" s="95"/>
      <c r="HJ143" s="95"/>
      <c r="HK143" s="95"/>
      <c r="HL143" s="95"/>
      <c r="HM143" s="95"/>
      <c r="HN143" s="95"/>
      <c r="HO143" s="95"/>
      <c r="HP143" s="95"/>
      <c r="HQ143" s="95"/>
      <c r="HR143" s="95"/>
      <c r="HS143" s="95"/>
      <c r="HT143" s="95"/>
      <c r="HU143" s="95"/>
      <c r="HV143" s="95"/>
      <c r="HW143" s="95"/>
      <c r="HX143" s="95"/>
      <c r="HY143" s="95"/>
      <c r="HZ143" s="95"/>
      <c r="IA143" s="95"/>
      <c r="IB143" s="95"/>
      <c r="IC143" s="95"/>
      <c r="ID143" s="95"/>
      <c r="IE143" s="95"/>
      <c r="IF143" s="95"/>
      <c r="IG143" s="95"/>
      <c r="IH143" s="95"/>
      <c r="II143" s="95"/>
      <c r="IJ143" s="95"/>
      <c r="IK143" s="95"/>
      <c r="IL143" s="95"/>
      <c r="IM143" s="95"/>
      <c r="IN143" s="95"/>
      <c r="IO143" s="95"/>
      <c r="IP143" s="95"/>
      <c r="IQ143" s="95"/>
      <c r="IR143" s="95"/>
      <c r="IS143" s="95"/>
      <c r="IT143" s="95"/>
      <c r="IU143" s="95"/>
    </row>
    <row r="144" spans="1:255">
      <c r="A144" s="1291" t="s">
        <v>339</v>
      </c>
      <c r="B144" s="1290" t="s">
        <v>3157</v>
      </c>
      <c r="C144" s="1290" t="s">
        <v>3157</v>
      </c>
      <c r="D144" s="1290" t="s">
        <v>3157</v>
      </c>
      <c r="E144" s="1326" t="s">
        <v>4319</v>
      </c>
      <c r="F144" s="1196" t="s">
        <v>4320</v>
      </c>
      <c r="G144" s="1327"/>
      <c r="H144" s="1290" t="s">
        <v>3158</v>
      </c>
      <c r="I144" s="1290" t="s">
        <v>3158</v>
      </c>
      <c r="J144" s="1290" t="s">
        <v>3159</v>
      </c>
      <c r="K144" s="1290" t="s">
        <v>3160</v>
      </c>
      <c r="L144" s="1290" t="s">
        <v>4357</v>
      </c>
      <c r="M144" s="1326" t="s">
        <v>342</v>
      </c>
      <c r="N144" s="1196" t="s">
        <v>4325</v>
      </c>
      <c r="O144" s="1327"/>
      <c r="P144" s="1290" t="s">
        <v>4325</v>
      </c>
      <c r="Q144" s="1290" t="s">
        <v>4325</v>
      </c>
      <c r="R144" s="1290" t="s">
        <v>3161</v>
      </c>
      <c r="S144" s="1326" t="s">
        <v>342</v>
      </c>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c r="CK144" s="95"/>
      <c r="CL144" s="95"/>
      <c r="CM144" s="95"/>
      <c r="CN144" s="95"/>
      <c r="CO144" s="95"/>
      <c r="CP144" s="95"/>
      <c r="CQ144" s="95"/>
      <c r="CR144" s="95"/>
      <c r="CS144" s="95"/>
      <c r="CT144" s="95"/>
      <c r="CU144" s="95"/>
      <c r="CV144" s="95"/>
      <c r="CW144" s="95"/>
      <c r="CX144" s="95"/>
      <c r="CY144" s="95"/>
      <c r="CZ144" s="95"/>
      <c r="DA144" s="95"/>
      <c r="DB144" s="95"/>
      <c r="DC144" s="95"/>
      <c r="DD144" s="95"/>
      <c r="DE144" s="95"/>
      <c r="DF144" s="95"/>
      <c r="DG144" s="95"/>
      <c r="DH144" s="95"/>
      <c r="DI144" s="95"/>
      <c r="DJ144" s="95"/>
      <c r="DK144" s="95"/>
      <c r="DL144" s="95"/>
      <c r="DM144" s="95"/>
      <c r="DN144" s="95"/>
      <c r="DO144" s="95"/>
      <c r="DP144" s="95"/>
      <c r="DQ144" s="95"/>
      <c r="DR144" s="95"/>
      <c r="DS144" s="95"/>
      <c r="DT144" s="95"/>
      <c r="DU144" s="95"/>
      <c r="DV144" s="95"/>
      <c r="DW144" s="95"/>
      <c r="DX144" s="95"/>
      <c r="DY144" s="95"/>
      <c r="DZ144" s="95"/>
      <c r="EA144" s="95"/>
      <c r="EB144" s="95"/>
      <c r="EC144" s="95"/>
      <c r="ED144" s="95"/>
      <c r="EE144" s="95"/>
      <c r="EF144" s="95"/>
      <c r="EG144" s="95"/>
      <c r="EH144" s="95"/>
      <c r="EI144" s="95"/>
      <c r="EJ144" s="95"/>
      <c r="EK144" s="95"/>
      <c r="EL144" s="95"/>
      <c r="EM144" s="95"/>
      <c r="EN144" s="95"/>
      <c r="EO144" s="95"/>
      <c r="EP144" s="95"/>
      <c r="EQ144" s="95"/>
      <c r="ER144" s="95"/>
      <c r="ES144" s="95"/>
      <c r="ET144" s="95"/>
      <c r="EU144" s="95"/>
      <c r="EV144" s="95"/>
      <c r="EW144" s="95"/>
      <c r="EX144" s="95"/>
      <c r="EY144" s="95"/>
      <c r="EZ144" s="95"/>
      <c r="FA144" s="95"/>
      <c r="FB144" s="95"/>
      <c r="FC144" s="95"/>
      <c r="FD144" s="95"/>
      <c r="FE144" s="95"/>
      <c r="FF144" s="95"/>
      <c r="FG144" s="95"/>
      <c r="FH144" s="95"/>
      <c r="FI144" s="95"/>
      <c r="FJ144" s="95"/>
      <c r="FK144" s="95"/>
      <c r="FL144" s="95"/>
      <c r="FM144" s="95"/>
      <c r="FN144" s="95"/>
      <c r="FO144" s="95"/>
      <c r="FP144" s="95"/>
      <c r="FQ144" s="95"/>
      <c r="FR144" s="95"/>
      <c r="FS144" s="95"/>
      <c r="FT144" s="95"/>
      <c r="FU144" s="95"/>
      <c r="FV144" s="95"/>
      <c r="FW144" s="95"/>
      <c r="FX144" s="95"/>
      <c r="FY144" s="95"/>
      <c r="FZ144" s="95"/>
      <c r="GA144" s="95"/>
      <c r="GB144" s="95"/>
      <c r="GC144" s="95"/>
      <c r="GD144" s="95"/>
      <c r="GE144" s="95"/>
      <c r="GF144" s="95"/>
      <c r="GG144" s="95"/>
      <c r="GH144" s="95"/>
      <c r="GI144" s="95"/>
      <c r="GJ144" s="95"/>
      <c r="GK144" s="95"/>
      <c r="GL144" s="95"/>
      <c r="GM144" s="95"/>
      <c r="GN144" s="95"/>
      <c r="GO144" s="95"/>
      <c r="GP144" s="95"/>
      <c r="GQ144" s="95"/>
      <c r="GR144" s="95"/>
      <c r="GS144" s="95"/>
      <c r="GT144" s="95"/>
      <c r="GU144" s="95"/>
      <c r="GV144" s="95"/>
      <c r="GW144" s="95"/>
      <c r="GX144" s="95"/>
      <c r="GY144" s="95"/>
      <c r="GZ144" s="95"/>
      <c r="HA144" s="95"/>
      <c r="HB144" s="95"/>
      <c r="HC144" s="95"/>
      <c r="HD144" s="95"/>
      <c r="HE144" s="95"/>
      <c r="HF144" s="95"/>
      <c r="HG144" s="95"/>
      <c r="HH144" s="95"/>
      <c r="HI144" s="95"/>
      <c r="HJ144" s="95"/>
      <c r="HK144" s="95"/>
      <c r="HL144" s="95"/>
      <c r="HM144" s="95"/>
      <c r="HN144" s="95"/>
      <c r="HO144" s="95"/>
      <c r="HP144" s="95"/>
      <c r="HQ144" s="95"/>
      <c r="HR144" s="95"/>
      <c r="HS144" s="95"/>
      <c r="HT144" s="95"/>
      <c r="HU144" s="95"/>
      <c r="HV144" s="95"/>
      <c r="HW144" s="95"/>
      <c r="HX144" s="95"/>
      <c r="HY144" s="95"/>
      <c r="HZ144" s="95"/>
      <c r="IA144" s="95"/>
      <c r="IB144" s="95"/>
      <c r="IC144" s="95"/>
      <c r="ID144" s="95"/>
      <c r="IE144" s="95"/>
      <c r="IF144" s="95"/>
      <c r="IG144" s="95"/>
      <c r="IH144" s="95"/>
      <c r="II144" s="95"/>
      <c r="IJ144" s="95"/>
      <c r="IK144" s="95"/>
      <c r="IL144" s="95"/>
      <c r="IM144" s="95"/>
      <c r="IN144" s="95"/>
      <c r="IO144" s="95"/>
      <c r="IP144" s="95"/>
      <c r="IQ144" s="95"/>
      <c r="IR144" s="95"/>
      <c r="IS144" s="95"/>
      <c r="IT144" s="95"/>
      <c r="IU144" s="95"/>
    </row>
    <row r="145" spans="1:255">
      <c r="A145" s="1276" t="s">
        <v>342</v>
      </c>
      <c r="B145" s="1282" t="s">
        <v>2004</v>
      </c>
      <c r="C145" s="1282" t="s">
        <v>2005</v>
      </c>
      <c r="D145" s="1282" t="s">
        <v>2006</v>
      </c>
      <c r="E145" s="1313" t="s">
        <v>2007</v>
      </c>
      <c r="F145" s="1211" t="s">
        <v>959</v>
      </c>
      <c r="G145" s="1328"/>
      <c r="H145" s="1282" t="s">
        <v>960</v>
      </c>
      <c r="I145" s="1282" t="s">
        <v>961</v>
      </c>
      <c r="J145" s="1282" t="s">
        <v>962</v>
      </c>
      <c r="K145" s="1282" t="s">
        <v>963</v>
      </c>
      <c r="L145" s="1282" t="s">
        <v>964</v>
      </c>
      <c r="M145" s="1313"/>
      <c r="N145" s="1211" t="s">
        <v>965</v>
      </c>
      <c r="O145" s="1328"/>
      <c r="P145" s="1282" t="s">
        <v>966</v>
      </c>
      <c r="Q145" s="1282" t="s">
        <v>3034</v>
      </c>
      <c r="R145" s="1282" t="s">
        <v>3035</v>
      </c>
      <c r="S145" s="1313"/>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c r="BJ145" s="95"/>
      <c r="BK145" s="95"/>
      <c r="BL145" s="9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c r="CI145" s="95"/>
      <c r="CJ145" s="95"/>
      <c r="CK145" s="95"/>
      <c r="CL145" s="95"/>
      <c r="CM145" s="95"/>
      <c r="CN145" s="95"/>
      <c r="CO145" s="95"/>
      <c r="CP145" s="95"/>
      <c r="CQ145" s="95"/>
      <c r="CR145" s="95"/>
      <c r="CS145" s="95"/>
      <c r="CT145" s="95"/>
      <c r="CU145" s="95"/>
      <c r="CV145" s="95"/>
      <c r="CW145" s="95"/>
      <c r="CX145" s="95"/>
      <c r="CY145" s="95"/>
      <c r="CZ145" s="95"/>
      <c r="DA145" s="95"/>
      <c r="DB145" s="95"/>
      <c r="DC145" s="95"/>
      <c r="DD145" s="95"/>
      <c r="DE145" s="95"/>
      <c r="DF145" s="95"/>
      <c r="DG145" s="95"/>
      <c r="DH145" s="95"/>
      <c r="DI145" s="95"/>
      <c r="DJ145" s="95"/>
      <c r="DK145" s="95"/>
      <c r="DL145" s="95"/>
      <c r="DM145" s="95"/>
      <c r="DN145" s="95"/>
      <c r="DO145" s="95"/>
      <c r="DP145" s="95"/>
      <c r="DQ145" s="95"/>
      <c r="DR145" s="95"/>
      <c r="DS145" s="95"/>
      <c r="DT145" s="95"/>
      <c r="DU145" s="95"/>
      <c r="DV145" s="95"/>
      <c r="DW145" s="95"/>
      <c r="DX145" s="95"/>
      <c r="DY145" s="95"/>
      <c r="DZ145" s="95"/>
      <c r="EA145" s="95"/>
      <c r="EB145" s="95"/>
      <c r="EC145" s="95"/>
      <c r="ED145" s="95"/>
      <c r="EE145" s="95"/>
      <c r="EF145" s="95"/>
      <c r="EG145" s="95"/>
      <c r="EH145" s="95"/>
      <c r="EI145" s="95"/>
      <c r="EJ145" s="95"/>
      <c r="EK145" s="95"/>
      <c r="EL145" s="95"/>
      <c r="EM145" s="95"/>
      <c r="EN145" s="95"/>
      <c r="EO145" s="95"/>
      <c r="EP145" s="95"/>
      <c r="EQ145" s="95"/>
      <c r="ER145" s="95"/>
      <c r="ES145" s="95"/>
      <c r="ET145" s="95"/>
      <c r="EU145" s="95"/>
      <c r="EV145" s="95"/>
      <c r="EW145" s="95"/>
      <c r="EX145" s="95"/>
      <c r="EY145" s="95"/>
      <c r="EZ145" s="95"/>
      <c r="FA145" s="95"/>
      <c r="FB145" s="95"/>
      <c r="FC145" s="95"/>
      <c r="FD145" s="95"/>
      <c r="FE145" s="95"/>
      <c r="FF145" s="95"/>
      <c r="FG145" s="95"/>
      <c r="FH145" s="95"/>
      <c r="FI145" s="95"/>
      <c r="FJ145" s="95"/>
      <c r="FK145" s="95"/>
      <c r="FL145" s="95"/>
      <c r="FM145" s="95"/>
      <c r="FN145" s="95"/>
      <c r="FO145" s="95"/>
      <c r="FP145" s="95"/>
      <c r="FQ145" s="95"/>
      <c r="FR145" s="95"/>
      <c r="FS145" s="95"/>
      <c r="FT145" s="95"/>
      <c r="FU145" s="95"/>
      <c r="FV145" s="95"/>
      <c r="FW145" s="95"/>
      <c r="FX145" s="95"/>
      <c r="FY145" s="95"/>
      <c r="FZ145" s="95"/>
      <c r="GA145" s="95"/>
      <c r="GB145" s="95"/>
      <c r="GC145" s="95"/>
      <c r="GD145" s="95"/>
      <c r="GE145" s="95"/>
      <c r="GF145" s="95"/>
      <c r="GG145" s="95"/>
      <c r="GH145" s="95"/>
      <c r="GI145" s="95"/>
      <c r="GJ145" s="95"/>
      <c r="GK145" s="95"/>
      <c r="GL145" s="95"/>
      <c r="GM145" s="95"/>
      <c r="GN145" s="95"/>
      <c r="GO145" s="95"/>
      <c r="GP145" s="95"/>
      <c r="GQ145" s="95"/>
      <c r="GR145" s="95"/>
      <c r="GS145" s="95"/>
      <c r="GT145" s="95"/>
      <c r="GU145" s="95"/>
      <c r="GV145" s="95"/>
      <c r="GW145" s="95"/>
      <c r="GX145" s="95"/>
      <c r="GY145" s="95"/>
      <c r="GZ145" s="95"/>
      <c r="HA145" s="95"/>
      <c r="HB145" s="95"/>
      <c r="HC145" s="95"/>
      <c r="HD145" s="95"/>
      <c r="HE145" s="95"/>
      <c r="HF145" s="95"/>
      <c r="HG145" s="95"/>
      <c r="HH145" s="95"/>
      <c r="HI145" s="95"/>
      <c r="HJ145" s="95"/>
      <c r="HK145" s="95"/>
      <c r="HL145" s="95"/>
      <c r="HM145" s="95"/>
      <c r="HN145" s="95"/>
      <c r="HO145" s="95"/>
      <c r="HP145" s="95"/>
      <c r="HQ145" s="95"/>
      <c r="HR145" s="95"/>
      <c r="HS145" s="95"/>
      <c r="HT145" s="95"/>
      <c r="HU145" s="95"/>
      <c r="HV145" s="95"/>
      <c r="HW145" s="95"/>
      <c r="HX145" s="95"/>
      <c r="HY145" s="95"/>
      <c r="HZ145" s="95"/>
      <c r="IA145" s="95"/>
      <c r="IB145" s="95"/>
      <c r="IC145" s="95"/>
      <c r="ID145" s="95"/>
      <c r="IE145" s="95"/>
      <c r="IF145" s="95"/>
      <c r="IG145" s="95"/>
      <c r="IH145" s="95"/>
      <c r="II145" s="95"/>
      <c r="IJ145" s="95"/>
      <c r="IK145" s="95"/>
      <c r="IL145" s="95"/>
      <c r="IM145" s="95"/>
      <c r="IN145" s="95"/>
      <c r="IO145" s="95"/>
      <c r="IP145" s="95"/>
      <c r="IQ145" s="95"/>
      <c r="IR145" s="95"/>
      <c r="IS145" s="95"/>
      <c r="IT145" s="95"/>
      <c r="IU145" s="95"/>
    </row>
    <row r="146" spans="1:255">
      <c r="A146" s="1276" t="s">
        <v>3162</v>
      </c>
      <c r="B146" s="1193"/>
      <c r="C146" s="1193"/>
      <c r="D146" s="1193"/>
      <c r="E146" s="875"/>
      <c r="F146" s="1192"/>
      <c r="G146" s="1193"/>
      <c r="H146" s="1193"/>
      <c r="I146" s="1193"/>
      <c r="J146" s="1193"/>
      <c r="K146" s="1277"/>
      <c r="L146" s="1277"/>
      <c r="M146" s="936" t="s">
        <v>3162</v>
      </c>
      <c r="N146" s="1192"/>
      <c r="O146" s="1278"/>
      <c r="P146" s="1278"/>
      <c r="Q146" s="1278"/>
      <c r="R146" s="1278">
        <f t="shared" ref="R146:R209" si="2">SUM(O146:Q146)</f>
        <v>0</v>
      </c>
      <c r="S146" s="936" t="s">
        <v>3162</v>
      </c>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c r="CI146" s="95"/>
      <c r="CJ146" s="95"/>
      <c r="CK146" s="95"/>
      <c r="CL146" s="95"/>
      <c r="CM146" s="95"/>
      <c r="CN146" s="95"/>
      <c r="CO146" s="95"/>
      <c r="CP146" s="95"/>
      <c r="CQ146" s="95"/>
      <c r="CR146" s="95"/>
      <c r="CS146" s="95"/>
      <c r="CT146" s="95"/>
      <c r="CU146" s="95"/>
      <c r="CV146" s="95"/>
      <c r="CW146" s="95"/>
      <c r="CX146" s="95"/>
      <c r="CY146" s="95"/>
      <c r="CZ146" s="95"/>
      <c r="DA146" s="95"/>
      <c r="DB146" s="95"/>
      <c r="DC146" s="95"/>
      <c r="DD146" s="95"/>
      <c r="DE146" s="95"/>
      <c r="DF146" s="95"/>
      <c r="DG146" s="95"/>
      <c r="DH146" s="95"/>
      <c r="DI146" s="95"/>
      <c r="DJ146" s="95"/>
      <c r="DK146" s="95"/>
      <c r="DL146" s="95"/>
      <c r="DM146" s="95"/>
      <c r="DN146" s="95"/>
      <c r="DO146" s="95"/>
      <c r="DP146" s="95"/>
      <c r="DQ146" s="95"/>
      <c r="DR146" s="95"/>
      <c r="DS146" s="95"/>
      <c r="DT146" s="95"/>
      <c r="DU146" s="95"/>
      <c r="DV146" s="95"/>
      <c r="DW146" s="95"/>
      <c r="DX146" s="95"/>
      <c r="DY146" s="95"/>
      <c r="DZ146" s="95"/>
      <c r="EA146" s="95"/>
      <c r="EB146" s="95"/>
      <c r="EC146" s="95"/>
      <c r="ED146" s="95"/>
      <c r="EE146" s="95"/>
      <c r="EF146" s="95"/>
      <c r="EG146" s="95"/>
      <c r="EH146" s="95"/>
      <c r="EI146" s="95"/>
      <c r="EJ146" s="95"/>
      <c r="EK146" s="95"/>
      <c r="EL146" s="95"/>
      <c r="EM146" s="95"/>
      <c r="EN146" s="95"/>
      <c r="EO146" s="95"/>
      <c r="EP146" s="95"/>
      <c r="EQ146" s="95"/>
      <c r="ER146" s="95"/>
      <c r="ES146" s="95"/>
      <c r="ET146" s="95"/>
      <c r="EU146" s="95"/>
      <c r="EV146" s="95"/>
      <c r="EW146" s="95"/>
      <c r="EX146" s="95"/>
      <c r="EY146" s="95"/>
      <c r="EZ146" s="95"/>
      <c r="FA146" s="95"/>
      <c r="FB146" s="95"/>
      <c r="FC146" s="95"/>
      <c r="FD146" s="95"/>
      <c r="FE146" s="95"/>
      <c r="FF146" s="95"/>
      <c r="FG146" s="95"/>
      <c r="FH146" s="95"/>
      <c r="FI146" s="95"/>
      <c r="FJ146" s="95"/>
      <c r="FK146" s="95"/>
      <c r="FL146" s="95"/>
      <c r="FM146" s="95"/>
      <c r="FN146" s="95"/>
      <c r="FO146" s="95"/>
      <c r="FP146" s="95"/>
      <c r="FQ146" s="95"/>
      <c r="FR146" s="95"/>
      <c r="FS146" s="95"/>
      <c r="FT146" s="95"/>
      <c r="FU146" s="95"/>
      <c r="FV146" s="95"/>
      <c r="FW146" s="95"/>
      <c r="FX146" s="95"/>
      <c r="FY146" s="95"/>
      <c r="FZ146" s="95"/>
      <c r="GA146" s="95"/>
      <c r="GB146" s="95"/>
      <c r="GC146" s="95"/>
      <c r="GD146" s="95"/>
      <c r="GE146" s="95"/>
      <c r="GF146" s="95"/>
      <c r="GG146" s="95"/>
      <c r="GH146" s="95"/>
      <c r="GI146" s="95"/>
      <c r="GJ146" s="95"/>
      <c r="GK146" s="95"/>
      <c r="GL146" s="95"/>
      <c r="GM146" s="95"/>
      <c r="GN146" s="95"/>
      <c r="GO146" s="95"/>
      <c r="GP146" s="95"/>
      <c r="GQ146" s="95"/>
      <c r="GR146" s="95"/>
      <c r="GS146" s="95"/>
      <c r="GT146" s="95"/>
      <c r="GU146" s="95"/>
      <c r="GV146" s="95"/>
      <c r="GW146" s="95"/>
      <c r="GX146" s="95"/>
      <c r="GY146" s="95"/>
      <c r="GZ146" s="95"/>
      <c r="HA146" s="95"/>
      <c r="HB146" s="95"/>
      <c r="HC146" s="95"/>
      <c r="HD146" s="95"/>
      <c r="HE146" s="95"/>
      <c r="HF146" s="95"/>
      <c r="HG146" s="95"/>
      <c r="HH146" s="95"/>
      <c r="HI146" s="95"/>
      <c r="HJ146" s="95"/>
      <c r="HK146" s="95"/>
      <c r="HL146" s="95"/>
      <c r="HM146" s="95"/>
      <c r="HN146" s="95"/>
      <c r="HO146" s="95"/>
      <c r="HP146" s="95"/>
      <c r="HQ146" s="95"/>
      <c r="HR146" s="95"/>
      <c r="HS146" s="95"/>
      <c r="HT146" s="95"/>
      <c r="HU146" s="95"/>
      <c r="HV146" s="95"/>
      <c r="HW146" s="95"/>
      <c r="HX146" s="95"/>
      <c r="HY146" s="95"/>
      <c r="HZ146" s="95"/>
      <c r="IA146" s="95"/>
      <c r="IB146" s="95"/>
      <c r="IC146" s="95"/>
      <c r="ID146" s="95"/>
      <c r="IE146" s="95"/>
      <c r="IF146" s="95"/>
      <c r="IG146" s="95"/>
      <c r="IH146" s="95"/>
      <c r="II146" s="95"/>
      <c r="IJ146" s="95"/>
      <c r="IK146" s="95"/>
      <c r="IL146" s="95"/>
      <c r="IM146" s="95"/>
      <c r="IN146" s="95"/>
      <c r="IO146" s="95"/>
      <c r="IP146" s="95"/>
      <c r="IQ146" s="95"/>
      <c r="IR146" s="95"/>
      <c r="IS146" s="95"/>
      <c r="IT146" s="95"/>
      <c r="IU146" s="95"/>
    </row>
    <row r="147" spans="1:255">
      <c r="A147" s="1276" t="s">
        <v>3163</v>
      </c>
      <c r="B147" s="1193"/>
      <c r="C147" s="1193"/>
      <c r="D147" s="1193"/>
      <c r="E147" s="875"/>
      <c r="F147" s="1192"/>
      <c r="G147" s="1193"/>
      <c r="H147" s="1193"/>
      <c r="I147" s="1193"/>
      <c r="J147" s="1193"/>
      <c r="K147" s="1277"/>
      <c r="L147" s="1277"/>
      <c r="M147" s="936" t="s">
        <v>3163</v>
      </c>
      <c r="N147" s="1192" t="s">
        <v>2174</v>
      </c>
      <c r="O147" s="1277"/>
      <c r="P147" s="1277"/>
      <c r="Q147" s="1277"/>
      <c r="R147" s="1277">
        <f t="shared" si="2"/>
        <v>0</v>
      </c>
      <c r="S147" s="936" t="s">
        <v>3163</v>
      </c>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c r="CI147" s="95"/>
      <c r="CJ147" s="95"/>
      <c r="CK147" s="95"/>
      <c r="CL147" s="95"/>
      <c r="CM147" s="95"/>
      <c r="CN147" s="95"/>
      <c r="CO147" s="95"/>
      <c r="CP147" s="95"/>
      <c r="CQ147" s="95"/>
      <c r="CR147" s="95"/>
      <c r="CS147" s="95"/>
      <c r="CT147" s="95"/>
      <c r="CU147" s="95"/>
      <c r="CV147" s="95"/>
      <c r="CW147" s="95"/>
      <c r="CX147" s="95"/>
      <c r="CY147" s="95"/>
      <c r="CZ147" s="95"/>
      <c r="DA147" s="95"/>
      <c r="DB147" s="95"/>
      <c r="DC147" s="95"/>
      <c r="DD147" s="95"/>
      <c r="DE147" s="95"/>
      <c r="DF147" s="95"/>
      <c r="DG147" s="95"/>
      <c r="DH147" s="95"/>
      <c r="DI147" s="95"/>
      <c r="DJ147" s="95"/>
      <c r="DK147" s="95"/>
      <c r="DL147" s="95"/>
      <c r="DM147" s="95"/>
      <c r="DN147" s="95"/>
      <c r="DO147" s="95"/>
      <c r="DP147" s="95"/>
      <c r="DQ147" s="95"/>
      <c r="DR147" s="95"/>
      <c r="DS147" s="95"/>
      <c r="DT147" s="95"/>
      <c r="DU147" s="95"/>
      <c r="DV147" s="95"/>
      <c r="DW147" s="95"/>
      <c r="DX147" s="95"/>
      <c r="DY147" s="95"/>
      <c r="DZ147" s="95"/>
      <c r="EA147" s="95"/>
      <c r="EB147" s="95"/>
      <c r="EC147" s="95"/>
      <c r="ED147" s="95"/>
      <c r="EE147" s="95"/>
      <c r="EF147" s="95"/>
      <c r="EG147" s="95"/>
      <c r="EH147" s="95"/>
      <c r="EI147" s="95"/>
      <c r="EJ147" s="95"/>
      <c r="EK147" s="95"/>
      <c r="EL147" s="95"/>
      <c r="EM147" s="95"/>
      <c r="EN147" s="95"/>
      <c r="EO147" s="95"/>
      <c r="EP147" s="95"/>
      <c r="EQ147" s="95"/>
      <c r="ER147" s="95"/>
      <c r="ES147" s="95"/>
      <c r="ET147" s="95"/>
      <c r="EU147" s="95"/>
      <c r="EV147" s="95"/>
      <c r="EW147" s="95"/>
      <c r="EX147" s="95"/>
      <c r="EY147" s="95"/>
      <c r="EZ147" s="95"/>
      <c r="FA147" s="95"/>
      <c r="FB147" s="95"/>
      <c r="FC147" s="95"/>
      <c r="FD147" s="95"/>
      <c r="FE147" s="95"/>
      <c r="FF147" s="95"/>
      <c r="FG147" s="95"/>
      <c r="FH147" s="95"/>
      <c r="FI147" s="95"/>
      <c r="FJ147" s="95"/>
      <c r="FK147" s="95"/>
      <c r="FL147" s="95"/>
      <c r="FM147" s="95"/>
      <c r="FN147" s="95"/>
      <c r="FO147" s="95"/>
      <c r="FP147" s="95"/>
      <c r="FQ147" s="95"/>
      <c r="FR147" s="95"/>
      <c r="FS147" s="95"/>
      <c r="FT147" s="95"/>
      <c r="FU147" s="95"/>
      <c r="FV147" s="95"/>
      <c r="FW147" s="95"/>
      <c r="FX147" s="95"/>
      <c r="FY147" s="95"/>
      <c r="FZ147" s="95"/>
      <c r="GA147" s="95"/>
      <c r="GB147" s="95"/>
      <c r="GC147" s="95"/>
      <c r="GD147" s="95"/>
      <c r="GE147" s="95"/>
      <c r="GF147" s="95"/>
      <c r="GG147" s="95"/>
      <c r="GH147" s="95"/>
      <c r="GI147" s="95"/>
      <c r="GJ147" s="95"/>
      <c r="GK147" s="95"/>
      <c r="GL147" s="95"/>
      <c r="GM147" s="95"/>
      <c r="GN147" s="95"/>
      <c r="GO147" s="95"/>
      <c r="GP147" s="95"/>
      <c r="GQ147" s="95"/>
      <c r="GR147" s="95"/>
      <c r="GS147" s="95"/>
      <c r="GT147" s="95"/>
      <c r="GU147" s="95"/>
      <c r="GV147" s="95"/>
      <c r="GW147" s="95"/>
      <c r="GX147" s="95"/>
      <c r="GY147" s="95"/>
      <c r="GZ147" s="95"/>
      <c r="HA147" s="95"/>
      <c r="HB147" s="95"/>
      <c r="HC147" s="95"/>
      <c r="HD147" s="95"/>
      <c r="HE147" s="95"/>
      <c r="HF147" s="95"/>
      <c r="HG147" s="95"/>
      <c r="HH147" s="95"/>
      <c r="HI147" s="95"/>
      <c r="HJ147" s="95"/>
      <c r="HK147" s="95"/>
      <c r="HL147" s="95"/>
      <c r="HM147" s="95"/>
      <c r="HN147" s="95"/>
      <c r="HO147" s="95"/>
      <c r="HP147" s="95"/>
      <c r="HQ147" s="95"/>
      <c r="HR147" s="95"/>
      <c r="HS147" s="95"/>
      <c r="HT147" s="95"/>
      <c r="HU147" s="95"/>
      <c r="HV147" s="95"/>
      <c r="HW147" s="95"/>
      <c r="HX147" s="95"/>
      <c r="HY147" s="95"/>
      <c r="HZ147" s="95"/>
      <c r="IA147" s="95"/>
      <c r="IB147" s="95"/>
      <c r="IC147" s="95"/>
      <c r="ID147" s="95"/>
      <c r="IE147" s="95"/>
      <c r="IF147" s="95"/>
      <c r="IG147" s="95"/>
      <c r="IH147" s="95"/>
      <c r="II147" s="95"/>
      <c r="IJ147" s="95"/>
      <c r="IK147" s="95"/>
      <c r="IL147" s="95"/>
      <c r="IM147" s="95"/>
      <c r="IN147" s="95"/>
      <c r="IO147" s="95"/>
      <c r="IP147" s="95"/>
      <c r="IQ147" s="95"/>
      <c r="IR147" s="95"/>
      <c r="IS147" s="95"/>
      <c r="IT147" s="95"/>
      <c r="IU147" s="95"/>
    </row>
    <row r="148" spans="1:255">
      <c r="A148" s="1276" t="s">
        <v>3164</v>
      </c>
      <c r="B148" s="1193"/>
      <c r="C148" s="1193"/>
      <c r="D148" s="1193"/>
      <c r="E148" s="875"/>
      <c r="F148" s="1192"/>
      <c r="G148" s="1193"/>
      <c r="H148" s="1193"/>
      <c r="I148" s="1193"/>
      <c r="J148" s="1193"/>
      <c r="K148" s="1277"/>
      <c r="L148" s="1277"/>
      <c r="M148" s="936" t="s">
        <v>3164</v>
      </c>
      <c r="N148" s="1192"/>
      <c r="O148" s="1277"/>
      <c r="P148" s="1277"/>
      <c r="Q148" s="1277"/>
      <c r="R148" s="1277">
        <f t="shared" si="2"/>
        <v>0</v>
      </c>
      <c r="S148" s="936" t="s">
        <v>3164</v>
      </c>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c r="BG148" s="95"/>
      <c r="BH148" s="95"/>
      <c r="BI148" s="95"/>
      <c r="BJ148" s="95"/>
      <c r="BK148" s="95"/>
      <c r="BL148" s="9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c r="CI148" s="95"/>
      <c r="CJ148" s="95"/>
      <c r="CK148" s="95"/>
      <c r="CL148" s="95"/>
      <c r="CM148" s="95"/>
      <c r="CN148" s="95"/>
      <c r="CO148" s="95"/>
      <c r="CP148" s="95"/>
      <c r="CQ148" s="95"/>
      <c r="CR148" s="95"/>
      <c r="CS148" s="95"/>
      <c r="CT148" s="95"/>
      <c r="CU148" s="95"/>
      <c r="CV148" s="95"/>
      <c r="CW148" s="95"/>
      <c r="CX148" s="95"/>
      <c r="CY148" s="95"/>
      <c r="CZ148" s="95"/>
      <c r="DA148" s="95"/>
      <c r="DB148" s="95"/>
      <c r="DC148" s="95"/>
      <c r="DD148" s="95"/>
      <c r="DE148" s="95"/>
      <c r="DF148" s="95"/>
      <c r="DG148" s="95"/>
      <c r="DH148" s="95"/>
      <c r="DI148" s="95"/>
      <c r="DJ148" s="95"/>
      <c r="DK148" s="95"/>
      <c r="DL148" s="95"/>
      <c r="DM148" s="95"/>
      <c r="DN148" s="95"/>
      <c r="DO148" s="95"/>
      <c r="DP148" s="95"/>
      <c r="DQ148" s="95"/>
      <c r="DR148" s="95"/>
      <c r="DS148" s="95"/>
      <c r="DT148" s="95"/>
      <c r="DU148" s="95"/>
      <c r="DV148" s="95"/>
      <c r="DW148" s="95"/>
      <c r="DX148" s="95"/>
      <c r="DY148" s="95"/>
      <c r="DZ148" s="95"/>
      <c r="EA148" s="95"/>
      <c r="EB148" s="95"/>
      <c r="EC148" s="95"/>
      <c r="ED148" s="95"/>
      <c r="EE148" s="95"/>
      <c r="EF148" s="95"/>
      <c r="EG148" s="95"/>
      <c r="EH148" s="95"/>
      <c r="EI148" s="95"/>
      <c r="EJ148" s="95"/>
      <c r="EK148" s="95"/>
      <c r="EL148" s="95"/>
      <c r="EM148" s="95"/>
      <c r="EN148" s="95"/>
      <c r="EO148" s="95"/>
      <c r="EP148" s="95"/>
      <c r="EQ148" s="95"/>
      <c r="ER148" s="95"/>
      <c r="ES148" s="95"/>
      <c r="ET148" s="95"/>
      <c r="EU148" s="95"/>
      <c r="EV148" s="95"/>
      <c r="EW148" s="95"/>
      <c r="EX148" s="95"/>
      <c r="EY148" s="95"/>
      <c r="EZ148" s="95"/>
      <c r="FA148" s="95"/>
      <c r="FB148" s="95"/>
      <c r="FC148" s="95"/>
      <c r="FD148" s="95"/>
      <c r="FE148" s="95"/>
      <c r="FF148" s="95"/>
      <c r="FG148" s="95"/>
      <c r="FH148" s="95"/>
      <c r="FI148" s="95"/>
      <c r="FJ148" s="95"/>
      <c r="FK148" s="95"/>
      <c r="FL148" s="95"/>
      <c r="FM148" s="95"/>
      <c r="FN148" s="95"/>
      <c r="FO148" s="95"/>
      <c r="FP148" s="95"/>
      <c r="FQ148" s="95"/>
      <c r="FR148" s="95"/>
      <c r="FS148" s="95"/>
      <c r="FT148" s="95"/>
      <c r="FU148" s="95"/>
      <c r="FV148" s="95"/>
      <c r="FW148" s="95"/>
      <c r="FX148" s="95"/>
      <c r="FY148" s="95"/>
      <c r="FZ148" s="95"/>
      <c r="GA148" s="95"/>
      <c r="GB148" s="95"/>
      <c r="GC148" s="95"/>
      <c r="GD148" s="95"/>
      <c r="GE148" s="95"/>
      <c r="GF148" s="95"/>
      <c r="GG148" s="95"/>
      <c r="GH148" s="95"/>
      <c r="GI148" s="95"/>
      <c r="GJ148" s="95"/>
      <c r="GK148" s="95"/>
      <c r="GL148" s="95"/>
      <c r="GM148" s="95"/>
      <c r="GN148" s="95"/>
      <c r="GO148" s="95"/>
      <c r="GP148" s="95"/>
      <c r="GQ148" s="95"/>
      <c r="GR148" s="95"/>
      <c r="GS148" s="95"/>
      <c r="GT148" s="95"/>
      <c r="GU148" s="95"/>
      <c r="GV148" s="95"/>
      <c r="GW148" s="95"/>
      <c r="GX148" s="95"/>
      <c r="GY148" s="95"/>
      <c r="GZ148" s="95"/>
      <c r="HA148" s="95"/>
      <c r="HB148" s="95"/>
      <c r="HC148" s="95"/>
      <c r="HD148" s="95"/>
      <c r="HE148" s="95"/>
      <c r="HF148" s="95"/>
      <c r="HG148" s="95"/>
      <c r="HH148" s="95"/>
      <c r="HI148" s="95"/>
      <c r="HJ148" s="95"/>
      <c r="HK148" s="95"/>
      <c r="HL148" s="95"/>
      <c r="HM148" s="95"/>
      <c r="HN148" s="95"/>
      <c r="HO148" s="95"/>
      <c r="HP148" s="95"/>
      <c r="HQ148" s="95"/>
      <c r="HR148" s="95"/>
      <c r="HS148" s="95"/>
      <c r="HT148" s="95"/>
      <c r="HU148" s="95"/>
      <c r="HV148" s="95"/>
      <c r="HW148" s="95"/>
      <c r="HX148" s="95"/>
      <c r="HY148" s="95"/>
      <c r="HZ148" s="95"/>
      <c r="IA148" s="95"/>
      <c r="IB148" s="95"/>
      <c r="IC148" s="95"/>
      <c r="ID148" s="95"/>
      <c r="IE148" s="95"/>
      <c r="IF148" s="95"/>
      <c r="IG148" s="95"/>
      <c r="IH148" s="95"/>
      <c r="II148" s="95"/>
      <c r="IJ148" s="95"/>
      <c r="IK148" s="95"/>
      <c r="IL148" s="95"/>
      <c r="IM148" s="95"/>
      <c r="IN148" s="95"/>
      <c r="IO148" s="95"/>
      <c r="IP148" s="95"/>
      <c r="IQ148" s="95"/>
      <c r="IR148" s="95"/>
      <c r="IS148" s="95"/>
      <c r="IT148" s="95"/>
      <c r="IU148" s="95"/>
    </row>
    <row r="149" spans="1:255">
      <c r="A149" s="1276" t="s">
        <v>3165</v>
      </c>
      <c r="B149" s="1193"/>
      <c r="C149" s="1193"/>
      <c r="D149" s="1193"/>
      <c r="E149" s="875"/>
      <c r="F149" s="1192"/>
      <c r="G149" s="1193"/>
      <c r="H149" s="1193"/>
      <c r="I149" s="1193"/>
      <c r="J149" s="1193"/>
      <c r="K149" s="1277"/>
      <c r="L149" s="1277"/>
      <c r="M149" s="936" t="s">
        <v>3165</v>
      </c>
      <c r="N149" s="1192"/>
      <c r="O149" s="1277"/>
      <c r="P149" s="1277"/>
      <c r="Q149" s="1277"/>
      <c r="R149" s="1277">
        <f t="shared" si="2"/>
        <v>0</v>
      </c>
      <c r="S149" s="936" t="s">
        <v>3165</v>
      </c>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c r="BJ149" s="95"/>
      <c r="BK149" s="95"/>
      <c r="BL149" s="9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c r="CI149" s="95"/>
      <c r="CJ149" s="95"/>
      <c r="CK149" s="95"/>
      <c r="CL149" s="95"/>
      <c r="CM149" s="95"/>
      <c r="CN149" s="95"/>
      <c r="CO149" s="95"/>
      <c r="CP149" s="95"/>
      <c r="CQ149" s="95"/>
      <c r="CR149" s="95"/>
      <c r="CS149" s="95"/>
      <c r="CT149" s="95"/>
      <c r="CU149" s="95"/>
      <c r="CV149" s="95"/>
      <c r="CW149" s="95"/>
      <c r="CX149" s="95"/>
      <c r="CY149" s="95"/>
      <c r="CZ149" s="95"/>
      <c r="DA149" s="95"/>
      <c r="DB149" s="95"/>
      <c r="DC149" s="95"/>
      <c r="DD149" s="95"/>
      <c r="DE149" s="95"/>
      <c r="DF149" s="95"/>
      <c r="DG149" s="95"/>
      <c r="DH149" s="95"/>
      <c r="DI149" s="95"/>
      <c r="DJ149" s="95"/>
      <c r="DK149" s="95"/>
      <c r="DL149" s="95"/>
      <c r="DM149" s="95"/>
      <c r="DN149" s="95"/>
      <c r="DO149" s="95"/>
      <c r="DP149" s="95"/>
      <c r="DQ149" s="95"/>
      <c r="DR149" s="95"/>
      <c r="DS149" s="95"/>
      <c r="DT149" s="95"/>
      <c r="DU149" s="95"/>
      <c r="DV149" s="95"/>
      <c r="DW149" s="95"/>
      <c r="DX149" s="95"/>
      <c r="DY149" s="95"/>
      <c r="DZ149" s="95"/>
      <c r="EA149" s="95"/>
      <c r="EB149" s="95"/>
      <c r="EC149" s="95"/>
      <c r="ED149" s="95"/>
      <c r="EE149" s="95"/>
      <c r="EF149" s="95"/>
      <c r="EG149" s="95"/>
      <c r="EH149" s="95"/>
      <c r="EI149" s="95"/>
      <c r="EJ149" s="95"/>
      <c r="EK149" s="95"/>
      <c r="EL149" s="95"/>
      <c r="EM149" s="95"/>
      <c r="EN149" s="95"/>
      <c r="EO149" s="95"/>
      <c r="EP149" s="95"/>
      <c r="EQ149" s="95"/>
      <c r="ER149" s="95"/>
      <c r="ES149" s="95"/>
      <c r="ET149" s="95"/>
      <c r="EU149" s="95"/>
      <c r="EV149" s="95"/>
      <c r="EW149" s="95"/>
      <c r="EX149" s="95"/>
      <c r="EY149" s="95"/>
      <c r="EZ149" s="95"/>
      <c r="FA149" s="95"/>
      <c r="FB149" s="95"/>
      <c r="FC149" s="95"/>
      <c r="FD149" s="95"/>
      <c r="FE149" s="95"/>
      <c r="FF149" s="95"/>
      <c r="FG149" s="95"/>
      <c r="FH149" s="95"/>
      <c r="FI149" s="95"/>
      <c r="FJ149" s="95"/>
      <c r="FK149" s="95"/>
      <c r="FL149" s="95"/>
      <c r="FM149" s="95"/>
      <c r="FN149" s="95"/>
      <c r="FO149" s="95"/>
      <c r="FP149" s="95"/>
      <c r="FQ149" s="95"/>
      <c r="FR149" s="95"/>
      <c r="FS149" s="95"/>
      <c r="FT149" s="95"/>
      <c r="FU149" s="95"/>
      <c r="FV149" s="95"/>
      <c r="FW149" s="95"/>
      <c r="FX149" s="95"/>
      <c r="FY149" s="95"/>
      <c r="FZ149" s="95"/>
      <c r="GA149" s="95"/>
      <c r="GB149" s="95"/>
      <c r="GC149" s="95"/>
      <c r="GD149" s="95"/>
      <c r="GE149" s="95"/>
      <c r="GF149" s="95"/>
      <c r="GG149" s="95"/>
      <c r="GH149" s="95"/>
      <c r="GI149" s="95"/>
      <c r="GJ149" s="95"/>
      <c r="GK149" s="95"/>
      <c r="GL149" s="95"/>
      <c r="GM149" s="95"/>
      <c r="GN149" s="95"/>
      <c r="GO149" s="95"/>
      <c r="GP149" s="95"/>
      <c r="GQ149" s="95"/>
      <c r="GR149" s="95"/>
      <c r="GS149" s="95"/>
      <c r="GT149" s="95"/>
      <c r="GU149" s="95"/>
      <c r="GV149" s="95"/>
      <c r="GW149" s="95"/>
      <c r="GX149" s="95"/>
      <c r="GY149" s="95"/>
      <c r="GZ149" s="95"/>
      <c r="HA149" s="95"/>
      <c r="HB149" s="95"/>
      <c r="HC149" s="95"/>
      <c r="HD149" s="95"/>
      <c r="HE149" s="95"/>
      <c r="HF149" s="95"/>
      <c r="HG149" s="95"/>
      <c r="HH149" s="95"/>
      <c r="HI149" s="95"/>
      <c r="HJ149" s="95"/>
      <c r="HK149" s="95"/>
      <c r="HL149" s="95"/>
      <c r="HM149" s="95"/>
      <c r="HN149" s="95"/>
      <c r="HO149" s="95"/>
      <c r="HP149" s="95"/>
      <c r="HQ149" s="95"/>
      <c r="HR149" s="95"/>
      <c r="HS149" s="95"/>
      <c r="HT149" s="95"/>
      <c r="HU149" s="95"/>
      <c r="HV149" s="95"/>
      <c r="HW149" s="95"/>
      <c r="HX149" s="95"/>
      <c r="HY149" s="95"/>
      <c r="HZ149" s="95"/>
      <c r="IA149" s="95"/>
      <c r="IB149" s="95"/>
      <c r="IC149" s="95"/>
      <c r="ID149" s="95"/>
      <c r="IE149" s="95"/>
      <c r="IF149" s="95"/>
      <c r="IG149" s="95"/>
      <c r="IH149" s="95"/>
      <c r="II149" s="95"/>
      <c r="IJ149" s="95"/>
      <c r="IK149" s="95"/>
      <c r="IL149" s="95"/>
      <c r="IM149" s="95"/>
      <c r="IN149" s="95"/>
      <c r="IO149" s="95"/>
      <c r="IP149" s="95"/>
      <c r="IQ149" s="95"/>
      <c r="IR149" s="95"/>
      <c r="IS149" s="95"/>
      <c r="IT149" s="95"/>
      <c r="IU149" s="95"/>
    </row>
    <row r="150" spans="1:255">
      <c r="A150" s="1276" t="s">
        <v>3166</v>
      </c>
      <c r="B150" s="1193"/>
      <c r="C150" s="1193"/>
      <c r="D150" s="1193"/>
      <c r="E150" s="875"/>
      <c r="F150" s="1192"/>
      <c r="G150" s="1193"/>
      <c r="H150" s="1193"/>
      <c r="I150" s="1193"/>
      <c r="J150" s="1193"/>
      <c r="K150" s="1277"/>
      <c r="L150" s="1277"/>
      <c r="M150" s="936" t="s">
        <v>3166</v>
      </c>
      <c r="N150" s="1192"/>
      <c r="O150" s="1277"/>
      <c r="P150" s="1277"/>
      <c r="Q150" s="1277"/>
      <c r="R150" s="1277">
        <f t="shared" si="2"/>
        <v>0</v>
      </c>
      <c r="S150" s="936" t="s">
        <v>3166</v>
      </c>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c r="BJ150" s="95"/>
      <c r="BK150" s="95"/>
      <c r="BL150" s="9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c r="CI150" s="95"/>
      <c r="CJ150" s="95"/>
      <c r="CK150" s="95"/>
      <c r="CL150" s="95"/>
      <c r="CM150" s="95"/>
      <c r="CN150" s="95"/>
      <c r="CO150" s="95"/>
      <c r="CP150" s="95"/>
      <c r="CQ150" s="95"/>
      <c r="CR150" s="95"/>
      <c r="CS150" s="95"/>
      <c r="CT150" s="95"/>
      <c r="CU150" s="95"/>
      <c r="CV150" s="95"/>
      <c r="CW150" s="95"/>
      <c r="CX150" s="95"/>
      <c r="CY150" s="95"/>
      <c r="CZ150" s="95"/>
      <c r="DA150" s="95"/>
      <c r="DB150" s="95"/>
      <c r="DC150" s="95"/>
      <c r="DD150" s="95"/>
      <c r="DE150" s="95"/>
      <c r="DF150" s="95"/>
      <c r="DG150" s="95"/>
      <c r="DH150" s="95"/>
      <c r="DI150" s="95"/>
      <c r="DJ150" s="95"/>
      <c r="DK150" s="95"/>
      <c r="DL150" s="95"/>
      <c r="DM150" s="95"/>
      <c r="DN150" s="95"/>
      <c r="DO150" s="95"/>
      <c r="DP150" s="95"/>
      <c r="DQ150" s="95"/>
      <c r="DR150" s="95"/>
      <c r="DS150" s="95"/>
      <c r="DT150" s="95"/>
      <c r="DU150" s="95"/>
      <c r="DV150" s="95"/>
      <c r="DW150" s="95"/>
      <c r="DX150" s="95"/>
      <c r="DY150" s="95"/>
      <c r="DZ150" s="95"/>
      <c r="EA150" s="95"/>
      <c r="EB150" s="95"/>
      <c r="EC150" s="95"/>
      <c r="ED150" s="95"/>
      <c r="EE150" s="95"/>
      <c r="EF150" s="95"/>
      <c r="EG150" s="95"/>
      <c r="EH150" s="95"/>
      <c r="EI150" s="95"/>
      <c r="EJ150" s="95"/>
      <c r="EK150" s="95"/>
      <c r="EL150" s="95"/>
      <c r="EM150" s="95"/>
      <c r="EN150" s="95"/>
      <c r="EO150" s="95"/>
      <c r="EP150" s="95"/>
      <c r="EQ150" s="95"/>
      <c r="ER150" s="95"/>
      <c r="ES150" s="95"/>
      <c r="ET150" s="95"/>
      <c r="EU150" s="95"/>
      <c r="EV150" s="95"/>
      <c r="EW150" s="95"/>
      <c r="EX150" s="95"/>
      <c r="EY150" s="95"/>
      <c r="EZ150" s="95"/>
      <c r="FA150" s="95"/>
      <c r="FB150" s="95"/>
      <c r="FC150" s="95"/>
      <c r="FD150" s="95"/>
      <c r="FE150" s="95"/>
      <c r="FF150" s="95"/>
      <c r="FG150" s="95"/>
      <c r="FH150" s="95"/>
      <c r="FI150" s="95"/>
      <c r="FJ150" s="95"/>
      <c r="FK150" s="95"/>
      <c r="FL150" s="95"/>
      <c r="FM150" s="95"/>
      <c r="FN150" s="95"/>
      <c r="FO150" s="95"/>
      <c r="FP150" s="95"/>
      <c r="FQ150" s="95"/>
      <c r="FR150" s="95"/>
      <c r="FS150" s="95"/>
      <c r="FT150" s="95"/>
      <c r="FU150" s="95"/>
      <c r="FV150" s="95"/>
      <c r="FW150" s="95"/>
      <c r="FX150" s="95"/>
      <c r="FY150" s="95"/>
      <c r="FZ150" s="95"/>
      <c r="GA150" s="95"/>
      <c r="GB150" s="95"/>
      <c r="GC150" s="95"/>
      <c r="GD150" s="95"/>
      <c r="GE150" s="95"/>
      <c r="GF150" s="95"/>
      <c r="GG150" s="95"/>
      <c r="GH150" s="95"/>
      <c r="GI150" s="95"/>
      <c r="GJ150" s="95"/>
      <c r="GK150" s="95"/>
      <c r="GL150" s="95"/>
      <c r="GM150" s="95"/>
      <c r="GN150" s="95"/>
      <c r="GO150" s="95"/>
      <c r="GP150" s="95"/>
      <c r="GQ150" s="95"/>
      <c r="GR150" s="95"/>
      <c r="GS150" s="95"/>
      <c r="GT150" s="95"/>
      <c r="GU150" s="95"/>
      <c r="GV150" s="95"/>
      <c r="GW150" s="95"/>
      <c r="GX150" s="95"/>
      <c r="GY150" s="95"/>
      <c r="GZ150" s="95"/>
      <c r="HA150" s="95"/>
      <c r="HB150" s="95"/>
      <c r="HC150" s="95"/>
      <c r="HD150" s="95"/>
      <c r="HE150" s="95"/>
      <c r="HF150" s="95"/>
      <c r="HG150" s="95"/>
      <c r="HH150" s="95"/>
      <c r="HI150" s="95"/>
      <c r="HJ150" s="95"/>
      <c r="HK150" s="95"/>
      <c r="HL150" s="95"/>
      <c r="HM150" s="95"/>
      <c r="HN150" s="95"/>
      <c r="HO150" s="95"/>
      <c r="HP150" s="95"/>
      <c r="HQ150" s="95"/>
      <c r="HR150" s="95"/>
      <c r="HS150" s="95"/>
      <c r="HT150" s="95"/>
      <c r="HU150" s="95"/>
      <c r="HV150" s="95"/>
      <c r="HW150" s="95"/>
      <c r="HX150" s="95"/>
      <c r="HY150" s="95"/>
      <c r="HZ150" s="95"/>
      <c r="IA150" s="95"/>
      <c r="IB150" s="95"/>
      <c r="IC150" s="95"/>
      <c r="ID150" s="95"/>
      <c r="IE150" s="95"/>
      <c r="IF150" s="95"/>
      <c r="IG150" s="95"/>
      <c r="IH150" s="95"/>
      <c r="II150" s="95"/>
      <c r="IJ150" s="95"/>
      <c r="IK150" s="95"/>
      <c r="IL150" s="95"/>
      <c r="IM150" s="95"/>
      <c r="IN150" s="95"/>
      <c r="IO150" s="95"/>
      <c r="IP150" s="95"/>
      <c r="IQ150" s="95"/>
      <c r="IR150" s="95"/>
      <c r="IS150" s="95"/>
      <c r="IT150" s="95"/>
      <c r="IU150" s="95"/>
    </row>
    <row r="151" spans="1:255">
      <c r="A151" s="1276" t="s">
        <v>3167</v>
      </c>
      <c r="B151" s="1193"/>
      <c r="C151" s="1193"/>
      <c r="D151" s="1193"/>
      <c r="E151" s="875"/>
      <c r="F151" s="1192"/>
      <c r="G151" s="1193"/>
      <c r="H151" s="1193"/>
      <c r="I151" s="1193"/>
      <c r="J151" s="1193"/>
      <c r="K151" s="1277"/>
      <c r="L151" s="1277"/>
      <c r="M151" s="936" t="s">
        <v>3167</v>
      </c>
      <c r="N151" s="1192"/>
      <c r="O151" s="1277"/>
      <c r="P151" s="1277"/>
      <c r="Q151" s="1277"/>
      <c r="R151" s="1277">
        <f t="shared" si="2"/>
        <v>0</v>
      </c>
      <c r="S151" s="936" t="s">
        <v>3167</v>
      </c>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c r="BJ151" s="95"/>
      <c r="BK151" s="95"/>
      <c r="BL151" s="9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c r="CK151" s="95"/>
      <c r="CL151" s="95"/>
      <c r="CM151" s="95"/>
      <c r="CN151" s="95"/>
      <c r="CO151" s="95"/>
      <c r="CP151" s="95"/>
      <c r="CQ151" s="95"/>
      <c r="CR151" s="95"/>
      <c r="CS151" s="95"/>
      <c r="CT151" s="95"/>
      <c r="CU151" s="95"/>
      <c r="CV151" s="95"/>
      <c r="CW151" s="95"/>
      <c r="CX151" s="95"/>
      <c r="CY151" s="95"/>
      <c r="CZ151" s="95"/>
      <c r="DA151" s="95"/>
      <c r="DB151" s="95"/>
      <c r="DC151" s="95"/>
      <c r="DD151" s="95"/>
      <c r="DE151" s="95"/>
      <c r="DF151" s="95"/>
      <c r="DG151" s="95"/>
      <c r="DH151" s="95"/>
      <c r="DI151" s="95"/>
      <c r="DJ151" s="95"/>
      <c r="DK151" s="95"/>
      <c r="DL151" s="95"/>
      <c r="DM151" s="95"/>
      <c r="DN151" s="95"/>
      <c r="DO151" s="95"/>
      <c r="DP151" s="95"/>
      <c r="DQ151" s="95"/>
      <c r="DR151" s="95"/>
      <c r="DS151" s="95"/>
      <c r="DT151" s="95"/>
      <c r="DU151" s="95"/>
      <c r="DV151" s="95"/>
      <c r="DW151" s="95"/>
      <c r="DX151" s="95"/>
      <c r="DY151" s="95"/>
      <c r="DZ151" s="95"/>
      <c r="EA151" s="95"/>
      <c r="EB151" s="95"/>
      <c r="EC151" s="95"/>
      <c r="ED151" s="95"/>
      <c r="EE151" s="95"/>
      <c r="EF151" s="95"/>
      <c r="EG151" s="95"/>
      <c r="EH151" s="95"/>
      <c r="EI151" s="95"/>
      <c r="EJ151" s="95"/>
      <c r="EK151" s="95"/>
      <c r="EL151" s="95"/>
      <c r="EM151" s="95"/>
      <c r="EN151" s="95"/>
      <c r="EO151" s="95"/>
      <c r="EP151" s="95"/>
      <c r="EQ151" s="95"/>
      <c r="ER151" s="95"/>
      <c r="ES151" s="95"/>
      <c r="ET151" s="95"/>
      <c r="EU151" s="95"/>
      <c r="EV151" s="95"/>
      <c r="EW151" s="95"/>
      <c r="EX151" s="95"/>
      <c r="EY151" s="95"/>
      <c r="EZ151" s="95"/>
      <c r="FA151" s="95"/>
      <c r="FB151" s="95"/>
      <c r="FC151" s="95"/>
      <c r="FD151" s="95"/>
      <c r="FE151" s="95"/>
      <c r="FF151" s="95"/>
      <c r="FG151" s="95"/>
      <c r="FH151" s="95"/>
      <c r="FI151" s="95"/>
      <c r="FJ151" s="95"/>
      <c r="FK151" s="95"/>
      <c r="FL151" s="95"/>
      <c r="FM151" s="95"/>
      <c r="FN151" s="95"/>
      <c r="FO151" s="95"/>
      <c r="FP151" s="95"/>
      <c r="FQ151" s="95"/>
      <c r="FR151" s="95"/>
      <c r="FS151" s="95"/>
      <c r="FT151" s="95"/>
      <c r="FU151" s="95"/>
      <c r="FV151" s="95"/>
      <c r="FW151" s="95"/>
      <c r="FX151" s="95"/>
      <c r="FY151" s="95"/>
      <c r="FZ151" s="95"/>
      <c r="GA151" s="95"/>
      <c r="GB151" s="95"/>
      <c r="GC151" s="95"/>
      <c r="GD151" s="95"/>
      <c r="GE151" s="95"/>
      <c r="GF151" s="95"/>
      <c r="GG151" s="95"/>
      <c r="GH151" s="95"/>
      <c r="GI151" s="95"/>
      <c r="GJ151" s="95"/>
      <c r="GK151" s="95"/>
      <c r="GL151" s="95"/>
      <c r="GM151" s="95"/>
      <c r="GN151" s="95"/>
      <c r="GO151" s="95"/>
      <c r="GP151" s="95"/>
      <c r="GQ151" s="95"/>
      <c r="GR151" s="95"/>
      <c r="GS151" s="95"/>
      <c r="GT151" s="95"/>
      <c r="GU151" s="95"/>
      <c r="GV151" s="95"/>
      <c r="GW151" s="95"/>
      <c r="GX151" s="95"/>
      <c r="GY151" s="95"/>
      <c r="GZ151" s="95"/>
      <c r="HA151" s="95"/>
      <c r="HB151" s="95"/>
      <c r="HC151" s="95"/>
      <c r="HD151" s="95"/>
      <c r="HE151" s="95"/>
      <c r="HF151" s="95"/>
      <c r="HG151" s="95"/>
      <c r="HH151" s="95"/>
      <c r="HI151" s="95"/>
      <c r="HJ151" s="95"/>
      <c r="HK151" s="95"/>
      <c r="HL151" s="95"/>
      <c r="HM151" s="95"/>
      <c r="HN151" s="95"/>
      <c r="HO151" s="95"/>
      <c r="HP151" s="95"/>
      <c r="HQ151" s="95"/>
      <c r="HR151" s="95"/>
      <c r="HS151" s="95"/>
      <c r="HT151" s="95"/>
      <c r="HU151" s="95"/>
      <c r="HV151" s="95"/>
      <c r="HW151" s="95"/>
      <c r="HX151" s="95"/>
      <c r="HY151" s="95"/>
      <c r="HZ151" s="95"/>
      <c r="IA151" s="95"/>
      <c r="IB151" s="95"/>
      <c r="IC151" s="95"/>
      <c r="ID151" s="95"/>
      <c r="IE151" s="95"/>
      <c r="IF151" s="95"/>
      <c r="IG151" s="95"/>
      <c r="IH151" s="95"/>
      <c r="II151" s="95"/>
      <c r="IJ151" s="95"/>
      <c r="IK151" s="95"/>
      <c r="IL151" s="95"/>
      <c r="IM151" s="95"/>
      <c r="IN151" s="95"/>
      <c r="IO151" s="95"/>
      <c r="IP151" s="95"/>
      <c r="IQ151" s="95"/>
      <c r="IR151" s="95"/>
      <c r="IS151" s="95"/>
      <c r="IT151" s="95"/>
      <c r="IU151" s="95"/>
    </row>
    <row r="152" spans="1:255">
      <c r="A152" s="1276" t="s">
        <v>3168</v>
      </c>
      <c r="B152" s="1193"/>
      <c r="C152" s="1193"/>
      <c r="D152" s="1193"/>
      <c r="E152" s="875"/>
      <c r="F152" s="1192"/>
      <c r="G152" s="1193"/>
      <c r="H152" s="1193"/>
      <c r="I152" s="1193"/>
      <c r="J152" s="1193"/>
      <c r="K152" s="1277"/>
      <c r="L152" s="1277"/>
      <c r="M152" s="936" t="s">
        <v>3168</v>
      </c>
      <c r="N152" s="1192"/>
      <c r="O152" s="1277"/>
      <c r="P152" s="1277"/>
      <c r="Q152" s="1277"/>
      <c r="R152" s="1277">
        <f t="shared" si="2"/>
        <v>0</v>
      </c>
      <c r="S152" s="936" t="s">
        <v>3168</v>
      </c>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c r="BJ152" s="95"/>
      <c r="BK152" s="95"/>
      <c r="BL152" s="9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c r="CI152" s="95"/>
      <c r="CJ152" s="95"/>
      <c r="CK152" s="95"/>
      <c r="CL152" s="95"/>
      <c r="CM152" s="95"/>
      <c r="CN152" s="95"/>
      <c r="CO152" s="95"/>
      <c r="CP152" s="95"/>
      <c r="CQ152" s="95"/>
      <c r="CR152" s="95"/>
      <c r="CS152" s="95"/>
      <c r="CT152" s="95"/>
      <c r="CU152" s="95"/>
      <c r="CV152" s="95"/>
      <c r="CW152" s="95"/>
      <c r="CX152" s="95"/>
      <c r="CY152" s="95"/>
      <c r="CZ152" s="95"/>
      <c r="DA152" s="95"/>
      <c r="DB152" s="95"/>
      <c r="DC152" s="95"/>
      <c r="DD152" s="95"/>
      <c r="DE152" s="95"/>
      <c r="DF152" s="95"/>
      <c r="DG152" s="95"/>
      <c r="DH152" s="95"/>
      <c r="DI152" s="95"/>
      <c r="DJ152" s="95"/>
      <c r="DK152" s="95"/>
      <c r="DL152" s="95"/>
      <c r="DM152" s="95"/>
      <c r="DN152" s="95"/>
      <c r="DO152" s="95"/>
      <c r="DP152" s="95"/>
      <c r="DQ152" s="95"/>
      <c r="DR152" s="95"/>
      <c r="DS152" s="95"/>
      <c r="DT152" s="95"/>
      <c r="DU152" s="95"/>
      <c r="DV152" s="95"/>
      <c r="DW152" s="95"/>
      <c r="DX152" s="95"/>
      <c r="DY152" s="95"/>
      <c r="DZ152" s="95"/>
      <c r="EA152" s="95"/>
      <c r="EB152" s="95"/>
      <c r="EC152" s="95"/>
      <c r="ED152" s="95"/>
      <c r="EE152" s="95"/>
      <c r="EF152" s="95"/>
      <c r="EG152" s="95"/>
      <c r="EH152" s="95"/>
      <c r="EI152" s="95"/>
      <c r="EJ152" s="95"/>
      <c r="EK152" s="95"/>
      <c r="EL152" s="95"/>
      <c r="EM152" s="95"/>
      <c r="EN152" s="95"/>
      <c r="EO152" s="95"/>
      <c r="EP152" s="95"/>
      <c r="EQ152" s="95"/>
      <c r="ER152" s="95"/>
      <c r="ES152" s="95"/>
      <c r="ET152" s="95"/>
      <c r="EU152" s="95"/>
      <c r="EV152" s="95"/>
      <c r="EW152" s="95"/>
      <c r="EX152" s="95"/>
      <c r="EY152" s="95"/>
      <c r="EZ152" s="95"/>
      <c r="FA152" s="95"/>
      <c r="FB152" s="95"/>
      <c r="FC152" s="95"/>
      <c r="FD152" s="95"/>
      <c r="FE152" s="95"/>
      <c r="FF152" s="95"/>
      <c r="FG152" s="95"/>
      <c r="FH152" s="95"/>
      <c r="FI152" s="95"/>
      <c r="FJ152" s="95"/>
      <c r="FK152" s="95"/>
      <c r="FL152" s="95"/>
      <c r="FM152" s="95"/>
      <c r="FN152" s="95"/>
      <c r="FO152" s="95"/>
      <c r="FP152" s="95"/>
      <c r="FQ152" s="95"/>
      <c r="FR152" s="95"/>
      <c r="FS152" s="95"/>
      <c r="FT152" s="95"/>
      <c r="FU152" s="95"/>
      <c r="FV152" s="95"/>
      <c r="FW152" s="95"/>
      <c r="FX152" s="95"/>
      <c r="FY152" s="95"/>
      <c r="FZ152" s="95"/>
      <c r="GA152" s="95"/>
      <c r="GB152" s="95"/>
      <c r="GC152" s="95"/>
      <c r="GD152" s="95"/>
      <c r="GE152" s="95"/>
      <c r="GF152" s="95"/>
      <c r="GG152" s="95"/>
      <c r="GH152" s="95"/>
      <c r="GI152" s="95"/>
      <c r="GJ152" s="95"/>
      <c r="GK152" s="95"/>
      <c r="GL152" s="95"/>
      <c r="GM152" s="95"/>
      <c r="GN152" s="95"/>
      <c r="GO152" s="95"/>
      <c r="GP152" s="95"/>
      <c r="GQ152" s="95"/>
      <c r="GR152" s="95"/>
      <c r="GS152" s="95"/>
      <c r="GT152" s="95"/>
      <c r="GU152" s="95"/>
      <c r="GV152" s="95"/>
      <c r="GW152" s="95"/>
      <c r="GX152" s="95"/>
      <c r="GY152" s="95"/>
      <c r="GZ152" s="95"/>
      <c r="HA152" s="95"/>
      <c r="HB152" s="95"/>
      <c r="HC152" s="95"/>
      <c r="HD152" s="95"/>
      <c r="HE152" s="95"/>
      <c r="HF152" s="95"/>
      <c r="HG152" s="95"/>
      <c r="HH152" s="95"/>
      <c r="HI152" s="95"/>
      <c r="HJ152" s="95"/>
      <c r="HK152" s="95"/>
      <c r="HL152" s="95"/>
      <c r="HM152" s="95"/>
      <c r="HN152" s="95"/>
      <c r="HO152" s="95"/>
      <c r="HP152" s="95"/>
      <c r="HQ152" s="95"/>
      <c r="HR152" s="95"/>
      <c r="HS152" s="95"/>
      <c r="HT152" s="95"/>
      <c r="HU152" s="95"/>
      <c r="HV152" s="95"/>
      <c r="HW152" s="95"/>
      <c r="HX152" s="95"/>
      <c r="HY152" s="95"/>
      <c r="HZ152" s="95"/>
      <c r="IA152" s="95"/>
      <c r="IB152" s="95"/>
      <c r="IC152" s="95"/>
      <c r="ID152" s="95"/>
      <c r="IE152" s="95"/>
      <c r="IF152" s="95"/>
      <c r="IG152" s="95"/>
      <c r="IH152" s="95"/>
      <c r="II152" s="95"/>
      <c r="IJ152" s="95"/>
      <c r="IK152" s="95"/>
      <c r="IL152" s="95"/>
      <c r="IM152" s="95"/>
      <c r="IN152" s="95"/>
      <c r="IO152" s="95"/>
      <c r="IP152" s="95"/>
      <c r="IQ152" s="95"/>
      <c r="IR152" s="95"/>
      <c r="IS152" s="95"/>
      <c r="IT152" s="95"/>
      <c r="IU152" s="95"/>
    </row>
    <row r="153" spans="1:255">
      <c r="A153" s="1276" t="s">
        <v>3169</v>
      </c>
      <c r="B153" s="1193"/>
      <c r="C153" s="1193"/>
      <c r="D153" s="1193"/>
      <c r="E153" s="875"/>
      <c r="F153" s="1192"/>
      <c r="G153" s="1193"/>
      <c r="H153" s="1193"/>
      <c r="I153" s="1193"/>
      <c r="J153" s="1193"/>
      <c r="K153" s="1277"/>
      <c r="L153" s="1277"/>
      <c r="M153" s="936" t="s">
        <v>3169</v>
      </c>
      <c r="N153" s="1192"/>
      <c r="O153" s="1277"/>
      <c r="P153" s="1277"/>
      <c r="Q153" s="1277"/>
      <c r="R153" s="1277">
        <f t="shared" si="2"/>
        <v>0</v>
      </c>
      <c r="S153" s="936" t="s">
        <v>3169</v>
      </c>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c r="CK153" s="95"/>
      <c r="CL153" s="95"/>
      <c r="CM153" s="95"/>
      <c r="CN153" s="95"/>
      <c r="CO153" s="95"/>
      <c r="CP153" s="95"/>
      <c r="CQ153" s="95"/>
      <c r="CR153" s="95"/>
      <c r="CS153" s="95"/>
      <c r="CT153" s="95"/>
      <c r="CU153" s="95"/>
      <c r="CV153" s="95"/>
      <c r="CW153" s="95"/>
      <c r="CX153" s="95"/>
      <c r="CY153" s="95"/>
      <c r="CZ153" s="95"/>
      <c r="DA153" s="95"/>
      <c r="DB153" s="95"/>
      <c r="DC153" s="95"/>
      <c r="DD153" s="95"/>
      <c r="DE153" s="95"/>
      <c r="DF153" s="95"/>
      <c r="DG153" s="95"/>
      <c r="DH153" s="95"/>
      <c r="DI153" s="95"/>
      <c r="DJ153" s="95"/>
      <c r="DK153" s="95"/>
      <c r="DL153" s="95"/>
      <c r="DM153" s="95"/>
      <c r="DN153" s="95"/>
      <c r="DO153" s="95"/>
      <c r="DP153" s="95"/>
      <c r="DQ153" s="95"/>
      <c r="DR153" s="95"/>
      <c r="DS153" s="95"/>
      <c r="DT153" s="95"/>
      <c r="DU153" s="95"/>
      <c r="DV153" s="95"/>
      <c r="DW153" s="95"/>
      <c r="DX153" s="95"/>
      <c r="DY153" s="95"/>
      <c r="DZ153" s="95"/>
      <c r="EA153" s="95"/>
      <c r="EB153" s="95"/>
      <c r="EC153" s="95"/>
      <c r="ED153" s="95"/>
      <c r="EE153" s="95"/>
      <c r="EF153" s="95"/>
      <c r="EG153" s="95"/>
      <c r="EH153" s="95"/>
      <c r="EI153" s="95"/>
      <c r="EJ153" s="95"/>
      <c r="EK153" s="95"/>
      <c r="EL153" s="95"/>
      <c r="EM153" s="95"/>
      <c r="EN153" s="95"/>
      <c r="EO153" s="95"/>
      <c r="EP153" s="95"/>
      <c r="EQ153" s="95"/>
      <c r="ER153" s="95"/>
      <c r="ES153" s="95"/>
      <c r="ET153" s="95"/>
      <c r="EU153" s="95"/>
      <c r="EV153" s="95"/>
      <c r="EW153" s="95"/>
      <c r="EX153" s="95"/>
      <c r="EY153" s="95"/>
      <c r="EZ153" s="95"/>
      <c r="FA153" s="95"/>
      <c r="FB153" s="95"/>
      <c r="FC153" s="95"/>
      <c r="FD153" s="95"/>
      <c r="FE153" s="95"/>
      <c r="FF153" s="95"/>
      <c r="FG153" s="95"/>
      <c r="FH153" s="95"/>
      <c r="FI153" s="95"/>
      <c r="FJ153" s="95"/>
      <c r="FK153" s="95"/>
      <c r="FL153" s="95"/>
      <c r="FM153" s="95"/>
      <c r="FN153" s="95"/>
      <c r="FO153" s="95"/>
      <c r="FP153" s="95"/>
      <c r="FQ153" s="95"/>
      <c r="FR153" s="95"/>
      <c r="FS153" s="95"/>
      <c r="FT153" s="95"/>
      <c r="FU153" s="95"/>
      <c r="FV153" s="95"/>
      <c r="FW153" s="95"/>
      <c r="FX153" s="95"/>
      <c r="FY153" s="95"/>
      <c r="FZ153" s="95"/>
      <c r="GA153" s="95"/>
      <c r="GB153" s="95"/>
      <c r="GC153" s="95"/>
      <c r="GD153" s="95"/>
      <c r="GE153" s="95"/>
      <c r="GF153" s="95"/>
      <c r="GG153" s="95"/>
      <c r="GH153" s="95"/>
      <c r="GI153" s="95"/>
      <c r="GJ153" s="95"/>
      <c r="GK153" s="95"/>
      <c r="GL153" s="95"/>
      <c r="GM153" s="95"/>
      <c r="GN153" s="95"/>
      <c r="GO153" s="95"/>
      <c r="GP153" s="95"/>
      <c r="GQ153" s="95"/>
      <c r="GR153" s="95"/>
      <c r="GS153" s="95"/>
      <c r="GT153" s="95"/>
      <c r="GU153" s="95"/>
      <c r="GV153" s="95"/>
      <c r="GW153" s="95"/>
      <c r="GX153" s="95"/>
      <c r="GY153" s="95"/>
      <c r="GZ153" s="95"/>
      <c r="HA153" s="95"/>
      <c r="HB153" s="95"/>
      <c r="HC153" s="95"/>
      <c r="HD153" s="95"/>
      <c r="HE153" s="95"/>
      <c r="HF153" s="95"/>
      <c r="HG153" s="95"/>
      <c r="HH153" s="95"/>
      <c r="HI153" s="95"/>
      <c r="HJ153" s="95"/>
      <c r="HK153" s="95"/>
      <c r="HL153" s="95"/>
      <c r="HM153" s="95"/>
      <c r="HN153" s="95"/>
      <c r="HO153" s="95"/>
      <c r="HP153" s="95"/>
      <c r="HQ153" s="95"/>
      <c r="HR153" s="95"/>
      <c r="HS153" s="95"/>
      <c r="HT153" s="95"/>
      <c r="HU153" s="95"/>
      <c r="HV153" s="95"/>
      <c r="HW153" s="95"/>
      <c r="HX153" s="95"/>
      <c r="HY153" s="95"/>
      <c r="HZ153" s="95"/>
      <c r="IA153" s="95"/>
      <c r="IB153" s="95"/>
      <c r="IC153" s="95"/>
      <c r="ID153" s="95"/>
      <c r="IE153" s="95"/>
      <c r="IF153" s="95"/>
      <c r="IG153" s="95"/>
      <c r="IH153" s="95"/>
      <c r="II153" s="95"/>
      <c r="IJ153" s="95"/>
      <c r="IK153" s="95"/>
      <c r="IL153" s="95"/>
      <c r="IM153" s="95"/>
      <c r="IN153" s="95"/>
      <c r="IO153" s="95"/>
      <c r="IP153" s="95"/>
      <c r="IQ153" s="95"/>
      <c r="IR153" s="95"/>
      <c r="IS153" s="95"/>
      <c r="IT153" s="95"/>
      <c r="IU153" s="95"/>
    </row>
    <row r="154" spans="1:255">
      <c r="A154" s="1276" t="s">
        <v>3170</v>
      </c>
      <c r="B154" s="1193"/>
      <c r="C154" s="1193"/>
      <c r="D154" s="1193"/>
      <c r="E154" s="875"/>
      <c r="F154" s="1192"/>
      <c r="G154" s="1193"/>
      <c r="H154" s="1193"/>
      <c r="I154" s="1193"/>
      <c r="J154" s="1193"/>
      <c r="K154" s="1277"/>
      <c r="L154" s="1277"/>
      <c r="M154" s="936" t="s">
        <v>3170</v>
      </c>
      <c r="N154" s="1192"/>
      <c r="O154" s="1277"/>
      <c r="P154" s="1277"/>
      <c r="Q154" s="1277"/>
      <c r="R154" s="1277">
        <f t="shared" si="2"/>
        <v>0</v>
      </c>
      <c r="S154" s="936" t="s">
        <v>3170</v>
      </c>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95"/>
      <c r="CN154" s="95"/>
      <c r="CO154" s="95"/>
      <c r="CP154" s="95"/>
      <c r="CQ154" s="95"/>
      <c r="CR154" s="95"/>
      <c r="CS154" s="95"/>
      <c r="CT154" s="95"/>
      <c r="CU154" s="95"/>
      <c r="CV154" s="95"/>
      <c r="CW154" s="95"/>
      <c r="CX154" s="95"/>
      <c r="CY154" s="95"/>
      <c r="CZ154" s="95"/>
      <c r="DA154" s="95"/>
      <c r="DB154" s="95"/>
      <c r="DC154" s="95"/>
      <c r="DD154" s="95"/>
      <c r="DE154" s="95"/>
      <c r="DF154" s="95"/>
      <c r="DG154" s="95"/>
      <c r="DH154" s="95"/>
      <c r="DI154" s="95"/>
      <c r="DJ154" s="95"/>
      <c r="DK154" s="95"/>
      <c r="DL154" s="95"/>
      <c r="DM154" s="95"/>
      <c r="DN154" s="95"/>
      <c r="DO154" s="95"/>
      <c r="DP154" s="95"/>
      <c r="DQ154" s="95"/>
      <c r="DR154" s="95"/>
      <c r="DS154" s="95"/>
      <c r="DT154" s="95"/>
      <c r="DU154" s="95"/>
      <c r="DV154" s="95"/>
      <c r="DW154" s="95"/>
      <c r="DX154" s="95"/>
      <c r="DY154" s="95"/>
      <c r="DZ154" s="95"/>
      <c r="EA154" s="95"/>
      <c r="EB154" s="95"/>
      <c r="EC154" s="95"/>
      <c r="ED154" s="95"/>
      <c r="EE154" s="95"/>
      <c r="EF154" s="95"/>
      <c r="EG154" s="95"/>
      <c r="EH154" s="95"/>
      <c r="EI154" s="95"/>
      <c r="EJ154" s="95"/>
      <c r="EK154" s="95"/>
      <c r="EL154" s="95"/>
      <c r="EM154" s="95"/>
      <c r="EN154" s="95"/>
      <c r="EO154" s="95"/>
      <c r="EP154" s="95"/>
      <c r="EQ154" s="95"/>
      <c r="ER154" s="95"/>
      <c r="ES154" s="95"/>
      <c r="ET154" s="95"/>
      <c r="EU154" s="95"/>
      <c r="EV154" s="95"/>
      <c r="EW154" s="95"/>
      <c r="EX154" s="95"/>
      <c r="EY154" s="95"/>
      <c r="EZ154" s="95"/>
      <c r="FA154" s="95"/>
      <c r="FB154" s="95"/>
      <c r="FC154" s="95"/>
      <c r="FD154" s="95"/>
      <c r="FE154" s="95"/>
      <c r="FF154" s="95"/>
      <c r="FG154" s="95"/>
      <c r="FH154" s="95"/>
      <c r="FI154" s="95"/>
      <c r="FJ154" s="95"/>
      <c r="FK154" s="95"/>
      <c r="FL154" s="95"/>
      <c r="FM154" s="95"/>
      <c r="FN154" s="95"/>
      <c r="FO154" s="95"/>
      <c r="FP154" s="95"/>
      <c r="FQ154" s="95"/>
      <c r="FR154" s="95"/>
      <c r="FS154" s="95"/>
      <c r="FT154" s="95"/>
      <c r="FU154" s="95"/>
      <c r="FV154" s="95"/>
      <c r="FW154" s="95"/>
      <c r="FX154" s="95"/>
      <c r="FY154" s="95"/>
      <c r="FZ154" s="95"/>
      <c r="GA154" s="95"/>
      <c r="GB154" s="95"/>
      <c r="GC154" s="95"/>
      <c r="GD154" s="95"/>
      <c r="GE154" s="95"/>
      <c r="GF154" s="95"/>
      <c r="GG154" s="95"/>
      <c r="GH154" s="95"/>
      <c r="GI154" s="95"/>
      <c r="GJ154" s="95"/>
      <c r="GK154" s="95"/>
      <c r="GL154" s="95"/>
      <c r="GM154" s="95"/>
      <c r="GN154" s="95"/>
      <c r="GO154" s="95"/>
      <c r="GP154" s="95"/>
      <c r="GQ154" s="95"/>
      <c r="GR154" s="95"/>
      <c r="GS154" s="95"/>
      <c r="GT154" s="95"/>
      <c r="GU154" s="95"/>
      <c r="GV154" s="95"/>
      <c r="GW154" s="95"/>
      <c r="GX154" s="95"/>
      <c r="GY154" s="95"/>
      <c r="GZ154" s="95"/>
      <c r="HA154" s="95"/>
      <c r="HB154" s="95"/>
      <c r="HC154" s="95"/>
      <c r="HD154" s="95"/>
      <c r="HE154" s="95"/>
      <c r="HF154" s="95"/>
      <c r="HG154" s="95"/>
      <c r="HH154" s="95"/>
      <c r="HI154" s="95"/>
      <c r="HJ154" s="95"/>
      <c r="HK154" s="95"/>
      <c r="HL154" s="95"/>
      <c r="HM154" s="95"/>
      <c r="HN154" s="95"/>
      <c r="HO154" s="95"/>
      <c r="HP154" s="95"/>
      <c r="HQ154" s="95"/>
      <c r="HR154" s="95"/>
      <c r="HS154" s="95"/>
      <c r="HT154" s="95"/>
      <c r="HU154" s="95"/>
      <c r="HV154" s="95"/>
      <c r="HW154" s="95"/>
      <c r="HX154" s="95"/>
      <c r="HY154" s="95"/>
      <c r="HZ154" s="95"/>
      <c r="IA154" s="95"/>
      <c r="IB154" s="95"/>
      <c r="IC154" s="95"/>
      <c r="ID154" s="95"/>
      <c r="IE154" s="95"/>
      <c r="IF154" s="95"/>
      <c r="IG154" s="95"/>
      <c r="IH154" s="95"/>
      <c r="II154" s="95"/>
      <c r="IJ154" s="95"/>
      <c r="IK154" s="95"/>
      <c r="IL154" s="95"/>
      <c r="IM154" s="95"/>
      <c r="IN154" s="95"/>
      <c r="IO154" s="95"/>
      <c r="IP154" s="95"/>
      <c r="IQ154" s="95"/>
      <c r="IR154" s="95"/>
      <c r="IS154" s="95"/>
      <c r="IT154" s="95"/>
      <c r="IU154" s="95"/>
    </row>
    <row r="155" spans="1:255">
      <c r="A155" s="1276" t="s">
        <v>803</v>
      </c>
      <c r="B155" s="1193"/>
      <c r="C155" s="1193"/>
      <c r="D155" s="1193"/>
      <c r="E155" s="875"/>
      <c r="F155" s="1192"/>
      <c r="G155" s="1193"/>
      <c r="H155" s="1193"/>
      <c r="I155" s="1193"/>
      <c r="J155" s="1193"/>
      <c r="K155" s="1277"/>
      <c r="L155" s="1277"/>
      <c r="M155" s="936" t="s">
        <v>803</v>
      </c>
      <c r="N155" s="1192"/>
      <c r="O155" s="1277"/>
      <c r="P155" s="1277"/>
      <c r="Q155" s="1277"/>
      <c r="R155" s="1277">
        <f t="shared" si="2"/>
        <v>0</v>
      </c>
      <c r="S155" s="936" t="s">
        <v>803</v>
      </c>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9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c r="CI155" s="95"/>
      <c r="CJ155" s="95"/>
      <c r="CK155" s="95"/>
      <c r="CL155" s="95"/>
      <c r="CM155" s="95"/>
      <c r="CN155" s="95"/>
      <c r="CO155" s="95"/>
      <c r="CP155" s="95"/>
      <c r="CQ155" s="95"/>
      <c r="CR155" s="95"/>
      <c r="CS155" s="95"/>
      <c r="CT155" s="95"/>
      <c r="CU155" s="95"/>
      <c r="CV155" s="95"/>
      <c r="CW155" s="95"/>
      <c r="CX155" s="95"/>
      <c r="CY155" s="95"/>
      <c r="CZ155" s="95"/>
      <c r="DA155" s="95"/>
      <c r="DB155" s="95"/>
      <c r="DC155" s="95"/>
      <c r="DD155" s="95"/>
      <c r="DE155" s="95"/>
      <c r="DF155" s="95"/>
      <c r="DG155" s="95"/>
      <c r="DH155" s="95"/>
      <c r="DI155" s="95"/>
      <c r="DJ155" s="95"/>
      <c r="DK155" s="95"/>
      <c r="DL155" s="95"/>
      <c r="DM155" s="95"/>
      <c r="DN155" s="95"/>
      <c r="DO155" s="95"/>
      <c r="DP155" s="95"/>
      <c r="DQ155" s="95"/>
      <c r="DR155" s="95"/>
      <c r="DS155" s="95"/>
      <c r="DT155" s="95"/>
      <c r="DU155" s="95"/>
      <c r="DV155" s="95"/>
      <c r="DW155" s="95"/>
      <c r="DX155" s="95"/>
      <c r="DY155" s="95"/>
      <c r="DZ155" s="95"/>
      <c r="EA155" s="95"/>
      <c r="EB155" s="95"/>
      <c r="EC155" s="95"/>
      <c r="ED155" s="95"/>
      <c r="EE155" s="95"/>
      <c r="EF155" s="95"/>
      <c r="EG155" s="95"/>
      <c r="EH155" s="95"/>
      <c r="EI155" s="95"/>
      <c r="EJ155" s="95"/>
      <c r="EK155" s="95"/>
      <c r="EL155" s="95"/>
      <c r="EM155" s="95"/>
      <c r="EN155" s="95"/>
      <c r="EO155" s="95"/>
      <c r="EP155" s="95"/>
      <c r="EQ155" s="95"/>
      <c r="ER155" s="95"/>
      <c r="ES155" s="95"/>
      <c r="ET155" s="95"/>
      <c r="EU155" s="95"/>
      <c r="EV155" s="95"/>
      <c r="EW155" s="95"/>
      <c r="EX155" s="95"/>
      <c r="EY155" s="95"/>
      <c r="EZ155" s="95"/>
      <c r="FA155" s="95"/>
      <c r="FB155" s="95"/>
      <c r="FC155" s="95"/>
      <c r="FD155" s="95"/>
      <c r="FE155" s="95"/>
      <c r="FF155" s="95"/>
      <c r="FG155" s="95"/>
      <c r="FH155" s="95"/>
      <c r="FI155" s="95"/>
      <c r="FJ155" s="95"/>
      <c r="FK155" s="95"/>
      <c r="FL155" s="95"/>
      <c r="FM155" s="95"/>
      <c r="FN155" s="95"/>
      <c r="FO155" s="95"/>
      <c r="FP155" s="95"/>
      <c r="FQ155" s="95"/>
      <c r="FR155" s="95"/>
      <c r="FS155" s="95"/>
      <c r="FT155" s="95"/>
      <c r="FU155" s="95"/>
      <c r="FV155" s="95"/>
      <c r="FW155" s="95"/>
      <c r="FX155" s="95"/>
      <c r="FY155" s="95"/>
      <c r="FZ155" s="95"/>
      <c r="GA155" s="95"/>
      <c r="GB155" s="95"/>
      <c r="GC155" s="95"/>
      <c r="GD155" s="95"/>
      <c r="GE155" s="95"/>
      <c r="GF155" s="95"/>
      <c r="GG155" s="95"/>
      <c r="GH155" s="95"/>
      <c r="GI155" s="95"/>
      <c r="GJ155" s="95"/>
      <c r="GK155" s="95"/>
      <c r="GL155" s="95"/>
      <c r="GM155" s="95"/>
      <c r="GN155" s="95"/>
      <c r="GO155" s="95"/>
      <c r="GP155" s="95"/>
      <c r="GQ155" s="95"/>
      <c r="GR155" s="95"/>
      <c r="GS155" s="95"/>
      <c r="GT155" s="95"/>
      <c r="GU155" s="95"/>
      <c r="GV155" s="95"/>
      <c r="GW155" s="95"/>
      <c r="GX155" s="95"/>
      <c r="GY155" s="95"/>
      <c r="GZ155" s="95"/>
      <c r="HA155" s="95"/>
      <c r="HB155" s="95"/>
      <c r="HC155" s="95"/>
      <c r="HD155" s="95"/>
      <c r="HE155" s="95"/>
      <c r="HF155" s="95"/>
      <c r="HG155" s="95"/>
      <c r="HH155" s="95"/>
      <c r="HI155" s="95"/>
      <c r="HJ155" s="95"/>
      <c r="HK155" s="95"/>
      <c r="HL155" s="95"/>
      <c r="HM155" s="95"/>
      <c r="HN155" s="95"/>
      <c r="HO155" s="95"/>
      <c r="HP155" s="95"/>
      <c r="HQ155" s="95"/>
      <c r="HR155" s="95"/>
      <c r="HS155" s="95"/>
      <c r="HT155" s="95"/>
      <c r="HU155" s="95"/>
      <c r="HV155" s="95"/>
      <c r="HW155" s="95"/>
      <c r="HX155" s="95"/>
      <c r="HY155" s="95"/>
      <c r="HZ155" s="95"/>
      <c r="IA155" s="95"/>
      <c r="IB155" s="95"/>
      <c r="IC155" s="95"/>
      <c r="ID155" s="95"/>
      <c r="IE155" s="95"/>
      <c r="IF155" s="95"/>
      <c r="IG155" s="95"/>
      <c r="IH155" s="95"/>
      <c r="II155" s="95"/>
      <c r="IJ155" s="95"/>
      <c r="IK155" s="95"/>
      <c r="IL155" s="95"/>
      <c r="IM155" s="95"/>
      <c r="IN155" s="95"/>
      <c r="IO155" s="95"/>
      <c r="IP155" s="95"/>
      <c r="IQ155" s="95"/>
      <c r="IR155" s="95"/>
      <c r="IS155" s="95"/>
      <c r="IT155" s="95"/>
      <c r="IU155" s="95"/>
    </row>
    <row r="156" spans="1:255">
      <c r="A156" s="1276" t="s">
        <v>804</v>
      </c>
      <c r="B156" s="1193"/>
      <c r="C156" s="1193"/>
      <c r="D156" s="1193"/>
      <c r="E156" s="875"/>
      <c r="F156" s="1192"/>
      <c r="G156" s="1193"/>
      <c r="H156" s="1193"/>
      <c r="I156" s="1193"/>
      <c r="J156" s="1193"/>
      <c r="K156" s="1277"/>
      <c r="L156" s="1277"/>
      <c r="M156" s="936" t="s">
        <v>804</v>
      </c>
      <c r="N156" s="1192"/>
      <c r="O156" s="1277"/>
      <c r="P156" s="1277"/>
      <c r="Q156" s="1277"/>
      <c r="R156" s="1277">
        <f t="shared" si="2"/>
        <v>0</v>
      </c>
      <c r="S156" s="936" t="s">
        <v>804</v>
      </c>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c r="BJ156" s="95"/>
      <c r="BK156" s="95"/>
      <c r="BL156" s="9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c r="CI156" s="95"/>
      <c r="CJ156" s="95"/>
      <c r="CK156" s="95"/>
      <c r="CL156" s="95"/>
      <c r="CM156" s="95"/>
      <c r="CN156" s="95"/>
      <c r="CO156" s="95"/>
      <c r="CP156" s="95"/>
      <c r="CQ156" s="95"/>
      <c r="CR156" s="95"/>
      <c r="CS156" s="95"/>
      <c r="CT156" s="95"/>
      <c r="CU156" s="95"/>
      <c r="CV156" s="95"/>
      <c r="CW156" s="95"/>
      <c r="CX156" s="95"/>
      <c r="CY156" s="95"/>
      <c r="CZ156" s="95"/>
      <c r="DA156" s="95"/>
      <c r="DB156" s="95"/>
      <c r="DC156" s="95"/>
      <c r="DD156" s="95"/>
      <c r="DE156" s="95"/>
      <c r="DF156" s="95"/>
      <c r="DG156" s="95"/>
      <c r="DH156" s="95"/>
      <c r="DI156" s="95"/>
      <c r="DJ156" s="95"/>
      <c r="DK156" s="95"/>
      <c r="DL156" s="95"/>
      <c r="DM156" s="95"/>
      <c r="DN156" s="95"/>
      <c r="DO156" s="95"/>
      <c r="DP156" s="95"/>
      <c r="DQ156" s="95"/>
      <c r="DR156" s="95"/>
      <c r="DS156" s="95"/>
      <c r="DT156" s="95"/>
      <c r="DU156" s="95"/>
      <c r="DV156" s="95"/>
      <c r="DW156" s="95"/>
      <c r="DX156" s="95"/>
      <c r="DY156" s="95"/>
      <c r="DZ156" s="95"/>
      <c r="EA156" s="95"/>
      <c r="EB156" s="95"/>
      <c r="EC156" s="95"/>
      <c r="ED156" s="95"/>
      <c r="EE156" s="95"/>
      <c r="EF156" s="95"/>
      <c r="EG156" s="95"/>
      <c r="EH156" s="95"/>
      <c r="EI156" s="95"/>
      <c r="EJ156" s="95"/>
      <c r="EK156" s="95"/>
      <c r="EL156" s="95"/>
      <c r="EM156" s="95"/>
      <c r="EN156" s="95"/>
      <c r="EO156" s="95"/>
      <c r="EP156" s="95"/>
      <c r="EQ156" s="95"/>
      <c r="ER156" s="95"/>
      <c r="ES156" s="95"/>
      <c r="ET156" s="95"/>
      <c r="EU156" s="95"/>
      <c r="EV156" s="95"/>
      <c r="EW156" s="95"/>
      <c r="EX156" s="95"/>
      <c r="EY156" s="95"/>
      <c r="EZ156" s="95"/>
      <c r="FA156" s="95"/>
      <c r="FB156" s="95"/>
      <c r="FC156" s="95"/>
      <c r="FD156" s="95"/>
      <c r="FE156" s="95"/>
      <c r="FF156" s="95"/>
      <c r="FG156" s="95"/>
      <c r="FH156" s="95"/>
      <c r="FI156" s="95"/>
      <c r="FJ156" s="95"/>
      <c r="FK156" s="95"/>
      <c r="FL156" s="95"/>
      <c r="FM156" s="95"/>
      <c r="FN156" s="95"/>
      <c r="FO156" s="95"/>
      <c r="FP156" s="95"/>
      <c r="FQ156" s="95"/>
      <c r="FR156" s="95"/>
      <c r="FS156" s="95"/>
      <c r="FT156" s="95"/>
      <c r="FU156" s="95"/>
      <c r="FV156" s="95"/>
      <c r="FW156" s="95"/>
      <c r="FX156" s="95"/>
      <c r="FY156" s="95"/>
      <c r="FZ156" s="95"/>
      <c r="GA156" s="95"/>
      <c r="GB156" s="95"/>
      <c r="GC156" s="95"/>
      <c r="GD156" s="95"/>
      <c r="GE156" s="95"/>
      <c r="GF156" s="95"/>
      <c r="GG156" s="95"/>
      <c r="GH156" s="95"/>
      <c r="GI156" s="95"/>
      <c r="GJ156" s="95"/>
      <c r="GK156" s="95"/>
      <c r="GL156" s="95"/>
      <c r="GM156" s="95"/>
      <c r="GN156" s="95"/>
      <c r="GO156" s="95"/>
      <c r="GP156" s="95"/>
      <c r="GQ156" s="95"/>
      <c r="GR156" s="95"/>
      <c r="GS156" s="95"/>
      <c r="GT156" s="95"/>
      <c r="GU156" s="95"/>
      <c r="GV156" s="95"/>
      <c r="GW156" s="95"/>
      <c r="GX156" s="95"/>
      <c r="GY156" s="95"/>
      <c r="GZ156" s="95"/>
      <c r="HA156" s="95"/>
      <c r="HB156" s="95"/>
      <c r="HC156" s="95"/>
      <c r="HD156" s="95"/>
      <c r="HE156" s="95"/>
      <c r="HF156" s="95"/>
      <c r="HG156" s="95"/>
      <c r="HH156" s="95"/>
      <c r="HI156" s="95"/>
      <c r="HJ156" s="95"/>
      <c r="HK156" s="95"/>
      <c r="HL156" s="95"/>
      <c r="HM156" s="95"/>
      <c r="HN156" s="95"/>
      <c r="HO156" s="95"/>
      <c r="HP156" s="95"/>
      <c r="HQ156" s="95"/>
      <c r="HR156" s="95"/>
      <c r="HS156" s="95"/>
      <c r="HT156" s="95"/>
      <c r="HU156" s="95"/>
      <c r="HV156" s="95"/>
      <c r="HW156" s="95"/>
      <c r="HX156" s="95"/>
      <c r="HY156" s="95"/>
      <c r="HZ156" s="95"/>
      <c r="IA156" s="95"/>
      <c r="IB156" s="95"/>
      <c r="IC156" s="95"/>
      <c r="ID156" s="95"/>
      <c r="IE156" s="95"/>
      <c r="IF156" s="95"/>
      <c r="IG156" s="95"/>
      <c r="IH156" s="95"/>
      <c r="II156" s="95"/>
      <c r="IJ156" s="95"/>
      <c r="IK156" s="95"/>
      <c r="IL156" s="95"/>
      <c r="IM156" s="95"/>
      <c r="IN156" s="95"/>
      <c r="IO156" s="95"/>
      <c r="IP156" s="95"/>
      <c r="IQ156" s="95"/>
      <c r="IR156" s="95"/>
      <c r="IS156" s="95"/>
      <c r="IT156" s="95"/>
      <c r="IU156" s="95"/>
    </row>
    <row r="157" spans="1:255">
      <c r="A157" s="1276">
        <v>12</v>
      </c>
      <c r="B157" s="1193"/>
      <c r="C157" s="1193"/>
      <c r="D157" s="1193"/>
      <c r="E157" s="875"/>
      <c r="F157" s="1192"/>
      <c r="G157" s="1193"/>
      <c r="H157" s="1193"/>
      <c r="I157" s="1193"/>
      <c r="J157" s="1193"/>
      <c r="K157" s="1277"/>
      <c r="L157" s="1277"/>
      <c r="M157" s="936">
        <v>12</v>
      </c>
      <c r="N157" s="1192"/>
      <c r="O157" s="1277"/>
      <c r="P157" s="1277"/>
      <c r="Q157" s="1277"/>
      <c r="R157" s="1277">
        <f t="shared" si="2"/>
        <v>0</v>
      </c>
      <c r="S157" s="936">
        <v>12</v>
      </c>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c r="CK157" s="95"/>
      <c r="CL157" s="95"/>
      <c r="CM157" s="95"/>
      <c r="CN157" s="95"/>
      <c r="CO157" s="95"/>
      <c r="CP157" s="95"/>
      <c r="CQ157" s="95"/>
      <c r="CR157" s="95"/>
      <c r="CS157" s="95"/>
      <c r="CT157" s="95"/>
      <c r="CU157" s="95"/>
      <c r="CV157" s="95"/>
      <c r="CW157" s="95"/>
      <c r="CX157" s="95"/>
      <c r="CY157" s="95"/>
      <c r="CZ157" s="95"/>
      <c r="DA157" s="95"/>
      <c r="DB157" s="95"/>
      <c r="DC157" s="95"/>
      <c r="DD157" s="95"/>
      <c r="DE157" s="95"/>
      <c r="DF157" s="95"/>
      <c r="DG157" s="95"/>
      <c r="DH157" s="95"/>
      <c r="DI157" s="95"/>
      <c r="DJ157" s="95"/>
      <c r="DK157" s="95"/>
      <c r="DL157" s="95"/>
      <c r="DM157" s="95"/>
      <c r="DN157" s="95"/>
      <c r="DO157" s="95"/>
      <c r="DP157" s="95"/>
      <c r="DQ157" s="95"/>
      <c r="DR157" s="95"/>
      <c r="DS157" s="95"/>
      <c r="DT157" s="95"/>
      <c r="DU157" s="95"/>
      <c r="DV157" s="95"/>
      <c r="DW157" s="95"/>
      <c r="DX157" s="95"/>
      <c r="DY157" s="95"/>
      <c r="DZ157" s="95"/>
      <c r="EA157" s="95"/>
      <c r="EB157" s="95"/>
      <c r="EC157" s="95"/>
      <c r="ED157" s="95"/>
      <c r="EE157" s="95"/>
      <c r="EF157" s="95"/>
      <c r="EG157" s="95"/>
      <c r="EH157" s="95"/>
      <c r="EI157" s="95"/>
      <c r="EJ157" s="95"/>
      <c r="EK157" s="95"/>
      <c r="EL157" s="95"/>
      <c r="EM157" s="95"/>
      <c r="EN157" s="95"/>
      <c r="EO157" s="95"/>
      <c r="EP157" s="95"/>
      <c r="EQ157" s="95"/>
      <c r="ER157" s="95"/>
      <c r="ES157" s="95"/>
      <c r="ET157" s="95"/>
      <c r="EU157" s="95"/>
      <c r="EV157" s="95"/>
      <c r="EW157" s="95"/>
      <c r="EX157" s="95"/>
      <c r="EY157" s="95"/>
      <c r="EZ157" s="95"/>
      <c r="FA157" s="95"/>
      <c r="FB157" s="95"/>
      <c r="FC157" s="95"/>
      <c r="FD157" s="95"/>
      <c r="FE157" s="95"/>
      <c r="FF157" s="95"/>
      <c r="FG157" s="95"/>
      <c r="FH157" s="95"/>
      <c r="FI157" s="95"/>
      <c r="FJ157" s="95"/>
      <c r="FK157" s="95"/>
      <c r="FL157" s="95"/>
      <c r="FM157" s="95"/>
      <c r="FN157" s="95"/>
      <c r="FO157" s="95"/>
      <c r="FP157" s="95"/>
      <c r="FQ157" s="95"/>
      <c r="FR157" s="95"/>
      <c r="FS157" s="95"/>
      <c r="FT157" s="95"/>
      <c r="FU157" s="95"/>
      <c r="FV157" s="95"/>
      <c r="FW157" s="95"/>
      <c r="FX157" s="95"/>
      <c r="FY157" s="95"/>
      <c r="FZ157" s="95"/>
      <c r="GA157" s="95"/>
      <c r="GB157" s="95"/>
      <c r="GC157" s="95"/>
      <c r="GD157" s="95"/>
      <c r="GE157" s="95"/>
      <c r="GF157" s="95"/>
      <c r="GG157" s="95"/>
      <c r="GH157" s="95"/>
      <c r="GI157" s="95"/>
      <c r="GJ157" s="95"/>
      <c r="GK157" s="95"/>
      <c r="GL157" s="95"/>
      <c r="GM157" s="95"/>
      <c r="GN157" s="95"/>
      <c r="GO157" s="95"/>
      <c r="GP157" s="95"/>
      <c r="GQ157" s="95"/>
      <c r="GR157" s="95"/>
      <c r="GS157" s="95"/>
      <c r="GT157" s="95"/>
      <c r="GU157" s="95"/>
      <c r="GV157" s="95"/>
      <c r="GW157" s="95"/>
      <c r="GX157" s="95"/>
      <c r="GY157" s="95"/>
      <c r="GZ157" s="95"/>
      <c r="HA157" s="95"/>
      <c r="HB157" s="95"/>
      <c r="HC157" s="95"/>
      <c r="HD157" s="95"/>
      <c r="HE157" s="95"/>
      <c r="HF157" s="95"/>
      <c r="HG157" s="95"/>
      <c r="HH157" s="95"/>
      <c r="HI157" s="95"/>
      <c r="HJ157" s="95"/>
      <c r="HK157" s="95"/>
      <c r="HL157" s="95"/>
      <c r="HM157" s="95"/>
      <c r="HN157" s="95"/>
      <c r="HO157" s="95"/>
      <c r="HP157" s="95"/>
      <c r="HQ157" s="95"/>
      <c r="HR157" s="95"/>
      <c r="HS157" s="95"/>
      <c r="HT157" s="95"/>
      <c r="HU157" s="95"/>
      <c r="HV157" s="95"/>
      <c r="HW157" s="95"/>
      <c r="HX157" s="95"/>
      <c r="HY157" s="95"/>
      <c r="HZ157" s="95"/>
      <c r="IA157" s="95"/>
      <c r="IB157" s="95"/>
      <c r="IC157" s="95"/>
      <c r="ID157" s="95"/>
      <c r="IE157" s="95"/>
      <c r="IF157" s="95"/>
      <c r="IG157" s="95"/>
      <c r="IH157" s="95"/>
      <c r="II157" s="95"/>
      <c r="IJ157" s="95"/>
      <c r="IK157" s="95"/>
      <c r="IL157" s="95"/>
      <c r="IM157" s="95"/>
      <c r="IN157" s="95"/>
      <c r="IO157" s="95"/>
      <c r="IP157" s="95"/>
      <c r="IQ157" s="95"/>
      <c r="IR157" s="95"/>
      <c r="IS157" s="95"/>
      <c r="IT157" s="95"/>
      <c r="IU157" s="95"/>
    </row>
    <row r="158" spans="1:255">
      <c r="A158" s="1276">
        <v>13</v>
      </c>
      <c r="B158" s="1193"/>
      <c r="C158" s="1193"/>
      <c r="D158" s="1193"/>
      <c r="E158" s="875"/>
      <c r="F158" s="1192"/>
      <c r="G158" s="1193"/>
      <c r="H158" s="1193"/>
      <c r="I158" s="1193"/>
      <c r="J158" s="1193"/>
      <c r="K158" s="1277"/>
      <c r="L158" s="1277"/>
      <c r="M158" s="936">
        <v>13</v>
      </c>
      <c r="N158" s="1192"/>
      <c r="O158" s="1277"/>
      <c r="P158" s="1277"/>
      <c r="Q158" s="1277"/>
      <c r="R158" s="1277">
        <f t="shared" si="2"/>
        <v>0</v>
      </c>
      <c r="S158" s="936">
        <v>13</v>
      </c>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c r="BR158" s="95"/>
      <c r="BS158" s="95"/>
      <c r="BT158" s="95"/>
      <c r="BU158" s="95"/>
      <c r="BV158" s="95"/>
      <c r="BW158" s="95"/>
      <c r="BX158" s="95"/>
      <c r="BY158" s="95"/>
      <c r="BZ158" s="95"/>
      <c r="CA158" s="95"/>
      <c r="CB158" s="95"/>
      <c r="CC158" s="95"/>
      <c r="CD158" s="95"/>
      <c r="CE158" s="95"/>
      <c r="CF158" s="95"/>
      <c r="CG158" s="95"/>
      <c r="CH158" s="95"/>
      <c r="CI158" s="95"/>
      <c r="CJ158" s="95"/>
      <c r="CK158" s="95"/>
      <c r="CL158" s="95"/>
      <c r="CM158" s="95"/>
      <c r="CN158" s="95"/>
      <c r="CO158" s="95"/>
      <c r="CP158" s="95"/>
      <c r="CQ158" s="95"/>
      <c r="CR158" s="95"/>
      <c r="CS158" s="95"/>
      <c r="CT158" s="95"/>
      <c r="CU158" s="95"/>
      <c r="CV158" s="95"/>
      <c r="CW158" s="95"/>
      <c r="CX158" s="95"/>
      <c r="CY158" s="95"/>
      <c r="CZ158" s="95"/>
      <c r="DA158" s="95"/>
      <c r="DB158" s="95"/>
      <c r="DC158" s="95"/>
      <c r="DD158" s="95"/>
      <c r="DE158" s="95"/>
      <c r="DF158" s="95"/>
      <c r="DG158" s="95"/>
      <c r="DH158" s="95"/>
      <c r="DI158" s="95"/>
      <c r="DJ158" s="95"/>
      <c r="DK158" s="95"/>
      <c r="DL158" s="95"/>
      <c r="DM158" s="95"/>
      <c r="DN158" s="95"/>
      <c r="DO158" s="95"/>
      <c r="DP158" s="95"/>
      <c r="DQ158" s="95"/>
      <c r="DR158" s="95"/>
      <c r="DS158" s="95"/>
      <c r="DT158" s="95"/>
      <c r="DU158" s="95"/>
      <c r="DV158" s="95"/>
      <c r="DW158" s="95"/>
      <c r="DX158" s="95"/>
      <c r="DY158" s="95"/>
      <c r="DZ158" s="95"/>
      <c r="EA158" s="95"/>
      <c r="EB158" s="95"/>
      <c r="EC158" s="95"/>
      <c r="ED158" s="95"/>
      <c r="EE158" s="95"/>
      <c r="EF158" s="95"/>
      <c r="EG158" s="95"/>
      <c r="EH158" s="95"/>
      <c r="EI158" s="95"/>
      <c r="EJ158" s="95"/>
      <c r="EK158" s="95"/>
      <c r="EL158" s="95"/>
      <c r="EM158" s="95"/>
      <c r="EN158" s="95"/>
      <c r="EO158" s="95"/>
      <c r="EP158" s="95"/>
      <c r="EQ158" s="95"/>
      <c r="ER158" s="95"/>
      <c r="ES158" s="95"/>
      <c r="ET158" s="95"/>
      <c r="EU158" s="95"/>
      <c r="EV158" s="95"/>
      <c r="EW158" s="95"/>
      <c r="EX158" s="95"/>
      <c r="EY158" s="95"/>
      <c r="EZ158" s="95"/>
      <c r="FA158" s="95"/>
      <c r="FB158" s="95"/>
      <c r="FC158" s="95"/>
      <c r="FD158" s="95"/>
      <c r="FE158" s="95"/>
      <c r="FF158" s="95"/>
      <c r="FG158" s="95"/>
      <c r="FH158" s="95"/>
      <c r="FI158" s="95"/>
      <c r="FJ158" s="95"/>
      <c r="FK158" s="95"/>
      <c r="FL158" s="95"/>
      <c r="FM158" s="95"/>
      <c r="FN158" s="95"/>
      <c r="FO158" s="95"/>
      <c r="FP158" s="95"/>
      <c r="FQ158" s="95"/>
      <c r="FR158" s="95"/>
      <c r="FS158" s="95"/>
      <c r="FT158" s="95"/>
      <c r="FU158" s="95"/>
      <c r="FV158" s="95"/>
      <c r="FW158" s="95"/>
      <c r="FX158" s="95"/>
      <c r="FY158" s="95"/>
      <c r="FZ158" s="95"/>
      <c r="GA158" s="95"/>
      <c r="GB158" s="95"/>
      <c r="GC158" s="95"/>
      <c r="GD158" s="95"/>
      <c r="GE158" s="95"/>
      <c r="GF158" s="95"/>
      <c r="GG158" s="95"/>
      <c r="GH158" s="95"/>
      <c r="GI158" s="95"/>
      <c r="GJ158" s="95"/>
      <c r="GK158" s="95"/>
      <c r="GL158" s="95"/>
      <c r="GM158" s="95"/>
      <c r="GN158" s="95"/>
      <c r="GO158" s="95"/>
      <c r="GP158" s="95"/>
      <c r="GQ158" s="95"/>
      <c r="GR158" s="95"/>
      <c r="GS158" s="95"/>
      <c r="GT158" s="95"/>
      <c r="GU158" s="95"/>
      <c r="GV158" s="95"/>
      <c r="GW158" s="95"/>
      <c r="GX158" s="95"/>
      <c r="GY158" s="95"/>
      <c r="GZ158" s="95"/>
      <c r="HA158" s="95"/>
      <c r="HB158" s="95"/>
      <c r="HC158" s="95"/>
      <c r="HD158" s="95"/>
      <c r="HE158" s="95"/>
      <c r="HF158" s="95"/>
      <c r="HG158" s="95"/>
      <c r="HH158" s="95"/>
      <c r="HI158" s="95"/>
      <c r="HJ158" s="95"/>
      <c r="HK158" s="95"/>
      <c r="HL158" s="95"/>
      <c r="HM158" s="95"/>
      <c r="HN158" s="95"/>
      <c r="HO158" s="95"/>
      <c r="HP158" s="95"/>
      <c r="HQ158" s="95"/>
      <c r="HR158" s="95"/>
      <c r="HS158" s="95"/>
      <c r="HT158" s="95"/>
      <c r="HU158" s="95"/>
      <c r="HV158" s="95"/>
      <c r="HW158" s="95"/>
      <c r="HX158" s="95"/>
      <c r="HY158" s="95"/>
      <c r="HZ158" s="95"/>
      <c r="IA158" s="95"/>
      <c r="IB158" s="95"/>
      <c r="IC158" s="95"/>
      <c r="ID158" s="95"/>
      <c r="IE158" s="95"/>
      <c r="IF158" s="95"/>
      <c r="IG158" s="95"/>
      <c r="IH158" s="95"/>
      <c r="II158" s="95"/>
      <c r="IJ158" s="95"/>
      <c r="IK158" s="95"/>
      <c r="IL158" s="95"/>
      <c r="IM158" s="95"/>
      <c r="IN158" s="95"/>
      <c r="IO158" s="95"/>
      <c r="IP158" s="95"/>
      <c r="IQ158" s="95"/>
      <c r="IR158" s="95"/>
      <c r="IS158" s="95"/>
      <c r="IT158" s="95"/>
      <c r="IU158" s="95"/>
    </row>
    <row r="159" spans="1:255">
      <c r="A159" s="1276">
        <v>14</v>
      </c>
      <c r="B159" s="1193"/>
      <c r="C159" s="1193"/>
      <c r="D159" s="1193"/>
      <c r="E159" s="875"/>
      <c r="F159" s="1192"/>
      <c r="G159" s="1193"/>
      <c r="H159" s="1193"/>
      <c r="I159" s="1193"/>
      <c r="J159" s="1193"/>
      <c r="K159" s="1277"/>
      <c r="L159" s="1277"/>
      <c r="M159" s="936">
        <v>14</v>
      </c>
      <c r="N159" s="1192"/>
      <c r="O159" s="1277"/>
      <c r="P159" s="1277"/>
      <c r="Q159" s="1277"/>
      <c r="R159" s="1277">
        <f t="shared" si="2"/>
        <v>0</v>
      </c>
      <c r="S159" s="936">
        <v>14</v>
      </c>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5"/>
      <c r="BL159" s="95"/>
      <c r="BM159" s="95"/>
      <c r="BN159" s="95"/>
      <c r="BO159" s="95"/>
      <c r="BP159" s="95"/>
      <c r="BQ159" s="95"/>
      <c r="BR159" s="95"/>
      <c r="BS159" s="95"/>
      <c r="BT159" s="95"/>
      <c r="BU159" s="95"/>
      <c r="BV159" s="95"/>
      <c r="BW159" s="95"/>
      <c r="BX159" s="95"/>
      <c r="BY159" s="95"/>
      <c r="BZ159" s="95"/>
      <c r="CA159" s="95"/>
      <c r="CB159" s="95"/>
      <c r="CC159" s="95"/>
      <c r="CD159" s="95"/>
      <c r="CE159" s="95"/>
      <c r="CF159" s="95"/>
      <c r="CG159" s="95"/>
      <c r="CH159" s="95"/>
      <c r="CI159" s="95"/>
      <c r="CJ159" s="95"/>
      <c r="CK159" s="95"/>
      <c r="CL159" s="95"/>
      <c r="CM159" s="95"/>
      <c r="CN159" s="95"/>
      <c r="CO159" s="95"/>
      <c r="CP159" s="95"/>
      <c r="CQ159" s="95"/>
      <c r="CR159" s="95"/>
      <c r="CS159" s="95"/>
      <c r="CT159" s="95"/>
      <c r="CU159" s="95"/>
      <c r="CV159" s="95"/>
      <c r="CW159" s="95"/>
      <c r="CX159" s="95"/>
      <c r="CY159" s="95"/>
      <c r="CZ159" s="95"/>
      <c r="DA159" s="95"/>
      <c r="DB159" s="95"/>
      <c r="DC159" s="95"/>
      <c r="DD159" s="95"/>
      <c r="DE159" s="95"/>
      <c r="DF159" s="95"/>
      <c r="DG159" s="95"/>
      <c r="DH159" s="95"/>
      <c r="DI159" s="95"/>
      <c r="DJ159" s="95"/>
      <c r="DK159" s="95"/>
      <c r="DL159" s="95"/>
      <c r="DM159" s="95"/>
      <c r="DN159" s="95"/>
      <c r="DO159" s="95"/>
      <c r="DP159" s="95"/>
      <c r="DQ159" s="95"/>
      <c r="DR159" s="95"/>
      <c r="DS159" s="95"/>
      <c r="DT159" s="95"/>
      <c r="DU159" s="95"/>
      <c r="DV159" s="95"/>
      <c r="DW159" s="95"/>
      <c r="DX159" s="95"/>
      <c r="DY159" s="95"/>
      <c r="DZ159" s="95"/>
      <c r="EA159" s="95"/>
      <c r="EB159" s="95"/>
      <c r="EC159" s="95"/>
      <c r="ED159" s="95"/>
      <c r="EE159" s="95"/>
      <c r="EF159" s="95"/>
      <c r="EG159" s="95"/>
      <c r="EH159" s="95"/>
      <c r="EI159" s="95"/>
      <c r="EJ159" s="95"/>
      <c r="EK159" s="95"/>
      <c r="EL159" s="95"/>
      <c r="EM159" s="95"/>
      <c r="EN159" s="95"/>
      <c r="EO159" s="95"/>
      <c r="EP159" s="95"/>
      <c r="EQ159" s="95"/>
      <c r="ER159" s="95"/>
      <c r="ES159" s="95"/>
      <c r="ET159" s="95"/>
      <c r="EU159" s="95"/>
      <c r="EV159" s="95"/>
      <c r="EW159" s="95"/>
      <c r="EX159" s="95"/>
      <c r="EY159" s="95"/>
      <c r="EZ159" s="95"/>
      <c r="FA159" s="95"/>
      <c r="FB159" s="95"/>
      <c r="FC159" s="95"/>
      <c r="FD159" s="95"/>
      <c r="FE159" s="95"/>
      <c r="FF159" s="95"/>
      <c r="FG159" s="95"/>
      <c r="FH159" s="95"/>
      <c r="FI159" s="95"/>
      <c r="FJ159" s="95"/>
      <c r="FK159" s="95"/>
      <c r="FL159" s="95"/>
      <c r="FM159" s="95"/>
      <c r="FN159" s="95"/>
      <c r="FO159" s="95"/>
      <c r="FP159" s="95"/>
      <c r="FQ159" s="95"/>
      <c r="FR159" s="95"/>
      <c r="FS159" s="95"/>
      <c r="FT159" s="95"/>
      <c r="FU159" s="95"/>
      <c r="FV159" s="95"/>
      <c r="FW159" s="95"/>
      <c r="FX159" s="95"/>
      <c r="FY159" s="95"/>
      <c r="FZ159" s="95"/>
      <c r="GA159" s="95"/>
      <c r="GB159" s="95"/>
      <c r="GC159" s="95"/>
      <c r="GD159" s="95"/>
      <c r="GE159" s="95"/>
      <c r="GF159" s="95"/>
      <c r="GG159" s="95"/>
      <c r="GH159" s="95"/>
      <c r="GI159" s="95"/>
      <c r="GJ159" s="95"/>
      <c r="GK159" s="95"/>
      <c r="GL159" s="95"/>
      <c r="GM159" s="95"/>
      <c r="GN159" s="95"/>
      <c r="GO159" s="95"/>
      <c r="GP159" s="95"/>
      <c r="GQ159" s="95"/>
      <c r="GR159" s="95"/>
      <c r="GS159" s="95"/>
      <c r="GT159" s="95"/>
      <c r="GU159" s="95"/>
      <c r="GV159" s="95"/>
      <c r="GW159" s="95"/>
      <c r="GX159" s="95"/>
      <c r="GY159" s="95"/>
      <c r="GZ159" s="95"/>
      <c r="HA159" s="95"/>
      <c r="HB159" s="95"/>
      <c r="HC159" s="95"/>
      <c r="HD159" s="95"/>
      <c r="HE159" s="95"/>
      <c r="HF159" s="95"/>
      <c r="HG159" s="95"/>
      <c r="HH159" s="95"/>
      <c r="HI159" s="95"/>
      <c r="HJ159" s="95"/>
      <c r="HK159" s="95"/>
      <c r="HL159" s="95"/>
      <c r="HM159" s="95"/>
      <c r="HN159" s="95"/>
      <c r="HO159" s="95"/>
      <c r="HP159" s="95"/>
      <c r="HQ159" s="95"/>
      <c r="HR159" s="95"/>
      <c r="HS159" s="95"/>
      <c r="HT159" s="95"/>
      <c r="HU159" s="95"/>
      <c r="HV159" s="95"/>
      <c r="HW159" s="95"/>
      <c r="HX159" s="95"/>
      <c r="HY159" s="95"/>
      <c r="HZ159" s="95"/>
      <c r="IA159" s="95"/>
      <c r="IB159" s="95"/>
      <c r="IC159" s="95"/>
      <c r="ID159" s="95"/>
      <c r="IE159" s="95"/>
      <c r="IF159" s="95"/>
      <c r="IG159" s="95"/>
      <c r="IH159" s="95"/>
      <c r="II159" s="95"/>
      <c r="IJ159" s="95"/>
      <c r="IK159" s="95"/>
      <c r="IL159" s="95"/>
      <c r="IM159" s="95"/>
      <c r="IN159" s="95"/>
      <c r="IO159" s="95"/>
      <c r="IP159" s="95"/>
      <c r="IQ159" s="95"/>
      <c r="IR159" s="95"/>
      <c r="IS159" s="95"/>
      <c r="IT159" s="95"/>
      <c r="IU159" s="95"/>
    </row>
    <row r="160" spans="1:255">
      <c r="A160" s="1276">
        <v>15</v>
      </c>
      <c r="B160" s="1193"/>
      <c r="C160" s="1193"/>
      <c r="D160" s="1193"/>
      <c r="E160" s="875"/>
      <c r="F160" s="1192"/>
      <c r="G160" s="1193"/>
      <c r="H160" s="1193"/>
      <c r="I160" s="1193"/>
      <c r="J160" s="1193"/>
      <c r="K160" s="1277"/>
      <c r="L160" s="1277"/>
      <c r="M160" s="936">
        <v>15</v>
      </c>
      <c r="N160" s="1192"/>
      <c r="O160" s="1277"/>
      <c r="P160" s="1277"/>
      <c r="Q160" s="1277"/>
      <c r="R160" s="1277">
        <f t="shared" si="2"/>
        <v>0</v>
      </c>
      <c r="S160" s="936">
        <v>15</v>
      </c>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5"/>
      <c r="BL160" s="95"/>
      <c r="BM160" s="95"/>
      <c r="BN160" s="95"/>
      <c r="BO160" s="95"/>
      <c r="BP160" s="95"/>
      <c r="BQ160" s="95"/>
      <c r="BR160" s="95"/>
      <c r="BS160" s="95"/>
      <c r="BT160" s="95"/>
      <c r="BU160" s="95"/>
      <c r="BV160" s="95"/>
      <c r="BW160" s="95"/>
      <c r="BX160" s="95"/>
      <c r="BY160" s="95"/>
      <c r="BZ160" s="95"/>
      <c r="CA160" s="95"/>
      <c r="CB160" s="95"/>
      <c r="CC160" s="95"/>
      <c r="CD160" s="95"/>
      <c r="CE160" s="95"/>
      <c r="CF160" s="95"/>
      <c r="CG160" s="95"/>
      <c r="CH160" s="95"/>
      <c r="CI160" s="95"/>
      <c r="CJ160" s="95"/>
      <c r="CK160" s="95"/>
      <c r="CL160" s="95"/>
      <c r="CM160" s="95"/>
      <c r="CN160" s="95"/>
      <c r="CO160" s="95"/>
      <c r="CP160" s="95"/>
      <c r="CQ160" s="95"/>
      <c r="CR160" s="95"/>
      <c r="CS160" s="95"/>
      <c r="CT160" s="95"/>
      <c r="CU160" s="95"/>
      <c r="CV160" s="95"/>
      <c r="CW160" s="95"/>
      <c r="CX160" s="95"/>
      <c r="CY160" s="95"/>
      <c r="CZ160" s="95"/>
      <c r="DA160" s="95"/>
      <c r="DB160" s="95"/>
      <c r="DC160" s="95"/>
      <c r="DD160" s="95"/>
      <c r="DE160" s="95"/>
      <c r="DF160" s="95"/>
      <c r="DG160" s="95"/>
      <c r="DH160" s="95"/>
      <c r="DI160" s="95"/>
      <c r="DJ160" s="95"/>
      <c r="DK160" s="95"/>
      <c r="DL160" s="95"/>
      <c r="DM160" s="95"/>
      <c r="DN160" s="95"/>
      <c r="DO160" s="95"/>
      <c r="DP160" s="95"/>
      <c r="DQ160" s="95"/>
      <c r="DR160" s="95"/>
      <c r="DS160" s="95"/>
      <c r="DT160" s="95"/>
      <c r="DU160" s="95"/>
      <c r="DV160" s="95"/>
      <c r="DW160" s="95"/>
      <c r="DX160" s="95"/>
      <c r="DY160" s="95"/>
      <c r="DZ160" s="95"/>
      <c r="EA160" s="95"/>
      <c r="EB160" s="95"/>
      <c r="EC160" s="95"/>
      <c r="ED160" s="95"/>
      <c r="EE160" s="95"/>
      <c r="EF160" s="95"/>
      <c r="EG160" s="95"/>
      <c r="EH160" s="95"/>
      <c r="EI160" s="95"/>
      <c r="EJ160" s="95"/>
      <c r="EK160" s="95"/>
      <c r="EL160" s="95"/>
      <c r="EM160" s="95"/>
      <c r="EN160" s="95"/>
      <c r="EO160" s="95"/>
      <c r="EP160" s="95"/>
      <c r="EQ160" s="95"/>
      <c r="ER160" s="95"/>
      <c r="ES160" s="95"/>
      <c r="ET160" s="95"/>
      <c r="EU160" s="95"/>
      <c r="EV160" s="95"/>
      <c r="EW160" s="95"/>
      <c r="EX160" s="95"/>
      <c r="EY160" s="95"/>
      <c r="EZ160" s="95"/>
      <c r="FA160" s="95"/>
      <c r="FB160" s="95"/>
      <c r="FC160" s="95"/>
      <c r="FD160" s="95"/>
      <c r="FE160" s="95"/>
      <c r="FF160" s="95"/>
      <c r="FG160" s="95"/>
      <c r="FH160" s="95"/>
      <c r="FI160" s="95"/>
      <c r="FJ160" s="95"/>
      <c r="FK160" s="95"/>
      <c r="FL160" s="95"/>
      <c r="FM160" s="95"/>
      <c r="FN160" s="95"/>
      <c r="FO160" s="95"/>
      <c r="FP160" s="95"/>
      <c r="FQ160" s="95"/>
      <c r="FR160" s="95"/>
      <c r="FS160" s="95"/>
      <c r="FT160" s="95"/>
      <c r="FU160" s="95"/>
      <c r="FV160" s="95"/>
      <c r="FW160" s="95"/>
      <c r="FX160" s="95"/>
      <c r="FY160" s="95"/>
      <c r="FZ160" s="95"/>
      <c r="GA160" s="95"/>
      <c r="GB160" s="95"/>
      <c r="GC160" s="95"/>
      <c r="GD160" s="95"/>
      <c r="GE160" s="95"/>
      <c r="GF160" s="95"/>
      <c r="GG160" s="95"/>
      <c r="GH160" s="95"/>
      <c r="GI160" s="95"/>
      <c r="GJ160" s="95"/>
      <c r="GK160" s="95"/>
      <c r="GL160" s="95"/>
      <c r="GM160" s="95"/>
      <c r="GN160" s="95"/>
      <c r="GO160" s="95"/>
      <c r="GP160" s="95"/>
      <c r="GQ160" s="95"/>
      <c r="GR160" s="95"/>
      <c r="GS160" s="95"/>
      <c r="GT160" s="95"/>
      <c r="GU160" s="95"/>
      <c r="GV160" s="95"/>
      <c r="GW160" s="95"/>
      <c r="GX160" s="95"/>
      <c r="GY160" s="95"/>
      <c r="GZ160" s="95"/>
      <c r="HA160" s="95"/>
      <c r="HB160" s="95"/>
      <c r="HC160" s="95"/>
      <c r="HD160" s="95"/>
      <c r="HE160" s="95"/>
      <c r="HF160" s="95"/>
      <c r="HG160" s="95"/>
      <c r="HH160" s="95"/>
      <c r="HI160" s="95"/>
      <c r="HJ160" s="95"/>
      <c r="HK160" s="95"/>
      <c r="HL160" s="95"/>
      <c r="HM160" s="95"/>
      <c r="HN160" s="95"/>
      <c r="HO160" s="95"/>
      <c r="HP160" s="95"/>
      <c r="HQ160" s="95"/>
      <c r="HR160" s="95"/>
      <c r="HS160" s="95"/>
      <c r="HT160" s="95"/>
      <c r="HU160" s="95"/>
      <c r="HV160" s="95"/>
      <c r="HW160" s="95"/>
      <c r="HX160" s="95"/>
      <c r="HY160" s="95"/>
      <c r="HZ160" s="95"/>
      <c r="IA160" s="95"/>
      <c r="IB160" s="95"/>
      <c r="IC160" s="95"/>
      <c r="ID160" s="95"/>
      <c r="IE160" s="95"/>
      <c r="IF160" s="95"/>
      <c r="IG160" s="95"/>
      <c r="IH160" s="95"/>
      <c r="II160" s="95"/>
      <c r="IJ160" s="95"/>
      <c r="IK160" s="95"/>
      <c r="IL160" s="95"/>
      <c r="IM160" s="95"/>
      <c r="IN160" s="95"/>
      <c r="IO160" s="95"/>
      <c r="IP160" s="95"/>
      <c r="IQ160" s="95"/>
      <c r="IR160" s="95"/>
      <c r="IS160" s="95"/>
      <c r="IT160" s="95"/>
      <c r="IU160" s="95"/>
    </row>
    <row r="161" spans="1:255">
      <c r="A161" s="1276">
        <v>16</v>
      </c>
      <c r="B161" s="1193"/>
      <c r="C161" s="1193"/>
      <c r="D161" s="1193"/>
      <c r="E161" s="875"/>
      <c r="F161" s="1192"/>
      <c r="G161" s="1193"/>
      <c r="H161" s="1193"/>
      <c r="I161" s="1193"/>
      <c r="J161" s="1193"/>
      <c r="K161" s="1277"/>
      <c r="L161" s="1277"/>
      <c r="M161" s="936">
        <v>16</v>
      </c>
      <c r="N161" s="1192"/>
      <c r="O161" s="1277"/>
      <c r="P161" s="1277"/>
      <c r="Q161" s="1277"/>
      <c r="R161" s="1277">
        <f t="shared" si="2"/>
        <v>0</v>
      </c>
      <c r="S161" s="936">
        <v>16</v>
      </c>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c r="BN161" s="95"/>
      <c r="BO161" s="95"/>
      <c r="BP161" s="95"/>
      <c r="BQ161" s="95"/>
      <c r="BR161" s="95"/>
      <c r="BS161" s="95"/>
      <c r="BT161" s="95"/>
      <c r="BU161" s="95"/>
      <c r="BV161" s="95"/>
      <c r="BW161" s="95"/>
      <c r="BX161" s="95"/>
      <c r="BY161" s="95"/>
      <c r="BZ161" s="95"/>
      <c r="CA161" s="95"/>
      <c r="CB161" s="95"/>
      <c r="CC161" s="95"/>
      <c r="CD161" s="95"/>
      <c r="CE161" s="95"/>
      <c r="CF161" s="95"/>
      <c r="CG161" s="95"/>
      <c r="CH161" s="95"/>
      <c r="CI161" s="95"/>
      <c r="CJ161" s="95"/>
      <c r="CK161" s="95"/>
      <c r="CL161" s="95"/>
      <c r="CM161" s="95"/>
      <c r="CN161" s="95"/>
      <c r="CO161" s="95"/>
      <c r="CP161" s="95"/>
      <c r="CQ161" s="95"/>
      <c r="CR161" s="95"/>
      <c r="CS161" s="95"/>
      <c r="CT161" s="95"/>
      <c r="CU161" s="95"/>
      <c r="CV161" s="95"/>
      <c r="CW161" s="95"/>
      <c r="CX161" s="95"/>
      <c r="CY161" s="95"/>
      <c r="CZ161" s="95"/>
      <c r="DA161" s="95"/>
      <c r="DB161" s="95"/>
      <c r="DC161" s="95"/>
      <c r="DD161" s="95"/>
      <c r="DE161" s="95"/>
      <c r="DF161" s="95"/>
      <c r="DG161" s="95"/>
      <c r="DH161" s="95"/>
      <c r="DI161" s="95"/>
      <c r="DJ161" s="95"/>
      <c r="DK161" s="95"/>
      <c r="DL161" s="95"/>
      <c r="DM161" s="95"/>
      <c r="DN161" s="95"/>
      <c r="DO161" s="95"/>
      <c r="DP161" s="95"/>
      <c r="DQ161" s="95"/>
      <c r="DR161" s="95"/>
      <c r="DS161" s="95"/>
      <c r="DT161" s="95"/>
      <c r="DU161" s="95"/>
      <c r="DV161" s="95"/>
      <c r="DW161" s="95"/>
      <c r="DX161" s="95"/>
      <c r="DY161" s="95"/>
      <c r="DZ161" s="95"/>
      <c r="EA161" s="95"/>
      <c r="EB161" s="95"/>
      <c r="EC161" s="95"/>
      <c r="ED161" s="95"/>
      <c r="EE161" s="95"/>
      <c r="EF161" s="95"/>
      <c r="EG161" s="95"/>
      <c r="EH161" s="95"/>
      <c r="EI161" s="95"/>
      <c r="EJ161" s="95"/>
      <c r="EK161" s="95"/>
      <c r="EL161" s="95"/>
      <c r="EM161" s="95"/>
      <c r="EN161" s="95"/>
      <c r="EO161" s="95"/>
      <c r="EP161" s="95"/>
      <c r="EQ161" s="95"/>
      <c r="ER161" s="95"/>
      <c r="ES161" s="95"/>
      <c r="ET161" s="95"/>
      <c r="EU161" s="95"/>
      <c r="EV161" s="95"/>
      <c r="EW161" s="95"/>
      <c r="EX161" s="95"/>
      <c r="EY161" s="95"/>
      <c r="EZ161" s="95"/>
      <c r="FA161" s="95"/>
      <c r="FB161" s="95"/>
      <c r="FC161" s="95"/>
      <c r="FD161" s="95"/>
      <c r="FE161" s="95"/>
      <c r="FF161" s="95"/>
      <c r="FG161" s="95"/>
      <c r="FH161" s="95"/>
      <c r="FI161" s="95"/>
      <c r="FJ161" s="95"/>
      <c r="FK161" s="95"/>
      <c r="FL161" s="95"/>
      <c r="FM161" s="95"/>
      <c r="FN161" s="95"/>
      <c r="FO161" s="95"/>
      <c r="FP161" s="95"/>
      <c r="FQ161" s="95"/>
      <c r="FR161" s="95"/>
      <c r="FS161" s="95"/>
      <c r="FT161" s="95"/>
      <c r="FU161" s="95"/>
      <c r="FV161" s="95"/>
      <c r="FW161" s="95"/>
      <c r="FX161" s="95"/>
      <c r="FY161" s="95"/>
      <c r="FZ161" s="95"/>
      <c r="GA161" s="95"/>
      <c r="GB161" s="95"/>
      <c r="GC161" s="95"/>
      <c r="GD161" s="95"/>
      <c r="GE161" s="95"/>
      <c r="GF161" s="95"/>
      <c r="GG161" s="95"/>
      <c r="GH161" s="95"/>
      <c r="GI161" s="95"/>
      <c r="GJ161" s="95"/>
      <c r="GK161" s="95"/>
      <c r="GL161" s="95"/>
      <c r="GM161" s="95"/>
      <c r="GN161" s="95"/>
      <c r="GO161" s="95"/>
      <c r="GP161" s="95"/>
      <c r="GQ161" s="95"/>
      <c r="GR161" s="95"/>
      <c r="GS161" s="95"/>
      <c r="GT161" s="95"/>
      <c r="GU161" s="95"/>
      <c r="GV161" s="95"/>
      <c r="GW161" s="95"/>
      <c r="GX161" s="95"/>
      <c r="GY161" s="95"/>
      <c r="GZ161" s="95"/>
      <c r="HA161" s="95"/>
      <c r="HB161" s="95"/>
      <c r="HC161" s="95"/>
      <c r="HD161" s="95"/>
      <c r="HE161" s="95"/>
      <c r="HF161" s="95"/>
      <c r="HG161" s="95"/>
      <c r="HH161" s="95"/>
      <c r="HI161" s="95"/>
      <c r="HJ161" s="95"/>
      <c r="HK161" s="95"/>
      <c r="HL161" s="95"/>
      <c r="HM161" s="95"/>
      <c r="HN161" s="95"/>
      <c r="HO161" s="95"/>
      <c r="HP161" s="95"/>
      <c r="HQ161" s="95"/>
      <c r="HR161" s="95"/>
      <c r="HS161" s="95"/>
      <c r="HT161" s="95"/>
      <c r="HU161" s="95"/>
      <c r="HV161" s="95"/>
      <c r="HW161" s="95"/>
      <c r="HX161" s="95"/>
      <c r="HY161" s="95"/>
      <c r="HZ161" s="95"/>
      <c r="IA161" s="95"/>
      <c r="IB161" s="95"/>
      <c r="IC161" s="95"/>
      <c r="ID161" s="95"/>
      <c r="IE161" s="95"/>
      <c r="IF161" s="95"/>
      <c r="IG161" s="95"/>
      <c r="IH161" s="95"/>
      <c r="II161" s="95"/>
      <c r="IJ161" s="95"/>
      <c r="IK161" s="95"/>
      <c r="IL161" s="95"/>
      <c r="IM161" s="95"/>
      <c r="IN161" s="95"/>
      <c r="IO161" s="95"/>
      <c r="IP161" s="95"/>
      <c r="IQ161" s="95"/>
      <c r="IR161" s="95"/>
      <c r="IS161" s="95"/>
      <c r="IT161" s="95"/>
      <c r="IU161" s="95"/>
    </row>
    <row r="162" spans="1:255">
      <c r="A162" s="1276">
        <v>17</v>
      </c>
      <c r="B162" s="1193"/>
      <c r="C162" s="1193"/>
      <c r="D162" s="1193"/>
      <c r="E162" s="875"/>
      <c r="F162" s="1192"/>
      <c r="G162" s="1193"/>
      <c r="H162" s="1193"/>
      <c r="I162" s="1193"/>
      <c r="J162" s="1193"/>
      <c r="K162" s="1277"/>
      <c r="L162" s="1277"/>
      <c r="M162" s="936">
        <v>17</v>
      </c>
      <c r="N162" s="1192"/>
      <c r="O162" s="1277"/>
      <c r="P162" s="1277"/>
      <c r="Q162" s="1277"/>
      <c r="R162" s="1277">
        <f t="shared" si="2"/>
        <v>0</v>
      </c>
      <c r="S162" s="936">
        <v>17</v>
      </c>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c r="BJ162" s="95"/>
      <c r="BK162" s="95"/>
      <c r="BL162" s="95"/>
      <c r="BM162" s="95"/>
      <c r="BN162" s="95"/>
      <c r="BO162" s="95"/>
      <c r="BP162" s="95"/>
      <c r="BQ162" s="95"/>
      <c r="BR162" s="95"/>
      <c r="BS162" s="95"/>
      <c r="BT162" s="95"/>
      <c r="BU162" s="95"/>
      <c r="BV162" s="95"/>
      <c r="BW162" s="95"/>
      <c r="BX162" s="95"/>
      <c r="BY162" s="95"/>
      <c r="BZ162" s="95"/>
      <c r="CA162" s="95"/>
      <c r="CB162" s="95"/>
      <c r="CC162" s="95"/>
      <c r="CD162" s="95"/>
      <c r="CE162" s="95"/>
      <c r="CF162" s="95"/>
      <c r="CG162" s="95"/>
      <c r="CH162" s="95"/>
      <c r="CI162" s="95"/>
      <c r="CJ162" s="95"/>
      <c r="CK162" s="95"/>
      <c r="CL162" s="95"/>
      <c r="CM162" s="95"/>
      <c r="CN162" s="95"/>
      <c r="CO162" s="95"/>
      <c r="CP162" s="95"/>
      <c r="CQ162" s="95"/>
      <c r="CR162" s="95"/>
      <c r="CS162" s="95"/>
      <c r="CT162" s="95"/>
      <c r="CU162" s="95"/>
      <c r="CV162" s="95"/>
      <c r="CW162" s="95"/>
      <c r="CX162" s="95"/>
      <c r="CY162" s="95"/>
      <c r="CZ162" s="95"/>
      <c r="DA162" s="95"/>
      <c r="DB162" s="95"/>
      <c r="DC162" s="95"/>
      <c r="DD162" s="95"/>
      <c r="DE162" s="95"/>
      <c r="DF162" s="95"/>
      <c r="DG162" s="95"/>
      <c r="DH162" s="95"/>
      <c r="DI162" s="95"/>
      <c r="DJ162" s="95"/>
      <c r="DK162" s="95"/>
      <c r="DL162" s="95"/>
      <c r="DM162" s="95"/>
      <c r="DN162" s="95"/>
      <c r="DO162" s="95"/>
      <c r="DP162" s="95"/>
      <c r="DQ162" s="95"/>
      <c r="DR162" s="95"/>
      <c r="DS162" s="95"/>
      <c r="DT162" s="95"/>
      <c r="DU162" s="95"/>
      <c r="DV162" s="95"/>
      <c r="DW162" s="95"/>
      <c r="DX162" s="95"/>
      <c r="DY162" s="95"/>
      <c r="DZ162" s="95"/>
      <c r="EA162" s="95"/>
      <c r="EB162" s="95"/>
      <c r="EC162" s="95"/>
      <c r="ED162" s="95"/>
      <c r="EE162" s="95"/>
      <c r="EF162" s="95"/>
      <c r="EG162" s="95"/>
      <c r="EH162" s="95"/>
      <c r="EI162" s="95"/>
      <c r="EJ162" s="95"/>
      <c r="EK162" s="95"/>
      <c r="EL162" s="95"/>
      <c r="EM162" s="95"/>
      <c r="EN162" s="95"/>
      <c r="EO162" s="95"/>
      <c r="EP162" s="95"/>
      <c r="EQ162" s="95"/>
      <c r="ER162" s="95"/>
      <c r="ES162" s="95"/>
      <c r="ET162" s="95"/>
      <c r="EU162" s="95"/>
      <c r="EV162" s="95"/>
      <c r="EW162" s="95"/>
      <c r="EX162" s="95"/>
      <c r="EY162" s="95"/>
      <c r="EZ162" s="95"/>
      <c r="FA162" s="95"/>
      <c r="FB162" s="95"/>
      <c r="FC162" s="95"/>
      <c r="FD162" s="95"/>
      <c r="FE162" s="95"/>
      <c r="FF162" s="95"/>
      <c r="FG162" s="95"/>
      <c r="FH162" s="95"/>
      <c r="FI162" s="95"/>
      <c r="FJ162" s="95"/>
      <c r="FK162" s="95"/>
      <c r="FL162" s="95"/>
      <c r="FM162" s="95"/>
      <c r="FN162" s="95"/>
      <c r="FO162" s="95"/>
      <c r="FP162" s="95"/>
      <c r="FQ162" s="95"/>
      <c r="FR162" s="95"/>
      <c r="FS162" s="95"/>
      <c r="FT162" s="95"/>
      <c r="FU162" s="95"/>
      <c r="FV162" s="95"/>
      <c r="FW162" s="95"/>
      <c r="FX162" s="95"/>
      <c r="FY162" s="95"/>
      <c r="FZ162" s="95"/>
      <c r="GA162" s="95"/>
      <c r="GB162" s="95"/>
      <c r="GC162" s="95"/>
      <c r="GD162" s="95"/>
      <c r="GE162" s="95"/>
      <c r="GF162" s="95"/>
      <c r="GG162" s="95"/>
      <c r="GH162" s="95"/>
      <c r="GI162" s="95"/>
      <c r="GJ162" s="95"/>
      <c r="GK162" s="95"/>
      <c r="GL162" s="95"/>
      <c r="GM162" s="95"/>
      <c r="GN162" s="95"/>
      <c r="GO162" s="95"/>
      <c r="GP162" s="95"/>
      <c r="GQ162" s="95"/>
      <c r="GR162" s="95"/>
      <c r="GS162" s="95"/>
      <c r="GT162" s="95"/>
      <c r="GU162" s="95"/>
      <c r="GV162" s="95"/>
      <c r="GW162" s="95"/>
      <c r="GX162" s="95"/>
      <c r="GY162" s="95"/>
      <c r="GZ162" s="95"/>
      <c r="HA162" s="95"/>
      <c r="HB162" s="95"/>
      <c r="HC162" s="95"/>
      <c r="HD162" s="95"/>
      <c r="HE162" s="95"/>
      <c r="HF162" s="95"/>
      <c r="HG162" s="95"/>
      <c r="HH162" s="95"/>
      <c r="HI162" s="95"/>
      <c r="HJ162" s="95"/>
      <c r="HK162" s="95"/>
      <c r="HL162" s="95"/>
      <c r="HM162" s="95"/>
      <c r="HN162" s="95"/>
      <c r="HO162" s="95"/>
      <c r="HP162" s="95"/>
      <c r="HQ162" s="95"/>
      <c r="HR162" s="95"/>
      <c r="HS162" s="95"/>
      <c r="HT162" s="95"/>
      <c r="HU162" s="95"/>
      <c r="HV162" s="95"/>
      <c r="HW162" s="95"/>
      <c r="HX162" s="95"/>
      <c r="HY162" s="95"/>
      <c r="HZ162" s="95"/>
      <c r="IA162" s="95"/>
      <c r="IB162" s="95"/>
      <c r="IC162" s="95"/>
      <c r="ID162" s="95"/>
      <c r="IE162" s="95"/>
      <c r="IF162" s="95"/>
      <c r="IG162" s="95"/>
      <c r="IH162" s="95"/>
      <c r="II162" s="95"/>
      <c r="IJ162" s="95"/>
      <c r="IK162" s="95"/>
      <c r="IL162" s="95"/>
      <c r="IM162" s="95"/>
      <c r="IN162" s="95"/>
      <c r="IO162" s="95"/>
      <c r="IP162" s="95"/>
      <c r="IQ162" s="95"/>
      <c r="IR162" s="95"/>
      <c r="IS162" s="95"/>
      <c r="IT162" s="95"/>
      <c r="IU162" s="95"/>
    </row>
    <row r="163" spans="1:255">
      <c r="A163" s="1276">
        <v>18</v>
      </c>
      <c r="B163" s="1193"/>
      <c r="C163" s="1193"/>
      <c r="D163" s="1193"/>
      <c r="E163" s="875"/>
      <c r="F163" s="1192"/>
      <c r="G163" s="1193"/>
      <c r="H163" s="1193"/>
      <c r="I163" s="1193"/>
      <c r="J163" s="1193"/>
      <c r="K163" s="1277"/>
      <c r="L163" s="1277"/>
      <c r="M163" s="936">
        <v>18</v>
      </c>
      <c r="N163" s="1192"/>
      <c r="O163" s="1277"/>
      <c r="P163" s="1277"/>
      <c r="Q163" s="1277"/>
      <c r="R163" s="1277">
        <f t="shared" si="2"/>
        <v>0</v>
      </c>
      <c r="S163" s="936">
        <v>18</v>
      </c>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5"/>
      <c r="CH163" s="95"/>
      <c r="CI163" s="95"/>
      <c r="CJ163" s="95"/>
      <c r="CK163" s="95"/>
      <c r="CL163" s="95"/>
      <c r="CM163" s="95"/>
      <c r="CN163" s="95"/>
      <c r="CO163" s="95"/>
      <c r="CP163" s="95"/>
      <c r="CQ163" s="95"/>
      <c r="CR163" s="95"/>
      <c r="CS163" s="95"/>
      <c r="CT163" s="95"/>
      <c r="CU163" s="95"/>
      <c r="CV163" s="95"/>
      <c r="CW163" s="95"/>
      <c r="CX163" s="95"/>
      <c r="CY163" s="95"/>
      <c r="CZ163" s="95"/>
      <c r="DA163" s="95"/>
      <c r="DB163" s="95"/>
      <c r="DC163" s="95"/>
      <c r="DD163" s="95"/>
      <c r="DE163" s="95"/>
      <c r="DF163" s="95"/>
      <c r="DG163" s="95"/>
      <c r="DH163" s="95"/>
      <c r="DI163" s="95"/>
      <c r="DJ163" s="95"/>
      <c r="DK163" s="95"/>
      <c r="DL163" s="95"/>
      <c r="DM163" s="95"/>
      <c r="DN163" s="95"/>
      <c r="DO163" s="95"/>
      <c r="DP163" s="95"/>
      <c r="DQ163" s="95"/>
      <c r="DR163" s="95"/>
      <c r="DS163" s="95"/>
      <c r="DT163" s="95"/>
      <c r="DU163" s="95"/>
      <c r="DV163" s="95"/>
      <c r="DW163" s="95"/>
      <c r="DX163" s="95"/>
      <c r="DY163" s="95"/>
      <c r="DZ163" s="95"/>
      <c r="EA163" s="95"/>
      <c r="EB163" s="95"/>
      <c r="EC163" s="95"/>
      <c r="ED163" s="95"/>
      <c r="EE163" s="95"/>
      <c r="EF163" s="95"/>
      <c r="EG163" s="95"/>
      <c r="EH163" s="95"/>
      <c r="EI163" s="95"/>
      <c r="EJ163" s="95"/>
      <c r="EK163" s="95"/>
      <c r="EL163" s="95"/>
      <c r="EM163" s="95"/>
      <c r="EN163" s="95"/>
      <c r="EO163" s="95"/>
      <c r="EP163" s="95"/>
      <c r="EQ163" s="95"/>
      <c r="ER163" s="95"/>
      <c r="ES163" s="95"/>
      <c r="ET163" s="95"/>
      <c r="EU163" s="95"/>
      <c r="EV163" s="95"/>
      <c r="EW163" s="95"/>
      <c r="EX163" s="95"/>
      <c r="EY163" s="95"/>
      <c r="EZ163" s="95"/>
      <c r="FA163" s="95"/>
      <c r="FB163" s="95"/>
      <c r="FC163" s="95"/>
      <c r="FD163" s="95"/>
      <c r="FE163" s="95"/>
      <c r="FF163" s="95"/>
      <c r="FG163" s="95"/>
      <c r="FH163" s="95"/>
      <c r="FI163" s="95"/>
      <c r="FJ163" s="95"/>
      <c r="FK163" s="95"/>
      <c r="FL163" s="95"/>
      <c r="FM163" s="95"/>
      <c r="FN163" s="95"/>
      <c r="FO163" s="95"/>
      <c r="FP163" s="95"/>
      <c r="FQ163" s="95"/>
      <c r="FR163" s="95"/>
      <c r="FS163" s="95"/>
      <c r="FT163" s="95"/>
      <c r="FU163" s="95"/>
      <c r="FV163" s="95"/>
      <c r="FW163" s="95"/>
      <c r="FX163" s="95"/>
      <c r="FY163" s="95"/>
      <c r="FZ163" s="95"/>
      <c r="GA163" s="95"/>
      <c r="GB163" s="95"/>
      <c r="GC163" s="95"/>
      <c r="GD163" s="95"/>
      <c r="GE163" s="95"/>
      <c r="GF163" s="95"/>
      <c r="GG163" s="95"/>
      <c r="GH163" s="95"/>
      <c r="GI163" s="95"/>
      <c r="GJ163" s="95"/>
      <c r="GK163" s="95"/>
      <c r="GL163" s="95"/>
      <c r="GM163" s="95"/>
      <c r="GN163" s="95"/>
      <c r="GO163" s="95"/>
      <c r="GP163" s="95"/>
      <c r="GQ163" s="95"/>
      <c r="GR163" s="95"/>
      <c r="GS163" s="95"/>
      <c r="GT163" s="95"/>
      <c r="GU163" s="95"/>
      <c r="GV163" s="95"/>
      <c r="GW163" s="95"/>
      <c r="GX163" s="95"/>
      <c r="GY163" s="95"/>
      <c r="GZ163" s="95"/>
      <c r="HA163" s="95"/>
      <c r="HB163" s="95"/>
      <c r="HC163" s="95"/>
      <c r="HD163" s="95"/>
      <c r="HE163" s="95"/>
      <c r="HF163" s="95"/>
      <c r="HG163" s="95"/>
      <c r="HH163" s="95"/>
      <c r="HI163" s="95"/>
      <c r="HJ163" s="95"/>
      <c r="HK163" s="95"/>
      <c r="HL163" s="95"/>
      <c r="HM163" s="95"/>
      <c r="HN163" s="95"/>
      <c r="HO163" s="95"/>
      <c r="HP163" s="95"/>
      <c r="HQ163" s="95"/>
      <c r="HR163" s="95"/>
      <c r="HS163" s="95"/>
      <c r="HT163" s="95"/>
      <c r="HU163" s="95"/>
      <c r="HV163" s="95"/>
      <c r="HW163" s="95"/>
      <c r="HX163" s="95"/>
      <c r="HY163" s="95"/>
      <c r="HZ163" s="95"/>
      <c r="IA163" s="95"/>
      <c r="IB163" s="95"/>
      <c r="IC163" s="95"/>
      <c r="ID163" s="95"/>
      <c r="IE163" s="95"/>
      <c r="IF163" s="95"/>
      <c r="IG163" s="95"/>
      <c r="IH163" s="95"/>
      <c r="II163" s="95"/>
      <c r="IJ163" s="95"/>
      <c r="IK163" s="95"/>
      <c r="IL163" s="95"/>
      <c r="IM163" s="95"/>
      <c r="IN163" s="95"/>
      <c r="IO163" s="95"/>
      <c r="IP163" s="95"/>
      <c r="IQ163" s="95"/>
      <c r="IR163" s="95"/>
      <c r="IS163" s="95"/>
      <c r="IT163" s="95"/>
      <c r="IU163" s="95"/>
    </row>
    <row r="164" spans="1:255">
      <c r="A164" s="1276">
        <v>19</v>
      </c>
      <c r="B164" s="1193"/>
      <c r="C164" s="1193"/>
      <c r="D164" s="1193"/>
      <c r="E164" s="875"/>
      <c r="F164" s="1192"/>
      <c r="G164" s="1193"/>
      <c r="H164" s="1193"/>
      <c r="I164" s="1193"/>
      <c r="J164" s="1193"/>
      <c r="K164" s="1277"/>
      <c r="L164" s="1277"/>
      <c r="M164" s="936">
        <v>19</v>
      </c>
      <c r="N164" s="1192"/>
      <c r="O164" s="1277"/>
      <c r="P164" s="1277"/>
      <c r="Q164" s="1277"/>
      <c r="R164" s="1277">
        <f t="shared" si="2"/>
        <v>0</v>
      </c>
      <c r="S164" s="936">
        <v>19</v>
      </c>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5"/>
      <c r="CZ164" s="95"/>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95"/>
      <c r="EA164" s="95"/>
      <c r="EB164" s="95"/>
      <c r="EC164" s="95"/>
      <c r="ED164" s="95"/>
      <c r="EE164" s="95"/>
      <c r="EF164" s="95"/>
      <c r="EG164" s="95"/>
      <c r="EH164" s="95"/>
      <c r="EI164" s="95"/>
      <c r="EJ164" s="95"/>
      <c r="EK164" s="95"/>
      <c r="EL164" s="95"/>
      <c r="EM164" s="95"/>
      <c r="EN164" s="95"/>
      <c r="EO164" s="95"/>
      <c r="EP164" s="95"/>
      <c r="EQ164" s="95"/>
      <c r="ER164" s="95"/>
      <c r="ES164" s="95"/>
      <c r="ET164" s="95"/>
      <c r="EU164" s="95"/>
      <c r="EV164" s="95"/>
      <c r="EW164" s="95"/>
      <c r="EX164" s="95"/>
      <c r="EY164" s="95"/>
      <c r="EZ164" s="95"/>
      <c r="FA164" s="95"/>
      <c r="FB164" s="95"/>
      <c r="FC164" s="95"/>
      <c r="FD164" s="95"/>
      <c r="FE164" s="95"/>
      <c r="FF164" s="95"/>
      <c r="FG164" s="95"/>
      <c r="FH164" s="95"/>
      <c r="FI164" s="95"/>
      <c r="FJ164" s="95"/>
      <c r="FK164" s="95"/>
      <c r="FL164" s="95"/>
      <c r="FM164" s="95"/>
      <c r="FN164" s="95"/>
      <c r="FO164" s="95"/>
      <c r="FP164" s="95"/>
      <c r="FQ164" s="95"/>
      <c r="FR164" s="95"/>
      <c r="FS164" s="95"/>
      <c r="FT164" s="95"/>
      <c r="FU164" s="95"/>
      <c r="FV164" s="95"/>
      <c r="FW164" s="95"/>
      <c r="FX164" s="95"/>
      <c r="FY164" s="95"/>
      <c r="FZ164" s="95"/>
      <c r="GA164" s="95"/>
      <c r="GB164" s="95"/>
      <c r="GC164" s="95"/>
      <c r="GD164" s="95"/>
      <c r="GE164" s="95"/>
      <c r="GF164" s="95"/>
      <c r="GG164" s="95"/>
      <c r="GH164" s="95"/>
      <c r="GI164" s="95"/>
      <c r="GJ164" s="95"/>
      <c r="GK164" s="95"/>
      <c r="GL164" s="95"/>
      <c r="GM164" s="95"/>
      <c r="GN164" s="95"/>
      <c r="GO164" s="95"/>
      <c r="GP164" s="95"/>
      <c r="GQ164" s="95"/>
      <c r="GR164" s="95"/>
      <c r="GS164" s="95"/>
      <c r="GT164" s="95"/>
      <c r="GU164" s="95"/>
      <c r="GV164" s="95"/>
      <c r="GW164" s="95"/>
      <c r="GX164" s="95"/>
      <c r="GY164" s="95"/>
      <c r="GZ164" s="95"/>
      <c r="HA164" s="95"/>
      <c r="HB164" s="95"/>
      <c r="HC164" s="95"/>
      <c r="HD164" s="95"/>
      <c r="HE164" s="95"/>
      <c r="HF164" s="95"/>
      <c r="HG164" s="95"/>
      <c r="HH164" s="95"/>
      <c r="HI164" s="95"/>
      <c r="HJ164" s="95"/>
      <c r="HK164" s="95"/>
      <c r="HL164" s="95"/>
      <c r="HM164" s="95"/>
      <c r="HN164" s="95"/>
      <c r="HO164" s="95"/>
      <c r="HP164" s="95"/>
      <c r="HQ164" s="95"/>
      <c r="HR164" s="95"/>
      <c r="HS164" s="95"/>
      <c r="HT164" s="95"/>
      <c r="HU164" s="95"/>
      <c r="HV164" s="95"/>
      <c r="HW164" s="95"/>
      <c r="HX164" s="95"/>
      <c r="HY164" s="95"/>
      <c r="HZ164" s="95"/>
      <c r="IA164" s="95"/>
      <c r="IB164" s="95"/>
      <c r="IC164" s="95"/>
      <c r="ID164" s="95"/>
      <c r="IE164" s="95"/>
      <c r="IF164" s="95"/>
      <c r="IG164" s="95"/>
      <c r="IH164" s="95"/>
      <c r="II164" s="95"/>
      <c r="IJ164" s="95"/>
      <c r="IK164" s="95"/>
      <c r="IL164" s="95"/>
      <c r="IM164" s="95"/>
      <c r="IN164" s="95"/>
      <c r="IO164" s="95"/>
      <c r="IP164" s="95"/>
      <c r="IQ164" s="95"/>
      <c r="IR164" s="95"/>
      <c r="IS164" s="95"/>
      <c r="IT164" s="95"/>
      <c r="IU164" s="95"/>
    </row>
    <row r="165" spans="1:255">
      <c r="A165" s="1276">
        <v>20</v>
      </c>
      <c r="B165" s="1193"/>
      <c r="C165" s="1193"/>
      <c r="D165" s="1193"/>
      <c r="E165" s="875"/>
      <c r="F165" s="1192"/>
      <c r="G165" s="1193"/>
      <c r="H165" s="1193"/>
      <c r="I165" s="1193"/>
      <c r="J165" s="1193"/>
      <c r="K165" s="1277"/>
      <c r="L165" s="1277"/>
      <c r="M165" s="936">
        <v>20</v>
      </c>
      <c r="N165" s="1192"/>
      <c r="O165" s="1277"/>
      <c r="P165" s="1277"/>
      <c r="Q165" s="1277"/>
      <c r="R165" s="1277">
        <f t="shared" si="2"/>
        <v>0</v>
      </c>
      <c r="S165" s="936">
        <v>20</v>
      </c>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c r="BJ165" s="95"/>
      <c r="BK165" s="95"/>
      <c r="BL165" s="95"/>
      <c r="BM165" s="95"/>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c r="CK165" s="95"/>
      <c r="CL165" s="95"/>
      <c r="CM165" s="95"/>
      <c r="CN165" s="95"/>
      <c r="CO165" s="95"/>
      <c r="CP165" s="95"/>
      <c r="CQ165" s="95"/>
      <c r="CR165" s="95"/>
      <c r="CS165" s="95"/>
      <c r="CT165" s="95"/>
      <c r="CU165" s="95"/>
      <c r="CV165" s="95"/>
      <c r="CW165" s="95"/>
      <c r="CX165" s="95"/>
      <c r="CY165" s="95"/>
      <c r="CZ165" s="95"/>
      <c r="DA165" s="95"/>
      <c r="DB165" s="95"/>
      <c r="DC165" s="95"/>
      <c r="DD165" s="95"/>
      <c r="DE165" s="95"/>
      <c r="DF165" s="95"/>
      <c r="DG165" s="95"/>
      <c r="DH165" s="95"/>
      <c r="DI165" s="95"/>
      <c r="DJ165" s="95"/>
      <c r="DK165" s="95"/>
      <c r="DL165" s="95"/>
      <c r="DM165" s="95"/>
      <c r="DN165" s="95"/>
      <c r="DO165" s="95"/>
      <c r="DP165" s="95"/>
      <c r="DQ165" s="95"/>
      <c r="DR165" s="95"/>
      <c r="DS165" s="95"/>
      <c r="DT165" s="95"/>
      <c r="DU165" s="95"/>
      <c r="DV165" s="95"/>
      <c r="DW165" s="95"/>
      <c r="DX165" s="95"/>
      <c r="DY165" s="95"/>
      <c r="DZ165" s="95"/>
      <c r="EA165" s="95"/>
      <c r="EB165" s="95"/>
      <c r="EC165" s="95"/>
      <c r="ED165" s="95"/>
      <c r="EE165" s="95"/>
      <c r="EF165" s="95"/>
      <c r="EG165" s="95"/>
      <c r="EH165" s="95"/>
      <c r="EI165" s="95"/>
      <c r="EJ165" s="95"/>
      <c r="EK165" s="95"/>
      <c r="EL165" s="95"/>
      <c r="EM165" s="95"/>
      <c r="EN165" s="95"/>
      <c r="EO165" s="95"/>
      <c r="EP165" s="95"/>
      <c r="EQ165" s="95"/>
      <c r="ER165" s="95"/>
      <c r="ES165" s="95"/>
      <c r="ET165" s="95"/>
      <c r="EU165" s="95"/>
      <c r="EV165" s="95"/>
      <c r="EW165" s="95"/>
      <c r="EX165" s="95"/>
      <c r="EY165" s="95"/>
      <c r="EZ165" s="95"/>
      <c r="FA165" s="95"/>
      <c r="FB165" s="95"/>
      <c r="FC165" s="95"/>
      <c r="FD165" s="95"/>
      <c r="FE165" s="95"/>
      <c r="FF165" s="95"/>
      <c r="FG165" s="95"/>
      <c r="FH165" s="95"/>
      <c r="FI165" s="95"/>
      <c r="FJ165" s="95"/>
      <c r="FK165" s="95"/>
      <c r="FL165" s="95"/>
      <c r="FM165" s="95"/>
      <c r="FN165" s="95"/>
      <c r="FO165" s="95"/>
      <c r="FP165" s="95"/>
      <c r="FQ165" s="95"/>
      <c r="FR165" s="95"/>
      <c r="FS165" s="95"/>
      <c r="FT165" s="95"/>
      <c r="FU165" s="95"/>
      <c r="FV165" s="95"/>
      <c r="FW165" s="95"/>
      <c r="FX165" s="95"/>
      <c r="FY165" s="95"/>
      <c r="FZ165" s="95"/>
      <c r="GA165" s="95"/>
      <c r="GB165" s="95"/>
      <c r="GC165" s="95"/>
      <c r="GD165" s="95"/>
      <c r="GE165" s="95"/>
      <c r="GF165" s="95"/>
      <c r="GG165" s="95"/>
      <c r="GH165" s="95"/>
      <c r="GI165" s="95"/>
      <c r="GJ165" s="95"/>
      <c r="GK165" s="95"/>
      <c r="GL165" s="95"/>
      <c r="GM165" s="95"/>
      <c r="GN165" s="95"/>
      <c r="GO165" s="95"/>
      <c r="GP165" s="95"/>
      <c r="GQ165" s="95"/>
      <c r="GR165" s="95"/>
      <c r="GS165" s="95"/>
      <c r="GT165" s="95"/>
      <c r="GU165" s="95"/>
      <c r="GV165" s="95"/>
      <c r="GW165" s="95"/>
      <c r="GX165" s="95"/>
      <c r="GY165" s="95"/>
      <c r="GZ165" s="95"/>
      <c r="HA165" s="95"/>
      <c r="HB165" s="95"/>
      <c r="HC165" s="95"/>
      <c r="HD165" s="95"/>
      <c r="HE165" s="95"/>
      <c r="HF165" s="95"/>
      <c r="HG165" s="95"/>
      <c r="HH165" s="95"/>
      <c r="HI165" s="95"/>
      <c r="HJ165" s="95"/>
      <c r="HK165" s="95"/>
      <c r="HL165" s="95"/>
      <c r="HM165" s="95"/>
      <c r="HN165" s="95"/>
      <c r="HO165" s="95"/>
      <c r="HP165" s="95"/>
      <c r="HQ165" s="95"/>
      <c r="HR165" s="95"/>
      <c r="HS165" s="95"/>
      <c r="HT165" s="95"/>
      <c r="HU165" s="95"/>
      <c r="HV165" s="95"/>
      <c r="HW165" s="95"/>
      <c r="HX165" s="95"/>
      <c r="HY165" s="95"/>
      <c r="HZ165" s="95"/>
      <c r="IA165" s="95"/>
      <c r="IB165" s="95"/>
      <c r="IC165" s="95"/>
      <c r="ID165" s="95"/>
      <c r="IE165" s="95"/>
      <c r="IF165" s="95"/>
      <c r="IG165" s="95"/>
      <c r="IH165" s="95"/>
      <c r="II165" s="95"/>
      <c r="IJ165" s="95"/>
      <c r="IK165" s="95"/>
      <c r="IL165" s="95"/>
      <c r="IM165" s="95"/>
      <c r="IN165" s="95"/>
      <c r="IO165" s="95"/>
      <c r="IP165" s="95"/>
      <c r="IQ165" s="95"/>
      <c r="IR165" s="95"/>
      <c r="IS165" s="95"/>
      <c r="IT165" s="95"/>
      <c r="IU165" s="95"/>
    </row>
    <row r="166" spans="1:255">
      <c r="A166" s="1276">
        <v>21</v>
      </c>
      <c r="B166" s="1193"/>
      <c r="C166" s="1193"/>
      <c r="D166" s="1193"/>
      <c r="E166" s="875"/>
      <c r="F166" s="1192"/>
      <c r="G166" s="1193"/>
      <c r="H166" s="1193"/>
      <c r="I166" s="1193"/>
      <c r="J166" s="1193"/>
      <c r="K166" s="1277"/>
      <c r="L166" s="1277"/>
      <c r="M166" s="936">
        <v>21</v>
      </c>
      <c r="N166" s="1192"/>
      <c r="O166" s="1277"/>
      <c r="P166" s="1277"/>
      <c r="Q166" s="1277"/>
      <c r="R166" s="1277">
        <f t="shared" si="2"/>
        <v>0</v>
      </c>
      <c r="S166" s="936">
        <v>21</v>
      </c>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c r="CK166" s="95"/>
      <c r="CL166" s="95"/>
      <c r="CM166" s="95"/>
      <c r="CN166" s="95"/>
      <c r="CO166" s="95"/>
      <c r="CP166" s="95"/>
      <c r="CQ166" s="95"/>
      <c r="CR166" s="95"/>
      <c r="CS166" s="95"/>
      <c r="CT166" s="95"/>
      <c r="CU166" s="95"/>
      <c r="CV166" s="95"/>
      <c r="CW166" s="95"/>
      <c r="CX166" s="95"/>
      <c r="CY166" s="95"/>
      <c r="CZ166" s="95"/>
      <c r="DA166" s="95"/>
      <c r="DB166" s="95"/>
      <c r="DC166" s="95"/>
      <c r="DD166" s="95"/>
      <c r="DE166" s="95"/>
      <c r="DF166" s="95"/>
      <c r="DG166" s="95"/>
      <c r="DH166" s="95"/>
      <c r="DI166" s="95"/>
      <c r="DJ166" s="95"/>
      <c r="DK166" s="95"/>
      <c r="DL166" s="95"/>
      <c r="DM166" s="95"/>
      <c r="DN166" s="95"/>
      <c r="DO166" s="95"/>
      <c r="DP166" s="95"/>
      <c r="DQ166" s="95"/>
      <c r="DR166" s="95"/>
      <c r="DS166" s="95"/>
      <c r="DT166" s="95"/>
      <c r="DU166" s="95"/>
      <c r="DV166" s="95"/>
      <c r="DW166" s="95"/>
      <c r="DX166" s="95"/>
      <c r="DY166" s="95"/>
      <c r="DZ166" s="95"/>
      <c r="EA166" s="95"/>
      <c r="EB166" s="95"/>
      <c r="EC166" s="95"/>
      <c r="ED166" s="95"/>
      <c r="EE166" s="95"/>
      <c r="EF166" s="95"/>
      <c r="EG166" s="95"/>
      <c r="EH166" s="95"/>
      <c r="EI166" s="95"/>
      <c r="EJ166" s="95"/>
      <c r="EK166" s="95"/>
      <c r="EL166" s="95"/>
      <c r="EM166" s="95"/>
      <c r="EN166" s="95"/>
      <c r="EO166" s="95"/>
      <c r="EP166" s="95"/>
      <c r="EQ166" s="95"/>
      <c r="ER166" s="95"/>
      <c r="ES166" s="95"/>
      <c r="ET166" s="95"/>
      <c r="EU166" s="95"/>
      <c r="EV166" s="95"/>
      <c r="EW166" s="95"/>
      <c r="EX166" s="95"/>
      <c r="EY166" s="95"/>
      <c r="EZ166" s="95"/>
      <c r="FA166" s="95"/>
      <c r="FB166" s="95"/>
      <c r="FC166" s="95"/>
      <c r="FD166" s="95"/>
      <c r="FE166" s="95"/>
      <c r="FF166" s="95"/>
      <c r="FG166" s="95"/>
      <c r="FH166" s="95"/>
      <c r="FI166" s="95"/>
      <c r="FJ166" s="95"/>
      <c r="FK166" s="95"/>
      <c r="FL166" s="95"/>
      <c r="FM166" s="95"/>
      <c r="FN166" s="95"/>
      <c r="FO166" s="95"/>
      <c r="FP166" s="95"/>
      <c r="FQ166" s="95"/>
      <c r="FR166" s="95"/>
      <c r="FS166" s="95"/>
      <c r="FT166" s="95"/>
      <c r="FU166" s="95"/>
      <c r="FV166" s="95"/>
      <c r="FW166" s="95"/>
      <c r="FX166" s="95"/>
      <c r="FY166" s="95"/>
      <c r="FZ166" s="95"/>
      <c r="GA166" s="95"/>
      <c r="GB166" s="95"/>
      <c r="GC166" s="95"/>
      <c r="GD166" s="95"/>
      <c r="GE166" s="95"/>
      <c r="GF166" s="95"/>
      <c r="GG166" s="95"/>
      <c r="GH166" s="95"/>
      <c r="GI166" s="95"/>
      <c r="GJ166" s="95"/>
      <c r="GK166" s="95"/>
      <c r="GL166" s="95"/>
      <c r="GM166" s="95"/>
      <c r="GN166" s="95"/>
      <c r="GO166" s="95"/>
      <c r="GP166" s="95"/>
      <c r="GQ166" s="95"/>
      <c r="GR166" s="95"/>
      <c r="GS166" s="95"/>
      <c r="GT166" s="95"/>
      <c r="GU166" s="95"/>
      <c r="GV166" s="95"/>
      <c r="GW166" s="95"/>
      <c r="GX166" s="95"/>
      <c r="GY166" s="95"/>
      <c r="GZ166" s="95"/>
      <c r="HA166" s="95"/>
      <c r="HB166" s="95"/>
      <c r="HC166" s="95"/>
      <c r="HD166" s="95"/>
      <c r="HE166" s="95"/>
      <c r="HF166" s="95"/>
      <c r="HG166" s="95"/>
      <c r="HH166" s="95"/>
      <c r="HI166" s="95"/>
      <c r="HJ166" s="95"/>
      <c r="HK166" s="95"/>
      <c r="HL166" s="95"/>
      <c r="HM166" s="95"/>
      <c r="HN166" s="95"/>
      <c r="HO166" s="95"/>
      <c r="HP166" s="95"/>
      <c r="HQ166" s="95"/>
      <c r="HR166" s="95"/>
      <c r="HS166" s="95"/>
      <c r="HT166" s="95"/>
      <c r="HU166" s="95"/>
      <c r="HV166" s="95"/>
      <c r="HW166" s="95"/>
      <c r="HX166" s="95"/>
      <c r="HY166" s="95"/>
      <c r="HZ166" s="95"/>
      <c r="IA166" s="95"/>
      <c r="IB166" s="95"/>
      <c r="IC166" s="95"/>
      <c r="ID166" s="95"/>
      <c r="IE166" s="95"/>
      <c r="IF166" s="95"/>
      <c r="IG166" s="95"/>
      <c r="IH166" s="95"/>
      <c r="II166" s="95"/>
      <c r="IJ166" s="95"/>
      <c r="IK166" s="95"/>
      <c r="IL166" s="95"/>
      <c r="IM166" s="95"/>
      <c r="IN166" s="95"/>
      <c r="IO166" s="95"/>
      <c r="IP166" s="95"/>
      <c r="IQ166" s="95"/>
      <c r="IR166" s="95"/>
      <c r="IS166" s="95"/>
      <c r="IT166" s="95"/>
      <c r="IU166" s="95"/>
    </row>
    <row r="167" spans="1:255">
      <c r="A167" s="1276">
        <v>22</v>
      </c>
      <c r="B167" s="1193"/>
      <c r="C167" s="1193"/>
      <c r="D167" s="1193"/>
      <c r="E167" s="875"/>
      <c r="F167" s="1192"/>
      <c r="G167" s="1193"/>
      <c r="H167" s="1193"/>
      <c r="I167" s="1193"/>
      <c r="J167" s="1193"/>
      <c r="K167" s="1277"/>
      <c r="L167" s="1277"/>
      <c r="M167" s="936">
        <v>22</v>
      </c>
      <c r="N167" s="1192"/>
      <c r="O167" s="1277"/>
      <c r="P167" s="1277"/>
      <c r="Q167" s="1277"/>
      <c r="R167" s="1277">
        <f t="shared" si="2"/>
        <v>0</v>
      </c>
      <c r="S167" s="936">
        <v>22</v>
      </c>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c r="CK167" s="95"/>
      <c r="CL167" s="95"/>
      <c r="CM167" s="95"/>
      <c r="CN167" s="95"/>
      <c r="CO167" s="95"/>
      <c r="CP167" s="95"/>
      <c r="CQ167" s="95"/>
      <c r="CR167" s="95"/>
      <c r="CS167" s="95"/>
      <c r="CT167" s="95"/>
      <c r="CU167" s="95"/>
      <c r="CV167" s="95"/>
      <c r="CW167" s="95"/>
      <c r="CX167" s="95"/>
      <c r="CY167" s="95"/>
      <c r="CZ167" s="95"/>
      <c r="DA167" s="95"/>
      <c r="DB167" s="95"/>
      <c r="DC167" s="95"/>
      <c r="DD167" s="95"/>
      <c r="DE167" s="95"/>
      <c r="DF167" s="95"/>
      <c r="DG167" s="95"/>
      <c r="DH167" s="95"/>
      <c r="DI167" s="95"/>
      <c r="DJ167" s="95"/>
      <c r="DK167" s="95"/>
      <c r="DL167" s="95"/>
      <c r="DM167" s="95"/>
      <c r="DN167" s="95"/>
      <c r="DO167" s="95"/>
      <c r="DP167" s="95"/>
      <c r="DQ167" s="95"/>
      <c r="DR167" s="95"/>
      <c r="DS167" s="95"/>
      <c r="DT167" s="95"/>
      <c r="DU167" s="95"/>
      <c r="DV167" s="95"/>
      <c r="DW167" s="95"/>
      <c r="DX167" s="95"/>
      <c r="DY167" s="95"/>
      <c r="DZ167" s="95"/>
      <c r="EA167" s="95"/>
      <c r="EB167" s="95"/>
      <c r="EC167" s="95"/>
      <c r="ED167" s="95"/>
      <c r="EE167" s="95"/>
      <c r="EF167" s="95"/>
      <c r="EG167" s="95"/>
      <c r="EH167" s="95"/>
      <c r="EI167" s="95"/>
      <c r="EJ167" s="95"/>
      <c r="EK167" s="95"/>
      <c r="EL167" s="95"/>
      <c r="EM167" s="95"/>
      <c r="EN167" s="95"/>
      <c r="EO167" s="95"/>
      <c r="EP167" s="95"/>
      <c r="EQ167" s="95"/>
      <c r="ER167" s="95"/>
      <c r="ES167" s="95"/>
      <c r="ET167" s="95"/>
      <c r="EU167" s="95"/>
      <c r="EV167" s="95"/>
      <c r="EW167" s="95"/>
      <c r="EX167" s="95"/>
      <c r="EY167" s="95"/>
      <c r="EZ167" s="95"/>
      <c r="FA167" s="95"/>
      <c r="FB167" s="95"/>
      <c r="FC167" s="95"/>
      <c r="FD167" s="95"/>
      <c r="FE167" s="95"/>
      <c r="FF167" s="95"/>
      <c r="FG167" s="95"/>
      <c r="FH167" s="95"/>
      <c r="FI167" s="95"/>
      <c r="FJ167" s="95"/>
      <c r="FK167" s="95"/>
      <c r="FL167" s="95"/>
      <c r="FM167" s="95"/>
      <c r="FN167" s="95"/>
      <c r="FO167" s="95"/>
      <c r="FP167" s="95"/>
      <c r="FQ167" s="95"/>
      <c r="FR167" s="95"/>
      <c r="FS167" s="95"/>
      <c r="FT167" s="95"/>
      <c r="FU167" s="95"/>
      <c r="FV167" s="95"/>
      <c r="FW167" s="95"/>
      <c r="FX167" s="95"/>
      <c r="FY167" s="95"/>
      <c r="FZ167" s="95"/>
      <c r="GA167" s="95"/>
      <c r="GB167" s="95"/>
      <c r="GC167" s="95"/>
      <c r="GD167" s="95"/>
      <c r="GE167" s="95"/>
      <c r="GF167" s="95"/>
      <c r="GG167" s="95"/>
      <c r="GH167" s="95"/>
      <c r="GI167" s="95"/>
      <c r="GJ167" s="95"/>
      <c r="GK167" s="95"/>
      <c r="GL167" s="95"/>
      <c r="GM167" s="95"/>
      <c r="GN167" s="95"/>
      <c r="GO167" s="95"/>
      <c r="GP167" s="95"/>
      <c r="GQ167" s="95"/>
      <c r="GR167" s="95"/>
      <c r="GS167" s="95"/>
      <c r="GT167" s="95"/>
      <c r="GU167" s="95"/>
      <c r="GV167" s="95"/>
      <c r="GW167" s="95"/>
      <c r="GX167" s="95"/>
      <c r="GY167" s="95"/>
      <c r="GZ167" s="95"/>
      <c r="HA167" s="95"/>
      <c r="HB167" s="95"/>
      <c r="HC167" s="95"/>
      <c r="HD167" s="95"/>
      <c r="HE167" s="95"/>
      <c r="HF167" s="95"/>
      <c r="HG167" s="95"/>
      <c r="HH167" s="95"/>
      <c r="HI167" s="95"/>
      <c r="HJ167" s="95"/>
      <c r="HK167" s="95"/>
      <c r="HL167" s="95"/>
      <c r="HM167" s="95"/>
      <c r="HN167" s="95"/>
      <c r="HO167" s="95"/>
      <c r="HP167" s="95"/>
      <c r="HQ167" s="95"/>
      <c r="HR167" s="95"/>
      <c r="HS167" s="95"/>
      <c r="HT167" s="95"/>
      <c r="HU167" s="95"/>
      <c r="HV167" s="95"/>
      <c r="HW167" s="95"/>
      <c r="HX167" s="95"/>
      <c r="HY167" s="95"/>
      <c r="HZ167" s="95"/>
      <c r="IA167" s="95"/>
      <c r="IB167" s="95"/>
      <c r="IC167" s="95"/>
      <c r="ID167" s="95"/>
      <c r="IE167" s="95"/>
      <c r="IF167" s="95"/>
      <c r="IG167" s="95"/>
      <c r="IH167" s="95"/>
      <c r="II167" s="95"/>
      <c r="IJ167" s="95"/>
      <c r="IK167" s="95"/>
      <c r="IL167" s="95"/>
      <c r="IM167" s="95"/>
      <c r="IN167" s="95"/>
      <c r="IO167" s="95"/>
      <c r="IP167" s="95"/>
      <c r="IQ167" s="95"/>
      <c r="IR167" s="95"/>
      <c r="IS167" s="95"/>
      <c r="IT167" s="95"/>
      <c r="IU167" s="95"/>
    </row>
    <row r="168" spans="1:255">
      <c r="A168" s="1276">
        <v>23</v>
      </c>
      <c r="B168" s="1193"/>
      <c r="C168" s="1193"/>
      <c r="D168" s="1193"/>
      <c r="E168" s="875"/>
      <c r="F168" s="1192"/>
      <c r="G168" s="1193"/>
      <c r="H168" s="1193"/>
      <c r="I168" s="1193"/>
      <c r="J168" s="1193"/>
      <c r="K168" s="1277"/>
      <c r="L168" s="1277"/>
      <c r="M168" s="936">
        <v>23</v>
      </c>
      <c r="N168" s="1192"/>
      <c r="O168" s="1277"/>
      <c r="P168" s="1277"/>
      <c r="Q168" s="1277"/>
      <c r="R168" s="1277">
        <f t="shared" si="2"/>
        <v>0</v>
      </c>
      <c r="S168" s="936">
        <v>23</v>
      </c>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c r="BJ168" s="95"/>
      <c r="BK168" s="95"/>
      <c r="BL168" s="95"/>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c r="CK168" s="95"/>
      <c r="CL168" s="95"/>
      <c r="CM168" s="95"/>
      <c r="CN168" s="95"/>
      <c r="CO168" s="95"/>
      <c r="CP168" s="95"/>
      <c r="CQ168" s="95"/>
      <c r="CR168" s="95"/>
      <c r="CS168" s="95"/>
      <c r="CT168" s="95"/>
      <c r="CU168" s="95"/>
      <c r="CV168" s="95"/>
      <c r="CW168" s="95"/>
      <c r="CX168" s="95"/>
      <c r="CY168" s="95"/>
      <c r="CZ168" s="95"/>
      <c r="DA168" s="95"/>
      <c r="DB168" s="95"/>
      <c r="DC168" s="95"/>
      <c r="DD168" s="95"/>
      <c r="DE168" s="95"/>
      <c r="DF168" s="95"/>
      <c r="DG168" s="95"/>
      <c r="DH168" s="95"/>
      <c r="DI168" s="95"/>
      <c r="DJ168" s="95"/>
      <c r="DK168" s="95"/>
      <c r="DL168" s="95"/>
      <c r="DM168" s="95"/>
      <c r="DN168" s="95"/>
      <c r="DO168" s="95"/>
      <c r="DP168" s="95"/>
      <c r="DQ168" s="95"/>
      <c r="DR168" s="95"/>
      <c r="DS168" s="95"/>
      <c r="DT168" s="95"/>
      <c r="DU168" s="95"/>
      <c r="DV168" s="95"/>
      <c r="DW168" s="95"/>
      <c r="DX168" s="95"/>
      <c r="DY168" s="95"/>
      <c r="DZ168" s="95"/>
      <c r="EA168" s="95"/>
      <c r="EB168" s="95"/>
      <c r="EC168" s="95"/>
      <c r="ED168" s="95"/>
      <c r="EE168" s="95"/>
      <c r="EF168" s="95"/>
      <c r="EG168" s="95"/>
      <c r="EH168" s="95"/>
      <c r="EI168" s="95"/>
      <c r="EJ168" s="95"/>
      <c r="EK168" s="95"/>
      <c r="EL168" s="95"/>
      <c r="EM168" s="95"/>
      <c r="EN168" s="95"/>
      <c r="EO168" s="95"/>
      <c r="EP168" s="95"/>
      <c r="EQ168" s="95"/>
      <c r="ER168" s="95"/>
      <c r="ES168" s="95"/>
      <c r="ET168" s="95"/>
      <c r="EU168" s="95"/>
      <c r="EV168" s="95"/>
      <c r="EW168" s="95"/>
      <c r="EX168" s="95"/>
      <c r="EY168" s="95"/>
      <c r="EZ168" s="95"/>
      <c r="FA168" s="95"/>
      <c r="FB168" s="95"/>
      <c r="FC168" s="95"/>
      <c r="FD168" s="95"/>
      <c r="FE168" s="95"/>
      <c r="FF168" s="95"/>
      <c r="FG168" s="95"/>
      <c r="FH168" s="95"/>
      <c r="FI168" s="95"/>
      <c r="FJ168" s="95"/>
      <c r="FK168" s="95"/>
      <c r="FL168" s="95"/>
      <c r="FM168" s="95"/>
      <c r="FN168" s="95"/>
      <c r="FO168" s="95"/>
      <c r="FP168" s="95"/>
      <c r="FQ168" s="95"/>
      <c r="FR168" s="95"/>
      <c r="FS168" s="95"/>
      <c r="FT168" s="95"/>
      <c r="FU168" s="95"/>
      <c r="FV168" s="95"/>
      <c r="FW168" s="95"/>
      <c r="FX168" s="95"/>
      <c r="FY168" s="95"/>
      <c r="FZ168" s="95"/>
      <c r="GA168" s="95"/>
      <c r="GB168" s="95"/>
      <c r="GC168" s="95"/>
      <c r="GD168" s="95"/>
      <c r="GE168" s="95"/>
      <c r="GF168" s="95"/>
      <c r="GG168" s="95"/>
      <c r="GH168" s="95"/>
      <c r="GI168" s="95"/>
      <c r="GJ168" s="95"/>
      <c r="GK168" s="95"/>
      <c r="GL168" s="95"/>
      <c r="GM168" s="95"/>
      <c r="GN168" s="95"/>
      <c r="GO168" s="95"/>
      <c r="GP168" s="95"/>
      <c r="GQ168" s="95"/>
      <c r="GR168" s="95"/>
      <c r="GS168" s="95"/>
      <c r="GT168" s="95"/>
      <c r="GU168" s="95"/>
      <c r="GV168" s="95"/>
      <c r="GW168" s="95"/>
      <c r="GX168" s="95"/>
      <c r="GY168" s="95"/>
      <c r="GZ168" s="95"/>
      <c r="HA168" s="95"/>
      <c r="HB168" s="95"/>
      <c r="HC168" s="95"/>
      <c r="HD168" s="95"/>
      <c r="HE168" s="95"/>
      <c r="HF168" s="95"/>
      <c r="HG168" s="95"/>
      <c r="HH168" s="95"/>
      <c r="HI168" s="95"/>
      <c r="HJ168" s="95"/>
      <c r="HK168" s="95"/>
      <c r="HL168" s="95"/>
      <c r="HM168" s="95"/>
      <c r="HN168" s="95"/>
      <c r="HO168" s="95"/>
      <c r="HP168" s="95"/>
      <c r="HQ168" s="95"/>
      <c r="HR168" s="95"/>
      <c r="HS168" s="95"/>
      <c r="HT168" s="95"/>
      <c r="HU168" s="95"/>
      <c r="HV168" s="95"/>
      <c r="HW168" s="95"/>
      <c r="HX168" s="95"/>
      <c r="HY168" s="95"/>
      <c r="HZ168" s="95"/>
      <c r="IA168" s="95"/>
      <c r="IB168" s="95"/>
      <c r="IC168" s="95"/>
      <c r="ID168" s="95"/>
      <c r="IE168" s="95"/>
      <c r="IF168" s="95"/>
      <c r="IG168" s="95"/>
      <c r="IH168" s="95"/>
      <c r="II168" s="95"/>
      <c r="IJ168" s="95"/>
      <c r="IK168" s="95"/>
      <c r="IL168" s="95"/>
      <c r="IM168" s="95"/>
      <c r="IN168" s="95"/>
      <c r="IO168" s="95"/>
      <c r="IP168" s="95"/>
      <c r="IQ168" s="95"/>
      <c r="IR168" s="95"/>
      <c r="IS168" s="95"/>
      <c r="IT168" s="95"/>
      <c r="IU168" s="95"/>
    </row>
    <row r="169" spans="1:255">
      <c r="A169" s="1276">
        <v>24</v>
      </c>
      <c r="B169" s="1193"/>
      <c r="C169" s="1193"/>
      <c r="D169" s="1193"/>
      <c r="E169" s="875"/>
      <c r="F169" s="1192"/>
      <c r="G169" s="1193"/>
      <c r="H169" s="1193"/>
      <c r="I169" s="1193"/>
      <c r="J169" s="1193"/>
      <c r="K169" s="1277"/>
      <c r="L169" s="1277"/>
      <c r="M169" s="936">
        <v>24</v>
      </c>
      <c r="N169" s="1192"/>
      <c r="O169" s="1277"/>
      <c r="P169" s="1277"/>
      <c r="Q169" s="1277"/>
      <c r="R169" s="1277">
        <f t="shared" si="2"/>
        <v>0</v>
      </c>
      <c r="S169" s="936">
        <v>24</v>
      </c>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c r="BJ169" s="95"/>
      <c r="BK169" s="95"/>
      <c r="BL169" s="95"/>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c r="CK169" s="95"/>
      <c r="CL169" s="95"/>
      <c r="CM169" s="95"/>
      <c r="CN169" s="95"/>
      <c r="CO169" s="95"/>
      <c r="CP169" s="95"/>
      <c r="CQ169" s="95"/>
      <c r="CR169" s="95"/>
      <c r="CS169" s="95"/>
      <c r="CT169" s="95"/>
      <c r="CU169" s="95"/>
      <c r="CV169" s="95"/>
      <c r="CW169" s="95"/>
      <c r="CX169" s="95"/>
      <c r="CY169" s="95"/>
      <c r="CZ169" s="95"/>
      <c r="DA169" s="95"/>
      <c r="DB169" s="95"/>
      <c r="DC169" s="95"/>
      <c r="DD169" s="95"/>
      <c r="DE169" s="95"/>
      <c r="DF169" s="95"/>
      <c r="DG169" s="95"/>
      <c r="DH169" s="95"/>
      <c r="DI169" s="95"/>
      <c r="DJ169" s="95"/>
      <c r="DK169" s="95"/>
      <c r="DL169" s="95"/>
      <c r="DM169" s="95"/>
      <c r="DN169" s="95"/>
      <c r="DO169" s="95"/>
      <c r="DP169" s="95"/>
      <c r="DQ169" s="95"/>
      <c r="DR169" s="95"/>
      <c r="DS169" s="95"/>
      <c r="DT169" s="95"/>
      <c r="DU169" s="95"/>
      <c r="DV169" s="95"/>
      <c r="DW169" s="95"/>
      <c r="DX169" s="95"/>
      <c r="DY169" s="95"/>
      <c r="DZ169" s="95"/>
      <c r="EA169" s="95"/>
      <c r="EB169" s="95"/>
      <c r="EC169" s="95"/>
      <c r="ED169" s="95"/>
      <c r="EE169" s="95"/>
      <c r="EF169" s="95"/>
      <c r="EG169" s="95"/>
      <c r="EH169" s="95"/>
      <c r="EI169" s="95"/>
      <c r="EJ169" s="95"/>
      <c r="EK169" s="95"/>
      <c r="EL169" s="95"/>
      <c r="EM169" s="95"/>
      <c r="EN169" s="95"/>
      <c r="EO169" s="95"/>
      <c r="EP169" s="95"/>
      <c r="EQ169" s="95"/>
      <c r="ER169" s="95"/>
      <c r="ES169" s="95"/>
      <c r="ET169" s="95"/>
      <c r="EU169" s="95"/>
      <c r="EV169" s="95"/>
      <c r="EW169" s="95"/>
      <c r="EX169" s="95"/>
      <c r="EY169" s="95"/>
      <c r="EZ169" s="95"/>
      <c r="FA169" s="95"/>
      <c r="FB169" s="95"/>
      <c r="FC169" s="95"/>
      <c r="FD169" s="95"/>
      <c r="FE169" s="95"/>
      <c r="FF169" s="95"/>
      <c r="FG169" s="95"/>
      <c r="FH169" s="95"/>
      <c r="FI169" s="95"/>
      <c r="FJ169" s="95"/>
      <c r="FK169" s="95"/>
      <c r="FL169" s="95"/>
      <c r="FM169" s="95"/>
      <c r="FN169" s="95"/>
      <c r="FO169" s="95"/>
      <c r="FP169" s="95"/>
      <c r="FQ169" s="95"/>
      <c r="FR169" s="95"/>
      <c r="FS169" s="95"/>
      <c r="FT169" s="95"/>
      <c r="FU169" s="95"/>
      <c r="FV169" s="95"/>
      <c r="FW169" s="95"/>
      <c r="FX169" s="95"/>
      <c r="FY169" s="95"/>
      <c r="FZ169" s="95"/>
      <c r="GA169" s="95"/>
      <c r="GB169" s="95"/>
      <c r="GC169" s="95"/>
      <c r="GD169" s="95"/>
      <c r="GE169" s="95"/>
      <c r="GF169" s="95"/>
      <c r="GG169" s="95"/>
      <c r="GH169" s="95"/>
      <c r="GI169" s="95"/>
      <c r="GJ169" s="95"/>
      <c r="GK169" s="95"/>
      <c r="GL169" s="95"/>
      <c r="GM169" s="95"/>
      <c r="GN169" s="95"/>
      <c r="GO169" s="95"/>
      <c r="GP169" s="95"/>
      <c r="GQ169" s="95"/>
      <c r="GR169" s="95"/>
      <c r="GS169" s="95"/>
      <c r="GT169" s="95"/>
      <c r="GU169" s="95"/>
      <c r="GV169" s="95"/>
      <c r="GW169" s="95"/>
      <c r="GX169" s="95"/>
      <c r="GY169" s="95"/>
      <c r="GZ169" s="95"/>
      <c r="HA169" s="95"/>
      <c r="HB169" s="95"/>
      <c r="HC169" s="95"/>
      <c r="HD169" s="95"/>
      <c r="HE169" s="95"/>
      <c r="HF169" s="95"/>
      <c r="HG169" s="95"/>
      <c r="HH169" s="95"/>
      <c r="HI169" s="95"/>
      <c r="HJ169" s="95"/>
      <c r="HK169" s="95"/>
      <c r="HL169" s="95"/>
      <c r="HM169" s="95"/>
      <c r="HN169" s="95"/>
      <c r="HO169" s="95"/>
      <c r="HP169" s="95"/>
      <c r="HQ169" s="95"/>
      <c r="HR169" s="95"/>
      <c r="HS169" s="95"/>
      <c r="HT169" s="95"/>
      <c r="HU169" s="95"/>
      <c r="HV169" s="95"/>
      <c r="HW169" s="95"/>
      <c r="HX169" s="95"/>
      <c r="HY169" s="95"/>
      <c r="HZ169" s="95"/>
      <c r="IA169" s="95"/>
      <c r="IB169" s="95"/>
      <c r="IC169" s="95"/>
      <c r="ID169" s="95"/>
      <c r="IE169" s="95"/>
      <c r="IF169" s="95"/>
      <c r="IG169" s="95"/>
      <c r="IH169" s="95"/>
      <c r="II169" s="95"/>
      <c r="IJ169" s="95"/>
      <c r="IK169" s="95"/>
      <c r="IL169" s="95"/>
      <c r="IM169" s="95"/>
      <c r="IN169" s="95"/>
      <c r="IO169" s="95"/>
      <c r="IP169" s="95"/>
      <c r="IQ169" s="95"/>
      <c r="IR169" s="95"/>
      <c r="IS169" s="95"/>
      <c r="IT169" s="95"/>
      <c r="IU169" s="95"/>
    </row>
    <row r="170" spans="1:255">
      <c r="A170" s="1276">
        <v>25</v>
      </c>
      <c r="B170" s="1193"/>
      <c r="C170" s="1193"/>
      <c r="D170" s="1193"/>
      <c r="E170" s="875"/>
      <c r="F170" s="1192"/>
      <c r="G170" s="1193"/>
      <c r="H170" s="1193"/>
      <c r="I170" s="1193"/>
      <c r="J170" s="1193"/>
      <c r="K170" s="1277"/>
      <c r="L170" s="1277"/>
      <c r="M170" s="936">
        <v>25</v>
      </c>
      <c r="N170" s="1192"/>
      <c r="O170" s="1277"/>
      <c r="P170" s="1277"/>
      <c r="Q170" s="1277"/>
      <c r="R170" s="1277">
        <f t="shared" si="2"/>
        <v>0</v>
      </c>
      <c r="S170" s="936">
        <v>25</v>
      </c>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c r="BJ170" s="95"/>
      <c r="BK170" s="95"/>
      <c r="BL170" s="95"/>
      <c r="BM170" s="95"/>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c r="CK170" s="95"/>
      <c r="CL170" s="95"/>
      <c r="CM170" s="95"/>
      <c r="CN170" s="95"/>
      <c r="CO170" s="95"/>
      <c r="CP170" s="95"/>
      <c r="CQ170" s="95"/>
      <c r="CR170" s="95"/>
      <c r="CS170" s="95"/>
      <c r="CT170" s="95"/>
      <c r="CU170" s="95"/>
      <c r="CV170" s="95"/>
      <c r="CW170" s="95"/>
      <c r="CX170" s="95"/>
      <c r="CY170" s="95"/>
      <c r="CZ170" s="95"/>
      <c r="DA170" s="95"/>
      <c r="DB170" s="95"/>
      <c r="DC170" s="95"/>
      <c r="DD170" s="95"/>
      <c r="DE170" s="95"/>
      <c r="DF170" s="95"/>
      <c r="DG170" s="95"/>
      <c r="DH170" s="95"/>
      <c r="DI170" s="95"/>
      <c r="DJ170" s="95"/>
      <c r="DK170" s="95"/>
      <c r="DL170" s="95"/>
      <c r="DM170" s="95"/>
      <c r="DN170" s="95"/>
      <c r="DO170" s="95"/>
      <c r="DP170" s="95"/>
      <c r="DQ170" s="95"/>
      <c r="DR170" s="95"/>
      <c r="DS170" s="95"/>
      <c r="DT170" s="95"/>
      <c r="DU170" s="95"/>
      <c r="DV170" s="95"/>
      <c r="DW170" s="95"/>
      <c r="DX170" s="95"/>
      <c r="DY170" s="95"/>
      <c r="DZ170" s="95"/>
      <c r="EA170" s="95"/>
      <c r="EB170" s="95"/>
      <c r="EC170" s="95"/>
      <c r="ED170" s="95"/>
      <c r="EE170" s="95"/>
      <c r="EF170" s="95"/>
      <c r="EG170" s="95"/>
      <c r="EH170" s="95"/>
      <c r="EI170" s="95"/>
      <c r="EJ170" s="95"/>
      <c r="EK170" s="95"/>
      <c r="EL170" s="95"/>
      <c r="EM170" s="95"/>
      <c r="EN170" s="95"/>
      <c r="EO170" s="95"/>
      <c r="EP170" s="95"/>
      <c r="EQ170" s="95"/>
      <c r="ER170" s="95"/>
      <c r="ES170" s="95"/>
      <c r="ET170" s="95"/>
      <c r="EU170" s="95"/>
      <c r="EV170" s="95"/>
      <c r="EW170" s="95"/>
      <c r="EX170" s="95"/>
      <c r="EY170" s="95"/>
      <c r="EZ170" s="95"/>
      <c r="FA170" s="95"/>
      <c r="FB170" s="95"/>
      <c r="FC170" s="95"/>
      <c r="FD170" s="95"/>
      <c r="FE170" s="95"/>
      <c r="FF170" s="95"/>
      <c r="FG170" s="95"/>
      <c r="FH170" s="95"/>
      <c r="FI170" s="95"/>
      <c r="FJ170" s="95"/>
      <c r="FK170" s="95"/>
      <c r="FL170" s="95"/>
      <c r="FM170" s="95"/>
      <c r="FN170" s="95"/>
      <c r="FO170" s="95"/>
      <c r="FP170" s="95"/>
      <c r="FQ170" s="95"/>
      <c r="FR170" s="95"/>
      <c r="FS170" s="95"/>
      <c r="FT170" s="95"/>
      <c r="FU170" s="95"/>
      <c r="FV170" s="95"/>
      <c r="FW170" s="95"/>
      <c r="FX170" s="95"/>
      <c r="FY170" s="95"/>
      <c r="FZ170" s="95"/>
      <c r="GA170" s="95"/>
      <c r="GB170" s="95"/>
      <c r="GC170" s="95"/>
      <c r="GD170" s="95"/>
      <c r="GE170" s="95"/>
      <c r="GF170" s="95"/>
      <c r="GG170" s="95"/>
      <c r="GH170" s="95"/>
      <c r="GI170" s="95"/>
      <c r="GJ170" s="95"/>
      <c r="GK170" s="95"/>
      <c r="GL170" s="95"/>
      <c r="GM170" s="95"/>
      <c r="GN170" s="95"/>
      <c r="GO170" s="95"/>
      <c r="GP170" s="95"/>
      <c r="GQ170" s="95"/>
      <c r="GR170" s="95"/>
      <c r="GS170" s="95"/>
      <c r="GT170" s="95"/>
      <c r="GU170" s="95"/>
      <c r="GV170" s="95"/>
      <c r="GW170" s="95"/>
      <c r="GX170" s="95"/>
      <c r="GY170" s="95"/>
      <c r="GZ170" s="95"/>
      <c r="HA170" s="95"/>
      <c r="HB170" s="95"/>
      <c r="HC170" s="95"/>
      <c r="HD170" s="95"/>
      <c r="HE170" s="95"/>
      <c r="HF170" s="95"/>
      <c r="HG170" s="95"/>
      <c r="HH170" s="95"/>
      <c r="HI170" s="95"/>
      <c r="HJ170" s="95"/>
      <c r="HK170" s="95"/>
      <c r="HL170" s="95"/>
      <c r="HM170" s="95"/>
      <c r="HN170" s="95"/>
      <c r="HO170" s="95"/>
      <c r="HP170" s="95"/>
      <c r="HQ170" s="95"/>
      <c r="HR170" s="95"/>
      <c r="HS170" s="95"/>
      <c r="HT170" s="95"/>
      <c r="HU170" s="95"/>
      <c r="HV170" s="95"/>
      <c r="HW170" s="95"/>
      <c r="HX170" s="95"/>
      <c r="HY170" s="95"/>
      <c r="HZ170" s="95"/>
      <c r="IA170" s="95"/>
      <c r="IB170" s="95"/>
      <c r="IC170" s="95"/>
      <c r="ID170" s="95"/>
      <c r="IE170" s="95"/>
      <c r="IF170" s="95"/>
      <c r="IG170" s="95"/>
      <c r="IH170" s="95"/>
      <c r="II170" s="95"/>
      <c r="IJ170" s="95"/>
      <c r="IK170" s="95"/>
      <c r="IL170" s="95"/>
      <c r="IM170" s="95"/>
      <c r="IN170" s="95"/>
      <c r="IO170" s="95"/>
      <c r="IP170" s="95"/>
      <c r="IQ170" s="95"/>
      <c r="IR170" s="95"/>
      <c r="IS170" s="95"/>
      <c r="IT170" s="95"/>
      <c r="IU170" s="95"/>
    </row>
    <row r="171" spans="1:255">
      <c r="A171" s="1276">
        <v>26</v>
      </c>
      <c r="B171" s="1193"/>
      <c r="C171" s="1193"/>
      <c r="D171" s="1193"/>
      <c r="E171" s="875"/>
      <c r="F171" s="1192"/>
      <c r="G171" s="1193"/>
      <c r="H171" s="1193"/>
      <c r="I171" s="1193"/>
      <c r="J171" s="1193"/>
      <c r="K171" s="1277"/>
      <c r="L171" s="1277"/>
      <c r="M171" s="936">
        <v>26</v>
      </c>
      <c r="N171" s="1192"/>
      <c r="O171" s="1277"/>
      <c r="P171" s="1277"/>
      <c r="Q171" s="1277"/>
      <c r="R171" s="1277">
        <f t="shared" si="2"/>
        <v>0</v>
      </c>
      <c r="S171" s="936">
        <v>26</v>
      </c>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c r="BJ171" s="95"/>
      <c r="BK171" s="95"/>
      <c r="BL171" s="95"/>
      <c r="BM171" s="95"/>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c r="CK171" s="95"/>
      <c r="CL171" s="95"/>
      <c r="CM171" s="95"/>
      <c r="CN171" s="95"/>
      <c r="CO171" s="95"/>
      <c r="CP171" s="95"/>
      <c r="CQ171" s="95"/>
      <c r="CR171" s="95"/>
      <c r="CS171" s="95"/>
      <c r="CT171" s="95"/>
      <c r="CU171" s="95"/>
      <c r="CV171" s="95"/>
      <c r="CW171" s="95"/>
      <c r="CX171" s="95"/>
      <c r="CY171" s="95"/>
      <c r="CZ171" s="95"/>
      <c r="DA171" s="95"/>
      <c r="DB171" s="95"/>
      <c r="DC171" s="95"/>
      <c r="DD171" s="95"/>
      <c r="DE171" s="95"/>
      <c r="DF171" s="95"/>
      <c r="DG171" s="95"/>
      <c r="DH171" s="95"/>
      <c r="DI171" s="95"/>
      <c r="DJ171" s="95"/>
      <c r="DK171" s="95"/>
      <c r="DL171" s="95"/>
      <c r="DM171" s="95"/>
      <c r="DN171" s="95"/>
      <c r="DO171" s="95"/>
      <c r="DP171" s="95"/>
      <c r="DQ171" s="95"/>
      <c r="DR171" s="95"/>
      <c r="DS171" s="95"/>
      <c r="DT171" s="95"/>
      <c r="DU171" s="95"/>
      <c r="DV171" s="95"/>
      <c r="DW171" s="95"/>
      <c r="DX171" s="95"/>
      <c r="DY171" s="95"/>
      <c r="DZ171" s="95"/>
      <c r="EA171" s="95"/>
      <c r="EB171" s="95"/>
      <c r="EC171" s="95"/>
      <c r="ED171" s="95"/>
      <c r="EE171" s="95"/>
      <c r="EF171" s="95"/>
      <c r="EG171" s="95"/>
      <c r="EH171" s="95"/>
      <c r="EI171" s="95"/>
      <c r="EJ171" s="95"/>
      <c r="EK171" s="95"/>
      <c r="EL171" s="95"/>
      <c r="EM171" s="95"/>
      <c r="EN171" s="95"/>
      <c r="EO171" s="95"/>
      <c r="EP171" s="95"/>
      <c r="EQ171" s="95"/>
      <c r="ER171" s="95"/>
      <c r="ES171" s="95"/>
      <c r="ET171" s="95"/>
      <c r="EU171" s="95"/>
      <c r="EV171" s="95"/>
      <c r="EW171" s="95"/>
      <c r="EX171" s="95"/>
      <c r="EY171" s="95"/>
      <c r="EZ171" s="95"/>
      <c r="FA171" s="95"/>
      <c r="FB171" s="95"/>
      <c r="FC171" s="95"/>
      <c r="FD171" s="95"/>
      <c r="FE171" s="95"/>
      <c r="FF171" s="95"/>
      <c r="FG171" s="95"/>
      <c r="FH171" s="95"/>
      <c r="FI171" s="95"/>
      <c r="FJ171" s="95"/>
      <c r="FK171" s="95"/>
      <c r="FL171" s="95"/>
      <c r="FM171" s="95"/>
      <c r="FN171" s="95"/>
      <c r="FO171" s="95"/>
      <c r="FP171" s="95"/>
      <c r="FQ171" s="95"/>
      <c r="FR171" s="95"/>
      <c r="FS171" s="95"/>
      <c r="FT171" s="95"/>
      <c r="FU171" s="95"/>
      <c r="FV171" s="95"/>
      <c r="FW171" s="95"/>
      <c r="FX171" s="95"/>
      <c r="FY171" s="95"/>
      <c r="FZ171" s="95"/>
      <c r="GA171" s="95"/>
      <c r="GB171" s="95"/>
      <c r="GC171" s="95"/>
      <c r="GD171" s="95"/>
      <c r="GE171" s="95"/>
      <c r="GF171" s="95"/>
      <c r="GG171" s="95"/>
      <c r="GH171" s="95"/>
      <c r="GI171" s="95"/>
      <c r="GJ171" s="95"/>
      <c r="GK171" s="95"/>
      <c r="GL171" s="95"/>
      <c r="GM171" s="95"/>
      <c r="GN171" s="95"/>
      <c r="GO171" s="95"/>
      <c r="GP171" s="95"/>
      <c r="GQ171" s="95"/>
      <c r="GR171" s="95"/>
      <c r="GS171" s="95"/>
      <c r="GT171" s="95"/>
      <c r="GU171" s="95"/>
      <c r="GV171" s="95"/>
      <c r="GW171" s="95"/>
      <c r="GX171" s="95"/>
      <c r="GY171" s="95"/>
      <c r="GZ171" s="95"/>
      <c r="HA171" s="95"/>
      <c r="HB171" s="95"/>
      <c r="HC171" s="95"/>
      <c r="HD171" s="95"/>
      <c r="HE171" s="95"/>
      <c r="HF171" s="95"/>
      <c r="HG171" s="95"/>
      <c r="HH171" s="95"/>
      <c r="HI171" s="95"/>
      <c r="HJ171" s="95"/>
      <c r="HK171" s="95"/>
      <c r="HL171" s="95"/>
      <c r="HM171" s="95"/>
      <c r="HN171" s="95"/>
      <c r="HO171" s="95"/>
      <c r="HP171" s="95"/>
      <c r="HQ171" s="95"/>
      <c r="HR171" s="95"/>
      <c r="HS171" s="95"/>
      <c r="HT171" s="95"/>
      <c r="HU171" s="95"/>
      <c r="HV171" s="95"/>
      <c r="HW171" s="95"/>
      <c r="HX171" s="95"/>
      <c r="HY171" s="95"/>
      <c r="HZ171" s="95"/>
      <c r="IA171" s="95"/>
      <c r="IB171" s="95"/>
      <c r="IC171" s="95"/>
      <c r="ID171" s="95"/>
      <c r="IE171" s="95"/>
      <c r="IF171" s="95"/>
      <c r="IG171" s="95"/>
      <c r="IH171" s="95"/>
      <c r="II171" s="95"/>
      <c r="IJ171" s="95"/>
      <c r="IK171" s="95"/>
      <c r="IL171" s="95"/>
      <c r="IM171" s="95"/>
      <c r="IN171" s="95"/>
      <c r="IO171" s="95"/>
      <c r="IP171" s="95"/>
      <c r="IQ171" s="95"/>
      <c r="IR171" s="95"/>
      <c r="IS171" s="95"/>
      <c r="IT171" s="95"/>
      <c r="IU171" s="95"/>
    </row>
    <row r="172" spans="1:255">
      <c r="A172" s="1276">
        <v>27</v>
      </c>
      <c r="B172" s="1193"/>
      <c r="C172" s="1193"/>
      <c r="D172" s="1193"/>
      <c r="E172" s="875"/>
      <c r="F172" s="1192"/>
      <c r="G172" s="1193"/>
      <c r="H172" s="1193"/>
      <c r="I172" s="1193"/>
      <c r="J172" s="1193"/>
      <c r="K172" s="1277"/>
      <c r="L172" s="1277"/>
      <c r="M172" s="936">
        <v>27</v>
      </c>
      <c r="N172" s="1192"/>
      <c r="O172" s="1277"/>
      <c r="P172" s="1277"/>
      <c r="Q172" s="1277"/>
      <c r="R172" s="1277">
        <f t="shared" si="2"/>
        <v>0</v>
      </c>
      <c r="S172" s="936">
        <v>27</v>
      </c>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95"/>
      <c r="BM172" s="95"/>
      <c r="BN172" s="95"/>
      <c r="BO172" s="95"/>
      <c r="BP172" s="95"/>
      <c r="BQ172" s="95"/>
      <c r="BR172" s="95"/>
      <c r="BS172" s="95"/>
      <c r="BT172" s="95"/>
      <c r="BU172" s="95"/>
      <c r="BV172" s="95"/>
      <c r="BW172" s="95"/>
      <c r="BX172" s="95"/>
      <c r="BY172" s="95"/>
      <c r="BZ172" s="95"/>
      <c r="CA172" s="95"/>
      <c r="CB172" s="95"/>
      <c r="CC172" s="95"/>
      <c r="CD172" s="95"/>
      <c r="CE172" s="95"/>
      <c r="CF172" s="95"/>
      <c r="CG172" s="95"/>
      <c r="CH172" s="95"/>
      <c r="CI172" s="95"/>
      <c r="CJ172" s="95"/>
      <c r="CK172" s="95"/>
      <c r="CL172" s="95"/>
      <c r="CM172" s="95"/>
      <c r="CN172" s="95"/>
      <c r="CO172" s="95"/>
      <c r="CP172" s="95"/>
      <c r="CQ172" s="95"/>
      <c r="CR172" s="95"/>
      <c r="CS172" s="95"/>
      <c r="CT172" s="95"/>
      <c r="CU172" s="95"/>
      <c r="CV172" s="95"/>
      <c r="CW172" s="95"/>
      <c r="CX172" s="95"/>
      <c r="CY172" s="95"/>
      <c r="CZ172" s="95"/>
      <c r="DA172" s="95"/>
      <c r="DB172" s="95"/>
      <c r="DC172" s="95"/>
      <c r="DD172" s="95"/>
      <c r="DE172" s="95"/>
      <c r="DF172" s="95"/>
      <c r="DG172" s="95"/>
      <c r="DH172" s="95"/>
      <c r="DI172" s="95"/>
      <c r="DJ172" s="95"/>
      <c r="DK172" s="95"/>
      <c r="DL172" s="95"/>
      <c r="DM172" s="95"/>
      <c r="DN172" s="95"/>
      <c r="DO172" s="95"/>
      <c r="DP172" s="95"/>
      <c r="DQ172" s="95"/>
      <c r="DR172" s="95"/>
      <c r="DS172" s="95"/>
      <c r="DT172" s="95"/>
      <c r="DU172" s="95"/>
      <c r="DV172" s="95"/>
      <c r="DW172" s="95"/>
      <c r="DX172" s="95"/>
      <c r="DY172" s="95"/>
      <c r="DZ172" s="95"/>
      <c r="EA172" s="95"/>
      <c r="EB172" s="95"/>
      <c r="EC172" s="95"/>
      <c r="ED172" s="95"/>
      <c r="EE172" s="95"/>
      <c r="EF172" s="95"/>
      <c r="EG172" s="95"/>
      <c r="EH172" s="95"/>
      <c r="EI172" s="95"/>
      <c r="EJ172" s="95"/>
      <c r="EK172" s="95"/>
      <c r="EL172" s="95"/>
      <c r="EM172" s="95"/>
      <c r="EN172" s="95"/>
      <c r="EO172" s="95"/>
      <c r="EP172" s="95"/>
      <c r="EQ172" s="95"/>
      <c r="ER172" s="95"/>
      <c r="ES172" s="95"/>
      <c r="ET172" s="95"/>
      <c r="EU172" s="95"/>
      <c r="EV172" s="95"/>
      <c r="EW172" s="95"/>
      <c r="EX172" s="95"/>
      <c r="EY172" s="95"/>
      <c r="EZ172" s="95"/>
      <c r="FA172" s="95"/>
      <c r="FB172" s="95"/>
      <c r="FC172" s="95"/>
      <c r="FD172" s="95"/>
      <c r="FE172" s="95"/>
      <c r="FF172" s="95"/>
      <c r="FG172" s="95"/>
      <c r="FH172" s="95"/>
      <c r="FI172" s="95"/>
      <c r="FJ172" s="95"/>
      <c r="FK172" s="95"/>
      <c r="FL172" s="95"/>
      <c r="FM172" s="95"/>
      <c r="FN172" s="95"/>
      <c r="FO172" s="95"/>
      <c r="FP172" s="95"/>
      <c r="FQ172" s="95"/>
      <c r="FR172" s="95"/>
      <c r="FS172" s="95"/>
      <c r="FT172" s="95"/>
      <c r="FU172" s="95"/>
      <c r="FV172" s="95"/>
      <c r="FW172" s="95"/>
      <c r="FX172" s="95"/>
      <c r="FY172" s="95"/>
      <c r="FZ172" s="95"/>
      <c r="GA172" s="95"/>
      <c r="GB172" s="95"/>
      <c r="GC172" s="95"/>
      <c r="GD172" s="95"/>
      <c r="GE172" s="95"/>
      <c r="GF172" s="95"/>
      <c r="GG172" s="95"/>
      <c r="GH172" s="95"/>
      <c r="GI172" s="95"/>
      <c r="GJ172" s="95"/>
      <c r="GK172" s="95"/>
      <c r="GL172" s="95"/>
      <c r="GM172" s="95"/>
      <c r="GN172" s="95"/>
      <c r="GO172" s="95"/>
      <c r="GP172" s="95"/>
      <c r="GQ172" s="95"/>
      <c r="GR172" s="95"/>
      <c r="GS172" s="95"/>
      <c r="GT172" s="95"/>
      <c r="GU172" s="95"/>
      <c r="GV172" s="95"/>
      <c r="GW172" s="95"/>
      <c r="GX172" s="95"/>
      <c r="GY172" s="95"/>
      <c r="GZ172" s="95"/>
      <c r="HA172" s="95"/>
      <c r="HB172" s="95"/>
      <c r="HC172" s="95"/>
      <c r="HD172" s="95"/>
      <c r="HE172" s="95"/>
      <c r="HF172" s="95"/>
      <c r="HG172" s="95"/>
      <c r="HH172" s="95"/>
      <c r="HI172" s="95"/>
      <c r="HJ172" s="95"/>
      <c r="HK172" s="95"/>
      <c r="HL172" s="95"/>
      <c r="HM172" s="95"/>
      <c r="HN172" s="95"/>
      <c r="HO172" s="95"/>
      <c r="HP172" s="95"/>
      <c r="HQ172" s="95"/>
      <c r="HR172" s="95"/>
      <c r="HS172" s="95"/>
      <c r="HT172" s="95"/>
      <c r="HU172" s="95"/>
      <c r="HV172" s="95"/>
      <c r="HW172" s="95"/>
      <c r="HX172" s="95"/>
      <c r="HY172" s="95"/>
      <c r="HZ172" s="95"/>
      <c r="IA172" s="95"/>
      <c r="IB172" s="95"/>
      <c r="IC172" s="95"/>
      <c r="ID172" s="95"/>
      <c r="IE172" s="95"/>
      <c r="IF172" s="95"/>
      <c r="IG172" s="95"/>
      <c r="IH172" s="95"/>
      <c r="II172" s="95"/>
      <c r="IJ172" s="95"/>
      <c r="IK172" s="95"/>
      <c r="IL172" s="95"/>
      <c r="IM172" s="95"/>
      <c r="IN172" s="95"/>
      <c r="IO172" s="95"/>
      <c r="IP172" s="95"/>
      <c r="IQ172" s="95"/>
      <c r="IR172" s="95"/>
      <c r="IS172" s="95"/>
      <c r="IT172" s="95"/>
      <c r="IU172" s="95"/>
    </row>
    <row r="173" spans="1:255">
      <c r="A173" s="1276">
        <v>28</v>
      </c>
      <c r="B173" s="1193"/>
      <c r="C173" s="1193"/>
      <c r="D173" s="1193"/>
      <c r="E173" s="875"/>
      <c r="F173" s="1192"/>
      <c r="G173" s="1193"/>
      <c r="H173" s="1193"/>
      <c r="I173" s="1193"/>
      <c r="J173" s="1193"/>
      <c r="K173" s="1277"/>
      <c r="L173" s="1277"/>
      <c r="M173" s="936">
        <v>28</v>
      </c>
      <c r="N173" s="1192"/>
      <c r="O173" s="1277"/>
      <c r="P173" s="1277"/>
      <c r="Q173" s="1277"/>
      <c r="R173" s="1277">
        <f t="shared" si="2"/>
        <v>0</v>
      </c>
      <c r="S173" s="936">
        <v>28</v>
      </c>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c r="CK173" s="95"/>
      <c r="CL173" s="95"/>
      <c r="CM173" s="95"/>
      <c r="CN173" s="95"/>
      <c r="CO173" s="95"/>
      <c r="CP173" s="95"/>
      <c r="CQ173" s="95"/>
      <c r="CR173" s="95"/>
      <c r="CS173" s="95"/>
      <c r="CT173" s="95"/>
      <c r="CU173" s="95"/>
      <c r="CV173" s="95"/>
      <c r="CW173" s="95"/>
      <c r="CX173" s="95"/>
      <c r="CY173" s="95"/>
      <c r="CZ173" s="95"/>
      <c r="DA173" s="95"/>
      <c r="DB173" s="95"/>
      <c r="DC173" s="95"/>
      <c r="DD173" s="95"/>
      <c r="DE173" s="95"/>
      <c r="DF173" s="95"/>
      <c r="DG173" s="95"/>
      <c r="DH173" s="95"/>
      <c r="DI173" s="95"/>
      <c r="DJ173" s="95"/>
      <c r="DK173" s="95"/>
      <c r="DL173" s="95"/>
      <c r="DM173" s="95"/>
      <c r="DN173" s="95"/>
      <c r="DO173" s="95"/>
      <c r="DP173" s="95"/>
      <c r="DQ173" s="95"/>
      <c r="DR173" s="95"/>
      <c r="DS173" s="95"/>
      <c r="DT173" s="95"/>
      <c r="DU173" s="95"/>
      <c r="DV173" s="95"/>
      <c r="DW173" s="95"/>
      <c r="DX173" s="95"/>
      <c r="DY173" s="95"/>
      <c r="DZ173" s="95"/>
      <c r="EA173" s="95"/>
      <c r="EB173" s="95"/>
      <c r="EC173" s="95"/>
      <c r="ED173" s="95"/>
      <c r="EE173" s="95"/>
      <c r="EF173" s="95"/>
      <c r="EG173" s="95"/>
      <c r="EH173" s="95"/>
      <c r="EI173" s="95"/>
      <c r="EJ173" s="95"/>
      <c r="EK173" s="95"/>
      <c r="EL173" s="95"/>
      <c r="EM173" s="95"/>
      <c r="EN173" s="95"/>
      <c r="EO173" s="95"/>
      <c r="EP173" s="95"/>
      <c r="EQ173" s="95"/>
      <c r="ER173" s="95"/>
      <c r="ES173" s="95"/>
      <c r="ET173" s="95"/>
      <c r="EU173" s="95"/>
      <c r="EV173" s="95"/>
      <c r="EW173" s="95"/>
      <c r="EX173" s="95"/>
      <c r="EY173" s="95"/>
      <c r="EZ173" s="95"/>
      <c r="FA173" s="95"/>
      <c r="FB173" s="95"/>
      <c r="FC173" s="95"/>
      <c r="FD173" s="95"/>
      <c r="FE173" s="95"/>
      <c r="FF173" s="95"/>
      <c r="FG173" s="95"/>
      <c r="FH173" s="95"/>
      <c r="FI173" s="95"/>
      <c r="FJ173" s="95"/>
      <c r="FK173" s="95"/>
      <c r="FL173" s="95"/>
      <c r="FM173" s="95"/>
      <c r="FN173" s="95"/>
      <c r="FO173" s="95"/>
      <c r="FP173" s="95"/>
      <c r="FQ173" s="95"/>
      <c r="FR173" s="95"/>
      <c r="FS173" s="95"/>
      <c r="FT173" s="95"/>
      <c r="FU173" s="95"/>
      <c r="FV173" s="95"/>
      <c r="FW173" s="95"/>
      <c r="FX173" s="95"/>
      <c r="FY173" s="95"/>
      <c r="FZ173" s="95"/>
      <c r="GA173" s="95"/>
      <c r="GB173" s="95"/>
      <c r="GC173" s="95"/>
      <c r="GD173" s="95"/>
      <c r="GE173" s="95"/>
      <c r="GF173" s="95"/>
      <c r="GG173" s="95"/>
      <c r="GH173" s="95"/>
      <c r="GI173" s="95"/>
      <c r="GJ173" s="95"/>
      <c r="GK173" s="95"/>
      <c r="GL173" s="95"/>
      <c r="GM173" s="95"/>
      <c r="GN173" s="95"/>
      <c r="GO173" s="95"/>
      <c r="GP173" s="95"/>
      <c r="GQ173" s="95"/>
      <c r="GR173" s="95"/>
      <c r="GS173" s="95"/>
      <c r="GT173" s="95"/>
      <c r="GU173" s="95"/>
      <c r="GV173" s="95"/>
      <c r="GW173" s="95"/>
      <c r="GX173" s="95"/>
      <c r="GY173" s="95"/>
      <c r="GZ173" s="95"/>
      <c r="HA173" s="95"/>
      <c r="HB173" s="95"/>
      <c r="HC173" s="95"/>
      <c r="HD173" s="95"/>
      <c r="HE173" s="95"/>
      <c r="HF173" s="95"/>
      <c r="HG173" s="95"/>
      <c r="HH173" s="95"/>
      <c r="HI173" s="95"/>
      <c r="HJ173" s="95"/>
      <c r="HK173" s="95"/>
      <c r="HL173" s="95"/>
      <c r="HM173" s="95"/>
      <c r="HN173" s="95"/>
      <c r="HO173" s="95"/>
      <c r="HP173" s="95"/>
      <c r="HQ173" s="95"/>
      <c r="HR173" s="95"/>
      <c r="HS173" s="95"/>
      <c r="HT173" s="95"/>
      <c r="HU173" s="95"/>
      <c r="HV173" s="95"/>
      <c r="HW173" s="95"/>
      <c r="HX173" s="95"/>
      <c r="HY173" s="95"/>
      <c r="HZ173" s="95"/>
      <c r="IA173" s="95"/>
      <c r="IB173" s="95"/>
      <c r="IC173" s="95"/>
      <c r="ID173" s="95"/>
      <c r="IE173" s="95"/>
      <c r="IF173" s="95"/>
      <c r="IG173" s="95"/>
      <c r="IH173" s="95"/>
      <c r="II173" s="95"/>
      <c r="IJ173" s="95"/>
      <c r="IK173" s="95"/>
      <c r="IL173" s="95"/>
      <c r="IM173" s="95"/>
      <c r="IN173" s="95"/>
      <c r="IO173" s="95"/>
      <c r="IP173" s="95"/>
      <c r="IQ173" s="95"/>
      <c r="IR173" s="95"/>
      <c r="IS173" s="95"/>
      <c r="IT173" s="95"/>
      <c r="IU173" s="95"/>
    </row>
    <row r="174" spans="1:255">
      <c r="A174" s="1276">
        <v>29</v>
      </c>
      <c r="B174" s="1193"/>
      <c r="C174" s="1193"/>
      <c r="D174" s="1193"/>
      <c r="E174" s="875"/>
      <c r="F174" s="1192"/>
      <c r="G174" s="1193"/>
      <c r="H174" s="1193"/>
      <c r="I174" s="1193"/>
      <c r="J174" s="1193"/>
      <c r="K174" s="1277"/>
      <c r="L174" s="1277"/>
      <c r="M174" s="936">
        <v>29</v>
      </c>
      <c r="N174" s="1192"/>
      <c r="O174" s="1277"/>
      <c r="P174" s="1277"/>
      <c r="Q174" s="1277"/>
      <c r="R174" s="1277">
        <f t="shared" si="2"/>
        <v>0</v>
      </c>
      <c r="S174" s="936">
        <v>29</v>
      </c>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c r="CK174" s="95"/>
      <c r="CL174" s="95"/>
      <c r="CM174" s="95"/>
      <c r="CN174" s="95"/>
      <c r="CO174" s="95"/>
      <c r="CP174" s="95"/>
      <c r="CQ174" s="95"/>
      <c r="CR174" s="95"/>
      <c r="CS174" s="95"/>
      <c r="CT174" s="95"/>
      <c r="CU174" s="95"/>
      <c r="CV174" s="95"/>
      <c r="CW174" s="95"/>
      <c r="CX174" s="95"/>
      <c r="CY174" s="95"/>
      <c r="CZ174" s="95"/>
      <c r="DA174" s="95"/>
      <c r="DB174" s="95"/>
      <c r="DC174" s="95"/>
      <c r="DD174" s="95"/>
      <c r="DE174" s="95"/>
      <c r="DF174" s="95"/>
      <c r="DG174" s="95"/>
      <c r="DH174" s="95"/>
      <c r="DI174" s="95"/>
      <c r="DJ174" s="95"/>
      <c r="DK174" s="95"/>
      <c r="DL174" s="95"/>
      <c r="DM174" s="95"/>
      <c r="DN174" s="95"/>
      <c r="DO174" s="95"/>
      <c r="DP174" s="95"/>
      <c r="DQ174" s="95"/>
      <c r="DR174" s="95"/>
      <c r="DS174" s="95"/>
      <c r="DT174" s="95"/>
      <c r="DU174" s="95"/>
      <c r="DV174" s="95"/>
      <c r="DW174" s="95"/>
      <c r="DX174" s="95"/>
      <c r="DY174" s="95"/>
      <c r="DZ174" s="95"/>
      <c r="EA174" s="95"/>
      <c r="EB174" s="95"/>
      <c r="EC174" s="95"/>
      <c r="ED174" s="95"/>
      <c r="EE174" s="95"/>
      <c r="EF174" s="95"/>
      <c r="EG174" s="95"/>
      <c r="EH174" s="95"/>
      <c r="EI174" s="95"/>
      <c r="EJ174" s="95"/>
      <c r="EK174" s="95"/>
      <c r="EL174" s="95"/>
      <c r="EM174" s="95"/>
      <c r="EN174" s="95"/>
      <c r="EO174" s="95"/>
      <c r="EP174" s="95"/>
      <c r="EQ174" s="95"/>
      <c r="ER174" s="95"/>
      <c r="ES174" s="95"/>
      <c r="ET174" s="95"/>
      <c r="EU174" s="95"/>
      <c r="EV174" s="95"/>
      <c r="EW174" s="95"/>
      <c r="EX174" s="95"/>
      <c r="EY174" s="95"/>
      <c r="EZ174" s="95"/>
      <c r="FA174" s="95"/>
      <c r="FB174" s="95"/>
      <c r="FC174" s="95"/>
      <c r="FD174" s="95"/>
      <c r="FE174" s="95"/>
      <c r="FF174" s="95"/>
      <c r="FG174" s="95"/>
      <c r="FH174" s="95"/>
      <c r="FI174" s="95"/>
      <c r="FJ174" s="95"/>
      <c r="FK174" s="95"/>
      <c r="FL174" s="95"/>
      <c r="FM174" s="95"/>
      <c r="FN174" s="95"/>
      <c r="FO174" s="95"/>
      <c r="FP174" s="95"/>
      <c r="FQ174" s="95"/>
      <c r="FR174" s="95"/>
      <c r="FS174" s="95"/>
      <c r="FT174" s="95"/>
      <c r="FU174" s="95"/>
      <c r="FV174" s="95"/>
      <c r="FW174" s="95"/>
      <c r="FX174" s="95"/>
      <c r="FY174" s="95"/>
      <c r="FZ174" s="95"/>
      <c r="GA174" s="95"/>
      <c r="GB174" s="95"/>
      <c r="GC174" s="95"/>
      <c r="GD174" s="95"/>
      <c r="GE174" s="95"/>
      <c r="GF174" s="95"/>
      <c r="GG174" s="95"/>
      <c r="GH174" s="95"/>
      <c r="GI174" s="95"/>
      <c r="GJ174" s="95"/>
      <c r="GK174" s="95"/>
      <c r="GL174" s="95"/>
      <c r="GM174" s="95"/>
      <c r="GN174" s="95"/>
      <c r="GO174" s="95"/>
      <c r="GP174" s="95"/>
      <c r="GQ174" s="95"/>
      <c r="GR174" s="95"/>
      <c r="GS174" s="95"/>
      <c r="GT174" s="95"/>
      <c r="GU174" s="95"/>
      <c r="GV174" s="95"/>
      <c r="GW174" s="95"/>
      <c r="GX174" s="95"/>
      <c r="GY174" s="95"/>
      <c r="GZ174" s="95"/>
      <c r="HA174" s="95"/>
      <c r="HB174" s="95"/>
      <c r="HC174" s="95"/>
      <c r="HD174" s="95"/>
      <c r="HE174" s="95"/>
      <c r="HF174" s="95"/>
      <c r="HG174" s="95"/>
      <c r="HH174" s="95"/>
      <c r="HI174" s="95"/>
      <c r="HJ174" s="95"/>
      <c r="HK174" s="95"/>
      <c r="HL174" s="95"/>
      <c r="HM174" s="95"/>
      <c r="HN174" s="95"/>
      <c r="HO174" s="95"/>
      <c r="HP174" s="95"/>
      <c r="HQ174" s="95"/>
      <c r="HR174" s="95"/>
      <c r="HS174" s="95"/>
      <c r="HT174" s="95"/>
      <c r="HU174" s="95"/>
      <c r="HV174" s="95"/>
      <c r="HW174" s="95"/>
      <c r="HX174" s="95"/>
      <c r="HY174" s="95"/>
      <c r="HZ174" s="95"/>
      <c r="IA174" s="95"/>
      <c r="IB174" s="95"/>
      <c r="IC174" s="95"/>
      <c r="ID174" s="95"/>
      <c r="IE174" s="95"/>
      <c r="IF174" s="95"/>
      <c r="IG174" s="95"/>
      <c r="IH174" s="95"/>
      <c r="II174" s="95"/>
      <c r="IJ174" s="95"/>
      <c r="IK174" s="95"/>
      <c r="IL174" s="95"/>
      <c r="IM174" s="95"/>
      <c r="IN174" s="95"/>
      <c r="IO174" s="95"/>
      <c r="IP174" s="95"/>
      <c r="IQ174" s="95"/>
      <c r="IR174" s="95"/>
      <c r="IS174" s="95"/>
      <c r="IT174" s="95"/>
      <c r="IU174" s="95"/>
    </row>
    <row r="175" spans="1:255">
      <c r="A175" s="1276">
        <v>30</v>
      </c>
      <c r="B175" s="1193"/>
      <c r="C175" s="1193"/>
      <c r="D175" s="1193"/>
      <c r="E175" s="875"/>
      <c r="F175" s="1192"/>
      <c r="G175" s="1193"/>
      <c r="H175" s="1193"/>
      <c r="I175" s="1193"/>
      <c r="J175" s="1193"/>
      <c r="K175" s="1277"/>
      <c r="L175" s="1277"/>
      <c r="M175" s="936">
        <v>30</v>
      </c>
      <c r="N175" s="1192"/>
      <c r="O175" s="1277"/>
      <c r="P175" s="1277"/>
      <c r="Q175" s="1277"/>
      <c r="R175" s="1277">
        <f t="shared" si="2"/>
        <v>0</v>
      </c>
      <c r="S175" s="936">
        <v>30</v>
      </c>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c r="CM175" s="95"/>
      <c r="CN175" s="95"/>
      <c r="CO175" s="95"/>
      <c r="CP175" s="95"/>
      <c r="CQ175" s="95"/>
      <c r="CR175" s="95"/>
      <c r="CS175" s="95"/>
      <c r="CT175" s="95"/>
      <c r="CU175" s="95"/>
      <c r="CV175" s="95"/>
      <c r="CW175" s="95"/>
      <c r="CX175" s="95"/>
      <c r="CY175" s="95"/>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5"/>
      <c r="DZ175" s="95"/>
      <c r="EA175" s="95"/>
      <c r="EB175" s="95"/>
      <c r="EC175" s="95"/>
      <c r="ED175" s="95"/>
      <c r="EE175" s="95"/>
      <c r="EF175" s="95"/>
      <c r="EG175" s="95"/>
      <c r="EH175" s="95"/>
      <c r="EI175" s="95"/>
      <c r="EJ175" s="95"/>
      <c r="EK175" s="95"/>
      <c r="EL175" s="95"/>
      <c r="EM175" s="95"/>
      <c r="EN175" s="95"/>
      <c r="EO175" s="95"/>
      <c r="EP175" s="95"/>
      <c r="EQ175" s="95"/>
      <c r="ER175" s="95"/>
      <c r="ES175" s="95"/>
      <c r="ET175" s="95"/>
      <c r="EU175" s="95"/>
      <c r="EV175" s="95"/>
      <c r="EW175" s="95"/>
      <c r="EX175" s="95"/>
      <c r="EY175" s="95"/>
      <c r="EZ175" s="95"/>
      <c r="FA175" s="95"/>
      <c r="FB175" s="95"/>
      <c r="FC175" s="95"/>
      <c r="FD175" s="95"/>
      <c r="FE175" s="95"/>
      <c r="FF175" s="95"/>
      <c r="FG175" s="95"/>
      <c r="FH175" s="95"/>
      <c r="FI175" s="95"/>
      <c r="FJ175" s="95"/>
      <c r="FK175" s="95"/>
      <c r="FL175" s="95"/>
      <c r="FM175" s="95"/>
      <c r="FN175" s="95"/>
      <c r="FO175" s="95"/>
      <c r="FP175" s="95"/>
      <c r="FQ175" s="95"/>
      <c r="FR175" s="95"/>
      <c r="FS175" s="95"/>
      <c r="FT175" s="95"/>
      <c r="FU175" s="95"/>
      <c r="FV175" s="95"/>
      <c r="FW175" s="95"/>
      <c r="FX175" s="95"/>
      <c r="FY175" s="95"/>
      <c r="FZ175" s="95"/>
      <c r="GA175" s="95"/>
      <c r="GB175" s="95"/>
      <c r="GC175" s="95"/>
      <c r="GD175" s="95"/>
      <c r="GE175" s="95"/>
      <c r="GF175" s="95"/>
      <c r="GG175" s="95"/>
      <c r="GH175" s="95"/>
      <c r="GI175" s="95"/>
      <c r="GJ175" s="95"/>
      <c r="GK175" s="95"/>
      <c r="GL175" s="95"/>
      <c r="GM175" s="95"/>
      <c r="GN175" s="95"/>
      <c r="GO175" s="95"/>
      <c r="GP175" s="95"/>
      <c r="GQ175" s="95"/>
      <c r="GR175" s="95"/>
      <c r="GS175" s="95"/>
      <c r="GT175" s="95"/>
      <c r="GU175" s="95"/>
      <c r="GV175" s="95"/>
      <c r="GW175" s="95"/>
      <c r="GX175" s="95"/>
      <c r="GY175" s="95"/>
      <c r="GZ175" s="95"/>
      <c r="HA175" s="95"/>
      <c r="HB175" s="95"/>
      <c r="HC175" s="95"/>
      <c r="HD175" s="95"/>
      <c r="HE175" s="95"/>
      <c r="HF175" s="95"/>
      <c r="HG175" s="95"/>
      <c r="HH175" s="95"/>
      <c r="HI175" s="95"/>
      <c r="HJ175" s="95"/>
      <c r="HK175" s="95"/>
      <c r="HL175" s="95"/>
      <c r="HM175" s="95"/>
      <c r="HN175" s="95"/>
      <c r="HO175" s="95"/>
      <c r="HP175" s="95"/>
      <c r="HQ175" s="95"/>
      <c r="HR175" s="95"/>
      <c r="HS175" s="95"/>
      <c r="HT175" s="95"/>
      <c r="HU175" s="95"/>
      <c r="HV175" s="95"/>
      <c r="HW175" s="95"/>
      <c r="HX175" s="95"/>
      <c r="HY175" s="95"/>
      <c r="HZ175" s="95"/>
      <c r="IA175" s="95"/>
      <c r="IB175" s="95"/>
      <c r="IC175" s="95"/>
      <c r="ID175" s="95"/>
      <c r="IE175" s="95"/>
      <c r="IF175" s="95"/>
      <c r="IG175" s="95"/>
      <c r="IH175" s="95"/>
      <c r="II175" s="95"/>
      <c r="IJ175" s="95"/>
      <c r="IK175" s="95"/>
      <c r="IL175" s="95"/>
      <c r="IM175" s="95"/>
      <c r="IN175" s="95"/>
      <c r="IO175" s="95"/>
      <c r="IP175" s="95"/>
      <c r="IQ175" s="95"/>
      <c r="IR175" s="95"/>
      <c r="IS175" s="95"/>
      <c r="IT175" s="95"/>
      <c r="IU175" s="95"/>
    </row>
    <row r="176" spans="1:255">
      <c r="A176" s="1276">
        <v>31</v>
      </c>
      <c r="B176" s="1193"/>
      <c r="C176" s="1193"/>
      <c r="D176" s="1193"/>
      <c r="E176" s="875"/>
      <c r="F176" s="1192"/>
      <c r="G176" s="1193"/>
      <c r="H176" s="1193"/>
      <c r="I176" s="1193"/>
      <c r="J176" s="1193"/>
      <c r="K176" s="1277"/>
      <c r="L176" s="1277"/>
      <c r="M176" s="936">
        <v>31</v>
      </c>
      <c r="N176" s="1192"/>
      <c r="O176" s="1277"/>
      <c r="P176" s="1277"/>
      <c r="Q176" s="1277"/>
      <c r="R176" s="1277">
        <f t="shared" si="2"/>
        <v>0</v>
      </c>
      <c r="S176" s="936">
        <v>31</v>
      </c>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s="95"/>
      <c r="CY176" s="95"/>
      <c r="CZ176" s="95"/>
      <c r="DA176" s="95"/>
      <c r="DB176" s="95"/>
      <c r="DC176" s="95"/>
      <c r="DD176" s="95"/>
      <c r="DE176" s="95"/>
      <c r="DF176" s="95"/>
      <c r="DG176" s="95"/>
      <c r="DH176" s="95"/>
      <c r="DI176" s="95"/>
      <c r="DJ176" s="95"/>
      <c r="DK176" s="95"/>
      <c r="DL176" s="95"/>
      <c r="DM176" s="95"/>
      <c r="DN176" s="95"/>
      <c r="DO176" s="95"/>
      <c r="DP176" s="95"/>
      <c r="DQ176" s="95"/>
      <c r="DR176" s="95"/>
      <c r="DS176" s="95"/>
      <c r="DT176" s="95"/>
      <c r="DU176" s="95"/>
      <c r="DV176" s="95"/>
      <c r="DW176" s="95"/>
      <c r="DX176" s="95"/>
      <c r="DY176" s="95"/>
      <c r="DZ176" s="95"/>
      <c r="EA176" s="95"/>
      <c r="EB176" s="95"/>
      <c r="EC176" s="95"/>
      <c r="ED176" s="95"/>
      <c r="EE176" s="95"/>
      <c r="EF176" s="95"/>
      <c r="EG176" s="95"/>
      <c r="EH176" s="95"/>
      <c r="EI176" s="95"/>
      <c r="EJ176" s="95"/>
      <c r="EK176" s="95"/>
      <c r="EL176" s="95"/>
      <c r="EM176" s="95"/>
      <c r="EN176" s="95"/>
      <c r="EO176" s="95"/>
      <c r="EP176" s="95"/>
      <c r="EQ176" s="95"/>
      <c r="ER176" s="95"/>
      <c r="ES176" s="95"/>
      <c r="ET176" s="95"/>
      <c r="EU176" s="95"/>
      <c r="EV176" s="95"/>
      <c r="EW176" s="95"/>
      <c r="EX176" s="95"/>
      <c r="EY176" s="95"/>
      <c r="EZ176" s="95"/>
      <c r="FA176" s="95"/>
      <c r="FB176" s="95"/>
      <c r="FC176" s="95"/>
      <c r="FD176" s="95"/>
      <c r="FE176" s="95"/>
      <c r="FF176" s="95"/>
      <c r="FG176" s="95"/>
      <c r="FH176" s="95"/>
      <c r="FI176" s="95"/>
      <c r="FJ176" s="95"/>
      <c r="FK176" s="95"/>
      <c r="FL176" s="95"/>
      <c r="FM176" s="95"/>
      <c r="FN176" s="95"/>
      <c r="FO176" s="95"/>
      <c r="FP176" s="95"/>
      <c r="FQ176" s="95"/>
      <c r="FR176" s="95"/>
      <c r="FS176" s="95"/>
      <c r="FT176" s="95"/>
      <c r="FU176" s="95"/>
      <c r="FV176" s="95"/>
      <c r="FW176" s="95"/>
      <c r="FX176" s="95"/>
      <c r="FY176" s="95"/>
      <c r="FZ176" s="95"/>
      <c r="GA176" s="95"/>
      <c r="GB176" s="95"/>
      <c r="GC176" s="95"/>
      <c r="GD176" s="95"/>
      <c r="GE176" s="95"/>
      <c r="GF176" s="95"/>
      <c r="GG176" s="95"/>
      <c r="GH176" s="95"/>
      <c r="GI176" s="95"/>
      <c r="GJ176" s="95"/>
      <c r="GK176" s="95"/>
      <c r="GL176" s="95"/>
      <c r="GM176" s="95"/>
      <c r="GN176" s="95"/>
      <c r="GO176" s="95"/>
      <c r="GP176" s="95"/>
      <c r="GQ176" s="95"/>
      <c r="GR176" s="95"/>
      <c r="GS176" s="95"/>
      <c r="GT176" s="95"/>
      <c r="GU176" s="95"/>
      <c r="GV176" s="95"/>
      <c r="GW176" s="95"/>
      <c r="GX176" s="95"/>
      <c r="GY176" s="95"/>
      <c r="GZ176" s="95"/>
      <c r="HA176" s="95"/>
      <c r="HB176" s="95"/>
      <c r="HC176" s="95"/>
      <c r="HD176" s="95"/>
      <c r="HE176" s="95"/>
      <c r="HF176" s="95"/>
      <c r="HG176" s="95"/>
      <c r="HH176" s="95"/>
      <c r="HI176" s="95"/>
      <c r="HJ176" s="95"/>
      <c r="HK176" s="95"/>
      <c r="HL176" s="95"/>
      <c r="HM176" s="95"/>
      <c r="HN176" s="95"/>
      <c r="HO176" s="95"/>
      <c r="HP176" s="95"/>
      <c r="HQ176" s="95"/>
      <c r="HR176" s="95"/>
      <c r="HS176" s="95"/>
      <c r="HT176" s="95"/>
      <c r="HU176" s="95"/>
      <c r="HV176" s="95"/>
      <c r="HW176" s="95"/>
      <c r="HX176" s="95"/>
      <c r="HY176" s="95"/>
      <c r="HZ176" s="95"/>
      <c r="IA176" s="95"/>
      <c r="IB176" s="95"/>
      <c r="IC176" s="95"/>
      <c r="ID176" s="95"/>
      <c r="IE176" s="95"/>
      <c r="IF176" s="95"/>
      <c r="IG176" s="95"/>
      <c r="IH176" s="95"/>
      <c r="II176" s="95"/>
      <c r="IJ176" s="95"/>
      <c r="IK176" s="95"/>
      <c r="IL176" s="95"/>
      <c r="IM176" s="95"/>
      <c r="IN176" s="95"/>
      <c r="IO176" s="95"/>
      <c r="IP176" s="95"/>
      <c r="IQ176" s="95"/>
      <c r="IR176" s="95"/>
      <c r="IS176" s="95"/>
      <c r="IT176" s="95"/>
      <c r="IU176" s="95"/>
    </row>
    <row r="177" spans="1:255">
      <c r="A177" s="1276">
        <v>32</v>
      </c>
      <c r="B177" s="1193"/>
      <c r="C177" s="1193"/>
      <c r="D177" s="1193"/>
      <c r="E177" s="875"/>
      <c r="F177" s="1192"/>
      <c r="G177" s="1193"/>
      <c r="H177" s="1193"/>
      <c r="I177" s="1193"/>
      <c r="J177" s="1193"/>
      <c r="K177" s="1277"/>
      <c r="L177" s="1277"/>
      <c r="M177" s="936">
        <v>32</v>
      </c>
      <c r="N177" s="1192"/>
      <c r="O177" s="1277"/>
      <c r="P177" s="1277"/>
      <c r="Q177" s="1277"/>
      <c r="R177" s="1277">
        <f t="shared" si="2"/>
        <v>0</v>
      </c>
      <c r="S177" s="936">
        <v>32</v>
      </c>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c r="BG177" s="95"/>
      <c r="BH177" s="95"/>
      <c r="BI177" s="95"/>
      <c r="BJ177" s="95"/>
      <c r="BK177" s="95"/>
      <c r="BL177" s="95"/>
      <c r="BM177" s="95"/>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c r="CK177" s="95"/>
      <c r="CL177" s="95"/>
      <c r="CM177" s="95"/>
      <c r="CN177" s="95"/>
      <c r="CO177" s="95"/>
      <c r="CP177" s="95"/>
      <c r="CQ177" s="95"/>
      <c r="CR177" s="95"/>
      <c r="CS177" s="95"/>
      <c r="CT177" s="95"/>
      <c r="CU177" s="95"/>
      <c r="CV177" s="95"/>
      <c r="CW177" s="95"/>
      <c r="CX177" s="95"/>
      <c r="CY177" s="95"/>
      <c r="CZ177" s="95"/>
      <c r="DA177" s="95"/>
      <c r="DB177" s="95"/>
      <c r="DC177" s="95"/>
      <c r="DD177" s="95"/>
      <c r="DE177" s="95"/>
      <c r="DF177" s="95"/>
      <c r="DG177" s="95"/>
      <c r="DH177" s="95"/>
      <c r="DI177" s="95"/>
      <c r="DJ177" s="95"/>
      <c r="DK177" s="95"/>
      <c r="DL177" s="95"/>
      <c r="DM177" s="95"/>
      <c r="DN177" s="95"/>
      <c r="DO177" s="95"/>
      <c r="DP177" s="95"/>
      <c r="DQ177" s="95"/>
      <c r="DR177" s="95"/>
      <c r="DS177" s="95"/>
      <c r="DT177" s="95"/>
      <c r="DU177" s="95"/>
      <c r="DV177" s="95"/>
      <c r="DW177" s="95"/>
      <c r="DX177" s="95"/>
      <c r="DY177" s="95"/>
      <c r="DZ177" s="95"/>
      <c r="EA177" s="95"/>
      <c r="EB177" s="95"/>
      <c r="EC177" s="95"/>
      <c r="ED177" s="95"/>
      <c r="EE177" s="95"/>
      <c r="EF177" s="95"/>
      <c r="EG177" s="95"/>
      <c r="EH177" s="95"/>
      <c r="EI177" s="95"/>
      <c r="EJ177" s="95"/>
      <c r="EK177" s="95"/>
      <c r="EL177" s="95"/>
      <c r="EM177" s="95"/>
      <c r="EN177" s="95"/>
      <c r="EO177" s="95"/>
      <c r="EP177" s="95"/>
      <c r="EQ177" s="95"/>
      <c r="ER177" s="95"/>
      <c r="ES177" s="95"/>
      <c r="ET177" s="95"/>
      <c r="EU177" s="95"/>
      <c r="EV177" s="95"/>
      <c r="EW177" s="95"/>
      <c r="EX177" s="95"/>
      <c r="EY177" s="95"/>
      <c r="EZ177" s="95"/>
      <c r="FA177" s="95"/>
      <c r="FB177" s="95"/>
      <c r="FC177" s="95"/>
      <c r="FD177" s="95"/>
      <c r="FE177" s="95"/>
      <c r="FF177" s="95"/>
      <c r="FG177" s="95"/>
      <c r="FH177" s="95"/>
      <c r="FI177" s="95"/>
      <c r="FJ177" s="95"/>
      <c r="FK177" s="95"/>
      <c r="FL177" s="95"/>
      <c r="FM177" s="95"/>
      <c r="FN177" s="95"/>
      <c r="FO177" s="95"/>
      <c r="FP177" s="95"/>
      <c r="FQ177" s="95"/>
      <c r="FR177" s="95"/>
      <c r="FS177" s="95"/>
      <c r="FT177" s="95"/>
      <c r="FU177" s="95"/>
      <c r="FV177" s="95"/>
      <c r="FW177" s="95"/>
      <c r="FX177" s="95"/>
      <c r="FY177" s="95"/>
      <c r="FZ177" s="95"/>
      <c r="GA177" s="95"/>
      <c r="GB177" s="95"/>
      <c r="GC177" s="95"/>
      <c r="GD177" s="95"/>
      <c r="GE177" s="95"/>
      <c r="GF177" s="95"/>
      <c r="GG177" s="95"/>
      <c r="GH177" s="95"/>
      <c r="GI177" s="95"/>
      <c r="GJ177" s="95"/>
      <c r="GK177" s="95"/>
      <c r="GL177" s="95"/>
      <c r="GM177" s="95"/>
      <c r="GN177" s="95"/>
      <c r="GO177" s="95"/>
      <c r="GP177" s="95"/>
      <c r="GQ177" s="95"/>
      <c r="GR177" s="95"/>
      <c r="GS177" s="95"/>
      <c r="GT177" s="95"/>
      <c r="GU177" s="95"/>
      <c r="GV177" s="95"/>
      <c r="GW177" s="95"/>
      <c r="GX177" s="95"/>
      <c r="GY177" s="95"/>
      <c r="GZ177" s="95"/>
      <c r="HA177" s="95"/>
      <c r="HB177" s="95"/>
      <c r="HC177" s="95"/>
      <c r="HD177" s="95"/>
      <c r="HE177" s="95"/>
      <c r="HF177" s="95"/>
      <c r="HG177" s="95"/>
      <c r="HH177" s="95"/>
      <c r="HI177" s="95"/>
      <c r="HJ177" s="95"/>
      <c r="HK177" s="95"/>
      <c r="HL177" s="95"/>
      <c r="HM177" s="95"/>
      <c r="HN177" s="95"/>
      <c r="HO177" s="95"/>
      <c r="HP177" s="95"/>
      <c r="HQ177" s="95"/>
      <c r="HR177" s="95"/>
      <c r="HS177" s="95"/>
      <c r="HT177" s="95"/>
      <c r="HU177" s="95"/>
      <c r="HV177" s="95"/>
      <c r="HW177" s="95"/>
      <c r="HX177" s="95"/>
      <c r="HY177" s="95"/>
      <c r="HZ177" s="95"/>
      <c r="IA177" s="95"/>
      <c r="IB177" s="95"/>
      <c r="IC177" s="95"/>
      <c r="ID177" s="95"/>
      <c r="IE177" s="95"/>
      <c r="IF177" s="95"/>
      <c r="IG177" s="95"/>
      <c r="IH177" s="95"/>
      <c r="II177" s="95"/>
      <c r="IJ177" s="95"/>
      <c r="IK177" s="95"/>
      <c r="IL177" s="95"/>
      <c r="IM177" s="95"/>
      <c r="IN177" s="95"/>
      <c r="IO177" s="95"/>
      <c r="IP177" s="95"/>
      <c r="IQ177" s="95"/>
      <c r="IR177" s="95"/>
      <c r="IS177" s="95"/>
      <c r="IT177" s="95"/>
      <c r="IU177" s="95"/>
    </row>
    <row r="178" spans="1:255">
      <c r="A178" s="1276">
        <v>33</v>
      </c>
      <c r="B178" s="1193"/>
      <c r="C178" s="1193"/>
      <c r="D178" s="1193"/>
      <c r="E178" s="875"/>
      <c r="F178" s="1192"/>
      <c r="G178" s="1193"/>
      <c r="H178" s="1193"/>
      <c r="I178" s="1193"/>
      <c r="J178" s="1193"/>
      <c r="K178" s="1277"/>
      <c r="L178" s="1277"/>
      <c r="M178" s="936">
        <v>33</v>
      </c>
      <c r="N178" s="1192"/>
      <c r="O178" s="1277"/>
      <c r="P178" s="1277"/>
      <c r="Q178" s="1277"/>
      <c r="R178" s="1277">
        <f t="shared" si="2"/>
        <v>0</v>
      </c>
      <c r="S178" s="936">
        <v>33</v>
      </c>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c r="CM178" s="95"/>
      <c r="CN178" s="95"/>
      <c r="CO178" s="95"/>
      <c r="CP178" s="95"/>
      <c r="CQ178" s="95"/>
      <c r="CR178" s="95"/>
      <c r="CS178" s="95"/>
      <c r="CT178" s="95"/>
      <c r="CU178" s="95"/>
      <c r="CV178" s="95"/>
      <c r="CW178" s="95"/>
      <c r="CX178" s="95"/>
      <c r="CY178" s="95"/>
      <c r="CZ178" s="95"/>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5"/>
      <c r="DZ178" s="95"/>
      <c r="EA178" s="95"/>
      <c r="EB178" s="95"/>
      <c r="EC178" s="95"/>
      <c r="ED178" s="95"/>
      <c r="EE178" s="95"/>
      <c r="EF178" s="95"/>
      <c r="EG178" s="95"/>
      <c r="EH178" s="95"/>
      <c r="EI178" s="95"/>
      <c r="EJ178" s="95"/>
      <c r="EK178" s="95"/>
      <c r="EL178" s="95"/>
      <c r="EM178" s="95"/>
      <c r="EN178" s="95"/>
      <c r="EO178" s="95"/>
      <c r="EP178" s="95"/>
      <c r="EQ178" s="95"/>
      <c r="ER178" s="95"/>
      <c r="ES178" s="95"/>
      <c r="ET178" s="95"/>
      <c r="EU178" s="95"/>
      <c r="EV178" s="95"/>
      <c r="EW178" s="95"/>
      <c r="EX178" s="95"/>
      <c r="EY178" s="95"/>
      <c r="EZ178" s="95"/>
      <c r="FA178" s="95"/>
      <c r="FB178" s="95"/>
      <c r="FC178" s="95"/>
      <c r="FD178" s="95"/>
      <c r="FE178" s="95"/>
      <c r="FF178" s="95"/>
      <c r="FG178" s="95"/>
      <c r="FH178" s="95"/>
      <c r="FI178" s="95"/>
      <c r="FJ178" s="95"/>
      <c r="FK178" s="95"/>
      <c r="FL178" s="95"/>
      <c r="FM178" s="95"/>
      <c r="FN178" s="95"/>
      <c r="FO178" s="95"/>
      <c r="FP178" s="95"/>
      <c r="FQ178" s="95"/>
      <c r="FR178" s="95"/>
      <c r="FS178" s="95"/>
      <c r="FT178" s="95"/>
      <c r="FU178" s="95"/>
      <c r="FV178" s="95"/>
      <c r="FW178" s="95"/>
      <c r="FX178" s="95"/>
      <c r="FY178" s="95"/>
      <c r="FZ178" s="95"/>
      <c r="GA178" s="95"/>
      <c r="GB178" s="95"/>
      <c r="GC178" s="95"/>
      <c r="GD178" s="95"/>
      <c r="GE178" s="95"/>
      <c r="GF178" s="95"/>
      <c r="GG178" s="95"/>
      <c r="GH178" s="95"/>
      <c r="GI178" s="95"/>
      <c r="GJ178" s="95"/>
      <c r="GK178" s="95"/>
      <c r="GL178" s="95"/>
      <c r="GM178" s="95"/>
      <c r="GN178" s="95"/>
      <c r="GO178" s="95"/>
      <c r="GP178" s="95"/>
      <c r="GQ178" s="95"/>
      <c r="GR178" s="95"/>
      <c r="GS178" s="95"/>
      <c r="GT178" s="95"/>
      <c r="GU178" s="95"/>
      <c r="GV178" s="95"/>
      <c r="GW178" s="95"/>
      <c r="GX178" s="95"/>
      <c r="GY178" s="95"/>
      <c r="GZ178" s="95"/>
      <c r="HA178" s="95"/>
      <c r="HB178" s="95"/>
      <c r="HC178" s="95"/>
      <c r="HD178" s="95"/>
      <c r="HE178" s="95"/>
      <c r="HF178" s="95"/>
      <c r="HG178" s="95"/>
      <c r="HH178" s="95"/>
      <c r="HI178" s="95"/>
      <c r="HJ178" s="95"/>
      <c r="HK178" s="95"/>
      <c r="HL178" s="95"/>
      <c r="HM178" s="95"/>
      <c r="HN178" s="95"/>
      <c r="HO178" s="95"/>
      <c r="HP178" s="95"/>
      <c r="HQ178" s="95"/>
      <c r="HR178" s="95"/>
      <c r="HS178" s="95"/>
      <c r="HT178" s="95"/>
      <c r="HU178" s="95"/>
      <c r="HV178" s="95"/>
      <c r="HW178" s="95"/>
      <c r="HX178" s="95"/>
      <c r="HY178" s="95"/>
      <c r="HZ178" s="95"/>
      <c r="IA178" s="95"/>
      <c r="IB178" s="95"/>
      <c r="IC178" s="95"/>
      <c r="ID178" s="95"/>
      <c r="IE178" s="95"/>
      <c r="IF178" s="95"/>
      <c r="IG178" s="95"/>
      <c r="IH178" s="95"/>
      <c r="II178" s="95"/>
      <c r="IJ178" s="95"/>
      <c r="IK178" s="95"/>
      <c r="IL178" s="95"/>
      <c r="IM178" s="95"/>
      <c r="IN178" s="95"/>
      <c r="IO178" s="95"/>
      <c r="IP178" s="95"/>
      <c r="IQ178" s="95"/>
      <c r="IR178" s="95"/>
      <c r="IS178" s="95"/>
      <c r="IT178" s="95"/>
      <c r="IU178" s="95"/>
    </row>
    <row r="179" spans="1:255">
      <c r="A179" s="1276">
        <v>34</v>
      </c>
      <c r="B179" s="1193"/>
      <c r="C179" s="1193"/>
      <c r="D179" s="1193"/>
      <c r="E179" s="875"/>
      <c r="F179" s="1192"/>
      <c r="G179" s="1193"/>
      <c r="H179" s="1193"/>
      <c r="I179" s="1193"/>
      <c r="J179" s="1193"/>
      <c r="K179" s="1277"/>
      <c r="L179" s="1277"/>
      <c r="M179" s="936">
        <v>34</v>
      </c>
      <c r="N179" s="1192"/>
      <c r="O179" s="1277"/>
      <c r="P179" s="1277"/>
      <c r="Q179" s="1277"/>
      <c r="R179" s="1277">
        <f t="shared" si="2"/>
        <v>0</v>
      </c>
      <c r="S179" s="936">
        <v>34</v>
      </c>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c r="CM179" s="95"/>
      <c r="CN179" s="95"/>
      <c r="CO179" s="95"/>
      <c r="CP179" s="95"/>
      <c r="CQ179" s="95"/>
      <c r="CR179" s="95"/>
      <c r="CS179" s="95"/>
      <c r="CT179" s="95"/>
      <c r="CU179" s="95"/>
      <c r="CV179" s="95"/>
      <c r="CW179" s="95"/>
      <c r="CX179" s="95"/>
      <c r="CY179" s="95"/>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5"/>
      <c r="DZ179" s="95"/>
      <c r="EA179" s="95"/>
      <c r="EB179" s="95"/>
      <c r="EC179" s="95"/>
      <c r="ED179" s="95"/>
      <c r="EE179" s="95"/>
      <c r="EF179" s="95"/>
      <c r="EG179" s="95"/>
      <c r="EH179" s="95"/>
      <c r="EI179" s="95"/>
      <c r="EJ179" s="95"/>
      <c r="EK179" s="95"/>
      <c r="EL179" s="95"/>
      <c r="EM179" s="95"/>
      <c r="EN179" s="95"/>
      <c r="EO179" s="95"/>
      <c r="EP179" s="95"/>
      <c r="EQ179" s="95"/>
      <c r="ER179" s="95"/>
      <c r="ES179" s="95"/>
      <c r="ET179" s="95"/>
      <c r="EU179" s="95"/>
      <c r="EV179" s="95"/>
      <c r="EW179" s="95"/>
      <c r="EX179" s="95"/>
      <c r="EY179" s="95"/>
      <c r="EZ179" s="95"/>
      <c r="FA179" s="95"/>
      <c r="FB179" s="95"/>
      <c r="FC179" s="95"/>
      <c r="FD179" s="95"/>
      <c r="FE179" s="95"/>
      <c r="FF179" s="95"/>
      <c r="FG179" s="95"/>
      <c r="FH179" s="95"/>
      <c r="FI179" s="95"/>
      <c r="FJ179" s="95"/>
      <c r="FK179" s="95"/>
      <c r="FL179" s="95"/>
      <c r="FM179" s="95"/>
      <c r="FN179" s="95"/>
      <c r="FO179" s="95"/>
      <c r="FP179" s="95"/>
      <c r="FQ179" s="95"/>
      <c r="FR179" s="95"/>
      <c r="FS179" s="95"/>
      <c r="FT179" s="95"/>
      <c r="FU179" s="95"/>
      <c r="FV179" s="95"/>
      <c r="FW179" s="95"/>
      <c r="FX179" s="95"/>
      <c r="FY179" s="95"/>
      <c r="FZ179" s="95"/>
      <c r="GA179" s="95"/>
      <c r="GB179" s="95"/>
      <c r="GC179" s="95"/>
      <c r="GD179" s="95"/>
      <c r="GE179" s="95"/>
      <c r="GF179" s="95"/>
      <c r="GG179" s="95"/>
      <c r="GH179" s="95"/>
      <c r="GI179" s="95"/>
      <c r="GJ179" s="95"/>
      <c r="GK179" s="95"/>
      <c r="GL179" s="95"/>
      <c r="GM179" s="95"/>
      <c r="GN179" s="95"/>
      <c r="GO179" s="95"/>
      <c r="GP179" s="95"/>
      <c r="GQ179" s="95"/>
      <c r="GR179" s="95"/>
      <c r="GS179" s="95"/>
      <c r="GT179" s="95"/>
      <c r="GU179" s="95"/>
      <c r="GV179" s="95"/>
      <c r="GW179" s="95"/>
      <c r="GX179" s="95"/>
      <c r="GY179" s="95"/>
      <c r="GZ179" s="95"/>
      <c r="HA179" s="95"/>
      <c r="HB179" s="95"/>
      <c r="HC179" s="95"/>
      <c r="HD179" s="95"/>
      <c r="HE179" s="95"/>
      <c r="HF179" s="95"/>
      <c r="HG179" s="95"/>
      <c r="HH179" s="95"/>
      <c r="HI179" s="95"/>
      <c r="HJ179" s="95"/>
      <c r="HK179" s="95"/>
      <c r="HL179" s="95"/>
      <c r="HM179" s="95"/>
      <c r="HN179" s="95"/>
      <c r="HO179" s="95"/>
      <c r="HP179" s="95"/>
      <c r="HQ179" s="95"/>
      <c r="HR179" s="95"/>
      <c r="HS179" s="95"/>
      <c r="HT179" s="95"/>
      <c r="HU179" s="95"/>
      <c r="HV179" s="95"/>
      <c r="HW179" s="95"/>
      <c r="HX179" s="95"/>
      <c r="HY179" s="95"/>
      <c r="HZ179" s="95"/>
      <c r="IA179" s="95"/>
      <c r="IB179" s="95"/>
      <c r="IC179" s="95"/>
      <c r="ID179" s="95"/>
      <c r="IE179" s="95"/>
      <c r="IF179" s="95"/>
      <c r="IG179" s="95"/>
      <c r="IH179" s="95"/>
      <c r="II179" s="95"/>
      <c r="IJ179" s="95"/>
      <c r="IK179" s="95"/>
      <c r="IL179" s="95"/>
      <c r="IM179" s="95"/>
      <c r="IN179" s="95"/>
      <c r="IO179" s="95"/>
      <c r="IP179" s="95"/>
      <c r="IQ179" s="95"/>
      <c r="IR179" s="95"/>
      <c r="IS179" s="95"/>
      <c r="IT179" s="95"/>
      <c r="IU179" s="95"/>
    </row>
    <row r="180" spans="1:255">
      <c r="A180" s="1276">
        <v>35</v>
      </c>
      <c r="B180" s="1193"/>
      <c r="C180" s="1193"/>
      <c r="D180" s="1193"/>
      <c r="E180" s="875"/>
      <c r="F180" s="1192"/>
      <c r="G180" s="1193"/>
      <c r="H180" s="1193"/>
      <c r="I180" s="1193"/>
      <c r="J180" s="1193"/>
      <c r="K180" s="1277"/>
      <c r="L180" s="1277"/>
      <c r="M180" s="936">
        <v>35</v>
      </c>
      <c r="N180" s="1192"/>
      <c r="O180" s="1277"/>
      <c r="P180" s="1277"/>
      <c r="Q180" s="1277"/>
      <c r="R180" s="1277">
        <f t="shared" si="2"/>
        <v>0</v>
      </c>
      <c r="S180" s="936">
        <v>35</v>
      </c>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5"/>
      <c r="BL180" s="95"/>
      <c r="BM180" s="95"/>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c r="CK180" s="95"/>
      <c r="CL180" s="95"/>
      <c r="CM180" s="95"/>
      <c r="CN180" s="95"/>
      <c r="CO180" s="95"/>
      <c r="CP180" s="95"/>
      <c r="CQ180" s="95"/>
      <c r="CR180" s="95"/>
      <c r="CS180" s="95"/>
      <c r="CT180" s="95"/>
      <c r="CU180" s="95"/>
      <c r="CV180" s="95"/>
      <c r="CW180" s="95"/>
      <c r="CX180" s="95"/>
      <c r="CY180" s="95"/>
      <c r="CZ180" s="95"/>
      <c r="DA180" s="95"/>
      <c r="DB180" s="95"/>
      <c r="DC180" s="95"/>
      <c r="DD180" s="95"/>
      <c r="DE180" s="95"/>
      <c r="DF180" s="95"/>
      <c r="DG180" s="95"/>
      <c r="DH180" s="95"/>
      <c r="DI180" s="95"/>
      <c r="DJ180" s="95"/>
      <c r="DK180" s="95"/>
      <c r="DL180" s="95"/>
      <c r="DM180" s="95"/>
      <c r="DN180" s="95"/>
      <c r="DO180" s="95"/>
      <c r="DP180" s="95"/>
      <c r="DQ180" s="95"/>
      <c r="DR180" s="95"/>
      <c r="DS180" s="95"/>
      <c r="DT180" s="95"/>
      <c r="DU180" s="95"/>
      <c r="DV180" s="95"/>
      <c r="DW180" s="95"/>
      <c r="DX180" s="95"/>
      <c r="DY180" s="95"/>
      <c r="DZ180" s="95"/>
      <c r="EA180" s="95"/>
      <c r="EB180" s="95"/>
      <c r="EC180" s="95"/>
      <c r="ED180" s="95"/>
      <c r="EE180" s="95"/>
      <c r="EF180" s="95"/>
      <c r="EG180" s="95"/>
      <c r="EH180" s="95"/>
      <c r="EI180" s="95"/>
      <c r="EJ180" s="95"/>
      <c r="EK180" s="95"/>
      <c r="EL180" s="95"/>
      <c r="EM180" s="95"/>
      <c r="EN180" s="95"/>
      <c r="EO180" s="95"/>
      <c r="EP180" s="95"/>
      <c r="EQ180" s="95"/>
      <c r="ER180" s="95"/>
      <c r="ES180" s="95"/>
      <c r="ET180" s="95"/>
      <c r="EU180" s="95"/>
      <c r="EV180" s="95"/>
      <c r="EW180" s="95"/>
      <c r="EX180" s="95"/>
      <c r="EY180" s="95"/>
      <c r="EZ180" s="95"/>
      <c r="FA180" s="95"/>
      <c r="FB180" s="95"/>
      <c r="FC180" s="95"/>
      <c r="FD180" s="95"/>
      <c r="FE180" s="95"/>
      <c r="FF180" s="95"/>
      <c r="FG180" s="95"/>
      <c r="FH180" s="95"/>
      <c r="FI180" s="95"/>
      <c r="FJ180" s="95"/>
      <c r="FK180" s="95"/>
      <c r="FL180" s="95"/>
      <c r="FM180" s="95"/>
      <c r="FN180" s="95"/>
      <c r="FO180" s="95"/>
      <c r="FP180" s="95"/>
      <c r="FQ180" s="95"/>
      <c r="FR180" s="95"/>
      <c r="FS180" s="95"/>
      <c r="FT180" s="95"/>
      <c r="FU180" s="95"/>
      <c r="FV180" s="95"/>
      <c r="FW180" s="95"/>
      <c r="FX180" s="95"/>
      <c r="FY180" s="95"/>
      <c r="FZ180" s="95"/>
      <c r="GA180" s="95"/>
      <c r="GB180" s="95"/>
      <c r="GC180" s="95"/>
      <c r="GD180" s="95"/>
      <c r="GE180" s="95"/>
      <c r="GF180" s="95"/>
      <c r="GG180" s="95"/>
      <c r="GH180" s="95"/>
      <c r="GI180" s="95"/>
      <c r="GJ180" s="95"/>
      <c r="GK180" s="95"/>
      <c r="GL180" s="95"/>
      <c r="GM180" s="95"/>
      <c r="GN180" s="95"/>
      <c r="GO180" s="95"/>
      <c r="GP180" s="95"/>
      <c r="GQ180" s="95"/>
      <c r="GR180" s="95"/>
      <c r="GS180" s="95"/>
      <c r="GT180" s="95"/>
      <c r="GU180" s="95"/>
      <c r="GV180" s="95"/>
      <c r="GW180" s="95"/>
      <c r="GX180" s="95"/>
      <c r="GY180" s="95"/>
      <c r="GZ180" s="95"/>
      <c r="HA180" s="95"/>
      <c r="HB180" s="95"/>
      <c r="HC180" s="95"/>
      <c r="HD180" s="95"/>
      <c r="HE180" s="95"/>
      <c r="HF180" s="95"/>
      <c r="HG180" s="95"/>
      <c r="HH180" s="95"/>
      <c r="HI180" s="95"/>
      <c r="HJ180" s="95"/>
      <c r="HK180" s="95"/>
      <c r="HL180" s="95"/>
      <c r="HM180" s="95"/>
      <c r="HN180" s="95"/>
      <c r="HO180" s="95"/>
      <c r="HP180" s="95"/>
      <c r="HQ180" s="95"/>
      <c r="HR180" s="95"/>
      <c r="HS180" s="95"/>
      <c r="HT180" s="95"/>
      <c r="HU180" s="95"/>
      <c r="HV180" s="95"/>
      <c r="HW180" s="95"/>
      <c r="HX180" s="95"/>
      <c r="HY180" s="95"/>
      <c r="HZ180" s="95"/>
      <c r="IA180" s="95"/>
      <c r="IB180" s="95"/>
      <c r="IC180" s="95"/>
      <c r="ID180" s="95"/>
      <c r="IE180" s="95"/>
      <c r="IF180" s="95"/>
      <c r="IG180" s="95"/>
      <c r="IH180" s="95"/>
      <c r="II180" s="95"/>
      <c r="IJ180" s="95"/>
      <c r="IK180" s="95"/>
      <c r="IL180" s="95"/>
      <c r="IM180" s="95"/>
      <c r="IN180" s="95"/>
      <c r="IO180" s="95"/>
      <c r="IP180" s="95"/>
      <c r="IQ180" s="95"/>
      <c r="IR180" s="95"/>
      <c r="IS180" s="95"/>
      <c r="IT180" s="95"/>
      <c r="IU180" s="95"/>
    </row>
    <row r="181" spans="1:255">
      <c r="A181" s="1276">
        <v>36</v>
      </c>
      <c r="B181" s="1193"/>
      <c r="C181" s="1193"/>
      <c r="D181" s="1193"/>
      <c r="E181" s="875"/>
      <c r="F181" s="1192"/>
      <c r="G181" s="1193"/>
      <c r="H181" s="1193"/>
      <c r="I181" s="1193"/>
      <c r="J181" s="1193"/>
      <c r="K181" s="1277"/>
      <c r="L181" s="1277"/>
      <c r="M181" s="936">
        <v>36</v>
      </c>
      <c r="N181" s="1192"/>
      <c r="O181" s="1277"/>
      <c r="P181" s="1277"/>
      <c r="Q181" s="1277"/>
      <c r="R181" s="1277">
        <f t="shared" si="2"/>
        <v>0</v>
      </c>
      <c r="S181" s="936">
        <v>36</v>
      </c>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5"/>
      <c r="BL181" s="95"/>
      <c r="BM181" s="95"/>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c r="CK181" s="95"/>
      <c r="CL181" s="95"/>
      <c r="CM181" s="95"/>
      <c r="CN181" s="95"/>
      <c r="CO181" s="95"/>
      <c r="CP181" s="95"/>
      <c r="CQ181" s="95"/>
      <c r="CR181" s="95"/>
      <c r="CS181" s="95"/>
      <c r="CT181" s="95"/>
      <c r="CU181" s="95"/>
      <c r="CV181" s="95"/>
      <c r="CW181" s="95"/>
      <c r="CX181" s="95"/>
      <c r="CY181" s="95"/>
      <c r="CZ181" s="95"/>
      <c r="DA181" s="95"/>
      <c r="DB181" s="95"/>
      <c r="DC181" s="95"/>
      <c r="DD181" s="95"/>
      <c r="DE181" s="95"/>
      <c r="DF181" s="95"/>
      <c r="DG181" s="95"/>
      <c r="DH181" s="95"/>
      <c r="DI181" s="95"/>
      <c r="DJ181" s="95"/>
      <c r="DK181" s="95"/>
      <c r="DL181" s="95"/>
      <c r="DM181" s="95"/>
      <c r="DN181" s="95"/>
      <c r="DO181" s="95"/>
      <c r="DP181" s="95"/>
      <c r="DQ181" s="95"/>
      <c r="DR181" s="95"/>
      <c r="DS181" s="95"/>
      <c r="DT181" s="95"/>
      <c r="DU181" s="95"/>
      <c r="DV181" s="95"/>
      <c r="DW181" s="95"/>
      <c r="DX181" s="95"/>
      <c r="DY181" s="95"/>
      <c r="DZ181" s="95"/>
      <c r="EA181" s="95"/>
      <c r="EB181" s="95"/>
      <c r="EC181" s="95"/>
      <c r="ED181" s="95"/>
      <c r="EE181" s="95"/>
      <c r="EF181" s="95"/>
      <c r="EG181" s="95"/>
      <c r="EH181" s="95"/>
      <c r="EI181" s="95"/>
      <c r="EJ181" s="95"/>
      <c r="EK181" s="95"/>
      <c r="EL181" s="95"/>
      <c r="EM181" s="95"/>
      <c r="EN181" s="95"/>
      <c r="EO181" s="95"/>
      <c r="EP181" s="95"/>
      <c r="EQ181" s="95"/>
      <c r="ER181" s="95"/>
      <c r="ES181" s="95"/>
      <c r="ET181" s="95"/>
      <c r="EU181" s="95"/>
      <c r="EV181" s="95"/>
      <c r="EW181" s="95"/>
      <c r="EX181" s="95"/>
      <c r="EY181" s="95"/>
      <c r="EZ181" s="95"/>
      <c r="FA181" s="95"/>
      <c r="FB181" s="95"/>
      <c r="FC181" s="95"/>
      <c r="FD181" s="95"/>
      <c r="FE181" s="95"/>
      <c r="FF181" s="95"/>
      <c r="FG181" s="95"/>
      <c r="FH181" s="95"/>
      <c r="FI181" s="95"/>
      <c r="FJ181" s="95"/>
      <c r="FK181" s="95"/>
      <c r="FL181" s="95"/>
      <c r="FM181" s="95"/>
      <c r="FN181" s="95"/>
      <c r="FO181" s="95"/>
      <c r="FP181" s="95"/>
      <c r="FQ181" s="95"/>
      <c r="FR181" s="95"/>
      <c r="FS181" s="95"/>
      <c r="FT181" s="95"/>
      <c r="FU181" s="95"/>
      <c r="FV181" s="95"/>
      <c r="FW181" s="95"/>
      <c r="FX181" s="95"/>
      <c r="FY181" s="95"/>
      <c r="FZ181" s="95"/>
      <c r="GA181" s="95"/>
      <c r="GB181" s="95"/>
      <c r="GC181" s="95"/>
      <c r="GD181" s="95"/>
      <c r="GE181" s="95"/>
      <c r="GF181" s="95"/>
      <c r="GG181" s="95"/>
      <c r="GH181" s="95"/>
      <c r="GI181" s="95"/>
      <c r="GJ181" s="95"/>
      <c r="GK181" s="95"/>
      <c r="GL181" s="95"/>
      <c r="GM181" s="95"/>
      <c r="GN181" s="95"/>
      <c r="GO181" s="95"/>
      <c r="GP181" s="95"/>
      <c r="GQ181" s="95"/>
      <c r="GR181" s="95"/>
      <c r="GS181" s="95"/>
      <c r="GT181" s="95"/>
      <c r="GU181" s="95"/>
      <c r="GV181" s="95"/>
      <c r="GW181" s="95"/>
      <c r="GX181" s="95"/>
      <c r="GY181" s="95"/>
      <c r="GZ181" s="95"/>
      <c r="HA181" s="95"/>
      <c r="HB181" s="95"/>
      <c r="HC181" s="95"/>
      <c r="HD181" s="95"/>
      <c r="HE181" s="95"/>
      <c r="HF181" s="95"/>
      <c r="HG181" s="95"/>
      <c r="HH181" s="95"/>
      <c r="HI181" s="95"/>
      <c r="HJ181" s="95"/>
      <c r="HK181" s="95"/>
      <c r="HL181" s="95"/>
      <c r="HM181" s="95"/>
      <c r="HN181" s="95"/>
      <c r="HO181" s="95"/>
      <c r="HP181" s="95"/>
      <c r="HQ181" s="95"/>
      <c r="HR181" s="95"/>
      <c r="HS181" s="95"/>
      <c r="HT181" s="95"/>
      <c r="HU181" s="95"/>
      <c r="HV181" s="95"/>
      <c r="HW181" s="95"/>
      <c r="HX181" s="95"/>
      <c r="HY181" s="95"/>
      <c r="HZ181" s="95"/>
      <c r="IA181" s="95"/>
      <c r="IB181" s="95"/>
      <c r="IC181" s="95"/>
      <c r="ID181" s="95"/>
      <c r="IE181" s="95"/>
      <c r="IF181" s="95"/>
      <c r="IG181" s="95"/>
      <c r="IH181" s="95"/>
      <c r="II181" s="95"/>
      <c r="IJ181" s="95"/>
      <c r="IK181" s="95"/>
      <c r="IL181" s="95"/>
      <c r="IM181" s="95"/>
      <c r="IN181" s="95"/>
      <c r="IO181" s="95"/>
      <c r="IP181" s="95"/>
      <c r="IQ181" s="95"/>
      <c r="IR181" s="95"/>
      <c r="IS181" s="95"/>
      <c r="IT181" s="95"/>
      <c r="IU181" s="95"/>
    </row>
    <row r="182" spans="1:255">
      <c r="A182" s="1276">
        <v>37</v>
      </c>
      <c r="B182" s="1193"/>
      <c r="C182" s="1193"/>
      <c r="D182" s="1193"/>
      <c r="E182" s="875"/>
      <c r="F182" s="1192"/>
      <c r="G182" s="1193"/>
      <c r="H182" s="1193"/>
      <c r="I182" s="1193"/>
      <c r="J182" s="1193"/>
      <c r="K182" s="1277"/>
      <c r="L182" s="1277"/>
      <c r="M182" s="936">
        <v>37</v>
      </c>
      <c r="N182" s="1192"/>
      <c r="O182" s="1277"/>
      <c r="P182" s="1277"/>
      <c r="Q182" s="1277"/>
      <c r="R182" s="1277">
        <f t="shared" si="2"/>
        <v>0</v>
      </c>
      <c r="S182" s="936">
        <v>37</v>
      </c>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95"/>
      <c r="BD182" s="95"/>
      <c r="BE182" s="95"/>
      <c r="BF182" s="95"/>
      <c r="BG182" s="95"/>
      <c r="BH182" s="95"/>
      <c r="BI182" s="95"/>
      <c r="BJ182" s="95"/>
      <c r="BK182" s="95"/>
      <c r="BL182" s="95"/>
      <c r="BM182" s="95"/>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c r="CK182" s="95"/>
      <c r="CL182" s="95"/>
      <c r="CM182" s="95"/>
      <c r="CN182" s="95"/>
      <c r="CO182" s="95"/>
      <c r="CP182" s="95"/>
      <c r="CQ182" s="95"/>
      <c r="CR182" s="95"/>
      <c r="CS182" s="95"/>
      <c r="CT182" s="95"/>
      <c r="CU182" s="95"/>
      <c r="CV182" s="95"/>
      <c r="CW182" s="95"/>
      <c r="CX182" s="95"/>
      <c r="CY182" s="95"/>
      <c r="CZ182" s="95"/>
      <c r="DA182" s="95"/>
      <c r="DB182" s="95"/>
      <c r="DC182" s="95"/>
      <c r="DD182" s="95"/>
      <c r="DE182" s="95"/>
      <c r="DF182" s="95"/>
      <c r="DG182" s="95"/>
      <c r="DH182" s="95"/>
      <c r="DI182" s="95"/>
      <c r="DJ182" s="95"/>
      <c r="DK182" s="95"/>
      <c r="DL182" s="95"/>
      <c r="DM182" s="95"/>
      <c r="DN182" s="95"/>
      <c r="DO182" s="95"/>
      <c r="DP182" s="95"/>
      <c r="DQ182" s="95"/>
      <c r="DR182" s="95"/>
      <c r="DS182" s="95"/>
      <c r="DT182" s="95"/>
      <c r="DU182" s="95"/>
      <c r="DV182" s="95"/>
      <c r="DW182" s="95"/>
      <c r="DX182" s="95"/>
      <c r="DY182" s="95"/>
      <c r="DZ182" s="95"/>
      <c r="EA182" s="95"/>
      <c r="EB182" s="95"/>
      <c r="EC182" s="95"/>
      <c r="ED182" s="95"/>
      <c r="EE182" s="95"/>
      <c r="EF182" s="95"/>
      <c r="EG182" s="95"/>
      <c r="EH182" s="95"/>
      <c r="EI182" s="95"/>
      <c r="EJ182" s="95"/>
      <c r="EK182" s="95"/>
      <c r="EL182" s="95"/>
      <c r="EM182" s="95"/>
      <c r="EN182" s="95"/>
      <c r="EO182" s="95"/>
      <c r="EP182" s="95"/>
      <c r="EQ182" s="95"/>
      <c r="ER182" s="95"/>
      <c r="ES182" s="95"/>
      <c r="ET182" s="95"/>
      <c r="EU182" s="95"/>
      <c r="EV182" s="95"/>
      <c r="EW182" s="95"/>
      <c r="EX182" s="95"/>
      <c r="EY182" s="95"/>
      <c r="EZ182" s="95"/>
      <c r="FA182" s="95"/>
      <c r="FB182" s="95"/>
      <c r="FC182" s="95"/>
      <c r="FD182" s="95"/>
      <c r="FE182" s="95"/>
      <c r="FF182" s="95"/>
      <c r="FG182" s="95"/>
      <c r="FH182" s="95"/>
      <c r="FI182" s="95"/>
      <c r="FJ182" s="95"/>
      <c r="FK182" s="95"/>
      <c r="FL182" s="95"/>
      <c r="FM182" s="95"/>
      <c r="FN182" s="95"/>
      <c r="FO182" s="95"/>
      <c r="FP182" s="95"/>
      <c r="FQ182" s="95"/>
      <c r="FR182" s="95"/>
      <c r="FS182" s="95"/>
      <c r="FT182" s="95"/>
      <c r="FU182" s="95"/>
      <c r="FV182" s="95"/>
      <c r="FW182" s="95"/>
      <c r="FX182" s="95"/>
      <c r="FY182" s="95"/>
      <c r="FZ182" s="95"/>
      <c r="GA182" s="95"/>
      <c r="GB182" s="95"/>
      <c r="GC182" s="95"/>
      <c r="GD182" s="95"/>
      <c r="GE182" s="95"/>
      <c r="GF182" s="95"/>
      <c r="GG182" s="95"/>
      <c r="GH182" s="95"/>
      <c r="GI182" s="95"/>
      <c r="GJ182" s="95"/>
      <c r="GK182" s="95"/>
      <c r="GL182" s="95"/>
      <c r="GM182" s="95"/>
      <c r="GN182" s="95"/>
      <c r="GO182" s="95"/>
      <c r="GP182" s="95"/>
      <c r="GQ182" s="95"/>
      <c r="GR182" s="95"/>
      <c r="GS182" s="95"/>
      <c r="GT182" s="95"/>
      <c r="GU182" s="95"/>
      <c r="GV182" s="95"/>
      <c r="GW182" s="95"/>
      <c r="GX182" s="95"/>
      <c r="GY182" s="95"/>
      <c r="GZ182" s="95"/>
      <c r="HA182" s="95"/>
      <c r="HB182" s="95"/>
      <c r="HC182" s="95"/>
      <c r="HD182" s="95"/>
      <c r="HE182" s="95"/>
      <c r="HF182" s="95"/>
      <c r="HG182" s="95"/>
      <c r="HH182" s="95"/>
      <c r="HI182" s="95"/>
      <c r="HJ182" s="95"/>
      <c r="HK182" s="95"/>
      <c r="HL182" s="95"/>
      <c r="HM182" s="95"/>
      <c r="HN182" s="95"/>
      <c r="HO182" s="95"/>
      <c r="HP182" s="95"/>
      <c r="HQ182" s="95"/>
      <c r="HR182" s="95"/>
      <c r="HS182" s="95"/>
      <c r="HT182" s="95"/>
      <c r="HU182" s="95"/>
      <c r="HV182" s="95"/>
      <c r="HW182" s="95"/>
      <c r="HX182" s="95"/>
      <c r="HY182" s="95"/>
      <c r="HZ182" s="95"/>
      <c r="IA182" s="95"/>
      <c r="IB182" s="95"/>
      <c r="IC182" s="95"/>
      <c r="ID182" s="95"/>
      <c r="IE182" s="95"/>
      <c r="IF182" s="95"/>
      <c r="IG182" s="95"/>
      <c r="IH182" s="95"/>
      <c r="II182" s="95"/>
      <c r="IJ182" s="95"/>
      <c r="IK182" s="95"/>
      <c r="IL182" s="95"/>
      <c r="IM182" s="95"/>
      <c r="IN182" s="95"/>
      <c r="IO182" s="95"/>
      <c r="IP182" s="95"/>
      <c r="IQ182" s="95"/>
      <c r="IR182" s="95"/>
      <c r="IS182" s="95"/>
      <c r="IT182" s="95"/>
      <c r="IU182" s="95"/>
    </row>
    <row r="183" spans="1:255">
      <c r="A183" s="1276">
        <v>38</v>
      </c>
      <c r="B183" s="1193"/>
      <c r="C183" s="1193"/>
      <c r="D183" s="1193"/>
      <c r="E183" s="875"/>
      <c r="F183" s="1192"/>
      <c r="G183" s="1193"/>
      <c r="H183" s="1193"/>
      <c r="I183" s="1193"/>
      <c r="J183" s="1193"/>
      <c r="K183" s="1277"/>
      <c r="L183" s="1277"/>
      <c r="M183" s="936">
        <v>38</v>
      </c>
      <c r="N183" s="1192"/>
      <c r="O183" s="1277"/>
      <c r="P183" s="1277"/>
      <c r="Q183" s="1277"/>
      <c r="R183" s="1277">
        <f t="shared" si="2"/>
        <v>0</v>
      </c>
      <c r="S183" s="936">
        <v>38</v>
      </c>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95"/>
      <c r="BB183" s="95"/>
      <c r="BC183" s="95"/>
      <c r="BD183" s="95"/>
      <c r="BE183" s="95"/>
      <c r="BF183" s="95"/>
      <c r="BG183" s="95"/>
      <c r="BH183" s="95"/>
      <c r="BI183" s="95"/>
      <c r="BJ183" s="95"/>
      <c r="BK183" s="95"/>
      <c r="BL183" s="95"/>
      <c r="BM183" s="95"/>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c r="CK183" s="95"/>
      <c r="CL183" s="95"/>
      <c r="CM183" s="95"/>
      <c r="CN183" s="95"/>
      <c r="CO183" s="95"/>
      <c r="CP183" s="95"/>
      <c r="CQ183" s="95"/>
      <c r="CR183" s="95"/>
      <c r="CS183" s="95"/>
      <c r="CT183" s="95"/>
      <c r="CU183" s="95"/>
      <c r="CV183" s="95"/>
      <c r="CW183" s="95"/>
      <c r="CX183" s="95"/>
      <c r="CY183" s="95"/>
      <c r="CZ183" s="95"/>
      <c r="DA183" s="95"/>
      <c r="DB183" s="95"/>
      <c r="DC183" s="95"/>
      <c r="DD183" s="95"/>
      <c r="DE183" s="95"/>
      <c r="DF183" s="95"/>
      <c r="DG183" s="95"/>
      <c r="DH183" s="95"/>
      <c r="DI183" s="95"/>
      <c r="DJ183" s="95"/>
      <c r="DK183" s="95"/>
      <c r="DL183" s="95"/>
      <c r="DM183" s="95"/>
      <c r="DN183" s="95"/>
      <c r="DO183" s="95"/>
      <c r="DP183" s="95"/>
      <c r="DQ183" s="95"/>
      <c r="DR183" s="95"/>
      <c r="DS183" s="95"/>
      <c r="DT183" s="95"/>
      <c r="DU183" s="95"/>
      <c r="DV183" s="95"/>
      <c r="DW183" s="95"/>
      <c r="DX183" s="95"/>
      <c r="DY183" s="95"/>
      <c r="DZ183" s="95"/>
      <c r="EA183" s="95"/>
      <c r="EB183" s="95"/>
      <c r="EC183" s="95"/>
      <c r="ED183" s="95"/>
      <c r="EE183" s="95"/>
      <c r="EF183" s="95"/>
      <c r="EG183" s="95"/>
      <c r="EH183" s="95"/>
      <c r="EI183" s="95"/>
      <c r="EJ183" s="95"/>
      <c r="EK183" s="95"/>
      <c r="EL183" s="95"/>
      <c r="EM183" s="95"/>
      <c r="EN183" s="95"/>
      <c r="EO183" s="95"/>
      <c r="EP183" s="95"/>
      <c r="EQ183" s="95"/>
      <c r="ER183" s="95"/>
      <c r="ES183" s="95"/>
      <c r="ET183" s="95"/>
      <c r="EU183" s="95"/>
      <c r="EV183" s="95"/>
      <c r="EW183" s="95"/>
      <c r="EX183" s="95"/>
      <c r="EY183" s="95"/>
      <c r="EZ183" s="95"/>
      <c r="FA183" s="95"/>
      <c r="FB183" s="95"/>
      <c r="FC183" s="95"/>
      <c r="FD183" s="95"/>
      <c r="FE183" s="95"/>
      <c r="FF183" s="95"/>
      <c r="FG183" s="95"/>
      <c r="FH183" s="95"/>
      <c r="FI183" s="95"/>
      <c r="FJ183" s="95"/>
      <c r="FK183" s="95"/>
      <c r="FL183" s="95"/>
      <c r="FM183" s="95"/>
      <c r="FN183" s="95"/>
      <c r="FO183" s="95"/>
      <c r="FP183" s="95"/>
      <c r="FQ183" s="95"/>
      <c r="FR183" s="95"/>
      <c r="FS183" s="95"/>
      <c r="FT183" s="95"/>
      <c r="FU183" s="95"/>
      <c r="FV183" s="95"/>
      <c r="FW183" s="95"/>
      <c r="FX183" s="95"/>
      <c r="FY183" s="95"/>
      <c r="FZ183" s="95"/>
      <c r="GA183" s="95"/>
      <c r="GB183" s="95"/>
      <c r="GC183" s="95"/>
      <c r="GD183" s="95"/>
      <c r="GE183" s="95"/>
      <c r="GF183" s="95"/>
      <c r="GG183" s="95"/>
      <c r="GH183" s="95"/>
      <c r="GI183" s="95"/>
      <c r="GJ183" s="95"/>
      <c r="GK183" s="95"/>
      <c r="GL183" s="95"/>
      <c r="GM183" s="95"/>
      <c r="GN183" s="95"/>
      <c r="GO183" s="95"/>
      <c r="GP183" s="95"/>
      <c r="GQ183" s="95"/>
      <c r="GR183" s="95"/>
      <c r="GS183" s="95"/>
      <c r="GT183" s="95"/>
      <c r="GU183" s="95"/>
      <c r="GV183" s="95"/>
      <c r="GW183" s="95"/>
      <c r="GX183" s="95"/>
      <c r="GY183" s="95"/>
      <c r="GZ183" s="95"/>
      <c r="HA183" s="95"/>
      <c r="HB183" s="95"/>
      <c r="HC183" s="95"/>
      <c r="HD183" s="95"/>
      <c r="HE183" s="95"/>
      <c r="HF183" s="95"/>
      <c r="HG183" s="95"/>
      <c r="HH183" s="95"/>
      <c r="HI183" s="95"/>
      <c r="HJ183" s="95"/>
      <c r="HK183" s="95"/>
      <c r="HL183" s="95"/>
      <c r="HM183" s="95"/>
      <c r="HN183" s="95"/>
      <c r="HO183" s="95"/>
      <c r="HP183" s="95"/>
      <c r="HQ183" s="95"/>
      <c r="HR183" s="95"/>
      <c r="HS183" s="95"/>
      <c r="HT183" s="95"/>
      <c r="HU183" s="95"/>
      <c r="HV183" s="95"/>
      <c r="HW183" s="95"/>
      <c r="HX183" s="95"/>
      <c r="HY183" s="95"/>
      <c r="HZ183" s="95"/>
      <c r="IA183" s="95"/>
      <c r="IB183" s="95"/>
      <c r="IC183" s="95"/>
      <c r="ID183" s="95"/>
      <c r="IE183" s="95"/>
      <c r="IF183" s="95"/>
      <c r="IG183" s="95"/>
      <c r="IH183" s="95"/>
      <c r="II183" s="95"/>
      <c r="IJ183" s="95"/>
      <c r="IK183" s="95"/>
      <c r="IL183" s="95"/>
      <c r="IM183" s="95"/>
      <c r="IN183" s="95"/>
      <c r="IO183" s="95"/>
      <c r="IP183" s="95"/>
      <c r="IQ183" s="95"/>
      <c r="IR183" s="95"/>
      <c r="IS183" s="95"/>
      <c r="IT183" s="95"/>
      <c r="IU183" s="95"/>
    </row>
    <row r="184" spans="1:255">
      <c r="A184" s="1276">
        <v>39</v>
      </c>
      <c r="B184" s="1193"/>
      <c r="C184" s="1193"/>
      <c r="D184" s="1193"/>
      <c r="E184" s="875"/>
      <c r="F184" s="1192"/>
      <c r="G184" s="1193"/>
      <c r="H184" s="1193"/>
      <c r="I184" s="1193"/>
      <c r="J184" s="1193"/>
      <c r="K184" s="1277"/>
      <c r="L184" s="1277"/>
      <c r="M184" s="936">
        <v>39</v>
      </c>
      <c r="N184" s="1192"/>
      <c r="O184" s="1277"/>
      <c r="P184" s="1277"/>
      <c r="Q184" s="1277"/>
      <c r="R184" s="1277">
        <f t="shared" si="2"/>
        <v>0</v>
      </c>
      <c r="S184" s="936">
        <v>39</v>
      </c>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95"/>
      <c r="BB184" s="95"/>
      <c r="BC184" s="95"/>
      <c r="BD184" s="95"/>
      <c r="BE184" s="95"/>
      <c r="BF184" s="95"/>
      <c r="BG184" s="95"/>
      <c r="BH184" s="95"/>
      <c r="BI184" s="95"/>
      <c r="BJ184" s="95"/>
      <c r="BK184" s="95"/>
      <c r="BL184" s="95"/>
      <c r="BM184" s="95"/>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c r="CK184" s="95"/>
      <c r="CL184" s="95"/>
      <c r="CM184" s="95"/>
      <c r="CN184" s="95"/>
      <c r="CO184" s="95"/>
      <c r="CP184" s="95"/>
      <c r="CQ184" s="95"/>
      <c r="CR184" s="95"/>
      <c r="CS184" s="95"/>
      <c r="CT184" s="95"/>
      <c r="CU184" s="95"/>
      <c r="CV184" s="95"/>
      <c r="CW184" s="95"/>
      <c r="CX184" s="95"/>
      <c r="CY184" s="95"/>
      <c r="CZ184" s="95"/>
      <c r="DA184" s="95"/>
      <c r="DB184" s="95"/>
      <c r="DC184" s="95"/>
      <c r="DD184" s="95"/>
      <c r="DE184" s="95"/>
      <c r="DF184" s="95"/>
      <c r="DG184" s="95"/>
      <c r="DH184" s="95"/>
      <c r="DI184" s="95"/>
      <c r="DJ184" s="95"/>
      <c r="DK184" s="95"/>
      <c r="DL184" s="95"/>
      <c r="DM184" s="95"/>
      <c r="DN184" s="95"/>
      <c r="DO184" s="95"/>
      <c r="DP184" s="95"/>
      <c r="DQ184" s="95"/>
      <c r="DR184" s="95"/>
      <c r="DS184" s="95"/>
      <c r="DT184" s="95"/>
      <c r="DU184" s="95"/>
      <c r="DV184" s="95"/>
      <c r="DW184" s="95"/>
      <c r="DX184" s="95"/>
      <c r="DY184" s="95"/>
      <c r="DZ184" s="95"/>
      <c r="EA184" s="95"/>
      <c r="EB184" s="95"/>
      <c r="EC184" s="95"/>
      <c r="ED184" s="95"/>
      <c r="EE184" s="95"/>
      <c r="EF184" s="95"/>
      <c r="EG184" s="95"/>
      <c r="EH184" s="95"/>
      <c r="EI184" s="95"/>
      <c r="EJ184" s="95"/>
      <c r="EK184" s="95"/>
      <c r="EL184" s="95"/>
      <c r="EM184" s="95"/>
      <c r="EN184" s="95"/>
      <c r="EO184" s="95"/>
      <c r="EP184" s="95"/>
      <c r="EQ184" s="95"/>
      <c r="ER184" s="95"/>
      <c r="ES184" s="95"/>
      <c r="ET184" s="95"/>
      <c r="EU184" s="95"/>
      <c r="EV184" s="95"/>
      <c r="EW184" s="95"/>
      <c r="EX184" s="95"/>
      <c r="EY184" s="95"/>
      <c r="EZ184" s="95"/>
      <c r="FA184" s="95"/>
      <c r="FB184" s="95"/>
      <c r="FC184" s="95"/>
      <c r="FD184" s="95"/>
      <c r="FE184" s="95"/>
      <c r="FF184" s="95"/>
      <c r="FG184" s="95"/>
      <c r="FH184" s="95"/>
      <c r="FI184" s="95"/>
      <c r="FJ184" s="95"/>
      <c r="FK184" s="95"/>
      <c r="FL184" s="95"/>
      <c r="FM184" s="95"/>
      <c r="FN184" s="95"/>
      <c r="FO184" s="95"/>
      <c r="FP184" s="95"/>
      <c r="FQ184" s="95"/>
      <c r="FR184" s="95"/>
      <c r="FS184" s="95"/>
      <c r="FT184" s="95"/>
      <c r="FU184" s="95"/>
      <c r="FV184" s="95"/>
      <c r="FW184" s="95"/>
      <c r="FX184" s="95"/>
      <c r="FY184" s="95"/>
      <c r="FZ184" s="95"/>
      <c r="GA184" s="95"/>
      <c r="GB184" s="95"/>
      <c r="GC184" s="95"/>
      <c r="GD184" s="95"/>
      <c r="GE184" s="95"/>
      <c r="GF184" s="95"/>
      <c r="GG184" s="95"/>
      <c r="GH184" s="95"/>
      <c r="GI184" s="95"/>
      <c r="GJ184" s="95"/>
      <c r="GK184" s="95"/>
      <c r="GL184" s="95"/>
      <c r="GM184" s="95"/>
      <c r="GN184" s="95"/>
      <c r="GO184" s="95"/>
      <c r="GP184" s="95"/>
      <c r="GQ184" s="95"/>
      <c r="GR184" s="95"/>
      <c r="GS184" s="95"/>
      <c r="GT184" s="95"/>
      <c r="GU184" s="95"/>
      <c r="GV184" s="95"/>
      <c r="GW184" s="95"/>
      <c r="GX184" s="95"/>
      <c r="GY184" s="95"/>
      <c r="GZ184" s="95"/>
      <c r="HA184" s="95"/>
      <c r="HB184" s="95"/>
      <c r="HC184" s="95"/>
      <c r="HD184" s="95"/>
      <c r="HE184" s="95"/>
      <c r="HF184" s="95"/>
      <c r="HG184" s="95"/>
      <c r="HH184" s="95"/>
      <c r="HI184" s="95"/>
      <c r="HJ184" s="95"/>
      <c r="HK184" s="95"/>
      <c r="HL184" s="95"/>
      <c r="HM184" s="95"/>
      <c r="HN184" s="95"/>
      <c r="HO184" s="95"/>
      <c r="HP184" s="95"/>
      <c r="HQ184" s="95"/>
      <c r="HR184" s="95"/>
      <c r="HS184" s="95"/>
      <c r="HT184" s="95"/>
      <c r="HU184" s="95"/>
      <c r="HV184" s="95"/>
      <c r="HW184" s="95"/>
      <c r="HX184" s="95"/>
      <c r="HY184" s="95"/>
      <c r="HZ184" s="95"/>
      <c r="IA184" s="95"/>
      <c r="IB184" s="95"/>
      <c r="IC184" s="95"/>
      <c r="ID184" s="95"/>
      <c r="IE184" s="95"/>
      <c r="IF184" s="95"/>
      <c r="IG184" s="95"/>
      <c r="IH184" s="95"/>
      <c r="II184" s="95"/>
      <c r="IJ184" s="95"/>
      <c r="IK184" s="95"/>
      <c r="IL184" s="95"/>
      <c r="IM184" s="95"/>
      <c r="IN184" s="95"/>
      <c r="IO184" s="95"/>
      <c r="IP184" s="95"/>
      <c r="IQ184" s="95"/>
      <c r="IR184" s="95"/>
      <c r="IS184" s="95"/>
      <c r="IT184" s="95"/>
      <c r="IU184" s="95"/>
    </row>
    <row r="185" spans="1:255">
      <c r="A185" s="1276">
        <v>40</v>
      </c>
      <c r="B185" s="1193"/>
      <c r="C185" s="1193"/>
      <c r="D185" s="1193"/>
      <c r="E185" s="875"/>
      <c r="F185" s="1192"/>
      <c r="G185" s="1193"/>
      <c r="H185" s="1193"/>
      <c r="I185" s="1193"/>
      <c r="J185" s="1193"/>
      <c r="K185" s="1277"/>
      <c r="L185" s="1277"/>
      <c r="M185" s="936">
        <v>40</v>
      </c>
      <c r="N185" s="1192"/>
      <c r="O185" s="1277"/>
      <c r="P185" s="1277"/>
      <c r="Q185" s="1277"/>
      <c r="R185" s="1277">
        <f t="shared" si="2"/>
        <v>0</v>
      </c>
      <c r="S185" s="936">
        <v>40</v>
      </c>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95"/>
      <c r="BB185" s="95"/>
      <c r="BC185" s="95"/>
      <c r="BD185" s="95"/>
      <c r="BE185" s="95"/>
      <c r="BF185" s="95"/>
      <c r="BG185" s="95"/>
      <c r="BH185" s="95"/>
      <c r="BI185" s="95"/>
      <c r="BJ185" s="95"/>
      <c r="BK185" s="95"/>
      <c r="BL185" s="95"/>
      <c r="BM185" s="95"/>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c r="CK185" s="95"/>
      <c r="CL185" s="95"/>
      <c r="CM185" s="95"/>
      <c r="CN185" s="95"/>
      <c r="CO185" s="95"/>
      <c r="CP185" s="95"/>
      <c r="CQ185" s="95"/>
      <c r="CR185" s="95"/>
      <c r="CS185" s="95"/>
      <c r="CT185" s="95"/>
      <c r="CU185" s="95"/>
      <c r="CV185" s="95"/>
      <c r="CW185" s="95"/>
      <c r="CX185" s="95"/>
      <c r="CY185" s="95"/>
      <c r="CZ185" s="95"/>
      <c r="DA185" s="95"/>
      <c r="DB185" s="95"/>
      <c r="DC185" s="95"/>
      <c r="DD185" s="95"/>
      <c r="DE185" s="95"/>
      <c r="DF185" s="95"/>
      <c r="DG185" s="95"/>
      <c r="DH185" s="95"/>
      <c r="DI185" s="95"/>
      <c r="DJ185" s="95"/>
      <c r="DK185" s="95"/>
      <c r="DL185" s="95"/>
      <c r="DM185" s="95"/>
      <c r="DN185" s="95"/>
      <c r="DO185" s="95"/>
      <c r="DP185" s="95"/>
      <c r="DQ185" s="95"/>
      <c r="DR185" s="95"/>
      <c r="DS185" s="95"/>
      <c r="DT185" s="95"/>
      <c r="DU185" s="95"/>
      <c r="DV185" s="95"/>
      <c r="DW185" s="95"/>
      <c r="DX185" s="95"/>
      <c r="DY185" s="95"/>
      <c r="DZ185" s="95"/>
      <c r="EA185" s="95"/>
      <c r="EB185" s="95"/>
      <c r="EC185" s="95"/>
      <c r="ED185" s="95"/>
      <c r="EE185" s="95"/>
      <c r="EF185" s="95"/>
      <c r="EG185" s="95"/>
      <c r="EH185" s="95"/>
      <c r="EI185" s="95"/>
      <c r="EJ185" s="95"/>
      <c r="EK185" s="95"/>
      <c r="EL185" s="95"/>
      <c r="EM185" s="95"/>
      <c r="EN185" s="95"/>
      <c r="EO185" s="95"/>
      <c r="EP185" s="95"/>
      <c r="EQ185" s="95"/>
      <c r="ER185" s="95"/>
      <c r="ES185" s="95"/>
      <c r="ET185" s="95"/>
      <c r="EU185" s="95"/>
      <c r="EV185" s="95"/>
      <c r="EW185" s="95"/>
      <c r="EX185" s="95"/>
      <c r="EY185" s="95"/>
      <c r="EZ185" s="95"/>
      <c r="FA185" s="95"/>
      <c r="FB185" s="95"/>
      <c r="FC185" s="95"/>
      <c r="FD185" s="95"/>
      <c r="FE185" s="95"/>
      <c r="FF185" s="95"/>
      <c r="FG185" s="95"/>
      <c r="FH185" s="95"/>
      <c r="FI185" s="95"/>
      <c r="FJ185" s="95"/>
      <c r="FK185" s="95"/>
      <c r="FL185" s="95"/>
      <c r="FM185" s="95"/>
      <c r="FN185" s="95"/>
      <c r="FO185" s="95"/>
      <c r="FP185" s="95"/>
      <c r="FQ185" s="95"/>
      <c r="FR185" s="95"/>
      <c r="FS185" s="95"/>
      <c r="FT185" s="95"/>
      <c r="FU185" s="95"/>
      <c r="FV185" s="95"/>
      <c r="FW185" s="95"/>
      <c r="FX185" s="95"/>
      <c r="FY185" s="95"/>
      <c r="FZ185" s="95"/>
      <c r="GA185" s="95"/>
      <c r="GB185" s="95"/>
      <c r="GC185" s="95"/>
      <c r="GD185" s="95"/>
      <c r="GE185" s="95"/>
      <c r="GF185" s="95"/>
      <c r="GG185" s="95"/>
      <c r="GH185" s="95"/>
      <c r="GI185" s="95"/>
      <c r="GJ185" s="95"/>
      <c r="GK185" s="95"/>
      <c r="GL185" s="95"/>
      <c r="GM185" s="95"/>
      <c r="GN185" s="95"/>
      <c r="GO185" s="95"/>
      <c r="GP185" s="95"/>
      <c r="GQ185" s="95"/>
      <c r="GR185" s="95"/>
      <c r="GS185" s="95"/>
      <c r="GT185" s="95"/>
      <c r="GU185" s="95"/>
      <c r="GV185" s="95"/>
      <c r="GW185" s="95"/>
      <c r="GX185" s="95"/>
      <c r="GY185" s="95"/>
      <c r="GZ185" s="95"/>
      <c r="HA185" s="95"/>
      <c r="HB185" s="95"/>
      <c r="HC185" s="95"/>
      <c r="HD185" s="95"/>
      <c r="HE185" s="95"/>
      <c r="HF185" s="95"/>
      <c r="HG185" s="95"/>
      <c r="HH185" s="95"/>
      <c r="HI185" s="95"/>
      <c r="HJ185" s="95"/>
      <c r="HK185" s="95"/>
      <c r="HL185" s="95"/>
      <c r="HM185" s="95"/>
      <c r="HN185" s="95"/>
      <c r="HO185" s="95"/>
      <c r="HP185" s="95"/>
      <c r="HQ185" s="95"/>
      <c r="HR185" s="95"/>
      <c r="HS185" s="95"/>
      <c r="HT185" s="95"/>
      <c r="HU185" s="95"/>
      <c r="HV185" s="95"/>
      <c r="HW185" s="95"/>
      <c r="HX185" s="95"/>
      <c r="HY185" s="95"/>
      <c r="HZ185" s="95"/>
      <c r="IA185" s="95"/>
      <c r="IB185" s="95"/>
      <c r="IC185" s="95"/>
      <c r="ID185" s="95"/>
      <c r="IE185" s="95"/>
      <c r="IF185" s="95"/>
      <c r="IG185" s="95"/>
      <c r="IH185" s="95"/>
      <c r="II185" s="95"/>
      <c r="IJ185" s="95"/>
      <c r="IK185" s="95"/>
      <c r="IL185" s="95"/>
      <c r="IM185" s="95"/>
      <c r="IN185" s="95"/>
      <c r="IO185" s="95"/>
      <c r="IP185" s="95"/>
      <c r="IQ185" s="95"/>
      <c r="IR185" s="95"/>
      <c r="IS185" s="95"/>
      <c r="IT185" s="95"/>
      <c r="IU185" s="95"/>
    </row>
    <row r="186" spans="1:255">
      <c r="A186" s="1276">
        <v>41</v>
      </c>
      <c r="B186" s="1193"/>
      <c r="C186" s="1193"/>
      <c r="D186" s="1193"/>
      <c r="E186" s="875"/>
      <c r="F186" s="1192"/>
      <c r="G186" s="1193"/>
      <c r="H186" s="1193"/>
      <c r="I186" s="1193"/>
      <c r="J186" s="1193"/>
      <c r="K186" s="1277"/>
      <c r="L186" s="1277"/>
      <c r="M186" s="936">
        <v>41</v>
      </c>
      <c r="N186" s="1192"/>
      <c r="O186" s="1277"/>
      <c r="P186" s="1277"/>
      <c r="Q186" s="1277"/>
      <c r="R186" s="1277">
        <f t="shared" si="2"/>
        <v>0</v>
      </c>
      <c r="S186" s="936">
        <v>41</v>
      </c>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c r="CK186" s="95"/>
      <c r="CL186" s="95"/>
      <c r="CM186" s="95"/>
      <c r="CN186" s="95"/>
      <c r="CO186" s="95"/>
      <c r="CP186" s="95"/>
      <c r="CQ186" s="95"/>
      <c r="CR186" s="95"/>
      <c r="CS186" s="95"/>
      <c r="CT186" s="95"/>
      <c r="CU186" s="95"/>
      <c r="CV186" s="95"/>
      <c r="CW186" s="95"/>
      <c r="CX186" s="95"/>
      <c r="CY186" s="95"/>
      <c r="CZ186" s="95"/>
      <c r="DA186" s="95"/>
      <c r="DB186" s="95"/>
      <c r="DC186" s="95"/>
      <c r="DD186" s="95"/>
      <c r="DE186" s="95"/>
      <c r="DF186" s="95"/>
      <c r="DG186" s="95"/>
      <c r="DH186" s="95"/>
      <c r="DI186" s="95"/>
      <c r="DJ186" s="95"/>
      <c r="DK186" s="95"/>
      <c r="DL186" s="95"/>
      <c r="DM186" s="95"/>
      <c r="DN186" s="95"/>
      <c r="DO186" s="95"/>
      <c r="DP186" s="95"/>
      <c r="DQ186" s="95"/>
      <c r="DR186" s="95"/>
      <c r="DS186" s="95"/>
      <c r="DT186" s="95"/>
      <c r="DU186" s="95"/>
      <c r="DV186" s="95"/>
      <c r="DW186" s="95"/>
      <c r="DX186" s="95"/>
      <c r="DY186" s="95"/>
      <c r="DZ186" s="95"/>
      <c r="EA186" s="95"/>
      <c r="EB186" s="95"/>
      <c r="EC186" s="95"/>
      <c r="ED186" s="95"/>
      <c r="EE186" s="95"/>
      <c r="EF186" s="95"/>
      <c r="EG186" s="95"/>
      <c r="EH186" s="95"/>
      <c r="EI186" s="95"/>
      <c r="EJ186" s="95"/>
      <c r="EK186" s="95"/>
      <c r="EL186" s="95"/>
      <c r="EM186" s="95"/>
      <c r="EN186" s="95"/>
      <c r="EO186" s="95"/>
      <c r="EP186" s="95"/>
      <c r="EQ186" s="95"/>
      <c r="ER186" s="95"/>
      <c r="ES186" s="95"/>
      <c r="ET186" s="95"/>
      <c r="EU186" s="95"/>
      <c r="EV186" s="95"/>
      <c r="EW186" s="95"/>
      <c r="EX186" s="95"/>
      <c r="EY186" s="95"/>
      <c r="EZ186" s="95"/>
      <c r="FA186" s="95"/>
      <c r="FB186" s="95"/>
      <c r="FC186" s="95"/>
      <c r="FD186" s="95"/>
      <c r="FE186" s="95"/>
      <c r="FF186" s="95"/>
      <c r="FG186" s="95"/>
      <c r="FH186" s="95"/>
      <c r="FI186" s="95"/>
      <c r="FJ186" s="95"/>
      <c r="FK186" s="95"/>
      <c r="FL186" s="95"/>
      <c r="FM186" s="95"/>
      <c r="FN186" s="95"/>
      <c r="FO186" s="95"/>
      <c r="FP186" s="95"/>
      <c r="FQ186" s="95"/>
      <c r="FR186" s="95"/>
      <c r="FS186" s="95"/>
      <c r="FT186" s="95"/>
      <c r="FU186" s="95"/>
      <c r="FV186" s="95"/>
      <c r="FW186" s="95"/>
      <c r="FX186" s="95"/>
      <c r="FY186" s="95"/>
      <c r="FZ186" s="95"/>
      <c r="GA186" s="95"/>
      <c r="GB186" s="95"/>
      <c r="GC186" s="95"/>
      <c r="GD186" s="95"/>
      <c r="GE186" s="95"/>
      <c r="GF186" s="95"/>
      <c r="GG186" s="95"/>
      <c r="GH186" s="95"/>
      <c r="GI186" s="95"/>
      <c r="GJ186" s="95"/>
      <c r="GK186" s="95"/>
      <c r="GL186" s="95"/>
      <c r="GM186" s="95"/>
      <c r="GN186" s="95"/>
      <c r="GO186" s="95"/>
      <c r="GP186" s="95"/>
      <c r="GQ186" s="95"/>
      <c r="GR186" s="95"/>
      <c r="GS186" s="95"/>
      <c r="GT186" s="95"/>
      <c r="GU186" s="95"/>
      <c r="GV186" s="95"/>
      <c r="GW186" s="95"/>
      <c r="GX186" s="95"/>
      <c r="GY186" s="95"/>
      <c r="GZ186" s="95"/>
      <c r="HA186" s="95"/>
      <c r="HB186" s="95"/>
      <c r="HC186" s="95"/>
      <c r="HD186" s="95"/>
      <c r="HE186" s="95"/>
      <c r="HF186" s="95"/>
      <c r="HG186" s="95"/>
      <c r="HH186" s="95"/>
      <c r="HI186" s="95"/>
      <c r="HJ186" s="95"/>
      <c r="HK186" s="95"/>
      <c r="HL186" s="95"/>
      <c r="HM186" s="95"/>
      <c r="HN186" s="95"/>
      <c r="HO186" s="95"/>
      <c r="HP186" s="95"/>
      <c r="HQ186" s="95"/>
      <c r="HR186" s="95"/>
      <c r="HS186" s="95"/>
      <c r="HT186" s="95"/>
      <c r="HU186" s="95"/>
      <c r="HV186" s="95"/>
      <c r="HW186" s="95"/>
      <c r="HX186" s="95"/>
      <c r="HY186" s="95"/>
      <c r="HZ186" s="95"/>
      <c r="IA186" s="95"/>
      <c r="IB186" s="95"/>
      <c r="IC186" s="95"/>
      <c r="ID186" s="95"/>
      <c r="IE186" s="95"/>
      <c r="IF186" s="95"/>
      <c r="IG186" s="95"/>
      <c r="IH186" s="95"/>
      <c r="II186" s="95"/>
      <c r="IJ186" s="95"/>
      <c r="IK186" s="95"/>
      <c r="IL186" s="95"/>
      <c r="IM186" s="95"/>
      <c r="IN186" s="95"/>
      <c r="IO186" s="95"/>
      <c r="IP186" s="95"/>
      <c r="IQ186" s="95"/>
      <c r="IR186" s="95"/>
      <c r="IS186" s="95"/>
      <c r="IT186" s="95"/>
      <c r="IU186" s="95"/>
    </row>
    <row r="187" spans="1:255">
      <c r="A187" s="1276">
        <v>42</v>
      </c>
      <c r="B187" s="1193"/>
      <c r="C187" s="1193"/>
      <c r="D187" s="1193"/>
      <c r="E187" s="875"/>
      <c r="F187" s="1192"/>
      <c r="G187" s="1193"/>
      <c r="H187" s="1193"/>
      <c r="I187" s="1193"/>
      <c r="J187" s="1193"/>
      <c r="K187" s="1277"/>
      <c r="L187" s="1277"/>
      <c r="M187" s="936">
        <v>42</v>
      </c>
      <c r="N187" s="1192"/>
      <c r="O187" s="1277"/>
      <c r="P187" s="1277"/>
      <c r="Q187" s="1277"/>
      <c r="R187" s="1277">
        <f t="shared" si="2"/>
        <v>0</v>
      </c>
      <c r="S187" s="936">
        <v>42</v>
      </c>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95"/>
      <c r="BB187" s="95"/>
      <c r="BC187" s="95"/>
      <c r="BD187" s="95"/>
      <c r="BE187" s="95"/>
      <c r="BF187" s="95"/>
      <c r="BG187" s="95"/>
      <c r="BH187" s="95"/>
      <c r="BI187" s="95"/>
      <c r="BJ187" s="95"/>
      <c r="BK187" s="95"/>
      <c r="BL187" s="95"/>
      <c r="BM187" s="95"/>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c r="CK187" s="95"/>
      <c r="CL187" s="95"/>
      <c r="CM187" s="95"/>
      <c r="CN187" s="95"/>
      <c r="CO187" s="95"/>
      <c r="CP187" s="95"/>
      <c r="CQ187" s="95"/>
      <c r="CR187" s="95"/>
      <c r="CS187" s="95"/>
      <c r="CT187" s="95"/>
      <c r="CU187" s="95"/>
      <c r="CV187" s="95"/>
      <c r="CW187" s="95"/>
      <c r="CX187" s="95"/>
      <c r="CY187" s="95"/>
      <c r="CZ187" s="95"/>
      <c r="DA187" s="95"/>
      <c r="DB187" s="95"/>
      <c r="DC187" s="95"/>
      <c r="DD187" s="95"/>
      <c r="DE187" s="95"/>
      <c r="DF187" s="95"/>
      <c r="DG187" s="95"/>
      <c r="DH187" s="95"/>
      <c r="DI187" s="95"/>
      <c r="DJ187" s="95"/>
      <c r="DK187" s="95"/>
      <c r="DL187" s="95"/>
      <c r="DM187" s="95"/>
      <c r="DN187" s="95"/>
      <c r="DO187" s="95"/>
      <c r="DP187" s="95"/>
      <c r="DQ187" s="95"/>
      <c r="DR187" s="95"/>
      <c r="DS187" s="95"/>
      <c r="DT187" s="95"/>
      <c r="DU187" s="95"/>
      <c r="DV187" s="95"/>
      <c r="DW187" s="95"/>
      <c r="DX187" s="95"/>
      <c r="DY187" s="95"/>
      <c r="DZ187" s="95"/>
      <c r="EA187" s="95"/>
      <c r="EB187" s="95"/>
      <c r="EC187" s="95"/>
      <c r="ED187" s="95"/>
      <c r="EE187" s="95"/>
      <c r="EF187" s="95"/>
      <c r="EG187" s="95"/>
      <c r="EH187" s="95"/>
      <c r="EI187" s="95"/>
      <c r="EJ187" s="95"/>
      <c r="EK187" s="95"/>
      <c r="EL187" s="95"/>
      <c r="EM187" s="95"/>
      <c r="EN187" s="95"/>
      <c r="EO187" s="95"/>
      <c r="EP187" s="95"/>
      <c r="EQ187" s="95"/>
      <c r="ER187" s="95"/>
      <c r="ES187" s="95"/>
      <c r="ET187" s="95"/>
      <c r="EU187" s="95"/>
      <c r="EV187" s="95"/>
      <c r="EW187" s="95"/>
      <c r="EX187" s="95"/>
      <c r="EY187" s="95"/>
      <c r="EZ187" s="95"/>
      <c r="FA187" s="95"/>
      <c r="FB187" s="95"/>
      <c r="FC187" s="95"/>
      <c r="FD187" s="95"/>
      <c r="FE187" s="95"/>
      <c r="FF187" s="95"/>
      <c r="FG187" s="95"/>
      <c r="FH187" s="95"/>
      <c r="FI187" s="95"/>
      <c r="FJ187" s="95"/>
      <c r="FK187" s="95"/>
      <c r="FL187" s="95"/>
      <c r="FM187" s="95"/>
      <c r="FN187" s="95"/>
      <c r="FO187" s="95"/>
      <c r="FP187" s="95"/>
      <c r="FQ187" s="95"/>
      <c r="FR187" s="95"/>
      <c r="FS187" s="95"/>
      <c r="FT187" s="95"/>
      <c r="FU187" s="95"/>
      <c r="FV187" s="95"/>
      <c r="FW187" s="95"/>
      <c r="FX187" s="95"/>
      <c r="FY187" s="95"/>
      <c r="FZ187" s="95"/>
      <c r="GA187" s="95"/>
      <c r="GB187" s="95"/>
      <c r="GC187" s="95"/>
      <c r="GD187" s="95"/>
      <c r="GE187" s="95"/>
      <c r="GF187" s="95"/>
      <c r="GG187" s="95"/>
      <c r="GH187" s="95"/>
      <c r="GI187" s="95"/>
      <c r="GJ187" s="95"/>
      <c r="GK187" s="95"/>
      <c r="GL187" s="95"/>
      <c r="GM187" s="95"/>
      <c r="GN187" s="95"/>
      <c r="GO187" s="95"/>
      <c r="GP187" s="95"/>
      <c r="GQ187" s="95"/>
      <c r="GR187" s="95"/>
      <c r="GS187" s="95"/>
      <c r="GT187" s="95"/>
      <c r="GU187" s="95"/>
      <c r="GV187" s="95"/>
      <c r="GW187" s="95"/>
      <c r="GX187" s="95"/>
      <c r="GY187" s="95"/>
      <c r="GZ187" s="95"/>
      <c r="HA187" s="95"/>
      <c r="HB187" s="95"/>
      <c r="HC187" s="95"/>
      <c r="HD187" s="95"/>
      <c r="HE187" s="95"/>
      <c r="HF187" s="95"/>
      <c r="HG187" s="95"/>
      <c r="HH187" s="95"/>
      <c r="HI187" s="95"/>
      <c r="HJ187" s="95"/>
      <c r="HK187" s="95"/>
      <c r="HL187" s="95"/>
      <c r="HM187" s="95"/>
      <c r="HN187" s="95"/>
      <c r="HO187" s="95"/>
      <c r="HP187" s="95"/>
      <c r="HQ187" s="95"/>
      <c r="HR187" s="95"/>
      <c r="HS187" s="95"/>
      <c r="HT187" s="95"/>
      <c r="HU187" s="95"/>
      <c r="HV187" s="95"/>
      <c r="HW187" s="95"/>
      <c r="HX187" s="95"/>
      <c r="HY187" s="95"/>
      <c r="HZ187" s="95"/>
      <c r="IA187" s="95"/>
      <c r="IB187" s="95"/>
      <c r="IC187" s="95"/>
      <c r="ID187" s="95"/>
      <c r="IE187" s="95"/>
      <c r="IF187" s="95"/>
      <c r="IG187" s="95"/>
      <c r="IH187" s="95"/>
      <c r="II187" s="95"/>
      <c r="IJ187" s="95"/>
      <c r="IK187" s="95"/>
      <c r="IL187" s="95"/>
      <c r="IM187" s="95"/>
      <c r="IN187" s="95"/>
      <c r="IO187" s="95"/>
      <c r="IP187" s="95"/>
      <c r="IQ187" s="95"/>
      <c r="IR187" s="95"/>
      <c r="IS187" s="95"/>
      <c r="IT187" s="95"/>
      <c r="IU187" s="95"/>
    </row>
    <row r="188" spans="1:255">
      <c r="A188" s="1276">
        <v>43</v>
      </c>
      <c r="B188" s="1193"/>
      <c r="C188" s="1193"/>
      <c r="D188" s="1193"/>
      <c r="E188" s="875"/>
      <c r="F188" s="1192"/>
      <c r="G188" s="1193"/>
      <c r="H188" s="1193"/>
      <c r="I188" s="1193"/>
      <c r="J188" s="1193"/>
      <c r="K188" s="1277"/>
      <c r="L188" s="1277"/>
      <c r="M188" s="936">
        <v>43</v>
      </c>
      <c r="N188" s="1192"/>
      <c r="O188" s="1277"/>
      <c r="P188" s="1277"/>
      <c r="Q188" s="1277"/>
      <c r="R188" s="1277">
        <f t="shared" si="2"/>
        <v>0</v>
      </c>
      <c r="S188" s="936">
        <v>43</v>
      </c>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95"/>
      <c r="BB188" s="95"/>
      <c r="BC188" s="95"/>
      <c r="BD188" s="95"/>
      <c r="BE188" s="95"/>
      <c r="BF188" s="95"/>
      <c r="BG188" s="95"/>
      <c r="BH188" s="95"/>
      <c r="BI188" s="95"/>
      <c r="BJ188" s="95"/>
      <c r="BK188" s="95"/>
      <c r="BL188" s="95"/>
      <c r="BM188" s="95"/>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c r="CK188" s="95"/>
      <c r="CL188" s="95"/>
      <c r="CM188" s="95"/>
      <c r="CN188" s="95"/>
      <c r="CO188" s="95"/>
      <c r="CP188" s="95"/>
      <c r="CQ188" s="95"/>
      <c r="CR188" s="95"/>
      <c r="CS188" s="95"/>
      <c r="CT188" s="95"/>
      <c r="CU188" s="95"/>
      <c r="CV188" s="95"/>
      <c r="CW188" s="95"/>
      <c r="CX188" s="95"/>
      <c r="CY188" s="95"/>
      <c r="CZ188" s="95"/>
      <c r="DA188" s="95"/>
      <c r="DB188" s="95"/>
      <c r="DC188" s="95"/>
      <c r="DD188" s="95"/>
      <c r="DE188" s="95"/>
      <c r="DF188" s="95"/>
      <c r="DG188" s="95"/>
      <c r="DH188" s="95"/>
      <c r="DI188" s="95"/>
      <c r="DJ188" s="95"/>
      <c r="DK188" s="95"/>
      <c r="DL188" s="95"/>
      <c r="DM188" s="95"/>
      <c r="DN188" s="95"/>
      <c r="DO188" s="95"/>
      <c r="DP188" s="95"/>
      <c r="DQ188" s="95"/>
      <c r="DR188" s="95"/>
      <c r="DS188" s="95"/>
      <c r="DT188" s="95"/>
      <c r="DU188" s="95"/>
      <c r="DV188" s="95"/>
      <c r="DW188" s="95"/>
      <c r="DX188" s="95"/>
      <c r="DY188" s="95"/>
      <c r="DZ188" s="95"/>
      <c r="EA188" s="95"/>
      <c r="EB188" s="95"/>
      <c r="EC188" s="95"/>
      <c r="ED188" s="95"/>
      <c r="EE188" s="95"/>
      <c r="EF188" s="95"/>
      <c r="EG188" s="95"/>
      <c r="EH188" s="95"/>
      <c r="EI188" s="95"/>
      <c r="EJ188" s="95"/>
      <c r="EK188" s="95"/>
      <c r="EL188" s="95"/>
      <c r="EM188" s="95"/>
      <c r="EN188" s="95"/>
      <c r="EO188" s="95"/>
      <c r="EP188" s="95"/>
      <c r="EQ188" s="95"/>
      <c r="ER188" s="95"/>
      <c r="ES188" s="95"/>
      <c r="ET188" s="95"/>
      <c r="EU188" s="95"/>
      <c r="EV188" s="95"/>
      <c r="EW188" s="95"/>
      <c r="EX188" s="95"/>
      <c r="EY188" s="95"/>
      <c r="EZ188" s="95"/>
      <c r="FA188" s="95"/>
      <c r="FB188" s="95"/>
      <c r="FC188" s="95"/>
      <c r="FD188" s="95"/>
      <c r="FE188" s="95"/>
      <c r="FF188" s="95"/>
      <c r="FG188" s="95"/>
      <c r="FH188" s="95"/>
      <c r="FI188" s="95"/>
      <c r="FJ188" s="95"/>
      <c r="FK188" s="95"/>
      <c r="FL188" s="95"/>
      <c r="FM188" s="95"/>
      <c r="FN188" s="95"/>
      <c r="FO188" s="95"/>
      <c r="FP188" s="95"/>
      <c r="FQ188" s="95"/>
      <c r="FR188" s="95"/>
      <c r="FS188" s="95"/>
      <c r="FT188" s="95"/>
      <c r="FU188" s="95"/>
      <c r="FV188" s="95"/>
      <c r="FW188" s="95"/>
      <c r="FX188" s="95"/>
      <c r="FY188" s="95"/>
      <c r="FZ188" s="95"/>
      <c r="GA188" s="95"/>
      <c r="GB188" s="95"/>
      <c r="GC188" s="95"/>
      <c r="GD188" s="95"/>
      <c r="GE188" s="95"/>
      <c r="GF188" s="95"/>
      <c r="GG188" s="95"/>
      <c r="GH188" s="95"/>
      <c r="GI188" s="95"/>
      <c r="GJ188" s="95"/>
      <c r="GK188" s="95"/>
      <c r="GL188" s="95"/>
      <c r="GM188" s="95"/>
      <c r="GN188" s="95"/>
      <c r="GO188" s="95"/>
      <c r="GP188" s="95"/>
      <c r="GQ188" s="95"/>
      <c r="GR188" s="95"/>
      <c r="GS188" s="95"/>
      <c r="GT188" s="95"/>
      <c r="GU188" s="95"/>
      <c r="GV188" s="95"/>
      <c r="GW188" s="95"/>
      <c r="GX188" s="95"/>
      <c r="GY188" s="95"/>
      <c r="GZ188" s="95"/>
      <c r="HA188" s="95"/>
      <c r="HB188" s="95"/>
      <c r="HC188" s="95"/>
      <c r="HD188" s="95"/>
      <c r="HE188" s="95"/>
      <c r="HF188" s="95"/>
      <c r="HG188" s="95"/>
      <c r="HH188" s="95"/>
      <c r="HI188" s="95"/>
      <c r="HJ188" s="95"/>
      <c r="HK188" s="95"/>
      <c r="HL188" s="95"/>
      <c r="HM188" s="95"/>
      <c r="HN188" s="95"/>
      <c r="HO188" s="95"/>
      <c r="HP188" s="95"/>
      <c r="HQ188" s="95"/>
      <c r="HR188" s="95"/>
      <c r="HS188" s="95"/>
      <c r="HT188" s="95"/>
      <c r="HU188" s="95"/>
      <c r="HV188" s="95"/>
      <c r="HW188" s="95"/>
      <c r="HX188" s="95"/>
      <c r="HY188" s="95"/>
      <c r="HZ188" s="95"/>
      <c r="IA188" s="95"/>
      <c r="IB188" s="95"/>
      <c r="IC188" s="95"/>
      <c r="ID188" s="95"/>
      <c r="IE188" s="95"/>
      <c r="IF188" s="95"/>
      <c r="IG188" s="95"/>
      <c r="IH188" s="95"/>
      <c r="II188" s="95"/>
      <c r="IJ188" s="95"/>
      <c r="IK188" s="95"/>
      <c r="IL188" s="95"/>
      <c r="IM188" s="95"/>
      <c r="IN188" s="95"/>
      <c r="IO188" s="95"/>
      <c r="IP188" s="95"/>
      <c r="IQ188" s="95"/>
      <c r="IR188" s="95"/>
      <c r="IS188" s="95"/>
      <c r="IT188" s="95"/>
      <c r="IU188" s="95"/>
    </row>
    <row r="189" spans="1:255">
      <c r="A189" s="1276">
        <v>44</v>
      </c>
      <c r="B189" s="1193"/>
      <c r="C189" s="1193"/>
      <c r="D189" s="1193"/>
      <c r="E189" s="875"/>
      <c r="F189" s="1192"/>
      <c r="G189" s="1193"/>
      <c r="H189" s="1193"/>
      <c r="I189" s="1193"/>
      <c r="J189" s="1193"/>
      <c r="K189" s="1277"/>
      <c r="L189" s="1277"/>
      <c r="M189" s="936">
        <v>44</v>
      </c>
      <c r="N189" s="1192"/>
      <c r="O189" s="1277"/>
      <c r="P189" s="1277"/>
      <c r="Q189" s="1277"/>
      <c r="R189" s="1277">
        <f t="shared" si="2"/>
        <v>0</v>
      </c>
      <c r="S189" s="936">
        <v>44</v>
      </c>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5"/>
      <c r="BL189" s="95"/>
      <c r="BM189" s="95"/>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c r="CK189" s="95"/>
      <c r="CL189" s="95"/>
      <c r="CM189" s="95"/>
      <c r="CN189" s="95"/>
      <c r="CO189" s="95"/>
      <c r="CP189" s="95"/>
      <c r="CQ189" s="95"/>
      <c r="CR189" s="95"/>
      <c r="CS189" s="95"/>
      <c r="CT189" s="95"/>
      <c r="CU189" s="95"/>
      <c r="CV189" s="95"/>
      <c r="CW189" s="95"/>
      <c r="CX189" s="95"/>
      <c r="CY189" s="95"/>
      <c r="CZ189" s="95"/>
      <c r="DA189" s="95"/>
      <c r="DB189" s="95"/>
      <c r="DC189" s="95"/>
      <c r="DD189" s="95"/>
      <c r="DE189" s="95"/>
      <c r="DF189" s="95"/>
      <c r="DG189" s="95"/>
      <c r="DH189" s="95"/>
      <c r="DI189" s="95"/>
      <c r="DJ189" s="95"/>
      <c r="DK189" s="95"/>
      <c r="DL189" s="95"/>
      <c r="DM189" s="95"/>
      <c r="DN189" s="95"/>
      <c r="DO189" s="95"/>
      <c r="DP189" s="95"/>
      <c r="DQ189" s="95"/>
      <c r="DR189" s="95"/>
      <c r="DS189" s="95"/>
      <c r="DT189" s="95"/>
      <c r="DU189" s="95"/>
      <c r="DV189" s="95"/>
      <c r="DW189" s="95"/>
      <c r="DX189" s="95"/>
      <c r="DY189" s="95"/>
      <c r="DZ189" s="95"/>
      <c r="EA189" s="95"/>
      <c r="EB189" s="95"/>
      <c r="EC189" s="95"/>
      <c r="ED189" s="95"/>
      <c r="EE189" s="95"/>
      <c r="EF189" s="95"/>
      <c r="EG189" s="95"/>
      <c r="EH189" s="95"/>
      <c r="EI189" s="95"/>
      <c r="EJ189" s="95"/>
      <c r="EK189" s="95"/>
      <c r="EL189" s="95"/>
      <c r="EM189" s="95"/>
      <c r="EN189" s="95"/>
      <c r="EO189" s="95"/>
      <c r="EP189" s="95"/>
      <c r="EQ189" s="95"/>
      <c r="ER189" s="95"/>
      <c r="ES189" s="95"/>
      <c r="ET189" s="95"/>
      <c r="EU189" s="95"/>
      <c r="EV189" s="95"/>
      <c r="EW189" s="95"/>
      <c r="EX189" s="95"/>
      <c r="EY189" s="95"/>
      <c r="EZ189" s="95"/>
      <c r="FA189" s="95"/>
      <c r="FB189" s="95"/>
      <c r="FC189" s="95"/>
      <c r="FD189" s="95"/>
      <c r="FE189" s="95"/>
      <c r="FF189" s="95"/>
      <c r="FG189" s="95"/>
      <c r="FH189" s="95"/>
      <c r="FI189" s="95"/>
      <c r="FJ189" s="95"/>
      <c r="FK189" s="95"/>
      <c r="FL189" s="95"/>
      <c r="FM189" s="95"/>
      <c r="FN189" s="95"/>
      <c r="FO189" s="95"/>
      <c r="FP189" s="95"/>
      <c r="FQ189" s="95"/>
      <c r="FR189" s="95"/>
      <c r="FS189" s="95"/>
      <c r="FT189" s="95"/>
      <c r="FU189" s="95"/>
      <c r="FV189" s="95"/>
      <c r="FW189" s="95"/>
      <c r="FX189" s="95"/>
      <c r="FY189" s="95"/>
      <c r="FZ189" s="95"/>
      <c r="GA189" s="95"/>
      <c r="GB189" s="95"/>
      <c r="GC189" s="95"/>
      <c r="GD189" s="95"/>
      <c r="GE189" s="95"/>
      <c r="GF189" s="95"/>
      <c r="GG189" s="95"/>
      <c r="GH189" s="95"/>
      <c r="GI189" s="95"/>
      <c r="GJ189" s="95"/>
      <c r="GK189" s="95"/>
      <c r="GL189" s="95"/>
      <c r="GM189" s="95"/>
      <c r="GN189" s="95"/>
      <c r="GO189" s="95"/>
      <c r="GP189" s="95"/>
      <c r="GQ189" s="95"/>
      <c r="GR189" s="95"/>
      <c r="GS189" s="95"/>
      <c r="GT189" s="95"/>
      <c r="GU189" s="95"/>
      <c r="GV189" s="95"/>
      <c r="GW189" s="95"/>
      <c r="GX189" s="95"/>
      <c r="GY189" s="95"/>
      <c r="GZ189" s="95"/>
      <c r="HA189" s="95"/>
      <c r="HB189" s="95"/>
      <c r="HC189" s="95"/>
      <c r="HD189" s="95"/>
      <c r="HE189" s="95"/>
      <c r="HF189" s="95"/>
      <c r="HG189" s="95"/>
      <c r="HH189" s="95"/>
      <c r="HI189" s="95"/>
      <c r="HJ189" s="95"/>
      <c r="HK189" s="95"/>
      <c r="HL189" s="95"/>
      <c r="HM189" s="95"/>
      <c r="HN189" s="95"/>
      <c r="HO189" s="95"/>
      <c r="HP189" s="95"/>
      <c r="HQ189" s="95"/>
      <c r="HR189" s="95"/>
      <c r="HS189" s="95"/>
      <c r="HT189" s="95"/>
      <c r="HU189" s="95"/>
      <c r="HV189" s="95"/>
      <c r="HW189" s="95"/>
      <c r="HX189" s="95"/>
      <c r="HY189" s="95"/>
      <c r="HZ189" s="95"/>
      <c r="IA189" s="95"/>
      <c r="IB189" s="95"/>
      <c r="IC189" s="95"/>
      <c r="ID189" s="95"/>
      <c r="IE189" s="95"/>
      <c r="IF189" s="95"/>
      <c r="IG189" s="95"/>
      <c r="IH189" s="95"/>
      <c r="II189" s="95"/>
      <c r="IJ189" s="95"/>
      <c r="IK189" s="95"/>
      <c r="IL189" s="95"/>
      <c r="IM189" s="95"/>
      <c r="IN189" s="95"/>
      <c r="IO189" s="95"/>
      <c r="IP189" s="95"/>
      <c r="IQ189" s="95"/>
      <c r="IR189" s="95"/>
      <c r="IS189" s="95"/>
      <c r="IT189" s="95"/>
      <c r="IU189" s="95"/>
    </row>
    <row r="190" spans="1:255">
      <c r="A190" s="1276">
        <v>45</v>
      </c>
      <c r="B190" s="1193"/>
      <c r="C190" s="1193"/>
      <c r="D190" s="1193"/>
      <c r="E190" s="875"/>
      <c r="F190" s="1192"/>
      <c r="G190" s="1193"/>
      <c r="H190" s="1193"/>
      <c r="I190" s="1193"/>
      <c r="J190" s="1193"/>
      <c r="K190" s="1277"/>
      <c r="L190" s="1277"/>
      <c r="M190" s="936">
        <v>45</v>
      </c>
      <c r="N190" s="1192"/>
      <c r="O190" s="1277"/>
      <c r="P190" s="1277"/>
      <c r="Q190" s="1277"/>
      <c r="R190" s="1277">
        <f t="shared" si="2"/>
        <v>0</v>
      </c>
      <c r="S190" s="936">
        <v>45</v>
      </c>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95"/>
      <c r="BB190" s="95"/>
      <c r="BC190" s="95"/>
      <c r="BD190" s="95"/>
      <c r="BE190" s="95"/>
      <c r="BF190" s="95"/>
      <c r="BG190" s="95"/>
      <c r="BH190" s="95"/>
      <c r="BI190" s="95"/>
      <c r="BJ190" s="95"/>
      <c r="BK190" s="95"/>
      <c r="BL190" s="95"/>
      <c r="BM190" s="95"/>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c r="CK190" s="95"/>
      <c r="CL190" s="95"/>
      <c r="CM190" s="95"/>
      <c r="CN190" s="95"/>
      <c r="CO190" s="95"/>
      <c r="CP190" s="95"/>
      <c r="CQ190" s="95"/>
      <c r="CR190" s="95"/>
      <c r="CS190" s="95"/>
      <c r="CT190" s="95"/>
      <c r="CU190" s="95"/>
      <c r="CV190" s="95"/>
      <c r="CW190" s="95"/>
      <c r="CX190" s="95"/>
      <c r="CY190" s="95"/>
      <c r="CZ190" s="95"/>
      <c r="DA190" s="95"/>
      <c r="DB190" s="95"/>
      <c r="DC190" s="95"/>
      <c r="DD190" s="95"/>
      <c r="DE190" s="95"/>
      <c r="DF190" s="95"/>
      <c r="DG190" s="95"/>
      <c r="DH190" s="95"/>
      <c r="DI190" s="95"/>
      <c r="DJ190" s="95"/>
      <c r="DK190" s="95"/>
      <c r="DL190" s="95"/>
      <c r="DM190" s="95"/>
      <c r="DN190" s="95"/>
      <c r="DO190" s="95"/>
      <c r="DP190" s="95"/>
      <c r="DQ190" s="95"/>
      <c r="DR190" s="95"/>
      <c r="DS190" s="95"/>
      <c r="DT190" s="95"/>
      <c r="DU190" s="95"/>
      <c r="DV190" s="95"/>
      <c r="DW190" s="95"/>
      <c r="DX190" s="95"/>
      <c r="DY190" s="95"/>
      <c r="DZ190" s="95"/>
      <c r="EA190" s="95"/>
      <c r="EB190" s="95"/>
      <c r="EC190" s="95"/>
      <c r="ED190" s="95"/>
      <c r="EE190" s="95"/>
      <c r="EF190" s="95"/>
      <c r="EG190" s="95"/>
      <c r="EH190" s="95"/>
      <c r="EI190" s="95"/>
      <c r="EJ190" s="95"/>
      <c r="EK190" s="95"/>
      <c r="EL190" s="95"/>
      <c r="EM190" s="95"/>
      <c r="EN190" s="95"/>
      <c r="EO190" s="95"/>
      <c r="EP190" s="95"/>
      <c r="EQ190" s="95"/>
      <c r="ER190" s="95"/>
      <c r="ES190" s="95"/>
      <c r="ET190" s="95"/>
      <c r="EU190" s="95"/>
      <c r="EV190" s="95"/>
      <c r="EW190" s="95"/>
      <c r="EX190" s="95"/>
      <c r="EY190" s="95"/>
      <c r="EZ190" s="95"/>
      <c r="FA190" s="95"/>
      <c r="FB190" s="95"/>
      <c r="FC190" s="95"/>
      <c r="FD190" s="95"/>
      <c r="FE190" s="95"/>
      <c r="FF190" s="95"/>
      <c r="FG190" s="95"/>
      <c r="FH190" s="95"/>
      <c r="FI190" s="95"/>
      <c r="FJ190" s="95"/>
      <c r="FK190" s="95"/>
      <c r="FL190" s="95"/>
      <c r="FM190" s="95"/>
      <c r="FN190" s="95"/>
      <c r="FO190" s="95"/>
      <c r="FP190" s="95"/>
      <c r="FQ190" s="95"/>
      <c r="FR190" s="95"/>
      <c r="FS190" s="95"/>
      <c r="FT190" s="95"/>
      <c r="FU190" s="95"/>
      <c r="FV190" s="95"/>
      <c r="FW190" s="95"/>
      <c r="FX190" s="95"/>
      <c r="FY190" s="95"/>
      <c r="FZ190" s="95"/>
      <c r="GA190" s="95"/>
      <c r="GB190" s="95"/>
      <c r="GC190" s="95"/>
      <c r="GD190" s="95"/>
      <c r="GE190" s="95"/>
      <c r="GF190" s="95"/>
      <c r="GG190" s="95"/>
      <c r="GH190" s="95"/>
      <c r="GI190" s="95"/>
      <c r="GJ190" s="95"/>
      <c r="GK190" s="95"/>
      <c r="GL190" s="95"/>
      <c r="GM190" s="95"/>
      <c r="GN190" s="95"/>
      <c r="GO190" s="95"/>
      <c r="GP190" s="95"/>
      <c r="GQ190" s="95"/>
      <c r="GR190" s="95"/>
      <c r="GS190" s="95"/>
      <c r="GT190" s="95"/>
      <c r="GU190" s="95"/>
      <c r="GV190" s="95"/>
      <c r="GW190" s="95"/>
      <c r="GX190" s="95"/>
      <c r="GY190" s="95"/>
      <c r="GZ190" s="95"/>
      <c r="HA190" s="95"/>
      <c r="HB190" s="95"/>
      <c r="HC190" s="95"/>
      <c r="HD190" s="95"/>
      <c r="HE190" s="95"/>
      <c r="HF190" s="95"/>
      <c r="HG190" s="95"/>
      <c r="HH190" s="95"/>
      <c r="HI190" s="95"/>
      <c r="HJ190" s="95"/>
      <c r="HK190" s="95"/>
      <c r="HL190" s="95"/>
      <c r="HM190" s="95"/>
      <c r="HN190" s="95"/>
      <c r="HO190" s="95"/>
      <c r="HP190" s="95"/>
      <c r="HQ190" s="95"/>
      <c r="HR190" s="95"/>
      <c r="HS190" s="95"/>
      <c r="HT190" s="95"/>
      <c r="HU190" s="95"/>
      <c r="HV190" s="95"/>
      <c r="HW190" s="95"/>
      <c r="HX190" s="95"/>
      <c r="HY190" s="95"/>
      <c r="HZ190" s="95"/>
      <c r="IA190" s="95"/>
      <c r="IB190" s="95"/>
      <c r="IC190" s="95"/>
      <c r="ID190" s="95"/>
      <c r="IE190" s="95"/>
      <c r="IF190" s="95"/>
      <c r="IG190" s="95"/>
      <c r="IH190" s="95"/>
      <c r="II190" s="95"/>
      <c r="IJ190" s="95"/>
      <c r="IK190" s="95"/>
      <c r="IL190" s="95"/>
      <c r="IM190" s="95"/>
      <c r="IN190" s="95"/>
      <c r="IO190" s="95"/>
      <c r="IP190" s="95"/>
      <c r="IQ190" s="95"/>
      <c r="IR190" s="95"/>
      <c r="IS190" s="95"/>
      <c r="IT190" s="95"/>
      <c r="IU190" s="95"/>
    </row>
    <row r="191" spans="1:255">
      <c r="A191" s="1276">
        <v>46</v>
      </c>
      <c r="B191" s="1193"/>
      <c r="C191" s="1193"/>
      <c r="D191" s="1193"/>
      <c r="E191" s="875"/>
      <c r="F191" s="1192"/>
      <c r="G191" s="1193"/>
      <c r="H191" s="1193"/>
      <c r="I191" s="1193"/>
      <c r="J191" s="1193"/>
      <c r="K191" s="1277"/>
      <c r="L191" s="1277"/>
      <c r="M191" s="936">
        <v>46</v>
      </c>
      <c r="N191" s="1192"/>
      <c r="O191" s="1277"/>
      <c r="P191" s="1277"/>
      <c r="Q191" s="1277"/>
      <c r="R191" s="1277">
        <f t="shared" si="2"/>
        <v>0</v>
      </c>
      <c r="S191" s="936">
        <v>46</v>
      </c>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95"/>
      <c r="BB191" s="95"/>
      <c r="BC191" s="95"/>
      <c r="BD191" s="95"/>
      <c r="BE191" s="95"/>
      <c r="BF191" s="95"/>
      <c r="BG191" s="95"/>
      <c r="BH191" s="95"/>
      <c r="BI191" s="95"/>
      <c r="BJ191" s="95"/>
      <c r="BK191" s="95"/>
      <c r="BL191" s="95"/>
      <c r="BM191" s="95"/>
      <c r="BN191" s="95"/>
      <c r="BO191" s="95"/>
      <c r="BP191" s="95"/>
      <c r="BQ191" s="95"/>
      <c r="BR191" s="95"/>
      <c r="BS191" s="95"/>
      <c r="BT191" s="95"/>
      <c r="BU191" s="95"/>
      <c r="BV191" s="95"/>
      <c r="BW191" s="95"/>
      <c r="BX191" s="95"/>
      <c r="BY191" s="95"/>
      <c r="BZ191" s="95"/>
      <c r="CA191" s="95"/>
      <c r="CB191" s="95"/>
      <c r="CC191" s="95"/>
      <c r="CD191" s="95"/>
      <c r="CE191" s="95"/>
      <c r="CF191" s="95"/>
      <c r="CG191" s="95"/>
      <c r="CH191" s="95"/>
      <c r="CI191" s="95"/>
      <c r="CJ191" s="95"/>
      <c r="CK191" s="95"/>
      <c r="CL191" s="95"/>
      <c r="CM191" s="95"/>
      <c r="CN191" s="95"/>
      <c r="CO191" s="95"/>
      <c r="CP191" s="95"/>
      <c r="CQ191" s="95"/>
      <c r="CR191" s="95"/>
      <c r="CS191" s="95"/>
      <c r="CT191" s="95"/>
      <c r="CU191" s="95"/>
      <c r="CV191" s="95"/>
      <c r="CW191" s="95"/>
      <c r="CX191" s="95"/>
      <c r="CY191" s="95"/>
      <c r="CZ191" s="95"/>
      <c r="DA191" s="95"/>
      <c r="DB191" s="95"/>
      <c r="DC191" s="95"/>
      <c r="DD191" s="95"/>
      <c r="DE191" s="95"/>
      <c r="DF191" s="95"/>
      <c r="DG191" s="95"/>
      <c r="DH191" s="95"/>
      <c r="DI191" s="95"/>
      <c r="DJ191" s="95"/>
      <c r="DK191" s="95"/>
      <c r="DL191" s="95"/>
      <c r="DM191" s="95"/>
      <c r="DN191" s="95"/>
      <c r="DO191" s="95"/>
      <c r="DP191" s="95"/>
      <c r="DQ191" s="95"/>
      <c r="DR191" s="95"/>
      <c r="DS191" s="95"/>
      <c r="DT191" s="95"/>
      <c r="DU191" s="95"/>
      <c r="DV191" s="95"/>
      <c r="DW191" s="95"/>
      <c r="DX191" s="95"/>
      <c r="DY191" s="95"/>
      <c r="DZ191" s="95"/>
      <c r="EA191" s="95"/>
      <c r="EB191" s="95"/>
      <c r="EC191" s="95"/>
      <c r="ED191" s="95"/>
      <c r="EE191" s="95"/>
      <c r="EF191" s="95"/>
      <c r="EG191" s="95"/>
      <c r="EH191" s="95"/>
      <c r="EI191" s="95"/>
      <c r="EJ191" s="95"/>
      <c r="EK191" s="95"/>
      <c r="EL191" s="95"/>
      <c r="EM191" s="95"/>
      <c r="EN191" s="95"/>
      <c r="EO191" s="95"/>
      <c r="EP191" s="95"/>
      <c r="EQ191" s="95"/>
      <c r="ER191" s="95"/>
      <c r="ES191" s="95"/>
      <c r="ET191" s="95"/>
      <c r="EU191" s="95"/>
      <c r="EV191" s="95"/>
      <c r="EW191" s="95"/>
      <c r="EX191" s="95"/>
      <c r="EY191" s="95"/>
      <c r="EZ191" s="95"/>
      <c r="FA191" s="95"/>
      <c r="FB191" s="95"/>
      <c r="FC191" s="95"/>
      <c r="FD191" s="95"/>
      <c r="FE191" s="95"/>
      <c r="FF191" s="95"/>
      <c r="FG191" s="95"/>
      <c r="FH191" s="95"/>
      <c r="FI191" s="95"/>
      <c r="FJ191" s="95"/>
      <c r="FK191" s="95"/>
      <c r="FL191" s="95"/>
      <c r="FM191" s="95"/>
      <c r="FN191" s="95"/>
      <c r="FO191" s="95"/>
      <c r="FP191" s="95"/>
      <c r="FQ191" s="95"/>
      <c r="FR191" s="95"/>
      <c r="FS191" s="95"/>
      <c r="FT191" s="95"/>
      <c r="FU191" s="95"/>
      <c r="FV191" s="95"/>
      <c r="FW191" s="95"/>
      <c r="FX191" s="95"/>
      <c r="FY191" s="95"/>
      <c r="FZ191" s="95"/>
      <c r="GA191" s="95"/>
      <c r="GB191" s="95"/>
      <c r="GC191" s="95"/>
      <c r="GD191" s="95"/>
      <c r="GE191" s="95"/>
      <c r="GF191" s="95"/>
      <c r="GG191" s="95"/>
      <c r="GH191" s="95"/>
      <c r="GI191" s="95"/>
      <c r="GJ191" s="95"/>
      <c r="GK191" s="95"/>
      <c r="GL191" s="95"/>
      <c r="GM191" s="95"/>
      <c r="GN191" s="95"/>
      <c r="GO191" s="95"/>
      <c r="GP191" s="95"/>
      <c r="GQ191" s="95"/>
      <c r="GR191" s="95"/>
      <c r="GS191" s="95"/>
      <c r="GT191" s="95"/>
      <c r="GU191" s="95"/>
      <c r="GV191" s="95"/>
      <c r="GW191" s="95"/>
      <c r="GX191" s="95"/>
      <c r="GY191" s="95"/>
      <c r="GZ191" s="95"/>
      <c r="HA191" s="95"/>
      <c r="HB191" s="95"/>
      <c r="HC191" s="95"/>
      <c r="HD191" s="95"/>
      <c r="HE191" s="95"/>
      <c r="HF191" s="95"/>
      <c r="HG191" s="95"/>
      <c r="HH191" s="95"/>
      <c r="HI191" s="95"/>
      <c r="HJ191" s="95"/>
      <c r="HK191" s="95"/>
      <c r="HL191" s="95"/>
      <c r="HM191" s="95"/>
      <c r="HN191" s="95"/>
      <c r="HO191" s="95"/>
      <c r="HP191" s="95"/>
      <c r="HQ191" s="95"/>
      <c r="HR191" s="95"/>
      <c r="HS191" s="95"/>
      <c r="HT191" s="95"/>
      <c r="HU191" s="95"/>
      <c r="HV191" s="95"/>
      <c r="HW191" s="95"/>
      <c r="HX191" s="95"/>
      <c r="HY191" s="95"/>
      <c r="HZ191" s="95"/>
      <c r="IA191" s="95"/>
      <c r="IB191" s="95"/>
      <c r="IC191" s="95"/>
      <c r="ID191" s="95"/>
      <c r="IE191" s="95"/>
      <c r="IF191" s="95"/>
      <c r="IG191" s="95"/>
      <c r="IH191" s="95"/>
      <c r="II191" s="95"/>
      <c r="IJ191" s="95"/>
      <c r="IK191" s="95"/>
      <c r="IL191" s="95"/>
      <c r="IM191" s="95"/>
      <c r="IN191" s="95"/>
      <c r="IO191" s="95"/>
      <c r="IP191" s="95"/>
      <c r="IQ191" s="95"/>
      <c r="IR191" s="95"/>
      <c r="IS191" s="95"/>
      <c r="IT191" s="95"/>
      <c r="IU191" s="95"/>
    </row>
    <row r="192" spans="1:255">
      <c r="A192" s="1276">
        <v>47</v>
      </c>
      <c r="B192" s="1193"/>
      <c r="C192" s="1193"/>
      <c r="D192" s="1193"/>
      <c r="E192" s="875"/>
      <c r="F192" s="1192"/>
      <c r="G192" s="1193"/>
      <c r="H192" s="1193"/>
      <c r="I192" s="1193"/>
      <c r="J192" s="1193"/>
      <c r="K192" s="1277"/>
      <c r="L192" s="1277"/>
      <c r="M192" s="936">
        <v>47</v>
      </c>
      <c r="N192" s="1192"/>
      <c r="O192" s="1277"/>
      <c r="P192" s="1277"/>
      <c r="Q192" s="1277"/>
      <c r="R192" s="1277">
        <f t="shared" si="2"/>
        <v>0</v>
      </c>
      <c r="S192" s="936">
        <v>47</v>
      </c>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95"/>
      <c r="BB192" s="95"/>
      <c r="BC192" s="95"/>
      <c r="BD192" s="95"/>
      <c r="BE192" s="95"/>
      <c r="BF192" s="95"/>
      <c r="BG192" s="95"/>
      <c r="BH192" s="95"/>
      <c r="BI192" s="95"/>
      <c r="BJ192" s="95"/>
      <c r="BK192" s="95"/>
      <c r="BL192" s="95"/>
      <c r="BM192" s="95"/>
      <c r="BN192" s="95"/>
      <c r="BO192" s="95"/>
      <c r="BP192" s="95"/>
      <c r="BQ192" s="95"/>
      <c r="BR192" s="95"/>
      <c r="BS192" s="95"/>
      <c r="BT192" s="95"/>
      <c r="BU192" s="95"/>
      <c r="BV192" s="95"/>
      <c r="BW192" s="95"/>
      <c r="BX192" s="95"/>
      <c r="BY192" s="95"/>
      <c r="BZ192" s="95"/>
      <c r="CA192" s="95"/>
      <c r="CB192" s="95"/>
      <c r="CC192" s="95"/>
      <c r="CD192" s="95"/>
      <c r="CE192" s="95"/>
      <c r="CF192" s="95"/>
      <c r="CG192" s="95"/>
      <c r="CH192" s="95"/>
      <c r="CI192" s="95"/>
      <c r="CJ192" s="95"/>
      <c r="CK192" s="95"/>
      <c r="CL192" s="95"/>
      <c r="CM192" s="95"/>
      <c r="CN192" s="95"/>
      <c r="CO192" s="95"/>
      <c r="CP192" s="95"/>
      <c r="CQ192" s="95"/>
      <c r="CR192" s="95"/>
      <c r="CS192" s="95"/>
      <c r="CT192" s="95"/>
      <c r="CU192" s="95"/>
      <c r="CV192" s="95"/>
      <c r="CW192" s="95"/>
      <c r="CX192" s="95"/>
      <c r="CY192" s="95"/>
      <c r="CZ192" s="95"/>
      <c r="DA192" s="95"/>
      <c r="DB192" s="95"/>
      <c r="DC192" s="95"/>
      <c r="DD192" s="95"/>
      <c r="DE192" s="95"/>
      <c r="DF192" s="95"/>
      <c r="DG192" s="95"/>
      <c r="DH192" s="95"/>
      <c r="DI192" s="95"/>
      <c r="DJ192" s="95"/>
      <c r="DK192" s="95"/>
      <c r="DL192" s="95"/>
      <c r="DM192" s="95"/>
      <c r="DN192" s="95"/>
      <c r="DO192" s="95"/>
      <c r="DP192" s="95"/>
      <c r="DQ192" s="95"/>
      <c r="DR192" s="95"/>
      <c r="DS192" s="95"/>
      <c r="DT192" s="95"/>
      <c r="DU192" s="95"/>
      <c r="DV192" s="95"/>
      <c r="DW192" s="95"/>
      <c r="DX192" s="95"/>
      <c r="DY192" s="95"/>
      <c r="DZ192" s="95"/>
      <c r="EA192" s="95"/>
      <c r="EB192" s="95"/>
      <c r="EC192" s="95"/>
      <c r="ED192" s="95"/>
      <c r="EE192" s="95"/>
      <c r="EF192" s="95"/>
      <c r="EG192" s="95"/>
      <c r="EH192" s="95"/>
      <c r="EI192" s="95"/>
      <c r="EJ192" s="95"/>
      <c r="EK192" s="95"/>
      <c r="EL192" s="95"/>
      <c r="EM192" s="95"/>
      <c r="EN192" s="95"/>
      <c r="EO192" s="95"/>
      <c r="EP192" s="95"/>
      <c r="EQ192" s="95"/>
      <c r="ER192" s="95"/>
      <c r="ES192" s="95"/>
      <c r="ET192" s="95"/>
      <c r="EU192" s="95"/>
      <c r="EV192" s="95"/>
      <c r="EW192" s="95"/>
      <c r="EX192" s="95"/>
      <c r="EY192" s="95"/>
      <c r="EZ192" s="95"/>
      <c r="FA192" s="95"/>
      <c r="FB192" s="95"/>
      <c r="FC192" s="95"/>
      <c r="FD192" s="95"/>
      <c r="FE192" s="95"/>
      <c r="FF192" s="95"/>
      <c r="FG192" s="95"/>
      <c r="FH192" s="95"/>
      <c r="FI192" s="95"/>
      <c r="FJ192" s="95"/>
      <c r="FK192" s="95"/>
      <c r="FL192" s="95"/>
      <c r="FM192" s="95"/>
      <c r="FN192" s="95"/>
      <c r="FO192" s="95"/>
      <c r="FP192" s="95"/>
      <c r="FQ192" s="95"/>
      <c r="FR192" s="95"/>
      <c r="FS192" s="95"/>
      <c r="FT192" s="95"/>
      <c r="FU192" s="95"/>
      <c r="FV192" s="95"/>
      <c r="FW192" s="95"/>
      <c r="FX192" s="95"/>
      <c r="FY192" s="95"/>
      <c r="FZ192" s="95"/>
      <c r="GA192" s="95"/>
      <c r="GB192" s="95"/>
      <c r="GC192" s="95"/>
      <c r="GD192" s="95"/>
      <c r="GE192" s="95"/>
      <c r="GF192" s="95"/>
      <c r="GG192" s="95"/>
      <c r="GH192" s="95"/>
      <c r="GI192" s="95"/>
      <c r="GJ192" s="95"/>
      <c r="GK192" s="95"/>
      <c r="GL192" s="95"/>
      <c r="GM192" s="95"/>
      <c r="GN192" s="95"/>
      <c r="GO192" s="95"/>
      <c r="GP192" s="95"/>
      <c r="GQ192" s="95"/>
      <c r="GR192" s="95"/>
      <c r="GS192" s="95"/>
      <c r="GT192" s="95"/>
      <c r="GU192" s="95"/>
      <c r="GV192" s="95"/>
      <c r="GW192" s="95"/>
      <c r="GX192" s="95"/>
      <c r="GY192" s="95"/>
      <c r="GZ192" s="95"/>
      <c r="HA192" s="95"/>
      <c r="HB192" s="95"/>
      <c r="HC192" s="95"/>
      <c r="HD192" s="95"/>
      <c r="HE192" s="95"/>
      <c r="HF192" s="95"/>
      <c r="HG192" s="95"/>
      <c r="HH192" s="95"/>
      <c r="HI192" s="95"/>
      <c r="HJ192" s="95"/>
      <c r="HK192" s="95"/>
      <c r="HL192" s="95"/>
      <c r="HM192" s="95"/>
      <c r="HN192" s="95"/>
      <c r="HO192" s="95"/>
      <c r="HP192" s="95"/>
      <c r="HQ192" s="95"/>
      <c r="HR192" s="95"/>
      <c r="HS192" s="95"/>
      <c r="HT192" s="95"/>
      <c r="HU192" s="95"/>
      <c r="HV192" s="95"/>
      <c r="HW192" s="95"/>
      <c r="HX192" s="95"/>
      <c r="HY192" s="95"/>
      <c r="HZ192" s="95"/>
      <c r="IA192" s="95"/>
      <c r="IB192" s="95"/>
      <c r="IC192" s="95"/>
      <c r="ID192" s="95"/>
      <c r="IE192" s="95"/>
      <c r="IF192" s="95"/>
      <c r="IG192" s="95"/>
      <c r="IH192" s="95"/>
      <c r="II192" s="95"/>
      <c r="IJ192" s="95"/>
      <c r="IK192" s="95"/>
      <c r="IL192" s="95"/>
      <c r="IM192" s="95"/>
      <c r="IN192" s="95"/>
      <c r="IO192" s="95"/>
      <c r="IP192" s="95"/>
      <c r="IQ192" s="95"/>
      <c r="IR192" s="95"/>
      <c r="IS192" s="95"/>
      <c r="IT192" s="95"/>
      <c r="IU192" s="95"/>
    </row>
    <row r="193" spans="1:255">
      <c r="A193" s="1276">
        <v>48</v>
      </c>
      <c r="B193" s="1193"/>
      <c r="C193" s="1193"/>
      <c r="D193" s="1193"/>
      <c r="E193" s="875"/>
      <c r="F193" s="1192"/>
      <c r="G193" s="1193"/>
      <c r="H193" s="1193"/>
      <c r="I193" s="1193"/>
      <c r="J193" s="1193"/>
      <c r="K193" s="1277"/>
      <c r="L193" s="1277"/>
      <c r="M193" s="936">
        <v>48</v>
      </c>
      <c r="N193" s="1192"/>
      <c r="O193" s="1277"/>
      <c r="P193" s="1277"/>
      <c r="Q193" s="1277"/>
      <c r="R193" s="1277">
        <f t="shared" si="2"/>
        <v>0</v>
      </c>
      <c r="S193" s="936">
        <v>48</v>
      </c>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95"/>
      <c r="BB193" s="95"/>
      <c r="BC193" s="95"/>
      <c r="BD193" s="95"/>
      <c r="BE193" s="95"/>
      <c r="BF193" s="95"/>
      <c r="BG193" s="95"/>
      <c r="BH193" s="95"/>
      <c r="BI193" s="95"/>
      <c r="BJ193" s="95"/>
      <c r="BK193" s="95"/>
      <c r="BL193" s="95"/>
      <c r="BM193" s="95"/>
      <c r="BN193" s="95"/>
      <c r="BO193" s="95"/>
      <c r="BP193" s="95"/>
      <c r="BQ193" s="95"/>
      <c r="BR193" s="95"/>
      <c r="BS193" s="95"/>
      <c r="BT193" s="95"/>
      <c r="BU193" s="95"/>
      <c r="BV193" s="95"/>
      <c r="BW193" s="95"/>
      <c r="BX193" s="95"/>
      <c r="BY193" s="95"/>
      <c r="BZ193" s="95"/>
      <c r="CA193" s="95"/>
      <c r="CB193" s="95"/>
      <c r="CC193" s="95"/>
      <c r="CD193" s="95"/>
      <c r="CE193" s="95"/>
      <c r="CF193" s="95"/>
      <c r="CG193" s="95"/>
      <c r="CH193" s="95"/>
      <c r="CI193" s="95"/>
      <c r="CJ193" s="95"/>
      <c r="CK193" s="95"/>
      <c r="CL193" s="95"/>
      <c r="CM193" s="95"/>
      <c r="CN193" s="95"/>
      <c r="CO193" s="95"/>
      <c r="CP193" s="95"/>
      <c r="CQ193" s="95"/>
      <c r="CR193" s="95"/>
      <c r="CS193" s="95"/>
      <c r="CT193" s="95"/>
      <c r="CU193" s="95"/>
      <c r="CV193" s="95"/>
      <c r="CW193" s="95"/>
      <c r="CX193" s="95"/>
      <c r="CY193" s="95"/>
      <c r="CZ193" s="95"/>
      <c r="DA193" s="95"/>
      <c r="DB193" s="95"/>
      <c r="DC193" s="95"/>
      <c r="DD193" s="95"/>
      <c r="DE193" s="95"/>
      <c r="DF193" s="95"/>
      <c r="DG193" s="95"/>
      <c r="DH193" s="95"/>
      <c r="DI193" s="95"/>
      <c r="DJ193" s="95"/>
      <c r="DK193" s="95"/>
      <c r="DL193" s="95"/>
      <c r="DM193" s="95"/>
      <c r="DN193" s="95"/>
      <c r="DO193" s="95"/>
      <c r="DP193" s="95"/>
      <c r="DQ193" s="95"/>
      <c r="DR193" s="95"/>
      <c r="DS193" s="95"/>
      <c r="DT193" s="95"/>
      <c r="DU193" s="95"/>
      <c r="DV193" s="95"/>
      <c r="DW193" s="95"/>
      <c r="DX193" s="95"/>
      <c r="DY193" s="95"/>
      <c r="DZ193" s="95"/>
      <c r="EA193" s="95"/>
      <c r="EB193" s="95"/>
      <c r="EC193" s="95"/>
      <c r="ED193" s="95"/>
      <c r="EE193" s="95"/>
      <c r="EF193" s="95"/>
      <c r="EG193" s="95"/>
      <c r="EH193" s="95"/>
      <c r="EI193" s="95"/>
      <c r="EJ193" s="95"/>
      <c r="EK193" s="95"/>
      <c r="EL193" s="95"/>
      <c r="EM193" s="95"/>
      <c r="EN193" s="95"/>
      <c r="EO193" s="95"/>
      <c r="EP193" s="95"/>
      <c r="EQ193" s="95"/>
      <c r="ER193" s="95"/>
      <c r="ES193" s="95"/>
      <c r="ET193" s="95"/>
      <c r="EU193" s="95"/>
      <c r="EV193" s="95"/>
      <c r="EW193" s="95"/>
      <c r="EX193" s="95"/>
      <c r="EY193" s="95"/>
      <c r="EZ193" s="95"/>
      <c r="FA193" s="95"/>
      <c r="FB193" s="95"/>
      <c r="FC193" s="95"/>
      <c r="FD193" s="95"/>
      <c r="FE193" s="95"/>
      <c r="FF193" s="95"/>
      <c r="FG193" s="95"/>
      <c r="FH193" s="95"/>
      <c r="FI193" s="95"/>
      <c r="FJ193" s="95"/>
      <c r="FK193" s="95"/>
      <c r="FL193" s="95"/>
      <c r="FM193" s="95"/>
      <c r="FN193" s="95"/>
      <c r="FO193" s="95"/>
      <c r="FP193" s="95"/>
      <c r="FQ193" s="95"/>
      <c r="FR193" s="95"/>
      <c r="FS193" s="95"/>
      <c r="FT193" s="95"/>
      <c r="FU193" s="95"/>
      <c r="FV193" s="95"/>
      <c r="FW193" s="95"/>
      <c r="FX193" s="95"/>
      <c r="FY193" s="95"/>
      <c r="FZ193" s="95"/>
      <c r="GA193" s="95"/>
      <c r="GB193" s="95"/>
      <c r="GC193" s="95"/>
      <c r="GD193" s="95"/>
      <c r="GE193" s="95"/>
      <c r="GF193" s="95"/>
      <c r="GG193" s="95"/>
      <c r="GH193" s="95"/>
      <c r="GI193" s="95"/>
      <c r="GJ193" s="95"/>
      <c r="GK193" s="95"/>
      <c r="GL193" s="95"/>
      <c r="GM193" s="95"/>
      <c r="GN193" s="95"/>
      <c r="GO193" s="95"/>
      <c r="GP193" s="95"/>
      <c r="GQ193" s="95"/>
      <c r="GR193" s="95"/>
      <c r="GS193" s="95"/>
      <c r="GT193" s="95"/>
      <c r="GU193" s="95"/>
      <c r="GV193" s="95"/>
      <c r="GW193" s="95"/>
      <c r="GX193" s="95"/>
      <c r="GY193" s="95"/>
      <c r="GZ193" s="95"/>
      <c r="HA193" s="95"/>
      <c r="HB193" s="95"/>
      <c r="HC193" s="95"/>
      <c r="HD193" s="95"/>
      <c r="HE193" s="95"/>
      <c r="HF193" s="95"/>
      <c r="HG193" s="95"/>
      <c r="HH193" s="95"/>
      <c r="HI193" s="95"/>
      <c r="HJ193" s="95"/>
      <c r="HK193" s="95"/>
      <c r="HL193" s="95"/>
      <c r="HM193" s="95"/>
      <c r="HN193" s="95"/>
      <c r="HO193" s="95"/>
      <c r="HP193" s="95"/>
      <c r="HQ193" s="95"/>
      <c r="HR193" s="95"/>
      <c r="HS193" s="95"/>
      <c r="HT193" s="95"/>
      <c r="HU193" s="95"/>
      <c r="HV193" s="95"/>
      <c r="HW193" s="95"/>
      <c r="HX193" s="95"/>
      <c r="HY193" s="95"/>
      <c r="HZ193" s="95"/>
      <c r="IA193" s="95"/>
      <c r="IB193" s="95"/>
      <c r="IC193" s="95"/>
      <c r="ID193" s="95"/>
      <c r="IE193" s="95"/>
      <c r="IF193" s="95"/>
      <c r="IG193" s="95"/>
      <c r="IH193" s="95"/>
      <c r="II193" s="95"/>
      <c r="IJ193" s="95"/>
      <c r="IK193" s="95"/>
      <c r="IL193" s="95"/>
      <c r="IM193" s="95"/>
      <c r="IN193" s="95"/>
      <c r="IO193" s="95"/>
      <c r="IP193" s="95"/>
      <c r="IQ193" s="95"/>
      <c r="IR193" s="95"/>
      <c r="IS193" s="95"/>
      <c r="IT193" s="95"/>
      <c r="IU193" s="95"/>
    </row>
    <row r="194" spans="1:255">
      <c r="A194" s="1276">
        <v>49</v>
      </c>
      <c r="B194" s="1193"/>
      <c r="C194" s="1193"/>
      <c r="D194" s="1193"/>
      <c r="E194" s="875"/>
      <c r="F194" s="1192"/>
      <c r="G194" s="1193"/>
      <c r="H194" s="1193"/>
      <c r="I194" s="1193"/>
      <c r="J194" s="1193"/>
      <c r="K194" s="1277"/>
      <c r="L194" s="1277"/>
      <c r="M194" s="936">
        <v>49</v>
      </c>
      <c r="N194" s="1192"/>
      <c r="O194" s="1277"/>
      <c r="P194" s="1277"/>
      <c r="Q194" s="1277"/>
      <c r="R194" s="1277">
        <f t="shared" si="2"/>
        <v>0</v>
      </c>
      <c r="S194" s="936">
        <v>49</v>
      </c>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c r="BK194" s="95"/>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c r="CI194" s="95"/>
      <c r="CJ194" s="95"/>
      <c r="CK194" s="95"/>
      <c r="CL194" s="95"/>
      <c r="CM194" s="95"/>
      <c r="CN194" s="95"/>
      <c r="CO194" s="95"/>
      <c r="CP194" s="95"/>
      <c r="CQ194" s="95"/>
      <c r="CR194" s="95"/>
      <c r="CS194" s="95"/>
      <c r="CT194" s="95"/>
      <c r="CU194" s="95"/>
      <c r="CV194" s="95"/>
      <c r="CW194" s="95"/>
      <c r="CX194" s="95"/>
      <c r="CY194" s="95"/>
      <c r="CZ194" s="95"/>
      <c r="DA194" s="95"/>
      <c r="DB194" s="95"/>
      <c r="DC194" s="95"/>
      <c r="DD194" s="95"/>
      <c r="DE194" s="95"/>
      <c r="DF194" s="95"/>
      <c r="DG194" s="95"/>
      <c r="DH194" s="95"/>
      <c r="DI194" s="95"/>
      <c r="DJ194" s="95"/>
      <c r="DK194" s="95"/>
      <c r="DL194" s="95"/>
      <c r="DM194" s="95"/>
      <c r="DN194" s="95"/>
      <c r="DO194" s="95"/>
      <c r="DP194" s="95"/>
      <c r="DQ194" s="95"/>
      <c r="DR194" s="95"/>
      <c r="DS194" s="95"/>
      <c r="DT194" s="95"/>
      <c r="DU194" s="95"/>
      <c r="DV194" s="95"/>
      <c r="DW194" s="95"/>
      <c r="DX194" s="95"/>
      <c r="DY194" s="95"/>
      <c r="DZ194" s="95"/>
      <c r="EA194" s="95"/>
      <c r="EB194" s="95"/>
      <c r="EC194" s="95"/>
      <c r="ED194" s="95"/>
      <c r="EE194" s="95"/>
      <c r="EF194" s="95"/>
      <c r="EG194" s="95"/>
      <c r="EH194" s="95"/>
      <c r="EI194" s="95"/>
      <c r="EJ194" s="95"/>
      <c r="EK194" s="95"/>
      <c r="EL194" s="95"/>
      <c r="EM194" s="95"/>
      <c r="EN194" s="95"/>
      <c r="EO194" s="95"/>
      <c r="EP194" s="95"/>
      <c r="EQ194" s="95"/>
      <c r="ER194" s="95"/>
      <c r="ES194" s="95"/>
      <c r="ET194" s="95"/>
      <c r="EU194" s="95"/>
      <c r="EV194" s="95"/>
      <c r="EW194" s="95"/>
      <c r="EX194" s="95"/>
      <c r="EY194" s="95"/>
      <c r="EZ194" s="95"/>
      <c r="FA194" s="95"/>
      <c r="FB194" s="95"/>
      <c r="FC194" s="95"/>
      <c r="FD194" s="95"/>
      <c r="FE194" s="95"/>
      <c r="FF194" s="95"/>
      <c r="FG194" s="95"/>
      <c r="FH194" s="95"/>
      <c r="FI194" s="95"/>
      <c r="FJ194" s="95"/>
      <c r="FK194" s="95"/>
      <c r="FL194" s="95"/>
      <c r="FM194" s="95"/>
      <c r="FN194" s="95"/>
      <c r="FO194" s="95"/>
      <c r="FP194" s="95"/>
      <c r="FQ194" s="95"/>
      <c r="FR194" s="95"/>
      <c r="FS194" s="95"/>
      <c r="FT194" s="95"/>
      <c r="FU194" s="95"/>
      <c r="FV194" s="95"/>
      <c r="FW194" s="95"/>
      <c r="FX194" s="95"/>
      <c r="FY194" s="95"/>
      <c r="FZ194" s="95"/>
      <c r="GA194" s="95"/>
      <c r="GB194" s="95"/>
      <c r="GC194" s="95"/>
      <c r="GD194" s="95"/>
      <c r="GE194" s="95"/>
      <c r="GF194" s="95"/>
      <c r="GG194" s="95"/>
      <c r="GH194" s="95"/>
      <c r="GI194" s="95"/>
      <c r="GJ194" s="95"/>
      <c r="GK194" s="95"/>
      <c r="GL194" s="95"/>
      <c r="GM194" s="95"/>
      <c r="GN194" s="95"/>
      <c r="GO194" s="95"/>
      <c r="GP194" s="95"/>
      <c r="GQ194" s="95"/>
      <c r="GR194" s="95"/>
      <c r="GS194" s="95"/>
      <c r="GT194" s="95"/>
      <c r="GU194" s="95"/>
      <c r="GV194" s="95"/>
      <c r="GW194" s="95"/>
      <c r="GX194" s="95"/>
      <c r="GY194" s="95"/>
      <c r="GZ194" s="95"/>
      <c r="HA194" s="95"/>
      <c r="HB194" s="95"/>
      <c r="HC194" s="95"/>
      <c r="HD194" s="95"/>
      <c r="HE194" s="95"/>
      <c r="HF194" s="95"/>
      <c r="HG194" s="95"/>
      <c r="HH194" s="95"/>
      <c r="HI194" s="95"/>
      <c r="HJ194" s="95"/>
      <c r="HK194" s="95"/>
      <c r="HL194" s="95"/>
      <c r="HM194" s="95"/>
      <c r="HN194" s="95"/>
      <c r="HO194" s="95"/>
      <c r="HP194" s="95"/>
      <c r="HQ194" s="95"/>
      <c r="HR194" s="95"/>
      <c r="HS194" s="95"/>
      <c r="HT194" s="95"/>
      <c r="HU194" s="95"/>
      <c r="HV194" s="95"/>
      <c r="HW194" s="95"/>
      <c r="HX194" s="95"/>
      <c r="HY194" s="95"/>
      <c r="HZ194" s="95"/>
      <c r="IA194" s="95"/>
      <c r="IB194" s="95"/>
      <c r="IC194" s="95"/>
      <c r="ID194" s="95"/>
      <c r="IE194" s="95"/>
      <c r="IF194" s="95"/>
      <c r="IG194" s="95"/>
      <c r="IH194" s="95"/>
      <c r="II194" s="95"/>
      <c r="IJ194" s="95"/>
      <c r="IK194" s="95"/>
      <c r="IL194" s="95"/>
      <c r="IM194" s="95"/>
      <c r="IN194" s="95"/>
      <c r="IO194" s="95"/>
      <c r="IP194" s="95"/>
      <c r="IQ194" s="95"/>
      <c r="IR194" s="95"/>
      <c r="IS194" s="95"/>
      <c r="IT194" s="95"/>
      <c r="IU194" s="95"/>
    </row>
    <row r="195" spans="1:255">
      <c r="A195" s="1276">
        <v>50</v>
      </c>
      <c r="B195" s="1193"/>
      <c r="C195" s="1193"/>
      <c r="D195" s="1193"/>
      <c r="E195" s="875"/>
      <c r="F195" s="1192"/>
      <c r="G195" s="1193"/>
      <c r="H195" s="1193"/>
      <c r="I195" s="1193"/>
      <c r="J195" s="1193"/>
      <c r="K195" s="1277"/>
      <c r="L195" s="1277"/>
      <c r="M195" s="936">
        <v>50</v>
      </c>
      <c r="N195" s="1192"/>
      <c r="O195" s="1277"/>
      <c r="P195" s="1277"/>
      <c r="Q195" s="1277"/>
      <c r="R195" s="1277">
        <f t="shared" si="2"/>
        <v>0</v>
      </c>
      <c r="S195" s="936">
        <v>50</v>
      </c>
    </row>
    <row r="196" spans="1:255">
      <c r="A196" s="1276">
        <v>51</v>
      </c>
      <c r="B196" s="1193"/>
      <c r="C196" s="1193"/>
      <c r="D196" s="1193"/>
      <c r="E196" s="875"/>
      <c r="F196" s="1192"/>
      <c r="G196" s="1193"/>
      <c r="H196" s="1193"/>
      <c r="I196" s="1193"/>
      <c r="J196" s="1193"/>
      <c r="K196" s="1277"/>
      <c r="L196" s="1277"/>
      <c r="M196" s="936">
        <v>51</v>
      </c>
      <c r="N196" s="1192"/>
      <c r="O196" s="1277"/>
      <c r="P196" s="1277"/>
      <c r="Q196" s="1277"/>
      <c r="R196" s="1277">
        <f t="shared" si="2"/>
        <v>0</v>
      </c>
      <c r="S196" s="936">
        <v>51</v>
      </c>
    </row>
    <row r="197" spans="1:255">
      <c r="A197" s="1276">
        <v>52</v>
      </c>
      <c r="B197" s="1193"/>
      <c r="C197" s="1193"/>
      <c r="D197" s="1193"/>
      <c r="E197" s="875"/>
      <c r="F197" s="1192"/>
      <c r="G197" s="1193"/>
      <c r="H197" s="1193"/>
      <c r="I197" s="1193"/>
      <c r="J197" s="1193"/>
      <c r="K197" s="1277"/>
      <c r="L197" s="1277"/>
      <c r="M197" s="936">
        <v>52</v>
      </c>
      <c r="N197" s="1192"/>
      <c r="O197" s="1277"/>
      <c r="P197" s="1277"/>
      <c r="Q197" s="1277"/>
      <c r="R197" s="1277">
        <f t="shared" si="2"/>
        <v>0</v>
      </c>
      <c r="S197" s="936">
        <v>52</v>
      </c>
    </row>
    <row r="198" spans="1:255">
      <c r="A198" s="1276">
        <v>53</v>
      </c>
      <c r="B198" s="1193"/>
      <c r="C198" s="1193"/>
      <c r="D198" s="1193"/>
      <c r="E198" s="875"/>
      <c r="F198" s="1192"/>
      <c r="G198" s="1193"/>
      <c r="H198" s="1193"/>
      <c r="I198" s="1193"/>
      <c r="J198" s="1193"/>
      <c r="K198" s="1277"/>
      <c r="L198" s="1277"/>
      <c r="M198" s="936">
        <v>53</v>
      </c>
      <c r="N198" s="1192"/>
      <c r="O198" s="1277"/>
      <c r="P198" s="1277"/>
      <c r="Q198" s="1277"/>
      <c r="R198" s="1277">
        <f t="shared" si="2"/>
        <v>0</v>
      </c>
      <c r="S198" s="936">
        <v>53</v>
      </c>
    </row>
    <row r="199" spans="1:255">
      <c r="A199" s="1276">
        <v>54</v>
      </c>
      <c r="B199" s="1193"/>
      <c r="C199" s="1193"/>
      <c r="D199" s="1193"/>
      <c r="E199" s="875"/>
      <c r="F199" s="1192"/>
      <c r="G199" s="1193"/>
      <c r="H199" s="1193"/>
      <c r="I199" s="1193"/>
      <c r="J199" s="1193"/>
      <c r="K199" s="1277"/>
      <c r="L199" s="1277"/>
      <c r="M199" s="936">
        <v>54</v>
      </c>
      <c r="N199" s="1192"/>
      <c r="O199" s="1277"/>
      <c r="P199" s="1277"/>
      <c r="Q199" s="1277"/>
      <c r="R199" s="1277">
        <f t="shared" si="2"/>
        <v>0</v>
      </c>
      <c r="S199" s="936">
        <v>54</v>
      </c>
    </row>
    <row r="200" spans="1:255">
      <c r="A200" s="1276">
        <v>55</v>
      </c>
      <c r="B200" s="1193"/>
      <c r="C200" s="1193"/>
      <c r="D200" s="1193"/>
      <c r="E200" s="875"/>
      <c r="F200" s="1192"/>
      <c r="G200" s="1193"/>
      <c r="H200" s="1193"/>
      <c r="I200" s="1193"/>
      <c r="J200" s="1193"/>
      <c r="K200" s="1277"/>
      <c r="L200" s="1277"/>
      <c r="M200" s="936">
        <v>55</v>
      </c>
      <c r="N200" s="1192"/>
      <c r="O200" s="1277"/>
      <c r="P200" s="1277"/>
      <c r="Q200" s="1277"/>
      <c r="R200" s="1277">
        <f t="shared" si="2"/>
        <v>0</v>
      </c>
      <c r="S200" s="936">
        <v>55</v>
      </c>
    </row>
    <row r="201" spans="1:255">
      <c r="A201" s="1276">
        <v>56</v>
      </c>
      <c r="B201" s="1193"/>
      <c r="C201" s="1193"/>
      <c r="D201" s="1193"/>
      <c r="E201" s="875"/>
      <c r="F201" s="1192"/>
      <c r="G201" s="1193"/>
      <c r="H201" s="1193"/>
      <c r="I201" s="1193"/>
      <c r="J201" s="1193"/>
      <c r="K201" s="1277"/>
      <c r="L201" s="1277"/>
      <c r="M201" s="936">
        <v>56</v>
      </c>
      <c r="N201" s="1192"/>
      <c r="O201" s="1277"/>
      <c r="P201" s="1277"/>
      <c r="Q201" s="1277"/>
      <c r="R201" s="1277">
        <f t="shared" si="2"/>
        <v>0</v>
      </c>
      <c r="S201" s="936">
        <v>56</v>
      </c>
    </row>
    <row r="202" spans="1:255">
      <c r="A202" s="1276">
        <v>57</v>
      </c>
      <c r="B202" s="1193"/>
      <c r="C202" s="1193"/>
      <c r="D202" s="1193"/>
      <c r="E202" s="875"/>
      <c r="F202" s="1192"/>
      <c r="G202" s="1193"/>
      <c r="H202" s="1193"/>
      <c r="I202" s="1193"/>
      <c r="J202" s="1193"/>
      <c r="K202" s="1277"/>
      <c r="L202" s="1277"/>
      <c r="M202" s="936">
        <v>57</v>
      </c>
      <c r="N202" s="1192"/>
      <c r="O202" s="1277"/>
      <c r="P202" s="1277"/>
      <c r="Q202" s="1277"/>
      <c r="R202" s="1277">
        <f t="shared" si="2"/>
        <v>0</v>
      </c>
      <c r="S202" s="936">
        <v>57</v>
      </c>
    </row>
    <row r="203" spans="1:255">
      <c r="A203" s="1276">
        <v>58</v>
      </c>
      <c r="B203" s="1193"/>
      <c r="C203" s="1193"/>
      <c r="D203" s="1193"/>
      <c r="E203" s="875"/>
      <c r="F203" s="1192"/>
      <c r="G203" s="1193"/>
      <c r="H203" s="1193"/>
      <c r="I203" s="1193"/>
      <c r="J203" s="1193"/>
      <c r="K203" s="1277"/>
      <c r="L203" s="1277"/>
      <c r="M203" s="936">
        <v>58</v>
      </c>
      <c r="N203" s="1192"/>
      <c r="O203" s="1277"/>
      <c r="P203" s="1277"/>
      <c r="Q203" s="1277"/>
      <c r="R203" s="1277">
        <f t="shared" si="2"/>
        <v>0</v>
      </c>
      <c r="S203" s="936">
        <v>58</v>
      </c>
    </row>
    <row r="204" spans="1:255">
      <c r="A204" s="1276">
        <v>59</v>
      </c>
      <c r="B204" s="1193"/>
      <c r="C204" s="1193"/>
      <c r="D204" s="1193"/>
      <c r="E204" s="875"/>
      <c r="F204" s="1192"/>
      <c r="G204" s="1193"/>
      <c r="H204" s="1193"/>
      <c r="I204" s="1193"/>
      <c r="J204" s="1193"/>
      <c r="K204" s="1277"/>
      <c r="L204" s="1277"/>
      <c r="M204" s="936">
        <v>59</v>
      </c>
      <c r="N204" s="1192"/>
      <c r="O204" s="1277"/>
      <c r="P204" s="1277"/>
      <c r="Q204" s="1277"/>
      <c r="R204" s="1277">
        <f t="shared" si="2"/>
        <v>0</v>
      </c>
      <c r="S204" s="936">
        <v>59</v>
      </c>
    </row>
    <row r="205" spans="1:255">
      <c r="A205" s="1276">
        <v>60</v>
      </c>
      <c r="B205" s="1193"/>
      <c r="C205" s="1193"/>
      <c r="D205" s="1193"/>
      <c r="E205" s="875"/>
      <c r="F205" s="1192"/>
      <c r="G205" s="1193"/>
      <c r="H205" s="1193"/>
      <c r="I205" s="1193"/>
      <c r="J205" s="1193"/>
      <c r="K205" s="1277"/>
      <c r="L205" s="1277"/>
      <c r="M205" s="936">
        <v>60</v>
      </c>
      <c r="N205" s="1192"/>
      <c r="O205" s="1277"/>
      <c r="P205" s="1277"/>
      <c r="Q205" s="1277"/>
      <c r="R205" s="1277">
        <f t="shared" si="2"/>
        <v>0</v>
      </c>
      <c r="S205" s="936">
        <v>60</v>
      </c>
    </row>
    <row r="206" spans="1:255">
      <c r="A206" s="1276">
        <v>61</v>
      </c>
      <c r="B206" s="1193"/>
      <c r="C206" s="1193"/>
      <c r="D206" s="1193"/>
      <c r="E206" s="875"/>
      <c r="F206" s="1192"/>
      <c r="G206" s="1193"/>
      <c r="H206" s="1193"/>
      <c r="I206" s="1193"/>
      <c r="J206" s="1193"/>
      <c r="K206" s="1277"/>
      <c r="L206" s="1277"/>
      <c r="M206" s="936">
        <v>61</v>
      </c>
      <c r="N206" s="1192"/>
      <c r="O206" s="1277"/>
      <c r="P206" s="1277"/>
      <c r="Q206" s="1277"/>
      <c r="R206" s="1277">
        <f t="shared" si="2"/>
        <v>0</v>
      </c>
      <c r="S206" s="936">
        <v>61</v>
      </c>
    </row>
    <row r="207" spans="1:255">
      <c r="A207" s="1276">
        <v>62</v>
      </c>
      <c r="B207" s="1193"/>
      <c r="C207" s="1193"/>
      <c r="D207" s="1193"/>
      <c r="E207" s="875"/>
      <c r="F207" s="1192"/>
      <c r="G207" s="1193"/>
      <c r="H207" s="1193"/>
      <c r="I207" s="1193"/>
      <c r="J207" s="1193"/>
      <c r="K207" s="1277"/>
      <c r="L207" s="1277"/>
      <c r="M207" s="936">
        <v>62</v>
      </c>
      <c r="N207" s="1192"/>
      <c r="O207" s="1277"/>
      <c r="P207" s="1277"/>
      <c r="Q207" s="1277"/>
      <c r="R207" s="1277">
        <f t="shared" si="2"/>
        <v>0</v>
      </c>
      <c r="S207" s="936">
        <v>62</v>
      </c>
    </row>
    <row r="208" spans="1:255">
      <c r="A208" s="1276">
        <v>63</v>
      </c>
      <c r="B208" s="1193"/>
      <c r="C208" s="1193"/>
      <c r="D208" s="1193"/>
      <c r="E208" s="875"/>
      <c r="F208" s="1192"/>
      <c r="G208" s="1193"/>
      <c r="H208" s="1193"/>
      <c r="I208" s="1193"/>
      <c r="J208" s="1193"/>
      <c r="K208" s="1277"/>
      <c r="L208" s="1277"/>
      <c r="M208" s="936">
        <v>63</v>
      </c>
      <c r="N208" s="1192"/>
      <c r="O208" s="1277"/>
      <c r="P208" s="1277"/>
      <c r="Q208" s="1277"/>
      <c r="R208" s="1277">
        <f t="shared" si="2"/>
        <v>0</v>
      </c>
      <c r="S208" s="936">
        <v>63</v>
      </c>
    </row>
    <row r="209" spans="1:19">
      <c r="A209" s="1276">
        <v>64</v>
      </c>
      <c r="B209" s="1193"/>
      <c r="C209" s="1193"/>
      <c r="D209" s="1193"/>
      <c r="E209" s="875"/>
      <c r="F209" s="1192"/>
      <c r="G209" s="1193"/>
      <c r="H209" s="1193"/>
      <c r="I209" s="1193"/>
      <c r="J209" s="1193"/>
      <c r="K209" s="1277"/>
      <c r="L209" s="1277"/>
      <c r="M209" s="936">
        <v>64</v>
      </c>
      <c r="N209" s="1192"/>
      <c r="O209" s="1277"/>
      <c r="P209" s="1277"/>
      <c r="Q209" s="1277"/>
      <c r="R209" s="1277">
        <f t="shared" si="2"/>
        <v>0</v>
      </c>
      <c r="S209" s="936">
        <v>64</v>
      </c>
    </row>
    <row r="210" spans="1:19" ht="15.75" thickBot="1">
      <c r="A210" s="1293">
        <v>65</v>
      </c>
      <c r="B210" s="1294" t="s">
        <v>2312</v>
      </c>
      <c r="C210" s="1329"/>
      <c r="D210" s="1329"/>
      <c r="E210" s="794"/>
      <c r="F210" s="792"/>
      <c r="G210" s="1329"/>
      <c r="H210" s="1329"/>
      <c r="I210" s="1329"/>
      <c r="J210" s="1329">
        <f>SUM(J146:J209)</f>
        <v>0</v>
      </c>
      <c r="K210" s="1185">
        <f>SUM(K146:K209)</f>
        <v>0</v>
      </c>
      <c r="L210" s="1185">
        <f>SUM(L146:L209)</f>
        <v>0</v>
      </c>
      <c r="M210" s="1330">
        <v>65</v>
      </c>
      <c r="N210" s="792"/>
      <c r="O210" s="1184">
        <f>SUM(O146:O209)</f>
        <v>0</v>
      </c>
      <c r="P210" s="1184">
        <f>SUM(P146:P209)</f>
        <v>0</v>
      </c>
      <c r="Q210" s="1184">
        <f>SUM(Q146:Q209)</f>
        <v>0</v>
      </c>
      <c r="R210" s="1184">
        <f>SUM(R146:R209)</f>
        <v>0</v>
      </c>
      <c r="S210" s="1330">
        <v>65</v>
      </c>
    </row>
    <row r="211" spans="1:19">
      <c r="A211" s="151"/>
      <c r="B211" s="151"/>
      <c r="C211" s="694"/>
      <c r="D211" s="694"/>
      <c r="E211" s="694"/>
      <c r="F211" s="694"/>
      <c r="G211" s="694"/>
      <c r="H211" s="694"/>
      <c r="I211" s="694"/>
      <c r="J211" s="1331"/>
      <c r="K211" s="1332"/>
      <c r="L211" s="1332"/>
      <c r="M211" s="151"/>
      <c r="N211" s="1331"/>
      <c r="O211" s="1333"/>
      <c r="P211" s="1333"/>
      <c r="Q211" s="1333"/>
      <c r="R211" s="1333"/>
      <c r="S211" s="151"/>
    </row>
    <row r="212" spans="1:19">
      <c r="A212" s="1316" t="s">
        <v>4361</v>
      </c>
      <c r="B212" s="95"/>
      <c r="C212" s="95"/>
      <c r="D212" s="95"/>
      <c r="E212" s="95"/>
      <c r="F212" s="1316" t="s">
        <v>4361</v>
      </c>
      <c r="G212" s="95"/>
      <c r="H212" s="95"/>
      <c r="I212" s="95"/>
      <c r="J212" s="95"/>
      <c r="K212" s="95"/>
      <c r="L212" s="95"/>
      <c r="M212" s="95"/>
      <c r="N212" s="1316" t="s">
        <v>4361</v>
      </c>
      <c r="O212" s="95"/>
      <c r="P212" s="95"/>
      <c r="Q212" s="95"/>
      <c r="R212" s="95"/>
      <c r="S212" s="95"/>
    </row>
    <row r="213" spans="1:19">
      <c r="A213" s="789" t="s">
        <v>3179</v>
      </c>
      <c r="B213" s="789"/>
      <c r="C213" s="789"/>
      <c r="D213" s="789"/>
      <c r="E213" s="789"/>
      <c r="F213" s="789" t="s">
        <v>3180</v>
      </c>
      <c r="G213" s="789"/>
      <c r="H213" s="789"/>
      <c r="I213" s="789"/>
      <c r="J213" s="1317"/>
      <c r="K213" s="1317"/>
      <c r="L213" s="1317"/>
      <c r="M213" s="789"/>
      <c r="N213" s="789" t="s">
        <v>3181</v>
      </c>
      <c r="O213" s="789"/>
      <c r="P213" s="1317"/>
      <c r="Q213" s="1317"/>
      <c r="R213" s="1317"/>
      <c r="S213" s="789"/>
    </row>
    <row r="214" spans="1:19">
      <c r="A214" s="694"/>
      <c r="B214" s="694"/>
      <c r="C214" s="694"/>
      <c r="D214" s="694"/>
      <c r="E214" s="694"/>
      <c r="F214" s="694"/>
      <c r="G214" s="694"/>
      <c r="H214" s="694"/>
      <c r="I214" s="694"/>
      <c r="J214" s="694"/>
      <c r="K214" s="694"/>
      <c r="L214" s="694"/>
      <c r="M214" s="694"/>
      <c r="N214" s="694"/>
      <c r="O214" s="694"/>
      <c r="P214" s="694"/>
      <c r="Q214" s="694"/>
      <c r="R214" s="694"/>
      <c r="S214" s="694"/>
    </row>
    <row r="215" spans="1:19">
      <c r="A215" s="694"/>
      <c r="B215" s="694"/>
      <c r="C215" s="694"/>
      <c r="D215" s="694"/>
      <c r="E215" s="694"/>
      <c r="F215" s="694"/>
      <c r="G215" s="694"/>
      <c r="H215" s="694"/>
      <c r="I215" s="694"/>
      <c r="J215" s="694"/>
      <c r="K215" s="694"/>
      <c r="L215" s="694"/>
      <c r="M215" s="694"/>
      <c r="N215" s="694"/>
      <c r="O215" s="694"/>
      <c r="P215" s="694"/>
      <c r="Q215" s="694"/>
      <c r="R215" s="694"/>
      <c r="S215" s="694"/>
    </row>
    <row r="216" spans="1:19">
      <c r="A216" s="694"/>
      <c r="B216" s="694"/>
      <c r="C216" s="694"/>
      <c r="D216" s="694"/>
      <c r="E216" s="694"/>
      <c r="F216" s="694"/>
      <c r="G216" s="694"/>
      <c r="H216" s="694"/>
      <c r="I216" s="694"/>
      <c r="J216" s="694"/>
      <c r="K216" s="694"/>
      <c r="L216" s="694"/>
      <c r="M216" s="694"/>
      <c r="N216" s="694"/>
      <c r="O216" s="694"/>
      <c r="P216" s="694"/>
      <c r="Q216" s="694"/>
      <c r="R216" s="694"/>
      <c r="S216" s="694"/>
    </row>
    <row r="217" spans="1:19">
      <c r="A217" s="694"/>
      <c r="B217" s="694"/>
      <c r="C217" s="694"/>
      <c r="D217" s="694"/>
      <c r="E217" s="694"/>
      <c r="F217" s="694"/>
      <c r="G217" s="694"/>
      <c r="H217" s="694"/>
      <c r="I217" s="694"/>
      <c r="J217" s="694"/>
      <c r="K217" s="694"/>
      <c r="L217" s="694"/>
      <c r="M217" s="694"/>
      <c r="N217" s="694"/>
      <c r="O217" s="694"/>
      <c r="P217" s="694"/>
      <c r="Q217" s="694"/>
      <c r="R217" s="694"/>
      <c r="S217" s="694"/>
    </row>
    <row r="218" spans="1:19">
      <c r="A218" s="694"/>
      <c r="B218" s="694"/>
      <c r="C218" s="694"/>
      <c r="D218" s="694"/>
      <c r="E218" s="694"/>
      <c r="F218" s="694"/>
      <c r="G218" s="694"/>
      <c r="H218" s="694"/>
      <c r="I218" s="694"/>
      <c r="J218" s="694"/>
      <c r="K218" s="694"/>
      <c r="L218" s="694"/>
      <c r="M218" s="694"/>
      <c r="N218" s="694"/>
      <c r="O218" s="694"/>
      <c r="P218" s="694"/>
      <c r="Q218" s="694"/>
      <c r="R218" s="694"/>
      <c r="S218" s="694"/>
    </row>
    <row r="219" spans="1:19">
      <c r="A219" s="694"/>
      <c r="B219" s="694"/>
      <c r="C219" s="694"/>
      <c r="D219" s="694"/>
      <c r="E219" s="694"/>
      <c r="F219" s="694"/>
      <c r="G219" s="694"/>
      <c r="H219" s="694"/>
      <c r="I219" s="694"/>
      <c r="J219" s="694"/>
      <c r="K219" s="694"/>
      <c r="L219" s="694"/>
      <c r="M219" s="694"/>
      <c r="N219" s="694"/>
      <c r="O219" s="694"/>
      <c r="P219" s="694"/>
      <c r="Q219" s="694"/>
      <c r="R219" s="694"/>
      <c r="S219" s="694"/>
    </row>
    <row r="220" spans="1:19">
      <c r="A220" s="694"/>
      <c r="B220" s="694"/>
      <c r="C220" s="694"/>
      <c r="D220" s="694"/>
      <c r="E220" s="694"/>
      <c r="F220" s="694"/>
      <c r="G220" s="694"/>
      <c r="H220" s="694"/>
      <c r="I220" s="694"/>
      <c r="J220" s="694"/>
      <c r="K220" s="694"/>
      <c r="L220" s="694"/>
      <c r="M220" s="694"/>
      <c r="N220" s="694"/>
      <c r="O220" s="694"/>
      <c r="P220" s="694"/>
      <c r="Q220" s="694"/>
      <c r="R220" s="694"/>
      <c r="S220" s="694"/>
    </row>
    <row r="221" spans="1:19">
      <c r="A221" s="694"/>
      <c r="B221" s="694"/>
      <c r="C221" s="694"/>
      <c r="D221" s="694"/>
      <c r="E221" s="694"/>
      <c r="F221" s="694"/>
      <c r="G221" s="694"/>
      <c r="H221" s="694"/>
      <c r="I221" s="694"/>
      <c r="J221" s="694"/>
      <c r="K221" s="694"/>
      <c r="L221" s="694"/>
      <c r="M221" s="694"/>
      <c r="N221" s="694"/>
      <c r="O221" s="694"/>
      <c r="P221" s="694"/>
      <c r="Q221" s="694"/>
      <c r="R221" s="694"/>
      <c r="S221" s="694"/>
    </row>
    <row r="222" spans="1:19">
      <c r="A222" s="694"/>
      <c r="B222" s="694"/>
      <c r="C222" s="694"/>
      <c r="D222" s="694"/>
      <c r="E222" s="694"/>
      <c r="F222" s="694"/>
      <c r="G222" s="694"/>
      <c r="H222" s="694"/>
      <c r="I222" s="694"/>
      <c r="J222" s="694"/>
      <c r="K222" s="694"/>
      <c r="L222" s="694"/>
      <c r="M222" s="694"/>
      <c r="N222" s="694"/>
      <c r="O222" s="694"/>
      <c r="P222" s="694"/>
      <c r="Q222" s="694"/>
      <c r="R222" s="694"/>
      <c r="S222" s="694"/>
    </row>
    <row r="223" spans="1:19">
      <c r="A223" s="694"/>
      <c r="B223" s="694"/>
      <c r="C223" s="694"/>
      <c r="D223" s="694"/>
      <c r="E223" s="694"/>
      <c r="F223" s="694"/>
      <c r="G223" s="694"/>
      <c r="H223" s="694"/>
      <c r="I223" s="694"/>
      <c r="J223" s="694"/>
      <c r="K223" s="694"/>
      <c r="L223" s="694"/>
      <c r="M223" s="694"/>
      <c r="N223" s="694"/>
      <c r="O223" s="694"/>
      <c r="P223" s="694"/>
      <c r="Q223" s="694"/>
      <c r="R223" s="694"/>
      <c r="S223" s="694"/>
    </row>
    <row r="224" spans="1:19">
      <c r="A224" s="694"/>
      <c r="B224" s="694"/>
      <c r="C224" s="694"/>
      <c r="D224" s="694"/>
      <c r="E224" s="694"/>
      <c r="F224" s="694"/>
      <c r="G224" s="694"/>
      <c r="H224" s="694"/>
      <c r="I224" s="694"/>
      <c r="J224" s="694"/>
      <c r="K224" s="694"/>
      <c r="L224" s="694"/>
      <c r="M224" s="694"/>
      <c r="N224" s="694"/>
      <c r="O224" s="694"/>
      <c r="P224" s="694"/>
      <c r="Q224" s="694"/>
      <c r="R224" s="694"/>
      <c r="S224" s="694"/>
    </row>
    <row r="225" spans="1:19">
      <c r="A225" s="694"/>
      <c r="B225" s="694"/>
      <c r="C225" s="694"/>
      <c r="D225" s="694"/>
      <c r="E225" s="694"/>
      <c r="F225" s="694"/>
      <c r="G225" s="694"/>
      <c r="H225" s="694"/>
      <c r="I225" s="694"/>
      <c r="J225" s="694"/>
      <c r="K225" s="694"/>
      <c r="L225" s="694"/>
      <c r="M225" s="694"/>
      <c r="N225" s="694"/>
      <c r="O225" s="694"/>
      <c r="P225" s="694"/>
      <c r="Q225" s="694"/>
      <c r="R225" s="694"/>
      <c r="S225" s="694"/>
    </row>
    <row r="226" spans="1:19">
      <c r="A226" s="694"/>
      <c r="B226" s="694"/>
      <c r="C226" s="694"/>
      <c r="D226" s="694"/>
      <c r="E226" s="694"/>
      <c r="F226" s="694"/>
      <c r="G226" s="694"/>
      <c r="H226" s="694"/>
      <c r="I226" s="694"/>
      <c r="J226" s="694"/>
      <c r="K226" s="694"/>
      <c r="L226" s="694"/>
      <c r="M226" s="694"/>
      <c r="N226" s="694"/>
      <c r="O226" s="694"/>
      <c r="P226" s="694"/>
      <c r="Q226" s="694"/>
      <c r="R226" s="694"/>
      <c r="S226" s="694"/>
    </row>
    <row r="227" spans="1:19">
      <c r="A227" s="694"/>
      <c r="B227" s="694"/>
      <c r="C227" s="694"/>
      <c r="D227" s="694"/>
      <c r="E227" s="694"/>
      <c r="F227" s="694"/>
      <c r="G227" s="694"/>
      <c r="H227" s="694"/>
      <c r="I227" s="694"/>
      <c r="J227" s="694"/>
      <c r="K227" s="694"/>
      <c r="L227" s="694"/>
      <c r="M227" s="694"/>
      <c r="N227" s="694"/>
      <c r="O227" s="694"/>
      <c r="P227" s="694"/>
      <c r="Q227" s="694"/>
      <c r="R227" s="694"/>
      <c r="S227" s="694"/>
    </row>
  </sheetData>
  <phoneticPr fontId="0" type="noConversion"/>
  <printOptions horizontalCentered="1" verticalCentered="1"/>
  <pageMargins left="0.25" right="0.25" top="0.25" bottom="0.25" header="0" footer="0"/>
  <pageSetup scale="76" fitToWidth="3" pageOrder="overThenDown" orientation="portrait" horizontalDpi="300" verticalDpi="300" r:id="rId1"/>
  <headerFooter alignWithMargins="0"/>
  <colBreaks count="2" manualBreakCount="2">
    <brk id="5" max="56" man="1"/>
    <brk id="13" max="56" man="1"/>
  </colBreaks>
</worksheet>
</file>

<file path=xl/worksheets/sheet56.xml><?xml version="1.0" encoding="utf-8"?>
<worksheet xmlns="http://schemas.openxmlformats.org/spreadsheetml/2006/main" xmlns:r="http://schemas.openxmlformats.org/officeDocument/2006/relationships">
  <sheetPr transitionEvaluation="1" codeName="Sheet56">
    <tabColor rgb="FF00B050"/>
  </sheetPr>
  <dimension ref="A1:M122"/>
  <sheetViews>
    <sheetView defaultGridColor="0" view="pageBreakPreview" colorId="22" zoomScale="60" zoomScaleNormal="100" workbookViewId="0">
      <selection activeCell="F6" sqref="F6"/>
    </sheetView>
  </sheetViews>
  <sheetFormatPr defaultColWidth="9.6640625" defaultRowHeight="15"/>
  <cols>
    <col min="1" max="1" width="4.6640625" style="694" customWidth="1"/>
    <col min="2" max="2" width="22.6640625" style="694" customWidth="1"/>
    <col min="3" max="3" width="13.33203125" style="694" customWidth="1"/>
    <col min="4" max="4" width="12.6640625" style="694" customWidth="1"/>
    <col min="5" max="5" width="15" style="694" customWidth="1"/>
    <col min="6" max="6" width="17.21875" style="694" customWidth="1"/>
    <col min="7" max="7" width="12.6640625" style="694" customWidth="1"/>
    <col min="8" max="8" width="15.6640625" style="694" customWidth="1"/>
    <col min="9" max="16384" width="9.6640625" style="694"/>
  </cols>
  <sheetData>
    <row r="1" spans="1:8">
      <c r="A1" s="922" t="s">
        <v>446</v>
      </c>
      <c r="B1" s="923"/>
      <c r="C1" s="730"/>
      <c r="D1" s="1189" t="s">
        <v>429</v>
      </c>
      <c r="E1" s="730"/>
      <c r="F1" s="1189" t="s">
        <v>448</v>
      </c>
      <c r="G1" s="1189" t="s">
        <v>449</v>
      </c>
      <c r="H1" s="1252"/>
    </row>
    <row r="2" spans="1:8">
      <c r="A2" s="695" t="str">
        <f>'Data Sheet'!$C$25</f>
        <v xml:space="preserve">KeySpan Gas East Corp./D/B/A National Grid </v>
      </c>
      <c r="B2" s="95"/>
      <c r="C2" s="432"/>
      <c r="D2" s="1173" t="s">
        <v>3378</v>
      </c>
      <c r="E2" s="432"/>
      <c r="F2" s="1173" t="s">
        <v>450</v>
      </c>
      <c r="G2" s="1173"/>
      <c r="H2" s="791"/>
    </row>
    <row r="3" spans="1:8" ht="15" customHeight="1">
      <c r="A3" s="695"/>
      <c r="B3" s="95"/>
      <c r="C3" s="432"/>
      <c r="D3" s="1173" t="s">
        <v>3379</v>
      </c>
      <c r="E3" s="95"/>
      <c r="F3" s="1253" t="str">
        <f>'Data Sheet'!$C$40</f>
        <v>September 30, 2014</v>
      </c>
      <c r="G3" s="1254" t="str">
        <f>'Data Sheet'!$C$38</f>
        <v>December 31, 2013</v>
      </c>
      <c r="H3" s="755"/>
    </row>
    <row r="4" spans="1:8" ht="15" customHeight="1">
      <c r="A4" s="1255"/>
      <c r="B4" s="1256"/>
      <c r="C4" s="1256"/>
      <c r="D4" s="1256"/>
      <c r="E4" s="1256"/>
      <c r="F4" s="1256"/>
      <c r="G4" s="1256"/>
      <c r="H4" s="1257"/>
    </row>
    <row r="5" spans="1:8">
      <c r="A5" s="1196" t="s">
        <v>3182</v>
      </c>
      <c r="B5" s="789"/>
      <c r="C5" s="764"/>
      <c r="D5" s="789"/>
      <c r="E5" s="789"/>
      <c r="F5" s="789"/>
      <c r="G5" s="789"/>
      <c r="H5" s="1166"/>
    </row>
    <row r="6" spans="1:8">
      <c r="A6" s="1196" t="s">
        <v>4372</v>
      </c>
      <c r="B6" s="789"/>
      <c r="C6" s="764"/>
      <c r="D6" s="789"/>
      <c r="E6" s="789"/>
      <c r="F6" s="789"/>
      <c r="G6" s="789"/>
      <c r="H6" s="1166"/>
    </row>
    <row r="7" spans="1:8">
      <c r="A7" s="1192"/>
      <c r="B7" s="1020"/>
      <c r="C7" s="1020"/>
      <c r="D7" s="1020"/>
      <c r="E7" s="1020"/>
      <c r="F7" s="1020"/>
      <c r="G7" s="1020"/>
      <c r="H7" s="875"/>
    </row>
    <row r="8" spans="1:8">
      <c r="A8" s="1197" t="s">
        <v>602</v>
      </c>
      <c r="B8" s="1258" t="s">
        <v>3183</v>
      </c>
      <c r="C8" s="844"/>
      <c r="D8" s="844"/>
      <c r="E8" s="844"/>
      <c r="F8" s="844"/>
      <c r="G8" s="844"/>
      <c r="H8" s="845"/>
    </row>
    <row r="9" spans="1:8">
      <c r="A9" s="843"/>
      <c r="B9" s="1258" t="s">
        <v>3184</v>
      </c>
      <c r="C9" s="844"/>
      <c r="D9" s="844"/>
      <c r="E9" s="844"/>
      <c r="F9" s="844"/>
      <c r="G9" s="844"/>
      <c r="H9" s="845"/>
    </row>
    <row r="10" spans="1:8">
      <c r="A10" s="1197" t="s">
        <v>832</v>
      </c>
      <c r="B10" s="1258" t="s">
        <v>2296</v>
      </c>
      <c r="C10" s="844"/>
      <c r="D10" s="844"/>
      <c r="E10" s="844"/>
      <c r="F10" s="844"/>
      <c r="G10" s="844"/>
      <c r="H10" s="845"/>
    </row>
    <row r="11" spans="1:8">
      <c r="A11" s="843"/>
      <c r="B11" s="1258" t="s">
        <v>1829</v>
      </c>
      <c r="C11" s="844"/>
      <c r="D11" s="844"/>
      <c r="E11" s="844"/>
      <c r="F11" s="844"/>
      <c r="G11" s="844"/>
      <c r="H11" s="845"/>
    </row>
    <row r="12" spans="1:8">
      <c r="A12" s="843"/>
      <c r="B12" s="1258" t="s">
        <v>1830</v>
      </c>
      <c r="C12" s="844"/>
      <c r="D12" s="844"/>
      <c r="E12" s="844"/>
      <c r="F12" s="844"/>
      <c r="G12" s="844"/>
      <c r="H12" s="845"/>
    </row>
    <row r="13" spans="1:8">
      <c r="A13" s="1197" t="s">
        <v>833</v>
      </c>
      <c r="B13" s="1258" t="s">
        <v>1831</v>
      </c>
      <c r="C13" s="844"/>
      <c r="D13" s="844"/>
      <c r="E13" s="844"/>
      <c r="F13" s="844"/>
      <c r="G13" s="844"/>
      <c r="H13" s="845"/>
    </row>
    <row r="14" spans="1:8">
      <c r="A14" s="843"/>
      <c r="B14" s="1258" t="s">
        <v>1832</v>
      </c>
      <c r="C14" s="844"/>
      <c r="D14" s="844"/>
      <c r="E14" s="844"/>
      <c r="F14" s="844"/>
      <c r="G14" s="844"/>
      <c r="H14" s="845"/>
    </row>
    <row r="15" spans="1:8">
      <c r="A15" s="1197" t="s">
        <v>1164</v>
      </c>
      <c r="B15" s="1258" t="s">
        <v>1833</v>
      </c>
      <c r="C15" s="844"/>
      <c r="D15" s="844"/>
      <c r="E15" s="844"/>
      <c r="F15" s="844"/>
      <c r="G15" s="844"/>
      <c r="H15" s="845"/>
    </row>
    <row r="16" spans="1:8">
      <c r="A16" s="1197" t="s">
        <v>1170</v>
      </c>
      <c r="B16" s="1258" t="s">
        <v>1834</v>
      </c>
      <c r="C16" s="844"/>
      <c r="D16" s="844"/>
      <c r="E16" s="844"/>
      <c r="F16" s="844"/>
      <c r="G16" s="844"/>
      <c r="H16" s="845"/>
    </row>
    <row r="17" spans="1:8">
      <c r="A17" s="843"/>
      <c r="B17" s="1258" t="s">
        <v>1835</v>
      </c>
      <c r="C17" s="844"/>
      <c r="D17" s="844"/>
      <c r="E17" s="844"/>
      <c r="F17" s="844"/>
      <c r="G17" s="844"/>
      <c r="H17" s="845"/>
    </row>
    <row r="18" spans="1:8">
      <c r="A18" s="843"/>
      <c r="B18" s="1258" t="s">
        <v>1836</v>
      </c>
      <c r="C18" s="844"/>
      <c r="D18" s="844"/>
      <c r="E18" s="844"/>
      <c r="F18" s="844"/>
      <c r="G18" s="844"/>
      <c r="H18" s="845"/>
    </row>
    <row r="19" spans="1:8">
      <c r="A19" s="843"/>
      <c r="B19" s="1258" t="s">
        <v>1837</v>
      </c>
      <c r="C19" s="844"/>
      <c r="D19" s="844"/>
      <c r="E19" s="844"/>
      <c r="F19" s="844"/>
      <c r="G19" s="844"/>
      <c r="H19" s="845"/>
    </row>
    <row r="20" spans="1:8">
      <c r="A20" s="843"/>
      <c r="B20" s="1258" t="s">
        <v>2942</v>
      </c>
      <c r="C20" s="844"/>
      <c r="D20" s="844"/>
      <c r="E20" s="844"/>
      <c r="F20" s="844"/>
      <c r="G20" s="844"/>
      <c r="H20" s="845"/>
    </row>
    <row r="21" spans="1:8">
      <c r="A21" s="843"/>
      <c r="B21" s="1258" t="s">
        <v>2943</v>
      </c>
      <c r="C21" s="844"/>
      <c r="D21" s="844"/>
      <c r="E21" s="844"/>
      <c r="F21" s="844"/>
      <c r="G21" s="844"/>
      <c r="H21" s="845"/>
    </row>
    <row r="22" spans="1:8">
      <c r="A22" s="1197" t="s">
        <v>1004</v>
      </c>
      <c r="B22" s="1258" t="s">
        <v>2563</v>
      </c>
      <c r="C22" s="844"/>
      <c r="D22" s="844"/>
      <c r="E22" s="844"/>
      <c r="F22" s="844"/>
      <c r="G22" s="844"/>
      <c r="H22" s="845"/>
    </row>
    <row r="23" spans="1:8">
      <c r="A23" s="843"/>
      <c r="B23" s="1258" t="s">
        <v>2367</v>
      </c>
      <c r="C23" s="844"/>
      <c r="D23" s="844"/>
      <c r="E23" s="844"/>
      <c r="F23" s="844"/>
      <c r="G23" s="844"/>
      <c r="H23" s="845"/>
    </row>
    <row r="24" spans="1:8">
      <c r="A24" s="843"/>
      <c r="B24" s="1258" t="s">
        <v>1087</v>
      </c>
      <c r="C24" s="844"/>
      <c r="D24" s="844"/>
      <c r="E24" s="844"/>
      <c r="F24" s="844"/>
      <c r="G24" s="844"/>
      <c r="H24" s="845"/>
    </row>
    <row r="25" spans="1:8">
      <c r="A25" s="843"/>
      <c r="B25" s="1258" t="s">
        <v>1088</v>
      </c>
      <c r="C25" s="844"/>
      <c r="D25" s="844"/>
      <c r="E25" s="844"/>
      <c r="F25" s="844"/>
      <c r="G25" s="844"/>
      <c r="H25" s="845"/>
    </row>
    <row r="26" spans="1:8">
      <c r="A26" s="1197" t="s">
        <v>1010</v>
      </c>
      <c r="B26" s="1258" t="s">
        <v>415</v>
      </c>
      <c r="C26" s="844"/>
      <c r="D26" s="844"/>
      <c r="E26" s="844"/>
      <c r="F26" s="844"/>
      <c r="G26" s="844"/>
      <c r="H26" s="845"/>
    </row>
    <row r="27" spans="1:8">
      <c r="A27" s="1259"/>
      <c r="B27" s="1260"/>
      <c r="C27" s="1261"/>
      <c r="D27" s="1260"/>
      <c r="E27" s="1261"/>
      <c r="F27" s="1261"/>
      <c r="G27" s="1261"/>
      <c r="H27" s="1262"/>
    </row>
    <row r="28" spans="1:8">
      <c r="A28" s="1263"/>
      <c r="B28" s="1264"/>
      <c r="C28" s="844" t="s">
        <v>1089</v>
      </c>
      <c r="D28" s="1264"/>
      <c r="E28" s="1005" t="s">
        <v>1090</v>
      </c>
      <c r="F28" s="1005"/>
      <c r="G28" s="1005"/>
      <c r="H28" s="1006"/>
    </row>
    <row r="29" spans="1:8">
      <c r="A29" s="1263"/>
      <c r="B29" s="1265" t="s">
        <v>1091</v>
      </c>
      <c r="C29" s="867"/>
      <c r="D29" s="1266"/>
      <c r="E29" s="867"/>
      <c r="F29" s="867"/>
      <c r="G29" s="867"/>
      <c r="H29" s="1267"/>
    </row>
    <row r="30" spans="1:8">
      <c r="A30" s="1263"/>
      <c r="B30" s="1265" t="s">
        <v>1092</v>
      </c>
      <c r="C30" s="1265" t="s">
        <v>4313</v>
      </c>
      <c r="D30" s="1265" t="s">
        <v>4313</v>
      </c>
      <c r="E30" s="1264" t="s">
        <v>4314</v>
      </c>
      <c r="F30" s="1265" t="s">
        <v>4315</v>
      </c>
      <c r="G30" s="1268" t="s">
        <v>4316</v>
      </c>
      <c r="H30" s="1269" t="s">
        <v>1093</v>
      </c>
    </row>
    <row r="31" spans="1:8">
      <c r="A31" s="1270" t="s">
        <v>339</v>
      </c>
      <c r="B31" s="1265" t="s">
        <v>3157</v>
      </c>
      <c r="C31" s="1265" t="s">
        <v>3160</v>
      </c>
      <c r="D31" s="1265" t="s">
        <v>4357</v>
      </c>
      <c r="E31" s="1265" t="s">
        <v>4325</v>
      </c>
      <c r="F31" s="1265" t="s">
        <v>4325</v>
      </c>
      <c r="G31" s="1268" t="s">
        <v>1094</v>
      </c>
      <c r="H31" s="1271" t="s">
        <v>1095</v>
      </c>
    </row>
    <row r="32" spans="1:8">
      <c r="A32" s="1272" t="s">
        <v>342</v>
      </c>
      <c r="B32" s="1273" t="s">
        <v>2004</v>
      </c>
      <c r="C32" s="1273" t="s">
        <v>2005</v>
      </c>
      <c r="D32" s="1273" t="s">
        <v>2006</v>
      </c>
      <c r="E32" s="1273" t="s">
        <v>2007</v>
      </c>
      <c r="F32" s="1273" t="s">
        <v>959</v>
      </c>
      <c r="G32" s="1274" t="s">
        <v>1096</v>
      </c>
      <c r="H32" s="1275" t="s">
        <v>961</v>
      </c>
    </row>
    <row r="33" spans="1:13">
      <c r="A33" s="1276">
        <v>1</v>
      </c>
      <c r="B33" s="1193"/>
      <c r="C33" s="1277"/>
      <c r="D33" s="1277"/>
      <c r="E33" s="1278"/>
      <c r="F33" s="1278"/>
      <c r="G33" s="906"/>
      <c r="H33" s="1279">
        <f t="shared" ref="H33:H47" si="0">SUM(E33:G33)</f>
        <v>0</v>
      </c>
    </row>
    <row r="34" spans="1:13">
      <c r="A34" s="1276">
        <v>2</v>
      </c>
      <c r="B34" s="1280"/>
      <c r="C34" s="1277"/>
      <c r="D34" s="1277"/>
      <c r="E34" s="1277"/>
      <c r="F34" s="1277"/>
      <c r="G34" s="1019"/>
      <c r="H34" s="1281">
        <f t="shared" si="0"/>
        <v>0</v>
      </c>
    </row>
    <row r="35" spans="1:13">
      <c r="A35" s="1276">
        <v>3</v>
      </c>
      <c r="B35" s="1193"/>
      <c r="C35" s="1277"/>
      <c r="D35" s="1277"/>
      <c r="E35" s="1277"/>
      <c r="F35" s="1277"/>
      <c r="G35" s="1019"/>
      <c r="H35" s="1281">
        <f t="shared" si="0"/>
        <v>0</v>
      </c>
    </row>
    <row r="36" spans="1:13">
      <c r="A36" s="1276">
        <v>4</v>
      </c>
      <c r="B36" s="1193"/>
      <c r="C36" s="1277"/>
      <c r="D36" s="1277"/>
      <c r="E36" s="1277"/>
      <c r="F36" s="1277"/>
      <c r="G36" s="1019"/>
      <c r="H36" s="1281">
        <f t="shared" si="0"/>
        <v>0</v>
      </c>
    </row>
    <row r="37" spans="1:13">
      <c r="A37" s="1276">
        <v>5</v>
      </c>
      <c r="B37" s="1193"/>
      <c r="C37" s="1277"/>
      <c r="D37" s="1277"/>
      <c r="E37" s="1277"/>
      <c r="F37" s="1277"/>
      <c r="G37" s="1019"/>
      <c r="H37" s="1281">
        <f t="shared" si="0"/>
        <v>0</v>
      </c>
      <c r="M37" s="96"/>
    </row>
    <row r="38" spans="1:13">
      <c r="A38" s="1276">
        <v>6</v>
      </c>
      <c r="B38" s="1193"/>
      <c r="C38" s="1277"/>
      <c r="D38" s="1277"/>
      <c r="E38" s="1277"/>
      <c r="F38" s="1277"/>
      <c r="G38" s="1019"/>
      <c r="H38" s="1281">
        <f t="shared" si="0"/>
        <v>0</v>
      </c>
    </row>
    <row r="39" spans="1:13">
      <c r="A39" s="1276">
        <v>7</v>
      </c>
      <c r="B39" s="1193"/>
      <c r="C39" s="1277"/>
      <c r="D39" s="1277"/>
      <c r="E39" s="1277"/>
      <c r="F39" s="1277"/>
      <c r="G39" s="1019"/>
      <c r="H39" s="1281">
        <f t="shared" si="0"/>
        <v>0</v>
      </c>
    </row>
    <row r="40" spans="1:13">
      <c r="A40" s="1276">
        <v>8</v>
      </c>
      <c r="B40" s="1193"/>
      <c r="C40" s="1277"/>
      <c r="D40" s="1277"/>
      <c r="E40" s="1277"/>
      <c r="F40" s="1277"/>
      <c r="G40" s="1019"/>
      <c r="H40" s="1281">
        <f t="shared" si="0"/>
        <v>0</v>
      </c>
    </row>
    <row r="41" spans="1:13">
      <c r="A41" s="1276">
        <v>9</v>
      </c>
      <c r="B41" s="1193"/>
      <c r="C41" s="1277"/>
      <c r="D41" s="1277"/>
      <c r="E41" s="1277"/>
      <c r="F41" s="1277"/>
      <c r="G41" s="1019"/>
      <c r="H41" s="1281">
        <f t="shared" si="0"/>
        <v>0</v>
      </c>
    </row>
    <row r="42" spans="1:13">
      <c r="A42" s="1276">
        <v>10</v>
      </c>
      <c r="B42" s="1193"/>
      <c r="C42" s="1277"/>
      <c r="D42" s="1277"/>
      <c r="E42" s="1277"/>
      <c r="F42" s="1277"/>
      <c r="G42" s="1019"/>
      <c r="H42" s="1281">
        <f t="shared" si="0"/>
        <v>0</v>
      </c>
    </row>
    <row r="43" spans="1:13">
      <c r="A43" s="1276">
        <v>11</v>
      </c>
      <c r="B43" s="1193"/>
      <c r="C43" s="1277"/>
      <c r="D43" s="1277"/>
      <c r="E43" s="1277"/>
      <c r="F43" s="1277"/>
      <c r="G43" s="1019"/>
      <c r="H43" s="1281">
        <f t="shared" si="0"/>
        <v>0</v>
      </c>
    </row>
    <row r="44" spans="1:13">
      <c r="A44" s="1276">
        <v>12</v>
      </c>
      <c r="B44" s="1193"/>
      <c r="C44" s="1277"/>
      <c r="D44" s="1277"/>
      <c r="E44" s="1277"/>
      <c r="F44" s="1277"/>
      <c r="G44" s="1019"/>
      <c r="H44" s="1281">
        <f t="shared" si="0"/>
        <v>0</v>
      </c>
    </row>
    <row r="45" spans="1:13">
      <c r="A45" s="1276">
        <v>13</v>
      </c>
      <c r="B45" s="1193"/>
      <c r="C45" s="1277"/>
      <c r="D45" s="1277"/>
      <c r="E45" s="1277"/>
      <c r="F45" s="1277"/>
      <c r="G45" s="1019"/>
      <c r="H45" s="1281">
        <f t="shared" si="0"/>
        <v>0</v>
      </c>
    </row>
    <row r="46" spans="1:13">
      <c r="A46" s="1276">
        <v>14</v>
      </c>
      <c r="B46" s="1193"/>
      <c r="C46" s="1277"/>
      <c r="D46" s="1277"/>
      <c r="E46" s="1277"/>
      <c r="F46" s="1277"/>
      <c r="G46" s="1019"/>
      <c r="H46" s="1281">
        <f t="shared" si="0"/>
        <v>0</v>
      </c>
    </row>
    <row r="47" spans="1:13">
      <c r="A47" s="1276">
        <v>15</v>
      </c>
      <c r="B47" s="1193" t="s">
        <v>1584</v>
      </c>
      <c r="C47" s="1277"/>
      <c r="D47" s="1277"/>
      <c r="E47" s="1277"/>
      <c r="F47" s="1277"/>
      <c r="G47" s="1019"/>
      <c r="H47" s="1281">
        <f t="shared" si="0"/>
        <v>0</v>
      </c>
    </row>
    <row r="48" spans="1:13">
      <c r="A48" s="1276">
        <v>16</v>
      </c>
      <c r="B48" s="1282" t="s">
        <v>2312</v>
      </c>
      <c r="C48" s="1277">
        <f t="shared" ref="C48:H48" si="1">SUM(C33:C47)</f>
        <v>0</v>
      </c>
      <c r="D48" s="1277">
        <f t="shared" si="1"/>
        <v>0</v>
      </c>
      <c r="E48" s="1278">
        <f t="shared" si="1"/>
        <v>0</v>
      </c>
      <c r="F48" s="1278">
        <f t="shared" si="1"/>
        <v>0</v>
      </c>
      <c r="G48" s="1278">
        <f t="shared" si="1"/>
        <v>0</v>
      </c>
      <c r="H48" s="884">
        <f t="shared" si="1"/>
        <v>0</v>
      </c>
    </row>
    <row r="49" spans="1:8">
      <c r="A49" s="1283"/>
      <c r="B49" s="1284"/>
      <c r="C49" s="1284"/>
      <c r="D49" s="1284"/>
      <c r="E49" s="1284"/>
      <c r="F49" s="1284"/>
      <c r="G49" s="1284"/>
      <c r="H49" s="1285"/>
    </row>
    <row r="50" spans="1:8">
      <c r="A50" s="735"/>
      <c r="B50" s="432"/>
      <c r="C50" s="432"/>
      <c r="D50" s="432"/>
      <c r="E50" s="432"/>
      <c r="F50" s="432"/>
      <c r="G50" s="432"/>
      <c r="H50" s="746"/>
    </row>
    <row r="51" spans="1:8">
      <c r="A51" s="735"/>
      <c r="B51" s="432"/>
      <c r="C51" s="432"/>
      <c r="D51" s="432"/>
      <c r="E51" s="432"/>
      <c r="F51" s="432"/>
      <c r="G51" s="432"/>
      <c r="H51" s="746"/>
    </row>
    <row r="52" spans="1:8">
      <c r="A52" s="735"/>
      <c r="B52" s="432"/>
      <c r="C52" s="432"/>
      <c r="D52" s="432"/>
      <c r="E52" s="432"/>
      <c r="F52" s="432"/>
      <c r="G52" s="432"/>
      <c r="H52" s="746"/>
    </row>
    <row r="53" spans="1:8">
      <c r="A53" s="735"/>
      <c r="B53" s="432"/>
      <c r="C53" s="432"/>
      <c r="D53" s="432"/>
      <c r="E53" s="432"/>
      <c r="F53" s="432"/>
      <c r="G53" s="432"/>
      <c r="H53" s="746"/>
    </row>
    <row r="54" spans="1:8">
      <c r="A54" s="735"/>
      <c r="B54" s="432"/>
      <c r="C54" s="432"/>
      <c r="D54" s="432"/>
      <c r="E54" s="432"/>
      <c r="F54" s="432"/>
      <c r="G54" s="432"/>
      <c r="H54" s="746"/>
    </row>
    <row r="55" spans="1:8" ht="15.75" thickBot="1">
      <c r="A55" s="738"/>
      <c r="B55" s="739"/>
      <c r="C55" s="739"/>
      <c r="D55" s="739"/>
      <c r="E55" s="739"/>
      <c r="F55" s="739"/>
      <c r="G55" s="739"/>
      <c r="H55" s="761"/>
    </row>
    <row r="57" spans="1:8">
      <c r="A57" s="95" t="s">
        <v>4327</v>
      </c>
      <c r="E57" s="931"/>
      <c r="F57" s="789"/>
      <c r="G57" s="1026"/>
      <c r="H57" s="789" t="s">
        <v>1097</v>
      </c>
    </row>
    <row r="58" spans="1:8">
      <c r="A58" s="789" t="s">
        <v>1098</v>
      </c>
      <c r="B58" s="764"/>
      <c r="C58" s="1286"/>
      <c r="D58" s="1286"/>
      <c r="E58" s="1286"/>
      <c r="F58" s="764"/>
      <c r="G58" s="764"/>
      <c r="H58" s="764"/>
    </row>
    <row r="59" spans="1:8" ht="15.75">
      <c r="A59" s="788" t="s">
        <v>1464</v>
      </c>
      <c r="B59" s="764"/>
      <c r="C59" s="1286"/>
      <c r="D59" s="1286"/>
      <c r="E59" s="1286"/>
      <c r="F59" s="764"/>
      <c r="G59" s="764"/>
      <c r="H59" s="764"/>
    </row>
    <row r="61" spans="1:8" ht="16.5" thickBot="1">
      <c r="A61" s="809" t="str">
        <f>'Data Sheet'!$C$25</f>
        <v xml:space="preserve">KeySpan Gas East Corp./D/B/A National Grid </v>
      </c>
      <c r="B61" s="432"/>
      <c r="C61" s="432"/>
      <c r="D61" s="432"/>
      <c r="E61" s="432"/>
      <c r="F61" s="858" t="str">
        <f>'Data Sheet'!$C$40</f>
        <v>September 30, 2014</v>
      </c>
      <c r="G61" s="694" t="str">
        <f>'Data Sheet'!$C$38</f>
        <v>December 31, 2013</v>
      </c>
    </row>
    <row r="62" spans="1:8">
      <c r="A62" s="922"/>
      <c r="B62" s="923"/>
      <c r="C62" s="923"/>
      <c r="D62" s="923"/>
      <c r="E62" s="923"/>
      <c r="F62" s="923"/>
      <c r="G62" s="923"/>
      <c r="H62" s="1252"/>
    </row>
    <row r="63" spans="1:8">
      <c r="A63" s="1196" t="s">
        <v>3182</v>
      </c>
      <c r="B63" s="789"/>
      <c r="C63" s="764"/>
      <c r="D63" s="789"/>
      <c r="E63" s="789"/>
      <c r="F63" s="789"/>
      <c r="G63" s="789"/>
      <c r="H63" s="1166"/>
    </row>
    <row r="64" spans="1:8">
      <c r="A64" s="1196" t="s">
        <v>4372</v>
      </c>
      <c r="B64" s="789"/>
      <c r="C64" s="764"/>
      <c r="D64" s="789"/>
      <c r="E64" s="789"/>
      <c r="F64" s="789"/>
      <c r="G64" s="789"/>
      <c r="H64" s="1166"/>
    </row>
    <row r="65" spans="1:8">
      <c r="A65" s="1192"/>
      <c r="B65" s="1020"/>
      <c r="C65" s="1020"/>
      <c r="D65" s="1020"/>
      <c r="E65" s="1020"/>
      <c r="F65" s="1020"/>
      <c r="G65" s="1020"/>
      <c r="H65" s="875"/>
    </row>
    <row r="66" spans="1:8">
      <c r="A66" s="1287"/>
      <c r="B66" s="1288"/>
      <c r="C66" s="1256"/>
      <c r="D66" s="1288"/>
      <c r="E66" s="1256"/>
      <c r="F66" s="1256"/>
      <c r="G66" s="1256"/>
      <c r="H66" s="1257"/>
    </row>
    <row r="67" spans="1:8">
      <c r="A67" s="1289"/>
      <c r="B67" s="1167"/>
      <c r="C67" s="95" t="s">
        <v>1089</v>
      </c>
      <c r="D67" s="1167"/>
      <c r="E67" s="789" t="s">
        <v>1090</v>
      </c>
      <c r="F67" s="789"/>
      <c r="G67" s="789"/>
      <c r="H67" s="1166"/>
    </row>
    <row r="68" spans="1:8">
      <c r="A68" s="1289"/>
      <c r="B68" s="1290" t="s">
        <v>1091</v>
      </c>
      <c r="C68" s="1020"/>
      <c r="D68" s="1193"/>
      <c r="E68" s="1020"/>
      <c r="F68" s="1020"/>
      <c r="G68" s="1020"/>
      <c r="H68" s="875"/>
    </row>
    <row r="69" spans="1:8">
      <c r="A69" s="1289"/>
      <c r="B69" s="1290" t="s">
        <v>1092</v>
      </c>
      <c r="C69" s="1290" t="s">
        <v>4313</v>
      </c>
      <c r="D69" s="1290" t="s">
        <v>4313</v>
      </c>
      <c r="E69" s="1167" t="s">
        <v>4314</v>
      </c>
      <c r="F69" s="1290" t="s">
        <v>4315</v>
      </c>
      <c r="G69" s="931" t="s">
        <v>4316</v>
      </c>
      <c r="H69" s="1174" t="s">
        <v>1093</v>
      </c>
    </row>
    <row r="70" spans="1:8">
      <c r="A70" s="1291" t="s">
        <v>339</v>
      </c>
      <c r="B70" s="1290" t="s">
        <v>3157</v>
      </c>
      <c r="C70" s="1290" t="s">
        <v>3160</v>
      </c>
      <c r="D70" s="1290" t="s">
        <v>4357</v>
      </c>
      <c r="E70" s="1290" t="s">
        <v>4325</v>
      </c>
      <c r="F70" s="1290" t="s">
        <v>4325</v>
      </c>
      <c r="G70" s="931" t="s">
        <v>1094</v>
      </c>
      <c r="H70" s="1292" t="s">
        <v>1095</v>
      </c>
    </row>
    <row r="71" spans="1:8">
      <c r="A71" s="1276" t="s">
        <v>342</v>
      </c>
      <c r="B71" s="1282" t="s">
        <v>2004</v>
      </c>
      <c r="C71" s="1282" t="s">
        <v>2005</v>
      </c>
      <c r="D71" s="1282" t="s">
        <v>2006</v>
      </c>
      <c r="E71" s="1282" t="s">
        <v>2007</v>
      </c>
      <c r="F71" s="1282" t="s">
        <v>959</v>
      </c>
      <c r="G71" s="1201" t="s">
        <v>1096</v>
      </c>
      <c r="H71" s="936" t="s">
        <v>961</v>
      </c>
    </row>
    <row r="72" spans="1:8">
      <c r="A72" s="1276">
        <v>1</v>
      </c>
      <c r="B72" s="1193"/>
      <c r="C72" s="1277"/>
      <c r="D72" s="1277"/>
      <c r="E72" s="1277"/>
      <c r="F72" s="1277"/>
      <c r="G72" s="1019"/>
      <c r="H72" s="1281">
        <f t="shared" ref="H72:H119" si="2">SUM(E72:G72)</f>
        <v>0</v>
      </c>
    </row>
    <row r="73" spans="1:8">
      <c r="A73" s="1276">
        <v>2</v>
      </c>
      <c r="B73" s="1280"/>
      <c r="C73" s="1277"/>
      <c r="D73" s="1277"/>
      <c r="E73" s="1277"/>
      <c r="F73" s="1277"/>
      <c r="G73" s="1019"/>
      <c r="H73" s="1281">
        <f t="shared" si="2"/>
        <v>0</v>
      </c>
    </row>
    <row r="74" spans="1:8">
      <c r="A74" s="1276">
        <v>3</v>
      </c>
      <c r="B74" s="1193"/>
      <c r="C74" s="1277"/>
      <c r="D74" s="1277"/>
      <c r="E74" s="1277"/>
      <c r="F74" s="1277"/>
      <c r="G74" s="1019"/>
      <c r="H74" s="1281">
        <f t="shared" si="2"/>
        <v>0</v>
      </c>
    </row>
    <row r="75" spans="1:8">
      <c r="A75" s="1276">
        <v>4</v>
      </c>
      <c r="B75" s="1193"/>
      <c r="C75" s="1277"/>
      <c r="D75" s="1277"/>
      <c r="E75" s="1277"/>
      <c r="F75" s="1277"/>
      <c r="G75" s="1019"/>
      <c r="H75" s="1281">
        <f t="shared" si="2"/>
        <v>0</v>
      </c>
    </row>
    <row r="76" spans="1:8">
      <c r="A76" s="1276">
        <v>5</v>
      </c>
      <c r="B76" s="1193"/>
      <c r="C76" s="1277"/>
      <c r="D76" s="1277"/>
      <c r="E76" s="1277"/>
      <c r="F76" s="1277"/>
      <c r="G76" s="1019"/>
      <c r="H76" s="1281">
        <f t="shared" si="2"/>
        <v>0</v>
      </c>
    </row>
    <row r="77" spans="1:8">
      <c r="A77" s="1276">
        <v>6</v>
      </c>
      <c r="B77" s="1193"/>
      <c r="C77" s="1277"/>
      <c r="D77" s="1277"/>
      <c r="E77" s="1277"/>
      <c r="F77" s="1277"/>
      <c r="G77" s="1019"/>
      <c r="H77" s="1281">
        <f t="shared" si="2"/>
        <v>0</v>
      </c>
    </row>
    <row r="78" spans="1:8">
      <c r="A78" s="1276">
        <v>7</v>
      </c>
      <c r="B78" s="1193"/>
      <c r="C78" s="1277"/>
      <c r="D78" s="1277"/>
      <c r="E78" s="1277"/>
      <c r="F78" s="1277"/>
      <c r="G78" s="1019"/>
      <c r="H78" s="1281">
        <f t="shared" si="2"/>
        <v>0</v>
      </c>
    </row>
    <row r="79" spans="1:8">
      <c r="A79" s="1276">
        <v>8</v>
      </c>
      <c r="B79" s="1193"/>
      <c r="C79" s="1277"/>
      <c r="D79" s="1277"/>
      <c r="E79" s="1277"/>
      <c r="F79" s="1277"/>
      <c r="G79" s="1019"/>
      <c r="H79" s="1281">
        <f t="shared" si="2"/>
        <v>0</v>
      </c>
    </row>
    <row r="80" spans="1:8">
      <c r="A80" s="1276">
        <v>9</v>
      </c>
      <c r="B80" s="1193"/>
      <c r="C80" s="1277"/>
      <c r="D80" s="1277"/>
      <c r="E80" s="1277"/>
      <c r="F80" s="1277"/>
      <c r="G80" s="1019"/>
      <c r="H80" s="1281">
        <f t="shared" si="2"/>
        <v>0</v>
      </c>
    </row>
    <row r="81" spans="1:8">
      <c r="A81" s="1276">
        <v>10</v>
      </c>
      <c r="B81" s="1193"/>
      <c r="C81" s="1277"/>
      <c r="D81" s="1277"/>
      <c r="E81" s="1277"/>
      <c r="F81" s="1277"/>
      <c r="G81" s="1019"/>
      <c r="H81" s="1281">
        <f t="shared" si="2"/>
        <v>0</v>
      </c>
    </row>
    <row r="82" spans="1:8">
      <c r="A82" s="1276">
        <v>11</v>
      </c>
      <c r="B82" s="1193"/>
      <c r="C82" s="1277"/>
      <c r="D82" s="1277"/>
      <c r="E82" s="1277"/>
      <c r="F82" s="1277"/>
      <c r="G82" s="1019"/>
      <c r="H82" s="1281">
        <f t="shared" si="2"/>
        <v>0</v>
      </c>
    </row>
    <row r="83" spans="1:8">
      <c r="A83" s="1276">
        <v>12</v>
      </c>
      <c r="B83" s="1193"/>
      <c r="C83" s="1277"/>
      <c r="D83" s="1277"/>
      <c r="E83" s="1277"/>
      <c r="F83" s="1277"/>
      <c r="G83" s="1019"/>
      <c r="H83" s="1281">
        <f t="shared" si="2"/>
        <v>0</v>
      </c>
    </row>
    <row r="84" spans="1:8">
      <c r="A84" s="1276">
        <v>13</v>
      </c>
      <c r="B84" s="1193"/>
      <c r="C84" s="1277"/>
      <c r="D84" s="1277"/>
      <c r="E84" s="1277"/>
      <c r="F84" s="1277"/>
      <c r="G84" s="1019"/>
      <c r="H84" s="1281">
        <f t="shared" si="2"/>
        <v>0</v>
      </c>
    </row>
    <row r="85" spans="1:8">
      <c r="A85" s="1276">
        <v>14</v>
      </c>
      <c r="B85" s="1193"/>
      <c r="C85" s="1277"/>
      <c r="D85" s="1277"/>
      <c r="E85" s="1277"/>
      <c r="F85" s="1277"/>
      <c r="G85" s="1019"/>
      <c r="H85" s="1281">
        <f t="shared" si="2"/>
        <v>0</v>
      </c>
    </row>
    <row r="86" spans="1:8">
      <c r="A86" s="1276">
        <v>15</v>
      </c>
      <c r="B86" s="1193"/>
      <c r="C86" s="1277"/>
      <c r="D86" s="1277"/>
      <c r="E86" s="1277"/>
      <c r="F86" s="1277"/>
      <c r="G86" s="1019"/>
      <c r="H86" s="1281">
        <f t="shared" si="2"/>
        <v>0</v>
      </c>
    </row>
    <row r="87" spans="1:8">
      <c r="A87" s="1276">
        <v>16</v>
      </c>
      <c r="B87" s="1193"/>
      <c r="C87" s="1277"/>
      <c r="D87" s="1277"/>
      <c r="E87" s="1277"/>
      <c r="F87" s="1277"/>
      <c r="G87" s="1019"/>
      <c r="H87" s="1281">
        <f t="shared" si="2"/>
        <v>0</v>
      </c>
    </row>
    <row r="88" spans="1:8">
      <c r="A88" s="1276">
        <v>17</v>
      </c>
      <c r="B88" s="1193"/>
      <c r="C88" s="1277"/>
      <c r="D88" s="1277"/>
      <c r="E88" s="1277"/>
      <c r="F88" s="1277"/>
      <c r="G88" s="1019"/>
      <c r="H88" s="1281">
        <f t="shared" si="2"/>
        <v>0</v>
      </c>
    </row>
    <row r="89" spans="1:8">
      <c r="A89" s="1276">
        <v>18</v>
      </c>
      <c r="B89" s="1193"/>
      <c r="C89" s="1277"/>
      <c r="D89" s="1277"/>
      <c r="E89" s="1277"/>
      <c r="F89" s="1277"/>
      <c r="G89" s="1019"/>
      <c r="H89" s="1281">
        <f t="shared" si="2"/>
        <v>0</v>
      </c>
    </row>
    <row r="90" spans="1:8">
      <c r="A90" s="1276">
        <v>19</v>
      </c>
      <c r="B90" s="1193"/>
      <c r="C90" s="1277"/>
      <c r="D90" s="1277"/>
      <c r="E90" s="1277"/>
      <c r="F90" s="1277"/>
      <c r="G90" s="1019"/>
      <c r="H90" s="1281">
        <f t="shared" si="2"/>
        <v>0</v>
      </c>
    </row>
    <row r="91" spans="1:8">
      <c r="A91" s="1276">
        <v>20</v>
      </c>
      <c r="B91" s="1193"/>
      <c r="C91" s="1277"/>
      <c r="D91" s="1277"/>
      <c r="E91" s="1277"/>
      <c r="F91" s="1277"/>
      <c r="G91" s="1019"/>
      <c r="H91" s="1281">
        <f t="shared" si="2"/>
        <v>0</v>
      </c>
    </row>
    <row r="92" spans="1:8">
      <c r="A92" s="1276">
        <v>21</v>
      </c>
      <c r="B92" s="1193"/>
      <c r="C92" s="1277"/>
      <c r="D92" s="1277"/>
      <c r="E92" s="1277"/>
      <c r="F92" s="1277"/>
      <c r="G92" s="1019"/>
      <c r="H92" s="1281">
        <f t="shared" si="2"/>
        <v>0</v>
      </c>
    </row>
    <row r="93" spans="1:8">
      <c r="A93" s="1276">
        <v>22</v>
      </c>
      <c r="B93" s="1193"/>
      <c r="C93" s="1277"/>
      <c r="D93" s="1277"/>
      <c r="E93" s="1277"/>
      <c r="F93" s="1277"/>
      <c r="G93" s="1019"/>
      <c r="H93" s="1281">
        <f t="shared" si="2"/>
        <v>0</v>
      </c>
    </row>
    <row r="94" spans="1:8">
      <c r="A94" s="1276">
        <v>23</v>
      </c>
      <c r="B94" s="1193"/>
      <c r="C94" s="1277"/>
      <c r="D94" s="1277"/>
      <c r="E94" s="1277"/>
      <c r="F94" s="1277"/>
      <c r="G94" s="1019"/>
      <c r="H94" s="1281">
        <f t="shared" si="2"/>
        <v>0</v>
      </c>
    </row>
    <row r="95" spans="1:8">
      <c r="A95" s="1276">
        <v>24</v>
      </c>
      <c r="B95" s="1193"/>
      <c r="C95" s="1277"/>
      <c r="D95" s="1277"/>
      <c r="E95" s="1277"/>
      <c r="F95" s="1277"/>
      <c r="G95" s="1019"/>
      <c r="H95" s="1281">
        <f t="shared" si="2"/>
        <v>0</v>
      </c>
    </row>
    <row r="96" spans="1:8">
      <c r="A96" s="1276">
        <v>25</v>
      </c>
      <c r="B96" s="1193"/>
      <c r="C96" s="1277"/>
      <c r="D96" s="1277"/>
      <c r="E96" s="1277"/>
      <c r="F96" s="1277"/>
      <c r="G96" s="1019"/>
      <c r="H96" s="1281">
        <f t="shared" si="2"/>
        <v>0</v>
      </c>
    </row>
    <row r="97" spans="1:8">
      <c r="A97" s="1276">
        <v>26</v>
      </c>
      <c r="B97" s="1193"/>
      <c r="C97" s="1277"/>
      <c r="D97" s="1277"/>
      <c r="E97" s="1277"/>
      <c r="F97" s="1277"/>
      <c r="G97" s="1019"/>
      <c r="H97" s="1281">
        <f t="shared" si="2"/>
        <v>0</v>
      </c>
    </row>
    <row r="98" spans="1:8">
      <c r="A98" s="1276">
        <v>27</v>
      </c>
      <c r="B98" s="1193"/>
      <c r="C98" s="1277"/>
      <c r="D98" s="1277"/>
      <c r="E98" s="1277"/>
      <c r="F98" s="1277"/>
      <c r="G98" s="1019"/>
      <c r="H98" s="1281">
        <f t="shared" si="2"/>
        <v>0</v>
      </c>
    </row>
    <row r="99" spans="1:8">
      <c r="A99" s="1276">
        <v>28</v>
      </c>
      <c r="B99" s="1193"/>
      <c r="C99" s="1277"/>
      <c r="D99" s="1277"/>
      <c r="E99" s="1277"/>
      <c r="F99" s="1277"/>
      <c r="G99" s="1019"/>
      <c r="H99" s="1281">
        <f t="shared" si="2"/>
        <v>0</v>
      </c>
    </row>
    <row r="100" spans="1:8">
      <c r="A100" s="1276">
        <v>29</v>
      </c>
      <c r="B100" s="1193"/>
      <c r="C100" s="1277"/>
      <c r="D100" s="1277"/>
      <c r="E100" s="1277"/>
      <c r="F100" s="1277"/>
      <c r="G100" s="1019"/>
      <c r="H100" s="1281">
        <f t="shared" si="2"/>
        <v>0</v>
      </c>
    </row>
    <row r="101" spans="1:8">
      <c r="A101" s="1276">
        <v>30</v>
      </c>
      <c r="B101" s="1193"/>
      <c r="C101" s="1277"/>
      <c r="D101" s="1277"/>
      <c r="E101" s="1277"/>
      <c r="F101" s="1277"/>
      <c r="G101" s="1019"/>
      <c r="H101" s="1281">
        <f t="shared" si="2"/>
        <v>0</v>
      </c>
    </row>
    <row r="102" spans="1:8">
      <c r="A102" s="1276">
        <v>31</v>
      </c>
      <c r="B102" s="1193"/>
      <c r="C102" s="1277"/>
      <c r="D102" s="1277"/>
      <c r="E102" s="1277"/>
      <c r="F102" s="1277"/>
      <c r="G102" s="1019"/>
      <c r="H102" s="1281">
        <f t="shared" si="2"/>
        <v>0</v>
      </c>
    </row>
    <row r="103" spans="1:8">
      <c r="A103" s="1276">
        <v>32</v>
      </c>
      <c r="B103" s="1193"/>
      <c r="C103" s="1277"/>
      <c r="D103" s="1277"/>
      <c r="E103" s="1277"/>
      <c r="F103" s="1277"/>
      <c r="G103" s="1019"/>
      <c r="H103" s="1281">
        <f t="shared" si="2"/>
        <v>0</v>
      </c>
    </row>
    <row r="104" spans="1:8">
      <c r="A104" s="1276">
        <v>33</v>
      </c>
      <c r="B104" s="1193"/>
      <c r="C104" s="1277"/>
      <c r="D104" s="1277"/>
      <c r="E104" s="1277"/>
      <c r="F104" s="1277"/>
      <c r="G104" s="1019"/>
      <c r="H104" s="1281">
        <f t="shared" si="2"/>
        <v>0</v>
      </c>
    </row>
    <row r="105" spans="1:8">
      <c r="A105" s="1276">
        <v>34</v>
      </c>
      <c r="B105" s="1193"/>
      <c r="C105" s="1277"/>
      <c r="D105" s="1277"/>
      <c r="E105" s="1277"/>
      <c r="F105" s="1277"/>
      <c r="G105" s="1019"/>
      <c r="H105" s="1281">
        <f t="shared" si="2"/>
        <v>0</v>
      </c>
    </row>
    <row r="106" spans="1:8">
      <c r="A106" s="1276">
        <v>35</v>
      </c>
      <c r="B106" s="1193"/>
      <c r="C106" s="1277"/>
      <c r="D106" s="1277"/>
      <c r="E106" s="1277"/>
      <c r="F106" s="1277"/>
      <c r="G106" s="1019"/>
      <c r="H106" s="1281">
        <f t="shared" si="2"/>
        <v>0</v>
      </c>
    </row>
    <row r="107" spans="1:8">
      <c r="A107" s="1276">
        <v>36</v>
      </c>
      <c r="B107" s="1193"/>
      <c r="C107" s="1277"/>
      <c r="D107" s="1277"/>
      <c r="E107" s="1277"/>
      <c r="F107" s="1277"/>
      <c r="G107" s="1019"/>
      <c r="H107" s="1281">
        <f t="shared" si="2"/>
        <v>0</v>
      </c>
    </row>
    <row r="108" spans="1:8">
      <c r="A108" s="1276">
        <v>37</v>
      </c>
      <c r="B108" s="1193"/>
      <c r="C108" s="1277"/>
      <c r="D108" s="1277"/>
      <c r="E108" s="1277"/>
      <c r="F108" s="1277"/>
      <c r="G108" s="1019"/>
      <c r="H108" s="1281">
        <f t="shared" si="2"/>
        <v>0</v>
      </c>
    </row>
    <row r="109" spans="1:8">
      <c r="A109" s="1276">
        <v>38</v>
      </c>
      <c r="B109" s="1193"/>
      <c r="C109" s="1277"/>
      <c r="D109" s="1277"/>
      <c r="E109" s="1277"/>
      <c r="F109" s="1277"/>
      <c r="G109" s="1019"/>
      <c r="H109" s="1281">
        <f t="shared" si="2"/>
        <v>0</v>
      </c>
    </row>
    <row r="110" spans="1:8">
      <c r="A110" s="1276">
        <v>39</v>
      </c>
      <c r="B110" s="1193"/>
      <c r="C110" s="1277"/>
      <c r="D110" s="1277"/>
      <c r="E110" s="1277"/>
      <c r="F110" s="1277"/>
      <c r="G110" s="1019"/>
      <c r="H110" s="1281">
        <f t="shared" si="2"/>
        <v>0</v>
      </c>
    </row>
    <row r="111" spans="1:8">
      <c r="A111" s="1276">
        <v>40</v>
      </c>
      <c r="B111" s="1193"/>
      <c r="C111" s="1277"/>
      <c r="D111" s="1277"/>
      <c r="E111" s="1277"/>
      <c r="F111" s="1277"/>
      <c r="G111" s="1019"/>
      <c r="H111" s="1281">
        <f t="shared" si="2"/>
        <v>0</v>
      </c>
    </row>
    <row r="112" spans="1:8">
      <c r="A112" s="1276">
        <v>41</v>
      </c>
      <c r="B112" s="1193"/>
      <c r="C112" s="1277"/>
      <c r="D112" s="1277"/>
      <c r="E112" s="1277"/>
      <c r="F112" s="1277"/>
      <c r="G112" s="1019"/>
      <c r="H112" s="1281">
        <f t="shared" si="2"/>
        <v>0</v>
      </c>
    </row>
    <row r="113" spans="1:8">
      <c r="A113" s="1276">
        <v>42</v>
      </c>
      <c r="B113" s="1193"/>
      <c r="C113" s="1277"/>
      <c r="D113" s="1277"/>
      <c r="E113" s="1277"/>
      <c r="F113" s="1277"/>
      <c r="G113" s="1019"/>
      <c r="H113" s="1281">
        <f t="shared" si="2"/>
        <v>0</v>
      </c>
    </row>
    <row r="114" spans="1:8">
      <c r="A114" s="1276">
        <v>43</v>
      </c>
      <c r="B114" s="1193"/>
      <c r="C114" s="1277"/>
      <c r="D114" s="1277"/>
      <c r="E114" s="1277"/>
      <c r="F114" s="1277"/>
      <c r="G114" s="1019"/>
      <c r="H114" s="1281">
        <f t="shared" si="2"/>
        <v>0</v>
      </c>
    </row>
    <row r="115" spans="1:8">
      <c r="A115" s="1276">
        <v>44</v>
      </c>
      <c r="B115" s="1193"/>
      <c r="C115" s="1277"/>
      <c r="D115" s="1277"/>
      <c r="E115" s="1277"/>
      <c r="F115" s="1277"/>
      <c r="G115" s="1019"/>
      <c r="H115" s="1281">
        <f t="shared" si="2"/>
        <v>0</v>
      </c>
    </row>
    <row r="116" spans="1:8">
      <c r="A116" s="1276">
        <v>45</v>
      </c>
      <c r="B116" s="1193"/>
      <c r="C116" s="1277"/>
      <c r="D116" s="1277"/>
      <c r="E116" s="1277"/>
      <c r="F116" s="1277"/>
      <c r="G116" s="1019"/>
      <c r="H116" s="1281">
        <f t="shared" si="2"/>
        <v>0</v>
      </c>
    </row>
    <row r="117" spans="1:8">
      <c r="A117" s="1276">
        <v>46</v>
      </c>
      <c r="B117" s="1193"/>
      <c r="C117" s="1277"/>
      <c r="D117" s="1277"/>
      <c r="E117" s="1277"/>
      <c r="F117" s="1277"/>
      <c r="G117" s="1019"/>
      <c r="H117" s="1281">
        <f t="shared" si="2"/>
        <v>0</v>
      </c>
    </row>
    <row r="118" spans="1:8">
      <c r="A118" s="1276">
        <v>47</v>
      </c>
      <c r="B118" s="1193"/>
      <c r="C118" s="1277"/>
      <c r="D118" s="1277"/>
      <c r="E118" s="1277"/>
      <c r="F118" s="1277"/>
      <c r="G118" s="1019"/>
      <c r="H118" s="1281">
        <f t="shared" si="2"/>
        <v>0</v>
      </c>
    </row>
    <row r="119" spans="1:8">
      <c r="A119" s="1276">
        <v>48</v>
      </c>
      <c r="B119" s="1193"/>
      <c r="C119" s="1277"/>
      <c r="D119" s="1277"/>
      <c r="E119" s="1277"/>
      <c r="F119" s="1277"/>
      <c r="G119" s="1019"/>
      <c r="H119" s="1281">
        <f t="shared" si="2"/>
        <v>0</v>
      </c>
    </row>
    <row r="120" spans="1:8" ht="15.75" thickBot="1">
      <c r="A120" s="1293">
        <v>49</v>
      </c>
      <c r="B120" s="1294" t="s">
        <v>2312</v>
      </c>
      <c r="C120" s="1185">
        <f t="shared" ref="C120:H120" si="3">SUM(C72:C119)</f>
        <v>0</v>
      </c>
      <c r="D120" s="1185">
        <f t="shared" si="3"/>
        <v>0</v>
      </c>
      <c r="E120" s="1185">
        <f t="shared" si="3"/>
        <v>0</v>
      </c>
      <c r="F120" s="1185">
        <f t="shared" si="3"/>
        <v>0</v>
      </c>
      <c r="G120" s="1185">
        <f t="shared" si="3"/>
        <v>0</v>
      </c>
      <c r="H120" s="1187">
        <f t="shared" si="3"/>
        <v>0</v>
      </c>
    </row>
    <row r="121" spans="1:8">
      <c r="A121" s="95" t="str">
        <f>A57</f>
        <v>FERC FORM NO.1 (REVISED. 12-90) NYPSC Modified-96</v>
      </c>
    </row>
    <row r="122" spans="1:8">
      <c r="A122" s="789" t="s">
        <v>1099</v>
      </c>
      <c r="B122" s="764"/>
      <c r="C122" s="764"/>
      <c r="D122" s="764"/>
      <c r="E122" s="764"/>
      <c r="F122" s="764"/>
      <c r="G122" s="764"/>
      <c r="H122" s="764"/>
    </row>
  </sheetData>
  <phoneticPr fontId="0" type="noConversion"/>
  <printOptions horizontalCentered="1" verticalCentered="1"/>
  <pageMargins left="0.25" right="0" top="0" bottom="0" header="0" footer="0"/>
  <pageSetup scale="71" fitToHeight="2" orientation="portrait" horizontalDpi="300" verticalDpi="300" r:id="rId1"/>
  <headerFooter alignWithMargins="0"/>
  <rowBreaks count="1" manualBreakCount="1">
    <brk id="60" max="16383" man="1"/>
  </rowBreaks>
  <drawing r:id="rId2"/>
  <legacyDrawing r:id="rId3"/>
</worksheet>
</file>

<file path=xl/worksheets/sheet57.xml><?xml version="1.0" encoding="utf-8"?>
<worksheet xmlns="http://schemas.openxmlformats.org/spreadsheetml/2006/main" xmlns:r="http://schemas.openxmlformats.org/officeDocument/2006/relationships">
  <sheetPr transitionEvaluation="1" codeName="Sheet57">
    <tabColor rgb="FF00B050"/>
    <pageSetUpPr fitToPage="1"/>
  </sheetPr>
  <dimension ref="A1:H122"/>
  <sheetViews>
    <sheetView defaultGridColor="0" view="pageBreakPreview" colorId="22" zoomScale="90" zoomScaleNormal="80" zoomScaleSheetLayoutView="90" workbookViewId="0">
      <selection activeCell="F11" sqref="F11"/>
    </sheetView>
  </sheetViews>
  <sheetFormatPr defaultColWidth="9.6640625" defaultRowHeight="15"/>
  <cols>
    <col min="1" max="1" width="4.6640625" style="193" customWidth="1"/>
    <col min="2" max="2" width="1.6640625" style="193" customWidth="1"/>
    <col min="3" max="3" width="47.6640625" style="193" customWidth="1"/>
    <col min="4" max="4" width="22.6640625" style="193" customWidth="1"/>
    <col min="5" max="5" width="16.109375" style="193" customWidth="1"/>
    <col min="6" max="6" width="17.44140625" style="193" bestFit="1" customWidth="1"/>
    <col min="7" max="7" width="14.33203125" style="193" bestFit="1" customWidth="1"/>
    <col min="8" max="16384" width="9.6640625" style="193"/>
  </cols>
  <sheetData>
    <row r="1" spans="1:6">
      <c r="A1" s="399" t="s">
        <v>446</v>
      </c>
      <c r="B1" s="400"/>
      <c r="C1" s="400"/>
      <c r="D1" s="1214" t="s">
        <v>429</v>
      </c>
      <c r="E1" s="402" t="s">
        <v>448</v>
      </c>
      <c r="F1" s="1107" t="s">
        <v>449</v>
      </c>
    </row>
    <row r="2" spans="1:6">
      <c r="A2" s="417" t="s">
        <v>3553</v>
      </c>
      <c r="B2" s="330"/>
      <c r="C2" s="330"/>
      <c r="D2" s="405" t="s">
        <v>90</v>
      </c>
      <c r="E2" s="406" t="s">
        <v>450</v>
      </c>
      <c r="F2" s="1141"/>
    </row>
    <row r="3" spans="1:6" ht="15" customHeight="1">
      <c r="A3" s="1215"/>
      <c r="B3" s="1216"/>
      <c r="C3" s="1216"/>
      <c r="D3" s="1217" t="s">
        <v>3379</v>
      </c>
      <c r="E3" s="1218" t="s">
        <v>4662</v>
      </c>
      <c r="F3" s="1069" t="s">
        <v>4660</v>
      </c>
    </row>
    <row r="4" spans="1:6" ht="15" customHeight="1">
      <c r="A4" s="1219" t="s">
        <v>1100</v>
      </c>
      <c r="B4" s="1220"/>
      <c r="C4" s="1220"/>
      <c r="D4" s="1220"/>
      <c r="E4" s="1220"/>
      <c r="F4" s="1221"/>
    </row>
    <row r="5" spans="1:6">
      <c r="A5" s="1222"/>
      <c r="B5" s="332"/>
      <c r="C5" s="332"/>
      <c r="D5" s="332"/>
      <c r="E5" s="332"/>
      <c r="F5" s="1223"/>
    </row>
    <row r="6" spans="1:6">
      <c r="A6" s="1224" t="s">
        <v>339</v>
      </c>
      <c r="B6" s="332"/>
      <c r="C6" s="415" t="s">
        <v>2169</v>
      </c>
      <c r="D6" s="1225"/>
      <c r="E6" s="1225"/>
      <c r="F6" s="1226" t="s">
        <v>3820</v>
      </c>
    </row>
    <row r="7" spans="1:6">
      <c r="A7" s="1227" t="s">
        <v>342</v>
      </c>
      <c r="B7" s="1216"/>
      <c r="C7" s="423" t="s">
        <v>2004</v>
      </c>
      <c r="D7" s="1220"/>
      <c r="E7" s="1220"/>
      <c r="F7" s="1228" t="s">
        <v>2005</v>
      </c>
    </row>
    <row r="8" spans="1:6">
      <c r="A8" s="1229">
        <v>1</v>
      </c>
      <c r="B8" s="1216"/>
      <c r="C8" s="1216" t="s">
        <v>1101</v>
      </c>
      <c r="D8" s="1216"/>
      <c r="E8" s="1216"/>
      <c r="F8" s="1230"/>
    </row>
    <row r="9" spans="1:6">
      <c r="A9" s="1229">
        <v>2</v>
      </c>
      <c r="B9" s="1216"/>
      <c r="C9" s="1216" t="s">
        <v>1102</v>
      </c>
      <c r="D9" s="1216"/>
      <c r="E9" s="1216"/>
      <c r="F9" s="353"/>
    </row>
    <row r="10" spans="1:6">
      <c r="A10" s="1229">
        <v>3</v>
      </c>
      <c r="B10" s="1216"/>
      <c r="C10" s="1216" t="s">
        <v>1536</v>
      </c>
      <c r="D10" s="1216"/>
      <c r="E10" s="1216"/>
      <c r="F10" s="353"/>
    </row>
    <row r="11" spans="1:6">
      <c r="A11" s="1222">
        <v>4</v>
      </c>
      <c r="B11" s="332"/>
      <c r="C11" s="332" t="s">
        <v>1537</v>
      </c>
      <c r="D11" s="332"/>
      <c r="E11" s="332"/>
      <c r="F11" s="317"/>
    </row>
    <row r="12" spans="1:6">
      <c r="A12" s="1229"/>
      <c r="B12" s="1216"/>
      <c r="C12" s="1216" t="s">
        <v>1538</v>
      </c>
      <c r="D12" s="1216"/>
      <c r="E12" s="1216"/>
      <c r="F12" s="353"/>
    </row>
    <row r="13" spans="1:6">
      <c r="A13" s="1222">
        <v>5</v>
      </c>
      <c r="B13" s="332"/>
      <c r="C13" s="332" t="s">
        <v>1539</v>
      </c>
      <c r="D13" s="332"/>
      <c r="E13" s="332"/>
      <c r="F13" s="317"/>
    </row>
    <row r="14" spans="1:6">
      <c r="A14" s="1222"/>
      <c r="B14" s="332"/>
      <c r="C14" s="332" t="s">
        <v>1540</v>
      </c>
      <c r="D14" s="332"/>
      <c r="E14" s="332"/>
      <c r="F14" s="317"/>
    </row>
    <row r="15" spans="1:6">
      <c r="A15" s="1229"/>
      <c r="B15" s="1216"/>
      <c r="C15" s="1216" t="s">
        <v>1541</v>
      </c>
      <c r="D15" s="1216"/>
      <c r="E15" s="1216"/>
      <c r="F15" s="353"/>
    </row>
    <row r="16" spans="1:6">
      <c r="A16" s="1222">
        <v>6</v>
      </c>
      <c r="B16" s="426" t="s">
        <v>1989</v>
      </c>
      <c r="C16" s="332"/>
      <c r="D16" s="332"/>
      <c r="E16" s="330"/>
      <c r="F16" s="1231"/>
    </row>
    <row r="17" spans="1:6">
      <c r="A17" s="1222">
        <f t="shared" ref="A17:A58" si="0">A16+1</f>
        <v>7</v>
      </c>
      <c r="B17" s="332"/>
      <c r="C17" s="332" t="s">
        <v>4655</v>
      </c>
      <c r="D17" s="332"/>
      <c r="E17" s="332"/>
      <c r="F17" s="287"/>
    </row>
    <row r="18" spans="1:6">
      <c r="A18" s="1222">
        <f t="shared" si="0"/>
        <v>8</v>
      </c>
      <c r="B18" s="332"/>
      <c r="C18" s="332"/>
      <c r="D18" s="332"/>
      <c r="E18" s="332"/>
      <c r="F18" s="1144"/>
    </row>
    <row r="19" spans="1:6">
      <c r="A19" s="1222">
        <f t="shared" si="0"/>
        <v>9</v>
      </c>
      <c r="B19" s="332"/>
      <c r="C19" s="332"/>
      <c r="D19" s="332"/>
      <c r="E19" s="332"/>
      <c r="F19" s="1144"/>
    </row>
    <row r="20" spans="1:6">
      <c r="A20" s="1222">
        <f t="shared" si="0"/>
        <v>10</v>
      </c>
      <c r="B20" s="332"/>
      <c r="C20" s="332"/>
      <c r="D20" s="332"/>
      <c r="E20" s="332"/>
      <c r="F20" s="1144"/>
    </row>
    <row r="21" spans="1:6">
      <c r="A21" s="1222">
        <f t="shared" si="0"/>
        <v>11</v>
      </c>
      <c r="B21" s="332"/>
      <c r="C21" s="332"/>
      <c r="D21" s="332"/>
      <c r="E21" s="332"/>
      <c r="F21" s="1144"/>
    </row>
    <row r="22" spans="1:6">
      <c r="A22" s="1222">
        <f t="shared" si="0"/>
        <v>12</v>
      </c>
      <c r="B22" s="332"/>
      <c r="C22" s="332"/>
      <c r="D22" s="332"/>
      <c r="E22" s="332"/>
      <c r="F22" s="1144"/>
    </row>
    <row r="23" spans="1:6">
      <c r="A23" s="1222">
        <f t="shared" si="0"/>
        <v>13</v>
      </c>
      <c r="B23" s="332"/>
      <c r="C23" s="332"/>
      <c r="D23" s="332"/>
      <c r="E23" s="332"/>
      <c r="F23" s="1144"/>
    </row>
    <row r="24" spans="1:6">
      <c r="A24" s="1222">
        <f t="shared" si="0"/>
        <v>14</v>
      </c>
      <c r="B24" s="332"/>
      <c r="C24" s="332"/>
      <c r="D24" s="332"/>
      <c r="E24" s="332"/>
      <c r="F24" s="1144"/>
    </row>
    <row r="25" spans="1:6">
      <c r="A25" s="1222">
        <f t="shared" si="0"/>
        <v>15</v>
      </c>
      <c r="B25" s="332"/>
      <c r="C25" s="332"/>
      <c r="D25" s="332"/>
      <c r="E25" s="332"/>
      <c r="F25" s="1144"/>
    </row>
    <row r="26" spans="1:6">
      <c r="A26" s="1222">
        <f t="shared" si="0"/>
        <v>16</v>
      </c>
      <c r="B26" s="332"/>
      <c r="C26" s="332"/>
      <c r="D26" s="332"/>
      <c r="E26" s="332"/>
      <c r="F26" s="1144"/>
    </row>
    <row r="27" spans="1:6">
      <c r="A27" s="1222">
        <f t="shared" si="0"/>
        <v>17</v>
      </c>
      <c r="B27" s="332"/>
      <c r="C27" s="332"/>
      <c r="D27" s="332"/>
      <c r="E27" s="332"/>
      <c r="F27" s="1144"/>
    </row>
    <row r="28" spans="1:6">
      <c r="A28" s="1222">
        <f t="shared" si="0"/>
        <v>18</v>
      </c>
      <c r="B28" s="332"/>
      <c r="C28" s="332"/>
      <c r="D28" s="332"/>
      <c r="E28" s="332"/>
      <c r="F28" s="1144"/>
    </row>
    <row r="29" spans="1:6">
      <c r="A29" s="1222">
        <f t="shared" si="0"/>
        <v>19</v>
      </c>
      <c r="B29" s="332"/>
      <c r="C29" s="332"/>
      <c r="D29" s="332"/>
      <c r="E29" s="332"/>
      <c r="F29" s="1144"/>
    </row>
    <row r="30" spans="1:6">
      <c r="A30" s="1222">
        <f t="shared" si="0"/>
        <v>20</v>
      </c>
      <c r="B30" s="332"/>
      <c r="C30" s="332"/>
      <c r="D30" s="332"/>
      <c r="E30" s="332"/>
      <c r="F30" s="1144"/>
    </row>
    <row r="31" spans="1:6">
      <c r="A31" s="1222">
        <f t="shared" si="0"/>
        <v>21</v>
      </c>
      <c r="B31" s="332"/>
      <c r="C31" s="332"/>
      <c r="D31" s="332"/>
      <c r="E31" s="332"/>
      <c r="F31" s="1144"/>
    </row>
    <row r="32" spans="1:6">
      <c r="A32" s="1222">
        <f t="shared" si="0"/>
        <v>22</v>
      </c>
      <c r="B32" s="332"/>
      <c r="C32" s="332"/>
      <c r="D32" s="332"/>
      <c r="E32" s="332"/>
      <c r="F32" s="1144"/>
    </row>
    <row r="33" spans="1:6">
      <c r="A33" s="1222">
        <f t="shared" si="0"/>
        <v>23</v>
      </c>
      <c r="B33" s="332"/>
      <c r="C33" s="332"/>
      <c r="D33" s="332"/>
      <c r="E33" s="332"/>
      <c r="F33" s="1144"/>
    </row>
    <row r="34" spans="1:6">
      <c r="A34" s="1222">
        <f t="shared" si="0"/>
        <v>24</v>
      </c>
      <c r="B34" s="332"/>
      <c r="C34" s="332"/>
      <c r="D34" s="332" t="s">
        <v>1585</v>
      </c>
      <c r="E34" s="330"/>
      <c r="F34" s="336">
        <f>SUM(F16:F33)</f>
        <v>0</v>
      </c>
    </row>
    <row r="35" spans="1:6">
      <c r="A35" s="1222">
        <f t="shared" si="0"/>
        <v>25</v>
      </c>
      <c r="B35" s="426" t="s">
        <v>2311</v>
      </c>
      <c r="C35" s="332"/>
      <c r="D35" s="332"/>
      <c r="E35" s="330"/>
      <c r="F35" s="1144"/>
    </row>
    <row r="36" spans="1:6">
      <c r="A36" s="1222">
        <f t="shared" si="0"/>
        <v>26</v>
      </c>
      <c r="B36" s="332"/>
      <c r="C36" s="332" t="s">
        <v>4656</v>
      </c>
      <c r="D36" s="332"/>
      <c r="E36" s="332"/>
      <c r="F36" s="1144">
        <v>323049.32999998902</v>
      </c>
    </row>
    <row r="37" spans="1:6">
      <c r="A37" s="1222">
        <f t="shared" si="0"/>
        <v>27</v>
      </c>
      <c r="B37" s="332"/>
      <c r="C37" s="332" t="s">
        <v>4657</v>
      </c>
      <c r="D37" s="332"/>
      <c r="E37" s="332"/>
      <c r="F37" s="1144">
        <v>66328.359999999957</v>
      </c>
    </row>
    <row r="38" spans="1:6">
      <c r="A38" s="1222">
        <f t="shared" si="0"/>
        <v>28</v>
      </c>
      <c r="B38" s="332"/>
      <c r="C38" s="332" t="s">
        <v>1838</v>
      </c>
      <c r="D38" s="332"/>
      <c r="E38" s="332"/>
      <c r="F38" s="1144">
        <v>592899.85173487011</v>
      </c>
    </row>
    <row r="39" spans="1:6">
      <c r="A39" s="1222">
        <f t="shared" si="0"/>
        <v>29</v>
      </c>
      <c r="B39" s="332"/>
      <c r="C39" s="332"/>
      <c r="D39" s="332"/>
      <c r="E39" s="332"/>
      <c r="F39" s="1144"/>
    </row>
    <row r="40" spans="1:6">
      <c r="A40" s="1222">
        <f t="shared" si="0"/>
        <v>30</v>
      </c>
      <c r="B40" s="332"/>
      <c r="C40" s="332"/>
      <c r="D40" s="332"/>
      <c r="E40" s="332"/>
      <c r="F40" s="1144"/>
    </row>
    <row r="41" spans="1:6">
      <c r="A41" s="1222">
        <f t="shared" si="0"/>
        <v>31</v>
      </c>
      <c r="B41" s="332"/>
      <c r="C41" s="332"/>
      <c r="D41" s="332"/>
      <c r="E41" s="332"/>
      <c r="F41" s="571"/>
    </row>
    <row r="42" spans="1:6">
      <c r="A42" s="1222">
        <f t="shared" si="0"/>
        <v>32</v>
      </c>
      <c r="B42" s="332"/>
      <c r="C42" s="332"/>
      <c r="D42" s="332"/>
      <c r="E42" s="332"/>
      <c r="F42" s="571"/>
    </row>
    <row r="43" spans="1:6">
      <c r="A43" s="1222">
        <f t="shared" si="0"/>
        <v>33</v>
      </c>
      <c r="B43" s="332"/>
      <c r="C43" s="332"/>
      <c r="D43" s="332"/>
      <c r="E43" s="332"/>
      <c r="F43" s="1144"/>
    </row>
    <row r="44" spans="1:6">
      <c r="A44" s="1222">
        <f t="shared" si="0"/>
        <v>34</v>
      </c>
      <c r="B44" s="332"/>
      <c r="C44" s="332"/>
      <c r="D44" s="332"/>
      <c r="E44" s="332"/>
      <c r="F44" s="1144"/>
    </row>
    <row r="45" spans="1:6">
      <c r="A45" s="1222">
        <f t="shared" si="0"/>
        <v>35</v>
      </c>
      <c r="B45" s="332"/>
      <c r="C45" s="332"/>
      <c r="D45" s="332"/>
      <c r="E45" s="332"/>
      <c r="F45" s="1144"/>
    </row>
    <row r="46" spans="1:6">
      <c r="A46" s="1222">
        <f t="shared" si="0"/>
        <v>36</v>
      </c>
      <c r="B46" s="332"/>
      <c r="C46" s="332"/>
      <c r="D46" s="332"/>
      <c r="E46" s="332"/>
      <c r="F46" s="1144"/>
    </row>
    <row r="47" spans="1:6">
      <c r="A47" s="1222">
        <f t="shared" si="0"/>
        <v>37</v>
      </c>
      <c r="B47" s="332"/>
      <c r="C47" s="332"/>
      <c r="D47" s="332"/>
      <c r="E47" s="332"/>
      <c r="F47" s="336">
        <f>SUM(F35:F46)</f>
        <v>982277.54173485911</v>
      </c>
    </row>
    <row r="48" spans="1:6">
      <c r="A48" s="1222">
        <f t="shared" si="0"/>
        <v>38</v>
      </c>
      <c r="B48" s="332"/>
      <c r="C48" s="332"/>
      <c r="D48" s="332" t="s">
        <v>1585</v>
      </c>
      <c r="E48" s="332"/>
      <c r="F48" s="1144"/>
    </row>
    <row r="49" spans="1:8">
      <c r="A49" s="1222">
        <f t="shared" si="0"/>
        <v>39</v>
      </c>
      <c r="B49" s="426"/>
      <c r="C49" s="332"/>
      <c r="D49" s="332"/>
      <c r="E49" s="330"/>
      <c r="F49" s="1144">
        <v>0</v>
      </c>
    </row>
    <row r="50" spans="1:8">
      <c r="A50" s="1222">
        <f t="shared" si="0"/>
        <v>40</v>
      </c>
      <c r="B50" s="332"/>
      <c r="C50" s="332"/>
      <c r="D50" s="332"/>
      <c r="E50" s="332"/>
      <c r="F50" s="1144"/>
    </row>
    <row r="51" spans="1:8">
      <c r="A51" s="1222">
        <f t="shared" si="0"/>
        <v>41</v>
      </c>
      <c r="B51" s="332"/>
      <c r="C51" s="332"/>
      <c r="D51" s="332"/>
      <c r="E51" s="332"/>
      <c r="F51" s="1144"/>
    </row>
    <row r="52" spans="1:8">
      <c r="A52" s="1222">
        <f t="shared" si="0"/>
        <v>42</v>
      </c>
      <c r="B52" s="332"/>
      <c r="C52" s="332"/>
      <c r="D52" s="332"/>
      <c r="E52" s="332"/>
      <c r="F52" s="1144"/>
    </row>
    <row r="53" spans="1:8">
      <c r="A53" s="1222">
        <f t="shared" si="0"/>
        <v>43</v>
      </c>
      <c r="B53" s="332"/>
      <c r="C53" s="332"/>
      <c r="D53" s="332"/>
      <c r="E53" s="332"/>
      <c r="F53" s="1144"/>
    </row>
    <row r="54" spans="1:8">
      <c r="A54" s="1222">
        <f t="shared" si="0"/>
        <v>44</v>
      </c>
      <c r="B54" s="332"/>
      <c r="C54" s="332"/>
      <c r="D54" s="332"/>
      <c r="E54" s="332"/>
      <c r="F54" s="1144"/>
    </row>
    <row r="55" spans="1:8">
      <c r="A55" s="1222">
        <f t="shared" si="0"/>
        <v>45</v>
      </c>
      <c r="B55" s="332"/>
      <c r="C55" s="332"/>
      <c r="D55" s="332"/>
      <c r="E55" s="332"/>
      <c r="F55" s="1144"/>
    </row>
    <row r="56" spans="1:8">
      <c r="A56" s="1222">
        <f t="shared" si="0"/>
        <v>46</v>
      </c>
      <c r="B56" s="332"/>
      <c r="C56" s="332"/>
      <c r="D56" s="332"/>
      <c r="E56" s="332"/>
      <c r="F56" s="340">
        <f>SUM(F48:F55)</f>
        <v>0</v>
      </c>
    </row>
    <row r="57" spans="1:8" ht="15.75" thickBot="1">
      <c r="A57" s="1222">
        <f t="shared" si="0"/>
        <v>47</v>
      </c>
      <c r="B57" s="332"/>
      <c r="C57" s="332"/>
      <c r="D57" s="332" t="s">
        <v>1585</v>
      </c>
      <c r="E57" s="330"/>
      <c r="F57" s="1234">
        <f>F34+F47+F56</f>
        <v>982277.54173485911</v>
      </c>
    </row>
    <row r="58" spans="1:8" ht="16.5" thickBot="1">
      <c r="A58" s="1222">
        <f t="shared" si="0"/>
        <v>48</v>
      </c>
      <c r="B58" s="1232"/>
      <c r="C58" s="1233" t="s">
        <v>2312</v>
      </c>
      <c r="D58" s="1232"/>
      <c r="E58" s="1232"/>
      <c r="F58" s="332" t="s">
        <v>3141</v>
      </c>
      <c r="G58" s="1235"/>
      <c r="H58" s="1158"/>
    </row>
    <row r="59" spans="1:8" ht="15.75">
      <c r="A59" s="1100" t="s">
        <v>1542</v>
      </c>
      <c r="B59" s="1225"/>
      <c r="C59" s="415"/>
      <c r="D59" s="330"/>
      <c r="E59" s="332"/>
      <c r="F59" s="1225"/>
    </row>
    <row r="60" spans="1:8">
      <c r="A60" s="1225" t="s">
        <v>1543</v>
      </c>
      <c r="B60" s="1225"/>
      <c r="C60" s="415"/>
      <c r="D60" s="1225"/>
      <c r="E60" s="1225"/>
      <c r="F60" s="332"/>
    </row>
    <row r="61" spans="1:8">
      <c r="A61" s="332"/>
      <c r="B61" s="1225"/>
      <c r="C61" s="415"/>
      <c r="D61" s="1225"/>
      <c r="E61" s="332"/>
    </row>
    <row r="63" spans="1:8">
      <c r="F63" s="415"/>
    </row>
    <row r="64" spans="1:8" ht="15.75">
      <c r="A64" s="455" t="s">
        <v>2500</v>
      </c>
      <c r="B64" s="415"/>
      <c r="C64" s="415"/>
      <c r="D64" s="415"/>
      <c r="E64" s="415"/>
    </row>
    <row r="65" spans="1:6" ht="15.75" thickBot="1">
      <c r="F65" s="193" t="s">
        <v>4660</v>
      </c>
    </row>
    <row r="66" spans="1:6" ht="16.5" thickBot="1">
      <c r="A66" s="1236" t="s">
        <v>3553</v>
      </c>
      <c r="B66" s="330"/>
      <c r="C66" s="330"/>
      <c r="D66" s="330"/>
      <c r="E66" s="1237" t="s">
        <v>4662</v>
      </c>
      <c r="F66" s="1240"/>
    </row>
    <row r="67" spans="1:6">
      <c r="A67" s="1238"/>
      <c r="B67" s="1239"/>
      <c r="C67" s="1239"/>
      <c r="D67" s="1239"/>
      <c r="E67" s="1239"/>
      <c r="F67" s="1242"/>
    </row>
    <row r="68" spans="1:6">
      <c r="A68" s="1241" t="s">
        <v>1100</v>
      </c>
      <c r="B68" s="1225"/>
      <c r="C68" s="1225"/>
      <c r="D68" s="1225"/>
      <c r="E68" s="1225"/>
      <c r="F68" s="1243"/>
    </row>
    <row r="69" spans="1:6">
      <c r="A69" s="417"/>
      <c r="B69" s="332"/>
      <c r="C69" s="332"/>
      <c r="D69" s="332"/>
      <c r="E69" s="332"/>
      <c r="F69" s="1247" t="s">
        <v>3820</v>
      </c>
    </row>
    <row r="70" spans="1:6">
      <c r="A70" s="1244" t="s">
        <v>339</v>
      </c>
      <c r="B70" s="1245"/>
      <c r="C70" s="420" t="s">
        <v>2169</v>
      </c>
      <c r="D70" s="1246"/>
      <c r="E70" s="1246"/>
      <c r="F70" s="1228" t="s">
        <v>2005</v>
      </c>
    </row>
    <row r="71" spans="1:6">
      <c r="A71" s="1227" t="s">
        <v>342</v>
      </c>
      <c r="B71" s="1216"/>
      <c r="C71" s="423" t="s">
        <v>2004</v>
      </c>
      <c r="D71" s="1220"/>
      <c r="E71" s="1220"/>
      <c r="F71" s="317"/>
    </row>
    <row r="72" spans="1:6">
      <c r="A72" s="1222">
        <f>A58+1</f>
        <v>49</v>
      </c>
      <c r="B72" s="332"/>
      <c r="C72" s="332"/>
      <c r="D72" s="332"/>
      <c r="E72" s="332"/>
      <c r="F72" s="317"/>
    </row>
    <row r="73" spans="1:6">
      <c r="A73" s="1222">
        <f t="shared" ref="A73:A120" si="1">A72+1</f>
        <v>50</v>
      </c>
      <c r="B73" s="332"/>
      <c r="C73" s="332"/>
      <c r="D73" s="332"/>
      <c r="E73" s="332"/>
      <c r="F73" s="317"/>
    </row>
    <row r="74" spans="1:6">
      <c r="A74" s="1222">
        <f t="shared" si="1"/>
        <v>51</v>
      </c>
      <c r="B74" s="332"/>
      <c r="C74" s="332"/>
      <c r="D74" s="332"/>
      <c r="E74" s="332"/>
      <c r="F74" s="317"/>
    </row>
    <row r="75" spans="1:6">
      <c r="A75" s="1222">
        <f t="shared" si="1"/>
        <v>52</v>
      </c>
      <c r="B75" s="332"/>
      <c r="C75" s="332"/>
      <c r="D75" s="332"/>
      <c r="E75" s="332"/>
      <c r="F75" s="317"/>
    </row>
    <row r="76" spans="1:6">
      <c r="A76" s="1222">
        <f t="shared" si="1"/>
        <v>53</v>
      </c>
      <c r="B76" s="332"/>
      <c r="C76" s="1248"/>
      <c r="D76" s="1248"/>
      <c r="E76" s="1248"/>
      <c r="F76" s="317"/>
    </row>
    <row r="77" spans="1:6">
      <c r="A77" s="1222">
        <f t="shared" si="1"/>
        <v>54</v>
      </c>
      <c r="B77" s="332"/>
      <c r="C77" s="332"/>
      <c r="D77" s="332"/>
      <c r="E77" s="332"/>
      <c r="F77" s="317"/>
    </row>
    <row r="78" spans="1:6">
      <c r="A78" s="1222">
        <f t="shared" si="1"/>
        <v>55</v>
      </c>
      <c r="B78" s="332"/>
      <c r="C78" s="332"/>
      <c r="D78" s="332"/>
      <c r="E78" s="332"/>
      <c r="F78" s="317"/>
    </row>
    <row r="79" spans="1:6">
      <c r="A79" s="1222">
        <f t="shared" si="1"/>
        <v>56</v>
      </c>
      <c r="B79" s="332"/>
      <c r="C79" s="332"/>
      <c r="D79" s="332"/>
      <c r="E79" s="332"/>
      <c r="F79" s="317"/>
    </row>
    <row r="80" spans="1:6">
      <c r="A80" s="1222">
        <f t="shared" si="1"/>
        <v>57</v>
      </c>
      <c r="B80" s="332"/>
      <c r="C80" s="332"/>
      <c r="D80" s="332"/>
      <c r="E80" s="330"/>
      <c r="F80" s="1144"/>
    </row>
    <row r="81" spans="1:6">
      <c r="A81" s="1222">
        <f t="shared" si="1"/>
        <v>58</v>
      </c>
      <c r="B81" s="332"/>
      <c r="C81" s="332"/>
      <c r="D81" s="332"/>
      <c r="E81" s="332"/>
      <c r="F81" s="1144"/>
    </row>
    <row r="82" spans="1:6">
      <c r="A82" s="1222">
        <f t="shared" si="1"/>
        <v>59</v>
      </c>
      <c r="B82" s="332"/>
      <c r="C82" s="332"/>
      <c r="D82" s="332"/>
      <c r="E82" s="332"/>
      <c r="F82" s="1144"/>
    </row>
    <row r="83" spans="1:6">
      <c r="A83" s="1222">
        <f t="shared" si="1"/>
        <v>60</v>
      </c>
      <c r="B83" s="332"/>
      <c r="C83" s="332"/>
      <c r="D83" s="332"/>
      <c r="E83" s="332"/>
      <c r="F83" s="1144"/>
    </row>
    <row r="84" spans="1:6">
      <c r="A84" s="1222">
        <f t="shared" si="1"/>
        <v>61</v>
      </c>
      <c r="B84" s="332"/>
      <c r="C84" s="332"/>
      <c r="D84" s="332"/>
      <c r="E84" s="332"/>
      <c r="F84" s="1144"/>
    </row>
    <row r="85" spans="1:6">
      <c r="A85" s="1222">
        <f t="shared" si="1"/>
        <v>62</v>
      </c>
      <c r="B85" s="332"/>
      <c r="C85" s="332"/>
      <c r="D85" s="332"/>
      <c r="E85" s="332"/>
      <c r="F85" s="1144"/>
    </row>
    <row r="86" spans="1:6">
      <c r="A86" s="1222">
        <f t="shared" si="1"/>
        <v>63</v>
      </c>
      <c r="B86" s="332"/>
      <c r="C86" s="332"/>
      <c r="D86" s="332"/>
      <c r="E86" s="332"/>
      <c r="F86" s="1144"/>
    </row>
    <row r="87" spans="1:6">
      <c r="A87" s="1222">
        <f t="shared" si="1"/>
        <v>64</v>
      </c>
      <c r="B87" s="332"/>
      <c r="C87" s="332"/>
      <c r="D87" s="332"/>
      <c r="E87" s="332"/>
      <c r="F87" s="1144"/>
    </row>
    <row r="88" spans="1:6">
      <c r="A88" s="1222">
        <f t="shared" si="1"/>
        <v>65</v>
      </c>
      <c r="B88" s="332"/>
      <c r="C88" s="332"/>
      <c r="D88" s="332"/>
      <c r="E88" s="332"/>
      <c r="F88" s="1144"/>
    </row>
    <row r="89" spans="1:6">
      <c r="A89" s="1222">
        <f t="shared" si="1"/>
        <v>66</v>
      </c>
      <c r="B89" s="332"/>
      <c r="C89" s="332"/>
      <c r="D89" s="332"/>
      <c r="E89" s="332"/>
      <c r="F89" s="1144"/>
    </row>
    <row r="90" spans="1:6">
      <c r="A90" s="1222">
        <f t="shared" si="1"/>
        <v>67</v>
      </c>
      <c r="B90" s="332"/>
      <c r="C90" s="332"/>
      <c r="D90" s="332"/>
      <c r="E90" s="332"/>
      <c r="F90" s="1144"/>
    </row>
    <row r="91" spans="1:6">
      <c r="A91" s="1222">
        <f t="shared" si="1"/>
        <v>68</v>
      </c>
      <c r="B91" s="332"/>
      <c r="C91" s="332"/>
      <c r="D91" s="332"/>
      <c r="E91" s="332"/>
      <c r="F91" s="1144"/>
    </row>
    <row r="92" spans="1:6">
      <c r="A92" s="1222">
        <f t="shared" si="1"/>
        <v>69</v>
      </c>
      <c r="B92" s="332"/>
      <c r="C92" s="332"/>
      <c r="D92" s="332"/>
      <c r="E92" s="332"/>
      <c r="F92" s="1144"/>
    </row>
    <row r="93" spans="1:6">
      <c r="A93" s="1222">
        <f t="shared" si="1"/>
        <v>70</v>
      </c>
      <c r="B93" s="332"/>
      <c r="C93" s="332"/>
      <c r="D93" s="332"/>
      <c r="E93" s="330"/>
      <c r="F93" s="1144"/>
    </row>
    <row r="94" spans="1:6">
      <c r="A94" s="1222">
        <f t="shared" si="1"/>
        <v>71</v>
      </c>
      <c r="B94" s="332"/>
      <c r="C94" s="332"/>
      <c r="D94" s="332"/>
      <c r="E94" s="330"/>
      <c r="F94" s="1144"/>
    </row>
    <row r="95" spans="1:6">
      <c r="A95" s="1222">
        <f t="shared" si="1"/>
        <v>72</v>
      </c>
      <c r="B95" s="332"/>
      <c r="C95" s="332"/>
      <c r="D95" s="332"/>
      <c r="E95" s="332"/>
      <c r="F95" s="1144"/>
    </row>
    <row r="96" spans="1:6">
      <c r="A96" s="1222">
        <f t="shared" si="1"/>
        <v>73</v>
      </c>
      <c r="B96" s="332"/>
      <c r="C96" s="332"/>
      <c r="D96" s="332"/>
      <c r="E96" s="332"/>
      <c r="F96" s="1144"/>
    </row>
    <row r="97" spans="1:6">
      <c r="A97" s="1222">
        <f t="shared" si="1"/>
        <v>74</v>
      </c>
      <c r="B97" s="332"/>
      <c r="C97" s="332"/>
      <c r="D97" s="332"/>
      <c r="E97" s="332"/>
      <c r="F97" s="1144"/>
    </row>
    <row r="98" spans="1:6">
      <c r="A98" s="1222">
        <f t="shared" si="1"/>
        <v>75</v>
      </c>
      <c r="B98" s="332"/>
      <c r="C98" s="332"/>
      <c r="D98" s="332"/>
      <c r="E98" s="332"/>
      <c r="F98" s="1144"/>
    </row>
    <row r="99" spans="1:6">
      <c r="A99" s="1222">
        <f t="shared" si="1"/>
        <v>76</v>
      </c>
      <c r="B99" s="332"/>
      <c r="C99" s="332"/>
      <c r="D99" s="332"/>
      <c r="E99" s="332"/>
      <c r="F99" s="1144"/>
    </row>
    <row r="100" spans="1:6">
      <c r="A100" s="1222">
        <f t="shared" si="1"/>
        <v>77</v>
      </c>
      <c r="B100" s="332"/>
      <c r="C100" s="332"/>
      <c r="D100" s="332"/>
      <c r="E100" s="332"/>
      <c r="F100" s="1144"/>
    </row>
    <row r="101" spans="1:6">
      <c r="A101" s="1222">
        <f t="shared" si="1"/>
        <v>78</v>
      </c>
      <c r="B101" s="332"/>
      <c r="C101" s="332"/>
      <c r="D101" s="332"/>
      <c r="E101" s="332"/>
      <c r="F101" s="1144"/>
    </row>
    <row r="102" spans="1:6">
      <c r="A102" s="1222">
        <f t="shared" si="1"/>
        <v>79</v>
      </c>
      <c r="B102" s="332"/>
      <c r="C102" s="332"/>
      <c r="D102" s="332"/>
      <c r="E102" s="332"/>
      <c r="F102" s="1144"/>
    </row>
    <row r="103" spans="1:6">
      <c r="A103" s="1222">
        <f t="shared" si="1"/>
        <v>80</v>
      </c>
      <c r="B103" s="332"/>
      <c r="C103" s="332"/>
      <c r="D103" s="332"/>
      <c r="E103" s="332"/>
      <c r="F103" s="1144"/>
    </row>
    <row r="104" spans="1:6">
      <c r="A104" s="1222">
        <f t="shared" si="1"/>
        <v>81</v>
      </c>
      <c r="B104" s="332"/>
      <c r="C104" s="332"/>
      <c r="D104" s="332"/>
      <c r="E104" s="332"/>
      <c r="F104" s="1144"/>
    </row>
    <row r="105" spans="1:6">
      <c r="A105" s="1222">
        <f t="shared" si="1"/>
        <v>82</v>
      </c>
      <c r="B105" s="332"/>
      <c r="C105" s="332"/>
      <c r="D105" s="332"/>
      <c r="E105" s="332"/>
      <c r="F105" s="1144"/>
    </row>
    <row r="106" spans="1:6">
      <c r="A106" s="1222">
        <f t="shared" si="1"/>
        <v>83</v>
      </c>
      <c r="B106" s="332"/>
      <c r="C106" s="332"/>
      <c r="D106" s="332"/>
      <c r="E106" s="330"/>
      <c r="F106" s="1144"/>
    </row>
    <row r="107" spans="1:6">
      <c r="A107" s="1222">
        <f t="shared" si="1"/>
        <v>84</v>
      </c>
      <c r="B107" s="332"/>
      <c r="C107" s="332"/>
      <c r="D107" s="332"/>
      <c r="E107" s="332"/>
      <c r="F107" s="1144"/>
    </row>
    <row r="108" spans="1:6">
      <c r="A108" s="1222">
        <f t="shared" si="1"/>
        <v>85</v>
      </c>
      <c r="B108" s="332"/>
      <c r="C108" s="332"/>
      <c r="D108" s="332"/>
      <c r="E108" s="332"/>
      <c r="F108" s="1144"/>
    </row>
    <row r="109" spans="1:6">
      <c r="A109" s="1222">
        <f t="shared" si="1"/>
        <v>86</v>
      </c>
      <c r="B109" s="332"/>
      <c r="C109" s="332"/>
      <c r="D109" s="332"/>
      <c r="E109" s="332"/>
      <c r="F109" s="1144"/>
    </row>
    <row r="110" spans="1:6">
      <c r="A110" s="1222">
        <f t="shared" si="1"/>
        <v>87</v>
      </c>
      <c r="B110" s="332"/>
      <c r="C110" s="332"/>
      <c r="D110" s="332"/>
      <c r="E110" s="332"/>
      <c r="F110" s="1144"/>
    </row>
    <row r="111" spans="1:6">
      <c r="A111" s="1222">
        <f t="shared" si="1"/>
        <v>88</v>
      </c>
      <c r="B111" s="332"/>
      <c r="C111" s="332"/>
      <c r="D111" s="332"/>
      <c r="E111" s="332"/>
      <c r="F111" s="1144"/>
    </row>
    <row r="112" spans="1:6">
      <c r="A112" s="1222">
        <f t="shared" si="1"/>
        <v>89</v>
      </c>
      <c r="B112" s="332"/>
      <c r="C112" s="332"/>
      <c r="D112" s="332"/>
      <c r="E112" s="332"/>
      <c r="F112" s="1144"/>
    </row>
    <row r="113" spans="1:6">
      <c r="A113" s="1222">
        <f t="shared" si="1"/>
        <v>90</v>
      </c>
      <c r="B113" s="332"/>
      <c r="C113" s="332"/>
      <c r="D113" s="332"/>
      <c r="E113" s="332"/>
      <c r="F113" s="1144"/>
    </row>
    <row r="114" spans="1:6">
      <c r="A114" s="1222">
        <f t="shared" si="1"/>
        <v>91</v>
      </c>
      <c r="B114" s="332"/>
      <c r="C114" s="332"/>
      <c r="D114" s="332"/>
      <c r="E114" s="332"/>
      <c r="F114" s="1144"/>
    </row>
    <row r="115" spans="1:6">
      <c r="A115" s="1222">
        <f t="shared" si="1"/>
        <v>92</v>
      </c>
      <c r="B115" s="332"/>
      <c r="C115" s="332"/>
      <c r="D115" s="332"/>
      <c r="E115" s="332"/>
      <c r="F115" s="1144"/>
    </row>
    <row r="116" spans="1:6">
      <c r="A116" s="1222">
        <f t="shared" si="1"/>
        <v>93</v>
      </c>
      <c r="B116" s="332"/>
      <c r="C116" s="332"/>
      <c r="D116" s="332"/>
      <c r="E116" s="332"/>
      <c r="F116" s="1144"/>
    </row>
    <row r="117" spans="1:6">
      <c r="A117" s="1222">
        <f t="shared" si="1"/>
        <v>94</v>
      </c>
      <c r="B117" s="332"/>
      <c r="C117" s="332"/>
      <c r="D117" s="332"/>
      <c r="E117" s="332"/>
      <c r="F117" s="1144"/>
    </row>
    <row r="118" spans="1:6">
      <c r="A118" s="1222">
        <f t="shared" si="1"/>
        <v>95</v>
      </c>
      <c r="B118" s="332"/>
      <c r="C118" s="332"/>
      <c r="D118" s="332"/>
      <c r="E118" s="332"/>
      <c r="F118" s="317"/>
    </row>
    <row r="119" spans="1:6" ht="15.75" thickBot="1">
      <c r="A119" s="1222">
        <f t="shared" si="1"/>
        <v>96</v>
      </c>
      <c r="B119" s="332"/>
      <c r="C119" s="332"/>
      <c r="D119" s="332"/>
      <c r="E119" s="330"/>
      <c r="F119" s="1251"/>
    </row>
    <row r="120" spans="1:6" ht="15.75" thickBot="1">
      <c r="A120" s="1249">
        <f t="shared" si="1"/>
        <v>97</v>
      </c>
      <c r="B120" s="1250"/>
      <c r="C120" s="1250"/>
      <c r="D120" s="1250"/>
      <c r="E120" s="1250"/>
      <c r="F120" s="332"/>
    </row>
    <row r="121" spans="1:6" ht="15.75">
      <c r="A121" s="1100" t="str">
        <f>A59</f>
        <v>FERC FORM NO.1 (ED. 12-94) NYPSC Modified-96</v>
      </c>
      <c r="B121" s="1225"/>
      <c r="C121" s="415"/>
      <c r="D121" s="1225"/>
      <c r="E121" s="332"/>
      <c r="F121" s="415"/>
    </row>
    <row r="122" spans="1:6">
      <c r="A122" s="1225" t="s">
        <v>1544</v>
      </c>
      <c r="B122" s="415"/>
      <c r="C122" s="415"/>
      <c r="D122" s="415"/>
      <c r="E122" s="415"/>
    </row>
  </sheetData>
  <printOptions horizontalCentered="1" verticalCentered="1"/>
  <pageMargins left="0.5" right="0.5" top="0.25" bottom="0.25" header="0" footer="0"/>
  <pageSetup scale="72" fitToHeight="2"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sheetPr transitionEvaluation="1" codeName="Sheet58">
    <tabColor rgb="FF00B050"/>
    <pageSetUpPr fitToPage="1"/>
  </sheetPr>
  <dimension ref="A1:M58"/>
  <sheetViews>
    <sheetView defaultGridColor="0" view="pageBreakPreview" colorId="22" zoomScale="60" zoomScaleNormal="100" workbookViewId="0">
      <selection activeCell="M9" sqref="M9"/>
    </sheetView>
  </sheetViews>
  <sheetFormatPr defaultColWidth="9.6640625" defaultRowHeight="15"/>
  <cols>
    <col min="1" max="1" width="4.6640625" style="694" customWidth="1"/>
    <col min="2" max="2" width="1.6640625" style="694" customWidth="1"/>
    <col min="3" max="3" width="37.33203125" style="694" customWidth="1"/>
    <col min="4" max="5" width="14.6640625" style="694" customWidth="1"/>
    <col min="6" max="6" width="18.21875" style="694" customWidth="1"/>
    <col min="7" max="7" width="16.6640625" style="694" bestFit="1" customWidth="1"/>
    <col min="8" max="16384" width="9.6640625" style="694"/>
  </cols>
  <sheetData>
    <row r="1" spans="1:7">
      <c r="A1" s="922" t="s">
        <v>2450</v>
      </c>
      <c r="B1" s="923"/>
      <c r="C1" s="1188"/>
      <c r="D1" s="1189" t="s">
        <v>429</v>
      </c>
      <c r="E1" s="923"/>
      <c r="F1" s="1189" t="s">
        <v>448</v>
      </c>
      <c r="G1" s="1190" t="s">
        <v>449</v>
      </c>
    </row>
    <row r="2" spans="1:7">
      <c r="A2" s="695" t="str">
        <f>'Data Sheet'!$C$25</f>
        <v xml:space="preserve">KeySpan Gas East Corp./D/B/A National Grid </v>
      </c>
      <c r="B2" s="95"/>
      <c r="C2" s="1167"/>
      <c r="D2" s="1173" t="s">
        <v>3378</v>
      </c>
      <c r="E2" s="95"/>
      <c r="F2" s="1173" t="s">
        <v>450</v>
      </c>
      <c r="G2" s="1191"/>
    </row>
    <row r="3" spans="1:7" ht="15" customHeight="1">
      <c r="A3" s="1192"/>
      <c r="B3" s="1020"/>
      <c r="C3" s="1193"/>
      <c r="D3" s="1194" t="s">
        <v>3379</v>
      </c>
      <c r="E3" s="1020"/>
      <c r="F3" s="1195" t="str">
        <f>'Data Sheet'!$C$40</f>
        <v>September 30, 2014</v>
      </c>
      <c r="G3" s="755" t="str">
        <f>'Data Sheet'!$C$38</f>
        <v>December 31, 2013</v>
      </c>
    </row>
    <row r="4" spans="1:7" ht="15" customHeight="1">
      <c r="A4" s="1196" t="s">
        <v>435</v>
      </c>
      <c r="B4" s="789"/>
      <c r="C4" s="764"/>
      <c r="D4" s="789"/>
      <c r="E4" s="789"/>
      <c r="F4" s="789"/>
      <c r="G4" s="1166"/>
    </row>
    <row r="5" spans="1:7">
      <c r="A5" s="1192"/>
      <c r="B5" s="1020"/>
      <c r="C5" s="1020" t="s">
        <v>436</v>
      </c>
      <c r="D5" s="1020"/>
      <c r="E5" s="1020"/>
      <c r="F5" s="1020"/>
      <c r="G5" s="875"/>
    </row>
    <row r="6" spans="1:7">
      <c r="A6" s="1197" t="s">
        <v>602</v>
      </c>
      <c r="B6" s="844" t="s">
        <v>4290</v>
      </c>
      <c r="C6" s="844"/>
      <c r="D6" s="844"/>
      <c r="E6" s="844"/>
      <c r="F6" s="844"/>
      <c r="G6" s="845"/>
    </row>
    <row r="7" spans="1:7">
      <c r="A7" s="1197"/>
      <c r="B7" s="844" t="s">
        <v>4291</v>
      </c>
      <c r="C7" s="844"/>
      <c r="D7" s="844"/>
      <c r="E7" s="844"/>
      <c r="F7" s="844"/>
      <c r="G7" s="845"/>
    </row>
    <row r="8" spans="1:7">
      <c r="A8" s="1197" t="s">
        <v>832</v>
      </c>
      <c r="B8" s="844" t="s">
        <v>4292</v>
      </c>
      <c r="C8" s="844"/>
      <c r="D8" s="844"/>
      <c r="E8" s="844"/>
      <c r="F8" s="844"/>
      <c r="G8" s="845"/>
    </row>
    <row r="9" spans="1:7">
      <c r="A9" s="1197"/>
      <c r="B9" s="844" t="s">
        <v>3592</v>
      </c>
      <c r="C9" s="844"/>
      <c r="D9" s="844"/>
      <c r="E9" s="844"/>
      <c r="F9" s="844"/>
      <c r="G9" s="845"/>
    </row>
    <row r="10" spans="1:7">
      <c r="A10" s="1197" t="s">
        <v>833</v>
      </c>
      <c r="B10" s="844" t="s">
        <v>3593</v>
      </c>
      <c r="C10" s="844"/>
      <c r="D10" s="844"/>
      <c r="E10" s="844"/>
      <c r="F10" s="844"/>
      <c r="G10" s="845"/>
    </row>
    <row r="11" spans="1:7">
      <c r="A11" s="1197"/>
      <c r="B11" s="844" t="s">
        <v>3555</v>
      </c>
      <c r="C11" s="844"/>
      <c r="D11" s="844"/>
      <c r="E11" s="844"/>
      <c r="F11" s="844"/>
      <c r="G11" s="845"/>
    </row>
    <row r="12" spans="1:7">
      <c r="A12" s="1197"/>
      <c r="B12" s="844" t="s">
        <v>3923</v>
      </c>
      <c r="C12" s="844"/>
      <c r="D12" s="844"/>
      <c r="E12" s="844"/>
      <c r="F12" s="844"/>
      <c r="G12" s="845"/>
    </row>
    <row r="13" spans="1:7">
      <c r="A13" s="1197"/>
      <c r="B13" s="844" t="s">
        <v>3924</v>
      </c>
      <c r="C13" s="844"/>
      <c r="D13" s="844"/>
      <c r="E13" s="844"/>
      <c r="F13" s="844"/>
      <c r="G13" s="845"/>
    </row>
    <row r="14" spans="1:7">
      <c r="A14" s="1197"/>
      <c r="B14" s="844" t="s">
        <v>3925</v>
      </c>
      <c r="C14" s="844"/>
      <c r="D14" s="844"/>
      <c r="E14" s="844"/>
      <c r="F14" s="844"/>
      <c r="G14" s="845"/>
    </row>
    <row r="15" spans="1:7">
      <c r="A15" s="1197"/>
      <c r="B15" s="844" t="s">
        <v>3926</v>
      </c>
      <c r="C15" s="844"/>
      <c r="D15" s="844"/>
      <c r="E15" s="844"/>
      <c r="F15" s="844"/>
      <c r="G15" s="845"/>
    </row>
    <row r="16" spans="1:7">
      <c r="A16" s="1197"/>
      <c r="B16" s="844" t="s">
        <v>3927</v>
      </c>
      <c r="C16" s="844"/>
      <c r="D16" s="844"/>
      <c r="E16" s="844"/>
      <c r="F16" s="844"/>
      <c r="G16" s="845"/>
    </row>
    <row r="17" spans="1:7">
      <c r="A17" s="1197"/>
      <c r="B17" s="844" t="s">
        <v>3122</v>
      </c>
      <c r="C17" s="844"/>
      <c r="D17" s="844"/>
      <c r="E17" s="844"/>
      <c r="F17" s="844"/>
      <c r="G17" s="845"/>
    </row>
    <row r="18" spans="1:7">
      <c r="A18" s="1197"/>
      <c r="B18" s="844" t="s">
        <v>3123</v>
      </c>
      <c r="C18" s="844"/>
      <c r="D18" s="844"/>
      <c r="E18" s="844"/>
      <c r="F18" s="844"/>
      <c r="G18" s="845"/>
    </row>
    <row r="19" spans="1:7">
      <c r="A19" s="1197"/>
      <c r="B19" s="844" t="s">
        <v>3124</v>
      </c>
      <c r="C19" s="844"/>
      <c r="D19" s="844"/>
      <c r="E19" s="844"/>
      <c r="F19" s="844"/>
      <c r="G19" s="845"/>
    </row>
    <row r="20" spans="1:7">
      <c r="A20" s="1197"/>
      <c r="B20" s="844" t="s">
        <v>480</v>
      </c>
      <c r="C20" s="844"/>
      <c r="D20" s="844"/>
      <c r="E20" s="844"/>
      <c r="F20" s="844"/>
      <c r="G20" s="845"/>
    </row>
    <row r="21" spans="1:7">
      <c r="A21" s="1197"/>
      <c r="B21" s="844" t="s">
        <v>481</v>
      </c>
      <c r="C21" s="844"/>
      <c r="D21" s="844"/>
      <c r="E21" s="844"/>
      <c r="F21" s="844"/>
      <c r="G21" s="845"/>
    </row>
    <row r="22" spans="1:7">
      <c r="A22" s="1197"/>
      <c r="B22" s="844" t="s">
        <v>1789</v>
      </c>
      <c r="C22" s="844"/>
      <c r="D22" s="844"/>
      <c r="E22" s="844"/>
      <c r="F22" s="844"/>
      <c r="G22" s="845"/>
    </row>
    <row r="23" spans="1:7">
      <c r="A23" s="1197" t="s">
        <v>1164</v>
      </c>
      <c r="B23" s="844" t="s">
        <v>1790</v>
      </c>
      <c r="C23" s="844"/>
      <c r="D23" s="844"/>
      <c r="E23" s="844"/>
      <c r="F23" s="844"/>
      <c r="G23" s="845"/>
    </row>
    <row r="24" spans="1:7">
      <c r="A24" s="1197"/>
      <c r="B24" s="844" t="s">
        <v>1791</v>
      </c>
      <c r="C24" s="844"/>
      <c r="D24" s="844"/>
      <c r="E24" s="844"/>
      <c r="F24" s="844"/>
      <c r="G24" s="845"/>
    </row>
    <row r="25" spans="1:7">
      <c r="A25" s="1198"/>
      <c r="B25" s="1199"/>
      <c r="C25" s="1199" t="s">
        <v>3929</v>
      </c>
      <c r="D25" s="1199"/>
      <c r="E25" s="1199"/>
      <c r="F25" s="1199"/>
      <c r="G25" s="1200"/>
    </row>
    <row r="26" spans="1:7">
      <c r="A26" s="90"/>
      <c r="B26" s="1173"/>
      <c r="C26" s="95"/>
      <c r="D26" s="1173"/>
      <c r="E26" s="932" t="s">
        <v>3866</v>
      </c>
      <c r="F26" s="932" t="s">
        <v>3866</v>
      </c>
      <c r="G26" s="1191"/>
    </row>
    <row r="27" spans="1:7">
      <c r="A27" s="90"/>
      <c r="B27" s="1173"/>
      <c r="C27" s="95"/>
      <c r="D27" s="932" t="s">
        <v>3930</v>
      </c>
      <c r="E27" s="932" t="s">
        <v>3931</v>
      </c>
      <c r="F27" s="932" t="s">
        <v>3932</v>
      </c>
      <c r="G27" s="1191"/>
    </row>
    <row r="28" spans="1:7">
      <c r="A28" s="90" t="s">
        <v>4353</v>
      </c>
      <c r="B28" s="1173"/>
      <c r="C28" s="931" t="s">
        <v>3933</v>
      </c>
      <c r="D28" s="932" t="s">
        <v>3934</v>
      </c>
      <c r="E28" s="932" t="s">
        <v>705</v>
      </c>
      <c r="F28" s="932" t="s">
        <v>705</v>
      </c>
      <c r="G28" s="1174" t="s">
        <v>2312</v>
      </c>
    </row>
    <row r="29" spans="1:7">
      <c r="A29" s="90" t="s">
        <v>342</v>
      </c>
      <c r="B29" s="1173"/>
      <c r="C29" s="95"/>
      <c r="D29" s="932" t="s">
        <v>3935</v>
      </c>
      <c r="E29" s="932" t="s">
        <v>3936</v>
      </c>
      <c r="F29" s="932" t="s">
        <v>3937</v>
      </c>
      <c r="G29" s="1191"/>
    </row>
    <row r="30" spans="1:7">
      <c r="A30" s="1175"/>
      <c r="B30" s="1194"/>
      <c r="C30" s="1201" t="s">
        <v>2004</v>
      </c>
      <c r="D30" s="1176" t="s">
        <v>2005</v>
      </c>
      <c r="E30" s="1176" t="s">
        <v>2006</v>
      </c>
      <c r="F30" s="1176" t="s">
        <v>2007</v>
      </c>
      <c r="G30" s="936" t="s">
        <v>959</v>
      </c>
    </row>
    <row r="31" spans="1:7">
      <c r="A31" s="1202">
        <v>1</v>
      </c>
      <c r="B31" s="1203"/>
      <c r="C31" s="1199" t="s">
        <v>3938</v>
      </c>
      <c r="D31" s="1204"/>
      <c r="E31" s="1204"/>
      <c r="F31" s="1204"/>
      <c r="G31" s="1205">
        <f t="shared" ref="G31:G40" si="0">SUM(D31:F31)</f>
        <v>0</v>
      </c>
    </row>
    <row r="32" spans="1:7">
      <c r="A32" s="1202">
        <v>2</v>
      </c>
      <c r="B32" s="1203"/>
      <c r="C32" s="1199" t="s">
        <v>3939</v>
      </c>
      <c r="D32" s="1206"/>
      <c r="E32" s="1206"/>
      <c r="F32" s="1206"/>
      <c r="G32" s="1207">
        <f t="shared" si="0"/>
        <v>0</v>
      </c>
    </row>
    <row r="33" spans="1:13">
      <c r="A33" s="1202">
        <v>3</v>
      </c>
      <c r="B33" s="1203"/>
      <c r="C33" s="1199" t="s">
        <v>3940</v>
      </c>
      <c r="D33" s="1206"/>
      <c r="E33" s="1206"/>
      <c r="F33" s="1206"/>
      <c r="G33" s="1207">
        <f t="shared" si="0"/>
        <v>0</v>
      </c>
    </row>
    <row r="34" spans="1:13">
      <c r="A34" s="1202">
        <v>4</v>
      </c>
      <c r="B34" s="1203"/>
      <c r="C34" s="1199" t="s">
        <v>3941</v>
      </c>
      <c r="D34" s="1206"/>
      <c r="E34" s="1206"/>
      <c r="F34" s="1206"/>
      <c r="G34" s="1207">
        <f t="shared" si="0"/>
        <v>0</v>
      </c>
    </row>
    <row r="35" spans="1:13">
      <c r="A35" s="1202">
        <v>5</v>
      </c>
      <c r="B35" s="1203"/>
      <c r="C35" s="1199" t="s">
        <v>3942</v>
      </c>
      <c r="D35" s="1206"/>
      <c r="E35" s="1206"/>
      <c r="F35" s="1206"/>
      <c r="G35" s="1207">
        <f t="shared" si="0"/>
        <v>0</v>
      </c>
    </row>
    <row r="36" spans="1:13">
      <c r="A36" s="1202">
        <v>6</v>
      </c>
      <c r="B36" s="1203"/>
      <c r="C36" s="1199" t="s">
        <v>3943</v>
      </c>
      <c r="D36" s="1206"/>
      <c r="E36" s="1206"/>
      <c r="F36" s="1206"/>
      <c r="G36" s="1207">
        <f t="shared" si="0"/>
        <v>0</v>
      </c>
    </row>
    <row r="37" spans="1:13">
      <c r="A37" s="1202">
        <v>7</v>
      </c>
      <c r="B37" s="1203"/>
      <c r="C37" s="1199" t="s">
        <v>1349</v>
      </c>
      <c r="D37" s="1206"/>
      <c r="E37" s="1206"/>
      <c r="F37" s="1206"/>
      <c r="G37" s="1207">
        <f t="shared" si="0"/>
        <v>0</v>
      </c>
      <c r="M37" s="96"/>
    </row>
    <row r="38" spans="1:13">
      <c r="A38" s="1202">
        <v>8</v>
      </c>
      <c r="B38" s="1203"/>
      <c r="C38" s="1199" t="s">
        <v>1350</v>
      </c>
      <c r="D38" s="1206"/>
      <c r="E38" s="1206"/>
      <c r="F38" s="1206"/>
      <c r="G38" s="1207">
        <f t="shared" si="0"/>
        <v>0</v>
      </c>
    </row>
    <row r="39" spans="1:13">
      <c r="A39" s="1202">
        <v>9</v>
      </c>
      <c r="B39" s="1203"/>
      <c r="C39" s="1199" t="s">
        <v>1351</v>
      </c>
      <c r="D39" s="1206"/>
      <c r="E39" s="1206"/>
      <c r="F39" s="1206"/>
      <c r="G39" s="1207">
        <f t="shared" si="0"/>
        <v>0</v>
      </c>
    </row>
    <row r="40" spans="1:13">
      <c r="A40" s="1202">
        <v>10</v>
      </c>
      <c r="B40" s="1203"/>
      <c r="C40" s="1199" t="s">
        <v>1352</v>
      </c>
      <c r="D40" s="1206"/>
      <c r="E40" s="1206"/>
      <c r="F40" s="1206"/>
      <c r="G40" s="1207">
        <f t="shared" si="0"/>
        <v>0</v>
      </c>
    </row>
    <row r="41" spans="1:13" ht="15.75" thickBot="1">
      <c r="A41" s="1202">
        <v>11</v>
      </c>
      <c r="B41" s="1203"/>
      <c r="C41" s="1208" t="s">
        <v>3025</v>
      </c>
      <c r="D41" s="1209">
        <f>SUM(D31:D40)</f>
        <v>0</v>
      </c>
      <c r="E41" s="1209">
        <f>SUM(E31:E40)</f>
        <v>0</v>
      </c>
      <c r="F41" s="1209">
        <f>SUM(F31:F40)</f>
        <v>0</v>
      </c>
      <c r="G41" s="1210">
        <f>SUM(G31:G40)</f>
        <v>0</v>
      </c>
    </row>
    <row r="42" spans="1:13" ht="15.75" thickTop="1">
      <c r="A42" s="1211" t="s">
        <v>1353</v>
      </c>
      <c r="B42" s="1212"/>
      <c r="C42" s="1212"/>
      <c r="D42" s="1212"/>
      <c r="E42" s="1212"/>
      <c r="F42" s="1212"/>
      <c r="G42" s="1002"/>
    </row>
    <row r="43" spans="1:13">
      <c r="A43" s="695"/>
      <c r="B43" s="95"/>
      <c r="C43" s="95"/>
      <c r="D43" s="95"/>
      <c r="E43" s="95"/>
      <c r="F43" s="95"/>
      <c r="G43" s="791"/>
    </row>
    <row r="44" spans="1:13">
      <c r="A44" s="695"/>
      <c r="B44" s="95"/>
      <c r="C44" s="95"/>
      <c r="D44" s="95"/>
      <c r="E44" s="95"/>
      <c r="F44" s="95"/>
      <c r="G44" s="791"/>
    </row>
    <row r="45" spans="1:13">
      <c r="A45" s="695"/>
      <c r="B45" s="95"/>
      <c r="C45" s="95"/>
      <c r="D45" s="95"/>
      <c r="E45" s="95"/>
      <c r="F45" s="95"/>
      <c r="G45" s="791"/>
    </row>
    <row r="46" spans="1:13">
      <c r="A46" s="695"/>
      <c r="B46" s="95"/>
      <c r="C46" s="95"/>
      <c r="D46" s="95"/>
      <c r="E46" s="95"/>
      <c r="F46" s="95"/>
      <c r="G46" s="791"/>
    </row>
    <row r="47" spans="1:13">
      <c r="A47" s="695"/>
      <c r="B47" s="95"/>
      <c r="C47" s="95"/>
      <c r="D47" s="95"/>
      <c r="E47" s="95"/>
      <c r="F47" s="95"/>
      <c r="G47" s="791"/>
    </row>
    <row r="48" spans="1:13">
      <c r="A48" s="695"/>
      <c r="B48" s="95"/>
      <c r="C48" s="95"/>
      <c r="D48" s="95"/>
      <c r="E48" s="95"/>
      <c r="F48" s="95"/>
      <c r="G48" s="791"/>
    </row>
    <row r="49" spans="1:7">
      <c r="A49" s="695"/>
      <c r="B49" s="95"/>
      <c r="C49" s="95"/>
      <c r="D49" s="95"/>
      <c r="E49" s="95"/>
      <c r="F49" s="95"/>
      <c r="G49" s="791"/>
    </row>
    <row r="50" spans="1:7">
      <c r="A50" s="695"/>
      <c r="B50" s="95"/>
      <c r="C50" s="95"/>
      <c r="D50" s="95"/>
      <c r="E50" s="95"/>
      <c r="F50" s="95"/>
      <c r="G50" s="791"/>
    </row>
    <row r="51" spans="1:7">
      <c r="A51" s="695"/>
      <c r="B51" s="95"/>
      <c r="C51" s="95"/>
      <c r="D51" s="95"/>
      <c r="E51" s="95"/>
      <c r="F51" s="95"/>
      <c r="G51" s="791"/>
    </row>
    <row r="52" spans="1:7">
      <c r="A52" s="695"/>
      <c r="B52" s="95"/>
      <c r="C52" s="95"/>
      <c r="D52" s="95"/>
      <c r="E52" s="95"/>
      <c r="F52" s="95"/>
      <c r="G52" s="791"/>
    </row>
    <row r="53" spans="1:7">
      <c r="A53" s="695"/>
      <c r="B53" s="95"/>
      <c r="C53" s="95"/>
      <c r="D53" s="95"/>
      <c r="E53" s="95"/>
      <c r="F53" s="95"/>
      <c r="G53" s="791"/>
    </row>
    <row r="54" spans="1:7">
      <c r="A54" s="695"/>
      <c r="B54" s="95"/>
      <c r="C54" s="95"/>
      <c r="D54" s="95"/>
      <c r="E54" s="95"/>
      <c r="F54" s="95"/>
      <c r="G54" s="791"/>
    </row>
    <row r="55" spans="1:7" ht="15.75" thickBot="1">
      <c r="A55" s="792"/>
      <c r="B55" s="793"/>
      <c r="C55" s="793"/>
      <c r="D55" s="793"/>
      <c r="E55" s="793"/>
      <c r="F55" s="793"/>
      <c r="G55" s="794"/>
    </row>
    <row r="56" spans="1:7">
      <c r="A56" s="95"/>
      <c r="B56" s="95"/>
      <c r="C56" s="95"/>
      <c r="D56" s="95"/>
      <c r="E56" s="95"/>
      <c r="F56" s="95"/>
      <c r="G56" s="95"/>
    </row>
    <row r="57" spans="1:7">
      <c r="A57" s="1213" t="s">
        <v>1354</v>
      </c>
      <c r="B57" s="789"/>
      <c r="C57" s="789"/>
      <c r="D57" s="432"/>
      <c r="E57" s="789"/>
      <c r="F57" s="789"/>
      <c r="G57" s="789"/>
    </row>
    <row r="58" spans="1:7">
      <c r="A58" s="789" t="s">
        <v>1355</v>
      </c>
      <c r="B58" s="764"/>
      <c r="C58" s="764"/>
      <c r="D58" s="789"/>
      <c r="E58" s="789"/>
      <c r="F58" s="789"/>
      <c r="G58" s="789"/>
    </row>
  </sheetData>
  <phoneticPr fontId="0" type="noConversion"/>
  <printOptions horizontalCentered="1" verticalCentered="1"/>
  <pageMargins left="0.25" right="0.25" top="0.25" bottom="0.25" header="0" footer="0"/>
  <pageSetup scale="79"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sheetPr transitionEvaluation="1" codeName="Sheet59">
    <tabColor rgb="FF00B050"/>
    <pageSetUpPr fitToPage="1"/>
  </sheetPr>
  <dimension ref="A1:M50"/>
  <sheetViews>
    <sheetView defaultGridColor="0" view="pageBreakPreview" colorId="22" zoomScale="60" zoomScaleNormal="85" workbookViewId="0">
      <selection activeCell="M9" sqref="M9"/>
    </sheetView>
  </sheetViews>
  <sheetFormatPr defaultColWidth="9.6640625" defaultRowHeight="15"/>
  <cols>
    <col min="1" max="1" width="5.6640625" style="694" customWidth="1"/>
    <col min="2" max="2" width="7.6640625" style="694" customWidth="1"/>
    <col min="3" max="3" width="25.88671875" style="694" customWidth="1"/>
    <col min="4" max="4" width="11.33203125" style="694" customWidth="1"/>
    <col min="5" max="5" width="10.6640625" style="694" customWidth="1"/>
    <col min="6" max="6" width="17.88671875" style="694" customWidth="1"/>
    <col min="7" max="7" width="14.6640625" style="694" customWidth="1"/>
    <col min="8" max="16384" width="9.6640625" style="694"/>
  </cols>
  <sheetData>
    <row r="1" spans="1:8">
      <c r="A1" s="922" t="s">
        <v>2450</v>
      </c>
      <c r="B1" s="730"/>
      <c r="C1" s="1162"/>
      <c r="D1" s="923" t="s">
        <v>429</v>
      </c>
      <c r="E1" s="1162"/>
      <c r="F1" s="926" t="s">
        <v>448</v>
      </c>
      <c r="G1" s="1163" t="s">
        <v>449</v>
      </c>
      <c r="H1" s="748"/>
    </row>
    <row r="2" spans="1:8">
      <c r="A2" s="695" t="str">
        <f>'Data Sheet'!$C$25</f>
        <v xml:space="preserve">KeySpan Gas East Corp./D/B/A National Grid </v>
      </c>
      <c r="B2" s="95"/>
      <c r="C2" s="1164"/>
      <c r="D2" s="95" t="s">
        <v>3378</v>
      </c>
      <c r="E2" s="1164"/>
      <c r="F2" s="931" t="s">
        <v>450</v>
      </c>
      <c r="G2" s="1165"/>
      <c r="H2" s="1166"/>
    </row>
    <row r="3" spans="1:8" ht="15" customHeight="1">
      <c r="A3" s="695"/>
      <c r="B3" s="95"/>
      <c r="C3" s="1164"/>
      <c r="D3" s="95" t="s">
        <v>3379</v>
      </c>
      <c r="E3" s="1167"/>
      <c r="F3" s="1168" t="str">
        <f>'Data Sheet'!$C$40</f>
        <v>September 30, 2014</v>
      </c>
      <c r="G3" s="783" t="str">
        <f>'Data Sheet'!$C$38</f>
        <v>December 31, 2013</v>
      </c>
      <c r="H3" s="1166"/>
    </row>
    <row r="4" spans="1:8" ht="15" customHeight="1">
      <c r="A4" s="1169" t="s">
        <v>1356</v>
      </c>
      <c r="B4" s="1170"/>
      <c r="C4" s="1170"/>
      <c r="D4" s="1170"/>
      <c r="E4" s="1170"/>
      <c r="F4" s="1170"/>
      <c r="G4" s="1170"/>
      <c r="H4" s="1171"/>
    </row>
    <row r="5" spans="1:8">
      <c r="A5" s="1172" t="s">
        <v>1357</v>
      </c>
      <c r="B5" s="939"/>
      <c r="C5" s="939"/>
      <c r="D5" s="939"/>
      <c r="E5" s="939"/>
      <c r="F5" s="939"/>
      <c r="G5" s="939"/>
      <c r="H5" s="940"/>
    </row>
    <row r="6" spans="1:8">
      <c r="A6" s="90"/>
      <c r="B6" s="1173"/>
      <c r="C6" s="932" t="s">
        <v>1358</v>
      </c>
      <c r="D6" s="932" t="s">
        <v>1359</v>
      </c>
      <c r="E6" s="1173"/>
      <c r="F6" s="932" t="s">
        <v>1360</v>
      </c>
      <c r="G6" s="1173"/>
      <c r="H6" s="1174" t="s">
        <v>4307</v>
      </c>
    </row>
    <row r="7" spans="1:8">
      <c r="A7" s="90"/>
      <c r="B7" s="932" t="s">
        <v>3029</v>
      </c>
      <c r="C7" s="932" t="s">
        <v>1361</v>
      </c>
      <c r="D7" s="932" t="s">
        <v>1362</v>
      </c>
      <c r="E7" s="932" t="s">
        <v>3132</v>
      </c>
      <c r="F7" s="932" t="s">
        <v>3133</v>
      </c>
      <c r="G7" s="932" t="s">
        <v>3134</v>
      </c>
      <c r="H7" s="1174" t="s">
        <v>3135</v>
      </c>
    </row>
    <row r="8" spans="1:8">
      <c r="A8" s="90" t="s">
        <v>339</v>
      </c>
      <c r="B8" s="932" t="s">
        <v>342</v>
      </c>
      <c r="C8" s="932" t="s">
        <v>3136</v>
      </c>
      <c r="D8" s="932" t="s">
        <v>3137</v>
      </c>
      <c r="E8" s="932" t="s">
        <v>3138</v>
      </c>
      <c r="F8" s="932" t="s">
        <v>3138</v>
      </c>
      <c r="G8" s="932" t="s">
        <v>3139</v>
      </c>
      <c r="H8" s="1174" t="s">
        <v>3137</v>
      </c>
    </row>
    <row r="9" spans="1:8">
      <c r="A9" s="1175" t="s">
        <v>342</v>
      </c>
      <c r="B9" s="1176" t="s">
        <v>2004</v>
      </c>
      <c r="C9" s="1176" t="s">
        <v>2005</v>
      </c>
      <c r="D9" s="1176" t="s">
        <v>2006</v>
      </c>
      <c r="E9" s="1176" t="s">
        <v>2007</v>
      </c>
      <c r="F9" s="1176" t="s">
        <v>959</v>
      </c>
      <c r="G9" s="1176" t="s">
        <v>960</v>
      </c>
      <c r="H9" s="936" t="s">
        <v>961</v>
      </c>
    </row>
    <row r="10" spans="1:8">
      <c r="A10" s="90">
        <v>12</v>
      </c>
      <c r="B10" s="1177"/>
      <c r="C10" s="1178" t="s">
        <v>4742</v>
      </c>
      <c r="D10" s="1167"/>
      <c r="E10" s="1179"/>
      <c r="F10" s="1179"/>
      <c r="G10" s="1167"/>
      <c r="H10" s="791"/>
    </row>
    <row r="11" spans="1:8">
      <c r="A11" s="90">
        <v>13</v>
      </c>
      <c r="B11" s="1180"/>
      <c r="C11" s="1181"/>
      <c r="D11" s="1167"/>
      <c r="E11" s="1179"/>
      <c r="F11" s="1179"/>
      <c r="G11" s="1167"/>
      <c r="H11" s="791"/>
    </row>
    <row r="12" spans="1:8">
      <c r="A12" s="90">
        <v>14</v>
      </c>
      <c r="B12" s="1180"/>
      <c r="C12" s="1181"/>
      <c r="D12" s="1167"/>
      <c r="E12" s="1179"/>
      <c r="F12" s="1179"/>
      <c r="G12" s="1167"/>
      <c r="H12" s="791"/>
    </row>
    <row r="13" spans="1:8">
      <c r="A13" s="90">
        <v>15</v>
      </c>
      <c r="B13" s="1180"/>
      <c r="C13" s="1181"/>
      <c r="D13" s="1181"/>
      <c r="E13" s="1179"/>
      <c r="F13" s="1179"/>
      <c r="G13" s="1181"/>
      <c r="H13" s="92"/>
    </row>
    <row r="14" spans="1:8">
      <c r="A14" s="90">
        <v>16</v>
      </c>
      <c r="B14" s="1180"/>
      <c r="C14" s="1181"/>
      <c r="D14" s="1167"/>
      <c r="E14" s="1179"/>
      <c r="F14" s="1179"/>
      <c r="G14" s="1167"/>
      <c r="H14" s="791"/>
    </row>
    <row r="15" spans="1:8">
      <c r="A15" s="90">
        <v>17</v>
      </c>
      <c r="B15" s="1177"/>
      <c r="C15" s="1181"/>
      <c r="D15" s="1167"/>
      <c r="E15" s="1179"/>
      <c r="F15" s="1179"/>
      <c r="G15" s="1167"/>
      <c r="H15" s="791"/>
    </row>
    <row r="16" spans="1:8">
      <c r="A16" s="90">
        <v>18</v>
      </c>
      <c r="B16" s="1180"/>
      <c r="C16" s="1181"/>
      <c r="D16" s="1167"/>
      <c r="E16" s="1179"/>
      <c r="F16" s="1179"/>
      <c r="G16" s="1167"/>
      <c r="H16" s="791"/>
    </row>
    <row r="17" spans="1:8">
      <c r="A17" s="90">
        <v>19</v>
      </c>
      <c r="B17" s="1180"/>
      <c r="C17" s="1181"/>
      <c r="D17" s="1167"/>
      <c r="E17" s="1179"/>
      <c r="F17" s="1179"/>
      <c r="G17" s="1167"/>
      <c r="H17" s="791"/>
    </row>
    <row r="18" spans="1:8">
      <c r="A18" s="90">
        <v>20</v>
      </c>
      <c r="B18" s="1180"/>
      <c r="C18" s="1181"/>
      <c r="D18" s="1167"/>
      <c r="E18" s="1179"/>
      <c r="F18" s="1179"/>
      <c r="G18" s="1167"/>
      <c r="H18" s="791"/>
    </row>
    <row r="19" spans="1:8">
      <c r="A19" s="90">
        <v>21</v>
      </c>
      <c r="B19" s="1180"/>
      <c r="C19" s="1181"/>
      <c r="D19" s="1167"/>
      <c r="E19" s="1179"/>
      <c r="F19" s="1179"/>
      <c r="G19" s="1167"/>
      <c r="H19" s="791"/>
    </row>
    <row r="20" spans="1:8">
      <c r="A20" s="90">
        <v>22</v>
      </c>
      <c r="B20" s="1180"/>
      <c r="C20" s="1181"/>
      <c r="D20" s="1167"/>
      <c r="E20" s="1179"/>
      <c r="F20" s="1179"/>
      <c r="G20" s="1167"/>
      <c r="H20" s="791"/>
    </row>
    <row r="21" spans="1:8">
      <c r="A21" s="90">
        <v>23</v>
      </c>
      <c r="B21" s="1180"/>
      <c r="C21" s="1181"/>
      <c r="D21" s="1181"/>
      <c r="E21" s="1179"/>
      <c r="F21" s="1179"/>
      <c r="G21" s="1181"/>
      <c r="H21" s="92"/>
    </row>
    <row r="22" spans="1:8">
      <c r="A22" s="90">
        <v>24</v>
      </c>
      <c r="B22" s="1180"/>
      <c r="C22" s="1181"/>
      <c r="D22" s="1167"/>
      <c r="E22" s="1179"/>
      <c r="F22" s="1179"/>
      <c r="G22" s="1167"/>
      <c r="H22" s="791"/>
    </row>
    <row r="23" spans="1:8">
      <c r="A23" s="90">
        <v>25</v>
      </c>
      <c r="B23" s="1177"/>
      <c r="C23" s="1181"/>
      <c r="D23" s="1167"/>
      <c r="E23" s="1179"/>
      <c r="F23" s="1179"/>
      <c r="G23" s="1167"/>
      <c r="H23" s="791"/>
    </row>
    <row r="24" spans="1:8">
      <c r="A24" s="90">
        <v>26</v>
      </c>
      <c r="B24" s="1180"/>
      <c r="C24" s="1181"/>
      <c r="D24" s="1167"/>
      <c r="E24" s="1179"/>
      <c r="F24" s="1179"/>
      <c r="G24" s="1167"/>
      <c r="H24" s="791"/>
    </row>
    <row r="25" spans="1:8">
      <c r="A25" s="90">
        <v>27</v>
      </c>
      <c r="B25" s="1180"/>
      <c r="C25" s="1181"/>
      <c r="D25" s="1167"/>
      <c r="E25" s="1179"/>
      <c r="F25" s="1179"/>
      <c r="G25" s="1167"/>
      <c r="H25" s="791"/>
    </row>
    <row r="26" spans="1:8">
      <c r="A26" s="90">
        <v>28</v>
      </c>
      <c r="B26" s="1180"/>
      <c r="C26" s="1181"/>
      <c r="D26" s="1167"/>
      <c r="E26" s="1179"/>
      <c r="F26" s="1179"/>
      <c r="G26" s="1167"/>
      <c r="H26" s="791"/>
    </row>
    <row r="27" spans="1:8">
      <c r="A27" s="90">
        <v>29</v>
      </c>
      <c r="B27" s="1180"/>
      <c r="C27" s="1181"/>
      <c r="D27" s="1167"/>
      <c r="E27" s="1179"/>
      <c r="F27" s="1179"/>
      <c r="G27" s="1167"/>
      <c r="H27" s="791"/>
    </row>
    <row r="28" spans="1:8">
      <c r="A28" s="90">
        <v>30</v>
      </c>
      <c r="B28" s="1180"/>
      <c r="C28" s="1181"/>
      <c r="D28" s="1167"/>
      <c r="E28" s="1179"/>
      <c r="F28" s="1179"/>
      <c r="G28" s="1167"/>
      <c r="H28" s="791"/>
    </row>
    <row r="29" spans="1:8">
      <c r="A29" s="90">
        <v>31</v>
      </c>
      <c r="B29" s="1180"/>
      <c r="C29" s="1181"/>
      <c r="D29" s="1181"/>
      <c r="E29" s="1179"/>
      <c r="F29" s="1179"/>
      <c r="G29" s="1181"/>
      <c r="H29" s="92"/>
    </row>
    <row r="30" spans="1:8">
      <c r="A30" s="90">
        <v>32</v>
      </c>
      <c r="B30" s="1180"/>
      <c r="C30" s="1181"/>
      <c r="D30" s="1167"/>
      <c r="E30" s="1179"/>
      <c r="F30" s="1179"/>
      <c r="G30" s="1167"/>
      <c r="H30" s="791"/>
    </row>
    <row r="31" spans="1:8">
      <c r="A31" s="90">
        <v>33</v>
      </c>
      <c r="B31" s="1177"/>
      <c r="C31" s="1181"/>
      <c r="D31" s="1167"/>
      <c r="E31" s="1179"/>
      <c r="F31" s="1179"/>
      <c r="G31" s="1167"/>
      <c r="H31" s="791"/>
    </row>
    <row r="32" spans="1:8">
      <c r="A32" s="90">
        <v>34</v>
      </c>
      <c r="B32" s="1180"/>
      <c r="C32" s="1181"/>
      <c r="D32" s="1167"/>
      <c r="E32" s="1179"/>
      <c r="F32" s="1179"/>
      <c r="G32" s="1167"/>
      <c r="H32" s="791"/>
    </row>
    <row r="33" spans="1:13">
      <c r="A33" s="90">
        <v>35</v>
      </c>
      <c r="B33" s="1180"/>
      <c r="C33" s="1181"/>
      <c r="D33" s="1167"/>
      <c r="E33" s="1179"/>
      <c r="F33" s="1179"/>
      <c r="G33" s="1167"/>
      <c r="H33" s="791"/>
    </row>
    <row r="34" spans="1:13">
      <c r="A34" s="90">
        <v>36</v>
      </c>
      <c r="B34" s="1180"/>
      <c r="C34" s="1181"/>
      <c r="D34" s="1167"/>
      <c r="E34" s="1179"/>
      <c r="F34" s="1179"/>
      <c r="G34" s="1167"/>
      <c r="H34" s="791"/>
    </row>
    <row r="35" spans="1:13">
      <c r="A35" s="90">
        <v>37</v>
      </c>
      <c r="B35" s="1180"/>
      <c r="C35" s="1181"/>
      <c r="D35" s="1167"/>
      <c r="E35" s="1179"/>
      <c r="F35" s="1179"/>
      <c r="G35" s="1167"/>
      <c r="H35" s="791"/>
    </row>
    <row r="36" spans="1:13">
      <c r="A36" s="90">
        <v>38</v>
      </c>
      <c r="B36" s="1180"/>
      <c r="C36" s="1181"/>
      <c r="D36" s="1167"/>
      <c r="E36" s="1179"/>
      <c r="F36" s="1179"/>
      <c r="G36" s="1167"/>
      <c r="H36" s="791"/>
    </row>
    <row r="37" spans="1:13">
      <c r="A37" s="90">
        <v>39</v>
      </c>
      <c r="B37" s="1180"/>
      <c r="C37" s="1181"/>
      <c r="D37" s="1167"/>
      <c r="E37" s="1179"/>
      <c r="F37" s="1179"/>
      <c r="G37" s="1167"/>
      <c r="H37" s="791"/>
      <c r="M37" s="96"/>
    </row>
    <row r="38" spans="1:13">
      <c r="A38" s="90">
        <v>40</v>
      </c>
      <c r="B38" s="1180"/>
      <c r="C38" s="1181"/>
      <c r="D38" s="1167"/>
      <c r="E38" s="1179"/>
      <c r="F38" s="1179"/>
      <c r="G38" s="1167"/>
      <c r="H38" s="791"/>
    </row>
    <row r="39" spans="1:13">
      <c r="A39" s="90">
        <v>41</v>
      </c>
      <c r="B39" s="1180"/>
      <c r="C39" s="1181"/>
      <c r="D39" s="1181"/>
      <c r="E39" s="1179"/>
      <c r="F39" s="1179"/>
      <c r="G39" s="1181"/>
      <c r="H39" s="92"/>
    </row>
    <row r="40" spans="1:13">
      <c r="A40" s="90">
        <v>42</v>
      </c>
      <c r="B40" s="1180"/>
      <c r="C40" s="1181"/>
      <c r="D40" s="1167"/>
      <c r="E40" s="1179"/>
      <c r="F40" s="1179"/>
      <c r="G40" s="1167"/>
      <c r="H40" s="791"/>
    </row>
    <row r="41" spans="1:13">
      <c r="A41" s="90">
        <v>43</v>
      </c>
      <c r="B41" s="1177"/>
      <c r="C41" s="1181"/>
      <c r="D41" s="1167"/>
      <c r="E41" s="1179"/>
      <c r="F41" s="1179"/>
      <c r="G41" s="1167"/>
      <c r="H41" s="791"/>
    </row>
    <row r="42" spans="1:13">
      <c r="A42" s="90">
        <v>44</v>
      </c>
      <c r="B42" s="1180"/>
      <c r="C42" s="1181"/>
      <c r="D42" s="1167"/>
      <c r="E42" s="1179"/>
      <c r="F42" s="1179"/>
      <c r="G42" s="1167"/>
      <c r="H42" s="791"/>
    </row>
    <row r="43" spans="1:13">
      <c r="A43" s="90">
        <v>45</v>
      </c>
      <c r="B43" s="1180"/>
      <c r="C43" s="1181"/>
      <c r="D43" s="1167"/>
      <c r="E43" s="1179"/>
      <c r="F43" s="1179"/>
      <c r="G43" s="1167"/>
      <c r="H43" s="791"/>
    </row>
    <row r="44" spans="1:13">
      <c r="A44" s="90">
        <v>46</v>
      </c>
      <c r="B44" s="1180"/>
      <c r="C44" s="1181"/>
      <c r="D44" s="1167"/>
      <c r="E44" s="1179"/>
      <c r="F44" s="1179"/>
      <c r="G44" s="1167"/>
      <c r="H44" s="791"/>
    </row>
    <row r="45" spans="1:13">
      <c r="A45" s="90">
        <v>47</v>
      </c>
      <c r="B45" s="1180"/>
      <c r="C45" s="1181"/>
      <c r="D45" s="1167"/>
      <c r="E45" s="1179"/>
      <c r="F45" s="1179"/>
      <c r="G45" s="1167"/>
      <c r="H45" s="791"/>
    </row>
    <row r="46" spans="1:13">
      <c r="A46" s="90">
        <v>48</v>
      </c>
      <c r="B46" s="1180"/>
      <c r="C46" s="1181"/>
      <c r="D46" s="1167"/>
      <c r="E46" s="1179"/>
      <c r="F46" s="1179"/>
      <c r="G46" s="1167"/>
      <c r="H46" s="791"/>
    </row>
    <row r="47" spans="1:13">
      <c r="A47" s="90">
        <v>49</v>
      </c>
      <c r="B47" s="1180"/>
      <c r="C47" s="1181"/>
      <c r="D47" s="1167"/>
      <c r="E47" s="1179"/>
      <c r="F47" s="1179"/>
      <c r="G47" s="1167"/>
      <c r="H47" s="791"/>
    </row>
    <row r="48" spans="1:13" ht="15.75" thickBot="1">
      <c r="A48" s="1182">
        <v>50</v>
      </c>
      <c r="B48" s="1183"/>
      <c r="C48" s="1184"/>
      <c r="D48" s="1185"/>
      <c r="E48" s="1186"/>
      <c r="F48" s="1186"/>
      <c r="G48" s="1185"/>
      <c r="H48" s="1187"/>
    </row>
    <row r="49" spans="1:8">
      <c r="A49" s="95" t="s">
        <v>3140</v>
      </c>
      <c r="B49" s="95"/>
      <c r="C49" s="95"/>
      <c r="D49" s="95"/>
      <c r="E49" s="432"/>
      <c r="F49" s="95"/>
      <c r="G49" s="95"/>
      <c r="H49" s="1026" t="s">
        <v>3141</v>
      </c>
    </row>
    <row r="50" spans="1:8">
      <c r="A50" s="789" t="s">
        <v>3142</v>
      </c>
      <c r="B50" s="789"/>
      <c r="C50" s="789"/>
      <c r="D50" s="789"/>
      <c r="E50" s="789"/>
      <c r="F50" s="789"/>
      <c r="G50" s="789"/>
      <c r="H50" s="789"/>
    </row>
  </sheetData>
  <phoneticPr fontId="0" type="noConversion"/>
  <printOptions horizontalCentered="1" verticalCentered="1"/>
  <pageMargins left="0.5" right="0.25" top="0.25" bottom="0.25" header="0" footer="0"/>
  <pageSetup scale="8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sheetPr transitionEvaluation="1" codeName="Sheet6"/>
  <dimension ref="A1:E193"/>
  <sheetViews>
    <sheetView defaultGridColor="0" topLeftCell="A26" colorId="22" zoomScale="85" zoomScaleNormal="85" zoomScaleSheetLayoutView="50" workbookViewId="0">
      <selection activeCell="M9" sqref="M9"/>
    </sheetView>
  </sheetViews>
  <sheetFormatPr defaultColWidth="9.6640625" defaultRowHeight="15"/>
  <cols>
    <col min="1" max="1" width="2.6640625" style="96" customWidth="1"/>
    <col min="2" max="2" width="49.77734375" style="96" customWidth="1"/>
    <col min="3" max="3" width="19.5546875" style="96" customWidth="1"/>
    <col min="4" max="4" width="14" style="96" bestFit="1" customWidth="1"/>
    <col min="5" max="5" width="18.6640625" style="96" customWidth="1"/>
    <col min="6" max="16384" width="9.6640625" style="96"/>
  </cols>
  <sheetData>
    <row r="1" spans="1:5">
      <c r="A1" s="922"/>
      <c r="B1" s="1188" t="s">
        <v>446</v>
      </c>
      <c r="C1" s="1188" t="s">
        <v>447</v>
      </c>
      <c r="D1" s="2935" t="s">
        <v>448</v>
      </c>
      <c r="E1" s="2004" t="s">
        <v>449</v>
      </c>
    </row>
    <row r="2" spans="1:5">
      <c r="A2" s="695"/>
      <c r="B2" s="1167" t="str">
        <f>'Data Sheet'!$C$25</f>
        <v xml:space="preserve">KeySpan Gas East Corp./D/B/A National Grid </v>
      </c>
      <c r="C2" s="1167" t="s">
        <v>90</v>
      </c>
      <c r="D2" s="1290" t="s">
        <v>450</v>
      </c>
      <c r="E2" s="791"/>
    </row>
    <row r="3" spans="1:5" ht="15" customHeight="1">
      <c r="A3" s="1192"/>
      <c r="B3" s="1193"/>
      <c r="C3" s="1193" t="s">
        <v>2982</v>
      </c>
      <c r="D3" s="1282" t="str">
        <f>'Data Sheet'!$C$40</f>
        <v>September 30, 2014</v>
      </c>
      <c r="E3" s="1313" t="str">
        <f>'Data Sheet'!$C$38</f>
        <v>December 31, 2013</v>
      </c>
    </row>
    <row r="4" spans="1:5" ht="15" customHeight="1">
      <c r="A4" s="2936" t="s">
        <v>2983</v>
      </c>
      <c r="B4" s="2937"/>
      <c r="C4" s="2937"/>
      <c r="D4" s="2937"/>
      <c r="E4" s="2938"/>
    </row>
    <row r="5" spans="1:5">
      <c r="A5" s="1937"/>
      <c r="B5" s="1316" t="s">
        <v>2984</v>
      </c>
      <c r="C5" s="1316"/>
      <c r="D5" s="1316"/>
      <c r="E5" s="2015"/>
    </row>
    <row r="6" spans="1:5">
      <c r="A6" s="1937"/>
      <c r="B6" s="1316" t="s">
        <v>1997</v>
      </c>
      <c r="C6" s="1316"/>
      <c r="D6" s="1316"/>
      <c r="E6" s="2015"/>
    </row>
    <row r="7" spans="1:5">
      <c r="A7" s="1255"/>
      <c r="B7" s="1324" t="s">
        <v>1998</v>
      </c>
      <c r="C7" s="2016" t="s">
        <v>1999</v>
      </c>
      <c r="D7" s="2007" t="s">
        <v>2000</v>
      </c>
      <c r="E7" s="2008" t="s">
        <v>2001</v>
      </c>
    </row>
    <row r="8" spans="1:5">
      <c r="A8" s="695"/>
      <c r="B8" s="1167"/>
      <c r="C8" s="931" t="s">
        <v>2002</v>
      </c>
      <c r="D8" s="1936" t="s">
        <v>2003</v>
      </c>
      <c r="E8" s="791"/>
    </row>
    <row r="9" spans="1:5">
      <c r="A9" s="1192"/>
      <c r="B9" s="1282" t="s">
        <v>2004</v>
      </c>
      <c r="C9" s="1201" t="s">
        <v>2005</v>
      </c>
      <c r="D9" s="2009" t="s">
        <v>2006</v>
      </c>
      <c r="E9" s="1313" t="s">
        <v>2007</v>
      </c>
    </row>
    <row r="10" spans="1:5" ht="15.75">
      <c r="A10" s="695"/>
      <c r="B10" s="2939" t="s">
        <v>2008</v>
      </c>
      <c r="C10" s="95"/>
      <c r="D10" s="2940"/>
      <c r="E10" s="791"/>
    </row>
    <row r="11" spans="1:5" ht="15.75">
      <c r="A11" s="2941"/>
      <c r="B11" s="2939" t="s">
        <v>2009</v>
      </c>
      <c r="C11" s="2942"/>
      <c r="D11" s="2940"/>
      <c r="E11" s="791"/>
    </row>
    <row r="12" spans="1:5">
      <c r="A12" s="2941"/>
      <c r="B12" s="1167" t="s">
        <v>631</v>
      </c>
      <c r="C12" s="2943" t="s">
        <v>2010</v>
      </c>
      <c r="D12" s="1936" t="s">
        <v>2011</v>
      </c>
      <c r="E12" s="791"/>
    </row>
    <row r="13" spans="1:5">
      <c r="A13" s="2941"/>
      <c r="B13" s="1167" t="s">
        <v>2012</v>
      </c>
      <c r="C13" s="2943" t="s">
        <v>2013</v>
      </c>
      <c r="D13" s="2940" t="s">
        <v>2014</v>
      </c>
      <c r="E13" s="791"/>
    </row>
    <row r="14" spans="1:5">
      <c r="A14" s="2941"/>
      <c r="B14" s="1167" t="s">
        <v>3773</v>
      </c>
      <c r="C14" s="2943" t="s">
        <v>3774</v>
      </c>
      <c r="D14" s="2940" t="s">
        <v>2014</v>
      </c>
      <c r="E14" s="791"/>
    </row>
    <row r="15" spans="1:5">
      <c r="A15" s="2941"/>
      <c r="B15" s="1167" t="s">
        <v>3775</v>
      </c>
      <c r="C15" s="2943" t="s">
        <v>3776</v>
      </c>
      <c r="D15" s="2940" t="s">
        <v>3777</v>
      </c>
      <c r="E15" s="791"/>
    </row>
    <row r="16" spans="1:5">
      <c r="A16" s="2941"/>
      <c r="B16" s="1167" t="s">
        <v>3778</v>
      </c>
      <c r="C16" s="2943" t="s">
        <v>3779</v>
      </c>
      <c r="D16" s="2940" t="s">
        <v>2014</v>
      </c>
      <c r="E16" s="791"/>
    </row>
    <row r="17" spans="1:5">
      <c r="A17" s="2941"/>
      <c r="B17" s="1167" t="s">
        <v>3780</v>
      </c>
      <c r="C17" s="2943" t="s">
        <v>3781</v>
      </c>
      <c r="D17" s="2940" t="s">
        <v>2014</v>
      </c>
      <c r="E17" s="1326" t="s">
        <v>2314</v>
      </c>
    </row>
    <row r="18" spans="1:5">
      <c r="A18" s="2941"/>
      <c r="B18" s="1167" t="s">
        <v>2315</v>
      </c>
      <c r="C18" s="2943" t="s">
        <v>2316</v>
      </c>
      <c r="D18" s="2940" t="s">
        <v>2317</v>
      </c>
      <c r="E18" s="791"/>
    </row>
    <row r="19" spans="1:5" ht="15.75">
      <c r="A19" s="2941"/>
      <c r="B19" s="1167" t="s">
        <v>2318</v>
      </c>
      <c r="C19" s="2943" t="s">
        <v>2319</v>
      </c>
      <c r="D19" s="2940" t="s">
        <v>2014</v>
      </c>
      <c r="E19" s="2944"/>
    </row>
    <row r="20" spans="1:5" ht="15.75">
      <c r="A20" s="2941"/>
      <c r="B20" s="1167" t="s">
        <v>2359</v>
      </c>
      <c r="C20" s="2943" t="s">
        <v>2360</v>
      </c>
      <c r="D20" s="2940" t="s">
        <v>2014</v>
      </c>
      <c r="E20" s="2944"/>
    </row>
    <row r="21" spans="1:5">
      <c r="A21" s="2941"/>
      <c r="B21" s="1167" t="s">
        <v>2361</v>
      </c>
      <c r="C21" s="2943" t="s">
        <v>2362</v>
      </c>
      <c r="D21" s="2940" t="s">
        <v>2014</v>
      </c>
      <c r="E21" s="791"/>
    </row>
    <row r="22" spans="1:5" ht="15.75">
      <c r="A22" s="2941"/>
      <c r="B22" s="1167" t="s">
        <v>2363</v>
      </c>
      <c r="C22" s="2943" t="s">
        <v>2364</v>
      </c>
      <c r="D22" s="2940" t="s">
        <v>2014</v>
      </c>
      <c r="E22" s="2944"/>
    </row>
    <row r="23" spans="1:5">
      <c r="A23" s="2941"/>
      <c r="B23" s="1167"/>
      <c r="C23" s="2942"/>
      <c r="D23" s="2940"/>
      <c r="E23" s="791"/>
    </row>
    <row r="24" spans="1:5" ht="15.75">
      <c r="A24" s="2941"/>
      <c r="B24" s="2939" t="s">
        <v>2365</v>
      </c>
      <c r="C24" s="95" t="s">
        <v>623</v>
      </c>
      <c r="D24" s="2940"/>
      <c r="E24" s="2944"/>
    </row>
    <row r="25" spans="1:5" ht="15.75">
      <c r="A25" s="2941"/>
      <c r="B25" s="2939" t="s">
        <v>2366</v>
      </c>
      <c r="C25" s="95"/>
      <c r="D25" s="2940"/>
      <c r="E25" s="2944"/>
    </row>
    <row r="26" spans="1:5" ht="15.75">
      <c r="A26" s="2941"/>
      <c r="B26" s="2939"/>
      <c r="C26" s="95"/>
      <c r="D26" s="2940"/>
      <c r="E26" s="2944"/>
    </row>
    <row r="27" spans="1:5">
      <c r="A27" s="2941"/>
      <c r="B27" s="1167" t="s">
        <v>1642</v>
      </c>
      <c r="C27" s="95"/>
      <c r="D27" s="2940"/>
      <c r="E27" s="791"/>
    </row>
    <row r="28" spans="1:5">
      <c r="A28" s="2941"/>
      <c r="B28" s="1167" t="s">
        <v>3709</v>
      </c>
      <c r="C28" s="931" t="s">
        <v>3710</v>
      </c>
      <c r="D28" s="2940" t="s">
        <v>3711</v>
      </c>
      <c r="E28" s="791"/>
    </row>
    <row r="29" spans="1:5">
      <c r="A29" s="2941"/>
      <c r="B29" s="1167" t="s">
        <v>3712</v>
      </c>
      <c r="C29" s="931" t="s">
        <v>3713</v>
      </c>
      <c r="D29" s="2940" t="s">
        <v>3711</v>
      </c>
      <c r="E29" s="791"/>
    </row>
    <row r="30" spans="1:5">
      <c r="A30" s="2941"/>
      <c r="B30" s="1167" t="s">
        <v>3714</v>
      </c>
      <c r="C30" s="931" t="s">
        <v>3715</v>
      </c>
      <c r="D30" s="1936" t="s">
        <v>3716</v>
      </c>
      <c r="E30" s="791"/>
    </row>
    <row r="31" spans="1:5">
      <c r="A31" s="2941"/>
      <c r="B31" s="1167" t="s">
        <v>3717</v>
      </c>
      <c r="C31" s="931" t="s">
        <v>3718</v>
      </c>
      <c r="D31" s="1936" t="s">
        <v>3716</v>
      </c>
      <c r="E31" s="791"/>
    </row>
    <row r="32" spans="1:5">
      <c r="A32" s="2941"/>
      <c r="B32" s="1167" t="s">
        <v>3719</v>
      </c>
      <c r="C32" s="931" t="s">
        <v>3720</v>
      </c>
      <c r="D32" s="2940" t="s">
        <v>3711</v>
      </c>
      <c r="E32" s="791"/>
    </row>
    <row r="33" spans="1:5">
      <c r="A33" s="2941"/>
      <c r="B33" s="1167" t="s">
        <v>3721</v>
      </c>
      <c r="C33" s="931" t="s">
        <v>3722</v>
      </c>
      <c r="D33" s="2940" t="s">
        <v>2011</v>
      </c>
      <c r="E33" s="1326" t="s">
        <v>2314</v>
      </c>
    </row>
    <row r="34" spans="1:5">
      <c r="A34" s="2941"/>
      <c r="B34" s="1167" t="s">
        <v>3723</v>
      </c>
      <c r="C34" s="931" t="s">
        <v>3724</v>
      </c>
      <c r="D34" s="2940" t="s">
        <v>3711</v>
      </c>
      <c r="E34" s="1326" t="s">
        <v>2314</v>
      </c>
    </row>
    <row r="35" spans="1:5">
      <c r="A35" s="2941"/>
      <c r="B35" s="1167" t="s">
        <v>3725</v>
      </c>
      <c r="C35" s="931" t="s">
        <v>3726</v>
      </c>
      <c r="D35" s="2940" t="s">
        <v>3727</v>
      </c>
      <c r="E35" s="791"/>
    </row>
    <row r="36" spans="1:5">
      <c r="A36" s="2941"/>
      <c r="B36" s="1167" t="s">
        <v>3728</v>
      </c>
      <c r="C36" s="931" t="s">
        <v>3729</v>
      </c>
      <c r="D36" s="2940" t="s">
        <v>3727</v>
      </c>
      <c r="E36" s="791"/>
    </row>
    <row r="37" spans="1:5">
      <c r="A37" s="2941"/>
      <c r="B37" s="1167" t="s">
        <v>3730</v>
      </c>
      <c r="C37" s="931" t="s">
        <v>3731</v>
      </c>
      <c r="D37" s="1936" t="s">
        <v>3716</v>
      </c>
      <c r="E37" s="791"/>
    </row>
    <row r="38" spans="1:5">
      <c r="A38" s="2941"/>
      <c r="B38" s="1167" t="s">
        <v>3732</v>
      </c>
      <c r="C38" s="931" t="s">
        <v>3733</v>
      </c>
      <c r="D38" s="2940" t="s">
        <v>3711</v>
      </c>
      <c r="E38" s="791"/>
    </row>
    <row r="39" spans="1:5">
      <c r="A39" s="2941"/>
      <c r="B39" s="1167" t="s">
        <v>3734</v>
      </c>
      <c r="C39" s="931" t="s">
        <v>3735</v>
      </c>
      <c r="D39" s="2940" t="s">
        <v>2014</v>
      </c>
      <c r="E39" s="791"/>
    </row>
    <row r="40" spans="1:5">
      <c r="A40" s="2941"/>
      <c r="B40" s="1167" t="s">
        <v>3736</v>
      </c>
      <c r="C40" s="931" t="s">
        <v>3737</v>
      </c>
      <c r="D40" s="1936" t="s">
        <v>3716</v>
      </c>
      <c r="E40" s="791"/>
    </row>
    <row r="41" spans="1:5">
      <c r="A41" s="90"/>
      <c r="B41" s="1167" t="s">
        <v>3738</v>
      </c>
      <c r="C41" s="931" t="s">
        <v>4199</v>
      </c>
      <c r="D41" s="2940" t="s">
        <v>4200</v>
      </c>
      <c r="E41" s="791"/>
    </row>
    <row r="42" spans="1:5">
      <c r="A42" s="90"/>
      <c r="B42" s="1167" t="s">
        <v>4201</v>
      </c>
      <c r="C42" s="931" t="s">
        <v>4199</v>
      </c>
      <c r="D42" s="2940" t="s">
        <v>4200</v>
      </c>
      <c r="E42" s="791"/>
    </row>
    <row r="43" spans="1:5">
      <c r="A43" s="2941"/>
      <c r="B43" s="1167" t="s">
        <v>4202</v>
      </c>
      <c r="C43" s="931" t="s">
        <v>4203</v>
      </c>
      <c r="D43" s="1936" t="s">
        <v>3716</v>
      </c>
      <c r="E43" s="791"/>
    </row>
    <row r="44" spans="1:5">
      <c r="A44" s="2941"/>
      <c r="B44" s="1167" t="s">
        <v>4204</v>
      </c>
      <c r="C44" s="931" t="s">
        <v>4205</v>
      </c>
      <c r="D44" s="2940" t="s">
        <v>2317</v>
      </c>
      <c r="E44" s="791"/>
    </row>
    <row r="45" spans="1:5">
      <c r="A45" s="2941"/>
      <c r="B45" s="2945" t="s">
        <v>4206</v>
      </c>
      <c r="C45" s="931" t="s">
        <v>4207</v>
      </c>
      <c r="D45" s="2940" t="s">
        <v>3727</v>
      </c>
      <c r="E45" s="791"/>
    </row>
    <row r="46" spans="1:5">
      <c r="A46" s="2941"/>
      <c r="B46" s="1167"/>
      <c r="C46" s="95" t="s">
        <v>623</v>
      </c>
      <c r="D46" s="2940"/>
      <c r="E46" s="791"/>
    </row>
    <row r="47" spans="1:5" ht="15.75">
      <c r="A47" s="2941"/>
      <c r="B47" s="2939" t="s">
        <v>281</v>
      </c>
      <c r="C47" s="95" t="s">
        <v>623</v>
      </c>
      <c r="D47" s="2940"/>
      <c r="E47" s="791"/>
    </row>
    <row r="48" spans="1:5" ht="15.75">
      <c r="A48" s="2941"/>
      <c r="B48" s="2939" t="s">
        <v>282</v>
      </c>
      <c r="C48" s="95" t="s">
        <v>623</v>
      </c>
      <c r="D48" s="2940"/>
      <c r="E48" s="791"/>
    </row>
    <row r="49" spans="1:5">
      <c r="A49" s="2941"/>
      <c r="B49" s="1167"/>
      <c r="C49" s="95" t="s">
        <v>623</v>
      </c>
      <c r="D49" s="2940"/>
      <c r="E49" s="791"/>
    </row>
    <row r="50" spans="1:5">
      <c r="A50" s="2941"/>
      <c r="B50" s="1167" t="s">
        <v>283</v>
      </c>
      <c r="C50" s="931" t="s">
        <v>284</v>
      </c>
      <c r="D50" s="2940" t="s">
        <v>285</v>
      </c>
      <c r="E50" s="1326" t="s">
        <v>2314</v>
      </c>
    </row>
    <row r="51" spans="1:5">
      <c r="A51" s="2941"/>
      <c r="B51" s="1167" t="s">
        <v>286</v>
      </c>
      <c r="C51" s="95"/>
      <c r="D51" s="1180"/>
      <c r="E51" s="791"/>
    </row>
    <row r="52" spans="1:5" ht="15.75">
      <c r="A52" s="2941"/>
      <c r="B52" s="1167" t="s">
        <v>2123</v>
      </c>
      <c r="C52" s="95"/>
      <c r="D52" s="1180"/>
      <c r="E52" s="2944"/>
    </row>
    <row r="53" spans="1:5">
      <c r="A53" s="2941"/>
      <c r="B53" s="1167" t="s">
        <v>2124</v>
      </c>
      <c r="C53" s="931" t="s">
        <v>2125</v>
      </c>
      <c r="D53" s="2940" t="s">
        <v>3716</v>
      </c>
      <c r="E53" s="1326" t="s">
        <v>2314</v>
      </c>
    </row>
    <row r="54" spans="1:5">
      <c r="A54" s="2941"/>
      <c r="B54" s="1167" t="s">
        <v>2126</v>
      </c>
      <c r="C54" s="931" t="s">
        <v>2127</v>
      </c>
      <c r="D54" s="2940" t="s">
        <v>2011</v>
      </c>
      <c r="E54" s="1326" t="s">
        <v>2314</v>
      </c>
    </row>
    <row r="55" spans="1:5">
      <c r="A55" s="2941"/>
      <c r="B55" s="1167" t="s">
        <v>2128</v>
      </c>
      <c r="C55" s="931" t="s">
        <v>2129</v>
      </c>
      <c r="D55" s="2940" t="s">
        <v>2011</v>
      </c>
      <c r="E55" s="791"/>
    </row>
    <row r="56" spans="1:5">
      <c r="A56" s="2941"/>
      <c r="B56" s="1167" t="s">
        <v>2192</v>
      </c>
      <c r="C56" s="931" t="s">
        <v>2129</v>
      </c>
      <c r="D56" s="2940" t="s">
        <v>2193</v>
      </c>
      <c r="E56" s="791"/>
    </row>
    <row r="57" spans="1:5">
      <c r="A57" s="2941"/>
      <c r="B57" s="1167" t="s">
        <v>2194</v>
      </c>
      <c r="C57" s="931" t="s">
        <v>2195</v>
      </c>
      <c r="D57" s="2940" t="s">
        <v>2014</v>
      </c>
      <c r="E57" s="1326" t="s">
        <v>2314</v>
      </c>
    </row>
    <row r="58" spans="1:5" ht="16.5" thickBot="1">
      <c r="A58" s="2946"/>
      <c r="B58" s="1329"/>
      <c r="C58" s="793"/>
      <c r="D58" s="1183"/>
      <c r="E58" s="2947"/>
    </row>
    <row r="59" spans="1:5" ht="15.75">
      <c r="A59" s="95" t="s">
        <v>2196</v>
      </c>
      <c r="B59" s="95"/>
      <c r="C59" s="95"/>
      <c r="D59" s="95"/>
      <c r="E59" s="2948"/>
    </row>
    <row r="60" spans="1:5">
      <c r="A60" s="789" t="s">
        <v>2197</v>
      </c>
      <c r="B60" s="789"/>
      <c r="C60" s="789"/>
      <c r="D60" s="789"/>
      <c r="E60" s="789"/>
    </row>
    <row r="61" spans="1:5" ht="15.75" thickBot="1">
      <c r="A61" s="95"/>
      <c r="B61" s="95"/>
      <c r="C61" s="95"/>
      <c r="D61" s="95"/>
      <c r="E61" s="95"/>
    </row>
    <row r="62" spans="1:5">
      <c r="A62" s="922"/>
      <c r="B62" s="1188" t="s">
        <v>446</v>
      </c>
      <c r="C62" s="1188" t="s">
        <v>447</v>
      </c>
      <c r="D62" s="2935" t="s">
        <v>448</v>
      </c>
      <c r="E62" s="2004" t="s">
        <v>449</v>
      </c>
    </row>
    <row r="63" spans="1:5">
      <c r="A63" s="695"/>
      <c r="B63" s="1167"/>
      <c r="C63" s="1167" t="s">
        <v>90</v>
      </c>
      <c r="D63" s="1290" t="s">
        <v>450</v>
      </c>
      <c r="E63" s="1326"/>
    </row>
    <row r="64" spans="1:5">
      <c r="A64" s="695"/>
      <c r="B64" s="1167" t="str">
        <f>'Data Sheet'!$C$25</f>
        <v xml:space="preserve">KeySpan Gas East Corp./D/B/A National Grid </v>
      </c>
      <c r="C64" s="1167" t="s">
        <v>2982</v>
      </c>
      <c r="D64" s="2949" t="str">
        <f>'Data Sheet'!$C$40</f>
        <v>September 30, 2014</v>
      </c>
      <c r="E64" s="2950" t="str">
        <f>'Data Sheet'!$C$38</f>
        <v>December 31, 2013</v>
      </c>
    </row>
    <row r="65" spans="1:5">
      <c r="A65" s="1255"/>
      <c r="B65" s="1256"/>
      <c r="C65" s="1256"/>
      <c r="D65" s="1256"/>
      <c r="E65" s="1257"/>
    </row>
    <row r="66" spans="1:5" ht="15.75">
      <c r="A66" s="787" t="s">
        <v>2198</v>
      </c>
      <c r="B66" s="788"/>
      <c r="C66" s="788"/>
      <c r="D66" s="788"/>
      <c r="E66" s="2197"/>
    </row>
    <row r="67" spans="1:5">
      <c r="A67" s="695"/>
      <c r="B67" s="95"/>
      <c r="C67" s="95"/>
      <c r="D67" s="95"/>
      <c r="E67" s="791"/>
    </row>
    <row r="68" spans="1:5">
      <c r="A68" s="1255"/>
      <c r="B68" s="1324" t="s">
        <v>1998</v>
      </c>
      <c r="C68" s="2016" t="s">
        <v>1999</v>
      </c>
      <c r="D68" s="2007" t="s">
        <v>2000</v>
      </c>
      <c r="E68" s="2008" t="s">
        <v>2001</v>
      </c>
    </row>
    <row r="69" spans="1:5">
      <c r="A69" s="695"/>
      <c r="B69" s="1167"/>
      <c r="C69" s="931" t="s">
        <v>2002</v>
      </c>
      <c r="D69" s="1936" t="s">
        <v>2003</v>
      </c>
      <c r="E69" s="791"/>
    </row>
    <row r="70" spans="1:5">
      <c r="A70" s="1192"/>
      <c r="B70" s="1282" t="s">
        <v>2004</v>
      </c>
      <c r="C70" s="1201" t="s">
        <v>2005</v>
      </c>
      <c r="D70" s="2009" t="s">
        <v>2006</v>
      </c>
      <c r="E70" s="1313" t="s">
        <v>2007</v>
      </c>
    </row>
    <row r="71" spans="1:5" ht="15.75">
      <c r="A71" s="695"/>
      <c r="B71" s="2939" t="s">
        <v>281</v>
      </c>
      <c r="C71" s="95"/>
      <c r="D71" s="2940"/>
      <c r="E71" s="791"/>
    </row>
    <row r="72" spans="1:5" ht="15.75">
      <c r="A72" s="2941"/>
      <c r="B72" s="2939" t="s">
        <v>2199</v>
      </c>
      <c r="C72" s="2942"/>
      <c r="D72" s="2940"/>
      <c r="E72" s="791"/>
    </row>
    <row r="73" spans="1:5" ht="15.75">
      <c r="A73" s="2941"/>
      <c r="B73" s="2939"/>
      <c r="C73" s="2942"/>
      <c r="D73" s="2940"/>
      <c r="E73" s="791"/>
    </row>
    <row r="74" spans="1:5">
      <c r="A74" s="2941"/>
      <c r="B74" s="1167" t="s">
        <v>2200</v>
      </c>
      <c r="C74" s="2942"/>
      <c r="D74" s="1936"/>
      <c r="E74" s="791"/>
    </row>
    <row r="75" spans="1:5">
      <c r="A75" s="2941"/>
      <c r="B75" s="1167" t="s">
        <v>2201</v>
      </c>
      <c r="C75" s="2943" t="s">
        <v>2202</v>
      </c>
      <c r="D75" s="2940" t="s">
        <v>2014</v>
      </c>
      <c r="E75" s="791"/>
    </row>
    <row r="76" spans="1:5">
      <c r="A76" s="2941"/>
      <c r="B76" s="1167" t="s">
        <v>2203</v>
      </c>
      <c r="C76" s="2943" t="s">
        <v>2204</v>
      </c>
      <c r="D76" s="2940" t="s">
        <v>2014</v>
      </c>
      <c r="E76" s="1326" t="s">
        <v>2314</v>
      </c>
    </row>
    <row r="77" spans="1:5">
      <c r="A77" s="2941"/>
      <c r="B77" s="1167" t="s">
        <v>2205</v>
      </c>
      <c r="C77" s="2943" t="s">
        <v>2206</v>
      </c>
      <c r="D77" s="2940" t="s">
        <v>3711</v>
      </c>
      <c r="E77" s="1326" t="s">
        <v>2314</v>
      </c>
    </row>
    <row r="78" spans="1:5">
      <c r="A78" s="2941"/>
      <c r="B78" s="1167" t="s">
        <v>2207</v>
      </c>
      <c r="C78" s="2943" t="s">
        <v>2208</v>
      </c>
      <c r="D78" s="2940" t="s">
        <v>3727</v>
      </c>
      <c r="E78" s="791"/>
    </row>
    <row r="79" spans="1:5">
      <c r="A79" s="2941"/>
      <c r="B79" s="1167" t="s">
        <v>2209</v>
      </c>
      <c r="C79" s="2942"/>
      <c r="D79" s="2940"/>
      <c r="E79" s="791"/>
    </row>
    <row r="80" spans="1:5">
      <c r="A80" s="2941"/>
      <c r="B80" s="1167" t="s">
        <v>2210</v>
      </c>
      <c r="C80" s="2943" t="s">
        <v>2211</v>
      </c>
      <c r="D80" s="2940" t="s">
        <v>2014</v>
      </c>
      <c r="E80" s="791"/>
    </row>
    <row r="81" spans="1:5" ht="15.75">
      <c r="A81" s="2941"/>
      <c r="B81" s="1167" t="s">
        <v>2212</v>
      </c>
      <c r="C81" s="2943" t="s">
        <v>2213</v>
      </c>
      <c r="D81" s="2940" t="s">
        <v>2014</v>
      </c>
      <c r="E81" s="2944"/>
    </row>
    <row r="82" spans="1:5" ht="15.75">
      <c r="A82" s="2941"/>
      <c r="B82" s="1167" t="s">
        <v>2214</v>
      </c>
      <c r="C82" s="2943" t="s">
        <v>2215</v>
      </c>
      <c r="D82" s="2940" t="s">
        <v>2014</v>
      </c>
      <c r="E82" s="2944"/>
    </row>
    <row r="83" spans="1:5">
      <c r="A83" s="2941"/>
      <c r="B83" s="1167" t="s">
        <v>2216</v>
      </c>
      <c r="C83" s="2943" t="s">
        <v>2217</v>
      </c>
      <c r="D83" s="2940" t="s">
        <v>2317</v>
      </c>
      <c r="E83" s="791"/>
    </row>
    <row r="84" spans="1:5" ht="15.75">
      <c r="A84" s="2941"/>
      <c r="B84" s="1167"/>
      <c r="C84" s="2942"/>
      <c r="D84" s="2940"/>
      <c r="E84" s="2944"/>
    </row>
    <row r="85" spans="1:5" ht="15.75">
      <c r="A85" s="2941"/>
      <c r="B85" s="2939" t="s">
        <v>2420</v>
      </c>
      <c r="C85" s="95" t="s">
        <v>623</v>
      </c>
      <c r="D85" s="2940"/>
      <c r="E85" s="2944"/>
    </row>
    <row r="86" spans="1:5" ht="15.75">
      <c r="A86" s="2941"/>
      <c r="B86" s="2939"/>
      <c r="C86" s="95"/>
      <c r="D86" s="2940"/>
      <c r="E86" s="2944"/>
    </row>
    <row r="87" spans="1:5">
      <c r="A87" s="2941"/>
      <c r="B87" s="1167" t="s">
        <v>2421</v>
      </c>
      <c r="C87" s="931" t="s">
        <v>2422</v>
      </c>
      <c r="D87" s="2940" t="s">
        <v>2014</v>
      </c>
      <c r="E87" s="791"/>
    </row>
    <row r="88" spans="1:5">
      <c r="A88" s="2941"/>
      <c r="B88" s="1167" t="s">
        <v>1400</v>
      </c>
      <c r="C88" s="931" t="s">
        <v>1401</v>
      </c>
      <c r="D88" s="2940" t="s">
        <v>3716</v>
      </c>
      <c r="E88" s="791"/>
    </row>
    <row r="89" spans="1:5">
      <c r="A89" s="2941"/>
      <c r="B89" s="1167" t="s">
        <v>1402</v>
      </c>
      <c r="C89" s="931" t="s">
        <v>1403</v>
      </c>
      <c r="D89" s="2940" t="s">
        <v>3727</v>
      </c>
      <c r="E89" s="1326" t="s">
        <v>2314</v>
      </c>
    </row>
    <row r="90" spans="1:5">
      <c r="A90" s="2941"/>
      <c r="B90" s="1167" t="s">
        <v>1404</v>
      </c>
      <c r="C90" s="931" t="s">
        <v>1405</v>
      </c>
      <c r="D90" s="1936" t="s">
        <v>3716</v>
      </c>
      <c r="E90" s="791"/>
    </row>
    <row r="91" spans="1:5">
      <c r="A91" s="2941"/>
      <c r="B91" s="1167" t="s">
        <v>1406</v>
      </c>
      <c r="C91" s="931" t="s">
        <v>1407</v>
      </c>
      <c r="D91" s="1936" t="s">
        <v>4200</v>
      </c>
      <c r="E91" s="791"/>
    </row>
    <row r="92" spans="1:5">
      <c r="A92" s="2941"/>
      <c r="B92" s="1167" t="s">
        <v>1408</v>
      </c>
      <c r="C92" s="931" t="s">
        <v>1409</v>
      </c>
      <c r="D92" s="1936" t="s">
        <v>3716</v>
      </c>
      <c r="E92" s="1326" t="s">
        <v>2314</v>
      </c>
    </row>
    <row r="93" spans="1:5">
      <c r="A93" s="2941"/>
      <c r="B93" s="1167" t="s">
        <v>4081</v>
      </c>
      <c r="C93" s="931" t="s">
        <v>4082</v>
      </c>
      <c r="D93" s="2940" t="s">
        <v>4083</v>
      </c>
      <c r="E93" s="1326" t="s">
        <v>2314</v>
      </c>
    </row>
    <row r="94" spans="1:5">
      <c r="A94" s="2941"/>
      <c r="B94" s="1167" t="s">
        <v>4084</v>
      </c>
      <c r="C94" s="931" t="s">
        <v>4085</v>
      </c>
      <c r="D94" s="2940" t="s">
        <v>4083</v>
      </c>
      <c r="E94" s="1326" t="s">
        <v>2314</v>
      </c>
    </row>
    <row r="95" spans="1:5">
      <c r="A95" s="2941"/>
      <c r="B95" s="1167" t="s">
        <v>4086</v>
      </c>
      <c r="C95" s="931" t="s">
        <v>4087</v>
      </c>
      <c r="D95" s="2940" t="s">
        <v>2317</v>
      </c>
      <c r="E95" s="1326" t="s">
        <v>2314</v>
      </c>
    </row>
    <row r="96" spans="1:5">
      <c r="A96" s="2941"/>
      <c r="B96" s="1167" t="s">
        <v>4088</v>
      </c>
      <c r="C96" s="931" t="s">
        <v>4089</v>
      </c>
      <c r="D96" s="1936" t="s">
        <v>3716</v>
      </c>
      <c r="E96" s="791"/>
    </row>
    <row r="97" spans="1:5">
      <c r="A97" s="2941"/>
      <c r="B97" s="1167" t="s">
        <v>4090</v>
      </c>
      <c r="C97" s="95"/>
      <c r="D97" s="1936"/>
      <c r="E97" s="791"/>
    </row>
    <row r="98" spans="1:5">
      <c r="A98" s="2941"/>
      <c r="B98" s="1167" t="s">
        <v>4091</v>
      </c>
      <c r="C98" s="931" t="s">
        <v>4092</v>
      </c>
      <c r="D98" s="2940" t="s">
        <v>2011</v>
      </c>
      <c r="E98" s="1326" t="s">
        <v>2314</v>
      </c>
    </row>
    <row r="99" spans="1:5">
      <c r="A99" s="2941"/>
      <c r="B99" s="1167"/>
      <c r="C99" s="95"/>
      <c r="D99" s="2940"/>
      <c r="E99" s="791"/>
    </row>
    <row r="100" spans="1:5" ht="15.75">
      <c r="A100" s="2941"/>
      <c r="B100" s="2939" t="s">
        <v>4093</v>
      </c>
      <c r="C100" s="95"/>
      <c r="D100" s="1936"/>
      <c r="E100" s="791"/>
    </row>
    <row r="101" spans="1:5">
      <c r="A101" s="90"/>
      <c r="B101" s="1167"/>
      <c r="C101" s="95"/>
      <c r="D101" s="2940"/>
      <c r="E101" s="791"/>
    </row>
    <row r="102" spans="1:5">
      <c r="A102" s="90"/>
      <c r="B102" s="1167" t="s">
        <v>4094</v>
      </c>
      <c r="C102" s="931" t="s">
        <v>4095</v>
      </c>
      <c r="D102" s="2940" t="s">
        <v>2014</v>
      </c>
      <c r="E102" s="1326" t="s">
        <v>2314</v>
      </c>
    </row>
    <row r="103" spans="1:5">
      <c r="A103" s="2941"/>
      <c r="B103" s="1167" t="s">
        <v>4096</v>
      </c>
      <c r="C103" s="931" t="s">
        <v>4097</v>
      </c>
      <c r="D103" s="2940" t="s">
        <v>2011</v>
      </c>
      <c r="E103" s="791"/>
    </row>
    <row r="104" spans="1:5">
      <c r="A104" s="2941"/>
      <c r="B104" s="1167" t="s">
        <v>4098</v>
      </c>
      <c r="C104" s="931" t="s">
        <v>4099</v>
      </c>
      <c r="D104" s="2940" t="s">
        <v>3727</v>
      </c>
      <c r="E104" s="791"/>
    </row>
    <row r="105" spans="1:5">
      <c r="A105" s="2941"/>
      <c r="B105" s="2945" t="s">
        <v>4100</v>
      </c>
      <c r="C105" s="931" t="s">
        <v>4101</v>
      </c>
      <c r="D105" s="2940" t="s">
        <v>2011</v>
      </c>
      <c r="E105" s="1326" t="s">
        <v>2314</v>
      </c>
    </row>
    <row r="106" spans="1:5">
      <c r="A106" s="2941"/>
      <c r="B106" s="1167"/>
      <c r="C106" s="95" t="s">
        <v>623</v>
      </c>
      <c r="D106" s="2940"/>
      <c r="E106" s="791"/>
    </row>
    <row r="107" spans="1:5" ht="15.75">
      <c r="A107" s="2941"/>
      <c r="B107" s="2939" t="s">
        <v>4102</v>
      </c>
      <c r="C107" s="95" t="s">
        <v>623</v>
      </c>
      <c r="D107" s="2940"/>
      <c r="E107" s="791"/>
    </row>
    <row r="108" spans="1:5">
      <c r="A108" s="2941"/>
      <c r="B108" s="1167"/>
      <c r="C108" s="95" t="s">
        <v>623</v>
      </c>
      <c r="D108" s="2940"/>
      <c r="E108" s="791"/>
    </row>
    <row r="109" spans="1:5">
      <c r="A109" s="2941"/>
      <c r="B109" s="1167" t="s">
        <v>4103</v>
      </c>
      <c r="C109" s="931" t="s">
        <v>4104</v>
      </c>
      <c r="D109" s="2940" t="s">
        <v>4083</v>
      </c>
      <c r="E109" s="791"/>
    </row>
    <row r="110" spans="1:5">
      <c r="A110" s="2941"/>
      <c r="B110" s="1167" t="s">
        <v>4105</v>
      </c>
      <c r="C110" s="931" t="s">
        <v>4104</v>
      </c>
      <c r="D110" s="2940" t="s">
        <v>4083</v>
      </c>
      <c r="E110" s="791"/>
    </row>
    <row r="111" spans="1:5" ht="15.75">
      <c r="A111" s="2941"/>
      <c r="B111" s="1167" t="s">
        <v>4106</v>
      </c>
      <c r="C111" s="931" t="s">
        <v>4107</v>
      </c>
      <c r="D111" s="1936" t="s">
        <v>3716</v>
      </c>
      <c r="E111" s="2944"/>
    </row>
    <row r="112" spans="1:5">
      <c r="A112" s="2941"/>
      <c r="B112" s="1167" t="s">
        <v>4108</v>
      </c>
      <c r="C112" s="931" t="s">
        <v>4109</v>
      </c>
      <c r="D112" s="1936" t="s">
        <v>3711</v>
      </c>
      <c r="E112" s="791"/>
    </row>
    <row r="113" spans="1:5">
      <c r="A113" s="2941"/>
      <c r="B113" s="1167" t="s">
        <v>4110</v>
      </c>
      <c r="C113" s="931" t="s">
        <v>4111</v>
      </c>
      <c r="D113" s="2940" t="s">
        <v>3727</v>
      </c>
      <c r="E113" s="791"/>
    </row>
    <row r="114" spans="1:5">
      <c r="A114" s="2941"/>
      <c r="B114" s="1167" t="s">
        <v>4112</v>
      </c>
      <c r="C114" s="931" t="s">
        <v>4113</v>
      </c>
      <c r="D114" s="2940" t="s">
        <v>2011</v>
      </c>
      <c r="E114" s="791"/>
    </row>
    <row r="115" spans="1:5">
      <c r="A115" s="2941"/>
      <c r="B115" s="1167"/>
      <c r="C115" s="95"/>
      <c r="D115" s="2940"/>
      <c r="E115" s="791"/>
    </row>
    <row r="116" spans="1:5">
      <c r="A116" s="2941"/>
      <c r="B116" s="1167"/>
      <c r="C116" s="95"/>
      <c r="D116" s="2940"/>
      <c r="E116" s="791"/>
    </row>
    <row r="117" spans="1:5" ht="16.5" thickBot="1">
      <c r="A117" s="2946"/>
      <c r="B117" s="1329"/>
      <c r="C117" s="793"/>
      <c r="D117" s="1183"/>
      <c r="E117" s="2947"/>
    </row>
    <row r="118" spans="1:5">
      <c r="A118" s="95" t="s">
        <v>2196</v>
      </c>
      <c r="B118" s="95"/>
      <c r="C118" s="95"/>
      <c r="D118" s="95"/>
      <c r="E118" s="95"/>
    </row>
    <row r="119" spans="1:5">
      <c r="A119" s="789" t="s">
        <v>4114</v>
      </c>
      <c r="B119" s="789"/>
      <c r="C119" s="789"/>
      <c r="D119" s="789"/>
      <c r="E119" s="789"/>
    </row>
    <row r="120" spans="1:5" ht="15.75" thickBot="1">
      <c r="A120" s="95"/>
      <c r="B120" s="95"/>
      <c r="C120" s="95"/>
      <c r="D120" s="95"/>
      <c r="E120" s="95"/>
    </row>
    <row r="121" spans="1:5">
      <c r="A121" s="922"/>
      <c r="B121" s="1188" t="s">
        <v>446</v>
      </c>
      <c r="C121" s="1188" t="s">
        <v>447</v>
      </c>
      <c r="D121" s="2935" t="s">
        <v>448</v>
      </c>
      <c r="E121" s="2004" t="s">
        <v>449</v>
      </c>
    </row>
    <row r="122" spans="1:5">
      <c r="A122" s="695"/>
      <c r="B122" s="1167"/>
      <c r="C122" s="1167" t="s">
        <v>90</v>
      </c>
      <c r="D122" s="1290" t="s">
        <v>450</v>
      </c>
      <c r="E122" s="1326"/>
    </row>
    <row r="123" spans="1:5">
      <c r="A123" s="695"/>
      <c r="B123" s="1167" t="str">
        <f>'Data Sheet'!$C$25</f>
        <v xml:space="preserve">KeySpan Gas East Corp./D/B/A National Grid </v>
      </c>
      <c r="C123" s="1167" t="s">
        <v>2982</v>
      </c>
      <c r="D123" s="2949" t="str">
        <f>'Data Sheet'!$C$40</f>
        <v>September 30, 2014</v>
      </c>
      <c r="E123" s="2950" t="str">
        <f>'Data Sheet'!$C$38</f>
        <v>December 31, 2013</v>
      </c>
    </row>
    <row r="124" spans="1:5">
      <c r="A124" s="1255"/>
      <c r="B124" s="1256"/>
      <c r="C124" s="1256"/>
      <c r="D124" s="1256"/>
      <c r="E124" s="1257"/>
    </row>
    <row r="125" spans="1:5" ht="15.75">
      <c r="A125" s="787" t="s">
        <v>2198</v>
      </c>
      <c r="B125" s="788"/>
      <c r="C125" s="788"/>
      <c r="D125" s="788"/>
      <c r="E125" s="2197"/>
    </row>
    <row r="126" spans="1:5">
      <c r="A126" s="695"/>
      <c r="B126" s="95"/>
      <c r="C126" s="95"/>
      <c r="D126" s="95"/>
      <c r="E126" s="791"/>
    </row>
    <row r="127" spans="1:5">
      <c r="A127" s="1255"/>
      <c r="B127" s="1324" t="s">
        <v>1998</v>
      </c>
      <c r="C127" s="2016" t="s">
        <v>1999</v>
      </c>
      <c r="D127" s="2007" t="s">
        <v>2000</v>
      </c>
      <c r="E127" s="2008" t="s">
        <v>2001</v>
      </c>
    </row>
    <row r="128" spans="1:5">
      <c r="A128" s="695"/>
      <c r="B128" s="1167"/>
      <c r="C128" s="931" t="s">
        <v>2002</v>
      </c>
      <c r="D128" s="1936" t="s">
        <v>2003</v>
      </c>
      <c r="E128" s="791"/>
    </row>
    <row r="129" spans="1:5">
      <c r="A129" s="1192"/>
      <c r="B129" s="1282" t="s">
        <v>2004</v>
      </c>
      <c r="C129" s="1201" t="s">
        <v>2005</v>
      </c>
      <c r="D129" s="2009" t="s">
        <v>2006</v>
      </c>
      <c r="E129" s="1313" t="s">
        <v>2007</v>
      </c>
    </row>
    <row r="130" spans="1:5" ht="15.75">
      <c r="A130" s="695"/>
      <c r="B130" s="2939" t="s">
        <v>4115</v>
      </c>
      <c r="C130" s="95"/>
      <c r="D130" s="2940"/>
      <c r="E130" s="791"/>
    </row>
    <row r="131" spans="1:5" ht="15.75">
      <c r="A131" s="2941"/>
      <c r="B131" s="2939"/>
      <c r="C131" s="2942"/>
      <c r="D131" s="2940"/>
      <c r="E131" s="791"/>
    </row>
    <row r="132" spans="1:5">
      <c r="A132" s="2941"/>
      <c r="B132" s="1167" t="s">
        <v>4116</v>
      </c>
      <c r="C132" s="2943" t="s">
        <v>4117</v>
      </c>
      <c r="D132" s="2940" t="s">
        <v>2011</v>
      </c>
      <c r="E132" s="791"/>
    </row>
    <row r="133" spans="1:5">
      <c r="A133" s="2941"/>
      <c r="B133" s="1167" t="s">
        <v>4118</v>
      </c>
      <c r="C133" s="2943" t="s">
        <v>4119</v>
      </c>
      <c r="D133" s="2940" t="s">
        <v>2193</v>
      </c>
      <c r="E133" s="791"/>
    </row>
    <row r="134" spans="1:5">
      <c r="A134" s="2941"/>
      <c r="B134" s="1167" t="s">
        <v>1959</v>
      </c>
      <c r="C134" s="2943" t="s">
        <v>1960</v>
      </c>
      <c r="D134" s="2940" t="s">
        <v>2014</v>
      </c>
      <c r="E134" s="791"/>
    </row>
    <row r="135" spans="1:5">
      <c r="A135" s="2941"/>
      <c r="B135" s="1167" t="s">
        <v>1961</v>
      </c>
      <c r="C135" s="2943" t="s">
        <v>2135</v>
      </c>
      <c r="D135" s="2940" t="s">
        <v>3727</v>
      </c>
      <c r="E135" s="791"/>
    </row>
    <row r="136" spans="1:5">
      <c r="A136" s="2941"/>
      <c r="B136" s="1167" t="s">
        <v>2136</v>
      </c>
      <c r="C136" s="2943" t="s">
        <v>2137</v>
      </c>
      <c r="D136" s="2940" t="s">
        <v>3727</v>
      </c>
      <c r="E136" s="791"/>
    </row>
    <row r="137" spans="1:5">
      <c r="A137" s="2941"/>
      <c r="B137" s="1167" t="s">
        <v>2138</v>
      </c>
      <c r="C137" s="2943" t="s">
        <v>2139</v>
      </c>
      <c r="D137" s="2940" t="s">
        <v>3727</v>
      </c>
      <c r="E137" s="791"/>
    </row>
    <row r="138" spans="1:5">
      <c r="A138" s="2941"/>
      <c r="B138" s="1167" t="s">
        <v>2140</v>
      </c>
      <c r="C138" s="2943" t="s">
        <v>424</v>
      </c>
      <c r="D138" s="2940" t="s">
        <v>2011</v>
      </c>
      <c r="E138" s="791"/>
    </row>
    <row r="139" spans="1:5" ht="15.75">
      <c r="A139" s="2941"/>
      <c r="B139" s="1167" t="s">
        <v>425</v>
      </c>
      <c r="C139" s="2942"/>
      <c r="D139" s="2940"/>
      <c r="E139" s="2944"/>
    </row>
    <row r="140" spans="1:5" ht="15.75">
      <c r="A140" s="2941"/>
      <c r="B140" s="1167"/>
      <c r="C140" s="2942"/>
      <c r="D140" s="2940"/>
      <c r="E140" s="2944"/>
    </row>
    <row r="141" spans="1:5">
      <c r="A141" s="2941"/>
      <c r="B141" s="1167" t="s">
        <v>4249</v>
      </c>
      <c r="C141" s="2942"/>
      <c r="D141" s="2940"/>
      <c r="E141" s="791"/>
    </row>
    <row r="142" spans="1:5" ht="15.75">
      <c r="A142" s="2941"/>
      <c r="B142" s="1167"/>
      <c r="C142" s="2942"/>
      <c r="D142" s="2940"/>
      <c r="E142" s="2944"/>
    </row>
    <row r="143" spans="1:5" ht="15.75">
      <c r="A143" s="2941"/>
      <c r="B143" s="2945" t="s">
        <v>4250</v>
      </c>
      <c r="C143" s="95"/>
      <c r="D143" s="2940"/>
      <c r="E143" s="2944"/>
    </row>
    <row r="144" spans="1:5" ht="15.75">
      <c r="A144" s="2941"/>
      <c r="B144" s="2939"/>
      <c r="C144" s="95"/>
      <c r="D144" s="2940"/>
      <c r="E144" s="2944"/>
    </row>
    <row r="145" spans="1:5">
      <c r="A145" s="2941"/>
      <c r="B145" s="1167"/>
      <c r="C145" s="95"/>
      <c r="D145" s="2940"/>
      <c r="E145" s="791"/>
    </row>
    <row r="146" spans="1:5" ht="15.75">
      <c r="A146" s="2941"/>
      <c r="B146" s="2939" t="s">
        <v>426</v>
      </c>
      <c r="C146" s="931" t="s">
        <v>427</v>
      </c>
      <c r="D146" s="2940" t="s">
        <v>2014</v>
      </c>
      <c r="E146" s="791"/>
    </row>
    <row r="147" spans="1:5">
      <c r="A147" s="2941"/>
      <c r="B147" s="1167"/>
      <c r="C147" s="95"/>
      <c r="D147" s="2940"/>
      <c r="E147" s="791"/>
    </row>
    <row r="148" spans="1:5">
      <c r="A148" s="2941"/>
      <c r="B148" s="1167"/>
      <c r="C148" s="95"/>
      <c r="D148" s="1936"/>
      <c r="E148" s="791"/>
    </row>
    <row r="149" spans="1:5">
      <c r="A149" s="2941"/>
      <c r="B149" s="1167"/>
      <c r="C149" s="95"/>
      <c r="D149" s="1936"/>
      <c r="E149" s="791"/>
    </row>
    <row r="150" spans="1:5">
      <c r="A150" s="2941"/>
      <c r="B150" s="1167"/>
      <c r="C150" s="95"/>
      <c r="D150" s="1936"/>
      <c r="E150" s="791"/>
    </row>
    <row r="151" spans="1:5">
      <c r="A151" s="2941"/>
      <c r="B151" s="1167"/>
      <c r="C151" s="95"/>
      <c r="D151" s="2940"/>
      <c r="E151" s="791"/>
    </row>
    <row r="152" spans="1:5">
      <c r="A152" s="2941"/>
      <c r="B152" s="1167"/>
      <c r="C152" s="95"/>
      <c r="D152" s="2940"/>
      <c r="E152" s="791"/>
    </row>
    <row r="153" spans="1:5">
      <c r="A153" s="2941"/>
      <c r="B153" s="1167"/>
      <c r="C153" s="95"/>
      <c r="D153" s="2940"/>
      <c r="E153" s="791"/>
    </row>
    <row r="154" spans="1:5">
      <c r="A154" s="2941"/>
      <c r="B154" s="1167"/>
      <c r="C154" s="95"/>
      <c r="D154" s="1936"/>
      <c r="E154" s="791"/>
    </row>
    <row r="155" spans="1:5">
      <c r="A155" s="2941"/>
      <c r="B155" s="1167"/>
      <c r="C155" s="95"/>
      <c r="D155" s="1936"/>
      <c r="E155" s="791"/>
    </row>
    <row r="156" spans="1:5">
      <c r="A156" s="2941"/>
      <c r="B156" s="1167"/>
      <c r="C156" s="95"/>
      <c r="D156" s="2940"/>
      <c r="E156" s="791"/>
    </row>
    <row r="157" spans="1:5">
      <c r="A157" s="2941"/>
      <c r="B157" s="1167"/>
      <c r="C157" s="95"/>
      <c r="D157" s="2940"/>
      <c r="E157" s="791"/>
    </row>
    <row r="158" spans="1:5" ht="15.75">
      <c r="A158" s="2941"/>
      <c r="B158" s="2951"/>
      <c r="C158" s="95"/>
      <c r="D158" s="1936"/>
      <c r="E158" s="791"/>
    </row>
    <row r="159" spans="1:5">
      <c r="A159" s="90"/>
      <c r="B159" s="1167"/>
      <c r="C159" s="95"/>
      <c r="D159" s="2940"/>
      <c r="E159" s="791"/>
    </row>
    <row r="160" spans="1:5">
      <c r="A160" s="90"/>
      <c r="B160" s="1167"/>
      <c r="C160" s="95"/>
      <c r="D160" s="2940"/>
      <c r="E160" s="791"/>
    </row>
    <row r="161" spans="1:5">
      <c r="A161" s="2941"/>
      <c r="B161" s="1167"/>
      <c r="C161" s="95"/>
      <c r="D161" s="2940"/>
      <c r="E161" s="791"/>
    </row>
    <row r="162" spans="1:5">
      <c r="A162" s="2941"/>
      <c r="B162" s="1167"/>
      <c r="C162" s="95"/>
      <c r="D162" s="2940"/>
      <c r="E162" s="791"/>
    </row>
    <row r="163" spans="1:5">
      <c r="A163" s="2941"/>
      <c r="B163" s="2945"/>
      <c r="C163" s="95"/>
      <c r="D163" s="2940"/>
      <c r="E163" s="791"/>
    </row>
    <row r="164" spans="1:5">
      <c r="A164" s="2941"/>
      <c r="B164" s="1167"/>
      <c r="C164" s="95"/>
      <c r="D164" s="2940"/>
      <c r="E164" s="791"/>
    </row>
    <row r="165" spans="1:5" ht="15.75">
      <c r="A165" s="2941"/>
      <c r="B165" s="2939"/>
      <c r="C165" s="95"/>
      <c r="D165" s="2940"/>
      <c r="E165" s="791"/>
    </row>
    <row r="166" spans="1:5">
      <c r="A166" s="2941"/>
      <c r="B166" s="1167"/>
      <c r="C166" s="95"/>
      <c r="D166" s="2940"/>
      <c r="E166" s="791"/>
    </row>
    <row r="167" spans="1:5">
      <c r="A167" s="2941"/>
      <c r="B167" s="1167"/>
      <c r="C167" s="95"/>
      <c r="D167" s="2940"/>
      <c r="E167" s="791"/>
    </row>
    <row r="168" spans="1:5">
      <c r="A168" s="2941"/>
      <c r="B168" s="1167"/>
      <c r="C168" s="95"/>
      <c r="D168" s="2940"/>
      <c r="E168" s="791"/>
    </row>
    <row r="169" spans="1:5" ht="15.75">
      <c r="A169" s="2941"/>
      <c r="B169" s="1167"/>
      <c r="C169" s="95"/>
      <c r="D169" s="1180"/>
      <c r="E169" s="2944"/>
    </row>
    <row r="170" spans="1:5">
      <c r="A170" s="2941"/>
      <c r="B170" s="1167"/>
      <c r="C170" s="95"/>
      <c r="D170" s="1180"/>
      <c r="E170" s="791"/>
    </row>
    <row r="171" spans="1:5">
      <c r="A171" s="2941"/>
      <c r="B171" s="1167"/>
      <c r="C171" s="95"/>
      <c r="D171" s="2940"/>
      <c r="E171" s="791"/>
    </row>
    <row r="172" spans="1:5">
      <c r="A172" s="2941"/>
      <c r="B172" s="1167"/>
      <c r="C172" s="95"/>
      <c r="D172" s="2940"/>
      <c r="E172" s="791"/>
    </row>
    <row r="173" spans="1:5">
      <c r="A173" s="2941"/>
      <c r="B173" s="1167"/>
      <c r="C173" s="95"/>
      <c r="D173" s="2940"/>
      <c r="E173" s="791"/>
    </row>
    <row r="174" spans="1:5">
      <c r="A174" s="2941"/>
      <c r="B174" s="1167"/>
      <c r="C174" s="95"/>
      <c r="D174" s="2940"/>
      <c r="E174" s="791"/>
    </row>
    <row r="175" spans="1:5" ht="16.5" thickBot="1">
      <c r="A175" s="2946"/>
      <c r="B175" s="1329"/>
      <c r="C175" s="793"/>
      <c r="D175" s="1183"/>
      <c r="E175" s="2947"/>
    </row>
    <row r="176" spans="1:5">
      <c r="A176" s="95" t="s">
        <v>2196</v>
      </c>
      <c r="B176" s="95"/>
      <c r="C176" s="95"/>
      <c r="D176" s="95"/>
      <c r="E176" s="95"/>
    </row>
    <row r="177" spans="1:5">
      <c r="A177" s="789" t="s">
        <v>428</v>
      </c>
      <c r="B177" s="789"/>
      <c r="C177" s="789"/>
      <c r="D177" s="789"/>
      <c r="E177" s="789"/>
    </row>
    <row r="179" spans="1:5">
      <c r="A179" s="95"/>
      <c r="B179" s="95"/>
      <c r="C179" s="95"/>
      <c r="D179" s="95"/>
      <c r="E179" s="95"/>
    </row>
    <row r="180" spans="1:5">
      <c r="A180" s="95"/>
    </row>
    <row r="181" spans="1:5">
      <c r="A181" s="95"/>
      <c r="B181" s="95"/>
      <c r="C181" s="789"/>
      <c r="D181" s="789"/>
      <c r="E181" s="789"/>
    </row>
    <row r="184" spans="1:5">
      <c r="A184" s="95"/>
      <c r="B184" s="694"/>
    </row>
    <row r="185" spans="1:5">
      <c r="A185" s="95"/>
      <c r="B185" s="694"/>
    </row>
    <row r="186" spans="1:5">
      <c r="A186" s="95"/>
      <c r="B186" s="694"/>
    </row>
    <row r="187" spans="1:5">
      <c r="A187" s="95"/>
      <c r="B187" s="694"/>
    </row>
    <row r="188" spans="1:5">
      <c r="A188" s="95"/>
      <c r="B188" s="694"/>
    </row>
    <row r="189" spans="1:5">
      <c r="A189" s="95"/>
      <c r="B189" s="694"/>
    </row>
    <row r="190" spans="1:5">
      <c r="A190" s="95"/>
      <c r="B190" s="694"/>
    </row>
    <row r="191" spans="1:5">
      <c r="A191" s="95"/>
      <c r="B191" s="694"/>
    </row>
    <row r="192" spans="1:5">
      <c r="A192" s="95"/>
      <c r="B192" s="694"/>
    </row>
    <row r="193" spans="2:2">
      <c r="B193" s="694"/>
    </row>
  </sheetData>
  <phoneticPr fontId="0" type="noConversion"/>
  <printOptions horizontalCentered="1" verticalCentered="1"/>
  <pageMargins left="0.5" right="0.5" top="0" bottom="0" header="0.25" footer="0.25"/>
  <pageSetup scale="75" fitToHeight="3" orientation="portrait" horizontalDpi="300" verticalDpi="300" r:id="rId1"/>
  <headerFooter alignWithMargins="0"/>
  <rowBreaks count="2" manualBreakCount="2">
    <brk id="60" max="16383" man="1"/>
    <brk id="119" max="4" man="1"/>
  </rowBreaks>
  <drawing r:id="rId2"/>
</worksheet>
</file>

<file path=xl/worksheets/sheet60.xml><?xml version="1.0" encoding="utf-8"?>
<worksheet xmlns="http://schemas.openxmlformats.org/spreadsheetml/2006/main" xmlns:r="http://schemas.openxmlformats.org/officeDocument/2006/relationships">
  <sheetPr transitionEvaluation="1" codeName="Sheet60">
    <tabColor rgb="FF00B050"/>
  </sheetPr>
  <dimension ref="A1:M120"/>
  <sheetViews>
    <sheetView defaultGridColor="0" view="pageBreakPreview" topLeftCell="A63" colorId="22" zoomScale="70" zoomScaleNormal="60" zoomScaleSheetLayoutView="70" workbookViewId="0">
      <selection activeCell="E86" sqref="E86"/>
    </sheetView>
  </sheetViews>
  <sheetFormatPr defaultColWidth="9.6640625" defaultRowHeight="15"/>
  <cols>
    <col min="1" max="1" width="7.33203125" style="193" customWidth="1"/>
    <col min="2" max="2" width="48.88671875" style="193" customWidth="1"/>
    <col min="3" max="3" width="21.6640625" style="193" customWidth="1"/>
    <col min="4" max="4" width="16.88671875" style="193" customWidth="1"/>
    <col min="5" max="5" width="18.33203125" style="451" customWidth="1"/>
    <col min="6" max="6" width="3.44140625" style="193" customWidth="1"/>
    <col min="7" max="7" width="13.6640625" style="193" bestFit="1" customWidth="1"/>
    <col min="8" max="16384" width="9.6640625" style="193"/>
  </cols>
  <sheetData>
    <row r="1" spans="1:5" ht="15.75" thickBot="1"/>
    <row r="2" spans="1:5">
      <c r="A2" s="399" t="s">
        <v>446</v>
      </c>
      <c r="B2" s="400"/>
      <c r="C2" s="401" t="s">
        <v>429</v>
      </c>
      <c r="D2" s="402" t="s">
        <v>448</v>
      </c>
      <c r="E2" s="403" t="s">
        <v>449</v>
      </c>
    </row>
    <row r="3" spans="1:5" ht="15" customHeight="1">
      <c r="A3" s="404" t="s">
        <v>3553</v>
      </c>
      <c r="B3" s="330"/>
      <c r="C3" s="405" t="s">
        <v>507</v>
      </c>
      <c r="D3" s="406" t="s">
        <v>450</v>
      </c>
      <c r="E3" s="328"/>
    </row>
    <row r="4" spans="1:5" ht="15" customHeight="1">
      <c r="A4" s="407"/>
      <c r="B4" s="330"/>
      <c r="C4" s="405" t="s">
        <v>3359</v>
      </c>
      <c r="D4" s="408" t="s">
        <v>4662</v>
      </c>
      <c r="E4" s="409" t="s">
        <v>4660</v>
      </c>
    </row>
    <row r="5" spans="1:5" ht="15.75">
      <c r="A5" s="410" t="s">
        <v>3143</v>
      </c>
      <c r="B5" s="411"/>
      <c r="C5" s="412"/>
      <c r="D5" s="412"/>
      <c r="E5" s="413"/>
    </row>
    <row r="6" spans="1:5" ht="15.75">
      <c r="A6" s="414"/>
      <c r="B6" s="332"/>
      <c r="C6" s="415"/>
      <c r="D6" s="415"/>
      <c r="E6" s="416"/>
    </row>
    <row r="7" spans="1:5">
      <c r="A7" s="417" t="s">
        <v>3144</v>
      </c>
      <c r="B7" s="332"/>
      <c r="C7" s="330" t="s">
        <v>3145</v>
      </c>
      <c r="D7" s="415"/>
      <c r="E7" s="416"/>
    </row>
    <row r="8" spans="1:5">
      <c r="A8" s="407" t="s">
        <v>4524</v>
      </c>
      <c r="B8" s="330"/>
      <c r="C8" s="330" t="s">
        <v>4525</v>
      </c>
      <c r="D8" s="330"/>
      <c r="E8" s="418"/>
    </row>
    <row r="9" spans="1:5">
      <c r="A9" s="407" t="s">
        <v>4526</v>
      </c>
      <c r="B9" s="330"/>
      <c r="C9" s="330" t="s">
        <v>4527</v>
      </c>
      <c r="D9" s="330"/>
      <c r="E9" s="418"/>
    </row>
    <row r="10" spans="1:5">
      <c r="A10" s="407" t="s">
        <v>2705</v>
      </c>
      <c r="B10" s="330"/>
      <c r="C10" s="330" t="s">
        <v>2706</v>
      </c>
      <c r="D10" s="330"/>
      <c r="E10" s="418"/>
    </row>
    <row r="11" spans="1:5">
      <c r="A11" s="407" t="s">
        <v>2707</v>
      </c>
      <c r="B11" s="330"/>
      <c r="C11" s="330" t="s">
        <v>2708</v>
      </c>
      <c r="D11" s="330"/>
      <c r="E11" s="418"/>
    </row>
    <row r="12" spans="1:5">
      <c r="A12" s="407" t="s">
        <v>2709</v>
      </c>
      <c r="B12" s="330"/>
      <c r="C12" s="330" t="s">
        <v>1939</v>
      </c>
      <c r="D12" s="330"/>
      <c r="E12" s="418"/>
    </row>
    <row r="13" spans="1:5">
      <c r="A13" s="407" t="s">
        <v>1940</v>
      </c>
      <c r="B13" s="330"/>
      <c r="C13" s="330" t="s">
        <v>1941</v>
      </c>
      <c r="D13" s="330"/>
      <c r="E13" s="418"/>
    </row>
    <row r="14" spans="1:5">
      <c r="A14" s="407" t="s">
        <v>3708</v>
      </c>
      <c r="B14" s="330"/>
      <c r="C14" s="330" t="s">
        <v>3398</v>
      </c>
      <c r="D14" s="330"/>
      <c r="E14" s="418"/>
    </row>
    <row r="15" spans="1:5">
      <c r="A15" s="407" t="s">
        <v>3399</v>
      </c>
      <c r="B15" s="330"/>
      <c r="C15" s="330" t="s">
        <v>3400</v>
      </c>
      <c r="D15" s="330"/>
      <c r="E15" s="418"/>
    </row>
    <row r="16" spans="1:5">
      <c r="A16" s="407" t="s">
        <v>3401</v>
      </c>
      <c r="B16" s="330"/>
      <c r="C16" s="330" t="s">
        <v>3402</v>
      </c>
      <c r="D16" s="330"/>
      <c r="E16" s="418"/>
    </row>
    <row r="17" spans="1:7">
      <c r="A17" s="407" t="s">
        <v>3403</v>
      </c>
      <c r="B17" s="330"/>
      <c r="C17" s="330" t="s">
        <v>3404</v>
      </c>
      <c r="D17" s="330"/>
      <c r="E17" s="418"/>
    </row>
    <row r="18" spans="1:7">
      <c r="A18" s="407" t="s">
        <v>3405</v>
      </c>
      <c r="B18" s="330"/>
      <c r="C18" s="330" t="s">
        <v>3406</v>
      </c>
      <c r="D18" s="330"/>
      <c r="E18" s="418"/>
    </row>
    <row r="19" spans="1:7">
      <c r="A19" s="407" t="s">
        <v>3407</v>
      </c>
      <c r="B19" s="330"/>
      <c r="C19" s="330" t="s">
        <v>3408</v>
      </c>
      <c r="D19" s="330"/>
      <c r="E19" s="418"/>
    </row>
    <row r="20" spans="1:7">
      <c r="A20" s="407" t="s">
        <v>3409</v>
      </c>
      <c r="B20" s="330"/>
      <c r="C20" s="330" t="s">
        <v>3410</v>
      </c>
      <c r="D20" s="330"/>
      <c r="E20" s="418"/>
    </row>
    <row r="21" spans="1:7">
      <c r="A21" s="407" t="s">
        <v>3411</v>
      </c>
      <c r="B21" s="330"/>
      <c r="C21" s="330" t="s">
        <v>3412</v>
      </c>
      <c r="D21" s="330"/>
      <c r="E21" s="418"/>
    </row>
    <row r="22" spans="1:7">
      <c r="A22" s="407"/>
      <c r="B22" s="330"/>
      <c r="C22" s="330"/>
      <c r="D22" s="330"/>
      <c r="E22" s="418"/>
    </row>
    <row r="23" spans="1:7">
      <c r="A23" s="419" t="s">
        <v>339</v>
      </c>
      <c r="B23" s="420" t="s">
        <v>2168</v>
      </c>
      <c r="C23" s="420"/>
      <c r="D23" s="420"/>
      <c r="E23" s="421" t="s">
        <v>3820</v>
      </c>
    </row>
    <row r="24" spans="1:7">
      <c r="A24" s="422" t="s">
        <v>342</v>
      </c>
      <c r="B24" s="423" t="s">
        <v>2004</v>
      </c>
      <c r="C24" s="423"/>
      <c r="D24" s="423"/>
      <c r="E24" s="424" t="s">
        <v>2005</v>
      </c>
    </row>
    <row r="25" spans="1:7">
      <c r="A25" s="425">
        <v>1</v>
      </c>
      <c r="B25" s="426" t="s">
        <v>3413</v>
      </c>
      <c r="C25" s="330"/>
      <c r="D25" s="330"/>
      <c r="E25" s="427" t="s">
        <v>508</v>
      </c>
    </row>
    <row r="26" spans="1:7">
      <c r="A26" s="425">
        <v>2</v>
      </c>
      <c r="C26" s="330"/>
      <c r="D26" s="330"/>
      <c r="E26" s="328"/>
    </row>
    <row r="27" spans="1:7">
      <c r="A27" s="425">
        <v>4</v>
      </c>
      <c r="B27" s="332"/>
      <c r="E27" s="328"/>
    </row>
    <row r="28" spans="1:7">
      <c r="A28" s="425">
        <v>5</v>
      </c>
      <c r="C28" s="330"/>
      <c r="D28" s="330"/>
      <c r="E28" s="429"/>
    </row>
    <row r="29" spans="1:7">
      <c r="A29" s="425">
        <v>6</v>
      </c>
      <c r="B29" s="426" t="s">
        <v>3414</v>
      </c>
      <c r="C29" s="430"/>
      <c r="D29" s="330"/>
      <c r="E29" s="328"/>
    </row>
    <row r="30" spans="1:7">
      <c r="A30" s="425">
        <v>7</v>
      </c>
      <c r="B30" s="327"/>
      <c r="C30" s="430"/>
      <c r="D30" s="330"/>
      <c r="E30" s="300"/>
    </row>
    <row r="31" spans="1:7">
      <c r="A31" s="425">
        <v>8</v>
      </c>
      <c r="B31" s="366" t="s">
        <v>5131</v>
      </c>
      <c r="C31" s="431"/>
      <c r="D31" s="432"/>
      <c r="E31" s="433">
        <v>75100</v>
      </c>
      <c r="G31" s="1160">
        <f>E54+E57+E77+E81+E86</f>
        <v>4450953.1099999938</v>
      </c>
    </row>
    <row r="32" spans="1:7">
      <c r="A32" s="425">
        <v>9</v>
      </c>
      <c r="B32" s="366" t="s">
        <v>5132</v>
      </c>
      <c r="C32" s="434"/>
      <c r="D32" s="432"/>
      <c r="E32" s="433">
        <v>50000</v>
      </c>
    </row>
    <row r="33" spans="1:13">
      <c r="A33" s="425">
        <v>10</v>
      </c>
      <c r="B33" s="366" t="s">
        <v>5067</v>
      </c>
      <c r="C33" s="435"/>
      <c r="D33" s="432"/>
      <c r="E33" s="436">
        <v>125000</v>
      </c>
    </row>
    <row r="34" spans="1:13">
      <c r="A34" s="425">
        <v>11</v>
      </c>
      <c r="B34" s="367"/>
      <c r="C34" s="437"/>
      <c r="D34" s="432"/>
      <c r="E34" s="433"/>
    </row>
    <row r="35" spans="1:13">
      <c r="A35" s="425">
        <v>12</v>
      </c>
      <c r="B35" s="367"/>
      <c r="C35" s="437"/>
      <c r="D35" s="432"/>
      <c r="E35" s="433"/>
    </row>
    <row r="36" spans="1:13">
      <c r="A36" s="425">
        <v>13</v>
      </c>
      <c r="B36" s="367"/>
      <c r="C36" s="437"/>
      <c r="D36" s="432"/>
      <c r="E36" s="433"/>
      <c r="M36" s="311"/>
    </row>
    <row r="37" spans="1:13">
      <c r="A37" s="425">
        <v>14</v>
      </c>
      <c r="B37" s="367"/>
      <c r="C37" s="437"/>
      <c r="D37" s="432"/>
      <c r="E37" s="433"/>
    </row>
    <row r="38" spans="1:13">
      <c r="A38" s="425">
        <v>15</v>
      </c>
      <c r="B38" s="367"/>
      <c r="C38" s="437"/>
      <c r="D38" s="432"/>
      <c r="E38" s="433"/>
    </row>
    <row r="39" spans="1:13">
      <c r="A39" s="425">
        <v>16</v>
      </c>
      <c r="B39" s="367"/>
      <c r="C39" s="437"/>
      <c r="D39" s="432"/>
      <c r="E39" s="433"/>
    </row>
    <row r="40" spans="1:13">
      <c r="A40" s="425">
        <v>17</v>
      </c>
      <c r="B40" s="367"/>
      <c r="C40" s="437"/>
      <c r="D40" s="432"/>
      <c r="E40" s="433"/>
    </row>
    <row r="41" spans="1:13">
      <c r="A41" s="425">
        <v>18</v>
      </c>
      <c r="B41" s="367"/>
      <c r="C41" s="437"/>
      <c r="D41" s="432"/>
      <c r="E41" s="433"/>
    </row>
    <row r="42" spans="1:13">
      <c r="A42" s="425">
        <v>19</v>
      </c>
      <c r="B42" s="367"/>
      <c r="C42" s="437"/>
      <c r="D42" s="432"/>
      <c r="E42" s="433"/>
    </row>
    <row r="43" spans="1:13">
      <c r="A43" s="425">
        <v>20</v>
      </c>
      <c r="B43" s="367"/>
      <c r="C43" s="437"/>
      <c r="D43" s="432"/>
      <c r="E43" s="433"/>
    </row>
    <row r="44" spans="1:13">
      <c r="A44" s="425">
        <v>21</v>
      </c>
      <c r="B44" s="367"/>
      <c r="C44" s="432"/>
      <c r="D44" s="432"/>
      <c r="E44" s="433"/>
    </row>
    <row r="45" spans="1:13">
      <c r="A45" s="425">
        <v>22</v>
      </c>
      <c r="B45" s="367"/>
      <c r="C45" s="437"/>
      <c r="D45" s="432"/>
      <c r="E45" s="433"/>
    </row>
    <row r="46" spans="1:13">
      <c r="A46" s="425">
        <v>23</v>
      </c>
      <c r="B46" s="367"/>
      <c r="C46" s="437"/>
      <c r="D46" s="432"/>
      <c r="E46" s="433"/>
    </row>
    <row r="47" spans="1:13">
      <c r="A47" s="425">
        <v>24</v>
      </c>
      <c r="B47" s="367"/>
      <c r="C47" s="437"/>
      <c r="D47" s="432"/>
      <c r="E47" s="433"/>
    </row>
    <row r="48" spans="1:13">
      <c r="A48" s="425">
        <v>25</v>
      </c>
      <c r="B48" s="367"/>
      <c r="C48" s="435"/>
      <c r="D48" s="432"/>
      <c r="E48" s="438"/>
    </row>
    <row r="49" spans="1:7">
      <c r="A49" s="425">
        <v>26</v>
      </c>
      <c r="B49" s="367"/>
      <c r="C49" s="437"/>
      <c r="D49" s="432"/>
      <c r="E49" s="368"/>
    </row>
    <row r="50" spans="1:7">
      <c r="A50" s="425">
        <v>27</v>
      </c>
      <c r="B50" s="367"/>
      <c r="C50" s="432"/>
      <c r="D50" s="432"/>
      <c r="E50" s="439">
        <f>+SUM(E31:E49)</f>
        <v>250100</v>
      </c>
    </row>
    <row r="51" spans="1:7">
      <c r="A51" s="425">
        <v>28</v>
      </c>
      <c r="B51" s="367"/>
      <c r="C51" s="432"/>
      <c r="D51" s="432"/>
      <c r="E51" s="368"/>
    </row>
    <row r="52" spans="1:7">
      <c r="A52" s="425">
        <v>29</v>
      </c>
      <c r="B52" s="366" t="s">
        <v>527</v>
      </c>
      <c r="C52" s="432"/>
      <c r="D52" s="432"/>
      <c r="E52" s="368">
        <v>661920</v>
      </c>
    </row>
    <row r="53" spans="1:7" ht="15.75">
      <c r="A53" s="425">
        <v>30</v>
      </c>
      <c r="B53" s="369"/>
      <c r="C53" s="435"/>
      <c r="D53" s="432"/>
      <c r="E53" s="438"/>
    </row>
    <row r="54" spans="1:7" ht="16.5" thickBot="1">
      <c r="A54" s="425">
        <v>31</v>
      </c>
      <c r="B54" s="369"/>
      <c r="C54" s="440" t="s">
        <v>2312</v>
      </c>
      <c r="D54" s="432"/>
      <c r="E54" s="441">
        <f>SUM(E50:E52)</f>
        <v>912020</v>
      </c>
      <c r="G54" s="1159"/>
    </row>
    <row r="55" spans="1:7" ht="16.5" thickTop="1">
      <c r="A55" s="425">
        <v>32</v>
      </c>
      <c r="B55" s="329"/>
      <c r="C55" s="442"/>
      <c r="D55" s="330"/>
      <c r="E55" s="443"/>
    </row>
    <row r="56" spans="1:7">
      <c r="A56" s="425">
        <v>33</v>
      </c>
      <c r="B56" s="426" t="s">
        <v>1286</v>
      </c>
      <c r="C56" s="442"/>
      <c r="D56" s="330"/>
      <c r="E56" s="443"/>
    </row>
    <row r="57" spans="1:7" ht="15.75" thickBot="1">
      <c r="A57" s="425">
        <v>34</v>
      </c>
      <c r="C57" s="442"/>
      <c r="D57" s="330"/>
      <c r="E57" s="444">
        <v>0</v>
      </c>
    </row>
    <row r="58" spans="1:7" ht="15.75" thickTop="1">
      <c r="A58" s="425">
        <v>35</v>
      </c>
      <c r="B58" s="327"/>
      <c r="C58" s="330"/>
      <c r="D58" s="330"/>
      <c r="E58" s="328"/>
    </row>
    <row r="59" spans="1:7">
      <c r="A59" s="425">
        <v>36</v>
      </c>
      <c r="B59" s="327"/>
      <c r="C59" s="330"/>
      <c r="D59" s="330"/>
      <c r="E59" s="300"/>
    </row>
    <row r="60" spans="1:7">
      <c r="A60" s="425">
        <v>37</v>
      </c>
      <c r="B60" s="327"/>
      <c r="C60" s="330"/>
      <c r="D60" s="330"/>
      <c r="E60" s="300"/>
    </row>
    <row r="61" spans="1:7">
      <c r="A61" s="425">
        <v>38</v>
      </c>
      <c r="B61" s="327"/>
      <c r="C61" s="330"/>
      <c r="D61" s="330"/>
      <c r="E61" s="300"/>
    </row>
    <row r="62" spans="1:7">
      <c r="A62" s="425">
        <v>39</v>
      </c>
      <c r="B62" s="327"/>
      <c r="C62" s="330"/>
      <c r="D62" s="330"/>
      <c r="E62" s="300"/>
    </row>
    <row r="63" spans="1:7">
      <c r="A63" s="425">
        <v>40</v>
      </c>
      <c r="B63" s="327"/>
      <c r="C63" s="330"/>
      <c r="D63" s="330"/>
      <c r="E63" s="300"/>
    </row>
    <row r="64" spans="1:7" ht="15.75" thickBot="1">
      <c r="A64" s="445">
        <v>41</v>
      </c>
      <c r="B64" s="446"/>
      <c r="C64" s="447" t="s">
        <v>3428</v>
      </c>
      <c r="D64" s="446"/>
      <c r="E64" s="448"/>
    </row>
    <row r="65" spans="1:7">
      <c r="A65" s="330" t="s">
        <v>1283</v>
      </c>
      <c r="B65" s="330"/>
      <c r="C65" s="330"/>
      <c r="D65" s="330"/>
      <c r="E65" s="449"/>
      <c r="F65" s="1160"/>
    </row>
    <row r="66" spans="1:7">
      <c r="A66" s="415" t="s">
        <v>1285</v>
      </c>
      <c r="B66" s="415"/>
      <c r="C66" s="415"/>
      <c r="D66" s="415"/>
      <c r="E66" s="450"/>
    </row>
    <row r="68" spans="1:7" ht="15.75" thickBot="1">
      <c r="A68" s="452" t="s">
        <v>3553</v>
      </c>
      <c r="B68" s="452"/>
      <c r="C68" s="415"/>
      <c r="E68" s="453">
        <v>41639</v>
      </c>
    </row>
    <row r="69" spans="1:7">
      <c r="A69" s="399"/>
      <c r="B69" s="400"/>
      <c r="C69" s="400"/>
      <c r="D69" s="400"/>
      <c r="E69" s="454"/>
    </row>
    <row r="70" spans="1:7" ht="15.75">
      <c r="A70" s="414" t="s">
        <v>3143</v>
      </c>
      <c r="B70" s="455"/>
      <c r="C70" s="415"/>
      <c r="D70" s="415"/>
      <c r="E70" s="416"/>
    </row>
    <row r="71" spans="1:7">
      <c r="A71" s="407"/>
      <c r="B71" s="330"/>
      <c r="C71" s="330"/>
      <c r="D71" s="330"/>
      <c r="E71" s="418"/>
    </row>
    <row r="72" spans="1:7">
      <c r="A72" s="419" t="s">
        <v>339</v>
      </c>
      <c r="B72" s="420" t="s">
        <v>2168</v>
      </c>
      <c r="C72" s="420"/>
      <c r="D72" s="420"/>
      <c r="E72" s="421" t="s">
        <v>3820</v>
      </c>
    </row>
    <row r="73" spans="1:7">
      <c r="A73" s="422" t="s">
        <v>342</v>
      </c>
      <c r="B73" s="423" t="s">
        <v>2004</v>
      </c>
      <c r="C73" s="423"/>
      <c r="D73" s="423"/>
      <c r="E73" s="424" t="s">
        <v>2005</v>
      </c>
    </row>
    <row r="74" spans="1:7" ht="15.75">
      <c r="A74" s="425">
        <v>1</v>
      </c>
      <c r="B74" s="329"/>
      <c r="C74" s="442"/>
      <c r="D74" s="330"/>
      <c r="E74" s="443"/>
    </row>
    <row r="75" spans="1:7">
      <c r="A75" s="425">
        <v>2</v>
      </c>
      <c r="B75" s="426" t="s">
        <v>1287</v>
      </c>
      <c r="C75" s="442"/>
      <c r="D75" s="330"/>
      <c r="E75" s="443"/>
    </row>
    <row r="76" spans="1:7">
      <c r="A76" s="425">
        <v>3</v>
      </c>
      <c r="B76" s="311" t="s">
        <v>4626</v>
      </c>
      <c r="C76" s="442"/>
      <c r="D76" s="330"/>
      <c r="E76" s="443">
        <v>4501296.26</v>
      </c>
      <c r="G76" s="193" t="s">
        <v>5068</v>
      </c>
    </row>
    <row r="77" spans="1:7" ht="15.75" thickBot="1">
      <c r="A77" s="425">
        <v>4</v>
      </c>
      <c r="B77" s="332"/>
      <c r="C77" s="456" t="s">
        <v>2312</v>
      </c>
      <c r="D77" s="331"/>
      <c r="E77" s="457">
        <f>E76</f>
        <v>4501296.26</v>
      </c>
    </row>
    <row r="78" spans="1:7" ht="15.75" thickTop="1">
      <c r="A78" s="425">
        <v>5</v>
      </c>
      <c r="E78" s="443"/>
    </row>
    <row r="79" spans="1:7">
      <c r="A79" s="425">
        <v>6</v>
      </c>
      <c r="B79" s="426" t="s">
        <v>1288</v>
      </c>
      <c r="C79" s="442"/>
      <c r="D79" s="330"/>
      <c r="E79" s="443"/>
    </row>
    <row r="80" spans="1:7">
      <c r="A80" s="425">
        <v>7</v>
      </c>
      <c r="B80" s="330" t="s">
        <v>509</v>
      </c>
      <c r="C80" s="442"/>
      <c r="D80" s="330"/>
      <c r="E80" s="443">
        <v>41777.439999999995</v>
      </c>
      <c r="G80" s="193" t="s">
        <v>5068</v>
      </c>
    </row>
    <row r="81" spans="1:10" ht="15.75" thickBot="1">
      <c r="A81" s="425">
        <v>8</v>
      </c>
      <c r="B81" s="330"/>
      <c r="C81" s="456" t="s">
        <v>2312</v>
      </c>
      <c r="D81" s="330"/>
      <c r="E81" s="457">
        <f>E80</f>
        <v>41777.439999999995</v>
      </c>
    </row>
    <row r="82" spans="1:10" ht="15.75" thickTop="1">
      <c r="A82" s="425">
        <v>9</v>
      </c>
      <c r="B82" s="330"/>
      <c r="C82" s="442"/>
      <c r="D82" s="330"/>
      <c r="E82" s="443"/>
    </row>
    <row r="83" spans="1:10">
      <c r="A83" s="425">
        <v>10</v>
      </c>
      <c r="E83" s="443"/>
    </row>
    <row r="84" spans="1:10">
      <c r="A84" s="425">
        <v>11</v>
      </c>
      <c r="B84" s="426" t="s">
        <v>346</v>
      </c>
      <c r="C84" s="458"/>
      <c r="D84" s="330"/>
      <c r="E84" s="328"/>
    </row>
    <row r="85" spans="1:10">
      <c r="A85" s="425">
        <v>12</v>
      </c>
      <c r="B85" s="330" t="s">
        <v>510</v>
      </c>
      <c r="C85" s="430"/>
      <c r="D85" s="330"/>
      <c r="E85" s="459">
        <f>-990525.590000006-13615</f>
        <v>-1004140.590000006</v>
      </c>
      <c r="F85" s="1160"/>
      <c r="G85" s="193" t="s">
        <v>5068</v>
      </c>
    </row>
    <row r="86" spans="1:10" ht="16.5" thickBot="1">
      <c r="A86" s="425">
        <v>13</v>
      </c>
      <c r="C86" s="456" t="s">
        <v>2312</v>
      </c>
      <c r="D86" s="330"/>
      <c r="E86" s="428">
        <f>E85</f>
        <v>-1004140.590000006</v>
      </c>
      <c r="F86" s="1157"/>
      <c r="J86" s="428"/>
    </row>
    <row r="87" spans="1:10" ht="15.75" thickTop="1">
      <c r="A87" s="425">
        <v>14</v>
      </c>
      <c r="E87" s="427"/>
    </row>
    <row r="88" spans="1:10">
      <c r="A88" s="425">
        <v>15</v>
      </c>
      <c r="B88" s="426" t="s">
        <v>511</v>
      </c>
      <c r="C88" s="430"/>
      <c r="D88" s="330"/>
      <c r="E88" s="427"/>
    </row>
    <row r="89" spans="1:10">
      <c r="A89" s="425">
        <v>16</v>
      </c>
      <c r="B89" s="332" t="s">
        <v>4658</v>
      </c>
      <c r="C89" s="456"/>
      <c r="D89" s="330"/>
      <c r="E89" s="427">
        <v>4312716</v>
      </c>
      <c r="G89" s="193" t="s">
        <v>5068</v>
      </c>
    </row>
    <row r="90" spans="1:10" ht="16.5" thickBot="1">
      <c r="A90" s="425">
        <v>17</v>
      </c>
      <c r="B90" s="332" t="s">
        <v>4659</v>
      </c>
      <c r="C90" s="456" t="s">
        <v>2312</v>
      </c>
      <c r="D90" s="330"/>
      <c r="E90" s="460">
        <f>E89</f>
        <v>4312716</v>
      </c>
      <c r="F90" s="1157"/>
    </row>
    <row r="91" spans="1:10" ht="15.75" thickTop="1">
      <c r="A91" s="425">
        <v>18</v>
      </c>
      <c r="E91" s="328"/>
      <c r="F91" s="1161"/>
    </row>
    <row r="92" spans="1:10">
      <c r="A92" s="425">
        <v>19</v>
      </c>
      <c r="B92" s="426" t="s">
        <v>1510</v>
      </c>
      <c r="C92" s="430"/>
      <c r="D92" s="330"/>
      <c r="E92" s="328"/>
      <c r="F92" s="1160"/>
    </row>
    <row r="93" spans="1:10">
      <c r="A93" s="425">
        <v>20</v>
      </c>
      <c r="B93" s="330" t="s">
        <v>490</v>
      </c>
      <c r="C93" s="458"/>
      <c r="D93" s="330"/>
      <c r="E93" s="328">
        <v>171167.92</v>
      </c>
    </row>
    <row r="94" spans="1:10">
      <c r="A94" s="425">
        <v>21</v>
      </c>
      <c r="B94" s="332" t="s">
        <v>491</v>
      </c>
      <c r="C94" s="461"/>
      <c r="D94" s="332"/>
      <c r="E94" s="328">
        <v>11707.61</v>
      </c>
    </row>
    <row r="95" spans="1:10">
      <c r="A95" s="425">
        <v>22</v>
      </c>
      <c r="B95" s="332" t="s">
        <v>492</v>
      </c>
      <c r="C95" s="461"/>
      <c r="D95" s="332"/>
      <c r="E95" s="328">
        <v>3731133.9400000004</v>
      </c>
    </row>
    <row r="96" spans="1:10">
      <c r="A96" s="425">
        <v>24</v>
      </c>
      <c r="B96" s="193" t="s">
        <v>494</v>
      </c>
      <c r="C96" s="461"/>
      <c r="D96" s="332"/>
      <c r="E96" s="328">
        <v>205042.52999999997</v>
      </c>
    </row>
    <row r="97" spans="1:8">
      <c r="A97" s="425">
        <v>25</v>
      </c>
      <c r="B97" s="332" t="s">
        <v>495</v>
      </c>
      <c r="C97" s="461"/>
      <c r="D97" s="332"/>
      <c r="E97" s="328">
        <v>-369431.17</v>
      </c>
    </row>
    <row r="98" spans="1:8">
      <c r="A98" s="425">
        <v>26</v>
      </c>
      <c r="B98" s="332" t="s">
        <v>496</v>
      </c>
      <c r="C98" s="311"/>
      <c r="D98" s="332"/>
      <c r="E98" s="328">
        <v>-9615.3599999999969</v>
      </c>
    </row>
    <row r="99" spans="1:8">
      <c r="A99" s="425">
        <v>28</v>
      </c>
      <c r="B99" s="332" t="s">
        <v>497</v>
      </c>
      <c r="C99" s="311"/>
      <c r="D99" s="332"/>
      <c r="E99" s="328">
        <v>-21624.889999999996</v>
      </c>
    </row>
    <row r="100" spans="1:8">
      <c r="A100" s="425">
        <v>29</v>
      </c>
      <c r="B100" s="332" t="s">
        <v>498</v>
      </c>
      <c r="C100" s="461"/>
      <c r="D100" s="332"/>
      <c r="E100" s="328">
        <v>47160.24</v>
      </c>
    </row>
    <row r="101" spans="1:8">
      <c r="A101" s="425">
        <v>30</v>
      </c>
      <c r="B101" s="332" t="s">
        <v>499</v>
      </c>
      <c r="C101" s="311"/>
      <c r="D101" s="332"/>
      <c r="E101" s="328">
        <v>345060.32000000018</v>
      </c>
    </row>
    <row r="102" spans="1:8">
      <c r="A102" s="425">
        <v>31</v>
      </c>
      <c r="B102" s="332" t="s">
        <v>500</v>
      </c>
      <c r="C102" s="311"/>
      <c r="D102" s="332"/>
      <c r="E102" s="328">
        <v>-774578.80000000075</v>
      </c>
    </row>
    <row r="103" spans="1:8">
      <c r="A103" s="425">
        <v>32</v>
      </c>
      <c r="B103" s="332" t="s">
        <v>501</v>
      </c>
      <c r="C103" s="311"/>
      <c r="D103" s="332"/>
      <c r="E103" s="328">
        <v>117568.37000000002</v>
      </c>
    </row>
    <row r="104" spans="1:8">
      <c r="A104" s="425">
        <v>33</v>
      </c>
      <c r="B104" s="332" t="s">
        <v>502</v>
      </c>
      <c r="C104" s="456"/>
      <c r="D104" s="330"/>
      <c r="E104" s="328">
        <v>-4290.5599999999968</v>
      </c>
    </row>
    <row r="105" spans="1:8">
      <c r="A105" s="425">
        <v>34</v>
      </c>
      <c r="B105" s="193" t="s">
        <v>503</v>
      </c>
      <c r="E105" s="328">
        <v>26766.540000000008</v>
      </c>
    </row>
    <row r="106" spans="1:8">
      <c r="A106" s="425">
        <v>35</v>
      </c>
      <c r="B106" s="332" t="s">
        <v>504</v>
      </c>
      <c r="E106" s="328">
        <v>-1239885.8999999999</v>
      </c>
    </row>
    <row r="107" spans="1:8">
      <c r="A107" s="425">
        <v>36</v>
      </c>
      <c r="B107" s="332" t="s">
        <v>505</v>
      </c>
      <c r="C107" s="456"/>
      <c r="E107" s="328">
        <v>-39988.42</v>
      </c>
    </row>
    <row r="108" spans="1:8">
      <c r="A108" s="425">
        <v>37</v>
      </c>
      <c r="B108" s="332" t="s">
        <v>5069</v>
      </c>
      <c r="C108" s="456"/>
      <c r="E108" s="328">
        <v>23688.03</v>
      </c>
    </row>
    <row r="109" spans="1:8">
      <c r="A109" s="425">
        <v>38</v>
      </c>
      <c r="B109" s="332" t="s">
        <v>5070</v>
      </c>
      <c r="C109" s="456"/>
      <c r="E109" s="328">
        <v>62083</v>
      </c>
    </row>
    <row r="110" spans="1:8">
      <c r="A110" s="425">
        <v>39</v>
      </c>
      <c r="B110" s="462" t="s">
        <v>506</v>
      </c>
      <c r="C110" s="456"/>
      <c r="E110" s="328">
        <f>191759.26+21837</f>
        <v>213596.26</v>
      </c>
    </row>
    <row r="111" spans="1:8">
      <c r="A111" s="425">
        <v>40</v>
      </c>
      <c r="B111" s="332" t="s">
        <v>5071</v>
      </c>
      <c r="C111" s="464"/>
      <c r="D111" s="465"/>
      <c r="E111" s="328">
        <v>53197.000000000007</v>
      </c>
    </row>
    <row r="112" spans="1:8">
      <c r="A112" s="425">
        <v>41</v>
      </c>
      <c r="B112" s="332" t="s">
        <v>5072</v>
      </c>
      <c r="C112" s="464"/>
      <c r="D112" s="465"/>
      <c r="E112" s="328">
        <v>-533032.32000000007</v>
      </c>
      <c r="H112" s="1160"/>
    </row>
    <row r="113" spans="1:7">
      <c r="A113" s="425">
        <v>42</v>
      </c>
      <c r="B113" s="332" t="s">
        <v>5073</v>
      </c>
      <c r="C113" s="464"/>
      <c r="D113" s="465"/>
      <c r="E113" s="328">
        <v>1039.26</v>
      </c>
    </row>
    <row r="114" spans="1:7">
      <c r="A114" s="463"/>
      <c r="B114" s="332"/>
      <c r="C114" s="464"/>
      <c r="D114" s="465"/>
      <c r="E114" s="328"/>
    </row>
    <row r="115" spans="1:7" ht="16.5" thickBot="1">
      <c r="A115" s="463"/>
      <c r="B115" s="332"/>
      <c r="C115" s="456" t="s">
        <v>2312</v>
      </c>
      <c r="E115" s="428">
        <f>SUM(E93:E114)</f>
        <v>2016763.6</v>
      </c>
      <c r="F115" s="1157"/>
      <c r="G115" s="193" t="s">
        <v>5068</v>
      </c>
    </row>
    <row r="116" spans="1:7" ht="15.75" thickTop="1">
      <c r="A116" s="463"/>
      <c r="B116" s="332"/>
      <c r="C116" s="456"/>
      <c r="E116" s="328"/>
    </row>
    <row r="117" spans="1:7" ht="15.75" thickBot="1">
      <c r="A117" s="466"/>
      <c r="B117" s="332"/>
      <c r="C117" s="447" t="s">
        <v>512</v>
      </c>
      <c r="D117" s="446"/>
      <c r="E117" s="467">
        <f>SUM(E115,E90,E86,E81,E77,E54,E57)</f>
        <v>10780432.709999993</v>
      </c>
    </row>
    <row r="118" spans="1:7">
      <c r="A118" s="468"/>
      <c r="B118" s="468"/>
    </row>
    <row r="119" spans="1:7">
      <c r="A119" s="3262" t="s">
        <v>1289</v>
      </c>
      <c r="B119" s="3262"/>
      <c r="E119" s="450" t="s">
        <v>1284</v>
      </c>
    </row>
    <row r="120" spans="1:7">
      <c r="A120" s="464"/>
      <c r="B120" s="464"/>
    </row>
  </sheetData>
  <mergeCells count="1">
    <mergeCell ref="A119:B119"/>
  </mergeCells>
  <printOptions horizontalCentered="1" verticalCentered="1"/>
  <pageMargins left="0.25" right="0.25" top="0.25" bottom="0.25" header="0" footer="0"/>
  <pageSetup scale="72" fitToHeight="3" orientation="portrait" horizontalDpi="300" verticalDpi="300" r:id="rId1"/>
  <headerFooter alignWithMargins="0"/>
  <rowBreaks count="1" manualBreakCount="1">
    <brk id="67" max="4" man="1"/>
  </rowBreaks>
</worksheet>
</file>

<file path=xl/worksheets/sheet61.xml><?xml version="1.0" encoding="utf-8"?>
<worksheet xmlns="http://schemas.openxmlformats.org/spreadsheetml/2006/main" xmlns:r="http://schemas.openxmlformats.org/officeDocument/2006/relationships">
  <sheetPr codeName="Sheet61">
    <tabColor rgb="FF00B050"/>
  </sheetPr>
  <dimension ref="A1:P82"/>
  <sheetViews>
    <sheetView view="pageBreakPreview" zoomScale="60" zoomScaleNormal="70" workbookViewId="0">
      <selection activeCell="G13" sqref="G13"/>
    </sheetView>
  </sheetViews>
  <sheetFormatPr defaultColWidth="9.6640625" defaultRowHeight="15"/>
  <cols>
    <col min="1" max="1" width="4.6640625" style="193" customWidth="1"/>
    <col min="2" max="2" width="53.44140625" style="193" customWidth="1"/>
    <col min="3" max="3" width="19.77734375" style="193" customWidth="1"/>
    <col min="4" max="4" width="16.109375" style="193" customWidth="1"/>
    <col min="5" max="5" width="18.77734375" style="193" customWidth="1"/>
    <col min="6" max="6" width="14.77734375" style="193" customWidth="1"/>
    <col min="7" max="7" width="15.6640625" style="193" customWidth="1"/>
    <col min="8" max="8" width="8.6640625" style="193" customWidth="1"/>
    <col min="9" max="10" width="15.6640625" style="193" customWidth="1"/>
    <col min="11" max="11" width="8.6640625" style="193" customWidth="1"/>
    <col min="12" max="12" width="18.21875" style="193" customWidth="1"/>
    <col min="13" max="13" width="15.6640625" style="193" customWidth="1"/>
    <col min="14" max="14" width="4.6640625" style="193" customWidth="1"/>
    <col min="15" max="15" width="11" style="193" bestFit="1" customWidth="1"/>
    <col min="16" max="16384" width="9.6640625" style="193"/>
  </cols>
  <sheetData>
    <row r="1" spans="1:14" ht="15.75" thickBot="1">
      <c r="A1" s="399" t="s">
        <v>446</v>
      </c>
      <c r="B1" s="1106"/>
      <c r="C1" s="401" t="s">
        <v>429</v>
      </c>
      <c r="D1" s="400"/>
      <c r="E1" s="402" t="s">
        <v>448</v>
      </c>
      <c r="F1" s="1107" t="s">
        <v>449</v>
      </c>
      <c r="G1" s="399" t="s">
        <v>446</v>
      </c>
      <c r="H1" s="400"/>
      <c r="I1" s="400"/>
      <c r="J1" s="401" t="s">
        <v>429</v>
      </c>
      <c r="K1" s="400"/>
      <c r="L1" s="401" t="s">
        <v>448</v>
      </c>
      <c r="M1" s="401" t="s">
        <v>449</v>
      </c>
      <c r="N1" s="1108"/>
    </row>
    <row r="2" spans="1:14">
      <c r="A2" s="404" t="s">
        <v>3553</v>
      </c>
      <c r="B2" s="330"/>
      <c r="C2" s="405" t="s">
        <v>507</v>
      </c>
      <c r="D2" s="330"/>
      <c r="E2" s="406" t="s">
        <v>450</v>
      </c>
      <c r="F2" s="1109"/>
      <c r="G2" s="399" t="s">
        <v>3553</v>
      </c>
      <c r="H2" s="330"/>
      <c r="I2" s="330"/>
      <c r="J2" s="405" t="s">
        <v>507</v>
      </c>
      <c r="K2" s="330"/>
      <c r="L2" s="1110" t="s">
        <v>450</v>
      </c>
      <c r="M2" s="405"/>
      <c r="N2" s="1066"/>
    </row>
    <row r="3" spans="1:14" ht="15" customHeight="1">
      <c r="A3" s="1111"/>
      <c r="B3" s="330"/>
      <c r="C3" s="405" t="s">
        <v>3359</v>
      </c>
      <c r="D3" s="330"/>
      <c r="E3" s="408" t="s">
        <v>4662</v>
      </c>
      <c r="F3" s="1112" t="s">
        <v>4660</v>
      </c>
      <c r="G3" s="1111"/>
      <c r="H3" s="330"/>
      <c r="I3" s="330"/>
      <c r="J3" s="405" t="s">
        <v>3359</v>
      </c>
      <c r="K3" s="330"/>
      <c r="L3" s="408" t="s">
        <v>4662</v>
      </c>
      <c r="M3" s="1112" t="s">
        <v>4660</v>
      </c>
      <c r="N3" s="1066"/>
    </row>
    <row r="4" spans="1:14" ht="15" customHeight="1">
      <c r="A4" s="1113" t="s">
        <v>1511</v>
      </c>
      <c r="B4" s="411"/>
      <c r="C4" s="412"/>
      <c r="D4" s="412"/>
      <c r="E4" s="412"/>
      <c r="F4" s="1114"/>
      <c r="G4" s="1113" t="s">
        <v>1512</v>
      </c>
      <c r="H4" s="411"/>
      <c r="I4" s="411"/>
      <c r="J4" s="412"/>
      <c r="K4" s="412"/>
      <c r="L4" s="412"/>
      <c r="M4" s="412"/>
      <c r="N4" s="1115"/>
    </row>
    <row r="5" spans="1:14" ht="15.75">
      <c r="A5" s="1116"/>
      <c r="B5" s="455"/>
      <c r="C5" s="415"/>
      <c r="D5" s="415"/>
      <c r="E5" s="415"/>
      <c r="F5" s="1117"/>
      <c r="G5" s="1116"/>
      <c r="H5" s="455"/>
      <c r="I5" s="455"/>
      <c r="J5" s="415"/>
      <c r="K5" s="415"/>
      <c r="L5" s="415"/>
      <c r="M5" s="415"/>
      <c r="N5" s="1066"/>
    </row>
    <row r="6" spans="1:14">
      <c r="A6" s="1111" t="s">
        <v>1513</v>
      </c>
      <c r="B6" s="330"/>
      <c r="C6" s="330" t="s">
        <v>3915</v>
      </c>
      <c r="D6" s="330"/>
      <c r="E6" s="330"/>
      <c r="F6" s="1118"/>
      <c r="G6" s="1111" t="s">
        <v>3916</v>
      </c>
      <c r="H6" s="330"/>
      <c r="I6" s="330"/>
      <c r="J6" s="330"/>
      <c r="K6" s="330" t="s">
        <v>3917</v>
      </c>
      <c r="L6" s="330"/>
      <c r="M6" s="330"/>
      <c r="N6" s="1066"/>
    </row>
    <row r="7" spans="1:14">
      <c r="A7" s="1111" t="s">
        <v>3918</v>
      </c>
      <c r="B7" s="330"/>
      <c r="C7" s="330" t="s">
        <v>3919</v>
      </c>
      <c r="D7" s="330"/>
      <c r="E7" s="330"/>
      <c r="F7" s="1118"/>
      <c r="G7" s="1111" t="s">
        <v>3920</v>
      </c>
      <c r="H7" s="330"/>
      <c r="I7" s="330"/>
      <c r="J7" s="330"/>
      <c r="K7" s="330" t="s">
        <v>3921</v>
      </c>
      <c r="L7" s="330"/>
      <c r="M7" s="330"/>
      <c r="N7" s="1066"/>
    </row>
    <row r="8" spans="1:14">
      <c r="A8" s="1111" t="s">
        <v>3922</v>
      </c>
      <c r="B8" s="330"/>
      <c r="C8" s="330" t="s">
        <v>4137</v>
      </c>
      <c r="D8" s="330"/>
      <c r="E8" s="330"/>
      <c r="F8" s="1118"/>
      <c r="G8" s="1111" t="s">
        <v>4138</v>
      </c>
      <c r="H8" s="330"/>
      <c r="I8" s="330"/>
      <c r="J8" s="330"/>
      <c r="K8" s="330" t="s">
        <v>4139</v>
      </c>
      <c r="L8" s="330"/>
      <c r="M8" s="330"/>
      <c r="N8" s="1066"/>
    </row>
    <row r="9" spans="1:14">
      <c r="A9" s="1111" t="s">
        <v>4140</v>
      </c>
      <c r="B9" s="330"/>
      <c r="C9" s="330"/>
      <c r="D9" s="330"/>
      <c r="E9" s="330"/>
      <c r="F9" s="1118"/>
      <c r="G9" s="1111"/>
      <c r="H9" s="330"/>
      <c r="I9" s="330"/>
      <c r="J9" s="330"/>
      <c r="K9" s="330" t="s">
        <v>4141</v>
      </c>
      <c r="L9" s="330"/>
      <c r="M9" s="330"/>
      <c r="N9" s="1066"/>
    </row>
    <row r="10" spans="1:14">
      <c r="A10" s="1111" t="s">
        <v>4142</v>
      </c>
      <c r="B10" s="330"/>
      <c r="C10" s="330"/>
      <c r="D10" s="330"/>
      <c r="E10" s="330"/>
      <c r="F10" s="1118"/>
      <c r="G10" s="1111"/>
      <c r="H10" s="330"/>
      <c r="I10" s="330"/>
      <c r="J10" s="330"/>
      <c r="K10" s="330"/>
      <c r="L10" s="330"/>
      <c r="M10" s="330"/>
      <c r="N10" s="1066"/>
    </row>
    <row r="11" spans="1:14">
      <c r="A11" s="1111"/>
      <c r="B11" s="330"/>
      <c r="C11" s="330"/>
      <c r="D11" s="330"/>
      <c r="E11" s="330"/>
      <c r="F11" s="1118"/>
      <c r="G11" s="1111"/>
      <c r="H11" s="330"/>
      <c r="I11" s="330"/>
      <c r="J11" s="330"/>
      <c r="K11" s="330"/>
      <c r="L11" s="330"/>
      <c r="M11" s="330"/>
      <c r="N11" s="1066"/>
    </row>
    <row r="12" spans="1:14">
      <c r="A12" s="1119"/>
      <c r="B12" s="1120" t="s">
        <v>2169</v>
      </c>
      <c r="C12" s="1120"/>
      <c r="D12" s="1120"/>
      <c r="E12" s="1120"/>
      <c r="F12" s="1121"/>
      <c r="G12" s="1122" t="s">
        <v>4143</v>
      </c>
      <c r="H12" s="412"/>
      <c r="I12" s="412"/>
      <c r="J12" s="1123"/>
      <c r="K12" s="1124" t="s">
        <v>4144</v>
      </c>
      <c r="L12" s="412"/>
      <c r="M12" s="1123"/>
      <c r="N12" s="1125"/>
    </row>
    <row r="13" spans="1:14">
      <c r="A13" s="1126"/>
      <c r="B13" s="1127" t="s">
        <v>4145</v>
      </c>
      <c r="C13" s="1128" t="s">
        <v>4146</v>
      </c>
      <c r="D13" s="1128" t="s">
        <v>4147</v>
      </c>
      <c r="E13" s="1128" t="s">
        <v>2312</v>
      </c>
      <c r="F13" s="1129" t="s">
        <v>4148</v>
      </c>
      <c r="G13" s="1122" t="s">
        <v>4149</v>
      </c>
      <c r="H13" s="423"/>
      <c r="I13" s="1130"/>
      <c r="J13" s="1128"/>
      <c r="K13" s="1128"/>
      <c r="L13" s="1128"/>
      <c r="M13" s="1131"/>
      <c r="N13" s="1083"/>
    </row>
    <row r="14" spans="1:14">
      <c r="A14" s="1126" t="s">
        <v>339</v>
      </c>
      <c r="B14" s="1127" t="s">
        <v>3380</v>
      </c>
      <c r="C14" s="1128" t="s">
        <v>3381</v>
      </c>
      <c r="D14" s="1128" t="s">
        <v>1115</v>
      </c>
      <c r="E14" s="1128" t="s">
        <v>3382</v>
      </c>
      <c r="F14" s="1129" t="s">
        <v>3383</v>
      </c>
      <c r="G14" s="1126"/>
      <c r="H14" s="1128"/>
      <c r="I14" s="1127"/>
      <c r="J14" s="1128" t="s">
        <v>3384</v>
      </c>
      <c r="K14" s="1128" t="s">
        <v>3818</v>
      </c>
      <c r="L14" s="1128" t="s">
        <v>3820</v>
      </c>
      <c r="M14" s="1132" t="s">
        <v>4148</v>
      </c>
      <c r="N14" s="1083"/>
    </row>
    <row r="15" spans="1:14">
      <c r="A15" s="1126" t="s">
        <v>342</v>
      </c>
      <c r="B15" s="1127" t="s">
        <v>3385</v>
      </c>
      <c r="C15" s="1128" t="s">
        <v>3368</v>
      </c>
      <c r="D15" s="1128" t="s">
        <v>3386</v>
      </c>
      <c r="E15" s="1128" t="s">
        <v>3030</v>
      </c>
      <c r="F15" s="1129" t="s">
        <v>422</v>
      </c>
      <c r="G15" s="1126" t="s">
        <v>3387</v>
      </c>
      <c r="H15" s="1128" t="s">
        <v>3029</v>
      </c>
      <c r="I15" s="1128" t="s">
        <v>3820</v>
      </c>
      <c r="J15" s="1132" t="s">
        <v>3383</v>
      </c>
      <c r="K15" s="1128" t="s">
        <v>3029</v>
      </c>
      <c r="L15" s="1128"/>
      <c r="M15" s="1132" t="s">
        <v>3383</v>
      </c>
      <c r="N15" s="1083" t="s">
        <v>339</v>
      </c>
    </row>
    <row r="16" spans="1:14">
      <c r="A16" s="1126"/>
      <c r="B16" s="1133"/>
      <c r="C16" s="1133"/>
      <c r="D16" s="1133"/>
      <c r="E16" s="1128" t="s">
        <v>3388</v>
      </c>
      <c r="F16" s="1129" t="s">
        <v>2493</v>
      </c>
      <c r="G16" s="1126"/>
      <c r="H16" s="1128" t="s">
        <v>342</v>
      </c>
      <c r="I16" s="1128"/>
      <c r="J16" s="1128"/>
      <c r="K16" s="1128"/>
      <c r="L16" s="1128"/>
      <c r="M16" s="1128" t="s">
        <v>2761</v>
      </c>
      <c r="N16" s="1083" t="s">
        <v>342</v>
      </c>
    </row>
    <row r="17" spans="1:14">
      <c r="A17" s="1126"/>
      <c r="B17" s="1134" t="s">
        <v>2004</v>
      </c>
      <c r="C17" s="1134" t="s">
        <v>2005</v>
      </c>
      <c r="D17" s="1134" t="s">
        <v>2006</v>
      </c>
      <c r="E17" s="1134" t="s">
        <v>2007</v>
      </c>
      <c r="F17" s="1129" t="s">
        <v>959</v>
      </c>
      <c r="G17" s="1126" t="s">
        <v>960</v>
      </c>
      <c r="H17" s="1134" t="s">
        <v>961</v>
      </c>
      <c r="I17" s="1134" t="s">
        <v>962</v>
      </c>
      <c r="J17" s="1134" t="s">
        <v>963</v>
      </c>
      <c r="K17" s="1134" t="s">
        <v>964</v>
      </c>
      <c r="L17" s="1134" t="s">
        <v>965</v>
      </c>
      <c r="M17" s="1134" t="s">
        <v>966</v>
      </c>
      <c r="N17" s="1135"/>
    </row>
    <row r="18" spans="1:14">
      <c r="A18" s="1136">
        <v>1</v>
      </c>
      <c r="B18" s="426" t="s">
        <v>1258</v>
      </c>
      <c r="C18" s="405"/>
      <c r="D18" s="1137"/>
      <c r="E18" s="1137"/>
      <c r="F18" s="1138"/>
      <c r="G18" s="1139"/>
      <c r="H18" s="1140"/>
      <c r="I18" s="1137"/>
      <c r="J18" s="1137"/>
      <c r="K18" s="405"/>
      <c r="L18" s="1137"/>
      <c r="M18" s="1137"/>
      <c r="N18" s="1141">
        <v>1</v>
      </c>
    </row>
    <row r="19" spans="1:14">
      <c r="A19" s="1142">
        <v>2</v>
      </c>
      <c r="B19" s="330"/>
      <c r="C19" s="1143"/>
      <c r="D19" s="1137"/>
      <c r="E19" s="1137"/>
      <c r="F19" s="1144"/>
      <c r="G19" s="1145"/>
      <c r="H19" s="1140"/>
      <c r="I19" s="1137"/>
      <c r="J19" s="1137"/>
      <c r="K19" s="405"/>
      <c r="L19" s="1137"/>
      <c r="M19" s="1137"/>
      <c r="N19" s="1141">
        <v>2</v>
      </c>
    </row>
    <row r="20" spans="1:14">
      <c r="A20" s="1142">
        <v>3</v>
      </c>
      <c r="B20" s="330" t="s">
        <v>486</v>
      </c>
      <c r="C20" s="1146">
        <f>+I20</f>
        <v>2988149.5900000003</v>
      </c>
      <c r="D20" s="1137">
        <v>0</v>
      </c>
      <c r="E20" s="1146">
        <f>+C20+D20</f>
        <v>2988149.5900000003</v>
      </c>
      <c r="F20" s="1144"/>
      <c r="G20" s="1126" t="s">
        <v>1989</v>
      </c>
      <c r="H20" s="406">
        <v>928</v>
      </c>
      <c r="I20" s="1137">
        <v>2988149.5900000003</v>
      </c>
      <c r="J20" s="1137"/>
      <c r="K20" s="405"/>
      <c r="L20" s="1137"/>
      <c r="M20" s="1137"/>
      <c r="N20" s="1141">
        <v>3</v>
      </c>
    </row>
    <row r="21" spans="1:14">
      <c r="A21" s="1142">
        <v>4</v>
      </c>
      <c r="B21" s="330"/>
      <c r="C21" s="1146"/>
      <c r="D21" s="1137"/>
      <c r="E21" s="1146"/>
      <c r="F21" s="1144"/>
      <c r="G21" s="1145"/>
      <c r="H21" s="1140"/>
      <c r="I21" s="1137"/>
      <c r="J21" s="1137"/>
      <c r="K21" s="405"/>
      <c r="L21" s="1137"/>
      <c r="M21" s="1137"/>
      <c r="N21" s="1141">
        <v>4</v>
      </c>
    </row>
    <row r="22" spans="1:14">
      <c r="A22" s="1142">
        <v>5</v>
      </c>
      <c r="B22" s="332" t="s">
        <v>487</v>
      </c>
      <c r="C22" s="1143"/>
      <c r="D22" s="1137"/>
      <c r="E22" s="1137"/>
      <c r="F22" s="1144"/>
      <c r="G22" s="1145"/>
      <c r="H22" s="1140"/>
      <c r="I22" s="1137"/>
      <c r="J22" s="1137"/>
      <c r="K22" s="405"/>
      <c r="L22" s="1137"/>
      <c r="M22" s="1137"/>
      <c r="N22" s="1141">
        <v>5</v>
      </c>
    </row>
    <row r="23" spans="1:14">
      <c r="A23" s="1142">
        <v>6</v>
      </c>
      <c r="B23" s="332" t="s">
        <v>488</v>
      </c>
      <c r="C23" s="1146">
        <f>+I23</f>
        <v>25752648</v>
      </c>
      <c r="D23" s="1137">
        <v>0</v>
      </c>
      <c r="E23" s="1146">
        <f>+C23+D23</f>
        <v>25752648</v>
      </c>
      <c r="F23" s="1144"/>
      <c r="G23" s="1126" t="s">
        <v>1989</v>
      </c>
      <c r="H23" s="406">
        <v>928</v>
      </c>
      <c r="I23" s="1137">
        <v>25752648</v>
      </c>
      <c r="J23" s="1137"/>
      <c r="K23" s="405"/>
      <c r="L23" s="1137"/>
      <c r="M23" s="1137"/>
      <c r="N23" s="1141">
        <v>6</v>
      </c>
    </row>
    <row r="24" spans="1:14">
      <c r="A24" s="1142">
        <v>7</v>
      </c>
      <c r="B24" s="330"/>
      <c r="C24" s="1146"/>
      <c r="D24" s="1137"/>
      <c r="E24" s="1137"/>
      <c r="F24" s="1144"/>
      <c r="G24" s="1126"/>
      <c r="H24" s="406"/>
      <c r="I24" s="1137"/>
      <c r="J24" s="1137"/>
      <c r="K24" s="405"/>
      <c r="L24" s="1137"/>
      <c r="M24" s="1137"/>
      <c r="N24" s="1141">
        <v>7</v>
      </c>
    </row>
    <row r="25" spans="1:14">
      <c r="A25" s="1142">
        <v>8</v>
      </c>
      <c r="B25" s="330" t="s">
        <v>489</v>
      </c>
      <c r="C25" s="1146"/>
      <c r="D25" s="1137">
        <f>I25</f>
        <v>70056.070000000007</v>
      </c>
      <c r="E25" s="1146">
        <f>+C25+D25</f>
        <v>70056.070000000007</v>
      </c>
      <c r="F25" s="1144"/>
      <c r="G25" s="1126" t="s">
        <v>1989</v>
      </c>
      <c r="H25" s="406">
        <v>928</v>
      </c>
      <c r="I25" s="312">
        <v>70056.070000000007</v>
      </c>
      <c r="J25" s="1137"/>
      <c r="K25" s="405"/>
      <c r="L25" s="1137"/>
      <c r="M25" s="1137"/>
      <c r="N25" s="1141">
        <v>8</v>
      </c>
    </row>
    <row r="26" spans="1:14">
      <c r="A26" s="1142">
        <v>9</v>
      </c>
      <c r="B26" s="330"/>
      <c r="C26" s="1143"/>
      <c r="D26" s="1137"/>
      <c r="E26" s="1137"/>
      <c r="F26" s="1144"/>
      <c r="G26" s="1145"/>
      <c r="H26" s="1140"/>
      <c r="I26" s="1137"/>
      <c r="J26" s="1137"/>
      <c r="K26" s="405"/>
      <c r="L26" s="1137"/>
      <c r="M26" s="1137"/>
      <c r="N26" s="1141">
        <v>9</v>
      </c>
    </row>
    <row r="27" spans="1:14">
      <c r="A27" s="1142">
        <v>10</v>
      </c>
      <c r="B27" s="330" t="s">
        <v>1838</v>
      </c>
      <c r="C27" s="1143"/>
      <c r="D27" s="1137">
        <f>I27</f>
        <v>0</v>
      </c>
      <c r="E27" s="1146">
        <f>+C27+D27</f>
        <v>0</v>
      </c>
      <c r="F27" s="1144"/>
      <c r="G27" s="1126" t="s">
        <v>1989</v>
      </c>
      <c r="H27" s="406">
        <v>928</v>
      </c>
      <c r="I27" s="1137">
        <v>0</v>
      </c>
      <c r="J27" s="1137"/>
      <c r="K27" s="462" t="s">
        <v>2174</v>
      </c>
      <c r="L27" s="1137"/>
      <c r="M27" s="1137"/>
      <c r="N27" s="1141">
        <v>10</v>
      </c>
    </row>
    <row r="28" spans="1:14">
      <c r="A28" s="1142">
        <v>11</v>
      </c>
      <c r="B28" s="330"/>
      <c r="C28" s="1143"/>
      <c r="D28" s="1137"/>
      <c r="E28" s="1137"/>
      <c r="F28" s="1144"/>
      <c r="G28" s="1145"/>
      <c r="H28" s="1140"/>
      <c r="I28" s="1137"/>
      <c r="J28" s="1137"/>
      <c r="K28" s="405"/>
      <c r="L28" s="1137"/>
      <c r="M28" s="1137"/>
      <c r="N28" s="1141">
        <v>11</v>
      </c>
    </row>
    <row r="29" spans="1:14">
      <c r="A29" s="1142">
        <v>12</v>
      </c>
      <c r="B29" s="330"/>
      <c r="C29" s="1143"/>
      <c r="D29" s="1137"/>
      <c r="E29" s="1137"/>
      <c r="F29" s="1144"/>
      <c r="G29" s="1111"/>
      <c r="H29" s="405"/>
      <c r="I29" s="1137"/>
      <c r="J29" s="1137"/>
      <c r="K29" s="405"/>
      <c r="L29" s="1137"/>
      <c r="M29" s="1137"/>
      <c r="N29" s="1141">
        <v>12</v>
      </c>
    </row>
    <row r="30" spans="1:14">
      <c r="A30" s="1142">
        <v>13</v>
      </c>
      <c r="B30" s="330"/>
      <c r="C30" s="1143"/>
      <c r="D30" s="1137"/>
      <c r="E30" s="1137"/>
      <c r="F30" s="1144"/>
      <c r="G30" s="1111"/>
      <c r="H30" s="405"/>
      <c r="I30" s="1137"/>
      <c r="J30" s="1137"/>
      <c r="K30" s="405"/>
      <c r="L30" s="1137"/>
      <c r="M30" s="1137"/>
      <c r="N30" s="1141">
        <v>13</v>
      </c>
    </row>
    <row r="31" spans="1:14">
      <c r="A31" s="1142">
        <v>14</v>
      </c>
      <c r="B31" s="330"/>
      <c r="C31" s="1143"/>
      <c r="D31" s="1137"/>
      <c r="E31" s="1137"/>
      <c r="F31" s="1144"/>
      <c r="G31" s="1111"/>
      <c r="H31" s="405"/>
      <c r="I31" s="1137"/>
      <c r="J31" s="1137"/>
      <c r="K31" s="405"/>
      <c r="L31" s="1137"/>
      <c r="M31" s="1137"/>
      <c r="N31" s="1141">
        <v>14</v>
      </c>
    </row>
    <row r="32" spans="1:14">
      <c r="A32" s="1142">
        <v>15</v>
      </c>
      <c r="B32" s="330"/>
      <c r="C32" s="1143"/>
      <c r="D32" s="1137"/>
      <c r="E32" s="1137"/>
      <c r="F32" s="1144"/>
      <c r="G32" s="1111"/>
      <c r="H32" s="405"/>
      <c r="I32" s="1137"/>
      <c r="J32" s="1137"/>
      <c r="K32" s="405"/>
      <c r="L32" s="1137"/>
      <c r="M32" s="1137"/>
      <c r="N32" s="1141">
        <v>15</v>
      </c>
    </row>
    <row r="33" spans="1:14">
      <c r="A33" s="1142">
        <v>16</v>
      </c>
      <c r="B33" s="330"/>
      <c r="C33" s="405"/>
      <c r="D33" s="1137"/>
      <c r="E33" s="1137"/>
      <c r="F33" s="1144"/>
      <c r="G33" s="1111"/>
      <c r="H33" s="405"/>
      <c r="I33" s="1137"/>
      <c r="J33" s="1137"/>
      <c r="K33" s="405"/>
      <c r="L33" s="1137"/>
      <c r="M33" s="1137"/>
      <c r="N33" s="1141">
        <v>16</v>
      </c>
    </row>
    <row r="34" spans="1:14">
      <c r="A34" s="1142">
        <v>17</v>
      </c>
      <c r="B34" s="330"/>
      <c r="C34" s="405"/>
      <c r="D34" s="1137"/>
      <c r="E34" s="1137"/>
      <c r="F34" s="1144"/>
      <c r="G34" s="1111"/>
      <c r="H34" s="405"/>
      <c r="I34" s="1137"/>
      <c r="J34" s="1137"/>
      <c r="K34" s="405"/>
      <c r="L34" s="1137"/>
      <c r="M34" s="1137"/>
      <c r="N34" s="1141">
        <v>17</v>
      </c>
    </row>
    <row r="35" spans="1:14">
      <c r="A35" s="1142">
        <v>18</v>
      </c>
      <c r="B35" s="330"/>
      <c r="C35" s="405"/>
      <c r="D35" s="1137"/>
      <c r="E35" s="1137"/>
      <c r="F35" s="1144"/>
      <c r="G35" s="1111"/>
      <c r="H35" s="405"/>
      <c r="I35" s="1137"/>
      <c r="J35" s="1137"/>
      <c r="K35" s="405"/>
      <c r="L35" s="1137"/>
      <c r="M35" s="1137"/>
      <c r="N35" s="1141">
        <v>18</v>
      </c>
    </row>
    <row r="36" spans="1:14">
      <c r="A36" s="1142">
        <v>19</v>
      </c>
      <c r="B36" s="330"/>
      <c r="C36" s="1147"/>
      <c r="D36" s="1148"/>
      <c r="E36" s="1148"/>
      <c r="F36" s="1144"/>
      <c r="G36" s="1111"/>
      <c r="H36" s="405"/>
      <c r="I36" s="1148"/>
      <c r="J36" s="1148"/>
      <c r="K36" s="405"/>
      <c r="L36" s="1148"/>
      <c r="M36" s="1148"/>
      <c r="N36" s="1141">
        <v>19</v>
      </c>
    </row>
    <row r="37" spans="1:14">
      <c r="A37" s="1142">
        <v>20</v>
      </c>
      <c r="B37" s="426"/>
      <c r="C37" s="405"/>
      <c r="D37" s="1137"/>
      <c r="E37" s="1137"/>
      <c r="F37" s="1144"/>
      <c r="G37" s="1111"/>
      <c r="H37" s="405"/>
      <c r="I37" s="1137"/>
      <c r="J37" s="1137"/>
      <c r="K37" s="405"/>
      <c r="L37" s="1137"/>
      <c r="M37" s="1137"/>
      <c r="N37" s="1141">
        <v>20</v>
      </c>
    </row>
    <row r="38" spans="1:14">
      <c r="A38" s="1142">
        <v>21</v>
      </c>
      <c r="B38" s="330"/>
      <c r="C38" s="405"/>
      <c r="D38" s="1137"/>
      <c r="E38" s="1137"/>
      <c r="F38" s="1144"/>
      <c r="G38" s="1111"/>
      <c r="H38" s="405"/>
      <c r="I38" s="1137"/>
      <c r="J38" s="1137"/>
      <c r="K38" s="405"/>
      <c r="L38" s="1137"/>
      <c r="M38" s="1137"/>
      <c r="N38" s="1141">
        <v>21</v>
      </c>
    </row>
    <row r="39" spans="1:14">
      <c r="A39" s="1142">
        <v>22</v>
      </c>
      <c r="B39" s="330"/>
      <c r="C39" s="405"/>
      <c r="D39" s="1137"/>
      <c r="E39" s="1137"/>
      <c r="F39" s="1144"/>
      <c r="G39" s="1111"/>
      <c r="H39" s="405"/>
      <c r="I39" s="1137"/>
      <c r="J39" s="1137"/>
      <c r="K39" s="405"/>
      <c r="L39" s="1137"/>
      <c r="M39" s="1137"/>
      <c r="N39" s="1141">
        <v>22</v>
      </c>
    </row>
    <row r="40" spans="1:14">
      <c r="A40" s="1142">
        <v>23</v>
      </c>
      <c r="B40" s="330"/>
      <c r="C40" s="405"/>
      <c r="D40" s="1137"/>
      <c r="E40" s="1137"/>
      <c r="F40" s="1144"/>
      <c r="G40" s="1111"/>
      <c r="H40" s="405"/>
      <c r="I40" s="1137"/>
      <c r="J40" s="1137"/>
      <c r="K40" s="405"/>
      <c r="L40" s="1137"/>
      <c r="M40" s="1137"/>
      <c r="N40" s="1141">
        <v>23</v>
      </c>
    </row>
    <row r="41" spans="1:14">
      <c r="A41" s="1142">
        <v>24</v>
      </c>
      <c r="B41" s="330"/>
      <c r="C41" s="405"/>
      <c r="D41" s="1137"/>
      <c r="E41" s="1137"/>
      <c r="F41" s="1144"/>
      <c r="G41" s="1111"/>
      <c r="H41" s="405"/>
      <c r="I41" s="1137"/>
      <c r="J41" s="1137"/>
      <c r="K41" s="405"/>
      <c r="L41" s="1137"/>
      <c r="M41" s="1137"/>
      <c r="N41" s="1141">
        <v>24</v>
      </c>
    </row>
    <row r="42" spans="1:14">
      <c r="A42" s="1142">
        <v>25</v>
      </c>
      <c r="B42" s="330"/>
      <c r="C42" s="405"/>
      <c r="D42" s="1137"/>
      <c r="E42" s="1137"/>
      <c r="F42" s="1144"/>
      <c r="G42" s="1111"/>
      <c r="H42" s="405"/>
      <c r="I42" s="1137"/>
      <c r="J42" s="1137"/>
      <c r="K42" s="405"/>
      <c r="L42" s="1137"/>
      <c r="M42" s="1137"/>
      <c r="N42" s="1141">
        <v>25</v>
      </c>
    </row>
    <row r="43" spans="1:14">
      <c r="A43" s="1142">
        <v>26</v>
      </c>
      <c r="B43" s="330"/>
      <c r="C43" s="405"/>
      <c r="D43" s="1137"/>
      <c r="E43" s="1137"/>
      <c r="F43" s="1144"/>
      <c r="G43" s="1111"/>
      <c r="H43" s="405"/>
      <c r="I43" s="1137"/>
      <c r="J43" s="1137"/>
      <c r="K43" s="405"/>
      <c r="L43" s="1137"/>
      <c r="M43" s="1137"/>
      <c r="N43" s="1141">
        <v>26</v>
      </c>
    </row>
    <row r="44" spans="1:14">
      <c r="A44" s="1142">
        <v>27</v>
      </c>
      <c r="B44" s="330"/>
      <c r="C44" s="405"/>
      <c r="D44" s="1137"/>
      <c r="E44" s="1137"/>
      <c r="F44" s="1144"/>
      <c r="G44" s="1111"/>
      <c r="H44" s="405"/>
      <c r="I44" s="1137"/>
      <c r="J44" s="1137"/>
      <c r="K44" s="405"/>
      <c r="L44" s="1137"/>
      <c r="M44" s="1137"/>
      <c r="N44" s="1141">
        <v>27</v>
      </c>
    </row>
    <row r="45" spans="1:14">
      <c r="A45" s="1142">
        <v>28</v>
      </c>
      <c r="B45" s="330"/>
      <c r="C45" s="405"/>
      <c r="D45" s="1137"/>
      <c r="E45" s="1137"/>
      <c r="F45" s="1144"/>
      <c r="G45" s="1111"/>
      <c r="H45" s="405"/>
      <c r="I45" s="1137"/>
      <c r="J45" s="1137"/>
      <c r="K45" s="405"/>
      <c r="L45" s="1137"/>
      <c r="M45" s="1137"/>
      <c r="N45" s="1141">
        <v>28</v>
      </c>
    </row>
    <row r="46" spans="1:14">
      <c r="A46" s="1142">
        <v>29</v>
      </c>
      <c r="B46" s="330"/>
      <c r="C46" s="405"/>
      <c r="D46" s="1137"/>
      <c r="E46" s="1137"/>
      <c r="F46" s="1144"/>
      <c r="G46" s="1111"/>
      <c r="H46" s="405"/>
      <c r="I46" s="1137"/>
      <c r="J46" s="1137"/>
      <c r="K46" s="405"/>
      <c r="L46" s="1137"/>
      <c r="M46" s="1137"/>
      <c r="N46" s="1141">
        <v>29</v>
      </c>
    </row>
    <row r="47" spans="1:14">
      <c r="A47" s="1142">
        <v>30</v>
      </c>
      <c r="B47" s="330"/>
      <c r="C47" s="405"/>
      <c r="D47" s="1137"/>
      <c r="E47" s="1137"/>
      <c r="F47" s="1144"/>
      <c r="G47" s="1111"/>
      <c r="H47" s="405"/>
      <c r="I47" s="1137"/>
      <c r="J47" s="1137"/>
      <c r="K47" s="405"/>
      <c r="L47" s="1137"/>
      <c r="M47" s="1137"/>
      <c r="N47" s="1141">
        <v>30</v>
      </c>
    </row>
    <row r="48" spans="1:14">
      <c r="A48" s="1142">
        <v>31</v>
      </c>
      <c r="B48" s="330"/>
      <c r="C48" s="1147"/>
      <c r="D48" s="1148"/>
      <c r="E48" s="1148"/>
      <c r="F48" s="1144"/>
      <c r="G48" s="1111"/>
      <c r="H48" s="405"/>
      <c r="I48" s="1148"/>
      <c r="J48" s="1148"/>
      <c r="K48" s="405"/>
      <c r="L48" s="1148"/>
      <c r="M48" s="1148"/>
      <c r="N48" s="1141">
        <v>31</v>
      </c>
    </row>
    <row r="49" spans="1:16">
      <c r="A49" s="1142">
        <v>32</v>
      </c>
      <c r="B49" s="426"/>
      <c r="C49" s="405"/>
      <c r="D49" s="1137"/>
      <c r="E49" s="1137"/>
      <c r="F49" s="1144"/>
      <c r="G49" s="1111"/>
      <c r="H49" s="405"/>
      <c r="I49" s="1137"/>
      <c r="J49" s="1137"/>
      <c r="K49" s="405"/>
      <c r="L49" s="1137"/>
      <c r="M49" s="1137"/>
      <c r="N49" s="1141">
        <v>32</v>
      </c>
    </row>
    <row r="50" spans="1:16">
      <c r="A50" s="1142">
        <v>33</v>
      </c>
      <c r="B50" s="330"/>
      <c r="C50" s="405"/>
      <c r="D50" s="1137"/>
      <c r="E50" s="1137"/>
      <c r="F50" s="1144"/>
      <c r="G50" s="1111"/>
      <c r="H50" s="405"/>
      <c r="I50" s="1137"/>
      <c r="J50" s="1137"/>
      <c r="K50" s="405"/>
      <c r="L50" s="1137"/>
      <c r="M50" s="1137"/>
      <c r="N50" s="1141">
        <v>33</v>
      </c>
    </row>
    <row r="51" spans="1:16">
      <c r="A51" s="1142">
        <v>34</v>
      </c>
      <c r="B51" s="330"/>
      <c r="C51" s="405"/>
      <c r="D51" s="1137"/>
      <c r="E51" s="1137"/>
      <c r="F51" s="1144"/>
      <c r="G51" s="1111"/>
      <c r="H51" s="405"/>
      <c r="I51" s="1137"/>
      <c r="J51" s="1137"/>
      <c r="K51" s="405"/>
      <c r="L51" s="1137"/>
      <c r="M51" s="1137"/>
      <c r="N51" s="1141">
        <v>34</v>
      </c>
    </row>
    <row r="52" spans="1:16">
      <c r="A52" s="1142">
        <v>35</v>
      </c>
      <c r="B52" s="330"/>
      <c r="C52" s="405"/>
      <c r="D52" s="1137"/>
      <c r="E52" s="1137"/>
      <c r="F52" s="1144"/>
      <c r="G52" s="1111"/>
      <c r="H52" s="405"/>
      <c r="I52" s="1137"/>
      <c r="J52" s="1137"/>
      <c r="K52" s="405"/>
      <c r="L52" s="1137"/>
      <c r="M52" s="1137"/>
      <c r="N52" s="1141">
        <v>35</v>
      </c>
    </row>
    <row r="53" spans="1:16">
      <c r="A53" s="1142">
        <v>36</v>
      </c>
      <c r="B53" s="330"/>
      <c r="C53" s="405"/>
      <c r="D53" s="1137"/>
      <c r="E53" s="1137"/>
      <c r="F53" s="1144"/>
      <c r="G53" s="1111"/>
      <c r="H53" s="405"/>
      <c r="I53" s="1137"/>
      <c r="J53" s="1137"/>
      <c r="K53" s="405"/>
      <c r="L53" s="1137"/>
      <c r="M53" s="1137"/>
      <c r="N53" s="1141">
        <v>36</v>
      </c>
    </row>
    <row r="54" spans="1:16">
      <c r="A54" s="1142">
        <v>37</v>
      </c>
      <c r="B54" s="330"/>
      <c r="C54" s="405"/>
      <c r="D54" s="1137"/>
      <c r="E54" s="1137"/>
      <c r="F54" s="1144"/>
      <c r="G54" s="1111"/>
      <c r="H54" s="405"/>
      <c r="I54" s="1137"/>
      <c r="J54" s="1137"/>
      <c r="K54" s="405"/>
      <c r="L54" s="1137"/>
      <c r="M54" s="1137"/>
      <c r="N54" s="1141">
        <v>37</v>
      </c>
    </row>
    <row r="55" spans="1:16">
      <c r="A55" s="1142">
        <v>38</v>
      </c>
      <c r="B55" s="330"/>
      <c r="C55" s="405"/>
      <c r="D55" s="1137"/>
      <c r="E55" s="1137"/>
      <c r="F55" s="1144"/>
      <c r="G55" s="1111"/>
      <c r="H55" s="405"/>
      <c r="I55" s="1137"/>
      <c r="J55" s="1137"/>
      <c r="K55" s="405"/>
      <c r="L55" s="1137"/>
      <c r="M55" s="1137"/>
      <c r="N55" s="1141">
        <v>38</v>
      </c>
    </row>
    <row r="56" spans="1:16">
      <c r="A56" s="1142">
        <v>39</v>
      </c>
      <c r="B56" s="330"/>
      <c r="C56" s="405"/>
      <c r="D56" s="1137"/>
      <c r="E56" s="1137"/>
      <c r="F56" s="1144"/>
      <c r="G56" s="1111"/>
      <c r="H56" s="405"/>
      <c r="I56" s="1137"/>
      <c r="J56" s="1137"/>
      <c r="K56" s="405"/>
      <c r="L56" s="1137"/>
      <c r="M56" s="1137"/>
      <c r="N56" s="1141">
        <v>39</v>
      </c>
    </row>
    <row r="57" spans="1:16">
      <c r="A57" s="1142">
        <v>40</v>
      </c>
      <c r="B57" s="330"/>
      <c r="C57" s="405"/>
      <c r="D57" s="1137"/>
      <c r="E57" s="1137"/>
      <c r="F57" s="1144"/>
      <c r="G57" s="1111"/>
      <c r="H57" s="405"/>
      <c r="I57" s="1137"/>
      <c r="J57" s="1137"/>
      <c r="K57" s="405"/>
      <c r="L57" s="1137"/>
      <c r="M57" s="1137"/>
      <c r="N57" s="1141">
        <v>40</v>
      </c>
    </row>
    <row r="58" spans="1:16">
      <c r="A58" s="1142">
        <v>41</v>
      </c>
      <c r="B58" s="330"/>
      <c r="C58" s="405"/>
      <c r="D58" s="1137"/>
      <c r="E58" s="1137"/>
      <c r="F58" s="1144"/>
      <c r="G58" s="1111"/>
      <c r="H58" s="405"/>
      <c r="I58" s="1137"/>
      <c r="J58" s="1137"/>
      <c r="K58" s="405"/>
      <c r="L58" s="1137"/>
      <c r="M58" s="1137"/>
      <c r="N58" s="1141">
        <v>41</v>
      </c>
    </row>
    <row r="59" spans="1:16">
      <c r="A59" s="1142">
        <v>42</v>
      </c>
      <c r="B59" s="330"/>
      <c r="C59" s="405"/>
      <c r="D59" s="1137"/>
      <c r="E59" s="1137"/>
      <c r="F59" s="1144"/>
      <c r="G59" s="1111"/>
      <c r="H59" s="405"/>
      <c r="I59" s="1137"/>
      <c r="J59" s="1137"/>
      <c r="K59" s="405"/>
      <c r="L59" s="1137"/>
      <c r="M59" s="1137"/>
      <c r="N59" s="1141">
        <v>42</v>
      </c>
    </row>
    <row r="60" spans="1:16">
      <c r="A60" s="1142">
        <v>43</v>
      </c>
      <c r="B60" s="330"/>
      <c r="C60" s="405"/>
      <c r="D60" s="1137"/>
      <c r="E60" s="1137"/>
      <c r="F60" s="1144"/>
      <c r="G60" s="1111"/>
      <c r="H60" s="405"/>
      <c r="I60" s="1137"/>
      <c r="J60" s="1137"/>
      <c r="K60" s="405"/>
      <c r="L60" s="1137"/>
      <c r="M60" s="1137"/>
      <c r="N60" s="1141">
        <v>43</v>
      </c>
    </row>
    <row r="61" spans="1:16">
      <c r="A61" s="1142">
        <v>44</v>
      </c>
      <c r="B61" s="330"/>
      <c r="C61" s="405"/>
      <c r="D61" s="1137"/>
      <c r="E61" s="1137"/>
      <c r="F61" s="1144"/>
      <c r="G61" s="1111"/>
      <c r="H61" s="405"/>
      <c r="I61" s="1137"/>
      <c r="J61" s="1137"/>
      <c r="K61" s="405"/>
      <c r="L61" s="1137"/>
      <c r="M61" s="1137"/>
      <c r="N61" s="1141">
        <v>44</v>
      </c>
    </row>
    <row r="62" spans="1:16">
      <c r="A62" s="425">
        <v>45</v>
      </c>
      <c r="B62" s="330"/>
      <c r="C62" s="1149"/>
      <c r="D62" s="350"/>
      <c r="E62" s="350"/>
      <c r="F62" s="288"/>
      <c r="G62" s="407"/>
      <c r="H62" s="405"/>
      <c r="I62" s="350"/>
      <c r="J62" s="350"/>
      <c r="K62" s="405"/>
      <c r="L62" s="350"/>
      <c r="M62" s="350"/>
      <c r="N62" s="1141">
        <v>45</v>
      </c>
    </row>
    <row r="63" spans="1:16" ht="16.5" thickBot="1">
      <c r="A63" s="1150">
        <v>46</v>
      </c>
      <c r="B63" s="1151" t="s">
        <v>3025</v>
      </c>
      <c r="C63" s="1152">
        <f>SUM(C18:C62)</f>
        <v>28740797.59</v>
      </c>
      <c r="D63" s="1152">
        <f>SUM(D18:D62)</f>
        <v>70056.070000000007</v>
      </c>
      <c r="E63" s="1152">
        <f>SUM(E18:E62)</f>
        <v>28810853.66</v>
      </c>
      <c r="F63" s="1153">
        <f>SUM(F18:F62)</f>
        <v>0</v>
      </c>
      <c r="G63" s="1154"/>
      <c r="H63" s="1155"/>
      <c r="I63" s="1152">
        <f>SUM(I18:I62)</f>
        <v>28810853.66</v>
      </c>
      <c r="J63" s="1152">
        <f>SUM(J18:J62)</f>
        <v>0</v>
      </c>
      <c r="K63" s="1155"/>
      <c r="L63" s="1152">
        <f>SUM(L18:L62)</f>
        <v>0</v>
      </c>
      <c r="M63" s="1152">
        <f>SUM(M18:M62)</f>
        <v>0</v>
      </c>
      <c r="N63" s="1156">
        <v>46</v>
      </c>
      <c r="O63" s="1157">
        <v>0</v>
      </c>
      <c r="P63" s="1158" t="s">
        <v>4690</v>
      </c>
    </row>
    <row r="64" spans="1:16" ht="15.75">
      <c r="A64" s="1100" t="s">
        <v>3389</v>
      </c>
      <c r="B64" s="330"/>
      <c r="C64" s="1100"/>
      <c r="D64" s="330"/>
      <c r="E64" s="330"/>
      <c r="F64" s="330"/>
      <c r="G64" s="1100" t="str">
        <f>A64</f>
        <v>FERC FORM NO. 1 (ED. 12-96) NYPSC Modified-96</v>
      </c>
      <c r="H64" s="330"/>
      <c r="I64" s="1100"/>
      <c r="J64" s="1100"/>
    </row>
    <row r="65" spans="1:14">
      <c r="A65" s="415" t="s">
        <v>3390</v>
      </c>
      <c r="B65" s="415"/>
      <c r="C65" s="415"/>
      <c r="D65" s="415"/>
      <c r="E65" s="415"/>
      <c r="F65" s="415"/>
      <c r="G65" s="415" t="s">
        <v>3391</v>
      </c>
      <c r="H65" s="415"/>
      <c r="I65" s="415"/>
      <c r="J65" s="415"/>
      <c r="K65" s="415"/>
      <c r="L65" s="415"/>
      <c r="M65" s="415"/>
      <c r="N65" s="415"/>
    </row>
    <row r="82" spans="6:6">
      <c r="F82" s="1159">
        <f>C77-D78</f>
        <v>0</v>
      </c>
    </row>
  </sheetData>
  <printOptions horizontalCentered="1" verticalCentered="1"/>
  <pageMargins left="0.25" right="0.25" top="0.25" bottom="0.25" header="0.5" footer="0.5"/>
  <pageSetup scale="67" fitToWidth="2" orientation="portrait" r:id="rId1"/>
  <headerFooter alignWithMargins="0"/>
  <colBreaks count="1" manualBreakCount="1">
    <brk id="6" max="64" man="1"/>
  </colBreaks>
</worksheet>
</file>

<file path=xl/worksheets/sheet62.xml><?xml version="1.0" encoding="utf-8"?>
<worksheet xmlns="http://schemas.openxmlformats.org/spreadsheetml/2006/main" xmlns:r="http://schemas.openxmlformats.org/officeDocument/2006/relationships">
  <sheetPr transitionEvaluation="1" codeName="Sheet62">
    <tabColor rgb="FF00B050"/>
  </sheetPr>
  <dimension ref="A1:M194"/>
  <sheetViews>
    <sheetView defaultGridColor="0" view="pageBreakPreview" colorId="22" zoomScale="50" zoomScaleNormal="50" zoomScaleSheetLayoutView="50" workbookViewId="0">
      <selection activeCell="M9" sqref="M9"/>
    </sheetView>
  </sheetViews>
  <sheetFormatPr defaultColWidth="9.6640625" defaultRowHeight="15"/>
  <cols>
    <col min="1" max="1" width="4.6640625" style="193" customWidth="1"/>
    <col min="2" max="2" width="39.5546875" style="193" customWidth="1"/>
    <col min="3" max="5" width="24.6640625" style="193" customWidth="1"/>
    <col min="6" max="6" width="3.6640625" style="193" customWidth="1"/>
    <col min="7" max="7" width="36.77734375" style="193" customWidth="1"/>
    <col min="8" max="8" width="20.6640625" style="193" bestFit="1" customWidth="1"/>
    <col min="9" max="9" width="9.6640625" style="193"/>
    <col min="10" max="10" width="25.6640625" style="193" customWidth="1"/>
    <col min="11" max="11" width="15.6640625" style="193" customWidth="1"/>
    <col min="12" max="12" width="4.6640625" style="193" customWidth="1"/>
    <col min="13" max="16384" width="9.6640625" style="193"/>
  </cols>
  <sheetData>
    <row r="1" spans="1:12">
      <c r="A1" s="1056" t="s">
        <v>446</v>
      </c>
      <c r="B1" s="1057"/>
      <c r="C1" s="1058" t="s">
        <v>429</v>
      </c>
      <c r="D1" s="1059" t="s">
        <v>448</v>
      </c>
      <c r="E1" s="1060" t="s">
        <v>449</v>
      </c>
      <c r="F1" s="1056" t="s">
        <v>446</v>
      </c>
      <c r="G1" s="1057"/>
      <c r="H1" s="1058" t="s">
        <v>429</v>
      </c>
      <c r="I1" s="1061"/>
      <c r="J1" s="1059" t="s">
        <v>448</v>
      </c>
      <c r="K1" s="1062" t="s">
        <v>449</v>
      </c>
      <c r="L1" s="1063"/>
    </row>
    <row r="2" spans="1:12">
      <c r="A2" s="1064" t="str">
        <f>'Data Sheet'!$C$25</f>
        <v xml:space="preserve">KeySpan Gas East Corp./D/B/A National Grid </v>
      </c>
      <c r="B2" s="330"/>
      <c r="C2" s="407" t="s">
        <v>376</v>
      </c>
      <c r="D2" s="463" t="s">
        <v>450</v>
      </c>
      <c r="E2" s="1065"/>
      <c r="F2" s="404" t="str">
        <f>'Data Sheet'!$C$25</f>
        <v xml:space="preserve">KeySpan Gas East Corp./D/B/A National Grid </v>
      </c>
      <c r="G2" s="330"/>
      <c r="H2" s="407" t="s">
        <v>376</v>
      </c>
      <c r="I2" s="330"/>
      <c r="J2" s="463" t="s">
        <v>450</v>
      </c>
      <c r="K2" s="407"/>
      <c r="L2" s="1066"/>
    </row>
    <row r="3" spans="1:12" ht="15" customHeight="1" thickBot="1">
      <c r="A3" s="1067"/>
      <c r="B3" s="446"/>
      <c r="C3" s="1067" t="s">
        <v>3359</v>
      </c>
      <c r="D3" s="1068" t="str">
        <f>'Data Sheet'!$C$40</f>
        <v>September 30, 2014</v>
      </c>
      <c r="E3" s="1069" t="str">
        <f>'Data Sheet'!$C$38</f>
        <v>December 31, 2013</v>
      </c>
      <c r="F3" s="1067"/>
      <c r="G3" s="446"/>
      <c r="H3" s="1067" t="s">
        <v>3359</v>
      </c>
      <c r="I3" s="446"/>
      <c r="J3" s="1068" t="str">
        <f>'Data Sheet'!$C$40</f>
        <v>September 30, 2014</v>
      </c>
      <c r="K3" s="1070" t="str">
        <f>'Data Sheet'!$C$38</f>
        <v>December 31, 2013</v>
      </c>
      <c r="L3" s="1071"/>
    </row>
    <row r="4" spans="1:12" ht="15" customHeight="1" thickBot="1">
      <c r="A4" s="1072" t="s">
        <v>3392</v>
      </c>
      <c r="B4" s="1073"/>
      <c r="C4" s="1074"/>
      <c r="D4" s="1074"/>
      <c r="E4" s="1075"/>
      <c r="F4" s="1072" t="s">
        <v>3393</v>
      </c>
      <c r="G4" s="1073"/>
      <c r="H4" s="1073"/>
      <c r="I4" s="1074"/>
      <c r="J4" s="1074"/>
      <c r="K4" s="1076"/>
      <c r="L4" s="1077"/>
    </row>
    <row r="5" spans="1:12" ht="15.75">
      <c r="A5" s="414"/>
      <c r="B5" s="455"/>
      <c r="C5" s="415"/>
      <c r="D5" s="415"/>
      <c r="E5" s="1071"/>
      <c r="F5" s="414"/>
      <c r="G5" s="455"/>
      <c r="H5" s="455"/>
      <c r="I5" s="415"/>
      <c r="J5" s="415"/>
      <c r="K5" s="415"/>
      <c r="L5" s="1066"/>
    </row>
    <row r="6" spans="1:12">
      <c r="A6" s="407" t="s">
        <v>3394</v>
      </c>
      <c r="B6" s="330"/>
      <c r="C6" s="330"/>
      <c r="D6" s="330" t="s">
        <v>3395</v>
      </c>
      <c r="E6" s="1066"/>
      <c r="F6" s="407" t="s">
        <v>3396</v>
      </c>
      <c r="G6" s="330"/>
      <c r="H6" s="330"/>
      <c r="I6" s="330" t="s">
        <v>3397</v>
      </c>
      <c r="J6" s="330"/>
      <c r="K6" s="330"/>
      <c r="L6" s="1066"/>
    </row>
    <row r="7" spans="1:12">
      <c r="A7" s="407" t="s">
        <v>2397</v>
      </c>
      <c r="B7" s="330"/>
      <c r="C7" s="330"/>
      <c r="D7" s="330" t="s">
        <v>1077</v>
      </c>
      <c r="E7" s="1066"/>
      <c r="F7" s="407" t="s">
        <v>1078</v>
      </c>
      <c r="G7" s="330"/>
      <c r="H7" s="330"/>
      <c r="I7" s="330" t="s">
        <v>1079</v>
      </c>
      <c r="J7" s="330"/>
      <c r="K7" s="330"/>
      <c r="L7" s="1066"/>
    </row>
    <row r="8" spans="1:12">
      <c r="A8" s="407" t="s">
        <v>1080</v>
      </c>
      <c r="B8" s="330"/>
      <c r="C8" s="330"/>
      <c r="D8" s="330" t="s">
        <v>1081</v>
      </c>
      <c r="E8" s="1066"/>
      <c r="F8" s="407" t="s">
        <v>1082</v>
      </c>
      <c r="G8" s="330"/>
      <c r="H8" s="330"/>
      <c r="I8" s="330" t="s">
        <v>1083</v>
      </c>
      <c r="J8" s="330"/>
      <c r="K8" s="330"/>
      <c r="L8" s="1066"/>
    </row>
    <row r="9" spans="1:12">
      <c r="A9" s="407" t="s">
        <v>1084</v>
      </c>
      <c r="B9" s="330"/>
      <c r="C9" s="330"/>
      <c r="D9" s="330" t="s">
        <v>1085</v>
      </c>
      <c r="E9" s="1066"/>
      <c r="F9" s="407" t="s">
        <v>1086</v>
      </c>
      <c r="G9" s="330"/>
      <c r="H9" s="330"/>
      <c r="I9" s="330" t="s">
        <v>4079</v>
      </c>
      <c r="J9" s="330"/>
      <c r="K9" s="330"/>
      <c r="L9" s="1066"/>
    </row>
    <row r="10" spans="1:12">
      <c r="A10" s="407" t="s">
        <v>1994</v>
      </c>
      <c r="B10" s="330"/>
      <c r="C10" s="330"/>
      <c r="D10" s="330" t="s">
        <v>1995</v>
      </c>
      <c r="E10" s="1066"/>
      <c r="F10" s="407" t="s">
        <v>1996</v>
      </c>
      <c r="G10" s="330"/>
      <c r="H10" s="330"/>
      <c r="I10" s="330" t="s">
        <v>1071</v>
      </c>
      <c r="J10" s="330"/>
      <c r="K10" s="330"/>
      <c r="L10" s="1066"/>
    </row>
    <row r="11" spans="1:12">
      <c r="A11" s="407" t="s">
        <v>1072</v>
      </c>
      <c r="B11" s="330"/>
      <c r="C11" s="330"/>
      <c r="D11" s="330" t="s">
        <v>1073</v>
      </c>
      <c r="E11" s="1066"/>
      <c r="F11" s="407" t="s">
        <v>1074</v>
      </c>
      <c r="G11" s="330"/>
      <c r="H11" s="330"/>
      <c r="I11" s="330" t="s">
        <v>1075</v>
      </c>
      <c r="J11" s="330"/>
      <c r="K11" s="330"/>
      <c r="L11" s="1066"/>
    </row>
    <row r="12" spans="1:12">
      <c r="A12" s="407" t="s">
        <v>1076</v>
      </c>
      <c r="B12" s="330"/>
      <c r="C12" s="330"/>
      <c r="D12" s="330" t="s">
        <v>82</v>
      </c>
      <c r="E12" s="1066"/>
      <c r="F12" s="407" t="s">
        <v>83</v>
      </c>
      <c r="G12" s="330"/>
      <c r="H12" s="330"/>
      <c r="I12" s="330" t="s">
        <v>84</v>
      </c>
      <c r="J12" s="330"/>
      <c r="K12" s="330"/>
      <c r="L12" s="1066"/>
    </row>
    <row r="13" spans="1:12">
      <c r="A13" s="407" t="s">
        <v>3461</v>
      </c>
      <c r="B13" s="330"/>
      <c r="C13" s="330"/>
      <c r="D13" s="330" t="s">
        <v>3462</v>
      </c>
      <c r="E13" s="1066"/>
      <c r="F13" s="407" t="s">
        <v>3463</v>
      </c>
      <c r="G13" s="330"/>
      <c r="H13" s="330"/>
      <c r="I13" s="330" t="s">
        <v>3464</v>
      </c>
      <c r="J13" s="330"/>
      <c r="K13" s="330"/>
      <c r="L13" s="1066"/>
    </row>
    <row r="14" spans="1:12">
      <c r="A14" s="407" t="s">
        <v>3465</v>
      </c>
      <c r="B14" s="330"/>
      <c r="C14" s="330"/>
      <c r="D14" s="330" t="s">
        <v>3466</v>
      </c>
      <c r="E14" s="1066"/>
      <c r="F14" s="407" t="s">
        <v>3467</v>
      </c>
      <c r="G14" s="330"/>
      <c r="H14" s="330"/>
      <c r="I14" s="330" t="s">
        <v>3996</v>
      </c>
      <c r="J14" s="330"/>
      <c r="K14" s="330"/>
      <c r="L14" s="1066"/>
    </row>
    <row r="15" spans="1:12">
      <c r="A15" s="407" t="s">
        <v>3997</v>
      </c>
      <c r="B15" s="330"/>
      <c r="C15" s="330"/>
      <c r="D15" s="330" t="s">
        <v>3998</v>
      </c>
      <c r="E15" s="1066"/>
      <c r="F15" s="407" t="s">
        <v>3999</v>
      </c>
      <c r="G15" s="330"/>
      <c r="H15" s="330"/>
      <c r="I15" s="330" t="s">
        <v>4000</v>
      </c>
      <c r="J15" s="330"/>
      <c r="K15" s="330"/>
      <c r="L15" s="1066"/>
    </row>
    <row r="16" spans="1:12">
      <c r="A16" s="407" t="s">
        <v>4001</v>
      </c>
      <c r="B16" s="330"/>
      <c r="C16" s="330"/>
      <c r="D16" s="330" t="s">
        <v>4002</v>
      </c>
      <c r="E16" s="1066"/>
      <c r="F16" s="407" t="s">
        <v>4003</v>
      </c>
      <c r="G16" s="330"/>
      <c r="H16" s="330"/>
      <c r="I16" s="330" t="s">
        <v>4004</v>
      </c>
      <c r="J16" s="330"/>
      <c r="K16" s="330"/>
      <c r="L16" s="1066"/>
    </row>
    <row r="17" spans="1:12">
      <c r="A17" s="407" t="s">
        <v>4005</v>
      </c>
      <c r="B17" s="330"/>
      <c r="C17" s="330"/>
      <c r="D17" s="330" t="s">
        <v>3502</v>
      </c>
      <c r="E17" s="1066"/>
      <c r="F17" s="407" t="s">
        <v>3503</v>
      </c>
      <c r="G17" s="330"/>
      <c r="H17" s="330"/>
      <c r="I17" s="330" t="s">
        <v>3504</v>
      </c>
      <c r="J17" s="330"/>
      <c r="K17" s="330"/>
      <c r="L17" s="1066"/>
    </row>
    <row r="18" spans="1:12">
      <c r="A18" s="407" t="s">
        <v>3505</v>
      </c>
      <c r="B18" s="330"/>
      <c r="C18" s="330"/>
      <c r="D18" s="330" t="s">
        <v>3506</v>
      </c>
      <c r="E18" s="1066"/>
      <c r="F18" s="407" t="s">
        <v>3507</v>
      </c>
      <c r="G18" s="330"/>
      <c r="H18" s="330"/>
      <c r="I18" s="330" t="s">
        <v>3508</v>
      </c>
      <c r="J18" s="330"/>
      <c r="K18" s="330"/>
      <c r="L18" s="1066"/>
    </row>
    <row r="19" spans="1:12">
      <c r="A19" s="407" t="s">
        <v>3509</v>
      </c>
      <c r="B19" s="330"/>
      <c r="C19" s="330"/>
      <c r="D19" s="330" t="s">
        <v>3510</v>
      </c>
      <c r="E19" s="1066"/>
      <c r="F19" s="407" t="s">
        <v>3511</v>
      </c>
      <c r="G19" s="330"/>
      <c r="H19" s="330"/>
      <c r="I19" s="330" t="s">
        <v>3512</v>
      </c>
      <c r="J19" s="330"/>
      <c r="K19" s="330"/>
      <c r="L19" s="1066"/>
    </row>
    <row r="20" spans="1:12">
      <c r="A20" s="407" t="s">
        <v>3513</v>
      </c>
      <c r="B20" s="330"/>
      <c r="C20" s="330"/>
      <c r="D20" s="330" t="s">
        <v>3514</v>
      </c>
      <c r="E20" s="1066"/>
      <c r="F20" s="407" t="s">
        <v>3515</v>
      </c>
      <c r="G20" s="330"/>
      <c r="H20" s="330"/>
      <c r="I20" s="330"/>
      <c r="J20" s="330"/>
      <c r="K20" s="330"/>
      <c r="L20" s="1066"/>
    </row>
    <row r="21" spans="1:12">
      <c r="A21" s="407" t="s">
        <v>2985</v>
      </c>
      <c r="B21" s="330"/>
      <c r="C21" s="330"/>
      <c r="D21" s="330" t="s">
        <v>2986</v>
      </c>
      <c r="E21" s="1066"/>
      <c r="F21" s="407"/>
      <c r="G21" s="330"/>
      <c r="H21" s="330"/>
      <c r="I21" s="330"/>
      <c r="J21" s="330"/>
      <c r="K21" s="330"/>
      <c r="L21" s="1066"/>
    </row>
    <row r="22" spans="1:12">
      <c r="A22" s="407" t="s">
        <v>2987</v>
      </c>
      <c r="B22" s="330"/>
      <c r="C22" s="330"/>
      <c r="D22" s="330" t="s">
        <v>2988</v>
      </c>
      <c r="E22" s="1066"/>
      <c r="F22" s="407"/>
      <c r="G22" s="330"/>
      <c r="H22" s="330"/>
      <c r="I22" s="330"/>
      <c r="J22" s="330"/>
      <c r="K22" s="330"/>
      <c r="L22" s="1066"/>
    </row>
    <row r="23" spans="1:12" ht="15.75" thickBot="1">
      <c r="A23" s="407"/>
      <c r="B23" s="330"/>
      <c r="C23" s="330"/>
      <c r="D23" s="330"/>
      <c r="E23" s="1066"/>
      <c r="F23" s="407"/>
      <c r="G23" s="330"/>
      <c r="H23" s="330"/>
      <c r="I23" s="330"/>
      <c r="J23" s="330"/>
      <c r="K23" s="330"/>
      <c r="L23" s="1066"/>
    </row>
    <row r="24" spans="1:12" ht="15.75" thickBot="1">
      <c r="A24" s="1060"/>
      <c r="B24" s="1078"/>
      <c r="C24" s="1079"/>
      <c r="D24" s="1079"/>
      <c r="E24" s="1063"/>
      <c r="F24" s="1062" t="s">
        <v>2989</v>
      </c>
      <c r="G24" s="1063"/>
      <c r="H24" s="1080" t="s">
        <v>2990</v>
      </c>
      <c r="I24" s="1081" t="s">
        <v>2991</v>
      </c>
      <c r="J24" s="1075"/>
      <c r="K24" s="1063" t="s">
        <v>2992</v>
      </c>
      <c r="L24" s="1060"/>
    </row>
    <row r="25" spans="1:12">
      <c r="A25" s="1082" t="s">
        <v>339</v>
      </c>
      <c r="B25" s="1083" t="s">
        <v>4319</v>
      </c>
      <c r="C25" s="415" t="s">
        <v>2169</v>
      </c>
      <c r="D25" s="415"/>
      <c r="E25" s="1071"/>
      <c r="F25" s="1084" t="s">
        <v>3030</v>
      </c>
      <c r="G25" s="1071"/>
      <c r="H25" s="1085" t="s">
        <v>3030</v>
      </c>
      <c r="I25" s="1071" t="s">
        <v>3029</v>
      </c>
      <c r="J25" s="1071" t="s">
        <v>3820</v>
      </c>
      <c r="K25" s="1071" t="s">
        <v>2993</v>
      </c>
      <c r="L25" s="1082" t="s">
        <v>339</v>
      </c>
    </row>
    <row r="26" spans="1:12" ht="15.75" thickBot="1">
      <c r="A26" s="1086" t="s">
        <v>342</v>
      </c>
      <c r="B26" s="1087" t="s">
        <v>2004</v>
      </c>
      <c r="C26" s="1074" t="s">
        <v>2005</v>
      </c>
      <c r="D26" s="1074"/>
      <c r="E26" s="1088"/>
      <c r="F26" s="1089" t="s">
        <v>2006</v>
      </c>
      <c r="G26" s="1088"/>
      <c r="H26" s="1087" t="s">
        <v>2007</v>
      </c>
      <c r="I26" s="1086" t="s">
        <v>959</v>
      </c>
      <c r="J26" s="1086" t="s">
        <v>960</v>
      </c>
      <c r="K26" s="1086" t="s">
        <v>961</v>
      </c>
      <c r="L26" s="1086" t="s">
        <v>342</v>
      </c>
    </row>
    <row r="27" spans="1:12">
      <c r="A27" s="1090">
        <v>1</v>
      </c>
      <c r="B27" s="1083" t="s">
        <v>1798</v>
      </c>
      <c r="C27" s="330"/>
      <c r="D27" s="330"/>
      <c r="E27" s="1091" t="s">
        <v>2174</v>
      </c>
      <c r="F27" s="1092"/>
      <c r="G27" s="1093"/>
      <c r="H27" s="1094"/>
      <c r="I27" s="1066"/>
      <c r="J27" s="1094"/>
      <c r="K27" s="1094"/>
      <c r="L27" s="1082">
        <v>1</v>
      </c>
    </row>
    <row r="28" spans="1:12">
      <c r="A28" s="1090">
        <v>2</v>
      </c>
      <c r="B28" s="1066"/>
      <c r="C28" s="1095" t="s">
        <v>5135</v>
      </c>
      <c r="D28" s="330"/>
      <c r="E28" s="1066"/>
      <c r="F28" s="1092"/>
      <c r="G28" s="1093"/>
      <c r="H28" s="1094">
        <v>27941.85</v>
      </c>
      <c r="I28" s="1083">
        <v>930.2</v>
      </c>
      <c r="J28" s="1094">
        <f t="shared" ref="J28:J63" si="0">G28+H28</f>
        <v>27941.85</v>
      </c>
      <c r="K28" s="1094"/>
      <c r="L28" s="1082">
        <v>2</v>
      </c>
    </row>
    <row r="29" spans="1:12">
      <c r="A29" s="1090">
        <v>3</v>
      </c>
      <c r="B29" s="1066"/>
      <c r="C29" s="1095" t="s">
        <v>5136</v>
      </c>
      <c r="D29" s="330"/>
      <c r="E29" s="1066"/>
      <c r="F29" s="1092"/>
      <c r="G29" s="1094">
        <v>758.05</v>
      </c>
      <c r="H29" s="1094"/>
      <c r="I29" s="1083">
        <v>930.2</v>
      </c>
      <c r="J29" s="1094">
        <f t="shared" si="0"/>
        <v>758.05</v>
      </c>
      <c r="K29" s="1094"/>
      <c r="L29" s="1082">
        <v>3</v>
      </c>
    </row>
    <row r="30" spans="1:12">
      <c r="A30" s="1090">
        <v>4</v>
      </c>
      <c r="B30" s="1066"/>
      <c r="C30" s="1095" t="s">
        <v>5137</v>
      </c>
      <c r="D30" s="330"/>
      <c r="E30" s="1066"/>
      <c r="F30" s="1092"/>
      <c r="G30" s="1094">
        <v>1941.35</v>
      </c>
      <c r="H30" s="1094"/>
      <c r="I30" s="1083">
        <v>930.2</v>
      </c>
      <c r="J30" s="1094">
        <f t="shared" si="0"/>
        <v>1941.35</v>
      </c>
      <c r="K30" s="1094"/>
      <c r="L30" s="1082">
        <v>4</v>
      </c>
    </row>
    <row r="31" spans="1:12">
      <c r="A31" s="1090">
        <v>5</v>
      </c>
      <c r="B31" s="1066"/>
      <c r="C31" s="1095" t="s">
        <v>5138</v>
      </c>
      <c r="D31" s="330"/>
      <c r="E31" s="1066"/>
      <c r="F31" s="1092"/>
      <c r="G31" s="1094">
        <v>-9.8000000000000007</v>
      </c>
      <c r="H31" s="1094"/>
      <c r="I31" s="1083">
        <v>930.2</v>
      </c>
      <c r="J31" s="1094">
        <f t="shared" si="0"/>
        <v>-9.8000000000000007</v>
      </c>
      <c r="K31" s="1094"/>
      <c r="L31" s="1082">
        <v>5</v>
      </c>
    </row>
    <row r="32" spans="1:12">
      <c r="A32" s="1090">
        <v>6</v>
      </c>
      <c r="B32" s="1066"/>
      <c r="C32" s="1095" t="s">
        <v>5139</v>
      </c>
      <c r="D32" s="330"/>
      <c r="E32" s="1066"/>
      <c r="F32" s="1092"/>
      <c r="G32" s="1094">
        <v>8.19</v>
      </c>
      <c r="H32" s="1094"/>
      <c r="I32" s="1083">
        <v>930.2</v>
      </c>
      <c r="J32" s="1094">
        <f t="shared" si="0"/>
        <v>8.19</v>
      </c>
      <c r="K32" s="1094"/>
      <c r="L32" s="1082">
        <v>6</v>
      </c>
    </row>
    <row r="33" spans="1:13">
      <c r="A33" s="1090">
        <v>7</v>
      </c>
      <c r="B33" s="1066"/>
      <c r="C33" s="1095" t="s">
        <v>5140</v>
      </c>
      <c r="D33" s="330"/>
      <c r="E33" s="1066"/>
      <c r="F33" s="1092"/>
      <c r="G33" s="1094">
        <v>3251.36</v>
      </c>
      <c r="H33" s="1094"/>
      <c r="I33" s="1083">
        <v>930.2</v>
      </c>
      <c r="J33" s="1094">
        <f t="shared" si="0"/>
        <v>3251.36</v>
      </c>
      <c r="K33" s="1094"/>
      <c r="L33" s="1082">
        <v>7</v>
      </c>
    </row>
    <row r="34" spans="1:13">
      <c r="A34" s="1090">
        <v>8</v>
      </c>
      <c r="B34" s="1066"/>
      <c r="C34" s="1095" t="s">
        <v>5141</v>
      </c>
      <c r="D34" s="330"/>
      <c r="E34" s="1066"/>
      <c r="F34" s="1092"/>
      <c r="G34" s="1094">
        <v>32.130000000000003</v>
      </c>
      <c r="H34" s="1094"/>
      <c r="I34" s="1083">
        <v>930.2</v>
      </c>
      <c r="J34" s="1094">
        <f t="shared" si="0"/>
        <v>32.130000000000003</v>
      </c>
      <c r="K34" s="1094"/>
      <c r="L34" s="1082">
        <v>8</v>
      </c>
    </row>
    <row r="35" spans="1:13">
      <c r="A35" s="1090">
        <v>9</v>
      </c>
      <c r="B35" s="1066"/>
      <c r="C35" s="1095" t="s">
        <v>5142</v>
      </c>
      <c r="D35" s="330"/>
      <c r="E35" s="1066"/>
      <c r="F35" s="1092"/>
      <c r="G35" s="1094"/>
      <c r="H35" s="1094">
        <f>-153000+175000</f>
        <v>22000</v>
      </c>
      <c r="I35" s="1083">
        <v>930.2</v>
      </c>
      <c r="J35" s="1094">
        <f t="shared" si="0"/>
        <v>22000</v>
      </c>
      <c r="K35" s="1094"/>
      <c r="L35" s="1082">
        <v>9</v>
      </c>
    </row>
    <row r="36" spans="1:13">
      <c r="A36" s="1090">
        <v>10</v>
      </c>
      <c r="B36" s="1066"/>
      <c r="C36" s="1095" t="s">
        <v>5143</v>
      </c>
      <c r="D36" s="330"/>
      <c r="E36" s="1066"/>
      <c r="F36" s="1092"/>
      <c r="G36" s="1094">
        <v>379.06</v>
      </c>
      <c r="H36" s="1094"/>
      <c r="I36" s="1083">
        <v>930.2</v>
      </c>
      <c r="J36" s="1094">
        <f t="shared" si="0"/>
        <v>379.06</v>
      </c>
      <c r="K36" s="1094"/>
      <c r="L36" s="1082">
        <v>10</v>
      </c>
    </row>
    <row r="37" spans="1:13">
      <c r="A37" s="1090">
        <v>11</v>
      </c>
      <c r="B37" s="1066"/>
      <c r="C37" s="1095" t="s">
        <v>5144</v>
      </c>
      <c r="D37" s="330"/>
      <c r="E37" s="1066"/>
      <c r="F37" s="1092"/>
      <c r="G37" s="1094"/>
      <c r="H37" s="1094">
        <v>-15191.13</v>
      </c>
      <c r="I37" s="1083">
        <v>930.2</v>
      </c>
      <c r="J37" s="1094">
        <f t="shared" si="0"/>
        <v>-15191.13</v>
      </c>
      <c r="K37" s="1094"/>
      <c r="L37" s="1082">
        <v>11</v>
      </c>
      <c r="M37" s="311"/>
    </row>
    <row r="38" spans="1:13">
      <c r="A38" s="1065">
        <v>12</v>
      </c>
      <c r="B38" s="1066"/>
      <c r="C38" s="1095" t="s">
        <v>5145</v>
      </c>
      <c r="D38" s="330"/>
      <c r="E38" s="1066"/>
      <c r="F38" s="407"/>
      <c r="G38" s="1094">
        <v>57.089999999999996</v>
      </c>
      <c r="H38" s="1094"/>
      <c r="I38" s="1083">
        <v>930.2</v>
      </c>
      <c r="J38" s="1094">
        <f t="shared" si="0"/>
        <v>57.089999999999996</v>
      </c>
      <c r="K38" s="1094"/>
      <c r="L38" s="1082">
        <v>12</v>
      </c>
    </row>
    <row r="39" spans="1:13">
      <c r="A39" s="1065">
        <v>13</v>
      </c>
      <c r="B39" s="1066"/>
      <c r="C39" s="1095" t="s">
        <v>5146</v>
      </c>
      <c r="D39" s="330"/>
      <c r="E39" s="1066"/>
      <c r="F39" s="407"/>
      <c r="G39" s="1094">
        <v>17145.28</v>
      </c>
      <c r="H39" s="1094"/>
      <c r="I39" s="1083">
        <v>930.2</v>
      </c>
      <c r="J39" s="1094">
        <f t="shared" si="0"/>
        <v>17145.28</v>
      </c>
      <c r="K39" s="1094"/>
      <c r="L39" s="1082">
        <v>13</v>
      </c>
    </row>
    <row r="40" spans="1:13">
      <c r="A40" s="1065">
        <v>14</v>
      </c>
      <c r="B40" s="1066"/>
      <c r="C40" s="1095" t="s">
        <v>5147</v>
      </c>
      <c r="D40" s="330"/>
      <c r="E40" s="1066"/>
      <c r="F40" s="407"/>
      <c r="G40" s="1094">
        <v>49.81</v>
      </c>
      <c r="H40" s="1094"/>
      <c r="I40" s="1083">
        <v>930.2</v>
      </c>
      <c r="J40" s="1094">
        <f t="shared" si="0"/>
        <v>49.81</v>
      </c>
      <c r="K40" s="1094"/>
      <c r="L40" s="1082">
        <v>14</v>
      </c>
    </row>
    <row r="41" spans="1:13">
      <c r="A41" s="1065">
        <v>15</v>
      </c>
      <c r="B41" s="1066"/>
      <c r="C41" s="1095" t="s">
        <v>5148</v>
      </c>
      <c r="D41" s="330"/>
      <c r="E41" s="1066"/>
      <c r="F41" s="407"/>
      <c r="G41" s="1094">
        <v>89.539999999999992</v>
      </c>
      <c r="H41" s="1094"/>
      <c r="I41" s="1083">
        <v>930.2</v>
      </c>
      <c r="J41" s="1094">
        <f t="shared" si="0"/>
        <v>89.539999999999992</v>
      </c>
      <c r="K41" s="1094"/>
      <c r="L41" s="1082">
        <v>15</v>
      </c>
    </row>
    <row r="42" spans="1:13">
      <c r="A42" s="1065">
        <v>16</v>
      </c>
      <c r="B42" s="1066"/>
      <c r="C42" s="1095" t="s">
        <v>5149</v>
      </c>
      <c r="D42" s="330"/>
      <c r="E42" s="1066"/>
      <c r="F42" s="407"/>
      <c r="G42" s="1094">
        <v>0.93000000000000682</v>
      </c>
      <c r="H42" s="1094"/>
      <c r="I42" s="1083">
        <v>930.2</v>
      </c>
      <c r="J42" s="1094">
        <f t="shared" si="0"/>
        <v>0.93000000000000682</v>
      </c>
      <c r="K42" s="1094"/>
      <c r="L42" s="1082">
        <v>16</v>
      </c>
    </row>
    <row r="43" spans="1:13">
      <c r="A43" s="1065">
        <v>17</v>
      </c>
      <c r="B43" s="1066"/>
      <c r="C43" s="1095" t="s">
        <v>5150</v>
      </c>
      <c r="D43" s="330"/>
      <c r="E43" s="1066"/>
      <c r="F43" s="407"/>
      <c r="G43" s="1094">
        <v>3700.23</v>
      </c>
      <c r="H43" s="1094"/>
      <c r="I43" s="1083">
        <v>930.2</v>
      </c>
      <c r="J43" s="1094">
        <f t="shared" si="0"/>
        <v>3700.23</v>
      </c>
      <c r="K43" s="1094"/>
      <c r="L43" s="1082">
        <v>17</v>
      </c>
    </row>
    <row r="44" spans="1:13">
      <c r="A44" s="1065">
        <v>18</v>
      </c>
      <c r="B44" s="1066"/>
      <c r="C44" s="1095" t="s">
        <v>5151</v>
      </c>
      <c r="D44" s="330"/>
      <c r="E44" s="1066"/>
      <c r="F44" s="407"/>
      <c r="G44" s="1094">
        <v>-25.59</v>
      </c>
      <c r="H44" s="1094"/>
      <c r="I44" s="1083">
        <v>930.2</v>
      </c>
      <c r="J44" s="1094">
        <f t="shared" si="0"/>
        <v>-25.59</v>
      </c>
      <c r="K44" s="1094"/>
      <c r="L44" s="1082">
        <v>18</v>
      </c>
    </row>
    <row r="45" spans="1:13">
      <c r="A45" s="1065">
        <v>19</v>
      </c>
      <c r="B45" s="1066"/>
      <c r="C45" s="1095" t="s">
        <v>5152</v>
      </c>
      <c r="D45" s="330"/>
      <c r="E45" s="1066"/>
      <c r="F45" s="407"/>
      <c r="G45" s="1094">
        <v>4200.01</v>
      </c>
      <c r="H45" s="1094"/>
      <c r="I45" s="1083">
        <v>930.2</v>
      </c>
      <c r="J45" s="1094">
        <f t="shared" si="0"/>
        <v>4200.01</v>
      </c>
      <c r="K45" s="1094"/>
      <c r="L45" s="1082">
        <v>19</v>
      </c>
    </row>
    <row r="46" spans="1:13">
      <c r="A46" s="1065">
        <v>20</v>
      </c>
      <c r="B46" s="1066"/>
      <c r="C46" s="330"/>
      <c r="D46" s="330"/>
      <c r="E46" s="1066"/>
      <c r="F46" s="407"/>
      <c r="G46" s="1093"/>
      <c r="H46" s="1094"/>
      <c r="I46" s="1066"/>
      <c r="J46" s="1094">
        <f t="shared" si="0"/>
        <v>0</v>
      </c>
      <c r="K46" s="1094"/>
      <c r="L46" s="1082">
        <v>20</v>
      </c>
    </row>
    <row r="47" spans="1:13">
      <c r="A47" s="1065">
        <v>21</v>
      </c>
      <c r="B47" s="1066"/>
      <c r="C47" s="330"/>
      <c r="D47" s="330"/>
      <c r="E47" s="1066"/>
      <c r="F47" s="407"/>
      <c r="G47" s="1094"/>
      <c r="H47" s="1094"/>
      <c r="I47" s="1066"/>
      <c r="J47" s="1094">
        <f t="shared" si="0"/>
        <v>0</v>
      </c>
      <c r="K47" s="1094"/>
      <c r="L47" s="1082">
        <v>21</v>
      </c>
    </row>
    <row r="48" spans="1:13">
      <c r="A48" s="1065">
        <v>22</v>
      </c>
      <c r="B48" s="1066"/>
      <c r="C48" s="330"/>
      <c r="D48" s="330"/>
      <c r="E48" s="1066"/>
      <c r="F48" s="407"/>
      <c r="G48" s="1094"/>
      <c r="H48" s="1094"/>
      <c r="I48" s="1066"/>
      <c r="J48" s="1094">
        <f t="shared" si="0"/>
        <v>0</v>
      </c>
      <c r="K48" s="1094"/>
      <c r="L48" s="1082">
        <v>22</v>
      </c>
    </row>
    <row r="49" spans="1:12">
      <c r="A49" s="1065">
        <v>23</v>
      </c>
      <c r="B49" s="1066"/>
      <c r="C49" s="330"/>
      <c r="D49" s="330"/>
      <c r="E49" s="1066"/>
      <c r="F49" s="407"/>
      <c r="G49" s="1094"/>
      <c r="H49" s="1094"/>
      <c r="I49" s="1066"/>
      <c r="J49" s="1094">
        <f t="shared" si="0"/>
        <v>0</v>
      </c>
      <c r="K49" s="1094"/>
      <c r="L49" s="1082">
        <v>23</v>
      </c>
    </row>
    <row r="50" spans="1:12">
      <c r="A50" s="1065">
        <v>24</v>
      </c>
      <c r="B50" s="1066"/>
      <c r="C50" s="330"/>
      <c r="D50" s="330"/>
      <c r="E50" s="1066"/>
      <c r="F50" s="407"/>
      <c r="G50" s="1094"/>
      <c r="H50" s="1094"/>
      <c r="I50" s="1066"/>
      <c r="J50" s="1094">
        <f t="shared" si="0"/>
        <v>0</v>
      </c>
      <c r="K50" s="1094"/>
      <c r="L50" s="1082">
        <v>24</v>
      </c>
    </row>
    <row r="51" spans="1:12">
      <c r="A51" s="1065">
        <v>25</v>
      </c>
      <c r="B51" s="1066"/>
      <c r="C51" s="330"/>
      <c r="D51" s="330"/>
      <c r="E51" s="1066"/>
      <c r="F51" s="407"/>
      <c r="G51" s="1094"/>
      <c r="H51" s="1094"/>
      <c r="I51" s="1066"/>
      <c r="J51" s="1094">
        <f t="shared" si="0"/>
        <v>0</v>
      </c>
      <c r="K51" s="1094"/>
      <c r="L51" s="1082">
        <v>25</v>
      </c>
    </row>
    <row r="52" spans="1:12">
      <c r="A52" s="1065">
        <v>26</v>
      </c>
      <c r="B52" s="1066"/>
      <c r="C52" s="330"/>
      <c r="D52" s="330"/>
      <c r="E52" s="1066"/>
      <c r="F52" s="407"/>
      <c r="G52" s="1094"/>
      <c r="H52" s="1094"/>
      <c r="I52" s="1066"/>
      <c r="J52" s="1094">
        <f t="shared" si="0"/>
        <v>0</v>
      </c>
      <c r="K52" s="1094"/>
      <c r="L52" s="1082">
        <v>26</v>
      </c>
    </row>
    <row r="53" spans="1:12">
      <c r="A53" s="1065">
        <v>27</v>
      </c>
      <c r="B53" s="1066"/>
      <c r="C53" s="330"/>
      <c r="D53" s="330"/>
      <c r="E53" s="1066"/>
      <c r="F53" s="407"/>
      <c r="G53" s="1094"/>
      <c r="H53" s="1094"/>
      <c r="I53" s="1066"/>
      <c r="J53" s="1094">
        <f t="shared" si="0"/>
        <v>0</v>
      </c>
      <c r="K53" s="1094"/>
      <c r="L53" s="1082">
        <v>27</v>
      </c>
    </row>
    <row r="54" spans="1:12">
      <c r="A54" s="1065">
        <v>28</v>
      </c>
      <c r="B54" s="1066"/>
      <c r="C54" s="330"/>
      <c r="D54" s="330"/>
      <c r="E54" s="1066"/>
      <c r="F54" s="407"/>
      <c r="G54" s="1094"/>
      <c r="H54" s="1094"/>
      <c r="I54" s="1066"/>
      <c r="J54" s="1094">
        <f t="shared" si="0"/>
        <v>0</v>
      </c>
      <c r="K54" s="1094"/>
      <c r="L54" s="1082">
        <v>28</v>
      </c>
    </row>
    <row r="55" spans="1:12">
      <c r="A55" s="1065">
        <v>29</v>
      </c>
      <c r="B55" s="1083" t="s">
        <v>1799</v>
      </c>
      <c r="C55" s="330"/>
      <c r="D55" s="330"/>
      <c r="E55" s="1066"/>
      <c r="F55" s="407"/>
      <c r="G55" s="1094"/>
      <c r="H55" s="1094"/>
      <c r="I55" s="1066"/>
      <c r="J55" s="1094">
        <f t="shared" si="0"/>
        <v>0</v>
      </c>
      <c r="K55" s="1094"/>
      <c r="L55" s="1082">
        <v>29</v>
      </c>
    </row>
    <row r="56" spans="1:12">
      <c r="A56" s="1065">
        <v>30</v>
      </c>
      <c r="B56" s="1066"/>
      <c r="C56" s="330"/>
      <c r="D56" s="330"/>
      <c r="E56" s="1066"/>
      <c r="F56" s="407"/>
      <c r="G56" s="1094"/>
      <c r="H56" s="1094"/>
      <c r="I56" s="1066"/>
      <c r="J56" s="1094">
        <f t="shared" si="0"/>
        <v>0</v>
      </c>
      <c r="K56" s="1094"/>
      <c r="L56" s="1082">
        <v>30</v>
      </c>
    </row>
    <row r="57" spans="1:12">
      <c r="A57" s="1065">
        <v>31</v>
      </c>
      <c r="B57" s="1066"/>
      <c r="C57" s="330"/>
      <c r="D57" s="330"/>
      <c r="E57" s="1066"/>
      <c r="F57" s="407"/>
      <c r="G57" s="1094"/>
      <c r="H57" s="1094"/>
      <c r="I57" s="1066"/>
      <c r="J57" s="1094">
        <f t="shared" si="0"/>
        <v>0</v>
      </c>
      <c r="K57" s="1094"/>
      <c r="L57" s="1082">
        <v>31</v>
      </c>
    </row>
    <row r="58" spans="1:12">
      <c r="A58" s="1065">
        <v>32</v>
      </c>
      <c r="B58" s="1066"/>
      <c r="C58" s="330"/>
      <c r="D58" s="330"/>
      <c r="E58" s="1066"/>
      <c r="F58" s="407"/>
      <c r="G58" s="1094"/>
      <c r="H58" s="1094"/>
      <c r="I58" s="1066"/>
      <c r="J58" s="1094">
        <f t="shared" si="0"/>
        <v>0</v>
      </c>
      <c r="K58" s="1094"/>
      <c r="L58" s="1082">
        <v>32</v>
      </c>
    </row>
    <row r="59" spans="1:12">
      <c r="A59" s="1065">
        <v>33</v>
      </c>
      <c r="B59" s="1066"/>
      <c r="C59" s="330"/>
      <c r="D59" s="330"/>
      <c r="E59" s="1066"/>
      <c r="F59" s="407"/>
      <c r="G59" s="1094"/>
      <c r="H59" s="1094"/>
      <c r="I59" s="1066"/>
      <c r="J59" s="1094">
        <f t="shared" si="0"/>
        <v>0</v>
      </c>
      <c r="K59" s="1094"/>
      <c r="L59" s="1082">
        <v>33</v>
      </c>
    </row>
    <row r="60" spans="1:12">
      <c r="A60" s="1065">
        <v>34</v>
      </c>
      <c r="B60" s="1066"/>
      <c r="C60" s="330"/>
      <c r="D60" s="330"/>
      <c r="E60" s="1066"/>
      <c r="F60" s="407"/>
      <c r="G60" s="1094"/>
      <c r="H60" s="1094"/>
      <c r="I60" s="1066"/>
      <c r="J60" s="1094">
        <f t="shared" si="0"/>
        <v>0</v>
      </c>
      <c r="K60" s="1094"/>
      <c r="L60" s="1082">
        <v>34</v>
      </c>
    </row>
    <row r="61" spans="1:12">
      <c r="A61" s="1065">
        <v>35</v>
      </c>
      <c r="B61" s="1066"/>
      <c r="C61" s="330"/>
      <c r="D61" s="330"/>
      <c r="E61" s="1066"/>
      <c r="F61" s="407"/>
      <c r="G61" s="1094"/>
      <c r="H61" s="1094"/>
      <c r="I61" s="1066"/>
      <c r="J61" s="1094">
        <f t="shared" si="0"/>
        <v>0</v>
      </c>
      <c r="K61" s="1094"/>
      <c r="L61" s="1082">
        <v>35</v>
      </c>
    </row>
    <row r="62" spans="1:12">
      <c r="A62" s="1065">
        <v>36</v>
      </c>
      <c r="B62" s="1066"/>
      <c r="C62" s="330"/>
      <c r="D62" s="330"/>
      <c r="E62" s="1066"/>
      <c r="F62" s="407"/>
      <c r="G62" s="1094"/>
      <c r="H62" s="1094"/>
      <c r="I62" s="1066"/>
      <c r="J62" s="1094">
        <f t="shared" si="0"/>
        <v>0</v>
      </c>
      <c r="K62" s="1094"/>
      <c r="L62" s="1082">
        <v>36</v>
      </c>
    </row>
    <row r="63" spans="1:12">
      <c r="A63" s="1065">
        <v>37</v>
      </c>
      <c r="B63" s="1066"/>
      <c r="C63" s="330"/>
      <c r="D63" s="330"/>
      <c r="E63" s="1066"/>
      <c r="F63" s="407"/>
      <c r="G63" s="1094"/>
      <c r="H63" s="1094"/>
      <c r="I63" s="1066"/>
      <c r="J63" s="1094">
        <f t="shared" si="0"/>
        <v>0</v>
      </c>
      <c r="K63" s="1094"/>
      <c r="L63" s="1082">
        <v>37</v>
      </c>
    </row>
    <row r="64" spans="1:12" ht="15.75" thickBot="1">
      <c r="A64" s="1096">
        <v>38</v>
      </c>
      <c r="B64" s="1087" t="s">
        <v>2312</v>
      </c>
      <c r="C64" s="446"/>
      <c r="D64" s="446"/>
      <c r="E64" s="1097"/>
      <c r="F64" s="1098"/>
      <c r="G64" s="1099">
        <f>SUM(G27:G63)</f>
        <v>31577.64</v>
      </c>
      <c r="H64" s="1099">
        <f>SUM(H27:H63)</f>
        <v>34750.720000000001</v>
      </c>
      <c r="I64" s="1097"/>
      <c r="J64" s="1099">
        <f>SUM(J27:J63)</f>
        <v>66328.359999999986</v>
      </c>
      <c r="K64" s="1099">
        <f>SUM(K27:K63)</f>
        <v>0</v>
      </c>
      <c r="L64" s="1086">
        <v>38</v>
      </c>
    </row>
    <row r="65" spans="1:12" ht="15.75">
      <c r="A65" s="1100" t="s">
        <v>2994</v>
      </c>
      <c r="B65" s="330"/>
      <c r="C65" s="330"/>
      <c r="D65" s="330"/>
      <c r="E65" s="330"/>
      <c r="F65" s="1100" t="s">
        <v>2994</v>
      </c>
      <c r="G65" s="330"/>
      <c r="H65" s="415"/>
    </row>
    <row r="66" spans="1:12">
      <c r="A66" s="415" t="s">
        <v>2995</v>
      </c>
      <c r="B66" s="415"/>
      <c r="C66" s="415"/>
      <c r="D66" s="415"/>
      <c r="E66" s="415"/>
      <c r="F66" s="415" t="s">
        <v>2996</v>
      </c>
      <c r="G66" s="415"/>
      <c r="H66" s="415"/>
      <c r="I66" s="415"/>
      <c r="J66" s="415"/>
      <c r="K66" s="415"/>
      <c r="L66" s="415"/>
    </row>
    <row r="67" spans="1:12" ht="15.75">
      <c r="A67" s="455" t="s">
        <v>1464</v>
      </c>
      <c r="B67" s="415"/>
      <c r="C67" s="415"/>
      <c r="D67" s="415"/>
      <c r="E67" s="415"/>
    </row>
    <row r="69" spans="1:12" ht="15.75" thickBot="1">
      <c r="A69" s="332" t="str">
        <f>'Data Sheet'!$C$25</f>
        <v xml:space="preserve">KeySpan Gas East Corp./D/B/A National Grid </v>
      </c>
      <c r="B69" s="330"/>
      <c r="C69" s="330"/>
      <c r="D69" s="1101" t="str">
        <f>'Data Sheet'!$C$40</f>
        <v>September 30, 2014</v>
      </c>
      <c r="E69" s="330" t="str">
        <f>'Data Sheet'!$C$38</f>
        <v>December 31, 2013</v>
      </c>
      <c r="F69" s="332" t="str">
        <f>'Data Sheet'!$C$25</f>
        <v xml:space="preserve">KeySpan Gas East Corp./D/B/A National Grid </v>
      </c>
      <c r="G69" s="330"/>
      <c r="H69" s="330"/>
      <c r="I69" s="330"/>
      <c r="J69" s="1101" t="str">
        <f>'Data Sheet'!$C$40</f>
        <v>September 30, 2014</v>
      </c>
      <c r="K69" s="193" t="str">
        <f>'Data Sheet'!$C$38</f>
        <v>December 31, 2013</v>
      </c>
    </row>
    <row r="70" spans="1:12" ht="15.75">
      <c r="A70" s="1056"/>
      <c r="B70" s="1102" t="s">
        <v>2902</v>
      </c>
      <c r="C70" s="1102"/>
      <c r="D70" s="1079"/>
      <c r="E70" s="1063"/>
      <c r="F70" s="1062"/>
      <c r="G70" s="1102" t="s">
        <v>3393</v>
      </c>
      <c r="H70" s="1102"/>
      <c r="I70" s="1102"/>
      <c r="J70" s="1079"/>
      <c r="K70" s="1079"/>
      <c r="L70" s="1063"/>
    </row>
    <row r="71" spans="1:12" ht="15.75" thickBot="1">
      <c r="A71" s="1067"/>
      <c r="B71" s="446"/>
      <c r="C71" s="446"/>
      <c r="D71" s="1103"/>
      <c r="E71" s="1097"/>
      <c r="F71" s="1067"/>
      <c r="G71" s="446"/>
      <c r="H71" s="446"/>
      <c r="I71" s="446"/>
      <c r="J71" s="446"/>
      <c r="K71" s="446"/>
      <c r="L71" s="1097"/>
    </row>
    <row r="72" spans="1:12" ht="15.75" thickBot="1">
      <c r="A72" s="1060"/>
      <c r="B72" s="1078" t="s">
        <v>4319</v>
      </c>
      <c r="C72" s="1079" t="s">
        <v>2169</v>
      </c>
      <c r="D72" s="1079"/>
      <c r="E72" s="1063"/>
      <c r="F72" s="1062" t="s">
        <v>2989</v>
      </c>
      <c r="G72" s="1063"/>
      <c r="H72" s="1080" t="s">
        <v>2990</v>
      </c>
      <c r="I72" s="1081" t="s">
        <v>2991</v>
      </c>
      <c r="J72" s="1104"/>
      <c r="K72" s="1063" t="s">
        <v>2992</v>
      </c>
      <c r="L72" s="1060"/>
    </row>
    <row r="73" spans="1:12">
      <c r="A73" s="1082" t="s">
        <v>339</v>
      </c>
      <c r="B73" s="1066"/>
      <c r="C73" s="330"/>
      <c r="D73" s="330"/>
      <c r="E73" s="1066"/>
      <c r="F73" s="1084" t="s">
        <v>3030</v>
      </c>
      <c r="G73" s="1071"/>
      <c r="H73" s="1085" t="s">
        <v>3030</v>
      </c>
      <c r="I73" s="1071" t="s">
        <v>3029</v>
      </c>
      <c r="J73" s="1071" t="s">
        <v>3820</v>
      </c>
      <c r="K73" s="1071" t="s">
        <v>2993</v>
      </c>
      <c r="L73" s="1082" t="s">
        <v>339</v>
      </c>
    </row>
    <row r="74" spans="1:12" ht="15.75" thickBot="1">
      <c r="A74" s="1086" t="s">
        <v>342</v>
      </c>
      <c r="B74" s="1087" t="s">
        <v>2004</v>
      </c>
      <c r="C74" s="1074" t="s">
        <v>2005</v>
      </c>
      <c r="D74" s="1074"/>
      <c r="E74" s="1088"/>
      <c r="F74" s="1089" t="s">
        <v>2006</v>
      </c>
      <c r="G74" s="1088"/>
      <c r="H74" s="1087" t="s">
        <v>2007</v>
      </c>
      <c r="I74" s="1086" t="s">
        <v>959</v>
      </c>
      <c r="J74" s="1086" t="s">
        <v>960</v>
      </c>
      <c r="K74" s="1086" t="s">
        <v>961</v>
      </c>
      <c r="L74" s="1086" t="s">
        <v>342</v>
      </c>
    </row>
    <row r="75" spans="1:12">
      <c r="A75" s="1090">
        <v>1</v>
      </c>
      <c r="B75" s="1066"/>
      <c r="C75" s="330"/>
      <c r="D75" s="330"/>
      <c r="E75" s="1066"/>
      <c r="F75" s="1092"/>
      <c r="G75" s="1105"/>
      <c r="H75" s="1094"/>
      <c r="I75" s="1066"/>
      <c r="J75" s="1094">
        <f t="shared" ref="J75:J128" si="1">G75+H75</f>
        <v>0</v>
      </c>
      <c r="K75" s="1094"/>
      <c r="L75" s="1090">
        <v>1</v>
      </c>
    </row>
    <row r="76" spans="1:12">
      <c r="A76" s="1090">
        <v>2</v>
      </c>
      <c r="B76" s="1066"/>
      <c r="C76" s="330"/>
      <c r="D76" s="330"/>
      <c r="E76" s="1066"/>
      <c r="F76" s="1092"/>
      <c r="G76" s="1105"/>
      <c r="H76" s="1094"/>
      <c r="I76" s="1066"/>
      <c r="J76" s="1094">
        <f t="shared" si="1"/>
        <v>0</v>
      </c>
      <c r="K76" s="1094"/>
      <c r="L76" s="1090">
        <v>2</v>
      </c>
    </row>
    <row r="77" spans="1:12">
      <c r="A77" s="1090">
        <v>3</v>
      </c>
      <c r="B77" s="1066"/>
      <c r="C77" s="330"/>
      <c r="D77" s="330"/>
      <c r="E77" s="1066"/>
      <c r="F77" s="1092"/>
      <c r="G77" s="1105"/>
      <c r="H77" s="1094"/>
      <c r="I77" s="1066"/>
      <c r="J77" s="1094">
        <f t="shared" si="1"/>
        <v>0</v>
      </c>
      <c r="K77" s="1094"/>
      <c r="L77" s="1090">
        <v>3</v>
      </c>
    </row>
    <row r="78" spans="1:12">
      <c r="A78" s="1090">
        <v>4</v>
      </c>
      <c r="B78" s="1066"/>
      <c r="C78" s="330"/>
      <c r="D78" s="330"/>
      <c r="E78" s="1066"/>
      <c r="F78" s="1092"/>
      <c r="G78" s="1105"/>
      <c r="H78" s="1094"/>
      <c r="I78" s="1066"/>
      <c r="J78" s="1094">
        <f t="shared" si="1"/>
        <v>0</v>
      </c>
      <c r="K78" s="1094"/>
      <c r="L78" s="1090">
        <v>4</v>
      </c>
    </row>
    <row r="79" spans="1:12">
      <c r="A79" s="1090">
        <v>5</v>
      </c>
      <c r="B79" s="1066"/>
      <c r="C79" s="330"/>
      <c r="D79" s="330"/>
      <c r="E79" s="1066"/>
      <c r="F79" s="1092"/>
      <c r="G79" s="1105"/>
      <c r="H79" s="1094"/>
      <c r="I79" s="1066"/>
      <c r="J79" s="1094">
        <f t="shared" si="1"/>
        <v>0</v>
      </c>
      <c r="K79" s="1094"/>
      <c r="L79" s="1090">
        <v>5</v>
      </c>
    </row>
    <row r="80" spans="1:12">
      <c r="A80" s="1090">
        <v>6</v>
      </c>
      <c r="B80" s="1066"/>
      <c r="C80" s="330"/>
      <c r="D80" s="330"/>
      <c r="E80" s="1066"/>
      <c r="F80" s="1092"/>
      <c r="G80" s="1105"/>
      <c r="H80" s="1094"/>
      <c r="I80" s="1066"/>
      <c r="J80" s="1094">
        <f t="shared" si="1"/>
        <v>0</v>
      </c>
      <c r="K80" s="1094"/>
      <c r="L80" s="1090">
        <v>6</v>
      </c>
    </row>
    <row r="81" spans="1:12">
      <c r="A81" s="1090">
        <v>7</v>
      </c>
      <c r="B81" s="1066"/>
      <c r="C81" s="330"/>
      <c r="D81" s="330"/>
      <c r="E81" s="1066"/>
      <c r="F81" s="1092"/>
      <c r="G81" s="1105"/>
      <c r="H81" s="1094"/>
      <c r="I81" s="1066"/>
      <c r="J81" s="1094">
        <f t="shared" si="1"/>
        <v>0</v>
      </c>
      <c r="K81" s="1094"/>
      <c r="L81" s="1090">
        <v>7</v>
      </c>
    </row>
    <row r="82" spans="1:12">
      <c r="A82" s="1090">
        <v>8</v>
      </c>
      <c r="B82" s="1066"/>
      <c r="C82" s="330"/>
      <c r="D82" s="330"/>
      <c r="E82" s="1066"/>
      <c r="F82" s="1092"/>
      <c r="G82" s="1105"/>
      <c r="H82" s="1094"/>
      <c r="I82" s="1066"/>
      <c r="J82" s="1094">
        <f t="shared" si="1"/>
        <v>0</v>
      </c>
      <c r="K82" s="1094"/>
      <c r="L82" s="1090">
        <v>8</v>
      </c>
    </row>
    <row r="83" spans="1:12">
      <c r="A83" s="1090">
        <v>9</v>
      </c>
      <c r="B83" s="1066"/>
      <c r="C83" s="330"/>
      <c r="D83" s="330"/>
      <c r="E83" s="1066"/>
      <c r="F83" s="1092"/>
      <c r="G83" s="1105"/>
      <c r="H83" s="1094"/>
      <c r="I83" s="1066"/>
      <c r="J83" s="1094">
        <f t="shared" si="1"/>
        <v>0</v>
      </c>
      <c r="K83" s="1094"/>
      <c r="L83" s="1090">
        <v>9</v>
      </c>
    </row>
    <row r="84" spans="1:12">
      <c r="A84" s="1090">
        <v>10</v>
      </c>
      <c r="B84" s="1066"/>
      <c r="C84" s="330"/>
      <c r="D84" s="330"/>
      <c r="E84" s="1066"/>
      <c r="F84" s="1092"/>
      <c r="G84" s="1105"/>
      <c r="H84" s="1094"/>
      <c r="I84" s="1066"/>
      <c r="J84" s="1094">
        <f t="shared" si="1"/>
        <v>0</v>
      </c>
      <c r="K84" s="1094"/>
      <c r="L84" s="1090">
        <v>10</v>
      </c>
    </row>
    <row r="85" spans="1:12">
      <c r="A85" s="1090">
        <v>11</v>
      </c>
      <c r="B85" s="1066"/>
      <c r="C85" s="330"/>
      <c r="D85" s="330"/>
      <c r="E85" s="1066"/>
      <c r="F85" s="1092"/>
      <c r="G85" s="1105"/>
      <c r="H85" s="1094"/>
      <c r="I85" s="1066"/>
      <c r="J85" s="1094">
        <f t="shared" si="1"/>
        <v>0</v>
      </c>
      <c r="K85" s="1094"/>
      <c r="L85" s="1090">
        <v>11</v>
      </c>
    </row>
    <row r="86" spans="1:12">
      <c r="A86" s="1065">
        <v>12</v>
      </c>
      <c r="B86" s="1066"/>
      <c r="C86" s="330"/>
      <c r="D86" s="330"/>
      <c r="E86" s="1066"/>
      <c r="F86" s="407"/>
      <c r="G86" s="1094"/>
      <c r="H86" s="1094"/>
      <c r="I86" s="1066"/>
      <c r="J86" s="1094">
        <f t="shared" si="1"/>
        <v>0</v>
      </c>
      <c r="K86" s="1094"/>
      <c r="L86" s="1065">
        <v>12</v>
      </c>
    </row>
    <row r="87" spans="1:12">
      <c r="A87" s="1065">
        <v>13</v>
      </c>
      <c r="B87" s="1066"/>
      <c r="C87" s="330"/>
      <c r="D87" s="330"/>
      <c r="E87" s="1066"/>
      <c r="F87" s="407"/>
      <c r="G87" s="1094"/>
      <c r="H87" s="1094"/>
      <c r="I87" s="1066"/>
      <c r="J87" s="1094">
        <f t="shared" si="1"/>
        <v>0</v>
      </c>
      <c r="K87" s="1094"/>
      <c r="L87" s="1065">
        <v>13</v>
      </c>
    </row>
    <row r="88" spans="1:12">
      <c r="A88" s="1065">
        <v>14</v>
      </c>
      <c r="B88" s="1066"/>
      <c r="C88" s="330"/>
      <c r="D88" s="330"/>
      <c r="E88" s="1066"/>
      <c r="F88" s="407"/>
      <c r="G88" s="1094"/>
      <c r="H88" s="1094"/>
      <c r="I88" s="1066"/>
      <c r="J88" s="1094">
        <f t="shared" si="1"/>
        <v>0</v>
      </c>
      <c r="K88" s="1094"/>
      <c r="L88" s="1065">
        <v>14</v>
      </c>
    </row>
    <row r="89" spans="1:12">
      <c r="A89" s="1065">
        <v>15</v>
      </c>
      <c r="B89" s="1066"/>
      <c r="C89" s="330"/>
      <c r="D89" s="330"/>
      <c r="E89" s="1066"/>
      <c r="F89" s="407"/>
      <c r="G89" s="1094"/>
      <c r="H89" s="1094"/>
      <c r="I89" s="1066"/>
      <c r="J89" s="1094">
        <f t="shared" si="1"/>
        <v>0</v>
      </c>
      <c r="K89" s="1094"/>
      <c r="L89" s="1065">
        <v>15</v>
      </c>
    </row>
    <row r="90" spans="1:12">
      <c r="A90" s="1065">
        <v>16</v>
      </c>
      <c r="B90" s="1066"/>
      <c r="C90" s="330"/>
      <c r="D90" s="330"/>
      <c r="E90" s="1066"/>
      <c r="F90" s="407"/>
      <c r="G90" s="1094"/>
      <c r="H90" s="1094"/>
      <c r="I90" s="1066"/>
      <c r="J90" s="1094">
        <f t="shared" si="1"/>
        <v>0</v>
      </c>
      <c r="K90" s="1094"/>
      <c r="L90" s="1065">
        <v>16</v>
      </c>
    </row>
    <row r="91" spans="1:12">
      <c r="A91" s="1065">
        <v>17</v>
      </c>
      <c r="B91" s="1066"/>
      <c r="C91" s="330"/>
      <c r="D91" s="330"/>
      <c r="E91" s="1066"/>
      <c r="F91" s="407"/>
      <c r="G91" s="1094"/>
      <c r="H91" s="1094"/>
      <c r="I91" s="1066"/>
      <c r="J91" s="1094">
        <f t="shared" si="1"/>
        <v>0</v>
      </c>
      <c r="K91" s="1094"/>
      <c r="L91" s="1065">
        <v>17</v>
      </c>
    </row>
    <row r="92" spans="1:12">
      <c r="A92" s="1065">
        <v>18</v>
      </c>
      <c r="B92" s="1066"/>
      <c r="C92" s="330"/>
      <c r="D92" s="330"/>
      <c r="E92" s="1066"/>
      <c r="F92" s="407"/>
      <c r="G92" s="1094"/>
      <c r="H92" s="1094"/>
      <c r="I92" s="1066"/>
      <c r="J92" s="1094">
        <f t="shared" si="1"/>
        <v>0</v>
      </c>
      <c r="K92" s="1094"/>
      <c r="L92" s="1065">
        <v>18</v>
      </c>
    </row>
    <row r="93" spans="1:12">
      <c r="A93" s="1065">
        <v>19</v>
      </c>
      <c r="B93" s="1066"/>
      <c r="C93" s="330"/>
      <c r="D93" s="330"/>
      <c r="E93" s="1066"/>
      <c r="F93" s="407"/>
      <c r="G93" s="1094"/>
      <c r="H93" s="1094"/>
      <c r="I93" s="1066"/>
      <c r="J93" s="1094">
        <f t="shared" si="1"/>
        <v>0</v>
      </c>
      <c r="K93" s="1094"/>
      <c r="L93" s="1065">
        <v>19</v>
      </c>
    </row>
    <row r="94" spans="1:12">
      <c r="A94" s="1065">
        <v>20</v>
      </c>
      <c r="B94" s="1066"/>
      <c r="C94" s="330"/>
      <c r="D94" s="330"/>
      <c r="E94" s="1066"/>
      <c r="F94" s="407"/>
      <c r="G94" s="1094"/>
      <c r="H94" s="1094"/>
      <c r="I94" s="1066"/>
      <c r="J94" s="1094">
        <f t="shared" si="1"/>
        <v>0</v>
      </c>
      <c r="K94" s="1094"/>
      <c r="L94" s="1065">
        <v>20</v>
      </c>
    </row>
    <row r="95" spans="1:12">
      <c r="A95" s="1065">
        <v>21</v>
      </c>
      <c r="B95" s="1066"/>
      <c r="C95" s="330"/>
      <c r="D95" s="330"/>
      <c r="E95" s="1066"/>
      <c r="F95" s="407"/>
      <c r="G95" s="1094"/>
      <c r="H95" s="1094"/>
      <c r="I95" s="1066"/>
      <c r="J95" s="1094">
        <f t="shared" si="1"/>
        <v>0</v>
      </c>
      <c r="K95" s="1094"/>
      <c r="L95" s="1065">
        <v>21</v>
      </c>
    </row>
    <row r="96" spans="1:12">
      <c r="A96" s="1065">
        <v>22</v>
      </c>
      <c r="B96" s="1066"/>
      <c r="C96" s="330"/>
      <c r="D96" s="330"/>
      <c r="E96" s="1066"/>
      <c r="F96" s="407"/>
      <c r="G96" s="1094"/>
      <c r="H96" s="1094"/>
      <c r="I96" s="1066"/>
      <c r="J96" s="1094">
        <f t="shared" si="1"/>
        <v>0</v>
      </c>
      <c r="K96" s="1094"/>
      <c r="L96" s="1065">
        <v>22</v>
      </c>
    </row>
    <row r="97" spans="1:12">
      <c r="A97" s="1065">
        <v>23</v>
      </c>
      <c r="B97" s="1066"/>
      <c r="C97" s="330"/>
      <c r="D97" s="330"/>
      <c r="E97" s="1066"/>
      <c r="F97" s="407"/>
      <c r="G97" s="1094"/>
      <c r="H97" s="1094"/>
      <c r="I97" s="1066"/>
      <c r="J97" s="1094">
        <f t="shared" si="1"/>
        <v>0</v>
      </c>
      <c r="K97" s="1094"/>
      <c r="L97" s="1065">
        <v>23</v>
      </c>
    </row>
    <row r="98" spans="1:12">
      <c r="A98" s="1065">
        <v>24</v>
      </c>
      <c r="B98" s="1066"/>
      <c r="C98" s="330"/>
      <c r="D98" s="330"/>
      <c r="E98" s="1066"/>
      <c r="F98" s="407"/>
      <c r="G98" s="1094"/>
      <c r="H98" s="1094"/>
      <c r="I98" s="1066"/>
      <c r="J98" s="1094">
        <f t="shared" si="1"/>
        <v>0</v>
      </c>
      <c r="K98" s="1094"/>
      <c r="L98" s="1065">
        <v>24</v>
      </c>
    </row>
    <row r="99" spans="1:12">
      <c r="A99" s="1065">
        <v>25</v>
      </c>
      <c r="B99" s="1066"/>
      <c r="C99" s="330"/>
      <c r="D99" s="330"/>
      <c r="E99" s="1066"/>
      <c r="F99" s="407"/>
      <c r="G99" s="1094"/>
      <c r="H99" s="1094"/>
      <c r="I99" s="1066"/>
      <c r="J99" s="1094">
        <f t="shared" si="1"/>
        <v>0</v>
      </c>
      <c r="K99" s="1094"/>
      <c r="L99" s="1065">
        <v>25</v>
      </c>
    </row>
    <row r="100" spans="1:12">
      <c r="A100" s="1065">
        <v>26</v>
      </c>
      <c r="B100" s="1066"/>
      <c r="C100" s="330"/>
      <c r="D100" s="330"/>
      <c r="E100" s="1066"/>
      <c r="F100" s="407"/>
      <c r="G100" s="1094"/>
      <c r="H100" s="1094"/>
      <c r="I100" s="1066"/>
      <c r="J100" s="1094">
        <f t="shared" si="1"/>
        <v>0</v>
      </c>
      <c r="K100" s="1094"/>
      <c r="L100" s="1065">
        <v>26</v>
      </c>
    </row>
    <row r="101" spans="1:12">
      <c r="A101" s="1065">
        <v>27</v>
      </c>
      <c r="B101" s="1066"/>
      <c r="C101" s="330"/>
      <c r="D101" s="330"/>
      <c r="E101" s="1066"/>
      <c r="F101" s="407"/>
      <c r="G101" s="1094"/>
      <c r="H101" s="1094"/>
      <c r="I101" s="1066"/>
      <c r="J101" s="1094">
        <f t="shared" si="1"/>
        <v>0</v>
      </c>
      <c r="K101" s="1094"/>
      <c r="L101" s="1065">
        <v>27</v>
      </c>
    </row>
    <row r="102" spans="1:12">
      <c r="A102" s="1065">
        <v>28</v>
      </c>
      <c r="B102" s="1066"/>
      <c r="C102" s="330"/>
      <c r="D102" s="330"/>
      <c r="E102" s="1066"/>
      <c r="F102" s="407"/>
      <c r="G102" s="1094"/>
      <c r="H102" s="1094"/>
      <c r="I102" s="1066"/>
      <c r="J102" s="1094">
        <f t="shared" si="1"/>
        <v>0</v>
      </c>
      <c r="K102" s="1094"/>
      <c r="L102" s="1065">
        <v>28</v>
      </c>
    </row>
    <row r="103" spans="1:12">
      <c r="A103" s="1065">
        <v>29</v>
      </c>
      <c r="B103" s="1066"/>
      <c r="C103" s="330"/>
      <c r="D103" s="330"/>
      <c r="E103" s="1066"/>
      <c r="F103" s="407"/>
      <c r="G103" s="1094"/>
      <c r="H103" s="1094"/>
      <c r="I103" s="1066"/>
      <c r="J103" s="1094">
        <f t="shared" si="1"/>
        <v>0</v>
      </c>
      <c r="K103" s="1094"/>
      <c r="L103" s="1065">
        <v>29</v>
      </c>
    </row>
    <row r="104" spans="1:12">
      <c r="A104" s="1065">
        <v>30</v>
      </c>
      <c r="B104" s="1066"/>
      <c r="C104" s="330"/>
      <c r="D104" s="330"/>
      <c r="E104" s="1066"/>
      <c r="F104" s="407"/>
      <c r="G104" s="1094"/>
      <c r="H104" s="1094"/>
      <c r="I104" s="1066"/>
      <c r="J104" s="1094">
        <f t="shared" si="1"/>
        <v>0</v>
      </c>
      <c r="K104" s="1094"/>
      <c r="L104" s="1065">
        <v>30</v>
      </c>
    </row>
    <row r="105" spans="1:12">
      <c r="A105" s="1065">
        <v>31</v>
      </c>
      <c r="B105" s="1066"/>
      <c r="C105" s="330"/>
      <c r="D105" s="330"/>
      <c r="E105" s="1066"/>
      <c r="F105" s="407"/>
      <c r="G105" s="1094"/>
      <c r="H105" s="1094"/>
      <c r="I105" s="1066"/>
      <c r="J105" s="1094">
        <f t="shared" si="1"/>
        <v>0</v>
      </c>
      <c r="K105" s="1094"/>
      <c r="L105" s="1065">
        <v>31</v>
      </c>
    </row>
    <row r="106" spans="1:12">
      <c r="A106" s="1065">
        <v>32</v>
      </c>
      <c r="B106" s="1066"/>
      <c r="C106" s="330"/>
      <c r="D106" s="330"/>
      <c r="E106" s="1066"/>
      <c r="F106" s="407"/>
      <c r="G106" s="1094"/>
      <c r="H106" s="1094"/>
      <c r="I106" s="1066"/>
      <c r="J106" s="1094">
        <f t="shared" si="1"/>
        <v>0</v>
      </c>
      <c r="K106" s="1094"/>
      <c r="L106" s="1065">
        <v>32</v>
      </c>
    </row>
    <row r="107" spans="1:12">
      <c r="A107" s="1065">
        <v>33</v>
      </c>
      <c r="B107" s="1066"/>
      <c r="C107" s="330"/>
      <c r="D107" s="330"/>
      <c r="E107" s="1066"/>
      <c r="F107" s="407"/>
      <c r="G107" s="1094"/>
      <c r="H107" s="1094"/>
      <c r="I107" s="1066"/>
      <c r="J107" s="1094">
        <f t="shared" si="1"/>
        <v>0</v>
      </c>
      <c r="K107" s="1094"/>
      <c r="L107" s="1065">
        <v>33</v>
      </c>
    </row>
    <row r="108" spans="1:12">
      <c r="A108" s="1065">
        <v>34</v>
      </c>
      <c r="B108" s="1066"/>
      <c r="C108" s="330"/>
      <c r="D108" s="330"/>
      <c r="E108" s="1066"/>
      <c r="F108" s="407"/>
      <c r="G108" s="1094"/>
      <c r="H108" s="1094"/>
      <c r="I108" s="1066"/>
      <c r="J108" s="1094">
        <f t="shared" si="1"/>
        <v>0</v>
      </c>
      <c r="K108" s="1094"/>
      <c r="L108" s="1065">
        <v>34</v>
      </c>
    </row>
    <row r="109" spans="1:12">
      <c r="A109" s="1065">
        <v>35</v>
      </c>
      <c r="B109" s="1066"/>
      <c r="C109" s="330"/>
      <c r="D109" s="330"/>
      <c r="E109" s="1066"/>
      <c r="F109" s="407"/>
      <c r="G109" s="1094"/>
      <c r="H109" s="1094"/>
      <c r="I109" s="1066"/>
      <c r="J109" s="1094">
        <f t="shared" si="1"/>
        <v>0</v>
      </c>
      <c r="K109" s="1094"/>
      <c r="L109" s="1065">
        <v>35</v>
      </c>
    </row>
    <row r="110" spans="1:12">
      <c r="A110" s="1065">
        <v>36</v>
      </c>
      <c r="B110" s="1066"/>
      <c r="C110" s="330"/>
      <c r="D110" s="330"/>
      <c r="E110" s="1066"/>
      <c r="F110" s="407"/>
      <c r="G110" s="1094"/>
      <c r="H110" s="1094"/>
      <c r="I110" s="1066"/>
      <c r="J110" s="1094">
        <f t="shared" si="1"/>
        <v>0</v>
      </c>
      <c r="K110" s="1094"/>
      <c r="L110" s="1065">
        <v>36</v>
      </c>
    </row>
    <row r="111" spans="1:12">
      <c r="A111" s="1065">
        <v>37</v>
      </c>
      <c r="B111" s="1066"/>
      <c r="C111" s="330"/>
      <c r="D111" s="330"/>
      <c r="E111" s="1066"/>
      <c r="F111" s="407"/>
      <c r="G111" s="1094"/>
      <c r="H111" s="1094"/>
      <c r="I111" s="1066"/>
      <c r="J111" s="1094">
        <f t="shared" si="1"/>
        <v>0</v>
      </c>
      <c r="K111" s="1094"/>
      <c r="L111" s="1065">
        <v>37</v>
      </c>
    </row>
    <row r="112" spans="1:12">
      <c r="A112" s="1065">
        <v>38</v>
      </c>
      <c r="B112" s="1066"/>
      <c r="C112" s="330"/>
      <c r="D112" s="330"/>
      <c r="E112" s="1066"/>
      <c r="F112" s="407"/>
      <c r="G112" s="1094"/>
      <c r="H112" s="1094"/>
      <c r="I112" s="1066"/>
      <c r="J112" s="1094">
        <f t="shared" si="1"/>
        <v>0</v>
      </c>
      <c r="K112" s="1094"/>
      <c r="L112" s="1065">
        <v>38</v>
      </c>
    </row>
    <row r="113" spans="1:12">
      <c r="A113" s="1065">
        <v>39</v>
      </c>
      <c r="B113" s="1066"/>
      <c r="C113" s="330"/>
      <c r="D113" s="330"/>
      <c r="E113" s="1066"/>
      <c r="F113" s="407"/>
      <c r="G113" s="1094"/>
      <c r="H113" s="1094"/>
      <c r="I113" s="1066"/>
      <c r="J113" s="1094">
        <f t="shared" si="1"/>
        <v>0</v>
      </c>
      <c r="K113" s="1094"/>
      <c r="L113" s="1065">
        <v>39</v>
      </c>
    </row>
    <row r="114" spans="1:12">
      <c r="A114" s="1065">
        <v>40</v>
      </c>
      <c r="B114" s="1066"/>
      <c r="C114" s="330"/>
      <c r="D114" s="330"/>
      <c r="E114" s="1066"/>
      <c r="F114" s="407"/>
      <c r="G114" s="1094"/>
      <c r="H114" s="1094"/>
      <c r="I114" s="1066"/>
      <c r="J114" s="1094">
        <f t="shared" si="1"/>
        <v>0</v>
      </c>
      <c r="K114" s="1094"/>
      <c r="L114" s="1065">
        <v>40</v>
      </c>
    </row>
    <row r="115" spans="1:12">
      <c r="A115" s="1065">
        <v>41</v>
      </c>
      <c r="B115" s="1066"/>
      <c r="C115" s="330"/>
      <c r="D115" s="330"/>
      <c r="E115" s="1066"/>
      <c r="F115" s="407"/>
      <c r="G115" s="1094"/>
      <c r="H115" s="1094"/>
      <c r="I115" s="1066"/>
      <c r="J115" s="1094">
        <f t="shared" si="1"/>
        <v>0</v>
      </c>
      <c r="K115" s="1094"/>
      <c r="L115" s="1065">
        <v>41</v>
      </c>
    </row>
    <row r="116" spans="1:12">
      <c r="A116" s="1065">
        <v>42</v>
      </c>
      <c r="B116" s="1066"/>
      <c r="C116" s="330"/>
      <c r="D116" s="330"/>
      <c r="E116" s="1066"/>
      <c r="F116" s="407"/>
      <c r="G116" s="1094"/>
      <c r="H116" s="1094"/>
      <c r="I116" s="1066"/>
      <c r="J116" s="1094">
        <f t="shared" si="1"/>
        <v>0</v>
      </c>
      <c r="K116" s="1094"/>
      <c r="L116" s="1065">
        <v>42</v>
      </c>
    </row>
    <row r="117" spans="1:12">
      <c r="A117" s="1065">
        <v>43</v>
      </c>
      <c r="B117" s="1066"/>
      <c r="C117" s="330"/>
      <c r="D117" s="330"/>
      <c r="E117" s="1066"/>
      <c r="F117" s="407"/>
      <c r="G117" s="1094"/>
      <c r="H117" s="1094"/>
      <c r="I117" s="1066"/>
      <c r="J117" s="1094">
        <f t="shared" si="1"/>
        <v>0</v>
      </c>
      <c r="K117" s="1094"/>
      <c r="L117" s="1065">
        <v>43</v>
      </c>
    </row>
    <row r="118" spans="1:12">
      <c r="A118" s="1065">
        <v>44</v>
      </c>
      <c r="B118" s="1066"/>
      <c r="C118" s="330"/>
      <c r="D118" s="330"/>
      <c r="E118" s="1066"/>
      <c r="F118" s="407"/>
      <c r="G118" s="1094"/>
      <c r="H118" s="1094"/>
      <c r="I118" s="1066"/>
      <c r="J118" s="1094">
        <f t="shared" si="1"/>
        <v>0</v>
      </c>
      <c r="K118" s="1094"/>
      <c r="L118" s="1065">
        <v>44</v>
      </c>
    </row>
    <row r="119" spans="1:12">
      <c r="A119" s="1065">
        <v>45</v>
      </c>
      <c r="B119" s="1066"/>
      <c r="C119" s="330"/>
      <c r="D119" s="330"/>
      <c r="E119" s="1066"/>
      <c r="F119" s="407"/>
      <c r="G119" s="1094"/>
      <c r="H119" s="1094"/>
      <c r="I119" s="1066"/>
      <c r="J119" s="1094">
        <f t="shared" si="1"/>
        <v>0</v>
      </c>
      <c r="K119" s="1094"/>
      <c r="L119" s="1065">
        <v>45</v>
      </c>
    </row>
    <row r="120" spans="1:12">
      <c r="A120" s="1065">
        <v>46</v>
      </c>
      <c r="B120" s="1066"/>
      <c r="C120" s="330"/>
      <c r="D120" s="330"/>
      <c r="E120" s="1066"/>
      <c r="F120" s="407"/>
      <c r="G120" s="1094"/>
      <c r="H120" s="1094"/>
      <c r="I120" s="1066"/>
      <c r="J120" s="1094">
        <f t="shared" si="1"/>
        <v>0</v>
      </c>
      <c r="K120" s="1094"/>
      <c r="L120" s="1065">
        <v>46</v>
      </c>
    </row>
    <row r="121" spans="1:12">
      <c r="A121" s="1065">
        <v>47</v>
      </c>
      <c r="B121" s="1066"/>
      <c r="C121" s="330"/>
      <c r="D121" s="330"/>
      <c r="E121" s="1066"/>
      <c r="F121" s="407"/>
      <c r="G121" s="1094"/>
      <c r="H121" s="1094"/>
      <c r="I121" s="1066"/>
      <c r="J121" s="1094">
        <f t="shared" si="1"/>
        <v>0</v>
      </c>
      <c r="K121" s="1094"/>
      <c r="L121" s="1065">
        <v>47</v>
      </c>
    </row>
    <row r="122" spans="1:12">
      <c r="A122" s="1065">
        <v>48</v>
      </c>
      <c r="B122" s="1066"/>
      <c r="C122" s="330"/>
      <c r="D122" s="330"/>
      <c r="E122" s="1066"/>
      <c r="F122" s="407"/>
      <c r="G122" s="1094"/>
      <c r="H122" s="1094"/>
      <c r="I122" s="1066"/>
      <c r="J122" s="1094">
        <f t="shared" si="1"/>
        <v>0</v>
      </c>
      <c r="K122" s="1094"/>
      <c r="L122" s="1065">
        <v>48</v>
      </c>
    </row>
    <row r="123" spans="1:12">
      <c r="A123" s="1065">
        <v>49</v>
      </c>
      <c r="B123" s="1066"/>
      <c r="C123" s="330"/>
      <c r="D123" s="330"/>
      <c r="E123" s="1066"/>
      <c r="F123" s="407"/>
      <c r="G123" s="1094"/>
      <c r="H123" s="1094"/>
      <c r="I123" s="1066"/>
      <c r="J123" s="1094">
        <f t="shared" si="1"/>
        <v>0</v>
      </c>
      <c r="K123" s="1094"/>
      <c r="L123" s="1065">
        <v>49</v>
      </c>
    </row>
    <row r="124" spans="1:12">
      <c r="A124" s="1065">
        <v>50</v>
      </c>
      <c r="B124" s="1066"/>
      <c r="C124" s="330"/>
      <c r="D124" s="330"/>
      <c r="E124" s="1066"/>
      <c r="F124" s="407"/>
      <c r="G124" s="1094"/>
      <c r="H124" s="1094"/>
      <c r="I124" s="1066"/>
      <c r="J124" s="1094">
        <f t="shared" si="1"/>
        <v>0</v>
      </c>
      <c r="K124" s="1094"/>
      <c r="L124" s="1065">
        <v>50</v>
      </c>
    </row>
    <row r="125" spans="1:12">
      <c r="A125" s="1065">
        <v>51</v>
      </c>
      <c r="B125" s="1066"/>
      <c r="C125" s="330"/>
      <c r="D125" s="330"/>
      <c r="E125" s="1066"/>
      <c r="F125" s="407"/>
      <c r="G125" s="1094"/>
      <c r="H125" s="1094"/>
      <c r="I125" s="1066"/>
      <c r="J125" s="1094">
        <f t="shared" si="1"/>
        <v>0</v>
      </c>
      <c r="K125" s="1094"/>
      <c r="L125" s="1065">
        <v>51</v>
      </c>
    </row>
    <row r="126" spans="1:12">
      <c r="A126" s="1065">
        <v>52</v>
      </c>
      <c r="B126" s="1066"/>
      <c r="C126" s="330"/>
      <c r="D126" s="330"/>
      <c r="E126" s="1066"/>
      <c r="F126" s="407"/>
      <c r="G126" s="1094"/>
      <c r="H126" s="1094"/>
      <c r="I126" s="1066"/>
      <c r="J126" s="1094">
        <f t="shared" si="1"/>
        <v>0</v>
      </c>
      <c r="K126" s="1094"/>
      <c r="L126" s="1065">
        <v>52</v>
      </c>
    </row>
    <row r="127" spans="1:12">
      <c r="A127" s="1065">
        <v>53</v>
      </c>
      <c r="B127" s="1066"/>
      <c r="C127" s="330"/>
      <c r="D127" s="330"/>
      <c r="E127" s="1066"/>
      <c r="F127" s="407"/>
      <c r="G127" s="1094"/>
      <c r="H127" s="1094"/>
      <c r="I127" s="1066"/>
      <c r="J127" s="1094">
        <f t="shared" si="1"/>
        <v>0</v>
      </c>
      <c r="K127" s="1094"/>
      <c r="L127" s="1065">
        <v>53</v>
      </c>
    </row>
    <row r="128" spans="1:12">
      <c r="A128" s="1065">
        <v>54</v>
      </c>
      <c r="B128" s="1066"/>
      <c r="C128" s="330"/>
      <c r="D128" s="330"/>
      <c r="E128" s="1066"/>
      <c r="F128" s="407"/>
      <c r="G128" s="1094"/>
      <c r="H128" s="1094"/>
      <c r="I128" s="1066"/>
      <c r="J128" s="1094">
        <f t="shared" si="1"/>
        <v>0</v>
      </c>
      <c r="K128" s="1094"/>
      <c r="L128" s="1065">
        <v>54</v>
      </c>
    </row>
    <row r="129" spans="1:12" ht="15.75" thickBot="1">
      <c r="A129" s="1096">
        <v>55</v>
      </c>
      <c r="B129" s="1087" t="s">
        <v>2312</v>
      </c>
      <c r="C129" s="446"/>
      <c r="D129" s="446"/>
      <c r="E129" s="1097"/>
      <c r="F129" s="1098"/>
      <c r="G129" s="1099">
        <f>SUM(G75:G128)</f>
        <v>0</v>
      </c>
      <c r="H129" s="1099">
        <f>SUM(H75:H128)</f>
        <v>0</v>
      </c>
      <c r="I129" s="1097"/>
      <c r="J129" s="1099">
        <f>SUM(J75:J128)</f>
        <v>0</v>
      </c>
      <c r="K129" s="1099">
        <f>SUM(K75:K128)</f>
        <v>0</v>
      </c>
      <c r="L129" s="1096">
        <v>55</v>
      </c>
    </row>
    <row r="130" spans="1:12" ht="15.75">
      <c r="A130" s="1100" t="s">
        <v>2994</v>
      </c>
      <c r="B130" s="330"/>
      <c r="C130" s="330"/>
      <c r="D130" s="330"/>
      <c r="E130" s="330"/>
      <c r="F130" s="1100" t="s">
        <v>2994</v>
      </c>
      <c r="G130" s="330"/>
      <c r="H130" s="415"/>
    </row>
    <row r="131" spans="1:12">
      <c r="A131" s="415" t="s">
        <v>2903</v>
      </c>
      <c r="B131" s="415"/>
      <c r="C131" s="415"/>
      <c r="D131" s="415"/>
      <c r="E131" s="415"/>
      <c r="F131" s="415" t="s">
        <v>2904</v>
      </c>
      <c r="G131" s="415"/>
      <c r="H131" s="415"/>
      <c r="I131" s="415"/>
      <c r="J131" s="415"/>
      <c r="K131" s="415"/>
      <c r="L131" s="415"/>
    </row>
    <row r="132" spans="1:12" ht="15.75" thickBot="1">
      <c r="A132" s="332" t="str">
        <f>'Data Sheet'!$C$25</f>
        <v xml:space="preserve">KeySpan Gas East Corp./D/B/A National Grid </v>
      </c>
      <c r="B132" s="330"/>
      <c r="C132" s="330"/>
      <c r="D132" s="1101" t="str">
        <f>'Data Sheet'!$C$40</f>
        <v>September 30, 2014</v>
      </c>
      <c r="E132" s="330" t="str">
        <f>'Data Sheet'!$C$38</f>
        <v>December 31, 2013</v>
      </c>
      <c r="F132" s="332" t="str">
        <f>'Data Sheet'!$C$25</f>
        <v xml:space="preserve">KeySpan Gas East Corp./D/B/A National Grid </v>
      </c>
      <c r="G132" s="330"/>
      <c r="H132" s="330"/>
      <c r="I132" s="330"/>
      <c r="J132" s="1101" t="str">
        <f>'Data Sheet'!$C$40</f>
        <v>September 30, 2014</v>
      </c>
      <c r="K132" s="193" t="str">
        <f>'Data Sheet'!$C$38</f>
        <v>December 31, 2013</v>
      </c>
    </row>
    <row r="133" spans="1:12" ht="15.75">
      <c r="A133" s="1056"/>
      <c r="B133" s="1102" t="s">
        <v>2902</v>
      </c>
      <c r="C133" s="1102"/>
      <c r="D133" s="1079"/>
      <c r="E133" s="1063"/>
      <c r="F133" s="1062"/>
      <c r="G133" s="1102" t="s">
        <v>3393</v>
      </c>
      <c r="H133" s="1102"/>
      <c r="I133" s="1102"/>
      <c r="J133" s="1079"/>
      <c r="K133" s="1079"/>
      <c r="L133" s="1063"/>
    </row>
    <row r="134" spans="1:12" ht="15.75" thickBot="1">
      <c r="A134" s="1067"/>
      <c r="B134" s="446"/>
      <c r="C134" s="446"/>
      <c r="D134" s="1103"/>
      <c r="E134" s="1097"/>
      <c r="F134" s="1067"/>
      <c r="G134" s="446"/>
      <c r="H134" s="446"/>
      <c r="I134" s="446"/>
      <c r="J134" s="446"/>
      <c r="K134" s="446"/>
      <c r="L134" s="1097"/>
    </row>
    <row r="135" spans="1:12" ht="15.75" thickBot="1">
      <c r="A135" s="1060"/>
      <c r="B135" s="1078" t="s">
        <v>4319</v>
      </c>
      <c r="C135" s="1079" t="s">
        <v>2169</v>
      </c>
      <c r="D135" s="1079"/>
      <c r="E135" s="1063"/>
      <c r="F135" s="1062" t="s">
        <v>2989</v>
      </c>
      <c r="G135" s="1063"/>
      <c r="H135" s="1080" t="s">
        <v>2990</v>
      </c>
      <c r="I135" s="1081" t="s">
        <v>2991</v>
      </c>
      <c r="J135" s="1104"/>
      <c r="K135" s="1063" t="s">
        <v>2992</v>
      </c>
      <c r="L135" s="1060"/>
    </row>
    <row r="136" spans="1:12">
      <c r="A136" s="1082" t="s">
        <v>339</v>
      </c>
      <c r="B136" s="1066"/>
      <c r="C136" s="330"/>
      <c r="D136" s="330"/>
      <c r="E136" s="1066"/>
      <c r="F136" s="1084" t="s">
        <v>3030</v>
      </c>
      <c r="G136" s="1071"/>
      <c r="H136" s="1085" t="s">
        <v>3030</v>
      </c>
      <c r="I136" s="1071" t="s">
        <v>3029</v>
      </c>
      <c r="J136" s="1071" t="s">
        <v>3820</v>
      </c>
      <c r="K136" s="1071" t="s">
        <v>2993</v>
      </c>
      <c r="L136" s="1082" t="s">
        <v>339</v>
      </c>
    </row>
    <row r="137" spans="1:12" ht="15.75" thickBot="1">
      <c r="A137" s="1086" t="s">
        <v>342</v>
      </c>
      <c r="B137" s="1087" t="s">
        <v>2004</v>
      </c>
      <c r="C137" s="1074" t="s">
        <v>2005</v>
      </c>
      <c r="D137" s="1074"/>
      <c r="E137" s="1088"/>
      <c r="F137" s="1089" t="s">
        <v>2006</v>
      </c>
      <c r="G137" s="1088"/>
      <c r="H137" s="1087" t="s">
        <v>2007</v>
      </c>
      <c r="I137" s="1086" t="s">
        <v>959</v>
      </c>
      <c r="J137" s="1086" t="s">
        <v>960</v>
      </c>
      <c r="K137" s="1086" t="s">
        <v>961</v>
      </c>
      <c r="L137" s="1086" t="s">
        <v>342</v>
      </c>
    </row>
    <row r="138" spans="1:12">
      <c r="A138" s="1090">
        <v>1</v>
      </c>
      <c r="B138" s="1066"/>
      <c r="C138" s="330"/>
      <c r="D138" s="330"/>
      <c r="E138" s="1066"/>
      <c r="F138" s="1092"/>
      <c r="G138" s="1105"/>
      <c r="H138" s="1094"/>
      <c r="I138" s="1066"/>
      <c r="J138" s="1094">
        <f t="shared" ref="J138:J191" si="2">G138+H138</f>
        <v>0</v>
      </c>
      <c r="K138" s="1094"/>
      <c r="L138" s="1090">
        <v>1</v>
      </c>
    </row>
    <row r="139" spans="1:12">
      <c r="A139" s="1090">
        <v>2</v>
      </c>
      <c r="B139" s="1066"/>
      <c r="C139" s="330"/>
      <c r="D139" s="330"/>
      <c r="E139" s="1066"/>
      <c r="F139" s="1092"/>
      <c r="G139" s="1105"/>
      <c r="H139" s="1094"/>
      <c r="I139" s="1066"/>
      <c r="J139" s="1094">
        <f t="shared" si="2"/>
        <v>0</v>
      </c>
      <c r="K139" s="1094"/>
      <c r="L139" s="1090">
        <v>2</v>
      </c>
    </row>
    <row r="140" spans="1:12">
      <c r="A140" s="1090">
        <v>3</v>
      </c>
      <c r="B140" s="1066"/>
      <c r="C140" s="330"/>
      <c r="D140" s="330"/>
      <c r="E140" s="1066"/>
      <c r="F140" s="1092"/>
      <c r="G140" s="1105"/>
      <c r="H140" s="1094"/>
      <c r="I140" s="1066"/>
      <c r="J140" s="1094">
        <f t="shared" si="2"/>
        <v>0</v>
      </c>
      <c r="K140" s="1094"/>
      <c r="L140" s="1090">
        <v>3</v>
      </c>
    </row>
    <row r="141" spans="1:12">
      <c r="A141" s="1090">
        <v>4</v>
      </c>
      <c r="B141" s="1066"/>
      <c r="C141" s="330"/>
      <c r="D141" s="330"/>
      <c r="E141" s="1066"/>
      <c r="F141" s="1092"/>
      <c r="G141" s="1105"/>
      <c r="H141" s="1094"/>
      <c r="I141" s="1066"/>
      <c r="J141" s="1094">
        <f t="shared" si="2"/>
        <v>0</v>
      </c>
      <c r="K141" s="1094"/>
      <c r="L141" s="1090">
        <v>4</v>
      </c>
    </row>
    <row r="142" spans="1:12">
      <c r="A142" s="1090">
        <v>5</v>
      </c>
      <c r="B142" s="1066"/>
      <c r="C142" s="330"/>
      <c r="D142" s="330"/>
      <c r="E142" s="1066"/>
      <c r="F142" s="1092"/>
      <c r="G142" s="1105"/>
      <c r="H142" s="1094"/>
      <c r="I142" s="1066"/>
      <c r="J142" s="1094">
        <f t="shared" si="2"/>
        <v>0</v>
      </c>
      <c r="K142" s="1094"/>
      <c r="L142" s="1090">
        <v>5</v>
      </c>
    </row>
    <row r="143" spans="1:12">
      <c r="A143" s="1090">
        <v>6</v>
      </c>
      <c r="B143" s="1066"/>
      <c r="C143" s="330"/>
      <c r="D143" s="330"/>
      <c r="E143" s="1066"/>
      <c r="F143" s="1092"/>
      <c r="G143" s="1105"/>
      <c r="H143" s="1094"/>
      <c r="I143" s="1066"/>
      <c r="J143" s="1094">
        <f t="shared" si="2"/>
        <v>0</v>
      </c>
      <c r="K143" s="1094"/>
      <c r="L143" s="1090">
        <v>6</v>
      </c>
    </row>
    <row r="144" spans="1:12">
      <c r="A144" s="1090">
        <v>7</v>
      </c>
      <c r="B144" s="1066"/>
      <c r="C144" s="330"/>
      <c r="D144" s="330"/>
      <c r="E144" s="1066"/>
      <c r="F144" s="1092"/>
      <c r="G144" s="1105"/>
      <c r="H144" s="1094"/>
      <c r="I144" s="1066"/>
      <c r="J144" s="1094">
        <f t="shared" si="2"/>
        <v>0</v>
      </c>
      <c r="K144" s="1094"/>
      <c r="L144" s="1090">
        <v>7</v>
      </c>
    </row>
    <row r="145" spans="1:12">
      <c r="A145" s="1090">
        <v>8</v>
      </c>
      <c r="B145" s="1066"/>
      <c r="C145" s="330"/>
      <c r="D145" s="330"/>
      <c r="E145" s="1066"/>
      <c r="F145" s="1092"/>
      <c r="G145" s="1105"/>
      <c r="H145" s="1094"/>
      <c r="I145" s="1066"/>
      <c r="J145" s="1094">
        <f t="shared" si="2"/>
        <v>0</v>
      </c>
      <c r="K145" s="1094"/>
      <c r="L145" s="1090">
        <v>8</v>
      </c>
    </row>
    <row r="146" spans="1:12">
      <c r="A146" s="1090">
        <v>9</v>
      </c>
      <c r="B146" s="1066"/>
      <c r="C146" s="330"/>
      <c r="D146" s="330"/>
      <c r="E146" s="1066"/>
      <c r="F146" s="1092"/>
      <c r="G146" s="1105"/>
      <c r="H146" s="1094"/>
      <c r="I146" s="1066"/>
      <c r="J146" s="1094">
        <f t="shared" si="2"/>
        <v>0</v>
      </c>
      <c r="K146" s="1094"/>
      <c r="L146" s="1090">
        <v>9</v>
      </c>
    </row>
    <row r="147" spans="1:12">
      <c r="A147" s="1090">
        <v>10</v>
      </c>
      <c r="B147" s="1066"/>
      <c r="C147" s="330"/>
      <c r="D147" s="330"/>
      <c r="E147" s="1066"/>
      <c r="F147" s="1092"/>
      <c r="G147" s="1105"/>
      <c r="H147" s="1094"/>
      <c r="I147" s="1066"/>
      <c r="J147" s="1094">
        <f t="shared" si="2"/>
        <v>0</v>
      </c>
      <c r="K147" s="1094"/>
      <c r="L147" s="1090">
        <v>10</v>
      </c>
    </row>
    <row r="148" spans="1:12">
      <c r="A148" s="1090">
        <v>11</v>
      </c>
      <c r="B148" s="1066"/>
      <c r="C148" s="330"/>
      <c r="D148" s="330"/>
      <c r="E148" s="1066"/>
      <c r="F148" s="1092"/>
      <c r="G148" s="1105"/>
      <c r="H148" s="1094"/>
      <c r="I148" s="1066"/>
      <c r="J148" s="1094">
        <f t="shared" si="2"/>
        <v>0</v>
      </c>
      <c r="K148" s="1094"/>
      <c r="L148" s="1090">
        <v>11</v>
      </c>
    </row>
    <row r="149" spans="1:12">
      <c r="A149" s="1065">
        <v>12</v>
      </c>
      <c r="B149" s="1066"/>
      <c r="C149" s="330"/>
      <c r="D149" s="330"/>
      <c r="E149" s="1066"/>
      <c r="F149" s="407"/>
      <c r="G149" s="1094"/>
      <c r="H149" s="1094"/>
      <c r="I149" s="1066"/>
      <c r="J149" s="1094">
        <f t="shared" si="2"/>
        <v>0</v>
      </c>
      <c r="K149" s="1094"/>
      <c r="L149" s="1065">
        <v>12</v>
      </c>
    </row>
    <row r="150" spans="1:12">
      <c r="A150" s="1065">
        <v>13</v>
      </c>
      <c r="B150" s="1066"/>
      <c r="C150" s="330"/>
      <c r="D150" s="330"/>
      <c r="E150" s="1066"/>
      <c r="F150" s="407"/>
      <c r="G150" s="1094"/>
      <c r="H150" s="1094"/>
      <c r="I150" s="1066"/>
      <c r="J150" s="1094">
        <f t="shared" si="2"/>
        <v>0</v>
      </c>
      <c r="K150" s="1094"/>
      <c r="L150" s="1065">
        <v>13</v>
      </c>
    </row>
    <row r="151" spans="1:12">
      <c r="A151" s="1065">
        <v>14</v>
      </c>
      <c r="B151" s="1066"/>
      <c r="C151" s="330"/>
      <c r="D151" s="330"/>
      <c r="E151" s="1066"/>
      <c r="F151" s="407"/>
      <c r="G151" s="1094"/>
      <c r="H151" s="1094"/>
      <c r="I151" s="1066"/>
      <c r="J151" s="1094">
        <f t="shared" si="2"/>
        <v>0</v>
      </c>
      <c r="K151" s="1094"/>
      <c r="L151" s="1065">
        <v>14</v>
      </c>
    </row>
    <row r="152" spans="1:12">
      <c r="A152" s="1065">
        <v>15</v>
      </c>
      <c r="B152" s="1066"/>
      <c r="C152" s="330"/>
      <c r="D152" s="330"/>
      <c r="E152" s="1066"/>
      <c r="F152" s="407"/>
      <c r="G152" s="1094"/>
      <c r="H152" s="1094"/>
      <c r="I152" s="1066"/>
      <c r="J152" s="1094">
        <f t="shared" si="2"/>
        <v>0</v>
      </c>
      <c r="K152" s="1094"/>
      <c r="L152" s="1065">
        <v>15</v>
      </c>
    </row>
    <row r="153" spans="1:12">
      <c r="A153" s="1065">
        <v>16</v>
      </c>
      <c r="B153" s="1066"/>
      <c r="C153" s="330"/>
      <c r="D153" s="330"/>
      <c r="E153" s="1066"/>
      <c r="F153" s="407"/>
      <c r="G153" s="1094"/>
      <c r="H153" s="1094"/>
      <c r="I153" s="1066"/>
      <c r="J153" s="1094">
        <f t="shared" si="2"/>
        <v>0</v>
      </c>
      <c r="K153" s="1094"/>
      <c r="L153" s="1065">
        <v>16</v>
      </c>
    </row>
    <row r="154" spans="1:12">
      <c r="A154" s="1065">
        <v>17</v>
      </c>
      <c r="B154" s="1066"/>
      <c r="C154" s="330"/>
      <c r="D154" s="330"/>
      <c r="E154" s="1066"/>
      <c r="F154" s="407"/>
      <c r="G154" s="1094"/>
      <c r="H154" s="1094"/>
      <c r="I154" s="1066"/>
      <c r="J154" s="1094">
        <f t="shared" si="2"/>
        <v>0</v>
      </c>
      <c r="K154" s="1094"/>
      <c r="L154" s="1065">
        <v>17</v>
      </c>
    </row>
    <row r="155" spans="1:12">
      <c r="A155" s="1065">
        <v>18</v>
      </c>
      <c r="B155" s="1066"/>
      <c r="C155" s="330"/>
      <c r="D155" s="330"/>
      <c r="E155" s="1066"/>
      <c r="F155" s="407"/>
      <c r="G155" s="1094"/>
      <c r="H155" s="1094"/>
      <c r="I155" s="1066"/>
      <c r="J155" s="1094">
        <f t="shared" si="2"/>
        <v>0</v>
      </c>
      <c r="K155" s="1094"/>
      <c r="L155" s="1065">
        <v>18</v>
      </c>
    </row>
    <row r="156" spans="1:12">
      <c r="A156" s="1065">
        <v>19</v>
      </c>
      <c r="B156" s="1066"/>
      <c r="C156" s="330"/>
      <c r="D156" s="330"/>
      <c r="E156" s="1066"/>
      <c r="F156" s="407"/>
      <c r="G156" s="1094"/>
      <c r="H156" s="1094"/>
      <c r="I156" s="1066"/>
      <c r="J156" s="1094">
        <f t="shared" si="2"/>
        <v>0</v>
      </c>
      <c r="K156" s="1094"/>
      <c r="L156" s="1065">
        <v>19</v>
      </c>
    </row>
    <row r="157" spans="1:12">
      <c r="A157" s="1065">
        <v>20</v>
      </c>
      <c r="B157" s="1066"/>
      <c r="C157" s="330"/>
      <c r="D157" s="330"/>
      <c r="E157" s="1066"/>
      <c r="F157" s="407"/>
      <c r="G157" s="1094"/>
      <c r="H157" s="1094"/>
      <c r="I157" s="1066"/>
      <c r="J157" s="1094">
        <f t="shared" si="2"/>
        <v>0</v>
      </c>
      <c r="K157" s="1094"/>
      <c r="L157" s="1065">
        <v>20</v>
      </c>
    </row>
    <row r="158" spans="1:12">
      <c r="A158" s="1065">
        <v>21</v>
      </c>
      <c r="B158" s="1066"/>
      <c r="C158" s="330"/>
      <c r="D158" s="330"/>
      <c r="E158" s="1066"/>
      <c r="F158" s="407"/>
      <c r="G158" s="1094"/>
      <c r="H158" s="1094"/>
      <c r="I158" s="1066"/>
      <c r="J158" s="1094">
        <f t="shared" si="2"/>
        <v>0</v>
      </c>
      <c r="K158" s="1094"/>
      <c r="L158" s="1065">
        <v>21</v>
      </c>
    </row>
    <row r="159" spans="1:12">
      <c r="A159" s="1065">
        <v>22</v>
      </c>
      <c r="B159" s="1066"/>
      <c r="C159" s="330"/>
      <c r="D159" s="330"/>
      <c r="E159" s="1066"/>
      <c r="F159" s="407"/>
      <c r="G159" s="1094"/>
      <c r="H159" s="1094"/>
      <c r="I159" s="1066"/>
      <c r="J159" s="1094">
        <f t="shared" si="2"/>
        <v>0</v>
      </c>
      <c r="K159" s="1094"/>
      <c r="L159" s="1065">
        <v>22</v>
      </c>
    </row>
    <row r="160" spans="1:12">
      <c r="A160" s="1065">
        <v>23</v>
      </c>
      <c r="B160" s="1066"/>
      <c r="C160" s="330"/>
      <c r="D160" s="330"/>
      <c r="E160" s="1066"/>
      <c r="F160" s="407"/>
      <c r="G160" s="1094"/>
      <c r="H160" s="1094"/>
      <c r="I160" s="1066"/>
      <c r="J160" s="1094">
        <f t="shared" si="2"/>
        <v>0</v>
      </c>
      <c r="K160" s="1094"/>
      <c r="L160" s="1065">
        <v>23</v>
      </c>
    </row>
    <row r="161" spans="1:12">
      <c r="A161" s="1065">
        <v>24</v>
      </c>
      <c r="B161" s="1066"/>
      <c r="C161" s="330"/>
      <c r="D161" s="330"/>
      <c r="E161" s="1066"/>
      <c r="F161" s="407"/>
      <c r="G161" s="1094"/>
      <c r="H161" s="1094"/>
      <c r="I161" s="1066"/>
      <c r="J161" s="1094">
        <f t="shared" si="2"/>
        <v>0</v>
      </c>
      <c r="K161" s="1094"/>
      <c r="L161" s="1065">
        <v>24</v>
      </c>
    </row>
    <row r="162" spans="1:12">
      <c r="A162" s="1065">
        <v>25</v>
      </c>
      <c r="B162" s="1066"/>
      <c r="C162" s="330"/>
      <c r="D162" s="330"/>
      <c r="E162" s="1066"/>
      <c r="F162" s="407"/>
      <c r="G162" s="1094"/>
      <c r="H162" s="1094"/>
      <c r="I162" s="1066"/>
      <c r="J162" s="1094">
        <f t="shared" si="2"/>
        <v>0</v>
      </c>
      <c r="K162" s="1094"/>
      <c r="L162" s="1065">
        <v>25</v>
      </c>
    </row>
    <row r="163" spans="1:12">
      <c r="A163" s="1065">
        <v>26</v>
      </c>
      <c r="B163" s="1066"/>
      <c r="C163" s="330"/>
      <c r="D163" s="330"/>
      <c r="E163" s="1066"/>
      <c r="F163" s="407"/>
      <c r="G163" s="1094"/>
      <c r="H163" s="1094"/>
      <c r="I163" s="1066"/>
      <c r="J163" s="1094">
        <f t="shared" si="2"/>
        <v>0</v>
      </c>
      <c r="K163" s="1094"/>
      <c r="L163" s="1065">
        <v>26</v>
      </c>
    </row>
    <row r="164" spans="1:12">
      <c r="A164" s="1065">
        <v>27</v>
      </c>
      <c r="B164" s="1066"/>
      <c r="C164" s="330"/>
      <c r="D164" s="330"/>
      <c r="E164" s="1066"/>
      <c r="F164" s="407"/>
      <c r="G164" s="1094"/>
      <c r="H164" s="1094"/>
      <c r="I164" s="1066"/>
      <c r="J164" s="1094">
        <f t="shared" si="2"/>
        <v>0</v>
      </c>
      <c r="K164" s="1094"/>
      <c r="L164" s="1065">
        <v>27</v>
      </c>
    </row>
    <row r="165" spans="1:12">
      <c r="A165" s="1065">
        <v>28</v>
      </c>
      <c r="B165" s="1066"/>
      <c r="C165" s="330"/>
      <c r="D165" s="330"/>
      <c r="E165" s="1066"/>
      <c r="F165" s="407"/>
      <c r="G165" s="1094"/>
      <c r="H165" s="1094"/>
      <c r="I165" s="1066"/>
      <c r="J165" s="1094">
        <f t="shared" si="2"/>
        <v>0</v>
      </c>
      <c r="K165" s="1094"/>
      <c r="L165" s="1065">
        <v>28</v>
      </c>
    </row>
    <row r="166" spans="1:12">
      <c r="A166" s="1065">
        <v>29</v>
      </c>
      <c r="B166" s="1066"/>
      <c r="C166" s="330"/>
      <c r="D166" s="330"/>
      <c r="E166" s="1066"/>
      <c r="F166" s="407"/>
      <c r="G166" s="1094"/>
      <c r="H166" s="1094"/>
      <c r="I166" s="1066"/>
      <c r="J166" s="1094">
        <f t="shared" si="2"/>
        <v>0</v>
      </c>
      <c r="K166" s="1094"/>
      <c r="L166" s="1065">
        <v>29</v>
      </c>
    </row>
    <row r="167" spans="1:12">
      <c r="A167" s="1065">
        <v>30</v>
      </c>
      <c r="B167" s="1066"/>
      <c r="C167" s="330"/>
      <c r="D167" s="330"/>
      <c r="E167" s="1066"/>
      <c r="F167" s="407"/>
      <c r="G167" s="1094"/>
      <c r="H167" s="1094"/>
      <c r="I167" s="1066"/>
      <c r="J167" s="1094">
        <f t="shared" si="2"/>
        <v>0</v>
      </c>
      <c r="K167" s="1094"/>
      <c r="L167" s="1065">
        <v>30</v>
      </c>
    </row>
    <row r="168" spans="1:12">
      <c r="A168" s="1065">
        <v>31</v>
      </c>
      <c r="B168" s="1066"/>
      <c r="C168" s="330"/>
      <c r="D168" s="330"/>
      <c r="E168" s="1066"/>
      <c r="F168" s="407"/>
      <c r="G168" s="1094"/>
      <c r="H168" s="1094"/>
      <c r="I168" s="1066"/>
      <c r="J168" s="1094">
        <f t="shared" si="2"/>
        <v>0</v>
      </c>
      <c r="K168" s="1094"/>
      <c r="L168" s="1065">
        <v>31</v>
      </c>
    </row>
    <row r="169" spans="1:12">
      <c r="A169" s="1065">
        <v>32</v>
      </c>
      <c r="B169" s="1066"/>
      <c r="C169" s="330"/>
      <c r="D169" s="330"/>
      <c r="E169" s="1066"/>
      <c r="F169" s="407"/>
      <c r="G169" s="1094"/>
      <c r="H169" s="1094"/>
      <c r="I169" s="1066"/>
      <c r="J169" s="1094">
        <f t="shared" si="2"/>
        <v>0</v>
      </c>
      <c r="K169" s="1094"/>
      <c r="L169" s="1065">
        <v>32</v>
      </c>
    </row>
    <row r="170" spans="1:12">
      <c r="A170" s="1065">
        <v>33</v>
      </c>
      <c r="B170" s="1066"/>
      <c r="C170" s="330"/>
      <c r="D170" s="330"/>
      <c r="E170" s="1066"/>
      <c r="F170" s="407"/>
      <c r="G170" s="1094"/>
      <c r="H170" s="1094"/>
      <c r="I170" s="1066"/>
      <c r="J170" s="1094">
        <f t="shared" si="2"/>
        <v>0</v>
      </c>
      <c r="K170" s="1094"/>
      <c r="L170" s="1065">
        <v>33</v>
      </c>
    </row>
    <row r="171" spans="1:12">
      <c r="A171" s="1065">
        <v>34</v>
      </c>
      <c r="B171" s="1066"/>
      <c r="C171" s="330"/>
      <c r="D171" s="330"/>
      <c r="E171" s="1066"/>
      <c r="F171" s="407"/>
      <c r="G171" s="1094"/>
      <c r="H171" s="1094"/>
      <c r="I171" s="1066"/>
      <c r="J171" s="1094">
        <f t="shared" si="2"/>
        <v>0</v>
      </c>
      <c r="K171" s="1094"/>
      <c r="L171" s="1065">
        <v>34</v>
      </c>
    </row>
    <row r="172" spans="1:12">
      <c r="A172" s="1065">
        <v>35</v>
      </c>
      <c r="B172" s="1066"/>
      <c r="C172" s="330"/>
      <c r="D172" s="330"/>
      <c r="E172" s="1066"/>
      <c r="F172" s="407"/>
      <c r="G172" s="1094"/>
      <c r="H172" s="1094"/>
      <c r="I172" s="1066"/>
      <c r="J172" s="1094">
        <f t="shared" si="2"/>
        <v>0</v>
      </c>
      <c r="K172" s="1094"/>
      <c r="L172" s="1065">
        <v>35</v>
      </c>
    </row>
    <row r="173" spans="1:12">
      <c r="A173" s="1065">
        <v>36</v>
      </c>
      <c r="B173" s="1066"/>
      <c r="C173" s="330"/>
      <c r="D173" s="330"/>
      <c r="E173" s="1066"/>
      <c r="F173" s="407"/>
      <c r="G173" s="1094"/>
      <c r="H173" s="1094"/>
      <c r="I173" s="1066"/>
      <c r="J173" s="1094">
        <f t="shared" si="2"/>
        <v>0</v>
      </c>
      <c r="K173" s="1094"/>
      <c r="L173" s="1065">
        <v>36</v>
      </c>
    </row>
    <row r="174" spans="1:12">
      <c r="A174" s="1065">
        <v>37</v>
      </c>
      <c r="B174" s="1066"/>
      <c r="C174" s="330"/>
      <c r="D174" s="330"/>
      <c r="E174" s="1066"/>
      <c r="F174" s="407"/>
      <c r="G174" s="1094"/>
      <c r="H174" s="1094"/>
      <c r="I174" s="1066"/>
      <c r="J174" s="1094">
        <f t="shared" si="2"/>
        <v>0</v>
      </c>
      <c r="K174" s="1094"/>
      <c r="L174" s="1065">
        <v>37</v>
      </c>
    </row>
    <row r="175" spans="1:12">
      <c r="A175" s="1065">
        <v>38</v>
      </c>
      <c r="B175" s="1066"/>
      <c r="C175" s="330"/>
      <c r="D175" s="330"/>
      <c r="E175" s="1066"/>
      <c r="F175" s="407"/>
      <c r="G175" s="1094"/>
      <c r="H175" s="1094"/>
      <c r="I175" s="1066"/>
      <c r="J175" s="1094">
        <f t="shared" si="2"/>
        <v>0</v>
      </c>
      <c r="K175" s="1094"/>
      <c r="L175" s="1065">
        <v>38</v>
      </c>
    </row>
    <row r="176" spans="1:12">
      <c r="A176" s="1065">
        <v>39</v>
      </c>
      <c r="B176" s="1066"/>
      <c r="C176" s="330"/>
      <c r="D176" s="330"/>
      <c r="E176" s="1066"/>
      <c r="F176" s="407"/>
      <c r="G176" s="1094"/>
      <c r="H176" s="1094"/>
      <c r="I176" s="1066"/>
      <c r="J176" s="1094">
        <f t="shared" si="2"/>
        <v>0</v>
      </c>
      <c r="K176" s="1094"/>
      <c r="L176" s="1065">
        <v>39</v>
      </c>
    </row>
    <row r="177" spans="1:12">
      <c r="A177" s="1065">
        <v>40</v>
      </c>
      <c r="B177" s="1066"/>
      <c r="C177" s="330"/>
      <c r="D177" s="330"/>
      <c r="E177" s="1066"/>
      <c r="F177" s="407"/>
      <c r="G177" s="1094"/>
      <c r="H177" s="1094"/>
      <c r="I177" s="1066"/>
      <c r="J177" s="1094">
        <f t="shared" si="2"/>
        <v>0</v>
      </c>
      <c r="K177" s="1094"/>
      <c r="L177" s="1065">
        <v>40</v>
      </c>
    </row>
    <row r="178" spans="1:12">
      <c r="A178" s="1065">
        <v>41</v>
      </c>
      <c r="B178" s="1066"/>
      <c r="C178" s="330"/>
      <c r="D178" s="330"/>
      <c r="E178" s="1066"/>
      <c r="F178" s="407"/>
      <c r="G178" s="1094"/>
      <c r="H178" s="1094"/>
      <c r="I178" s="1066"/>
      <c r="J178" s="1094">
        <f t="shared" si="2"/>
        <v>0</v>
      </c>
      <c r="K178" s="1094"/>
      <c r="L178" s="1065">
        <v>41</v>
      </c>
    </row>
    <row r="179" spans="1:12">
      <c r="A179" s="1065">
        <v>42</v>
      </c>
      <c r="B179" s="1066"/>
      <c r="C179" s="330"/>
      <c r="D179" s="330"/>
      <c r="E179" s="1066"/>
      <c r="F179" s="407"/>
      <c r="G179" s="1094"/>
      <c r="H179" s="1094"/>
      <c r="I179" s="1066"/>
      <c r="J179" s="1094">
        <f t="shared" si="2"/>
        <v>0</v>
      </c>
      <c r="K179" s="1094"/>
      <c r="L179" s="1065">
        <v>42</v>
      </c>
    </row>
    <row r="180" spans="1:12">
      <c r="A180" s="1065">
        <v>43</v>
      </c>
      <c r="B180" s="1066"/>
      <c r="C180" s="330"/>
      <c r="D180" s="330"/>
      <c r="E180" s="1066"/>
      <c r="F180" s="407"/>
      <c r="G180" s="1094"/>
      <c r="H180" s="1094"/>
      <c r="I180" s="1066"/>
      <c r="J180" s="1094">
        <f t="shared" si="2"/>
        <v>0</v>
      </c>
      <c r="K180" s="1094"/>
      <c r="L180" s="1065">
        <v>43</v>
      </c>
    </row>
    <row r="181" spans="1:12">
      <c r="A181" s="1065">
        <v>44</v>
      </c>
      <c r="B181" s="1066"/>
      <c r="C181" s="330"/>
      <c r="D181" s="330"/>
      <c r="E181" s="1066"/>
      <c r="F181" s="407"/>
      <c r="G181" s="1094"/>
      <c r="H181" s="1094"/>
      <c r="I181" s="1066"/>
      <c r="J181" s="1094">
        <f t="shared" si="2"/>
        <v>0</v>
      </c>
      <c r="K181" s="1094"/>
      <c r="L181" s="1065">
        <v>44</v>
      </c>
    </row>
    <row r="182" spans="1:12">
      <c r="A182" s="1065">
        <v>45</v>
      </c>
      <c r="B182" s="1066"/>
      <c r="C182" s="330"/>
      <c r="D182" s="330"/>
      <c r="E182" s="1066"/>
      <c r="F182" s="407"/>
      <c r="G182" s="1094"/>
      <c r="H182" s="1094"/>
      <c r="I182" s="1066"/>
      <c r="J182" s="1094">
        <f t="shared" si="2"/>
        <v>0</v>
      </c>
      <c r="K182" s="1094"/>
      <c r="L182" s="1065">
        <v>45</v>
      </c>
    </row>
    <row r="183" spans="1:12">
      <c r="A183" s="1065">
        <v>46</v>
      </c>
      <c r="B183" s="1066"/>
      <c r="C183" s="330"/>
      <c r="D183" s="330"/>
      <c r="E183" s="1066"/>
      <c r="F183" s="407"/>
      <c r="G183" s="1094"/>
      <c r="H183" s="1094"/>
      <c r="I183" s="1066"/>
      <c r="J183" s="1094">
        <f t="shared" si="2"/>
        <v>0</v>
      </c>
      <c r="K183" s="1094"/>
      <c r="L183" s="1065">
        <v>46</v>
      </c>
    </row>
    <row r="184" spans="1:12">
      <c r="A184" s="1065">
        <v>47</v>
      </c>
      <c r="B184" s="1066"/>
      <c r="C184" s="330"/>
      <c r="D184" s="330"/>
      <c r="E184" s="1066"/>
      <c r="F184" s="407"/>
      <c r="G184" s="1094"/>
      <c r="H184" s="1094"/>
      <c r="I184" s="1066"/>
      <c r="J184" s="1094">
        <f t="shared" si="2"/>
        <v>0</v>
      </c>
      <c r="K184" s="1094"/>
      <c r="L184" s="1065">
        <v>47</v>
      </c>
    </row>
    <row r="185" spans="1:12">
      <c r="A185" s="1065">
        <v>48</v>
      </c>
      <c r="B185" s="1066"/>
      <c r="C185" s="330"/>
      <c r="D185" s="330"/>
      <c r="E185" s="1066"/>
      <c r="F185" s="407"/>
      <c r="G185" s="1094"/>
      <c r="H185" s="1094"/>
      <c r="I185" s="1066"/>
      <c r="J185" s="1094">
        <f t="shared" si="2"/>
        <v>0</v>
      </c>
      <c r="K185" s="1094"/>
      <c r="L185" s="1065">
        <v>48</v>
      </c>
    </row>
    <row r="186" spans="1:12">
      <c r="A186" s="1065">
        <v>49</v>
      </c>
      <c r="B186" s="1066"/>
      <c r="C186" s="330"/>
      <c r="D186" s="330"/>
      <c r="E186" s="1066"/>
      <c r="F186" s="407"/>
      <c r="G186" s="1094"/>
      <c r="H186" s="1094"/>
      <c r="I186" s="1066"/>
      <c r="J186" s="1094">
        <f t="shared" si="2"/>
        <v>0</v>
      </c>
      <c r="K186" s="1094"/>
      <c r="L186" s="1065">
        <v>49</v>
      </c>
    </row>
    <row r="187" spans="1:12">
      <c r="A187" s="1065">
        <v>50</v>
      </c>
      <c r="B187" s="1066"/>
      <c r="C187" s="330"/>
      <c r="D187" s="330"/>
      <c r="E187" s="1066"/>
      <c r="F187" s="407"/>
      <c r="G187" s="1094"/>
      <c r="H187" s="1094"/>
      <c r="I187" s="1066"/>
      <c r="J187" s="1094">
        <f t="shared" si="2"/>
        <v>0</v>
      </c>
      <c r="K187" s="1094"/>
      <c r="L187" s="1065">
        <v>50</v>
      </c>
    </row>
    <row r="188" spans="1:12">
      <c r="A188" s="1065">
        <v>51</v>
      </c>
      <c r="B188" s="1066"/>
      <c r="C188" s="330"/>
      <c r="D188" s="330"/>
      <c r="E188" s="1066"/>
      <c r="F188" s="407"/>
      <c r="G188" s="1094"/>
      <c r="H188" s="1094"/>
      <c r="I188" s="1066"/>
      <c r="J188" s="1094">
        <f t="shared" si="2"/>
        <v>0</v>
      </c>
      <c r="K188" s="1094"/>
      <c r="L188" s="1065">
        <v>51</v>
      </c>
    </row>
    <row r="189" spans="1:12">
      <c r="A189" s="1065">
        <v>52</v>
      </c>
      <c r="B189" s="1066"/>
      <c r="C189" s="330"/>
      <c r="D189" s="330"/>
      <c r="E189" s="1066"/>
      <c r="F189" s="407"/>
      <c r="G189" s="1094"/>
      <c r="H189" s="1094"/>
      <c r="I189" s="1066"/>
      <c r="J189" s="1094">
        <f t="shared" si="2"/>
        <v>0</v>
      </c>
      <c r="K189" s="1094"/>
      <c r="L189" s="1065">
        <v>52</v>
      </c>
    </row>
    <row r="190" spans="1:12">
      <c r="A190" s="1065">
        <v>53</v>
      </c>
      <c r="B190" s="1066"/>
      <c r="C190" s="330"/>
      <c r="D190" s="330"/>
      <c r="E190" s="1066"/>
      <c r="F190" s="407"/>
      <c r="G190" s="1094"/>
      <c r="H190" s="1094"/>
      <c r="I190" s="1066"/>
      <c r="J190" s="1094">
        <f t="shared" si="2"/>
        <v>0</v>
      </c>
      <c r="K190" s="1094"/>
      <c r="L190" s="1065">
        <v>53</v>
      </c>
    </row>
    <row r="191" spans="1:12">
      <c r="A191" s="1065">
        <v>54</v>
      </c>
      <c r="B191" s="1066"/>
      <c r="C191" s="330"/>
      <c r="D191" s="330"/>
      <c r="E191" s="1066"/>
      <c r="F191" s="407"/>
      <c r="G191" s="1094"/>
      <c r="H191" s="1094"/>
      <c r="I191" s="1066"/>
      <c r="J191" s="1094">
        <f t="shared" si="2"/>
        <v>0</v>
      </c>
      <c r="K191" s="1094"/>
      <c r="L191" s="1065">
        <v>54</v>
      </c>
    </row>
    <row r="192" spans="1:12" ht="15.75" thickBot="1">
      <c r="A192" s="1096">
        <v>55</v>
      </c>
      <c r="B192" s="1087" t="s">
        <v>2312</v>
      </c>
      <c r="C192" s="446"/>
      <c r="D192" s="446"/>
      <c r="E192" s="1097"/>
      <c r="F192" s="1098"/>
      <c r="G192" s="1099">
        <f>SUM(G138:G191)</f>
        <v>0</v>
      </c>
      <c r="H192" s="1099">
        <f>SUM(H138:H191)</f>
        <v>0</v>
      </c>
      <c r="I192" s="1097"/>
      <c r="J192" s="1099">
        <f>SUM(J138:J191)</f>
        <v>0</v>
      </c>
      <c r="K192" s="1099">
        <f>SUM(K138:K191)</f>
        <v>0</v>
      </c>
      <c r="L192" s="1096">
        <v>55</v>
      </c>
    </row>
    <row r="193" spans="1:12" ht="15.75">
      <c r="A193" s="1100" t="s">
        <v>2994</v>
      </c>
      <c r="B193" s="330"/>
      <c r="C193" s="330"/>
      <c r="D193" s="330"/>
      <c r="E193" s="330"/>
      <c r="F193" s="1100" t="s">
        <v>2994</v>
      </c>
      <c r="G193" s="330"/>
      <c r="H193" s="415"/>
    </row>
    <row r="194" spans="1:12">
      <c r="A194" s="415" t="s">
        <v>2905</v>
      </c>
      <c r="B194" s="415"/>
      <c r="C194" s="415"/>
      <c r="D194" s="415"/>
      <c r="E194" s="415"/>
      <c r="F194" s="415" t="s">
        <v>2906</v>
      </c>
      <c r="G194" s="415"/>
      <c r="H194" s="415"/>
      <c r="I194" s="415"/>
      <c r="J194" s="415"/>
      <c r="K194" s="415"/>
      <c r="L194" s="415"/>
    </row>
  </sheetData>
  <printOptions horizontalCentered="1" verticalCentered="1"/>
  <pageMargins left="0.25" right="0.25" top="0.25" bottom="0.25" header="0" footer="0"/>
  <pageSetup scale="66" fitToWidth="2" fitToHeight="3" pageOrder="overThenDown" orientation="portrait" horizontalDpi="300" verticalDpi="300" r:id="rId1"/>
  <headerFooter alignWithMargins="0"/>
  <rowBreaks count="1" manualBreakCount="1">
    <brk id="131" max="16383" man="1"/>
  </rowBreaks>
  <colBreaks count="1" manualBreakCount="1">
    <brk id="5" max="1048575" man="1"/>
  </colBreaks>
</worksheet>
</file>

<file path=xl/worksheets/sheet63.xml><?xml version="1.0" encoding="utf-8"?>
<worksheet xmlns="http://schemas.openxmlformats.org/spreadsheetml/2006/main" xmlns:r="http://schemas.openxmlformats.org/officeDocument/2006/relationships">
  <sheetPr codeName="Sheet63">
    <tabColor rgb="FF00B050"/>
    <pageSetUpPr fitToPage="1"/>
  </sheetPr>
  <dimension ref="A1:F106"/>
  <sheetViews>
    <sheetView view="pageBreakPreview" zoomScale="60" zoomScaleNormal="70" workbookViewId="0">
      <selection activeCell="E7" sqref="E7"/>
    </sheetView>
  </sheetViews>
  <sheetFormatPr defaultRowHeight="12.75"/>
  <cols>
    <col min="1" max="1" width="8.88671875" style="1034" customWidth="1"/>
    <col min="2" max="2" width="47" style="1034" bestFit="1" customWidth="1"/>
    <col min="3" max="3" width="11.21875" style="1034" bestFit="1" customWidth="1"/>
    <col min="4" max="4" width="23" style="1034" bestFit="1" customWidth="1"/>
    <col min="5" max="5" width="10.44140625" style="1034" customWidth="1"/>
    <col min="6" max="16384" width="8.88671875" style="1034"/>
  </cols>
  <sheetData>
    <row r="1" spans="1:5" ht="14.25">
      <c r="A1" s="1033" t="s">
        <v>4693</v>
      </c>
      <c r="B1" s="3263" t="s">
        <v>2907</v>
      </c>
      <c r="C1" s="3263"/>
      <c r="D1" s="3263"/>
      <c r="E1" s="3263"/>
    </row>
    <row r="2" spans="1:5" ht="14.25">
      <c r="A2" s="1035" t="s">
        <v>4694</v>
      </c>
      <c r="B2" s="1036"/>
      <c r="C2" s="1036"/>
      <c r="D2" s="1036"/>
      <c r="E2" s="1036"/>
    </row>
    <row r="3" spans="1:5" ht="14.25">
      <c r="A3" s="1035" t="s">
        <v>4695</v>
      </c>
      <c r="B3" s="1036"/>
      <c r="C3" s="1036"/>
      <c r="D3" s="1036"/>
      <c r="E3" s="1036"/>
    </row>
    <row r="4" spans="1:5" ht="14.25">
      <c r="A4" s="1035" t="s">
        <v>4696</v>
      </c>
      <c r="B4" s="1036"/>
      <c r="C4" s="1036"/>
      <c r="D4" s="1036"/>
      <c r="E4" s="1036"/>
    </row>
    <row r="5" spans="1:5" ht="14.25">
      <c r="A5" s="1035" t="s">
        <v>4697</v>
      </c>
      <c r="B5" s="1036"/>
      <c r="C5" s="1036"/>
      <c r="D5" s="1036"/>
      <c r="E5" s="1036"/>
    </row>
    <row r="6" spans="1:5">
      <c r="A6" s="1035"/>
      <c r="B6" s="1037"/>
      <c r="C6" s="1037"/>
      <c r="D6" s="1037"/>
      <c r="E6" s="1037"/>
    </row>
    <row r="7" spans="1:5">
      <c r="A7" s="1038"/>
      <c r="B7" s="1039" t="s">
        <v>4319</v>
      </c>
      <c r="C7" s="1040" t="s">
        <v>2637</v>
      </c>
      <c r="D7" s="1040" t="s">
        <v>4698</v>
      </c>
      <c r="E7" s="1040" t="s">
        <v>2312</v>
      </c>
    </row>
    <row r="8" spans="1:5">
      <c r="A8" s="1041" t="s">
        <v>4699</v>
      </c>
      <c r="B8" s="1042" t="s">
        <v>2004</v>
      </c>
      <c r="C8" s="1043" t="s">
        <v>4700</v>
      </c>
      <c r="D8" s="1044" t="s">
        <v>4701</v>
      </c>
      <c r="E8" s="1044" t="s">
        <v>4702</v>
      </c>
    </row>
    <row r="9" spans="1:5">
      <c r="A9" s="1045">
        <v>1</v>
      </c>
      <c r="B9" s="1046" t="s">
        <v>1988</v>
      </c>
      <c r="C9" s="1047"/>
      <c r="D9" s="150"/>
      <c r="E9" s="1047"/>
    </row>
    <row r="10" spans="1:5">
      <c r="A10" s="1045">
        <v>2</v>
      </c>
      <c r="B10" s="1046" t="s">
        <v>2728</v>
      </c>
      <c r="C10" s="1047"/>
      <c r="D10" s="150"/>
      <c r="E10" s="1047"/>
    </row>
    <row r="11" spans="1:5">
      <c r="A11" s="1045">
        <v>3</v>
      </c>
      <c r="B11" s="1046" t="s">
        <v>4424</v>
      </c>
      <c r="C11" s="150"/>
      <c r="D11" s="150"/>
      <c r="E11" s="1047"/>
    </row>
    <row r="12" spans="1:5">
      <c r="A12" s="1045">
        <v>4</v>
      </c>
      <c r="B12" s="1046" t="s">
        <v>1776</v>
      </c>
      <c r="C12" s="150"/>
      <c r="D12" s="150"/>
      <c r="E12" s="1047"/>
    </row>
    <row r="13" spans="1:5">
      <c r="A13" s="1045">
        <v>5</v>
      </c>
      <c r="B13" s="1046" t="s">
        <v>4703</v>
      </c>
      <c r="C13" s="150"/>
      <c r="D13" s="150"/>
      <c r="E13" s="1047"/>
    </row>
    <row r="14" spans="1:5">
      <c r="A14" s="1045">
        <v>6</v>
      </c>
      <c r="B14" s="1046" t="s">
        <v>1777</v>
      </c>
      <c r="C14" s="150"/>
      <c r="D14" s="150"/>
      <c r="E14" s="1047"/>
    </row>
    <row r="15" spans="1:5">
      <c r="A15" s="1045">
        <v>7</v>
      </c>
      <c r="B15" s="1046" t="s">
        <v>4704</v>
      </c>
      <c r="C15" s="150"/>
      <c r="D15" s="150"/>
      <c r="E15" s="1047"/>
    </row>
    <row r="16" spans="1:5">
      <c r="A16" s="1045">
        <v>8</v>
      </c>
      <c r="B16" s="1046" t="s">
        <v>4705</v>
      </c>
      <c r="C16" s="150"/>
      <c r="D16" s="150"/>
      <c r="E16" s="1047"/>
    </row>
    <row r="17" spans="1:5">
      <c r="A17" s="1045">
        <v>9</v>
      </c>
      <c r="B17" s="1046" t="s">
        <v>4706</v>
      </c>
      <c r="C17" s="150"/>
      <c r="D17" s="150"/>
      <c r="E17" s="1047"/>
    </row>
    <row r="18" spans="1:5" ht="12.75" customHeight="1">
      <c r="A18" s="1045">
        <v>10</v>
      </c>
      <c r="B18" s="1048" t="s">
        <v>3105</v>
      </c>
      <c r="C18" s="150"/>
      <c r="D18" s="150"/>
      <c r="E18" s="1047"/>
    </row>
    <row r="19" spans="1:5">
      <c r="A19" s="1045">
        <v>11</v>
      </c>
      <c r="B19" s="1046" t="s">
        <v>4707</v>
      </c>
      <c r="C19" s="150"/>
      <c r="D19" s="150"/>
      <c r="E19" s="1047"/>
    </row>
    <row r="20" spans="1:5">
      <c r="A20" s="1045">
        <v>12</v>
      </c>
      <c r="B20" s="1046" t="s">
        <v>1428</v>
      </c>
      <c r="C20" s="1047"/>
      <c r="D20" s="150"/>
      <c r="E20" s="1047"/>
    </row>
    <row r="21" spans="1:5">
      <c r="A21" s="1045">
        <v>13</v>
      </c>
      <c r="B21" s="1046" t="s">
        <v>4424</v>
      </c>
      <c r="C21" s="150"/>
      <c r="D21" s="150"/>
      <c r="E21" s="1047"/>
    </row>
    <row r="22" spans="1:5">
      <c r="A22" s="1045">
        <v>14</v>
      </c>
      <c r="B22" s="1046" t="s">
        <v>1776</v>
      </c>
      <c r="C22" s="150"/>
      <c r="D22" s="150"/>
      <c r="E22" s="1047"/>
    </row>
    <row r="23" spans="1:5">
      <c r="A23" s="1045">
        <v>15</v>
      </c>
      <c r="B23" s="1046" t="s">
        <v>4703</v>
      </c>
      <c r="C23" s="150"/>
      <c r="D23" s="150"/>
      <c r="E23" s="1047"/>
    </row>
    <row r="24" spans="1:5">
      <c r="A24" s="1045">
        <v>16</v>
      </c>
      <c r="B24" s="1046" t="s">
        <v>1777</v>
      </c>
      <c r="C24" s="150"/>
      <c r="D24" s="150"/>
      <c r="E24" s="1047"/>
    </row>
    <row r="25" spans="1:5">
      <c r="A25" s="1045">
        <v>17</v>
      </c>
      <c r="B25" s="1046" t="s">
        <v>3105</v>
      </c>
      <c r="C25" s="150"/>
      <c r="D25" s="150"/>
      <c r="E25" s="1047"/>
    </row>
    <row r="26" spans="1:5">
      <c r="A26" s="1045">
        <v>18</v>
      </c>
      <c r="B26" s="1046" t="s">
        <v>4708</v>
      </c>
      <c r="C26" s="150"/>
      <c r="D26" s="150"/>
      <c r="E26" s="1047"/>
    </row>
    <row r="27" spans="1:5">
      <c r="A27" s="1045">
        <v>19</v>
      </c>
      <c r="B27" s="1046" t="s">
        <v>408</v>
      </c>
      <c r="C27" s="1047"/>
      <c r="D27" s="150"/>
      <c r="E27" s="1047"/>
    </row>
    <row r="28" spans="1:5">
      <c r="A28" s="1045">
        <v>20</v>
      </c>
      <c r="B28" s="1046" t="s">
        <v>4709</v>
      </c>
      <c r="C28" s="150"/>
      <c r="D28" s="150"/>
      <c r="E28" s="1047"/>
    </row>
    <row r="29" spans="1:5">
      <c r="A29" s="1045">
        <v>21</v>
      </c>
      <c r="B29" s="1046" t="s">
        <v>4710</v>
      </c>
      <c r="C29" s="150"/>
      <c r="D29" s="150"/>
      <c r="E29" s="1047"/>
    </row>
    <row r="30" spans="1:5">
      <c r="A30" s="1045">
        <v>22</v>
      </c>
      <c r="B30" s="1046" t="s">
        <v>4711</v>
      </c>
      <c r="C30" s="150"/>
      <c r="D30" s="150"/>
      <c r="E30" s="1047"/>
    </row>
    <row r="31" spans="1:5">
      <c r="A31" s="1045">
        <v>23</v>
      </c>
      <c r="B31" s="1046" t="s">
        <v>4712</v>
      </c>
      <c r="C31" s="150"/>
      <c r="D31" s="150"/>
      <c r="E31" s="1047"/>
    </row>
    <row r="32" spans="1:5">
      <c r="A32" s="1045">
        <v>24</v>
      </c>
      <c r="B32" s="1046" t="s">
        <v>4712</v>
      </c>
      <c r="C32" s="150"/>
      <c r="D32" s="150"/>
      <c r="E32" s="1047"/>
    </row>
    <row r="33" spans="1:5">
      <c r="A33" s="1045">
        <v>25</v>
      </c>
      <c r="B33" s="1046" t="s">
        <v>4713</v>
      </c>
      <c r="C33" s="150"/>
      <c r="D33" s="150"/>
      <c r="E33" s="1047"/>
    </row>
    <row r="34" spans="1:5">
      <c r="A34" s="1045">
        <v>26</v>
      </c>
      <c r="B34" s="1046" t="s">
        <v>4714</v>
      </c>
      <c r="C34" s="150"/>
      <c r="D34" s="150"/>
      <c r="E34" s="1047"/>
    </row>
    <row r="35" spans="1:5">
      <c r="A35" s="1045">
        <v>27</v>
      </c>
      <c r="B35" s="1046" t="s">
        <v>4715</v>
      </c>
      <c r="C35" s="150"/>
      <c r="D35" s="150"/>
      <c r="E35" s="1047"/>
    </row>
    <row r="36" spans="1:5">
      <c r="A36" s="1045">
        <v>28</v>
      </c>
      <c r="B36" s="1046" t="s">
        <v>4716</v>
      </c>
      <c r="C36" s="150"/>
      <c r="D36" s="150"/>
      <c r="E36" s="150"/>
    </row>
    <row r="37" spans="1:5">
      <c r="A37" s="1045">
        <v>29</v>
      </c>
      <c r="B37" s="1046" t="s">
        <v>1989</v>
      </c>
      <c r="C37" s="1047"/>
      <c r="D37" s="150"/>
      <c r="E37" s="1047"/>
    </row>
    <row r="38" spans="1:5">
      <c r="A38" s="1045">
        <v>30</v>
      </c>
      <c r="B38" s="1046" t="s">
        <v>2728</v>
      </c>
      <c r="C38" s="1047"/>
      <c r="D38" s="150"/>
      <c r="E38" s="1047"/>
    </row>
    <row r="39" spans="1:5">
      <c r="A39" s="1045">
        <v>31</v>
      </c>
      <c r="B39" s="1046" t="s">
        <v>4717</v>
      </c>
      <c r="C39" s="150"/>
      <c r="D39" s="150"/>
      <c r="E39" s="1047"/>
    </row>
    <row r="40" spans="1:5">
      <c r="A40" s="1045">
        <v>32</v>
      </c>
      <c r="B40" s="1046" t="s">
        <v>4718</v>
      </c>
      <c r="C40" s="150"/>
      <c r="D40" s="150"/>
      <c r="E40" s="1047"/>
    </row>
    <row r="41" spans="1:5">
      <c r="A41" s="1045">
        <v>33</v>
      </c>
      <c r="B41" s="1046" t="s">
        <v>4719</v>
      </c>
      <c r="C41" s="150"/>
      <c r="D41" s="150"/>
      <c r="E41" s="1047"/>
    </row>
    <row r="42" spans="1:5">
      <c r="A42" s="1045">
        <v>34</v>
      </c>
      <c r="B42" s="1046" t="s">
        <v>4720</v>
      </c>
      <c r="C42" s="150"/>
      <c r="D42" s="150"/>
      <c r="E42" s="1047"/>
    </row>
    <row r="43" spans="1:5">
      <c r="A43" s="1045">
        <v>35</v>
      </c>
      <c r="B43" s="1046" t="s">
        <v>1776</v>
      </c>
      <c r="C43" s="150"/>
      <c r="D43" s="150"/>
      <c r="E43" s="1047"/>
    </row>
    <row r="44" spans="1:5">
      <c r="A44" s="1045">
        <v>36</v>
      </c>
      <c r="B44" s="1046" t="s">
        <v>1777</v>
      </c>
      <c r="C44" s="150">
        <v>8608348.101515891</v>
      </c>
      <c r="D44" s="150"/>
      <c r="E44" s="1047"/>
    </row>
    <row r="45" spans="1:5">
      <c r="A45" s="1045">
        <v>37</v>
      </c>
      <c r="B45" s="1046" t="s">
        <v>4704</v>
      </c>
      <c r="C45" s="150">
        <v>1203773.4979117876</v>
      </c>
      <c r="D45" s="150"/>
      <c r="E45" s="1047"/>
    </row>
    <row r="46" spans="1:5">
      <c r="A46" s="1045">
        <v>38</v>
      </c>
      <c r="B46" s="1046" t="s">
        <v>4705</v>
      </c>
      <c r="C46" s="150">
        <v>190894.36764475718</v>
      </c>
      <c r="D46" s="150"/>
      <c r="E46" s="1047"/>
    </row>
    <row r="47" spans="1:5">
      <c r="A47" s="1045">
        <v>39</v>
      </c>
      <c r="B47" s="1046" t="s">
        <v>4706</v>
      </c>
      <c r="C47" s="150">
        <v>133225.84283486137</v>
      </c>
      <c r="D47" s="150"/>
      <c r="E47" s="1047"/>
    </row>
    <row r="48" spans="1:5">
      <c r="A48" s="1045">
        <v>40</v>
      </c>
      <c r="B48" s="1046" t="s">
        <v>3105</v>
      </c>
      <c r="C48" s="150">
        <v>2739268.7879166682</v>
      </c>
      <c r="D48" s="150"/>
      <c r="E48" s="1047"/>
    </row>
    <row r="49" spans="1:5">
      <c r="A49" s="1045">
        <v>41</v>
      </c>
      <c r="B49" s="1046" t="s">
        <v>4721</v>
      </c>
      <c r="C49" s="150">
        <v>12875510.597823964</v>
      </c>
      <c r="D49" s="150"/>
      <c r="E49" s="1047"/>
    </row>
    <row r="50" spans="1:5">
      <c r="A50" s="1045">
        <v>42</v>
      </c>
      <c r="B50" s="1046" t="s">
        <v>1428</v>
      </c>
      <c r="C50" s="1047"/>
      <c r="D50" s="150"/>
      <c r="E50" s="1047"/>
    </row>
    <row r="51" spans="1:5">
      <c r="A51" s="1045">
        <v>43</v>
      </c>
      <c r="B51" s="1046" t="s">
        <v>4717</v>
      </c>
      <c r="C51" s="150"/>
      <c r="D51" s="150"/>
      <c r="E51" s="1047"/>
    </row>
    <row r="52" spans="1:5">
      <c r="A52" s="1045">
        <v>44</v>
      </c>
      <c r="B52" s="1046" t="s">
        <v>4722</v>
      </c>
      <c r="C52" s="150"/>
      <c r="D52" s="150"/>
      <c r="E52" s="1047"/>
    </row>
    <row r="53" spans="1:5">
      <c r="A53" s="1045">
        <v>45</v>
      </c>
      <c r="B53" s="1046" t="s">
        <v>4719</v>
      </c>
      <c r="C53" s="150"/>
      <c r="D53" s="150"/>
      <c r="E53" s="1047"/>
    </row>
    <row r="54" spans="1:5">
      <c r="A54" s="1045">
        <v>46</v>
      </c>
      <c r="B54" s="1046" t="s">
        <v>4720</v>
      </c>
      <c r="C54" s="150"/>
      <c r="D54" s="150"/>
      <c r="E54" s="1047"/>
    </row>
    <row r="55" spans="1:5">
      <c r="A55" s="1045">
        <v>47</v>
      </c>
      <c r="B55" s="1046" t="s">
        <v>1776</v>
      </c>
      <c r="C55" s="150"/>
      <c r="D55" s="150"/>
      <c r="E55" s="1047"/>
    </row>
    <row r="56" spans="1:5">
      <c r="A56" s="1045">
        <v>48</v>
      </c>
      <c r="B56" s="1046" t="s">
        <v>1777</v>
      </c>
      <c r="C56" s="150">
        <v>4783627.0024299771</v>
      </c>
      <c r="D56" s="150"/>
      <c r="E56" s="1047"/>
    </row>
    <row r="57" spans="1:5">
      <c r="A57" s="1045">
        <v>49</v>
      </c>
      <c r="B57" s="1046" t="s">
        <v>3105</v>
      </c>
      <c r="C57" s="150">
        <v>71627.219746075614</v>
      </c>
      <c r="D57" s="150"/>
      <c r="E57" s="1047"/>
    </row>
    <row r="58" spans="1:5">
      <c r="A58" s="1045">
        <v>50</v>
      </c>
      <c r="B58" s="1046" t="s">
        <v>4723</v>
      </c>
      <c r="C58" s="150">
        <v>4855254.2221760526</v>
      </c>
      <c r="D58" s="150"/>
      <c r="E58" s="1047"/>
    </row>
    <row r="59" spans="1:5">
      <c r="A59" s="1045">
        <v>51</v>
      </c>
      <c r="B59" s="1046" t="s">
        <v>408</v>
      </c>
      <c r="C59" s="1047"/>
      <c r="D59" s="150"/>
      <c r="E59" s="1047"/>
    </row>
    <row r="60" spans="1:5">
      <c r="A60" s="1045">
        <v>52</v>
      </c>
      <c r="B60" s="1046" t="s">
        <v>4724</v>
      </c>
      <c r="C60" s="150"/>
      <c r="D60" s="150"/>
      <c r="E60" s="1047"/>
    </row>
    <row r="61" spans="1:5">
      <c r="A61" s="1045">
        <v>53</v>
      </c>
      <c r="B61" s="1046" t="s">
        <v>4725</v>
      </c>
      <c r="C61" s="150"/>
      <c r="D61" s="150"/>
      <c r="E61" s="1047"/>
    </row>
    <row r="62" spans="1:5">
      <c r="A62" s="1045">
        <v>54</v>
      </c>
      <c r="B62" s="1046" t="s">
        <v>4726</v>
      </c>
      <c r="C62" s="150"/>
      <c r="D62" s="150"/>
      <c r="E62" s="1047"/>
    </row>
    <row r="63" spans="1:5">
      <c r="A63" s="1045">
        <v>55</v>
      </c>
      <c r="B63" s="1046" t="s">
        <v>4727</v>
      </c>
      <c r="C63" s="150"/>
      <c r="D63" s="150"/>
      <c r="E63" s="1047"/>
    </row>
    <row r="64" spans="1:5">
      <c r="A64" s="1045">
        <v>56</v>
      </c>
      <c r="B64" s="1046" t="s">
        <v>4728</v>
      </c>
      <c r="C64" s="150"/>
      <c r="D64" s="150"/>
      <c r="E64" s="1047"/>
    </row>
    <row r="65" spans="1:5">
      <c r="A65" s="1045">
        <v>57</v>
      </c>
      <c r="B65" s="1046" t="s">
        <v>4729</v>
      </c>
      <c r="C65" s="150">
        <v>13391975.103945868</v>
      </c>
      <c r="D65" s="150"/>
      <c r="E65" s="1047"/>
    </row>
    <row r="66" spans="1:5">
      <c r="A66" s="1045">
        <v>58</v>
      </c>
      <c r="B66" s="1046" t="s">
        <v>4730</v>
      </c>
      <c r="C66" s="150">
        <v>1203773.4979117876</v>
      </c>
      <c r="D66" s="150"/>
      <c r="E66" s="1047"/>
    </row>
    <row r="67" spans="1:5">
      <c r="A67" s="1045">
        <v>59</v>
      </c>
      <c r="B67" s="1046" t="s">
        <v>4731</v>
      </c>
      <c r="C67" s="150">
        <v>190894.36764475718</v>
      </c>
      <c r="D67" s="150"/>
      <c r="E67" s="1047"/>
    </row>
    <row r="68" spans="1:5">
      <c r="A68" s="1045">
        <v>60</v>
      </c>
      <c r="B68" s="1046" t="s">
        <v>4732</v>
      </c>
      <c r="C68" s="150">
        <v>133225.84283486137</v>
      </c>
      <c r="D68" s="150"/>
      <c r="E68" s="1047"/>
    </row>
    <row r="69" spans="1:5">
      <c r="A69" s="1045">
        <v>61</v>
      </c>
      <c r="B69" s="1046" t="s">
        <v>4733</v>
      </c>
      <c r="C69" s="150">
        <v>2810896.0076627438</v>
      </c>
      <c r="D69" s="150"/>
      <c r="E69" s="1047"/>
    </row>
    <row r="70" spans="1:5">
      <c r="A70" s="1045">
        <v>62</v>
      </c>
      <c r="B70" s="1046" t="s">
        <v>4734</v>
      </c>
      <c r="C70" s="150">
        <v>17730764.820000019</v>
      </c>
      <c r="D70" s="150"/>
      <c r="E70" s="150">
        <f>SUM(C70:D70)</f>
        <v>17730764.820000019</v>
      </c>
    </row>
    <row r="71" spans="1:5">
      <c r="A71" s="1045">
        <v>63</v>
      </c>
      <c r="B71" s="1046" t="s">
        <v>1965</v>
      </c>
      <c r="C71" s="150"/>
      <c r="D71" s="150"/>
      <c r="E71" s="150"/>
    </row>
    <row r="72" spans="1:5">
      <c r="A72" s="1045">
        <v>64</v>
      </c>
      <c r="B72" s="1046" t="s">
        <v>1966</v>
      </c>
      <c r="C72" s="150"/>
      <c r="D72" s="150"/>
      <c r="E72" s="150"/>
    </row>
    <row r="73" spans="1:5">
      <c r="A73" s="1045">
        <v>65</v>
      </c>
      <c r="B73" s="1046" t="s">
        <v>4735</v>
      </c>
      <c r="C73" s="150">
        <v>17730764.820000019</v>
      </c>
      <c r="D73" s="150"/>
      <c r="E73" s="150">
        <f>SUM(C73:D73)</f>
        <v>17730764.820000019</v>
      </c>
    </row>
    <row r="74" spans="1:5">
      <c r="A74" s="1045">
        <v>66</v>
      </c>
      <c r="B74" s="1046" t="s">
        <v>1967</v>
      </c>
      <c r="C74" s="1047"/>
      <c r="D74" s="1047"/>
      <c r="E74" s="1047"/>
    </row>
    <row r="75" spans="1:5">
      <c r="A75" s="1045">
        <v>67</v>
      </c>
      <c r="B75" s="1046" t="s">
        <v>1968</v>
      </c>
      <c r="C75" s="1047"/>
      <c r="D75" s="1047"/>
      <c r="E75" s="1047"/>
    </row>
    <row r="76" spans="1:5">
      <c r="A76" s="1045">
        <v>68</v>
      </c>
      <c r="B76" s="1046" t="s">
        <v>705</v>
      </c>
      <c r="C76" s="150"/>
      <c r="D76" s="150"/>
      <c r="E76" s="150">
        <f>SUM(C76:D76)</f>
        <v>0</v>
      </c>
    </row>
    <row r="77" spans="1:5">
      <c r="A77" s="1045">
        <v>69</v>
      </c>
      <c r="B77" s="1046" t="s">
        <v>4736</v>
      </c>
      <c r="C77" s="150">
        <v>23523495.409999989</v>
      </c>
      <c r="D77" s="150"/>
      <c r="E77" s="150">
        <f>SUM(C77:D77)</f>
        <v>23523495.409999989</v>
      </c>
    </row>
    <row r="78" spans="1:5">
      <c r="A78" s="1045">
        <v>70</v>
      </c>
      <c r="B78" s="1046" t="s">
        <v>4737</v>
      </c>
      <c r="C78" s="150"/>
      <c r="D78" s="150"/>
      <c r="E78" s="150"/>
    </row>
    <row r="79" spans="1:5">
      <c r="A79" s="1045">
        <v>71</v>
      </c>
      <c r="B79" s="1046" t="s">
        <v>4738</v>
      </c>
      <c r="C79" s="150">
        <v>23523495.409999989</v>
      </c>
      <c r="D79" s="150"/>
      <c r="E79" s="150">
        <f>SUM(C79:D79)</f>
        <v>23523495.409999989</v>
      </c>
    </row>
    <row r="80" spans="1:5">
      <c r="A80" s="1045">
        <v>72</v>
      </c>
      <c r="B80" s="1046" t="s">
        <v>1969</v>
      </c>
      <c r="C80" s="1047"/>
      <c r="D80" s="1047"/>
      <c r="E80" s="1047"/>
    </row>
    <row r="81" spans="1:5">
      <c r="A81" s="1045">
        <v>73</v>
      </c>
      <c r="B81" s="1046" t="s">
        <v>705</v>
      </c>
      <c r="C81" s="150"/>
      <c r="D81" s="150"/>
      <c r="E81" s="150">
        <f>SUM(C81:D81)</f>
        <v>0</v>
      </c>
    </row>
    <row r="82" spans="1:5">
      <c r="A82" s="1045">
        <v>74</v>
      </c>
      <c r="B82" s="1046" t="s">
        <v>4736</v>
      </c>
      <c r="C82" s="150">
        <v>931357.66000000061</v>
      </c>
      <c r="D82" s="150"/>
      <c r="E82" s="150">
        <f>SUM(C82:D82)</f>
        <v>931357.66000000061</v>
      </c>
    </row>
    <row r="83" spans="1:5">
      <c r="A83" s="1045">
        <v>75</v>
      </c>
      <c r="B83" s="1046" t="s">
        <v>4737</v>
      </c>
      <c r="C83" s="150"/>
      <c r="D83" s="150"/>
      <c r="E83" s="150"/>
    </row>
    <row r="84" spans="1:5">
      <c r="A84" s="1045">
        <v>76</v>
      </c>
      <c r="B84" s="1046" t="s">
        <v>4739</v>
      </c>
      <c r="C84" s="150">
        <v>931357.66000000061</v>
      </c>
      <c r="D84" s="150"/>
      <c r="E84" s="150">
        <f>SUM(C84:D84)</f>
        <v>931357.66000000061</v>
      </c>
    </row>
    <row r="85" spans="1:5">
      <c r="A85" s="1045">
        <v>77</v>
      </c>
      <c r="B85" s="1046" t="s">
        <v>4740</v>
      </c>
      <c r="C85" s="150"/>
      <c r="D85" s="150"/>
      <c r="E85" s="150"/>
    </row>
    <row r="86" spans="1:5">
      <c r="A86" s="1045">
        <v>78</v>
      </c>
      <c r="B86" s="1047" t="s">
        <v>4741</v>
      </c>
      <c r="C86" s="150">
        <v>29560.629999999997</v>
      </c>
      <c r="D86" s="150"/>
      <c r="E86" s="150">
        <f>SUM(C86:D86)</f>
        <v>29560.629999999997</v>
      </c>
    </row>
    <row r="87" spans="1:5">
      <c r="A87" s="1045">
        <v>79</v>
      </c>
      <c r="B87" s="1047" t="s">
        <v>5163</v>
      </c>
      <c r="C87" s="150">
        <v>292816.06000000006</v>
      </c>
      <c r="D87" s="150"/>
      <c r="E87" s="150">
        <f t="shared" ref="E87:E88" si="0">SUM(C87:D87)</f>
        <v>292816.06000000006</v>
      </c>
    </row>
    <row r="88" spans="1:5">
      <c r="A88" s="1045">
        <v>83</v>
      </c>
      <c r="B88" s="1049" t="s">
        <v>5164</v>
      </c>
      <c r="C88" s="1050">
        <v>2237037.9000000004</v>
      </c>
      <c r="D88" s="1047"/>
      <c r="E88" s="150">
        <f t="shared" si="0"/>
        <v>2237037.9000000004</v>
      </c>
    </row>
    <row r="89" spans="1:5">
      <c r="A89" s="1045">
        <v>84</v>
      </c>
      <c r="B89" s="1049"/>
      <c r="C89" s="1050"/>
      <c r="D89" s="1047"/>
      <c r="E89" s="150"/>
    </row>
    <row r="90" spans="1:5">
      <c r="A90" s="1045">
        <v>85</v>
      </c>
      <c r="B90" s="1047"/>
      <c r="C90" s="150"/>
      <c r="D90" s="150"/>
      <c r="E90" s="150"/>
    </row>
    <row r="91" spans="1:5">
      <c r="A91" s="1045">
        <v>86</v>
      </c>
      <c r="B91" s="1047"/>
      <c r="C91" s="150"/>
      <c r="D91" s="150"/>
      <c r="E91" s="150"/>
    </row>
    <row r="92" spans="1:5">
      <c r="A92" s="1045">
        <v>87</v>
      </c>
      <c r="B92" s="1047"/>
      <c r="C92" s="150"/>
      <c r="D92" s="150"/>
      <c r="E92" s="150"/>
    </row>
    <row r="93" spans="1:5">
      <c r="A93" s="1045">
        <v>88</v>
      </c>
      <c r="B93" s="1047"/>
      <c r="C93" s="150"/>
      <c r="D93" s="150"/>
      <c r="E93" s="150"/>
    </row>
    <row r="94" spans="1:5">
      <c r="A94" s="1045">
        <v>89</v>
      </c>
      <c r="B94" s="1047"/>
      <c r="C94" s="1047"/>
      <c r="D94" s="1047"/>
      <c r="E94" s="150"/>
    </row>
    <row r="95" spans="1:5">
      <c r="A95" s="1045">
        <v>90</v>
      </c>
      <c r="B95" s="1046"/>
      <c r="C95" s="1047"/>
      <c r="D95" s="1047"/>
      <c r="E95" s="150"/>
    </row>
    <row r="96" spans="1:5">
      <c r="A96" s="1045">
        <v>91</v>
      </c>
      <c r="B96" s="1046"/>
      <c r="C96" s="1047"/>
      <c r="D96" s="1047"/>
      <c r="E96" s="150"/>
    </row>
    <row r="97" spans="1:6">
      <c r="A97" s="1045">
        <v>92</v>
      </c>
      <c r="B97" s="1046"/>
      <c r="C97" s="1047"/>
      <c r="D97" s="1047"/>
      <c r="E97" s="150"/>
    </row>
    <row r="98" spans="1:6">
      <c r="A98" s="1045">
        <v>93</v>
      </c>
      <c r="B98" s="1046"/>
      <c r="C98" s="1047"/>
      <c r="D98" s="1047"/>
      <c r="E98" s="150"/>
    </row>
    <row r="99" spans="1:6">
      <c r="A99" s="1045">
        <v>94</v>
      </c>
      <c r="B99" s="1046"/>
      <c r="C99" s="1047"/>
      <c r="D99" s="1047"/>
      <c r="E99" s="150"/>
    </row>
    <row r="100" spans="1:6">
      <c r="A100" s="1045">
        <v>95</v>
      </c>
      <c r="B100" s="1046" t="s">
        <v>3302</v>
      </c>
      <c r="C100" s="1051">
        <f>+SUM(C86:C89)</f>
        <v>2559414.5900000003</v>
      </c>
      <c r="D100" s="150"/>
      <c r="E100" s="150">
        <f>+SUM(E86:E90)</f>
        <v>2559414.5900000003</v>
      </c>
    </row>
    <row r="101" spans="1:6">
      <c r="A101" s="1045">
        <v>96</v>
      </c>
      <c r="B101" s="1046" t="s">
        <v>3303</v>
      </c>
      <c r="C101" s="1051">
        <f>C36+C70+C79+C84+C100</f>
        <v>44745032.480000012</v>
      </c>
      <c r="D101" s="1051"/>
      <c r="E101" s="1051">
        <f>E36+E70+E79+E84+E100</f>
        <v>44745032.480000012</v>
      </c>
    </row>
    <row r="102" spans="1:6">
      <c r="E102" s="1052"/>
      <c r="F102" s="1053"/>
    </row>
    <row r="103" spans="1:6">
      <c r="C103" s="1054"/>
      <c r="E103" s="1053"/>
    </row>
    <row r="106" spans="1:6">
      <c r="C106" s="1055"/>
    </row>
  </sheetData>
  <mergeCells count="1">
    <mergeCell ref="B1:E1"/>
  </mergeCells>
  <printOptions horizontalCentered="1" verticalCentered="1"/>
  <pageMargins left="0.25" right="0.25" top="0.25" bottom="0.25" header="0.3" footer="0.3"/>
  <pageSetup scale="59" orientation="portrait" r:id="rId1"/>
</worksheet>
</file>

<file path=xl/worksheets/sheet64.xml><?xml version="1.0" encoding="utf-8"?>
<worksheet xmlns="http://schemas.openxmlformats.org/spreadsheetml/2006/main" xmlns:r="http://schemas.openxmlformats.org/officeDocument/2006/relationships">
  <sheetPr transitionEvaluation="1" codeName="Sheet64">
    <tabColor rgb="FF00B050"/>
  </sheetPr>
  <dimension ref="A1:H129"/>
  <sheetViews>
    <sheetView defaultGridColor="0" view="pageBreakPreview" colorId="22" zoomScale="50" zoomScaleNormal="85" zoomScaleSheetLayoutView="50" workbookViewId="0">
      <selection activeCell="M40" sqref="M40"/>
    </sheetView>
  </sheetViews>
  <sheetFormatPr defaultColWidth="9.6640625" defaultRowHeight="15"/>
  <cols>
    <col min="1" max="1" width="4.6640625" style="96" customWidth="1"/>
    <col min="2" max="2" width="33.88671875" style="96" customWidth="1"/>
    <col min="3" max="5" width="14.6640625" style="96" customWidth="1"/>
    <col min="6" max="6" width="19.77734375" style="96" customWidth="1"/>
    <col min="7" max="7" width="14.6640625" style="96" customWidth="1"/>
    <col min="8" max="8" width="4.6640625" style="96" customWidth="1"/>
    <col min="9" max="16384" width="9.6640625" style="96"/>
  </cols>
  <sheetData>
    <row r="1" spans="1:8">
      <c r="A1" s="922" t="s">
        <v>446</v>
      </c>
      <c r="B1" s="923"/>
      <c r="C1" s="923"/>
      <c r="D1" s="990" t="s">
        <v>429</v>
      </c>
      <c r="E1" s="923"/>
      <c r="F1" s="991" t="s">
        <v>448</v>
      </c>
      <c r="G1" s="992" t="s">
        <v>449</v>
      </c>
      <c r="H1" s="993"/>
    </row>
    <row r="2" spans="1:8">
      <c r="A2" s="695" t="str">
        <f>'Data Sheet'!$C$25</f>
        <v xml:space="preserve">KeySpan Gas East Corp./D/B/A National Grid </v>
      </c>
      <c r="B2" s="994"/>
      <c r="C2" s="994"/>
      <c r="D2" s="934" t="s">
        <v>376</v>
      </c>
      <c r="E2" s="994"/>
      <c r="F2" s="90" t="s">
        <v>450</v>
      </c>
      <c r="G2" s="995"/>
      <c r="H2" s="996"/>
    </row>
    <row r="3" spans="1:8" ht="15" customHeight="1" thickBot="1">
      <c r="A3" s="997"/>
      <c r="B3" s="998"/>
      <c r="C3" s="998"/>
      <c r="D3" s="999" t="s">
        <v>3359</v>
      </c>
      <c r="E3" s="998"/>
      <c r="F3" s="1000" t="str">
        <f>'Data Sheet'!$C$40</f>
        <v>September 30, 2014</v>
      </c>
      <c r="G3" s="1001" t="str">
        <f>'Data Sheet'!$C$38</f>
        <v>December 31, 2013</v>
      </c>
      <c r="H3" s="1002"/>
    </row>
    <row r="4" spans="1:8" ht="15" customHeight="1" thickBot="1">
      <c r="A4" s="742" t="s">
        <v>3304</v>
      </c>
      <c r="B4" s="743"/>
      <c r="C4" s="743"/>
      <c r="D4" s="743"/>
      <c r="E4" s="743"/>
      <c r="F4" s="1003"/>
      <c r="G4" s="1003"/>
      <c r="H4" s="1004"/>
    </row>
    <row r="5" spans="1:8" ht="15.75">
      <c r="A5" s="787"/>
      <c r="B5" s="95"/>
      <c r="C5" s="95"/>
      <c r="D5" s="95"/>
      <c r="E5" s="95"/>
      <c r="F5" s="789"/>
      <c r="G5" s="789"/>
      <c r="H5" s="993"/>
    </row>
    <row r="6" spans="1:8">
      <c r="A6" s="843" t="s">
        <v>3305</v>
      </c>
      <c r="B6" s="844"/>
      <c r="C6" s="844"/>
      <c r="D6" s="844"/>
      <c r="E6" s="844" t="s">
        <v>3306</v>
      </c>
      <c r="F6" s="844"/>
      <c r="G6" s="1005"/>
      <c r="H6" s="1006"/>
    </row>
    <row r="7" spans="1:8">
      <c r="A7" s="843" t="s">
        <v>3307</v>
      </c>
      <c r="B7" s="844"/>
      <c r="C7" s="844"/>
      <c r="D7" s="844"/>
      <c r="E7" s="844" t="s">
        <v>3308</v>
      </c>
      <c r="F7" s="844"/>
      <c r="G7" s="844"/>
      <c r="H7" s="845"/>
    </row>
    <row r="8" spans="1:8">
      <c r="A8" s="843" t="s">
        <v>3309</v>
      </c>
      <c r="B8" s="844"/>
      <c r="C8" s="844"/>
      <c r="D8" s="844"/>
      <c r="E8" s="844" t="s">
        <v>3310</v>
      </c>
      <c r="F8" s="844"/>
      <c r="G8" s="844"/>
      <c r="H8" s="845"/>
    </row>
    <row r="9" spans="1:8">
      <c r="A9" s="843" t="s">
        <v>3311</v>
      </c>
      <c r="B9" s="844"/>
      <c r="C9" s="844"/>
      <c r="D9" s="844"/>
      <c r="E9" s="844" t="s">
        <v>3312</v>
      </c>
      <c r="F9" s="844"/>
      <c r="G9" s="844"/>
      <c r="H9" s="845"/>
    </row>
    <row r="10" spans="1:8">
      <c r="A10" s="843" t="s">
        <v>3313</v>
      </c>
      <c r="B10" s="844"/>
      <c r="C10" s="844"/>
      <c r="D10" s="844"/>
      <c r="E10" s="844" t="s">
        <v>3314</v>
      </c>
      <c r="F10" s="844"/>
      <c r="G10" s="844"/>
      <c r="H10" s="845"/>
    </row>
    <row r="11" spans="1:8">
      <c r="A11" s="843" t="s">
        <v>3315</v>
      </c>
      <c r="B11" s="844"/>
      <c r="C11" s="844"/>
      <c r="D11" s="844"/>
      <c r="E11" s="844" t="s">
        <v>3316</v>
      </c>
      <c r="F11" s="844"/>
      <c r="G11" s="844"/>
      <c r="H11" s="845"/>
    </row>
    <row r="12" spans="1:8">
      <c r="A12" s="843" t="s">
        <v>3317</v>
      </c>
      <c r="B12" s="844"/>
      <c r="C12" s="844"/>
      <c r="D12" s="844"/>
      <c r="E12" s="844" t="s">
        <v>3318</v>
      </c>
      <c r="F12" s="844"/>
      <c r="G12" s="844"/>
      <c r="H12" s="845"/>
    </row>
    <row r="13" spans="1:8">
      <c r="A13" s="843" t="s">
        <v>3319</v>
      </c>
      <c r="B13" s="844"/>
      <c r="C13" s="844"/>
      <c r="D13" s="844"/>
      <c r="E13" s="844" t="s">
        <v>3320</v>
      </c>
      <c r="F13" s="844"/>
      <c r="G13" s="844"/>
      <c r="H13" s="845"/>
    </row>
    <row r="14" spans="1:8">
      <c r="A14" s="843" t="s">
        <v>3321</v>
      </c>
      <c r="B14" s="844"/>
      <c r="C14" s="844"/>
      <c r="D14" s="844"/>
      <c r="E14" s="844" t="s">
        <v>885</v>
      </c>
      <c r="F14" s="844"/>
      <c r="G14" s="844"/>
      <c r="H14" s="845"/>
    </row>
    <row r="15" spans="1:8">
      <c r="A15" s="843" t="s">
        <v>886</v>
      </c>
      <c r="B15" s="844"/>
      <c r="C15" s="844"/>
      <c r="D15" s="844"/>
      <c r="E15" s="844" t="s">
        <v>887</v>
      </c>
      <c r="F15" s="844"/>
      <c r="G15" s="844"/>
      <c r="H15" s="845"/>
    </row>
    <row r="16" spans="1:8">
      <c r="A16" s="843" t="s">
        <v>888</v>
      </c>
      <c r="B16" s="844"/>
      <c r="C16" s="844"/>
      <c r="D16" s="844"/>
      <c r="E16" s="844" t="s">
        <v>1507</v>
      </c>
      <c r="F16" s="844"/>
      <c r="G16" s="844"/>
      <c r="H16" s="845"/>
    </row>
    <row r="17" spans="1:8">
      <c r="A17" s="843" t="s">
        <v>2837</v>
      </c>
      <c r="B17" s="844"/>
      <c r="C17" s="844"/>
      <c r="D17" s="844"/>
      <c r="E17" s="844" t="s">
        <v>2802</v>
      </c>
      <c r="F17" s="844"/>
      <c r="G17" s="844"/>
      <c r="H17" s="845"/>
    </row>
    <row r="18" spans="1:8" ht="15.75" thickBot="1">
      <c r="A18" s="843"/>
      <c r="B18" s="844"/>
      <c r="C18" s="844"/>
      <c r="D18" s="844"/>
      <c r="E18" s="844"/>
      <c r="F18" s="844"/>
      <c r="G18" s="844"/>
      <c r="H18" s="845"/>
    </row>
    <row r="19" spans="1:8">
      <c r="A19" s="1007" t="s">
        <v>4408</v>
      </c>
      <c r="B19" s="1008"/>
      <c r="C19" s="1009" t="s">
        <v>422</v>
      </c>
      <c r="D19" s="1009"/>
      <c r="E19" s="1009"/>
      <c r="F19" s="1009"/>
      <c r="G19" s="1009" t="s">
        <v>2803</v>
      </c>
      <c r="H19" s="1010"/>
    </row>
    <row r="20" spans="1:8">
      <c r="A20" s="1011" t="s">
        <v>342</v>
      </c>
      <c r="B20" s="1012" t="s">
        <v>2804</v>
      </c>
      <c r="C20" s="1013" t="s">
        <v>3865</v>
      </c>
      <c r="D20" s="1012" t="s">
        <v>2805</v>
      </c>
      <c r="E20" s="1012" t="s">
        <v>2806</v>
      </c>
      <c r="F20" s="1012" t="s">
        <v>2807</v>
      </c>
      <c r="G20" s="1012" t="s">
        <v>3865</v>
      </c>
      <c r="H20" s="1014"/>
    </row>
    <row r="21" spans="1:8">
      <c r="A21" s="1015">
        <v>301</v>
      </c>
      <c r="B21" s="929" t="s">
        <v>2808</v>
      </c>
      <c r="C21" s="1016"/>
      <c r="D21" s="1016"/>
      <c r="E21" s="1016"/>
      <c r="F21" s="1016"/>
      <c r="G21" s="1016">
        <f>SUM(B21:E21)</f>
        <v>0</v>
      </c>
      <c r="H21" s="1014"/>
    </row>
    <row r="22" spans="1:8">
      <c r="A22" s="1015">
        <v>302</v>
      </c>
      <c r="B22" s="929" t="s">
        <v>2809</v>
      </c>
      <c r="C22" s="1017"/>
      <c r="D22" s="1017"/>
      <c r="E22" s="1017"/>
      <c r="F22" s="1017"/>
      <c r="G22" s="1017">
        <f>SUM(B22:E22)</f>
        <v>0</v>
      </c>
      <c r="H22" s="1014"/>
    </row>
    <row r="23" spans="1:8">
      <c r="A23" s="1015">
        <v>303</v>
      </c>
      <c r="B23" s="929" t="s">
        <v>2810</v>
      </c>
      <c r="C23" s="1018"/>
      <c r="D23" s="1018"/>
      <c r="E23" s="1018"/>
      <c r="F23" s="1018"/>
      <c r="G23" s="1018"/>
      <c r="H23" s="1014"/>
    </row>
    <row r="24" spans="1:8">
      <c r="A24" s="695"/>
      <c r="B24" s="95" t="s">
        <v>2811</v>
      </c>
      <c r="C24" s="1019">
        <f>SUM(C21:C23)</f>
        <v>0</v>
      </c>
      <c r="D24" s="1019">
        <f>SUM(D21:D23)</f>
        <v>0</v>
      </c>
      <c r="E24" s="1019">
        <f>SUM(E21:E23)</f>
        <v>0</v>
      </c>
      <c r="F24" s="1019">
        <f>SUM(F21:F23)</f>
        <v>0</v>
      </c>
      <c r="G24" s="1019">
        <f>SUM(G21:G23)</f>
        <v>0</v>
      </c>
      <c r="H24" s="1014"/>
    </row>
    <row r="25" spans="1:8">
      <c r="A25" s="695"/>
      <c r="B25" s="95"/>
      <c r="C25" s="95"/>
      <c r="D25" s="95"/>
      <c r="E25" s="95"/>
      <c r="F25" s="95"/>
      <c r="G25" s="95"/>
      <c r="H25" s="1014"/>
    </row>
    <row r="26" spans="1:8">
      <c r="A26" s="695"/>
      <c r="B26" s="95" t="s">
        <v>1987</v>
      </c>
      <c r="C26" s="1020"/>
      <c r="D26" s="1020"/>
      <c r="E26" s="1020"/>
      <c r="F26" s="1020"/>
      <c r="G26" s="1020"/>
      <c r="H26" s="1014"/>
    </row>
    <row r="27" spans="1:8">
      <c r="A27" s="695"/>
      <c r="B27" s="95" t="s">
        <v>2812</v>
      </c>
      <c r="C27" s="1020">
        <v>0</v>
      </c>
      <c r="D27" s="1020">
        <v>0</v>
      </c>
      <c r="E27" s="1020">
        <v>0</v>
      </c>
      <c r="F27" s="1020">
        <v>0</v>
      </c>
      <c r="G27" s="1020">
        <v>0</v>
      </c>
      <c r="H27" s="1014"/>
    </row>
    <row r="28" spans="1:8">
      <c r="A28" s="695"/>
      <c r="B28" s="95"/>
      <c r="C28" s="95"/>
      <c r="D28" s="95"/>
      <c r="E28" s="95"/>
      <c r="F28" s="95"/>
      <c r="G28" s="95"/>
      <c r="H28" s="1014"/>
    </row>
    <row r="29" spans="1:8">
      <c r="A29" s="1015">
        <v>389</v>
      </c>
      <c r="B29" s="929" t="s">
        <v>2813</v>
      </c>
      <c r="C29" s="1017" t="s">
        <v>1508</v>
      </c>
      <c r="D29" s="1017"/>
      <c r="E29" s="1017"/>
      <c r="F29" s="1017"/>
      <c r="G29" s="1017">
        <f t="shared" ref="G29:G38" si="0">SUM(B29:E29)</f>
        <v>0</v>
      </c>
      <c r="H29" s="1014"/>
    </row>
    <row r="30" spans="1:8">
      <c r="A30" s="1015">
        <v>390</v>
      </c>
      <c r="B30" s="929" t="s">
        <v>2814</v>
      </c>
      <c r="C30" s="1017"/>
      <c r="D30" s="1017"/>
      <c r="E30" s="1017"/>
      <c r="F30" s="1017"/>
      <c r="G30" s="1017">
        <f t="shared" si="0"/>
        <v>0</v>
      </c>
      <c r="H30" s="1014"/>
    </row>
    <row r="31" spans="1:8">
      <c r="A31" s="934">
        <v>391</v>
      </c>
      <c r="B31" s="929" t="s">
        <v>2815</v>
      </c>
      <c r="C31" s="1017"/>
      <c r="D31" s="1017"/>
      <c r="E31" s="1017"/>
      <c r="F31" s="1017"/>
      <c r="G31" s="1017">
        <f t="shared" si="0"/>
        <v>0</v>
      </c>
      <c r="H31" s="1014"/>
    </row>
    <row r="32" spans="1:8">
      <c r="A32" s="934">
        <v>392</v>
      </c>
      <c r="B32" s="929" t="s">
        <v>2816</v>
      </c>
      <c r="C32" s="1017"/>
      <c r="D32" s="1017"/>
      <c r="E32" s="1017"/>
      <c r="F32" s="1017"/>
      <c r="G32" s="1017">
        <f t="shared" si="0"/>
        <v>0</v>
      </c>
      <c r="H32" s="1014"/>
    </row>
    <row r="33" spans="1:8">
      <c r="A33" s="934">
        <v>393</v>
      </c>
      <c r="B33" s="929" t="s">
        <v>2817</v>
      </c>
      <c r="C33" s="1017"/>
      <c r="D33" s="1017"/>
      <c r="E33" s="1017"/>
      <c r="F33" s="1017"/>
      <c r="G33" s="1017">
        <f t="shared" si="0"/>
        <v>0</v>
      </c>
      <c r="H33" s="1014"/>
    </row>
    <row r="34" spans="1:8">
      <c r="A34" s="934">
        <v>394</v>
      </c>
      <c r="B34" s="929" t="s">
        <v>2818</v>
      </c>
      <c r="C34" s="1017"/>
      <c r="D34" s="1017"/>
      <c r="E34" s="1017"/>
      <c r="F34" s="1017"/>
      <c r="G34" s="1017">
        <f t="shared" si="0"/>
        <v>0</v>
      </c>
      <c r="H34" s="1014"/>
    </row>
    <row r="35" spans="1:8">
      <c r="A35" s="934">
        <v>395</v>
      </c>
      <c r="B35" s="929" t="s">
        <v>2819</v>
      </c>
      <c r="C35" s="1017"/>
      <c r="D35" s="1017"/>
      <c r="E35" s="1017"/>
      <c r="F35" s="1017"/>
      <c r="G35" s="1017">
        <f t="shared" si="0"/>
        <v>0</v>
      </c>
      <c r="H35" s="1014"/>
    </row>
    <row r="36" spans="1:8">
      <c r="A36" s="934">
        <v>396</v>
      </c>
      <c r="B36" s="929" t="s">
        <v>2820</v>
      </c>
      <c r="C36" s="1017"/>
      <c r="D36" s="1017"/>
      <c r="E36" s="1017"/>
      <c r="F36" s="1017"/>
      <c r="G36" s="1017">
        <f t="shared" si="0"/>
        <v>0</v>
      </c>
      <c r="H36" s="1014"/>
    </row>
    <row r="37" spans="1:8">
      <c r="A37" s="934">
        <v>397</v>
      </c>
      <c r="B37" s="929" t="s">
        <v>2269</v>
      </c>
      <c r="C37" s="1017"/>
      <c r="D37" s="1017"/>
      <c r="E37" s="1017"/>
      <c r="F37" s="1017"/>
      <c r="G37" s="1017">
        <f t="shared" si="0"/>
        <v>0</v>
      </c>
      <c r="H37" s="1014"/>
    </row>
    <row r="38" spans="1:8">
      <c r="A38" s="934">
        <v>398</v>
      </c>
      <c r="B38" s="929" t="s">
        <v>2821</v>
      </c>
      <c r="C38" s="1017"/>
      <c r="D38" s="1017"/>
      <c r="E38" s="1017"/>
      <c r="F38" s="1017"/>
      <c r="G38" s="1017">
        <f t="shared" si="0"/>
        <v>0</v>
      </c>
      <c r="H38" s="1014"/>
    </row>
    <row r="39" spans="1:8">
      <c r="A39" s="934">
        <v>399</v>
      </c>
      <c r="B39" s="929" t="s">
        <v>2822</v>
      </c>
      <c r="C39" s="1018"/>
      <c r="D39" s="1018"/>
      <c r="E39" s="1018"/>
      <c r="F39" s="1018"/>
      <c r="G39" s="1018"/>
      <c r="H39" s="1014"/>
    </row>
    <row r="40" spans="1:8">
      <c r="A40" s="934"/>
      <c r="B40" s="95" t="s">
        <v>2823</v>
      </c>
      <c r="C40" s="1019">
        <f>SUM(C29:C38)</f>
        <v>0</v>
      </c>
      <c r="D40" s="1019">
        <f>SUM(D29:D38)</f>
        <v>0</v>
      </c>
      <c r="E40" s="1019">
        <f>SUM(E29:E38)</f>
        <v>0</v>
      </c>
      <c r="F40" s="1019">
        <f>SUM(F29:F38)</f>
        <v>0</v>
      </c>
      <c r="G40" s="1019">
        <f>SUM(G29:G38)</f>
        <v>0</v>
      </c>
      <c r="H40" s="1014"/>
    </row>
    <row r="41" spans="1:8">
      <c r="A41" s="695"/>
      <c r="B41" s="95"/>
      <c r="C41" s="1017"/>
      <c r="D41" s="1017"/>
      <c r="E41" s="1017"/>
      <c r="F41" s="1017"/>
      <c r="G41" s="1017"/>
      <c r="H41" s="1014"/>
    </row>
    <row r="42" spans="1:8" ht="15.75" thickBot="1">
      <c r="A42" s="934"/>
      <c r="B42" s="95" t="s">
        <v>2824</v>
      </c>
      <c r="C42" s="1021">
        <f>(C24+C40)</f>
        <v>0</v>
      </c>
      <c r="D42" s="1021">
        <f>(D24+D40)</f>
        <v>0</v>
      </c>
      <c r="E42" s="1021">
        <f>(E24+E40)</f>
        <v>0</v>
      </c>
      <c r="F42" s="1021">
        <f>(F24+F40)</f>
        <v>0</v>
      </c>
      <c r="G42" s="1021">
        <f>(G24+G40)</f>
        <v>0</v>
      </c>
      <c r="H42" s="1014"/>
    </row>
    <row r="43" spans="1:8" ht="15.75" thickTop="1">
      <c r="A43" s="934"/>
      <c r="B43" s="929"/>
      <c r="C43" s="929"/>
      <c r="D43" s="929"/>
      <c r="E43" s="929"/>
      <c r="F43" s="929"/>
      <c r="G43" s="929"/>
      <c r="H43" s="1014"/>
    </row>
    <row r="44" spans="1:8">
      <c r="A44" s="1022"/>
      <c r="B44" s="95"/>
      <c r="C44" s="95"/>
      <c r="D44" s="95"/>
      <c r="E44" s="95"/>
      <c r="F44" s="95"/>
      <c r="G44" s="95"/>
      <c r="H44" s="1014"/>
    </row>
    <row r="45" spans="1:8">
      <c r="A45" s="1022"/>
      <c r="B45" s="994"/>
      <c r="C45" s="994"/>
      <c r="D45" s="994"/>
      <c r="E45" s="994"/>
      <c r="F45" s="994"/>
      <c r="G45" s="994"/>
      <c r="H45" s="1014"/>
    </row>
    <row r="46" spans="1:8">
      <c r="A46" s="1022"/>
      <c r="B46" s="994"/>
      <c r="C46" s="994"/>
      <c r="D46" s="994"/>
      <c r="E46" s="994"/>
      <c r="F46" s="994"/>
      <c r="G46" s="994"/>
      <c r="H46" s="1014"/>
    </row>
    <row r="47" spans="1:8">
      <c r="A47" s="1022"/>
      <c r="B47" s="994"/>
      <c r="C47" s="994"/>
      <c r="D47" s="994"/>
      <c r="E47" s="994"/>
      <c r="F47" s="994"/>
      <c r="G47" s="994"/>
      <c r="H47" s="1014"/>
    </row>
    <row r="48" spans="1:8">
      <c r="A48" s="1022"/>
      <c r="B48" s="994"/>
      <c r="C48" s="994"/>
      <c r="D48" s="994"/>
      <c r="E48" s="994"/>
      <c r="F48" s="994"/>
      <c r="G48" s="994"/>
      <c r="H48" s="1014"/>
    </row>
    <row r="49" spans="1:8" ht="15.75">
      <c r="A49" s="1022"/>
      <c r="B49" s="1023" t="s">
        <v>2825</v>
      </c>
      <c r="C49" s="1024"/>
      <c r="D49" s="1024"/>
      <c r="E49" s="1024"/>
      <c r="F49" s="789"/>
      <c r="G49" s="789"/>
      <c r="H49" s="1014"/>
    </row>
    <row r="50" spans="1:8">
      <c r="A50" s="1022"/>
      <c r="B50" s="994"/>
      <c r="C50" s="994"/>
      <c r="D50" s="994"/>
      <c r="E50" s="994"/>
      <c r="F50" s="994"/>
      <c r="G50" s="994"/>
      <c r="H50" s="1014"/>
    </row>
    <row r="51" spans="1:8">
      <c r="A51" s="1022"/>
      <c r="B51" s="994"/>
      <c r="C51" s="994"/>
      <c r="D51" s="994"/>
      <c r="E51" s="994"/>
      <c r="F51" s="994"/>
      <c r="G51" s="994"/>
      <c r="H51" s="1014"/>
    </row>
    <row r="52" spans="1:8">
      <c r="A52" s="1022"/>
      <c r="B52" s="994"/>
      <c r="C52" s="994"/>
      <c r="D52" s="994"/>
      <c r="E52" s="994"/>
      <c r="F52" s="994"/>
      <c r="G52" s="994"/>
      <c r="H52" s="1014"/>
    </row>
    <row r="53" spans="1:8">
      <c r="A53" s="1022"/>
      <c r="B53" s="994"/>
      <c r="C53" s="994"/>
      <c r="D53" s="994"/>
      <c r="E53" s="994"/>
      <c r="F53" s="994"/>
      <c r="G53" s="994"/>
      <c r="H53" s="1014"/>
    </row>
    <row r="54" spans="1:8">
      <c r="A54" s="1022"/>
      <c r="B54" s="994"/>
      <c r="C54" s="994"/>
      <c r="D54" s="994"/>
      <c r="E54" s="994"/>
      <c r="F54" s="994"/>
      <c r="G54" s="994"/>
      <c r="H54" s="1014"/>
    </row>
    <row r="55" spans="1:8">
      <c r="A55" s="1022"/>
      <c r="B55" s="994"/>
      <c r="C55" s="994"/>
      <c r="D55" s="994"/>
      <c r="E55" s="994"/>
      <c r="F55" s="994"/>
      <c r="G55" s="994"/>
      <c r="H55" s="1014"/>
    </row>
    <row r="56" spans="1:8">
      <c r="A56" s="1022"/>
      <c r="B56" s="994"/>
      <c r="C56" s="994"/>
      <c r="D56" s="994"/>
      <c r="E56" s="994"/>
      <c r="F56" s="994"/>
      <c r="G56" s="994"/>
      <c r="H56" s="1014"/>
    </row>
    <row r="57" spans="1:8">
      <c r="A57" s="1022"/>
      <c r="B57" s="994"/>
      <c r="C57" s="994"/>
      <c r="D57" s="994"/>
      <c r="E57" s="994"/>
      <c r="F57" s="994"/>
      <c r="G57" s="994"/>
      <c r="H57" s="1014"/>
    </row>
    <row r="58" spans="1:8">
      <c r="A58" s="1022"/>
      <c r="B58" s="994"/>
      <c r="C58" s="994"/>
      <c r="D58" s="994"/>
      <c r="E58" s="994"/>
      <c r="F58" s="994"/>
      <c r="G58" s="994"/>
      <c r="H58" s="1014"/>
    </row>
    <row r="59" spans="1:8">
      <c r="A59" s="1022"/>
      <c r="B59" s="994"/>
      <c r="C59" s="994"/>
      <c r="D59" s="994"/>
      <c r="E59" s="994"/>
      <c r="F59" s="994"/>
      <c r="G59" s="994"/>
      <c r="H59" s="1014"/>
    </row>
    <row r="60" spans="1:8" ht="15.75" thickBot="1">
      <c r="A60" s="997"/>
      <c r="B60" s="998"/>
      <c r="C60" s="998"/>
      <c r="D60" s="998"/>
      <c r="E60" s="998"/>
      <c r="F60" s="998"/>
      <c r="G60" s="998"/>
      <c r="H60" s="1025"/>
    </row>
    <row r="61" spans="1:8" ht="15.75">
      <c r="A61" s="763" t="s">
        <v>2826</v>
      </c>
      <c r="B61" s="95"/>
      <c r="C61" s="95"/>
      <c r="D61" s="95"/>
      <c r="E61" s="95"/>
      <c r="F61" s="95"/>
      <c r="G61" s="95"/>
      <c r="H61" s="1026" t="s">
        <v>1509</v>
      </c>
    </row>
    <row r="62" spans="1:8">
      <c r="A62" s="789" t="s">
        <v>2827</v>
      </c>
      <c r="B62" s="789"/>
      <c r="C62" s="789"/>
      <c r="D62" s="789"/>
      <c r="E62" s="789"/>
      <c r="F62" s="789"/>
      <c r="G62" s="789"/>
      <c r="H62" s="789"/>
    </row>
    <row r="66" spans="1:8" ht="15.75" thickBot="1"/>
    <row r="67" spans="1:8">
      <c r="A67" s="922" t="s">
        <v>446</v>
      </c>
      <c r="B67" s="923"/>
      <c r="C67" s="923"/>
      <c r="D67" s="990" t="s">
        <v>429</v>
      </c>
      <c r="E67" s="923"/>
      <c r="F67" s="991" t="s">
        <v>448</v>
      </c>
      <c r="G67" s="992" t="s">
        <v>449</v>
      </c>
      <c r="H67" s="993"/>
    </row>
    <row r="68" spans="1:8">
      <c r="A68" s="695" t="str">
        <f>'Data Sheet'!$C$25</f>
        <v xml:space="preserve">KeySpan Gas East Corp./D/B/A National Grid </v>
      </c>
      <c r="B68" s="994"/>
      <c r="C68" s="994"/>
      <c r="D68" s="934" t="s">
        <v>376</v>
      </c>
      <c r="E68" s="994"/>
      <c r="F68" s="90" t="s">
        <v>450</v>
      </c>
      <c r="G68" s="995"/>
      <c r="H68" s="996"/>
    </row>
    <row r="69" spans="1:8" ht="15.75" thickBot="1">
      <c r="A69" s="997"/>
      <c r="B69" s="998"/>
      <c r="C69" s="998"/>
      <c r="D69" s="999" t="s">
        <v>3359</v>
      </c>
      <c r="E69" s="998"/>
      <c r="F69" s="1000" t="str">
        <f>'Data Sheet'!$C$40</f>
        <v>September 30, 2014</v>
      </c>
      <c r="G69" s="1001" t="str">
        <f>'Data Sheet'!$C$38</f>
        <v>December 31, 2013</v>
      </c>
      <c r="H69" s="1002"/>
    </row>
    <row r="70" spans="1:8" ht="16.5" thickBot="1">
      <c r="A70" s="742" t="s">
        <v>2828</v>
      </c>
      <c r="B70" s="743"/>
      <c r="C70" s="743"/>
      <c r="D70" s="743"/>
      <c r="E70" s="743"/>
      <c r="F70" s="1003"/>
      <c r="G70" s="1003"/>
      <c r="H70" s="1004"/>
    </row>
    <row r="71" spans="1:8" ht="15.75">
      <c r="A71" s="787"/>
      <c r="B71" s="788"/>
      <c r="C71" s="788"/>
      <c r="D71" s="788"/>
      <c r="E71" s="788"/>
      <c r="F71" s="789"/>
      <c r="G71" s="789"/>
      <c r="H71" s="993"/>
    </row>
    <row r="72" spans="1:8" ht="15.75">
      <c r="A72" s="1027"/>
      <c r="B72" s="1023" t="s">
        <v>2829</v>
      </c>
      <c r="C72" s="1024"/>
      <c r="D72" s="1024"/>
      <c r="E72" s="1024"/>
      <c r="F72" s="789"/>
      <c r="G72" s="789"/>
      <c r="H72" s="791"/>
    </row>
    <row r="73" spans="1:8">
      <c r="A73" s="1027"/>
      <c r="B73" s="994"/>
      <c r="C73" s="994"/>
      <c r="D73" s="994"/>
      <c r="E73" s="994"/>
      <c r="F73" s="95"/>
      <c r="G73" s="95"/>
      <c r="H73" s="791"/>
    </row>
    <row r="74" spans="1:8">
      <c r="A74" s="1027"/>
      <c r="B74" s="1028" t="s">
        <v>2830</v>
      </c>
      <c r="C74" s="95"/>
      <c r="D74" s="95"/>
      <c r="E74" s="95"/>
      <c r="F74" s="1029"/>
      <c r="G74" s="95"/>
      <c r="H74" s="791"/>
    </row>
    <row r="75" spans="1:8">
      <c r="A75" s="1027"/>
      <c r="B75" s="1028" t="s">
        <v>2856</v>
      </c>
      <c r="C75" s="95"/>
      <c r="D75" s="95"/>
      <c r="E75" s="994"/>
      <c r="F75" s="95"/>
      <c r="G75" s="95"/>
      <c r="H75" s="791"/>
    </row>
    <row r="76" spans="1:8">
      <c r="A76" s="1027"/>
      <c r="B76" s="1028" t="s">
        <v>2857</v>
      </c>
      <c r="C76" s="95"/>
      <c r="D76" s="95"/>
      <c r="E76" s="1030"/>
      <c r="F76" s="95"/>
      <c r="G76" s="95"/>
      <c r="H76" s="791"/>
    </row>
    <row r="77" spans="1:8">
      <c r="A77" s="1027"/>
      <c r="B77" s="1028" t="s">
        <v>2858</v>
      </c>
      <c r="C77" s="95"/>
      <c r="D77" s="95"/>
      <c r="E77" s="1030"/>
      <c r="F77" s="95"/>
      <c r="G77" s="95"/>
      <c r="H77" s="791"/>
    </row>
    <row r="78" spans="1:8">
      <c r="A78" s="1027"/>
      <c r="B78" s="1028" t="s">
        <v>2859</v>
      </c>
      <c r="C78" s="95"/>
      <c r="D78" s="95"/>
      <c r="E78" s="1030"/>
      <c r="F78" s="95"/>
      <c r="G78" s="95"/>
      <c r="H78" s="791"/>
    </row>
    <row r="79" spans="1:8">
      <c r="A79" s="1027"/>
      <c r="B79" s="1028" t="s">
        <v>4591</v>
      </c>
      <c r="C79" s="95"/>
      <c r="D79" s="95"/>
      <c r="E79" s="1030"/>
      <c r="F79" s="95"/>
      <c r="G79" s="95"/>
      <c r="H79" s="791"/>
    </row>
    <row r="80" spans="1:8">
      <c r="A80" s="1027"/>
      <c r="B80" s="1028" t="s">
        <v>4592</v>
      </c>
      <c r="C80" s="95"/>
      <c r="D80" s="95"/>
      <c r="E80" s="1031"/>
      <c r="F80" s="95"/>
      <c r="G80" s="95"/>
      <c r="H80" s="791"/>
    </row>
    <row r="81" spans="1:8">
      <c r="A81" s="1027"/>
      <c r="B81" s="1028"/>
      <c r="C81" s="95"/>
      <c r="D81" s="95"/>
      <c r="E81" s="994"/>
      <c r="F81" s="95"/>
      <c r="G81" s="95"/>
      <c r="H81" s="791"/>
    </row>
    <row r="82" spans="1:8">
      <c r="A82" s="1027"/>
      <c r="B82" s="1028" t="s">
        <v>4593</v>
      </c>
      <c r="C82" s="95"/>
      <c r="D82" s="95"/>
      <c r="E82" s="1031">
        <f>SUM(E76:E80)</f>
        <v>0</v>
      </c>
      <c r="F82" s="95"/>
      <c r="G82" s="95"/>
      <c r="H82" s="791"/>
    </row>
    <row r="83" spans="1:8">
      <c r="A83" s="1022"/>
      <c r="B83" s="1028"/>
      <c r="C83" s="95"/>
      <c r="D83" s="95"/>
      <c r="E83" s="994"/>
      <c r="F83" s="95"/>
      <c r="G83" s="95"/>
      <c r="H83" s="791"/>
    </row>
    <row r="84" spans="1:8">
      <c r="A84" s="1022"/>
      <c r="B84" s="1028" t="s">
        <v>134</v>
      </c>
      <c r="C84" s="95"/>
      <c r="D84" s="95"/>
      <c r="E84" s="994"/>
      <c r="F84" s="95"/>
      <c r="G84" s="95"/>
      <c r="H84" s="791"/>
    </row>
    <row r="85" spans="1:8">
      <c r="A85" s="1022"/>
      <c r="B85" s="1028" t="s">
        <v>135</v>
      </c>
      <c r="C85" s="95"/>
      <c r="D85" s="95"/>
      <c r="E85" s="1030"/>
      <c r="F85" s="95"/>
      <c r="G85" s="95"/>
      <c r="H85" s="791"/>
    </row>
    <row r="86" spans="1:8">
      <c r="A86" s="1022"/>
      <c r="B86" s="1028" t="s">
        <v>136</v>
      </c>
      <c r="C86" s="95"/>
      <c r="D86" s="95"/>
      <c r="E86" s="93"/>
      <c r="F86" s="95"/>
      <c r="G86" s="95"/>
      <c r="H86" s="791"/>
    </row>
    <row r="87" spans="1:8">
      <c r="A87" s="1022"/>
      <c r="B87" s="1028" t="s">
        <v>137</v>
      </c>
      <c r="C87" s="95"/>
      <c r="D87" s="95"/>
      <c r="E87" s="1031"/>
      <c r="F87" s="95"/>
      <c r="G87" s="95"/>
      <c r="H87" s="791"/>
    </row>
    <row r="88" spans="1:8">
      <c r="A88" s="1022"/>
      <c r="B88" s="1028"/>
      <c r="C88" s="95"/>
      <c r="D88" s="95"/>
      <c r="E88" s="1030"/>
      <c r="F88" s="95"/>
      <c r="G88" s="95"/>
      <c r="H88" s="791"/>
    </row>
    <row r="89" spans="1:8">
      <c r="A89" s="1022"/>
      <c r="B89" s="1028" t="s">
        <v>4594</v>
      </c>
      <c r="C89" s="95"/>
      <c r="D89" s="95"/>
      <c r="E89" s="1019">
        <f>SUM(E85:E87)</f>
        <v>0</v>
      </c>
      <c r="F89" s="95"/>
      <c r="G89" s="95"/>
      <c r="H89" s="791"/>
    </row>
    <row r="90" spans="1:8">
      <c r="A90" s="1022"/>
      <c r="B90" s="1028"/>
      <c r="C90" s="95"/>
      <c r="D90" s="95"/>
      <c r="E90" s="93"/>
      <c r="F90" s="95"/>
      <c r="G90" s="95"/>
      <c r="H90" s="791"/>
    </row>
    <row r="91" spans="1:8">
      <c r="A91" s="1022"/>
      <c r="B91" s="1028" t="s">
        <v>4595</v>
      </c>
      <c r="C91" s="95"/>
      <c r="D91" s="95"/>
      <c r="E91" s="93"/>
      <c r="F91" s="95"/>
      <c r="G91" s="95"/>
      <c r="H91" s="791"/>
    </row>
    <row r="92" spans="1:8">
      <c r="A92" s="1022"/>
      <c r="B92" s="1028" t="s">
        <v>4596</v>
      </c>
      <c r="C92" s="95"/>
      <c r="D92" s="95"/>
      <c r="E92" s="1030"/>
      <c r="F92" s="95"/>
      <c r="G92" s="95"/>
      <c r="H92" s="791"/>
    </row>
    <row r="93" spans="1:8">
      <c r="A93" s="1022"/>
      <c r="B93" s="1028" t="s">
        <v>4597</v>
      </c>
      <c r="C93" s="95"/>
      <c r="D93" s="95"/>
      <c r="E93" s="1030"/>
      <c r="F93" s="95"/>
      <c r="G93" s="95"/>
      <c r="H93" s="791"/>
    </row>
    <row r="94" spans="1:8">
      <c r="A94" s="1022"/>
      <c r="B94" s="1028" t="s">
        <v>4598</v>
      </c>
      <c r="C94" s="95"/>
      <c r="D94" s="95"/>
      <c r="E94" s="1031"/>
      <c r="F94" s="95"/>
      <c r="G94" s="95"/>
      <c r="H94" s="791"/>
    </row>
    <row r="95" spans="1:8">
      <c r="A95" s="1022"/>
      <c r="B95" s="1028"/>
      <c r="C95" s="95"/>
      <c r="D95" s="95"/>
      <c r="E95" s="994"/>
      <c r="F95" s="95"/>
      <c r="G95" s="95"/>
      <c r="H95" s="791"/>
    </row>
    <row r="96" spans="1:8" ht="15.75" thickBot="1">
      <c r="A96" s="1022"/>
      <c r="B96" s="1028" t="s">
        <v>4599</v>
      </c>
      <c r="C96" s="95"/>
      <c r="D96" s="95"/>
      <c r="E96" s="1032">
        <f>(F74+E82-E89+E92+E93+E94)</f>
        <v>0</v>
      </c>
      <c r="F96" s="95"/>
      <c r="G96" s="95"/>
      <c r="H96" s="791"/>
    </row>
    <row r="97" spans="1:8" ht="15.75" thickTop="1">
      <c r="A97" s="1022"/>
      <c r="B97" s="994"/>
      <c r="C97" s="95"/>
      <c r="D97" s="994"/>
      <c r="E97" s="95"/>
      <c r="F97" s="95"/>
      <c r="G97" s="95"/>
      <c r="H97" s="791"/>
    </row>
    <row r="98" spans="1:8">
      <c r="A98" s="1022"/>
      <c r="B98" s="95"/>
      <c r="C98" s="95"/>
      <c r="D98" s="95"/>
      <c r="E98" s="95"/>
      <c r="F98" s="95"/>
      <c r="G98" s="95"/>
      <c r="H98" s="791"/>
    </row>
    <row r="99" spans="1:8" ht="15.75">
      <c r="A99" s="1022"/>
      <c r="B99" s="1023" t="s">
        <v>4600</v>
      </c>
      <c r="C99" s="1024"/>
      <c r="D99" s="1024"/>
      <c r="E99" s="1024"/>
      <c r="F99" s="789"/>
      <c r="G99" s="789"/>
      <c r="H99" s="791"/>
    </row>
    <row r="100" spans="1:8">
      <c r="A100" s="1022"/>
      <c r="B100" s="994"/>
      <c r="C100" s="994"/>
      <c r="D100" s="994"/>
      <c r="E100" s="994"/>
      <c r="F100" s="95"/>
      <c r="G100" s="95"/>
      <c r="H100" s="791"/>
    </row>
    <row r="101" spans="1:8">
      <c r="A101" s="1022"/>
      <c r="B101" s="994"/>
      <c r="C101" s="994"/>
      <c r="D101" s="994"/>
      <c r="E101" s="994"/>
      <c r="F101" s="95"/>
      <c r="G101" s="95"/>
      <c r="H101" s="791"/>
    </row>
    <row r="102" spans="1:8">
      <c r="A102" s="1022"/>
      <c r="B102" s="994"/>
      <c r="C102" s="994"/>
      <c r="D102" s="994"/>
      <c r="E102" s="994"/>
      <c r="F102" s="95"/>
      <c r="G102" s="95"/>
      <c r="H102" s="791"/>
    </row>
    <row r="103" spans="1:8">
      <c r="A103" s="1022"/>
      <c r="B103" s="994"/>
      <c r="C103" s="994"/>
      <c r="D103" s="994"/>
      <c r="E103" s="994"/>
      <c r="F103" s="95"/>
      <c r="G103" s="95"/>
      <c r="H103" s="791"/>
    </row>
    <row r="104" spans="1:8">
      <c r="A104" s="1022"/>
      <c r="B104" s="994"/>
      <c r="C104" s="994"/>
      <c r="D104" s="994"/>
      <c r="E104" s="994"/>
      <c r="F104" s="95"/>
      <c r="G104" s="95"/>
      <c r="H104" s="791"/>
    </row>
    <row r="105" spans="1:8">
      <c r="A105" s="1022"/>
      <c r="B105" s="95"/>
      <c r="C105" s="994"/>
      <c r="D105" s="994"/>
      <c r="E105" s="994"/>
      <c r="F105" s="95"/>
      <c r="G105" s="95"/>
      <c r="H105" s="791"/>
    </row>
    <row r="106" spans="1:8">
      <c r="A106" s="1022"/>
      <c r="B106" s="994"/>
      <c r="C106" s="994"/>
      <c r="D106" s="994"/>
      <c r="E106" s="994"/>
      <c r="F106" s="95"/>
      <c r="G106" s="95"/>
      <c r="H106" s="791"/>
    </row>
    <row r="107" spans="1:8">
      <c r="A107" s="1022"/>
      <c r="B107" s="994"/>
      <c r="C107" s="994"/>
      <c r="D107" s="994"/>
      <c r="E107" s="994"/>
      <c r="F107" s="95"/>
      <c r="G107" s="95"/>
      <c r="H107" s="791"/>
    </row>
    <row r="108" spans="1:8">
      <c r="A108" s="1022"/>
      <c r="B108" s="95"/>
      <c r="C108" s="994"/>
      <c r="D108" s="994"/>
      <c r="E108" s="994"/>
      <c r="F108" s="95"/>
      <c r="G108" s="95"/>
      <c r="H108" s="791"/>
    </row>
    <row r="109" spans="1:8">
      <c r="A109" s="1022"/>
      <c r="B109" s="95"/>
      <c r="C109" s="994"/>
      <c r="D109" s="994"/>
      <c r="E109" s="994"/>
      <c r="F109" s="95"/>
      <c r="G109" s="95"/>
      <c r="H109" s="791"/>
    </row>
    <row r="110" spans="1:8">
      <c r="A110" s="1022"/>
      <c r="B110" s="95"/>
      <c r="C110" s="994"/>
      <c r="D110" s="994"/>
      <c r="E110" s="994"/>
      <c r="F110" s="95"/>
      <c r="G110" s="95"/>
      <c r="H110" s="791"/>
    </row>
    <row r="111" spans="1:8">
      <c r="A111" s="1022"/>
      <c r="B111" s="95"/>
      <c r="C111" s="994"/>
      <c r="D111" s="994"/>
      <c r="E111" s="994"/>
      <c r="F111" s="95"/>
      <c r="G111" s="95"/>
      <c r="H111" s="791"/>
    </row>
    <row r="112" spans="1:8">
      <c r="A112" s="1022"/>
      <c r="B112" s="95"/>
      <c r="C112" s="994"/>
      <c r="D112" s="994"/>
      <c r="E112" s="994"/>
      <c r="F112" s="95"/>
      <c r="G112" s="95"/>
      <c r="H112" s="791"/>
    </row>
    <row r="113" spans="1:8">
      <c r="A113" s="1022"/>
      <c r="B113" s="95"/>
      <c r="C113" s="994"/>
      <c r="D113" s="994"/>
      <c r="E113" s="994"/>
      <c r="F113" s="95"/>
      <c r="G113" s="95"/>
      <c r="H113" s="791"/>
    </row>
    <row r="114" spans="1:8">
      <c r="A114" s="1022"/>
      <c r="B114" s="95"/>
      <c r="C114" s="994"/>
      <c r="D114" s="994"/>
      <c r="E114" s="994"/>
      <c r="F114" s="95"/>
      <c r="G114" s="95"/>
      <c r="H114" s="791"/>
    </row>
    <row r="115" spans="1:8">
      <c r="A115" s="1022"/>
      <c r="B115" s="95"/>
      <c r="C115" s="994"/>
      <c r="D115" s="994"/>
      <c r="E115" s="994"/>
      <c r="F115" s="95"/>
      <c r="G115" s="95"/>
      <c r="H115" s="791"/>
    </row>
    <row r="116" spans="1:8">
      <c r="A116" s="1022"/>
      <c r="B116" s="95"/>
      <c r="C116" s="994"/>
      <c r="D116" s="994"/>
      <c r="E116" s="994"/>
      <c r="F116" s="95"/>
      <c r="G116" s="95"/>
      <c r="H116" s="791"/>
    </row>
    <row r="117" spans="1:8">
      <c r="A117" s="1022"/>
      <c r="B117" s="95"/>
      <c r="C117" s="994"/>
      <c r="D117" s="994"/>
      <c r="E117" s="994"/>
      <c r="F117" s="95"/>
      <c r="G117" s="95"/>
      <c r="H117" s="791"/>
    </row>
    <row r="118" spans="1:8">
      <c r="A118" s="1022"/>
      <c r="B118" s="95"/>
      <c r="C118" s="994"/>
      <c r="D118" s="994"/>
      <c r="E118" s="994"/>
      <c r="F118" s="95"/>
      <c r="G118" s="95"/>
      <c r="H118" s="791"/>
    </row>
    <row r="119" spans="1:8">
      <c r="A119" s="1022"/>
      <c r="B119" s="95"/>
      <c r="C119" s="994"/>
      <c r="D119" s="994"/>
      <c r="E119" s="994"/>
      <c r="F119" s="95"/>
      <c r="G119" s="95"/>
      <c r="H119" s="791"/>
    </row>
    <row r="120" spans="1:8">
      <c r="A120" s="1022"/>
      <c r="B120" s="95"/>
      <c r="C120" s="994"/>
      <c r="D120" s="994"/>
      <c r="E120" s="994"/>
      <c r="F120" s="95"/>
      <c r="G120" s="95"/>
      <c r="H120" s="791"/>
    </row>
    <row r="121" spans="1:8">
      <c r="A121" s="1022"/>
      <c r="B121" s="95"/>
      <c r="C121" s="994"/>
      <c r="D121" s="994"/>
      <c r="E121" s="994"/>
      <c r="F121" s="95"/>
      <c r="G121" s="95"/>
      <c r="H121" s="791"/>
    </row>
    <row r="122" spans="1:8">
      <c r="A122" s="1022"/>
      <c r="B122" s="95"/>
      <c r="C122" s="994"/>
      <c r="D122" s="994"/>
      <c r="E122" s="994"/>
      <c r="F122" s="95"/>
      <c r="G122" s="95"/>
      <c r="H122" s="791"/>
    </row>
    <row r="123" spans="1:8">
      <c r="A123" s="1022"/>
      <c r="B123" s="95"/>
      <c r="C123" s="994"/>
      <c r="D123" s="994"/>
      <c r="E123" s="994"/>
      <c r="F123" s="95"/>
      <c r="G123" s="95"/>
      <c r="H123" s="791"/>
    </row>
    <row r="124" spans="1:8">
      <c r="A124" s="1022"/>
      <c r="B124" s="95"/>
      <c r="C124" s="994"/>
      <c r="D124" s="994"/>
      <c r="E124" s="994"/>
      <c r="F124" s="95"/>
      <c r="G124" s="95"/>
      <c r="H124" s="791"/>
    </row>
    <row r="125" spans="1:8">
      <c r="A125" s="1022"/>
      <c r="B125" s="95"/>
      <c r="C125" s="994"/>
      <c r="D125" s="994"/>
      <c r="E125" s="994"/>
      <c r="F125" s="95"/>
      <c r="G125" s="95"/>
      <c r="H125" s="791"/>
    </row>
    <row r="126" spans="1:8">
      <c r="A126" s="1022"/>
      <c r="B126" s="95"/>
      <c r="C126" s="994"/>
      <c r="D126" s="994"/>
      <c r="E126" s="994"/>
      <c r="F126" s="95"/>
      <c r="G126" s="95"/>
      <c r="H126" s="791"/>
    </row>
    <row r="127" spans="1:8" ht="15.75" thickBot="1">
      <c r="A127" s="997"/>
      <c r="B127" s="793"/>
      <c r="C127" s="793"/>
      <c r="D127" s="793"/>
      <c r="E127" s="998"/>
      <c r="F127" s="793"/>
      <c r="G127" s="793"/>
      <c r="H127" s="794"/>
    </row>
    <row r="128" spans="1:8" ht="15.75">
      <c r="A128" s="763" t="s">
        <v>4601</v>
      </c>
      <c r="B128" s="95"/>
      <c r="C128" s="95"/>
      <c r="D128" s="95"/>
      <c r="E128" s="1026"/>
      <c r="F128" s="95"/>
      <c r="G128" s="1026" t="s">
        <v>1509</v>
      </c>
    </row>
    <row r="129" spans="1:8">
      <c r="A129" s="789" t="s">
        <v>4602</v>
      </c>
      <c r="B129" s="789"/>
      <c r="C129" s="789"/>
      <c r="D129" s="789"/>
      <c r="E129" s="789"/>
      <c r="F129" s="789"/>
      <c r="G129" s="789"/>
      <c r="H129" s="789"/>
    </row>
  </sheetData>
  <phoneticPr fontId="0" type="noConversion"/>
  <printOptions horizontalCentered="1" verticalCentered="1"/>
  <pageMargins left="0.25" right="0.25" top="0" bottom="0" header="0.25" footer="0.25"/>
  <pageSetup scale="70" fitToHeight="2" orientation="portrait" horizontalDpi="300" verticalDpi="300" r:id="rId1"/>
  <headerFooter alignWithMargins="0"/>
  <rowBreaks count="1" manualBreakCount="1">
    <brk id="63" max="16383" man="1"/>
  </rowBreaks>
</worksheet>
</file>

<file path=xl/worksheets/sheet65.xml><?xml version="1.0" encoding="utf-8"?>
<worksheet xmlns="http://schemas.openxmlformats.org/spreadsheetml/2006/main" xmlns:r="http://schemas.openxmlformats.org/officeDocument/2006/relationships">
  <sheetPr transitionEvaluation="1" codeName="Sheet65">
    <tabColor rgb="FF00B050"/>
    <pageSetUpPr fitToPage="1"/>
  </sheetPr>
  <dimension ref="A1:H64"/>
  <sheetViews>
    <sheetView defaultGridColor="0" view="pageBreakPreview" colorId="22" zoomScale="60" zoomScaleNormal="85" workbookViewId="0">
      <selection activeCell="M9" sqref="M9"/>
    </sheetView>
  </sheetViews>
  <sheetFormatPr defaultColWidth="9.6640625" defaultRowHeight="15"/>
  <cols>
    <col min="1" max="1" width="4.6640625" style="96" customWidth="1"/>
    <col min="2" max="2" width="14.6640625" style="96" customWidth="1"/>
    <col min="3" max="3" width="21.44140625" style="96" customWidth="1"/>
    <col min="4" max="4" width="16.6640625" style="96" customWidth="1"/>
    <col min="5" max="5" width="4.6640625" style="96" customWidth="1"/>
    <col min="6" max="6" width="17.6640625" style="96" customWidth="1"/>
    <col min="7" max="7" width="17.88671875" style="96" customWidth="1"/>
    <col min="8" max="8" width="17.33203125" style="96" bestFit="1" customWidth="1"/>
    <col min="9" max="16384" width="9.6640625" style="96"/>
  </cols>
  <sheetData>
    <row r="1" spans="1:8">
      <c r="A1" s="922" t="s">
        <v>446</v>
      </c>
      <c r="B1" s="923"/>
      <c r="C1" s="923"/>
      <c r="D1" s="924" t="s">
        <v>429</v>
      </c>
      <c r="E1" s="925"/>
      <c r="F1" s="926"/>
      <c r="G1" s="927" t="s">
        <v>448</v>
      </c>
      <c r="H1" s="928" t="s">
        <v>449</v>
      </c>
    </row>
    <row r="2" spans="1:8">
      <c r="A2" s="695" t="str">
        <f>'Data Sheet'!$C$25</f>
        <v xml:space="preserve">KeySpan Gas East Corp./D/B/A National Grid </v>
      </c>
      <c r="B2" s="929"/>
      <c r="C2" s="929"/>
      <c r="D2" s="930" t="s">
        <v>3358</v>
      </c>
      <c r="E2" s="95"/>
      <c r="F2" s="931"/>
      <c r="G2" s="932" t="s">
        <v>450</v>
      </c>
      <c r="H2" s="933"/>
    </row>
    <row r="3" spans="1:8" ht="15" customHeight="1">
      <c r="A3" s="934"/>
      <c r="B3" s="929"/>
      <c r="C3" s="929"/>
      <c r="D3" s="930" t="s">
        <v>3359</v>
      </c>
      <c r="E3" s="95"/>
      <c r="F3" s="95"/>
      <c r="G3" s="935" t="str">
        <f>'Data Sheet'!$C$40</f>
        <v>September 30, 2014</v>
      </c>
      <c r="H3" s="936" t="str">
        <f>'Data Sheet'!$C$38</f>
        <v>December 31, 2013</v>
      </c>
    </row>
    <row r="4" spans="1:8" ht="15" customHeight="1">
      <c r="A4" s="937" t="s">
        <v>4603</v>
      </c>
      <c r="B4" s="938"/>
      <c r="C4" s="938"/>
      <c r="D4" s="939"/>
      <c r="E4" s="939"/>
      <c r="F4" s="939"/>
      <c r="G4" s="939"/>
      <c r="H4" s="940"/>
    </row>
    <row r="5" spans="1:8">
      <c r="A5" s="941"/>
      <c r="B5" s="891"/>
      <c r="C5" s="891"/>
      <c r="D5" s="942"/>
      <c r="E5" s="942"/>
      <c r="F5" s="942"/>
      <c r="G5" s="942"/>
      <c r="H5" s="943"/>
    </row>
    <row r="6" spans="1:8">
      <c r="A6" s="890" t="s">
        <v>4604</v>
      </c>
      <c r="B6" s="891"/>
      <c r="C6" s="891"/>
      <c r="D6" s="891"/>
      <c r="E6" s="891"/>
      <c r="F6" s="942"/>
      <c r="G6" s="942"/>
      <c r="H6" s="943"/>
    </row>
    <row r="7" spans="1:8">
      <c r="A7" s="890" t="s">
        <v>4605</v>
      </c>
      <c r="B7" s="891"/>
      <c r="C7" s="891"/>
      <c r="D7" s="891"/>
      <c r="E7" s="891"/>
      <c r="F7" s="891"/>
      <c r="G7" s="891"/>
      <c r="H7" s="892"/>
    </row>
    <row r="8" spans="1:8">
      <c r="A8" s="890"/>
      <c r="B8" s="891"/>
      <c r="C8" s="891"/>
      <c r="D8" s="891"/>
      <c r="E8" s="891"/>
      <c r="F8" s="891"/>
      <c r="G8" s="891"/>
      <c r="H8" s="892"/>
    </row>
    <row r="9" spans="1:8">
      <c r="A9" s="944" t="s">
        <v>339</v>
      </c>
      <c r="B9" s="945" t="s">
        <v>2168</v>
      </c>
      <c r="C9" s="946"/>
      <c r="D9" s="947" t="s">
        <v>4313</v>
      </c>
      <c r="E9" s="947" t="s">
        <v>339</v>
      </c>
      <c r="F9" s="947" t="s">
        <v>2168</v>
      </c>
      <c r="G9" s="948"/>
      <c r="H9" s="949" t="s">
        <v>4313</v>
      </c>
    </row>
    <row r="10" spans="1:8">
      <c r="A10" s="950" t="s">
        <v>342</v>
      </c>
      <c r="B10" s="951" t="s">
        <v>2004</v>
      </c>
      <c r="C10" s="952"/>
      <c r="D10" s="953" t="s">
        <v>2005</v>
      </c>
      <c r="E10" s="953" t="s">
        <v>342</v>
      </c>
      <c r="F10" s="953" t="s">
        <v>2004</v>
      </c>
      <c r="G10" s="954"/>
      <c r="H10" s="955" t="s">
        <v>2005</v>
      </c>
    </row>
    <row r="11" spans="1:8">
      <c r="A11" s="950">
        <v>1</v>
      </c>
      <c r="B11" s="951" t="s">
        <v>4606</v>
      </c>
      <c r="C11" s="952"/>
      <c r="D11" s="956"/>
      <c r="E11" s="953">
        <v>21</v>
      </c>
      <c r="F11" s="951" t="s">
        <v>4607</v>
      </c>
      <c r="G11" s="952"/>
      <c r="H11" s="957"/>
    </row>
    <row r="12" spans="1:8">
      <c r="A12" s="950">
        <v>2</v>
      </c>
      <c r="B12" s="958" t="s">
        <v>4608</v>
      </c>
      <c r="C12" s="959"/>
      <c r="D12" s="958"/>
      <c r="E12" s="960">
        <v>22</v>
      </c>
      <c r="F12" s="956" t="s">
        <v>4609</v>
      </c>
      <c r="G12" s="891"/>
      <c r="H12" s="961"/>
    </row>
    <row r="13" spans="1:8">
      <c r="A13" s="950">
        <v>3</v>
      </c>
      <c r="B13" s="958" t="s">
        <v>4610</v>
      </c>
      <c r="C13" s="959"/>
      <c r="D13" s="962"/>
      <c r="E13" s="953"/>
      <c r="F13" s="958" t="s">
        <v>4611</v>
      </c>
      <c r="G13" s="959"/>
      <c r="H13" s="957"/>
    </row>
    <row r="14" spans="1:8">
      <c r="A14" s="950">
        <v>4</v>
      </c>
      <c r="B14" s="958" t="s">
        <v>4612</v>
      </c>
      <c r="C14" s="959"/>
      <c r="D14" s="962"/>
      <c r="E14" s="960">
        <v>23</v>
      </c>
      <c r="F14" s="956" t="s">
        <v>4613</v>
      </c>
      <c r="G14" s="891"/>
      <c r="H14" s="961"/>
    </row>
    <row r="15" spans="1:8">
      <c r="A15" s="950">
        <v>5</v>
      </c>
      <c r="B15" s="958" t="s">
        <v>4614</v>
      </c>
      <c r="C15" s="959"/>
      <c r="D15" s="962"/>
      <c r="E15" s="953"/>
      <c r="F15" s="958" t="s">
        <v>4615</v>
      </c>
      <c r="G15" s="959"/>
      <c r="H15" s="957"/>
    </row>
    <row r="16" spans="1:8">
      <c r="A16" s="950">
        <v>6</v>
      </c>
      <c r="B16" s="958" t="s">
        <v>4616</v>
      </c>
      <c r="C16" s="959"/>
      <c r="D16" s="962"/>
      <c r="E16" s="960">
        <v>24</v>
      </c>
      <c r="F16" s="956" t="s">
        <v>2747</v>
      </c>
      <c r="G16" s="891"/>
      <c r="H16" s="961"/>
    </row>
    <row r="17" spans="1:8">
      <c r="A17" s="950">
        <v>7</v>
      </c>
      <c r="B17" s="958" t="s">
        <v>1971</v>
      </c>
      <c r="C17" s="959"/>
      <c r="D17" s="962"/>
      <c r="E17" s="953"/>
      <c r="F17" s="958" t="s">
        <v>4615</v>
      </c>
      <c r="G17" s="959"/>
      <c r="H17" s="957"/>
    </row>
    <row r="18" spans="1:8">
      <c r="A18" s="950">
        <v>8</v>
      </c>
      <c r="B18" s="958" t="s">
        <v>2748</v>
      </c>
      <c r="C18" s="959"/>
      <c r="D18" s="962"/>
      <c r="E18" s="953">
        <v>25</v>
      </c>
      <c r="F18" s="958" t="s">
        <v>4012</v>
      </c>
      <c r="G18" s="959"/>
      <c r="H18" s="963"/>
    </row>
    <row r="19" spans="1:8">
      <c r="A19" s="964">
        <v>9</v>
      </c>
      <c r="B19" s="956" t="s">
        <v>4013</v>
      </c>
      <c r="C19" s="891"/>
      <c r="D19" s="965"/>
      <c r="E19" s="960">
        <v>26</v>
      </c>
      <c r="F19" s="960" t="s">
        <v>4014</v>
      </c>
      <c r="G19" s="966"/>
      <c r="H19" s="967"/>
    </row>
    <row r="20" spans="1:8">
      <c r="A20" s="950"/>
      <c r="B20" s="958" t="s">
        <v>4015</v>
      </c>
      <c r="C20" s="959"/>
      <c r="D20" s="968">
        <f>SUM(D13:D17)-D18</f>
        <v>0</v>
      </c>
      <c r="E20" s="953"/>
      <c r="F20" s="958" t="s">
        <v>4016</v>
      </c>
      <c r="G20" s="959"/>
      <c r="H20" s="957"/>
    </row>
    <row r="21" spans="1:8">
      <c r="A21" s="950">
        <v>10</v>
      </c>
      <c r="B21" s="958" t="s">
        <v>4017</v>
      </c>
      <c r="C21" s="959"/>
      <c r="D21" s="962"/>
      <c r="E21" s="953">
        <v>27</v>
      </c>
      <c r="F21" s="958" t="s">
        <v>4018</v>
      </c>
      <c r="G21" s="959"/>
      <c r="H21" s="963"/>
    </row>
    <row r="22" spans="1:8">
      <c r="A22" s="950">
        <v>11</v>
      </c>
      <c r="B22" s="958"/>
      <c r="C22" s="959"/>
      <c r="D22" s="968"/>
      <c r="E22" s="960">
        <v>28</v>
      </c>
      <c r="F22" s="969" t="s">
        <v>4019</v>
      </c>
      <c r="G22" s="942"/>
      <c r="H22" s="970"/>
    </row>
    <row r="23" spans="1:8">
      <c r="A23" s="950">
        <v>12</v>
      </c>
      <c r="B23" s="958" t="s">
        <v>4356</v>
      </c>
      <c r="C23" s="959"/>
      <c r="D23" s="962"/>
      <c r="E23" s="953"/>
      <c r="F23" s="951" t="s">
        <v>4020</v>
      </c>
      <c r="G23" s="952"/>
      <c r="H23" s="957">
        <f>SUM(H12:H21)</f>
        <v>0</v>
      </c>
    </row>
    <row r="24" spans="1:8">
      <c r="A24" s="950">
        <v>13</v>
      </c>
      <c r="B24" s="958" t="s">
        <v>4021</v>
      </c>
      <c r="C24" s="959"/>
      <c r="D24" s="962"/>
      <c r="E24" s="956"/>
      <c r="F24" s="891"/>
      <c r="G24" s="891"/>
      <c r="H24" s="892"/>
    </row>
    <row r="25" spans="1:8">
      <c r="A25" s="950">
        <v>14</v>
      </c>
      <c r="B25" s="958" t="s">
        <v>4022</v>
      </c>
      <c r="C25" s="959"/>
      <c r="D25" s="968">
        <f>D23-D24</f>
        <v>0</v>
      </c>
      <c r="E25" s="956"/>
      <c r="F25" s="891"/>
      <c r="G25" s="891"/>
      <c r="H25" s="892"/>
    </row>
    <row r="26" spans="1:8">
      <c r="A26" s="950">
        <v>15</v>
      </c>
      <c r="B26" s="958" t="s">
        <v>4023</v>
      </c>
      <c r="C26" s="959"/>
      <c r="D26" s="968"/>
      <c r="E26" s="891"/>
      <c r="F26" s="891"/>
      <c r="G26" s="891"/>
      <c r="H26" s="892"/>
    </row>
    <row r="27" spans="1:8">
      <c r="A27" s="950">
        <v>16</v>
      </c>
      <c r="B27" s="958" t="s">
        <v>4356</v>
      </c>
      <c r="C27" s="959"/>
      <c r="D27" s="962"/>
      <c r="E27" s="956"/>
      <c r="F27" s="891"/>
      <c r="G27" s="891"/>
      <c r="H27" s="892"/>
    </row>
    <row r="28" spans="1:8">
      <c r="A28" s="950">
        <v>17</v>
      </c>
      <c r="B28" s="958" t="s">
        <v>4021</v>
      </c>
      <c r="C28" s="959"/>
      <c r="D28" s="962"/>
      <c r="E28" s="956"/>
      <c r="F28" s="891"/>
      <c r="G28" s="891"/>
      <c r="H28" s="892"/>
    </row>
    <row r="29" spans="1:8">
      <c r="A29" s="964">
        <v>18</v>
      </c>
      <c r="B29" s="956" t="s">
        <v>4024</v>
      </c>
      <c r="C29" s="891"/>
      <c r="D29" s="971"/>
      <c r="E29" s="956"/>
      <c r="F29" s="891"/>
      <c r="G29" s="891"/>
      <c r="H29" s="892"/>
    </row>
    <row r="30" spans="1:8">
      <c r="A30" s="950"/>
      <c r="B30" s="958" t="s">
        <v>4025</v>
      </c>
      <c r="C30" s="959"/>
      <c r="D30" s="968">
        <f>D27-D28</f>
        <v>0</v>
      </c>
      <c r="E30" s="956"/>
      <c r="F30" s="891"/>
      <c r="G30" s="891"/>
      <c r="H30" s="892"/>
    </row>
    <row r="31" spans="1:8">
      <c r="A31" s="950">
        <v>19</v>
      </c>
      <c r="B31" s="958" t="s">
        <v>4026</v>
      </c>
      <c r="C31" s="959"/>
      <c r="D31" s="962"/>
      <c r="E31" s="956"/>
      <c r="F31" s="891"/>
      <c r="G31" s="891"/>
      <c r="H31" s="892"/>
    </row>
    <row r="32" spans="1:8">
      <c r="A32" s="964">
        <v>20</v>
      </c>
      <c r="B32" s="969" t="s">
        <v>4027</v>
      </c>
      <c r="C32" s="942"/>
      <c r="D32" s="971"/>
      <c r="E32" s="956"/>
      <c r="F32" s="891"/>
      <c r="G32" s="891"/>
      <c r="H32" s="892"/>
    </row>
    <row r="33" spans="1:8">
      <c r="A33" s="964"/>
      <c r="B33" s="969" t="s">
        <v>4028</v>
      </c>
      <c r="C33" s="942"/>
      <c r="D33" s="971">
        <f>D20+D21+D25+D30+D31</f>
        <v>0</v>
      </c>
      <c r="E33" s="956"/>
      <c r="F33" s="891"/>
      <c r="G33" s="891"/>
      <c r="H33" s="892"/>
    </row>
    <row r="34" spans="1:8">
      <c r="A34" s="972" t="s">
        <v>4029</v>
      </c>
      <c r="B34" s="973"/>
      <c r="C34" s="973"/>
      <c r="D34" s="973"/>
      <c r="E34" s="973"/>
      <c r="F34" s="973"/>
      <c r="G34" s="973"/>
      <c r="H34" s="974"/>
    </row>
    <row r="35" spans="1:8">
      <c r="A35" s="890"/>
      <c r="B35" s="891"/>
      <c r="C35" s="891"/>
      <c r="D35" s="891"/>
      <c r="E35" s="891"/>
      <c r="F35" s="891"/>
      <c r="G35" s="891"/>
      <c r="H35" s="892"/>
    </row>
    <row r="36" spans="1:8">
      <c r="A36" s="890" t="s">
        <v>4030</v>
      </c>
      <c r="B36" s="891"/>
      <c r="C36" s="891"/>
      <c r="D36" s="891"/>
      <c r="E36" s="891" t="s">
        <v>4031</v>
      </c>
      <c r="F36" s="891"/>
      <c r="G36" s="891"/>
      <c r="H36" s="892"/>
    </row>
    <row r="37" spans="1:8">
      <c r="A37" s="890" t="s">
        <v>4032</v>
      </c>
      <c r="B37" s="891"/>
      <c r="C37" s="891"/>
      <c r="D37" s="891"/>
      <c r="E37" s="891" t="s">
        <v>1892</v>
      </c>
      <c r="F37" s="891"/>
      <c r="G37" s="891"/>
      <c r="H37" s="892"/>
    </row>
    <row r="38" spans="1:8">
      <c r="A38" s="890" t="s">
        <v>1893</v>
      </c>
      <c r="B38" s="891"/>
      <c r="C38" s="891"/>
      <c r="D38" s="891"/>
      <c r="E38" s="891" t="s">
        <v>1894</v>
      </c>
      <c r="F38" s="891"/>
      <c r="G38" s="891"/>
      <c r="H38" s="892"/>
    </row>
    <row r="39" spans="1:8">
      <c r="A39" s="890" t="s">
        <v>1895</v>
      </c>
      <c r="B39" s="891"/>
      <c r="C39" s="891"/>
      <c r="D39" s="891"/>
      <c r="E39" s="891" t="s">
        <v>1896</v>
      </c>
      <c r="F39" s="891"/>
      <c r="G39" s="891"/>
      <c r="H39" s="892"/>
    </row>
    <row r="40" spans="1:8">
      <c r="A40" s="890" t="s">
        <v>1897</v>
      </c>
      <c r="B40" s="891"/>
      <c r="C40" s="891"/>
      <c r="D40" s="891"/>
      <c r="E40" s="891" t="s">
        <v>1898</v>
      </c>
      <c r="F40" s="891"/>
      <c r="G40" s="891"/>
      <c r="H40" s="892"/>
    </row>
    <row r="41" spans="1:8">
      <c r="A41" s="890" t="s">
        <v>4625</v>
      </c>
      <c r="B41" s="891"/>
      <c r="C41" s="891"/>
      <c r="D41" s="891"/>
      <c r="E41" s="891" t="s">
        <v>3278</v>
      </c>
      <c r="F41" s="891"/>
      <c r="G41" s="891"/>
      <c r="H41" s="892"/>
    </row>
    <row r="42" spans="1:8">
      <c r="A42" s="890" t="s">
        <v>3279</v>
      </c>
      <c r="B42" s="891"/>
      <c r="C42" s="891"/>
      <c r="D42" s="891"/>
      <c r="E42" s="891" t="s">
        <v>3280</v>
      </c>
      <c r="F42" s="891"/>
      <c r="G42" s="891"/>
      <c r="H42" s="892"/>
    </row>
    <row r="43" spans="1:8">
      <c r="A43" s="890" t="s">
        <v>3281</v>
      </c>
      <c r="B43" s="891"/>
      <c r="C43" s="891"/>
      <c r="D43" s="891"/>
      <c r="E43" s="891" t="s">
        <v>3282</v>
      </c>
      <c r="F43" s="891"/>
      <c r="G43" s="891"/>
      <c r="H43" s="892"/>
    </row>
    <row r="44" spans="1:8">
      <c r="A44" s="890"/>
      <c r="B44" s="891"/>
      <c r="C44" s="891"/>
      <c r="D44" s="891"/>
      <c r="E44" s="891"/>
      <c r="F44" s="891"/>
      <c r="G44" s="891"/>
      <c r="H44" s="892"/>
    </row>
    <row r="45" spans="1:8">
      <c r="A45" s="975" t="s">
        <v>3283</v>
      </c>
      <c r="B45" s="976"/>
      <c r="C45" s="976"/>
      <c r="D45" s="976"/>
      <c r="E45" s="976"/>
      <c r="F45" s="976"/>
      <c r="G45" s="976"/>
      <c r="H45" s="977"/>
    </row>
    <row r="46" spans="1:8">
      <c r="A46" s="890"/>
      <c r="B46" s="956"/>
      <c r="C46" s="956"/>
      <c r="D46" s="969" t="s">
        <v>3284</v>
      </c>
      <c r="E46" s="942"/>
      <c r="F46" s="951" t="s">
        <v>3285</v>
      </c>
      <c r="G46" s="952"/>
      <c r="H46" s="978"/>
    </row>
    <row r="47" spans="1:8">
      <c r="A47" s="964" t="s">
        <v>339</v>
      </c>
      <c r="B47" s="960" t="s">
        <v>3286</v>
      </c>
      <c r="C47" s="960" t="s">
        <v>3287</v>
      </c>
      <c r="D47" s="969" t="s">
        <v>1402</v>
      </c>
      <c r="E47" s="942"/>
      <c r="F47" s="960" t="s">
        <v>3288</v>
      </c>
      <c r="G47" s="960" t="s">
        <v>3289</v>
      </c>
      <c r="H47" s="979" t="s">
        <v>3290</v>
      </c>
    </row>
    <row r="48" spans="1:8">
      <c r="A48" s="964" t="s">
        <v>342</v>
      </c>
      <c r="B48" s="956"/>
      <c r="C48" s="956"/>
      <c r="D48" s="969" t="s">
        <v>3291</v>
      </c>
      <c r="E48" s="942"/>
      <c r="F48" s="960" t="s">
        <v>3292</v>
      </c>
      <c r="G48" s="960"/>
      <c r="H48" s="979"/>
    </row>
    <row r="49" spans="1:8">
      <c r="A49" s="980"/>
      <c r="B49" s="953" t="s">
        <v>2004</v>
      </c>
      <c r="C49" s="953" t="s">
        <v>2005</v>
      </c>
      <c r="D49" s="951" t="s">
        <v>2006</v>
      </c>
      <c r="E49" s="952"/>
      <c r="F49" s="953" t="s">
        <v>2007</v>
      </c>
      <c r="G49" s="953" t="s">
        <v>959</v>
      </c>
      <c r="H49" s="955" t="s">
        <v>960</v>
      </c>
    </row>
    <row r="50" spans="1:8">
      <c r="A50" s="890">
        <v>29</v>
      </c>
      <c r="B50" s="958" t="s">
        <v>3293</v>
      </c>
      <c r="C50" s="962"/>
      <c r="D50" s="962"/>
      <c r="E50" s="981"/>
      <c r="F50" s="962"/>
      <c r="G50" s="982"/>
      <c r="H50" s="983"/>
    </row>
    <row r="51" spans="1:8">
      <c r="A51" s="890">
        <v>30</v>
      </c>
      <c r="B51" s="958" t="s">
        <v>3294</v>
      </c>
      <c r="C51" s="962"/>
      <c r="D51" s="962"/>
      <c r="E51" s="981"/>
      <c r="F51" s="962"/>
      <c r="G51" s="982"/>
      <c r="H51" s="983"/>
    </row>
    <row r="52" spans="1:8">
      <c r="A52" s="890">
        <v>31</v>
      </c>
      <c r="B52" s="958" t="s">
        <v>3295</v>
      </c>
      <c r="C52" s="962"/>
      <c r="D52" s="962"/>
      <c r="E52" s="981"/>
      <c r="F52" s="962"/>
      <c r="G52" s="982"/>
      <c r="H52" s="983"/>
    </row>
    <row r="53" spans="1:8">
      <c r="A53" s="890">
        <v>32</v>
      </c>
      <c r="B53" s="958" t="s">
        <v>3296</v>
      </c>
      <c r="C53" s="962"/>
      <c r="D53" s="962"/>
      <c r="E53" s="981"/>
      <c r="F53" s="962"/>
      <c r="G53" s="982"/>
      <c r="H53" s="983"/>
    </row>
    <row r="54" spans="1:8">
      <c r="A54" s="890">
        <v>33</v>
      </c>
      <c r="B54" s="958" t="s">
        <v>3297</v>
      </c>
      <c r="C54" s="962"/>
      <c r="D54" s="962"/>
      <c r="E54" s="981"/>
      <c r="F54" s="962"/>
      <c r="G54" s="982"/>
      <c r="H54" s="983"/>
    </row>
    <row r="55" spans="1:8">
      <c r="A55" s="890">
        <v>34</v>
      </c>
      <c r="B55" s="958" t="s">
        <v>3298</v>
      </c>
      <c r="C55" s="962"/>
      <c r="D55" s="962"/>
      <c r="E55" s="981"/>
      <c r="F55" s="962"/>
      <c r="G55" s="982"/>
      <c r="H55" s="983"/>
    </row>
    <row r="56" spans="1:8">
      <c r="A56" s="890">
        <v>35</v>
      </c>
      <c r="B56" s="958" t="s">
        <v>3299</v>
      </c>
      <c r="C56" s="962"/>
      <c r="D56" s="962"/>
      <c r="E56" s="981"/>
      <c r="F56" s="962"/>
      <c r="G56" s="982"/>
      <c r="H56" s="983"/>
    </row>
    <row r="57" spans="1:8">
      <c r="A57" s="890">
        <v>36</v>
      </c>
      <c r="B57" s="958" t="s">
        <v>3300</v>
      </c>
      <c r="C57" s="962"/>
      <c r="D57" s="962"/>
      <c r="E57" s="981"/>
      <c r="F57" s="962"/>
      <c r="G57" s="982"/>
      <c r="H57" s="983"/>
    </row>
    <row r="58" spans="1:8">
      <c r="A58" s="890">
        <v>37</v>
      </c>
      <c r="B58" s="958" t="s">
        <v>1593</v>
      </c>
      <c r="C58" s="962"/>
      <c r="D58" s="962"/>
      <c r="E58" s="981"/>
      <c r="F58" s="962"/>
      <c r="G58" s="982"/>
      <c r="H58" s="983"/>
    </row>
    <row r="59" spans="1:8">
      <c r="A59" s="890">
        <v>38</v>
      </c>
      <c r="B59" s="958" t="s">
        <v>1594</v>
      </c>
      <c r="C59" s="962"/>
      <c r="D59" s="962"/>
      <c r="E59" s="981"/>
      <c r="F59" s="962"/>
      <c r="G59" s="982"/>
      <c r="H59" s="983"/>
    </row>
    <row r="60" spans="1:8">
      <c r="A60" s="890">
        <v>39</v>
      </c>
      <c r="B60" s="958" t="s">
        <v>1595</v>
      </c>
      <c r="C60" s="962"/>
      <c r="D60" s="962"/>
      <c r="E60" s="981"/>
      <c r="F60" s="962"/>
      <c r="G60" s="982"/>
      <c r="H60" s="983"/>
    </row>
    <row r="61" spans="1:8">
      <c r="A61" s="890">
        <v>40</v>
      </c>
      <c r="B61" s="958" t="s">
        <v>3442</v>
      </c>
      <c r="C61" s="962"/>
      <c r="D61" s="962"/>
      <c r="E61" s="981"/>
      <c r="F61" s="962"/>
      <c r="G61" s="982"/>
      <c r="H61" s="983"/>
    </row>
    <row r="62" spans="1:8" ht="15.75" thickBot="1">
      <c r="A62" s="984">
        <v>41</v>
      </c>
      <c r="B62" s="985" t="s">
        <v>3025</v>
      </c>
      <c r="C62" s="986">
        <f>SUM(C50:C61)</f>
        <v>0</v>
      </c>
      <c r="D62" s="986">
        <f>SUM(D50:D61)</f>
        <v>0</v>
      </c>
      <c r="E62" s="987"/>
      <c r="F62" s="986"/>
      <c r="G62" s="988"/>
      <c r="H62" s="989"/>
    </row>
    <row r="63" spans="1:8" ht="15.75">
      <c r="A63" s="763" t="s">
        <v>3443</v>
      </c>
      <c r="B63" s="95"/>
      <c r="C63" s="95"/>
      <c r="D63" s="95"/>
      <c r="E63" s="789"/>
      <c r="F63" s="789"/>
    </row>
    <row r="64" spans="1:8">
      <c r="A64" s="789" t="s">
        <v>3444</v>
      </c>
      <c r="B64" s="789"/>
      <c r="C64" s="789"/>
      <c r="D64" s="789"/>
      <c r="E64" s="789"/>
      <c r="F64" s="789"/>
      <c r="G64" s="789"/>
      <c r="H64" s="789"/>
    </row>
  </sheetData>
  <phoneticPr fontId="0" type="noConversion"/>
  <printOptions horizontalCentered="1" verticalCentered="1"/>
  <pageMargins left="0.5" right="0.5" top="0.5" bottom="0.5" header="0" footer="0"/>
  <pageSetup scale="69"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sheetPr transitionEvaluation="1" codeName="Sheet66">
    <tabColor rgb="FF00B050"/>
  </sheetPr>
  <dimension ref="A1:R131"/>
  <sheetViews>
    <sheetView defaultGridColor="0" view="pageBreakPreview" colorId="22" zoomScale="60" zoomScaleNormal="85" workbookViewId="0">
      <selection activeCell="M17" sqref="M17"/>
    </sheetView>
  </sheetViews>
  <sheetFormatPr defaultColWidth="9.6640625" defaultRowHeight="15"/>
  <cols>
    <col min="1" max="1" width="4.6640625" style="694" customWidth="1"/>
    <col min="2" max="2" width="44.109375" style="694" customWidth="1"/>
    <col min="3" max="3" width="12.88671875" style="694" customWidth="1"/>
    <col min="4" max="8" width="10.6640625" style="694" customWidth="1"/>
    <col min="9" max="17" width="11.6640625" style="694" customWidth="1"/>
    <col min="18" max="18" width="4.6640625" style="694" customWidth="1"/>
    <col min="19" max="16384" width="9.6640625" style="694"/>
  </cols>
  <sheetData>
    <row r="1" spans="1:18">
      <c r="A1" s="729" t="s">
        <v>446</v>
      </c>
      <c r="B1" s="730"/>
      <c r="C1" s="731" t="s">
        <v>429</v>
      </c>
      <c r="D1" s="732"/>
      <c r="E1" s="782" t="s">
        <v>448</v>
      </c>
      <c r="F1" s="747"/>
      <c r="G1" s="782" t="s">
        <v>449</v>
      </c>
      <c r="H1" s="748"/>
      <c r="I1" s="729" t="s">
        <v>446</v>
      </c>
      <c r="J1" s="730"/>
      <c r="K1" s="730"/>
      <c r="L1" s="731" t="s">
        <v>429</v>
      </c>
      <c r="M1" s="730"/>
      <c r="N1" s="782" t="s">
        <v>448</v>
      </c>
      <c r="O1" s="747"/>
      <c r="P1" s="782" t="s">
        <v>449</v>
      </c>
      <c r="Q1" s="747"/>
      <c r="R1" s="748"/>
    </row>
    <row r="2" spans="1:18">
      <c r="A2" s="695" t="str">
        <f>'Data Sheet'!$C$25</f>
        <v xml:space="preserve">KeySpan Gas East Corp./D/B/A National Grid </v>
      </c>
      <c r="B2" s="432"/>
      <c r="C2" s="735" t="s">
        <v>3358</v>
      </c>
      <c r="D2" s="432"/>
      <c r="E2" s="768" t="s">
        <v>450</v>
      </c>
      <c r="F2" s="764"/>
      <c r="G2" s="736"/>
      <c r="H2" s="746"/>
      <c r="I2" s="695" t="str">
        <f>'Data Sheet'!$C$25</f>
        <v xml:space="preserve">KeySpan Gas East Corp./D/B/A National Grid </v>
      </c>
      <c r="J2" s="432"/>
      <c r="K2" s="432"/>
      <c r="L2" s="735" t="s">
        <v>3358</v>
      </c>
      <c r="M2" s="432"/>
      <c r="N2" s="768" t="s">
        <v>450</v>
      </c>
      <c r="O2" s="764"/>
      <c r="P2" s="736"/>
      <c r="Q2" s="795"/>
      <c r="R2" s="746"/>
    </row>
    <row r="3" spans="1:18" ht="15" customHeight="1" thickBot="1">
      <c r="A3" s="738"/>
      <c r="B3" s="739"/>
      <c r="C3" s="738" t="s">
        <v>3359</v>
      </c>
      <c r="D3" s="739"/>
      <c r="E3" s="889" t="str">
        <f>'Data Sheet'!$C$40</f>
        <v>September 30, 2014</v>
      </c>
      <c r="F3" s="744"/>
      <c r="G3" s="786" t="str">
        <f>'Data Sheet'!$C$38</f>
        <v>December 31, 2013</v>
      </c>
      <c r="H3" s="751"/>
      <c r="I3" s="738"/>
      <c r="J3" s="739"/>
      <c r="K3" s="739"/>
      <c r="L3" s="738" t="s">
        <v>3359</v>
      </c>
      <c r="M3" s="739"/>
      <c r="N3" s="889" t="str">
        <f>'Data Sheet'!$C$40</f>
        <v>September 30, 2014</v>
      </c>
      <c r="O3" s="744"/>
      <c r="P3" s="786" t="str">
        <f>'Data Sheet'!$C$38</f>
        <v>December 31, 2013</v>
      </c>
      <c r="Q3" s="764"/>
      <c r="R3" s="751"/>
    </row>
    <row r="4" spans="1:18" ht="15" customHeight="1" thickBot="1">
      <c r="A4" s="742" t="s">
        <v>3445</v>
      </c>
      <c r="B4" s="743"/>
      <c r="C4" s="743"/>
      <c r="D4" s="744"/>
      <c r="E4" s="744"/>
      <c r="F4" s="744"/>
      <c r="G4" s="770"/>
      <c r="H4" s="751"/>
      <c r="I4" s="742" t="s">
        <v>3446</v>
      </c>
      <c r="J4" s="743"/>
      <c r="K4" s="743"/>
      <c r="L4" s="744"/>
      <c r="M4" s="744"/>
      <c r="N4" s="744"/>
      <c r="O4" s="744"/>
      <c r="P4" s="744"/>
      <c r="Q4" s="770"/>
      <c r="R4" s="761"/>
    </row>
    <row r="5" spans="1:18" ht="15.75">
      <c r="A5" s="787"/>
      <c r="B5" s="788"/>
      <c r="C5" s="788"/>
      <c r="D5" s="764"/>
      <c r="E5" s="764"/>
      <c r="F5" s="764"/>
      <c r="G5" s="747"/>
      <c r="H5" s="746"/>
      <c r="I5" s="787"/>
      <c r="J5" s="788"/>
      <c r="K5" s="788"/>
      <c r="L5" s="764"/>
      <c r="M5" s="764"/>
      <c r="N5" s="764"/>
      <c r="O5" s="764"/>
      <c r="P5" s="764"/>
      <c r="Q5" s="747"/>
      <c r="R5" s="746"/>
    </row>
    <row r="6" spans="1:18">
      <c r="A6" s="735" t="s">
        <v>3447</v>
      </c>
      <c r="B6" s="432"/>
      <c r="C6" s="432"/>
      <c r="D6" s="432" t="s">
        <v>3448</v>
      </c>
      <c r="E6" s="432"/>
      <c r="F6" s="432"/>
      <c r="G6" s="432"/>
      <c r="H6" s="746"/>
      <c r="I6" s="890" t="s">
        <v>3449</v>
      </c>
      <c r="J6" s="891"/>
      <c r="K6" s="891"/>
      <c r="L6" s="891"/>
      <c r="M6" s="891"/>
      <c r="N6" s="891" t="s">
        <v>3450</v>
      </c>
      <c r="O6" s="891"/>
      <c r="P6" s="891"/>
      <c r="Q6" s="891"/>
      <c r="R6" s="892"/>
    </row>
    <row r="7" spans="1:18">
      <c r="A7" s="735" t="s">
        <v>3451</v>
      </c>
      <c r="B7" s="432"/>
      <c r="C7" s="432"/>
      <c r="D7" s="432" t="s">
        <v>3452</v>
      </c>
      <c r="E7" s="432"/>
      <c r="F7" s="432"/>
      <c r="G7" s="432"/>
      <c r="H7" s="746"/>
      <c r="I7" s="890" t="s">
        <v>3453</v>
      </c>
      <c r="J7" s="891"/>
      <c r="K7" s="891"/>
      <c r="L7" s="891"/>
      <c r="M7" s="891"/>
      <c r="N7" s="891" t="s">
        <v>2891</v>
      </c>
      <c r="O7" s="891"/>
      <c r="P7" s="891"/>
      <c r="Q7" s="891"/>
      <c r="R7" s="892"/>
    </row>
    <row r="8" spans="1:18">
      <c r="A8" s="735" t="s">
        <v>216</v>
      </c>
      <c r="B8" s="432"/>
      <c r="C8" s="432"/>
      <c r="D8" s="432" t="s">
        <v>217</v>
      </c>
      <c r="E8" s="432"/>
      <c r="F8" s="432"/>
      <c r="G8" s="432"/>
      <c r="H8" s="746"/>
      <c r="I8" s="890" t="s">
        <v>218</v>
      </c>
      <c r="J8" s="891"/>
      <c r="K8" s="891"/>
      <c r="L8" s="891"/>
      <c r="M8" s="891"/>
      <c r="N8" s="891" t="s">
        <v>1384</v>
      </c>
      <c r="O8" s="891"/>
      <c r="P8" s="891"/>
      <c r="Q8" s="891"/>
      <c r="R8" s="892"/>
    </row>
    <row r="9" spans="1:18">
      <c r="A9" s="735" t="s">
        <v>1385</v>
      </c>
      <c r="B9" s="432"/>
      <c r="C9" s="432"/>
      <c r="D9" s="432" t="s">
        <v>1386</v>
      </c>
      <c r="E9" s="432"/>
      <c r="F9" s="432"/>
      <c r="G9" s="432"/>
      <c r="H9" s="746"/>
      <c r="I9" s="890" t="s">
        <v>1387</v>
      </c>
      <c r="J9" s="891"/>
      <c r="K9" s="891"/>
      <c r="L9" s="891"/>
      <c r="M9" s="891"/>
      <c r="N9" s="891" t="s">
        <v>1388</v>
      </c>
      <c r="O9" s="891"/>
      <c r="P9" s="891"/>
      <c r="Q9" s="891"/>
      <c r="R9" s="892"/>
    </row>
    <row r="10" spans="1:18">
      <c r="A10" s="735" t="s">
        <v>1389</v>
      </c>
      <c r="B10" s="432"/>
      <c r="C10" s="432"/>
      <c r="D10" s="432" t="s">
        <v>1390</v>
      </c>
      <c r="E10" s="432"/>
      <c r="F10" s="432"/>
      <c r="G10" s="432"/>
      <c r="H10" s="746"/>
      <c r="I10" s="890" t="s">
        <v>1391</v>
      </c>
      <c r="J10" s="891"/>
      <c r="K10" s="891"/>
      <c r="L10" s="891"/>
      <c r="M10" s="891"/>
      <c r="N10" s="891" t="s">
        <v>1392</v>
      </c>
      <c r="O10" s="891"/>
      <c r="P10" s="891"/>
      <c r="Q10" s="891"/>
      <c r="R10" s="892"/>
    </row>
    <row r="11" spans="1:18">
      <c r="A11" s="735" t="s">
        <v>1393</v>
      </c>
      <c r="B11" s="432"/>
      <c r="C11" s="432"/>
      <c r="D11" s="432" t="s">
        <v>1394</v>
      </c>
      <c r="E11" s="432"/>
      <c r="F11" s="432"/>
      <c r="G11" s="432"/>
      <c r="H11" s="746"/>
      <c r="I11" s="890" t="s">
        <v>2696</v>
      </c>
      <c r="J11" s="891"/>
      <c r="K11" s="891"/>
      <c r="L11" s="891"/>
      <c r="M11" s="891"/>
      <c r="N11" s="891" t="s">
        <v>2697</v>
      </c>
      <c r="O11" s="891"/>
      <c r="P11" s="891"/>
      <c r="Q11" s="891"/>
      <c r="R11" s="892"/>
    </row>
    <row r="12" spans="1:18">
      <c r="A12" s="735" t="s">
        <v>2698</v>
      </c>
      <c r="B12" s="432"/>
      <c r="C12" s="432"/>
      <c r="D12" s="432" t="s">
        <v>2951</v>
      </c>
      <c r="E12" s="432"/>
      <c r="F12" s="432"/>
      <c r="G12" s="432"/>
      <c r="H12" s="746"/>
      <c r="I12" s="890" t="s">
        <v>2952</v>
      </c>
      <c r="J12" s="891"/>
      <c r="K12" s="891"/>
      <c r="L12" s="891"/>
      <c r="M12" s="891"/>
      <c r="N12" s="891" t="s">
        <v>2953</v>
      </c>
      <c r="O12" s="891"/>
      <c r="P12" s="891"/>
      <c r="Q12" s="891"/>
      <c r="R12" s="892"/>
    </row>
    <row r="13" spans="1:18">
      <c r="A13" s="735" t="s">
        <v>2954</v>
      </c>
      <c r="B13" s="432"/>
      <c r="C13" s="432"/>
      <c r="D13" s="432" t="s">
        <v>2955</v>
      </c>
      <c r="E13" s="432"/>
      <c r="F13" s="432"/>
      <c r="G13" s="432"/>
      <c r="H13" s="746"/>
      <c r="I13" s="890" t="s">
        <v>2956</v>
      </c>
      <c r="J13" s="891"/>
      <c r="K13" s="891"/>
      <c r="L13" s="891"/>
      <c r="M13" s="891"/>
      <c r="N13" s="891" t="s">
        <v>2957</v>
      </c>
      <c r="O13" s="891"/>
      <c r="P13" s="891"/>
      <c r="Q13" s="891"/>
      <c r="R13" s="892"/>
    </row>
    <row r="14" spans="1:18">
      <c r="A14" s="735" t="s">
        <v>2958</v>
      </c>
      <c r="B14" s="432"/>
      <c r="C14" s="432"/>
      <c r="D14" s="432" t="s">
        <v>2959</v>
      </c>
      <c r="E14" s="432"/>
      <c r="F14" s="432"/>
      <c r="G14" s="432"/>
      <c r="H14" s="746"/>
      <c r="I14" s="890" t="s">
        <v>2960</v>
      </c>
      <c r="J14" s="891"/>
      <c r="K14" s="891"/>
      <c r="L14" s="891"/>
      <c r="M14" s="891"/>
      <c r="N14" s="891" t="s">
        <v>2961</v>
      </c>
      <c r="O14" s="891"/>
      <c r="P14" s="891"/>
      <c r="Q14" s="891"/>
      <c r="R14" s="892"/>
    </row>
    <row r="15" spans="1:18" ht="15.75" thickBot="1">
      <c r="A15" s="735"/>
      <c r="B15" s="432"/>
      <c r="C15" s="432"/>
      <c r="D15" s="432"/>
      <c r="E15" s="432"/>
      <c r="F15" s="432"/>
      <c r="G15" s="432"/>
      <c r="H15" s="746"/>
      <c r="I15" s="735"/>
      <c r="J15" s="432"/>
      <c r="K15" s="432"/>
      <c r="L15" s="432"/>
      <c r="M15" s="432"/>
      <c r="N15" s="432"/>
      <c r="O15" s="432"/>
      <c r="P15" s="432"/>
      <c r="Q15" s="432"/>
      <c r="R15" s="746"/>
    </row>
    <row r="16" spans="1:18">
      <c r="A16" s="839"/>
      <c r="B16" s="748"/>
      <c r="C16" s="893" t="s">
        <v>2962</v>
      </c>
      <c r="D16" s="777"/>
      <c r="E16" s="749"/>
      <c r="F16" s="893" t="s">
        <v>2962</v>
      </c>
      <c r="G16" s="777"/>
      <c r="H16" s="749"/>
      <c r="I16" s="894" t="s">
        <v>2962</v>
      </c>
      <c r="J16" s="777"/>
      <c r="K16" s="749"/>
      <c r="L16" s="893" t="s">
        <v>2962</v>
      </c>
      <c r="M16" s="777"/>
      <c r="N16" s="749"/>
      <c r="O16" s="893" t="s">
        <v>2962</v>
      </c>
      <c r="P16" s="777"/>
      <c r="Q16" s="749"/>
      <c r="R16" s="769"/>
    </row>
    <row r="17" spans="1:18">
      <c r="A17" s="771" t="s">
        <v>339</v>
      </c>
      <c r="B17" s="778" t="s">
        <v>2168</v>
      </c>
      <c r="C17" s="432"/>
      <c r="D17" s="432"/>
      <c r="E17" s="746"/>
      <c r="F17" s="432"/>
      <c r="G17" s="432"/>
      <c r="H17" s="746"/>
      <c r="I17" s="736"/>
      <c r="J17" s="432"/>
      <c r="K17" s="746"/>
      <c r="L17" s="432"/>
      <c r="M17" s="432"/>
      <c r="N17" s="746"/>
      <c r="O17" s="432"/>
      <c r="P17" s="432"/>
      <c r="Q17" s="432"/>
      <c r="R17" s="771" t="s">
        <v>339</v>
      </c>
    </row>
    <row r="18" spans="1:18" ht="15.75" thickBot="1">
      <c r="A18" s="750" t="s">
        <v>342</v>
      </c>
      <c r="B18" s="751" t="s">
        <v>2004</v>
      </c>
      <c r="C18" s="739"/>
      <c r="D18" s="744" t="s">
        <v>2005</v>
      </c>
      <c r="E18" s="761"/>
      <c r="F18" s="739"/>
      <c r="G18" s="744" t="s">
        <v>2006</v>
      </c>
      <c r="H18" s="761"/>
      <c r="I18" s="895"/>
      <c r="J18" s="744" t="s">
        <v>2007</v>
      </c>
      <c r="K18" s="761"/>
      <c r="L18" s="744"/>
      <c r="M18" s="744" t="s">
        <v>959</v>
      </c>
      <c r="N18" s="761"/>
      <c r="O18" s="739"/>
      <c r="P18" s="780" t="s">
        <v>960</v>
      </c>
      <c r="Q18" s="744"/>
      <c r="R18" s="750" t="s">
        <v>342</v>
      </c>
    </row>
    <row r="19" spans="1:18">
      <c r="A19" s="737">
        <v>1</v>
      </c>
      <c r="B19" s="746" t="s">
        <v>2963</v>
      </c>
      <c r="C19" s="432"/>
      <c r="D19" s="432"/>
      <c r="E19" s="778"/>
      <c r="F19" s="764"/>
      <c r="G19" s="764"/>
      <c r="H19" s="746"/>
      <c r="I19" s="735"/>
      <c r="J19" s="432"/>
      <c r="K19" s="746"/>
      <c r="L19" s="432"/>
      <c r="M19" s="764"/>
      <c r="N19" s="778"/>
      <c r="O19" s="764"/>
      <c r="P19" s="764"/>
      <c r="Q19" s="764"/>
      <c r="R19" s="737">
        <v>1</v>
      </c>
    </row>
    <row r="20" spans="1:18">
      <c r="A20" s="759"/>
      <c r="B20" s="755" t="s">
        <v>2964</v>
      </c>
      <c r="C20" s="754"/>
      <c r="D20" s="754"/>
      <c r="E20" s="872"/>
      <c r="F20" s="871"/>
      <c r="G20" s="871"/>
      <c r="H20" s="755"/>
      <c r="I20" s="870"/>
      <c r="J20" s="754"/>
      <c r="K20" s="755"/>
      <c r="L20" s="754"/>
      <c r="M20" s="871"/>
      <c r="N20" s="872"/>
      <c r="O20" s="871"/>
      <c r="P20" s="871"/>
      <c r="Q20" s="871"/>
      <c r="R20" s="759"/>
    </row>
    <row r="21" spans="1:18">
      <c r="A21" s="737">
        <v>2</v>
      </c>
      <c r="B21" s="746" t="s">
        <v>2965</v>
      </c>
      <c r="C21" s="432"/>
      <c r="D21" s="432"/>
      <c r="E21" s="772"/>
      <c r="F21" s="795"/>
      <c r="G21" s="795"/>
      <c r="H21" s="772"/>
      <c r="I21" s="735"/>
      <c r="J21" s="432"/>
      <c r="K21" s="746"/>
      <c r="L21" s="432"/>
      <c r="M21" s="795"/>
      <c r="N21" s="772"/>
      <c r="O21" s="795"/>
      <c r="P21" s="795"/>
      <c r="Q21" s="795"/>
      <c r="R21" s="737">
        <v>2</v>
      </c>
    </row>
    <row r="22" spans="1:18">
      <c r="A22" s="759"/>
      <c r="B22" s="755" t="s">
        <v>2966</v>
      </c>
      <c r="C22" s="754"/>
      <c r="D22" s="754"/>
      <c r="E22" s="872"/>
      <c r="F22" s="871"/>
      <c r="G22" s="871"/>
      <c r="H22" s="872"/>
      <c r="I22" s="870"/>
      <c r="J22" s="754"/>
      <c r="K22" s="755"/>
      <c r="L22" s="754"/>
      <c r="M22" s="871"/>
      <c r="N22" s="872"/>
      <c r="O22" s="871"/>
      <c r="P22" s="871"/>
      <c r="Q22" s="871"/>
      <c r="R22" s="759"/>
    </row>
    <row r="23" spans="1:18">
      <c r="A23" s="759">
        <v>3</v>
      </c>
      <c r="B23" s="755" t="s">
        <v>2967</v>
      </c>
      <c r="C23" s="896"/>
      <c r="D23" s="896"/>
      <c r="E23" s="897"/>
      <c r="F23" s="898"/>
      <c r="G23" s="898"/>
      <c r="H23" s="899"/>
      <c r="I23" s="900"/>
      <c r="J23" s="896"/>
      <c r="K23" s="899"/>
      <c r="L23" s="896"/>
      <c r="M23" s="898"/>
      <c r="N23" s="897"/>
      <c r="O23" s="898"/>
      <c r="P23" s="898"/>
      <c r="Q23" s="898"/>
      <c r="R23" s="759">
        <v>3</v>
      </c>
    </row>
    <row r="24" spans="1:18">
      <c r="A24" s="753">
        <v>4</v>
      </c>
      <c r="B24" s="755" t="s">
        <v>2968</v>
      </c>
      <c r="C24" s="896"/>
      <c r="D24" s="896"/>
      <c r="E24" s="899"/>
      <c r="F24" s="896"/>
      <c r="G24" s="896"/>
      <c r="H24" s="899"/>
      <c r="I24" s="901"/>
      <c r="J24" s="896"/>
      <c r="K24" s="899"/>
      <c r="L24" s="896"/>
      <c r="M24" s="896"/>
      <c r="N24" s="899"/>
      <c r="O24" s="896"/>
      <c r="P24" s="896"/>
      <c r="Q24" s="896"/>
      <c r="R24" s="759">
        <v>4</v>
      </c>
    </row>
    <row r="25" spans="1:18">
      <c r="A25" s="757">
        <v>5</v>
      </c>
      <c r="B25" s="746" t="s">
        <v>1624</v>
      </c>
      <c r="C25" s="902"/>
      <c r="D25" s="902"/>
      <c r="E25" s="903"/>
      <c r="F25" s="902"/>
      <c r="G25" s="902"/>
      <c r="H25" s="903"/>
      <c r="I25" s="904"/>
      <c r="J25" s="902"/>
      <c r="K25" s="903"/>
      <c r="L25" s="902"/>
      <c r="M25" s="902"/>
      <c r="N25" s="903"/>
      <c r="O25" s="902"/>
      <c r="P25" s="902"/>
      <c r="Q25" s="902"/>
      <c r="R25" s="737">
        <v>5</v>
      </c>
    </row>
    <row r="26" spans="1:18">
      <c r="A26" s="753"/>
      <c r="B26" s="755" t="s">
        <v>1625</v>
      </c>
      <c r="C26" s="896"/>
      <c r="D26" s="896"/>
      <c r="E26" s="899"/>
      <c r="F26" s="896"/>
      <c r="G26" s="896"/>
      <c r="H26" s="899"/>
      <c r="I26" s="901"/>
      <c r="J26" s="896"/>
      <c r="K26" s="899"/>
      <c r="L26" s="896"/>
      <c r="M26" s="896"/>
      <c r="N26" s="899"/>
      <c r="O26" s="896"/>
      <c r="P26" s="896"/>
      <c r="Q26" s="896"/>
      <c r="R26" s="759"/>
    </row>
    <row r="27" spans="1:18">
      <c r="A27" s="753">
        <v>6</v>
      </c>
      <c r="B27" s="755" t="s">
        <v>1626</v>
      </c>
      <c r="C27" s="896"/>
      <c r="D27" s="896"/>
      <c r="E27" s="899"/>
      <c r="F27" s="896"/>
      <c r="G27" s="896"/>
      <c r="H27" s="899"/>
      <c r="I27" s="901"/>
      <c r="J27" s="896"/>
      <c r="K27" s="899"/>
      <c r="L27" s="896"/>
      <c r="M27" s="896"/>
      <c r="N27" s="899"/>
      <c r="O27" s="896"/>
      <c r="P27" s="896"/>
      <c r="Q27" s="896"/>
      <c r="R27" s="759">
        <v>6</v>
      </c>
    </row>
    <row r="28" spans="1:18">
      <c r="A28" s="753">
        <v>7</v>
      </c>
      <c r="B28" s="755" t="s">
        <v>1627</v>
      </c>
      <c r="C28" s="754"/>
      <c r="D28" s="754"/>
      <c r="E28" s="755"/>
      <c r="F28" s="754"/>
      <c r="G28" s="754"/>
      <c r="H28" s="755"/>
      <c r="I28" s="873"/>
      <c r="J28" s="754"/>
      <c r="K28" s="755"/>
      <c r="L28" s="754"/>
      <c r="M28" s="754"/>
      <c r="N28" s="755"/>
      <c r="O28" s="754"/>
      <c r="P28" s="754"/>
      <c r="Q28" s="754"/>
      <c r="R28" s="759">
        <v>7</v>
      </c>
    </row>
    <row r="29" spans="1:18">
      <c r="A29" s="753">
        <v>8</v>
      </c>
      <c r="B29" s="755" t="s">
        <v>1628</v>
      </c>
      <c r="C29" s="754"/>
      <c r="D29" s="754"/>
      <c r="E29" s="755"/>
      <c r="F29" s="754"/>
      <c r="G29" s="754"/>
      <c r="H29" s="755"/>
      <c r="I29" s="873"/>
      <c r="J29" s="754"/>
      <c r="K29" s="755"/>
      <c r="L29" s="754"/>
      <c r="M29" s="754"/>
      <c r="N29" s="755"/>
      <c r="O29" s="754"/>
      <c r="P29" s="754"/>
      <c r="Q29" s="754"/>
      <c r="R29" s="759">
        <v>8</v>
      </c>
    </row>
    <row r="30" spans="1:18">
      <c r="A30" s="753">
        <v>9</v>
      </c>
      <c r="B30" s="755" t="s">
        <v>1629</v>
      </c>
      <c r="C30" s="754"/>
      <c r="D30" s="754"/>
      <c r="E30" s="755"/>
      <c r="F30" s="754"/>
      <c r="G30" s="754"/>
      <c r="H30" s="755"/>
      <c r="I30" s="873"/>
      <c r="J30" s="754"/>
      <c r="K30" s="755"/>
      <c r="L30" s="754"/>
      <c r="M30" s="754"/>
      <c r="N30" s="755"/>
      <c r="O30" s="754"/>
      <c r="P30" s="754"/>
      <c r="Q30" s="754"/>
      <c r="R30" s="759">
        <v>9</v>
      </c>
    </row>
    <row r="31" spans="1:18">
      <c r="A31" s="753">
        <v>10</v>
      </c>
      <c r="B31" s="755" t="s">
        <v>1630</v>
      </c>
      <c r="C31" s="754"/>
      <c r="D31" s="754"/>
      <c r="E31" s="755"/>
      <c r="F31" s="754"/>
      <c r="G31" s="754"/>
      <c r="H31" s="755"/>
      <c r="I31" s="873"/>
      <c r="J31" s="754"/>
      <c r="K31" s="755"/>
      <c r="L31" s="754"/>
      <c r="M31" s="754"/>
      <c r="N31" s="755"/>
      <c r="O31" s="754"/>
      <c r="P31" s="754"/>
      <c r="Q31" s="754"/>
      <c r="R31" s="759">
        <v>10</v>
      </c>
    </row>
    <row r="32" spans="1:18">
      <c r="A32" s="753">
        <v>11</v>
      </c>
      <c r="B32" s="755" t="s">
        <v>1631</v>
      </c>
      <c r="C32" s="876"/>
      <c r="D32" s="876"/>
      <c r="E32" s="756"/>
      <c r="F32" s="876"/>
      <c r="G32" s="876"/>
      <c r="H32" s="756"/>
      <c r="I32" s="877"/>
      <c r="J32" s="876"/>
      <c r="K32" s="756"/>
      <c r="L32" s="876"/>
      <c r="M32" s="876"/>
      <c r="N32" s="756"/>
      <c r="O32" s="876"/>
      <c r="P32" s="876"/>
      <c r="Q32" s="876"/>
      <c r="R32" s="759">
        <v>11</v>
      </c>
    </row>
    <row r="33" spans="1:18">
      <c r="A33" s="753">
        <v>12</v>
      </c>
      <c r="B33" s="755" t="s">
        <v>1632</v>
      </c>
      <c r="C33" s="876" t="s">
        <v>2174</v>
      </c>
      <c r="D33" s="876" t="s">
        <v>2174</v>
      </c>
      <c r="E33" s="756" t="s">
        <v>2174</v>
      </c>
      <c r="F33" s="876"/>
      <c r="G33" s="876"/>
      <c r="H33" s="756"/>
      <c r="I33" s="877"/>
      <c r="J33" s="876"/>
      <c r="K33" s="756"/>
      <c r="L33" s="876"/>
      <c r="M33" s="876"/>
      <c r="N33" s="756"/>
      <c r="O33" s="876"/>
      <c r="P33" s="876"/>
      <c r="Q33" s="876"/>
      <c r="R33" s="759">
        <v>12</v>
      </c>
    </row>
    <row r="34" spans="1:18">
      <c r="A34" s="753">
        <v>13</v>
      </c>
      <c r="B34" s="755" t="s">
        <v>1633</v>
      </c>
      <c r="C34" s="879"/>
      <c r="D34" s="879"/>
      <c r="E34" s="880"/>
      <c r="F34" s="879"/>
      <c r="G34" s="879"/>
      <c r="H34" s="880"/>
      <c r="I34" s="905"/>
      <c r="J34" s="879"/>
      <c r="K34" s="880"/>
      <c r="L34" s="879"/>
      <c r="M34" s="879"/>
      <c r="N34" s="880"/>
      <c r="O34" s="879"/>
      <c r="P34" s="879"/>
      <c r="Q34" s="879"/>
      <c r="R34" s="759">
        <v>13</v>
      </c>
    </row>
    <row r="35" spans="1:18">
      <c r="A35" s="759">
        <v>14</v>
      </c>
      <c r="B35" s="755" t="s">
        <v>1634</v>
      </c>
      <c r="C35" s="876"/>
      <c r="D35" s="876"/>
      <c r="E35" s="756"/>
      <c r="F35" s="876"/>
      <c r="G35" s="876"/>
      <c r="H35" s="756"/>
      <c r="I35" s="883"/>
      <c r="J35" s="876"/>
      <c r="K35" s="756"/>
      <c r="L35" s="876"/>
      <c r="M35" s="876"/>
      <c r="N35" s="756"/>
      <c r="O35" s="876"/>
      <c r="P35" s="876"/>
      <c r="Q35" s="876"/>
      <c r="R35" s="759">
        <v>14</v>
      </c>
    </row>
    <row r="36" spans="1:18">
      <c r="A36" s="759">
        <v>15</v>
      </c>
      <c r="B36" s="755" t="s">
        <v>1635</v>
      </c>
      <c r="C36" s="876"/>
      <c r="D36" s="876"/>
      <c r="E36" s="756"/>
      <c r="F36" s="876"/>
      <c r="G36" s="876"/>
      <c r="H36" s="756"/>
      <c r="I36" s="883"/>
      <c r="J36" s="876"/>
      <c r="K36" s="756"/>
      <c r="L36" s="876"/>
      <c r="M36" s="876"/>
      <c r="N36" s="756"/>
      <c r="O36" s="876"/>
      <c r="P36" s="876"/>
      <c r="Q36" s="876"/>
      <c r="R36" s="759">
        <v>15</v>
      </c>
    </row>
    <row r="37" spans="1:18">
      <c r="A37" s="759">
        <v>16</v>
      </c>
      <c r="B37" s="755" t="s">
        <v>1636</v>
      </c>
      <c r="C37" s="879"/>
      <c r="D37" s="879">
        <f>SUM(D34:D36)</f>
        <v>0</v>
      </c>
      <c r="E37" s="880"/>
      <c r="F37" s="879"/>
      <c r="G37" s="879">
        <f>SUM(G34:G36)</f>
        <v>0</v>
      </c>
      <c r="H37" s="880"/>
      <c r="I37" s="882"/>
      <c r="J37" s="879">
        <f>SUM(J34:J36)</f>
        <v>0</v>
      </c>
      <c r="K37" s="880"/>
      <c r="L37" s="879"/>
      <c r="M37" s="906">
        <f>SUM(M34:M36)</f>
        <v>0</v>
      </c>
      <c r="N37" s="880"/>
      <c r="O37" s="879"/>
      <c r="P37" s="879">
        <f>SUM(P34:P36)</f>
        <v>0</v>
      </c>
      <c r="Q37" s="879"/>
      <c r="R37" s="759">
        <v>16</v>
      </c>
    </row>
    <row r="38" spans="1:18">
      <c r="A38" s="759">
        <v>17</v>
      </c>
      <c r="B38" s="755" t="s">
        <v>1637</v>
      </c>
      <c r="C38" s="907"/>
      <c r="D38" s="907"/>
      <c r="E38" s="908"/>
      <c r="F38" s="907"/>
      <c r="G38" s="907"/>
      <c r="H38" s="908"/>
      <c r="I38" s="909"/>
      <c r="J38" s="907"/>
      <c r="K38" s="908"/>
      <c r="L38" s="907"/>
      <c r="M38" s="907"/>
      <c r="N38" s="908"/>
      <c r="O38" s="907"/>
      <c r="P38" s="907"/>
      <c r="Q38" s="907"/>
      <c r="R38" s="759">
        <v>17</v>
      </c>
    </row>
    <row r="39" spans="1:18">
      <c r="A39" s="759">
        <v>18</v>
      </c>
      <c r="B39" s="755" t="s">
        <v>1638</v>
      </c>
      <c r="C39" s="879"/>
      <c r="D39" s="879"/>
      <c r="E39" s="880"/>
      <c r="F39" s="879"/>
      <c r="G39" s="879"/>
      <c r="H39" s="880"/>
      <c r="I39" s="882"/>
      <c r="J39" s="879"/>
      <c r="K39" s="880"/>
      <c r="L39" s="879"/>
      <c r="M39" s="879"/>
      <c r="N39" s="880"/>
      <c r="O39" s="879"/>
      <c r="P39" s="879"/>
      <c r="Q39" s="879"/>
      <c r="R39" s="759">
        <v>18</v>
      </c>
    </row>
    <row r="40" spans="1:18">
      <c r="A40" s="759">
        <v>19</v>
      </c>
      <c r="B40" s="755" t="s">
        <v>2756</v>
      </c>
      <c r="C40" s="876"/>
      <c r="D40" s="876"/>
      <c r="E40" s="756"/>
      <c r="F40" s="876"/>
      <c r="G40" s="876"/>
      <c r="H40" s="756"/>
      <c r="I40" s="883"/>
      <c r="J40" s="876"/>
      <c r="K40" s="756"/>
      <c r="L40" s="876"/>
      <c r="M40" s="876"/>
      <c r="N40" s="756"/>
      <c r="O40" s="876"/>
      <c r="P40" s="876"/>
      <c r="Q40" s="876"/>
      <c r="R40" s="759">
        <v>19</v>
      </c>
    </row>
    <row r="41" spans="1:18">
      <c r="A41" s="759">
        <v>20</v>
      </c>
      <c r="B41" s="755" t="s">
        <v>1639</v>
      </c>
      <c r="C41" s="876"/>
      <c r="D41" s="876"/>
      <c r="E41" s="756"/>
      <c r="F41" s="876"/>
      <c r="G41" s="876"/>
      <c r="H41" s="756"/>
      <c r="I41" s="883"/>
      <c r="J41" s="876"/>
      <c r="K41" s="756"/>
      <c r="L41" s="876"/>
      <c r="M41" s="876"/>
      <c r="N41" s="756"/>
      <c r="O41" s="876"/>
      <c r="P41" s="876"/>
      <c r="Q41" s="876"/>
      <c r="R41" s="759">
        <v>20</v>
      </c>
    </row>
    <row r="42" spans="1:18">
      <c r="A42" s="759">
        <v>21</v>
      </c>
      <c r="B42" s="755" t="s">
        <v>1640</v>
      </c>
      <c r="C42" s="876"/>
      <c r="D42" s="876"/>
      <c r="E42" s="756"/>
      <c r="F42" s="876"/>
      <c r="G42" s="876"/>
      <c r="H42" s="756"/>
      <c r="I42" s="883"/>
      <c r="J42" s="876"/>
      <c r="K42" s="756"/>
      <c r="L42" s="876"/>
      <c r="M42" s="876"/>
      <c r="N42" s="756"/>
      <c r="O42" s="876"/>
      <c r="P42" s="876"/>
      <c r="Q42" s="876"/>
      <c r="R42" s="759">
        <v>21</v>
      </c>
    </row>
    <row r="43" spans="1:18">
      <c r="A43" s="759">
        <v>22</v>
      </c>
      <c r="B43" s="755" t="s">
        <v>1641</v>
      </c>
      <c r="C43" s="876"/>
      <c r="D43" s="876"/>
      <c r="E43" s="756"/>
      <c r="F43" s="876"/>
      <c r="G43" s="876"/>
      <c r="H43" s="756"/>
      <c r="I43" s="883"/>
      <c r="J43" s="876"/>
      <c r="K43" s="756"/>
      <c r="L43" s="876"/>
      <c r="M43" s="876"/>
      <c r="N43" s="756"/>
      <c r="O43" s="876"/>
      <c r="P43" s="876"/>
      <c r="Q43" s="876"/>
      <c r="R43" s="759">
        <v>22</v>
      </c>
    </row>
    <row r="44" spans="1:18">
      <c r="A44" s="759">
        <v>23</v>
      </c>
      <c r="B44" s="755" t="s">
        <v>3701</v>
      </c>
      <c r="C44" s="876"/>
      <c r="D44" s="876"/>
      <c r="E44" s="756"/>
      <c r="F44" s="876"/>
      <c r="G44" s="876"/>
      <c r="H44" s="756"/>
      <c r="I44" s="883"/>
      <c r="J44" s="876"/>
      <c r="K44" s="756"/>
      <c r="L44" s="876"/>
      <c r="M44" s="876"/>
      <c r="N44" s="756"/>
      <c r="O44" s="876"/>
      <c r="P44" s="876"/>
      <c r="Q44" s="876"/>
      <c r="R44" s="759">
        <v>23</v>
      </c>
    </row>
    <row r="45" spans="1:18">
      <c r="A45" s="759">
        <v>24</v>
      </c>
      <c r="B45" s="755" t="s">
        <v>3203</v>
      </c>
      <c r="C45" s="876"/>
      <c r="D45" s="876"/>
      <c r="E45" s="756"/>
      <c r="F45" s="876"/>
      <c r="G45" s="876"/>
      <c r="H45" s="756"/>
      <c r="I45" s="883"/>
      <c r="J45" s="876"/>
      <c r="K45" s="756"/>
      <c r="L45" s="876"/>
      <c r="M45" s="876"/>
      <c r="N45" s="756"/>
      <c r="O45" s="876"/>
      <c r="P45" s="876"/>
      <c r="Q45" s="876"/>
      <c r="R45" s="759">
        <v>24</v>
      </c>
    </row>
    <row r="46" spans="1:18">
      <c r="A46" s="759">
        <v>25</v>
      </c>
      <c r="B46" s="755" t="s">
        <v>3204</v>
      </c>
      <c r="C46" s="876"/>
      <c r="D46" s="876"/>
      <c r="E46" s="756"/>
      <c r="F46" s="876"/>
      <c r="G46" s="876"/>
      <c r="H46" s="756"/>
      <c r="I46" s="883"/>
      <c r="J46" s="876"/>
      <c r="K46" s="756"/>
      <c r="L46" s="876"/>
      <c r="M46" s="876"/>
      <c r="N46" s="756"/>
      <c r="O46" s="876"/>
      <c r="P46" s="876"/>
      <c r="Q46" s="876"/>
      <c r="R46" s="759">
        <v>25</v>
      </c>
    </row>
    <row r="47" spans="1:18">
      <c r="A47" s="759">
        <v>26</v>
      </c>
      <c r="B47" s="755" t="s">
        <v>2114</v>
      </c>
      <c r="C47" s="876"/>
      <c r="D47" s="876"/>
      <c r="E47" s="756"/>
      <c r="F47" s="876"/>
      <c r="G47" s="876"/>
      <c r="H47" s="756"/>
      <c r="I47" s="883"/>
      <c r="J47" s="876"/>
      <c r="K47" s="756"/>
      <c r="L47" s="876"/>
      <c r="M47" s="876"/>
      <c r="N47" s="756"/>
      <c r="O47" s="876"/>
      <c r="P47" s="876"/>
      <c r="Q47" s="876"/>
      <c r="R47" s="759">
        <v>26</v>
      </c>
    </row>
    <row r="48" spans="1:18">
      <c r="A48" s="759">
        <v>27</v>
      </c>
      <c r="B48" s="755" t="s">
        <v>3736</v>
      </c>
      <c r="C48" s="876"/>
      <c r="D48" s="876"/>
      <c r="E48" s="756"/>
      <c r="F48" s="876"/>
      <c r="G48" s="876"/>
      <c r="H48" s="756"/>
      <c r="I48" s="883"/>
      <c r="J48" s="876"/>
      <c r="K48" s="756"/>
      <c r="L48" s="876"/>
      <c r="M48" s="876"/>
      <c r="N48" s="756"/>
      <c r="O48" s="876"/>
      <c r="P48" s="876"/>
      <c r="Q48" s="876"/>
      <c r="R48" s="759">
        <v>27</v>
      </c>
    </row>
    <row r="49" spans="1:18">
      <c r="A49" s="759">
        <v>28</v>
      </c>
      <c r="B49" s="755" t="s">
        <v>2725</v>
      </c>
      <c r="C49" s="876"/>
      <c r="D49" s="876"/>
      <c r="E49" s="756"/>
      <c r="F49" s="876"/>
      <c r="G49" s="876"/>
      <c r="H49" s="756"/>
      <c r="I49" s="883"/>
      <c r="J49" s="876"/>
      <c r="K49" s="756"/>
      <c r="L49" s="876"/>
      <c r="M49" s="876"/>
      <c r="N49" s="756"/>
      <c r="O49" s="876"/>
      <c r="P49" s="876"/>
      <c r="Q49" s="876"/>
      <c r="R49" s="759">
        <v>28</v>
      </c>
    </row>
    <row r="50" spans="1:18">
      <c r="A50" s="759">
        <v>29</v>
      </c>
      <c r="B50" s="755" t="s">
        <v>2730</v>
      </c>
      <c r="C50" s="876"/>
      <c r="D50" s="876"/>
      <c r="E50" s="756"/>
      <c r="F50" s="876"/>
      <c r="G50" s="876"/>
      <c r="H50" s="756"/>
      <c r="I50" s="883"/>
      <c r="J50" s="876"/>
      <c r="K50" s="756"/>
      <c r="L50" s="876"/>
      <c r="M50" s="876"/>
      <c r="N50" s="756"/>
      <c r="O50" s="876"/>
      <c r="P50" s="876"/>
      <c r="Q50" s="876"/>
      <c r="R50" s="759">
        <v>29</v>
      </c>
    </row>
    <row r="51" spans="1:18">
      <c r="A51" s="759">
        <v>30</v>
      </c>
      <c r="B51" s="755" t="s">
        <v>3205</v>
      </c>
      <c r="C51" s="876"/>
      <c r="D51" s="876"/>
      <c r="E51" s="756"/>
      <c r="F51" s="876"/>
      <c r="G51" s="876"/>
      <c r="H51" s="756"/>
      <c r="I51" s="883"/>
      <c r="J51" s="876"/>
      <c r="K51" s="756"/>
      <c r="L51" s="876"/>
      <c r="M51" s="876"/>
      <c r="N51" s="756"/>
      <c r="O51" s="876"/>
      <c r="P51" s="876"/>
      <c r="Q51" s="876"/>
      <c r="R51" s="759">
        <v>30</v>
      </c>
    </row>
    <row r="52" spans="1:18">
      <c r="A52" s="759">
        <v>31</v>
      </c>
      <c r="B52" s="755" t="s">
        <v>1839</v>
      </c>
      <c r="C52" s="876"/>
      <c r="D52" s="876"/>
      <c r="E52" s="756"/>
      <c r="F52" s="876"/>
      <c r="G52" s="876"/>
      <c r="H52" s="756"/>
      <c r="I52" s="883"/>
      <c r="J52" s="876"/>
      <c r="K52" s="756"/>
      <c r="L52" s="876"/>
      <c r="M52" s="876"/>
      <c r="N52" s="756"/>
      <c r="O52" s="876"/>
      <c r="P52" s="876"/>
      <c r="Q52" s="876"/>
      <c r="R52" s="759">
        <v>31</v>
      </c>
    </row>
    <row r="53" spans="1:18">
      <c r="A53" s="759">
        <v>32</v>
      </c>
      <c r="B53" s="755" t="s">
        <v>3206</v>
      </c>
      <c r="C53" s="876"/>
      <c r="D53" s="876"/>
      <c r="E53" s="756"/>
      <c r="F53" s="876"/>
      <c r="G53" s="876"/>
      <c r="H53" s="756"/>
      <c r="I53" s="883"/>
      <c r="J53" s="876"/>
      <c r="K53" s="756"/>
      <c r="L53" s="876"/>
      <c r="M53" s="876"/>
      <c r="N53" s="756"/>
      <c r="O53" s="876"/>
      <c r="P53" s="876"/>
      <c r="Q53" s="876"/>
      <c r="R53" s="759">
        <v>32</v>
      </c>
    </row>
    <row r="54" spans="1:18">
      <c r="A54" s="759">
        <v>33</v>
      </c>
      <c r="B54" s="755" t="s">
        <v>4537</v>
      </c>
      <c r="C54" s="879"/>
      <c r="D54" s="879">
        <f>SUM(D39:D53)</f>
        <v>0</v>
      </c>
      <c r="E54" s="880"/>
      <c r="F54" s="879"/>
      <c r="G54" s="879">
        <f>SUM(G39:G53)</f>
        <v>0</v>
      </c>
      <c r="H54" s="880"/>
      <c r="I54" s="882"/>
      <c r="J54" s="879">
        <f>SUM(J39:J53)</f>
        <v>0</v>
      </c>
      <c r="K54" s="880"/>
      <c r="L54" s="879"/>
      <c r="M54" s="879">
        <f>SUM(M39:M53)</f>
        <v>0</v>
      </c>
      <c r="N54" s="880"/>
      <c r="O54" s="879"/>
      <c r="P54" s="879">
        <f>SUM(P39:P53)</f>
        <v>0</v>
      </c>
      <c r="Q54" s="879"/>
      <c r="R54" s="759">
        <v>33</v>
      </c>
    </row>
    <row r="55" spans="1:18" ht="15.75" thickBot="1">
      <c r="A55" s="759">
        <v>34</v>
      </c>
      <c r="B55" s="755" t="s">
        <v>4538</v>
      </c>
      <c r="C55" s="910"/>
      <c r="D55" s="910"/>
      <c r="E55" s="911"/>
      <c r="F55" s="910"/>
      <c r="G55" s="910"/>
      <c r="H55" s="911"/>
      <c r="I55" s="912"/>
      <c r="J55" s="910"/>
      <c r="K55" s="911"/>
      <c r="L55" s="910"/>
      <c r="M55" s="910"/>
      <c r="N55" s="911"/>
      <c r="O55" s="910"/>
      <c r="P55" s="910"/>
      <c r="Q55" s="910"/>
      <c r="R55" s="759">
        <v>34</v>
      </c>
    </row>
    <row r="56" spans="1:18" ht="15.75" thickBot="1">
      <c r="A56" s="759">
        <v>35</v>
      </c>
      <c r="B56" s="755" t="s">
        <v>4539</v>
      </c>
      <c r="C56" s="807"/>
      <c r="D56" s="807"/>
      <c r="E56" s="807"/>
      <c r="F56" s="807"/>
      <c r="G56" s="807"/>
      <c r="H56" s="807"/>
      <c r="I56" s="913"/>
      <c r="J56" s="914"/>
      <c r="K56" s="807"/>
      <c r="L56" s="914"/>
      <c r="M56" s="914"/>
      <c r="N56" s="807"/>
      <c r="O56" s="914"/>
      <c r="P56" s="914"/>
      <c r="Q56" s="914"/>
      <c r="R56" s="759">
        <v>35</v>
      </c>
    </row>
    <row r="57" spans="1:18">
      <c r="A57" s="737">
        <v>36</v>
      </c>
      <c r="B57" s="746" t="s">
        <v>4540</v>
      </c>
      <c r="C57" s="746"/>
      <c r="D57" s="746"/>
      <c r="E57" s="746"/>
      <c r="F57" s="746"/>
      <c r="G57" s="746"/>
      <c r="H57" s="746"/>
      <c r="I57" s="737"/>
      <c r="J57" s="746"/>
      <c r="K57" s="746"/>
      <c r="L57" s="746"/>
      <c r="M57" s="746"/>
      <c r="N57" s="746"/>
      <c r="O57" s="746"/>
      <c r="P57" s="746"/>
      <c r="Q57" s="432"/>
      <c r="R57" s="737">
        <v>36</v>
      </c>
    </row>
    <row r="58" spans="1:18">
      <c r="A58" s="759"/>
      <c r="B58" s="755" t="s">
        <v>4541</v>
      </c>
      <c r="C58" s="755"/>
      <c r="D58" s="755"/>
      <c r="E58" s="755"/>
      <c r="F58" s="755"/>
      <c r="G58" s="755"/>
      <c r="H58" s="755"/>
      <c r="I58" s="759"/>
      <c r="J58" s="755"/>
      <c r="K58" s="755"/>
      <c r="L58" s="755"/>
      <c r="M58" s="755"/>
      <c r="N58" s="755"/>
      <c r="O58" s="755"/>
      <c r="P58" s="755"/>
      <c r="Q58" s="754"/>
      <c r="R58" s="759"/>
    </row>
    <row r="59" spans="1:18">
      <c r="A59" s="759">
        <v>37</v>
      </c>
      <c r="B59" s="755" t="s">
        <v>4542</v>
      </c>
      <c r="C59" s="756"/>
      <c r="D59" s="756"/>
      <c r="E59" s="756"/>
      <c r="F59" s="756"/>
      <c r="G59" s="756"/>
      <c r="H59" s="756"/>
      <c r="I59" s="915"/>
      <c r="J59" s="756"/>
      <c r="K59" s="756"/>
      <c r="L59" s="756"/>
      <c r="M59" s="756"/>
      <c r="N59" s="756"/>
      <c r="O59" s="756"/>
      <c r="P59" s="756"/>
      <c r="Q59" s="876"/>
      <c r="R59" s="759">
        <v>37</v>
      </c>
    </row>
    <row r="60" spans="1:18">
      <c r="A60" s="737">
        <v>38</v>
      </c>
      <c r="B60" s="746" t="s">
        <v>1455</v>
      </c>
      <c r="C60" s="758"/>
      <c r="D60" s="758"/>
      <c r="E60" s="758"/>
      <c r="F60" s="758"/>
      <c r="G60" s="758"/>
      <c r="H60" s="758"/>
      <c r="I60" s="828"/>
      <c r="J60" s="758"/>
      <c r="K60" s="758"/>
      <c r="L60" s="758"/>
      <c r="M60" s="758"/>
      <c r="N60" s="758"/>
      <c r="O60" s="758"/>
      <c r="P60" s="758"/>
      <c r="Q60" s="833"/>
      <c r="R60" s="737">
        <v>38</v>
      </c>
    </row>
    <row r="61" spans="1:18">
      <c r="A61" s="759"/>
      <c r="B61" s="755" t="s">
        <v>1456</v>
      </c>
      <c r="C61" s="756"/>
      <c r="D61" s="756"/>
      <c r="E61" s="756"/>
      <c r="F61" s="756"/>
      <c r="G61" s="756"/>
      <c r="H61" s="756"/>
      <c r="I61" s="915"/>
      <c r="J61" s="756"/>
      <c r="K61" s="756"/>
      <c r="L61" s="756"/>
      <c r="M61" s="756"/>
      <c r="N61" s="756"/>
      <c r="O61" s="756"/>
      <c r="P61" s="756"/>
      <c r="Q61" s="876"/>
      <c r="R61" s="759"/>
    </row>
    <row r="62" spans="1:18">
      <c r="A62" s="737">
        <v>39</v>
      </c>
      <c r="B62" s="746" t="s">
        <v>1599</v>
      </c>
      <c r="C62" s="916"/>
      <c r="D62" s="916"/>
      <c r="E62" s="916"/>
      <c r="F62" s="916"/>
      <c r="G62" s="916"/>
      <c r="H62" s="916"/>
      <c r="I62" s="917"/>
      <c r="J62" s="916"/>
      <c r="K62" s="916"/>
      <c r="L62" s="916"/>
      <c r="M62" s="916"/>
      <c r="N62" s="916"/>
      <c r="O62" s="916"/>
      <c r="P62" s="916"/>
      <c r="Q62" s="918"/>
      <c r="R62" s="737">
        <v>39</v>
      </c>
    </row>
    <row r="63" spans="1:18">
      <c r="A63" s="759"/>
      <c r="B63" s="755" t="s">
        <v>1600</v>
      </c>
      <c r="C63" s="919"/>
      <c r="D63" s="919"/>
      <c r="E63" s="919"/>
      <c r="F63" s="919"/>
      <c r="G63" s="919"/>
      <c r="H63" s="919"/>
      <c r="I63" s="920"/>
      <c r="J63" s="919"/>
      <c r="K63" s="919"/>
      <c r="L63" s="919"/>
      <c r="M63" s="919"/>
      <c r="N63" s="919"/>
      <c r="O63" s="919"/>
      <c r="P63" s="919"/>
      <c r="Q63" s="921"/>
      <c r="R63" s="759"/>
    </row>
    <row r="64" spans="1:18">
      <c r="A64" s="759">
        <v>40</v>
      </c>
      <c r="B64" s="755" t="s">
        <v>1601</v>
      </c>
      <c r="C64" s="919"/>
      <c r="D64" s="919"/>
      <c r="E64" s="919"/>
      <c r="F64" s="919"/>
      <c r="G64" s="919"/>
      <c r="H64" s="919"/>
      <c r="I64" s="920"/>
      <c r="J64" s="919"/>
      <c r="K64" s="919"/>
      <c r="L64" s="919"/>
      <c r="M64" s="919"/>
      <c r="N64" s="919"/>
      <c r="O64" s="919"/>
      <c r="P64" s="919"/>
      <c r="Q64" s="921"/>
      <c r="R64" s="759">
        <v>40</v>
      </c>
    </row>
    <row r="65" spans="1:18">
      <c r="A65" s="759">
        <v>41</v>
      </c>
      <c r="B65" s="755" t="s">
        <v>3429</v>
      </c>
      <c r="C65" s="919"/>
      <c r="D65" s="919"/>
      <c r="E65" s="919"/>
      <c r="F65" s="919"/>
      <c r="G65" s="919"/>
      <c r="H65" s="919"/>
      <c r="I65" s="920"/>
      <c r="J65" s="919"/>
      <c r="K65" s="919"/>
      <c r="L65" s="919"/>
      <c r="M65" s="919"/>
      <c r="N65" s="919"/>
      <c r="O65" s="919"/>
      <c r="P65" s="919"/>
      <c r="Q65" s="921"/>
      <c r="R65" s="759">
        <v>41</v>
      </c>
    </row>
    <row r="66" spans="1:18">
      <c r="A66" s="759">
        <v>42</v>
      </c>
      <c r="B66" s="755" t="s">
        <v>3430</v>
      </c>
      <c r="C66" s="919"/>
      <c r="D66" s="919"/>
      <c r="E66" s="919"/>
      <c r="F66" s="919"/>
      <c r="G66" s="919"/>
      <c r="H66" s="919"/>
      <c r="I66" s="920"/>
      <c r="J66" s="919"/>
      <c r="K66" s="919"/>
      <c r="L66" s="919"/>
      <c r="M66" s="919"/>
      <c r="N66" s="919"/>
      <c r="O66" s="919"/>
      <c r="P66" s="919"/>
      <c r="Q66" s="921"/>
      <c r="R66" s="759">
        <v>42</v>
      </c>
    </row>
    <row r="67" spans="1:18" ht="15.75" thickBot="1">
      <c r="A67" s="760">
        <v>43</v>
      </c>
      <c r="B67" s="761" t="s">
        <v>3431</v>
      </c>
      <c r="C67" s="775"/>
      <c r="D67" s="775"/>
      <c r="E67" s="775"/>
      <c r="F67" s="775"/>
      <c r="G67" s="775"/>
      <c r="H67" s="775"/>
      <c r="I67" s="835"/>
      <c r="J67" s="775"/>
      <c r="K67" s="775"/>
      <c r="L67" s="775"/>
      <c r="M67" s="775"/>
      <c r="N67" s="775"/>
      <c r="O67" s="775"/>
      <c r="P67" s="775"/>
      <c r="Q67" s="834"/>
      <c r="R67" s="760">
        <v>43</v>
      </c>
    </row>
    <row r="68" spans="1:18" ht="15.75">
      <c r="A68" s="763" t="s">
        <v>3432</v>
      </c>
      <c r="B68" s="432"/>
      <c r="C68" s="432"/>
      <c r="D68" s="432"/>
      <c r="E68" s="432"/>
      <c r="F68" s="432"/>
      <c r="G68" s="432"/>
      <c r="H68" s="432"/>
      <c r="I68" s="763" t="s">
        <v>3432</v>
      </c>
      <c r="J68" s="432"/>
      <c r="K68" s="432"/>
      <c r="L68" s="432"/>
      <c r="M68" s="432"/>
      <c r="N68" s="432"/>
      <c r="O68" s="432"/>
      <c r="P68" s="432"/>
      <c r="Q68" s="764" t="s">
        <v>3433</v>
      </c>
      <c r="R68" s="764"/>
    </row>
    <row r="69" spans="1:18">
      <c r="A69" s="764" t="s">
        <v>3434</v>
      </c>
      <c r="B69" s="764"/>
      <c r="C69" s="764"/>
      <c r="D69" s="764"/>
      <c r="E69" s="764"/>
      <c r="F69" s="764"/>
      <c r="G69" s="764"/>
      <c r="H69" s="764"/>
      <c r="I69" s="764" t="s">
        <v>3435</v>
      </c>
      <c r="J69" s="764"/>
      <c r="K69" s="764"/>
      <c r="L69" s="764"/>
      <c r="M69" s="764"/>
      <c r="N69" s="764"/>
      <c r="O69" s="764"/>
      <c r="P69" s="764"/>
      <c r="Q69" s="764"/>
      <c r="R69" s="764"/>
    </row>
    <row r="70" spans="1:18">
      <c r="A70" s="764"/>
      <c r="B70" s="764"/>
      <c r="C70" s="764"/>
      <c r="D70" s="764"/>
      <c r="E70" s="764"/>
      <c r="F70" s="764"/>
      <c r="G70" s="764"/>
      <c r="H70" s="764"/>
      <c r="I70" s="764"/>
      <c r="J70" s="764"/>
      <c r="K70" s="764"/>
      <c r="L70" s="764"/>
      <c r="M70" s="764"/>
      <c r="N70" s="764"/>
      <c r="O70" s="764"/>
      <c r="P70" s="764"/>
      <c r="Q70" s="764"/>
      <c r="R70" s="764"/>
    </row>
    <row r="72" spans="1:18" ht="15.75">
      <c r="A72" s="788" t="s">
        <v>1464</v>
      </c>
      <c r="B72" s="764"/>
      <c r="C72" s="764"/>
      <c r="D72" s="764"/>
      <c r="E72" s="764"/>
      <c r="F72" s="764"/>
      <c r="G72" s="764"/>
      <c r="H72" s="764"/>
    </row>
    <row r="74" spans="1:18" ht="16.5" thickBot="1">
      <c r="A74" s="809" t="str">
        <f>'Data Sheet'!$C$25</f>
        <v xml:space="preserve">KeySpan Gas East Corp./D/B/A National Grid </v>
      </c>
      <c r="B74" s="432"/>
      <c r="C74" s="432"/>
      <c r="D74" s="432"/>
      <c r="E74" s="858" t="str">
        <f>'Data Sheet'!$C$40</f>
        <v>September 30, 2014</v>
      </c>
      <c r="F74" s="432"/>
      <c r="G74" s="432" t="str">
        <f>'Data Sheet'!$C$38</f>
        <v>December 31, 2013</v>
      </c>
      <c r="H74" s="432"/>
      <c r="I74" s="809" t="str">
        <f>'Data Sheet'!$C$25</f>
        <v xml:space="preserve">KeySpan Gas East Corp./D/B/A National Grid </v>
      </c>
      <c r="J74" s="432"/>
      <c r="K74" s="432"/>
      <c r="L74" s="432"/>
      <c r="M74" s="432"/>
      <c r="N74" s="858" t="str">
        <f>'Data Sheet'!$C$40</f>
        <v>September 30, 2014</v>
      </c>
      <c r="P74" s="694" t="str">
        <f>'Data Sheet'!$C$38</f>
        <v>December 31, 2013</v>
      </c>
    </row>
    <row r="75" spans="1:18">
      <c r="A75" s="729"/>
      <c r="B75" s="730"/>
      <c r="C75" s="730"/>
      <c r="D75" s="730"/>
      <c r="E75" s="730"/>
      <c r="F75" s="730"/>
      <c r="G75" s="730"/>
      <c r="H75" s="781"/>
      <c r="I75" s="729"/>
      <c r="J75" s="730"/>
      <c r="K75" s="730"/>
      <c r="L75" s="730"/>
      <c r="M75" s="730"/>
      <c r="N75" s="730"/>
      <c r="O75" s="730"/>
      <c r="P75" s="730"/>
      <c r="Q75" s="730"/>
      <c r="R75" s="781"/>
    </row>
    <row r="76" spans="1:18" ht="15.75">
      <c r="A76" s="735"/>
      <c r="B76" s="788" t="s">
        <v>3445</v>
      </c>
      <c r="C76" s="788"/>
      <c r="D76" s="788"/>
      <c r="E76" s="764"/>
      <c r="F76" s="764"/>
      <c r="G76" s="764"/>
      <c r="H76" s="778"/>
      <c r="I76" s="768"/>
      <c r="J76" s="788" t="s">
        <v>3446</v>
      </c>
      <c r="K76" s="788"/>
      <c r="L76" s="788"/>
      <c r="M76" s="764"/>
      <c r="N76" s="764"/>
      <c r="O76" s="764"/>
      <c r="P76" s="764"/>
      <c r="Q76" s="764"/>
      <c r="R76" s="778"/>
    </row>
    <row r="77" spans="1:18" ht="15.75" thickBot="1">
      <c r="A77" s="735"/>
      <c r="B77" s="432"/>
      <c r="C77" s="432"/>
      <c r="D77" s="432"/>
      <c r="E77" s="432"/>
      <c r="F77" s="432"/>
      <c r="G77" s="432"/>
      <c r="H77" s="746"/>
      <c r="I77" s="735"/>
      <c r="J77" s="432"/>
      <c r="K77" s="432"/>
      <c r="L77" s="432"/>
      <c r="M77" s="432"/>
      <c r="N77" s="432"/>
      <c r="O77" s="432"/>
      <c r="P77" s="432"/>
      <c r="Q77" s="432"/>
      <c r="R77" s="746"/>
    </row>
    <row r="78" spans="1:18">
      <c r="A78" s="839"/>
      <c r="B78" s="748"/>
      <c r="C78" s="893" t="s">
        <v>2962</v>
      </c>
      <c r="D78" s="777"/>
      <c r="E78" s="749"/>
      <c r="F78" s="893" t="s">
        <v>2962</v>
      </c>
      <c r="G78" s="777"/>
      <c r="H78" s="749"/>
      <c r="I78" s="894" t="s">
        <v>2962</v>
      </c>
      <c r="J78" s="777"/>
      <c r="K78" s="749"/>
      <c r="L78" s="893" t="s">
        <v>2962</v>
      </c>
      <c r="M78" s="777"/>
      <c r="N78" s="749"/>
      <c r="O78" s="893" t="s">
        <v>2962</v>
      </c>
      <c r="P78" s="777"/>
      <c r="Q78" s="749"/>
      <c r="R78" s="769"/>
    </row>
    <row r="79" spans="1:18">
      <c r="A79" s="771" t="s">
        <v>339</v>
      </c>
      <c r="B79" s="778" t="s">
        <v>2168</v>
      </c>
      <c r="C79" s="432"/>
      <c r="D79" s="432"/>
      <c r="E79" s="746"/>
      <c r="F79" s="432"/>
      <c r="G79" s="432"/>
      <c r="H79" s="746"/>
      <c r="I79" s="736"/>
      <c r="J79" s="432"/>
      <c r="K79" s="746"/>
      <c r="L79" s="432"/>
      <c r="M79" s="432"/>
      <c r="N79" s="746"/>
      <c r="O79" s="432"/>
      <c r="P79" s="432"/>
      <c r="Q79" s="432"/>
      <c r="R79" s="771" t="s">
        <v>339</v>
      </c>
    </row>
    <row r="80" spans="1:18" ht="15.75" thickBot="1">
      <c r="A80" s="750" t="s">
        <v>342</v>
      </c>
      <c r="B80" s="751" t="s">
        <v>2004</v>
      </c>
      <c r="C80" s="739"/>
      <c r="D80" s="744" t="s">
        <v>2005</v>
      </c>
      <c r="E80" s="761"/>
      <c r="F80" s="739"/>
      <c r="G80" s="744" t="s">
        <v>2006</v>
      </c>
      <c r="H80" s="761"/>
      <c r="I80" s="895"/>
      <c r="J80" s="744" t="s">
        <v>2007</v>
      </c>
      <c r="K80" s="761"/>
      <c r="L80" s="744"/>
      <c r="M80" s="744" t="s">
        <v>959</v>
      </c>
      <c r="N80" s="761"/>
      <c r="O80" s="739"/>
      <c r="P80" s="780" t="s">
        <v>960</v>
      </c>
      <c r="Q80" s="744"/>
      <c r="R80" s="750" t="s">
        <v>342</v>
      </c>
    </row>
    <row r="81" spans="1:18">
      <c r="A81" s="737">
        <v>1</v>
      </c>
      <c r="B81" s="746" t="s">
        <v>2963</v>
      </c>
      <c r="C81" s="432"/>
      <c r="D81" s="432"/>
      <c r="E81" s="778"/>
      <c r="F81" s="764"/>
      <c r="G81" s="764"/>
      <c r="H81" s="746"/>
      <c r="I81" s="735"/>
      <c r="J81" s="432"/>
      <c r="K81" s="746"/>
      <c r="L81" s="432"/>
      <c r="M81" s="764"/>
      <c r="N81" s="778"/>
      <c r="O81" s="764"/>
      <c r="P81" s="764"/>
      <c r="Q81" s="764"/>
      <c r="R81" s="737">
        <v>1</v>
      </c>
    </row>
    <row r="82" spans="1:18">
      <c r="A82" s="759"/>
      <c r="B82" s="755" t="s">
        <v>2964</v>
      </c>
      <c r="C82" s="754"/>
      <c r="D82" s="754"/>
      <c r="E82" s="872"/>
      <c r="F82" s="871"/>
      <c r="G82" s="871"/>
      <c r="H82" s="755"/>
      <c r="I82" s="870"/>
      <c r="J82" s="754"/>
      <c r="K82" s="755"/>
      <c r="L82" s="754"/>
      <c r="M82" s="871"/>
      <c r="N82" s="872"/>
      <c r="O82" s="871"/>
      <c r="P82" s="871"/>
      <c r="Q82" s="871"/>
      <c r="R82" s="759"/>
    </row>
    <row r="83" spans="1:18">
      <c r="A83" s="737">
        <v>2</v>
      </c>
      <c r="B83" s="746" t="s">
        <v>2965</v>
      </c>
      <c r="C83" s="432"/>
      <c r="D83" s="432"/>
      <c r="E83" s="772"/>
      <c r="F83" s="795"/>
      <c r="G83" s="795"/>
      <c r="H83" s="772"/>
      <c r="I83" s="735"/>
      <c r="J83" s="432"/>
      <c r="K83" s="746"/>
      <c r="L83" s="432"/>
      <c r="M83" s="795"/>
      <c r="N83" s="772"/>
      <c r="O83" s="795"/>
      <c r="P83" s="795"/>
      <c r="Q83" s="795"/>
      <c r="R83" s="737">
        <v>2</v>
      </c>
    </row>
    <row r="84" spans="1:18">
      <c r="A84" s="759"/>
      <c r="B84" s="755" t="s">
        <v>2966</v>
      </c>
      <c r="C84" s="754"/>
      <c r="D84" s="754"/>
      <c r="E84" s="872"/>
      <c r="F84" s="871"/>
      <c r="G84" s="871"/>
      <c r="H84" s="872"/>
      <c r="I84" s="870"/>
      <c r="J84" s="754"/>
      <c r="K84" s="755"/>
      <c r="L84" s="754"/>
      <c r="M84" s="871"/>
      <c r="N84" s="872"/>
      <c r="O84" s="871"/>
      <c r="P84" s="871"/>
      <c r="Q84" s="871"/>
      <c r="R84" s="759"/>
    </row>
    <row r="85" spans="1:18">
      <c r="A85" s="759">
        <v>3</v>
      </c>
      <c r="B85" s="755" t="s">
        <v>2967</v>
      </c>
      <c r="C85" s="896"/>
      <c r="D85" s="896"/>
      <c r="E85" s="897"/>
      <c r="F85" s="898"/>
      <c r="G85" s="898"/>
      <c r="H85" s="899"/>
      <c r="I85" s="900"/>
      <c r="J85" s="896"/>
      <c r="K85" s="899"/>
      <c r="L85" s="896"/>
      <c r="M85" s="898"/>
      <c r="N85" s="897"/>
      <c r="O85" s="898"/>
      <c r="P85" s="898"/>
      <c r="Q85" s="898"/>
      <c r="R85" s="759">
        <v>3</v>
      </c>
    </row>
    <row r="86" spans="1:18">
      <c r="A86" s="753">
        <v>4</v>
      </c>
      <c r="B86" s="755" t="s">
        <v>2968</v>
      </c>
      <c r="C86" s="896"/>
      <c r="D86" s="896"/>
      <c r="E86" s="899"/>
      <c r="F86" s="896"/>
      <c r="G86" s="896"/>
      <c r="H86" s="899"/>
      <c r="I86" s="901"/>
      <c r="J86" s="896"/>
      <c r="K86" s="899"/>
      <c r="L86" s="896"/>
      <c r="M86" s="896"/>
      <c r="N86" s="899"/>
      <c r="O86" s="896"/>
      <c r="P86" s="896"/>
      <c r="Q86" s="896"/>
      <c r="R86" s="759">
        <v>4</v>
      </c>
    </row>
    <row r="87" spans="1:18">
      <c r="A87" s="757">
        <v>5</v>
      </c>
      <c r="B87" s="746" t="s">
        <v>1624</v>
      </c>
      <c r="C87" s="902"/>
      <c r="D87" s="902"/>
      <c r="E87" s="903"/>
      <c r="F87" s="902"/>
      <c r="G87" s="902"/>
      <c r="H87" s="903"/>
      <c r="I87" s="904"/>
      <c r="J87" s="902"/>
      <c r="K87" s="903"/>
      <c r="L87" s="902"/>
      <c r="M87" s="902"/>
      <c r="N87" s="903"/>
      <c r="O87" s="902"/>
      <c r="P87" s="902"/>
      <c r="Q87" s="902"/>
      <c r="R87" s="737">
        <v>5</v>
      </c>
    </row>
    <row r="88" spans="1:18">
      <c r="A88" s="753"/>
      <c r="B88" s="755" t="s">
        <v>1625</v>
      </c>
      <c r="C88" s="896"/>
      <c r="D88" s="896"/>
      <c r="E88" s="899"/>
      <c r="F88" s="896"/>
      <c r="G88" s="896"/>
      <c r="H88" s="899"/>
      <c r="I88" s="901"/>
      <c r="J88" s="896"/>
      <c r="K88" s="899"/>
      <c r="L88" s="896"/>
      <c r="M88" s="896"/>
      <c r="N88" s="899"/>
      <c r="O88" s="896"/>
      <c r="P88" s="896"/>
      <c r="Q88" s="896"/>
      <c r="R88" s="759"/>
    </row>
    <row r="89" spans="1:18">
      <c r="A89" s="753">
        <v>6</v>
      </c>
      <c r="B89" s="755" t="s">
        <v>1626</v>
      </c>
      <c r="C89" s="896"/>
      <c r="D89" s="896"/>
      <c r="E89" s="899"/>
      <c r="F89" s="896"/>
      <c r="G89" s="896"/>
      <c r="H89" s="899"/>
      <c r="I89" s="901"/>
      <c r="J89" s="896"/>
      <c r="K89" s="899"/>
      <c r="L89" s="896"/>
      <c r="M89" s="896"/>
      <c r="N89" s="899"/>
      <c r="O89" s="896"/>
      <c r="P89" s="896"/>
      <c r="Q89" s="896"/>
      <c r="R89" s="759">
        <v>6</v>
      </c>
    </row>
    <row r="90" spans="1:18">
      <c r="A90" s="753">
        <v>7</v>
      </c>
      <c r="B90" s="755" t="s">
        <v>1627</v>
      </c>
      <c r="C90" s="754"/>
      <c r="D90" s="754"/>
      <c r="E90" s="755"/>
      <c r="F90" s="754"/>
      <c r="G90" s="754"/>
      <c r="H90" s="755"/>
      <c r="I90" s="873"/>
      <c r="J90" s="754"/>
      <c r="K90" s="755"/>
      <c r="L90" s="754"/>
      <c r="M90" s="754"/>
      <c r="N90" s="755"/>
      <c r="O90" s="754"/>
      <c r="P90" s="754"/>
      <c r="Q90" s="754"/>
      <c r="R90" s="759">
        <v>7</v>
      </c>
    </row>
    <row r="91" spans="1:18">
      <c r="A91" s="753">
        <v>8</v>
      </c>
      <c r="B91" s="755" t="s">
        <v>1628</v>
      </c>
      <c r="C91" s="754"/>
      <c r="D91" s="754"/>
      <c r="E91" s="755"/>
      <c r="F91" s="754"/>
      <c r="G91" s="754"/>
      <c r="H91" s="755"/>
      <c r="I91" s="873"/>
      <c r="J91" s="754"/>
      <c r="K91" s="755"/>
      <c r="L91" s="754"/>
      <c r="M91" s="754"/>
      <c r="N91" s="755"/>
      <c r="O91" s="754"/>
      <c r="P91" s="754"/>
      <c r="Q91" s="754"/>
      <c r="R91" s="759">
        <v>8</v>
      </c>
    </row>
    <row r="92" spans="1:18">
      <c r="A92" s="753">
        <v>9</v>
      </c>
      <c r="B92" s="755" t="s">
        <v>1629</v>
      </c>
      <c r="C92" s="754"/>
      <c r="D92" s="754"/>
      <c r="E92" s="755"/>
      <c r="F92" s="754"/>
      <c r="G92" s="754"/>
      <c r="H92" s="755"/>
      <c r="I92" s="873"/>
      <c r="J92" s="754"/>
      <c r="K92" s="755"/>
      <c r="L92" s="754"/>
      <c r="M92" s="754"/>
      <c r="N92" s="755"/>
      <c r="O92" s="754"/>
      <c r="P92" s="754"/>
      <c r="Q92" s="754"/>
      <c r="R92" s="759">
        <v>9</v>
      </c>
    </row>
    <row r="93" spans="1:18">
      <c r="A93" s="753">
        <v>10</v>
      </c>
      <c r="B93" s="755" t="s">
        <v>1630</v>
      </c>
      <c r="C93" s="754"/>
      <c r="D93" s="754"/>
      <c r="E93" s="755"/>
      <c r="F93" s="754"/>
      <c r="G93" s="754"/>
      <c r="H93" s="755"/>
      <c r="I93" s="873"/>
      <c r="J93" s="754"/>
      <c r="K93" s="755"/>
      <c r="L93" s="754"/>
      <c r="M93" s="754"/>
      <c r="N93" s="755"/>
      <c r="O93" s="754"/>
      <c r="P93" s="754"/>
      <c r="Q93" s="754"/>
      <c r="R93" s="759">
        <v>10</v>
      </c>
    </row>
    <row r="94" spans="1:18">
      <c r="A94" s="753">
        <v>11</v>
      </c>
      <c r="B94" s="755" t="s">
        <v>1631</v>
      </c>
      <c r="C94" s="876"/>
      <c r="D94" s="876"/>
      <c r="E94" s="756"/>
      <c r="F94" s="876"/>
      <c r="G94" s="876"/>
      <c r="H94" s="756"/>
      <c r="I94" s="877"/>
      <c r="J94" s="876"/>
      <c r="K94" s="756"/>
      <c r="L94" s="876"/>
      <c r="M94" s="876"/>
      <c r="N94" s="756"/>
      <c r="O94" s="876"/>
      <c r="P94" s="876"/>
      <c r="Q94" s="876"/>
      <c r="R94" s="759">
        <v>11</v>
      </c>
    </row>
    <row r="95" spans="1:18">
      <c r="A95" s="753">
        <v>12</v>
      </c>
      <c r="B95" s="755" t="s">
        <v>1632</v>
      </c>
      <c r="C95" s="876"/>
      <c r="D95" s="876"/>
      <c r="E95" s="756"/>
      <c r="F95" s="876"/>
      <c r="G95" s="876"/>
      <c r="H95" s="756"/>
      <c r="I95" s="877"/>
      <c r="J95" s="876"/>
      <c r="K95" s="756"/>
      <c r="L95" s="876"/>
      <c r="M95" s="876"/>
      <c r="N95" s="756"/>
      <c r="O95" s="876"/>
      <c r="P95" s="876"/>
      <c r="Q95" s="876"/>
      <c r="R95" s="759">
        <v>12</v>
      </c>
    </row>
    <row r="96" spans="1:18">
      <c r="A96" s="753">
        <v>13</v>
      </c>
      <c r="B96" s="755" t="s">
        <v>1633</v>
      </c>
      <c r="C96" s="879"/>
      <c r="D96" s="879"/>
      <c r="E96" s="880"/>
      <c r="F96" s="879"/>
      <c r="G96" s="879"/>
      <c r="H96" s="880"/>
      <c r="I96" s="905"/>
      <c r="J96" s="879"/>
      <c r="K96" s="880"/>
      <c r="L96" s="879"/>
      <c r="M96" s="879"/>
      <c r="N96" s="880"/>
      <c r="O96" s="879"/>
      <c r="P96" s="879"/>
      <c r="Q96" s="879"/>
      <c r="R96" s="759">
        <v>13</v>
      </c>
    </row>
    <row r="97" spans="1:18">
      <c r="A97" s="759">
        <v>14</v>
      </c>
      <c r="B97" s="755" t="s">
        <v>1634</v>
      </c>
      <c r="C97" s="876"/>
      <c r="D97" s="876"/>
      <c r="E97" s="756"/>
      <c r="F97" s="876"/>
      <c r="G97" s="876"/>
      <c r="H97" s="756"/>
      <c r="I97" s="883"/>
      <c r="J97" s="876"/>
      <c r="K97" s="756"/>
      <c r="L97" s="876"/>
      <c r="M97" s="876"/>
      <c r="N97" s="756"/>
      <c r="O97" s="876"/>
      <c r="P97" s="876"/>
      <c r="Q97" s="876"/>
      <c r="R97" s="759">
        <v>14</v>
      </c>
    </row>
    <row r="98" spans="1:18">
      <c r="A98" s="759">
        <v>15</v>
      </c>
      <c r="B98" s="755" t="s">
        <v>1635</v>
      </c>
      <c r="C98" s="876"/>
      <c r="D98" s="876"/>
      <c r="E98" s="756"/>
      <c r="F98" s="876"/>
      <c r="G98" s="876"/>
      <c r="H98" s="756"/>
      <c r="I98" s="883"/>
      <c r="J98" s="876"/>
      <c r="K98" s="756"/>
      <c r="L98" s="876"/>
      <c r="M98" s="876"/>
      <c r="N98" s="756"/>
      <c r="O98" s="876"/>
      <c r="P98" s="876"/>
      <c r="Q98" s="876"/>
      <c r="R98" s="759">
        <v>15</v>
      </c>
    </row>
    <row r="99" spans="1:18">
      <c r="A99" s="759">
        <v>16</v>
      </c>
      <c r="B99" s="755" t="s">
        <v>1636</v>
      </c>
      <c r="C99" s="879"/>
      <c r="D99" s="879"/>
      <c r="E99" s="880"/>
      <c r="F99" s="879"/>
      <c r="G99" s="879"/>
      <c r="H99" s="880"/>
      <c r="I99" s="882"/>
      <c r="J99" s="879"/>
      <c r="K99" s="880"/>
      <c r="L99" s="879"/>
      <c r="M99" s="879"/>
      <c r="N99" s="880"/>
      <c r="O99" s="879"/>
      <c r="P99" s="879"/>
      <c r="Q99" s="879"/>
      <c r="R99" s="759">
        <v>16</v>
      </c>
    </row>
    <row r="100" spans="1:18">
      <c r="A100" s="759">
        <v>17</v>
      </c>
      <c r="B100" s="755" t="s">
        <v>1637</v>
      </c>
      <c r="C100" s="907"/>
      <c r="D100" s="907"/>
      <c r="E100" s="908"/>
      <c r="F100" s="907"/>
      <c r="G100" s="907"/>
      <c r="H100" s="908"/>
      <c r="I100" s="909"/>
      <c r="J100" s="907"/>
      <c r="K100" s="908"/>
      <c r="L100" s="907"/>
      <c r="M100" s="907"/>
      <c r="N100" s="908"/>
      <c r="O100" s="907"/>
      <c r="P100" s="907"/>
      <c r="Q100" s="907"/>
      <c r="R100" s="759">
        <v>17</v>
      </c>
    </row>
    <row r="101" spans="1:18">
      <c r="A101" s="759">
        <v>18</v>
      </c>
      <c r="B101" s="755" t="s">
        <v>1638</v>
      </c>
      <c r="C101" s="879"/>
      <c r="D101" s="879"/>
      <c r="E101" s="880"/>
      <c r="F101" s="879"/>
      <c r="G101" s="879"/>
      <c r="H101" s="880"/>
      <c r="I101" s="882"/>
      <c r="J101" s="879"/>
      <c r="K101" s="880"/>
      <c r="L101" s="879"/>
      <c r="M101" s="879"/>
      <c r="N101" s="880"/>
      <c r="O101" s="879"/>
      <c r="P101" s="879"/>
      <c r="Q101" s="879"/>
      <c r="R101" s="759">
        <v>18</v>
      </c>
    </row>
    <row r="102" spans="1:18">
      <c r="A102" s="759">
        <v>19</v>
      </c>
      <c r="B102" s="755" t="s">
        <v>2756</v>
      </c>
      <c r="C102" s="876"/>
      <c r="D102" s="876"/>
      <c r="E102" s="756"/>
      <c r="F102" s="876"/>
      <c r="G102" s="876"/>
      <c r="H102" s="756"/>
      <c r="I102" s="883"/>
      <c r="J102" s="876"/>
      <c r="K102" s="756"/>
      <c r="L102" s="876"/>
      <c r="M102" s="876"/>
      <c r="N102" s="756"/>
      <c r="O102" s="876"/>
      <c r="P102" s="876"/>
      <c r="Q102" s="876"/>
      <c r="R102" s="759">
        <v>19</v>
      </c>
    </row>
    <row r="103" spans="1:18">
      <c r="A103" s="759">
        <v>20</v>
      </c>
      <c r="B103" s="755" t="s">
        <v>1639</v>
      </c>
      <c r="C103" s="876"/>
      <c r="D103" s="876"/>
      <c r="E103" s="756"/>
      <c r="F103" s="876"/>
      <c r="G103" s="876"/>
      <c r="H103" s="756"/>
      <c r="I103" s="883"/>
      <c r="J103" s="876"/>
      <c r="K103" s="756"/>
      <c r="L103" s="876"/>
      <c r="M103" s="876"/>
      <c r="N103" s="756"/>
      <c r="O103" s="876"/>
      <c r="P103" s="876"/>
      <c r="Q103" s="876"/>
      <c r="R103" s="759">
        <v>20</v>
      </c>
    </row>
    <row r="104" spans="1:18">
      <c r="A104" s="759">
        <v>21</v>
      </c>
      <c r="B104" s="755" t="s">
        <v>1640</v>
      </c>
      <c r="C104" s="876"/>
      <c r="D104" s="876"/>
      <c r="E104" s="756"/>
      <c r="F104" s="876"/>
      <c r="G104" s="876"/>
      <c r="H104" s="756"/>
      <c r="I104" s="883"/>
      <c r="J104" s="876"/>
      <c r="K104" s="756"/>
      <c r="L104" s="876"/>
      <c r="M104" s="876"/>
      <c r="N104" s="756"/>
      <c r="O104" s="876"/>
      <c r="P104" s="876"/>
      <c r="Q104" s="876"/>
      <c r="R104" s="759">
        <v>21</v>
      </c>
    </row>
    <row r="105" spans="1:18">
      <c r="A105" s="759">
        <v>22</v>
      </c>
      <c r="B105" s="755" t="s">
        <v>1641</v>
      </c>
      <c r="C105" s="876"/>
      <c r="D105" s="876"/>
      <c r="E105" s="756"/>
      <c r="F105" s="876"/>
      <c r="G105" s="876"/>
      <c r="H105" s="756"/>
      <c r="I105" s="883"/>
      <c r="J105" s="876"/>
      <c r="K105" s="756"/>
      <c r="L105" s="876"/>
      <c r="M105" s="876"/>
      <c r="N105" s="756"/>
      <c r="O105" s="876"/>
      <c r="P105" s="876"/>
      <c r="Q105" s="876"/>
      <c r="R105" s="759">
        <v>22</v>
      </c>
    </row>
    <row r="106" spans="1:18">
      <c r="A106" s="759">
        <v>23</v>
      </c>
      <c r="B106" s="755" t="s">
        <v>3701</v>
      </c>
      <c r="C106" s="876"/>
      <c r="D106" s="876"/>
      <c r="E106" s="756"/>
      <c r="F106" s="876"/>
      <c r="G106" s="876"/>
      <c r="H106" s="756"/>
      <c r="I106" s="883"/>
      <c r="J106" s="876"/>
      <c r="K106" s="756"/>
      <c r="L106" s="876"/>
      <c r="M106" s="876"/>
      <c r="N106" s="756"/>
      <c r="O106" s="876"/>
      <c r="P106" s="876"/>
      <c r="Q106" s="876"/>
      <c r="R106" s="759">
        <v>23</v>
      </c>
    </row>
    <row r="107" spans="1:18">
      <c r="A107" s="759">
        <v>24</v>
      </c>
      <c r="B107" s="755" t="s">
        <v>3203</v>
      </c>
      <c r="C107" s="876"/>
      <c r="D107" s="876"/>
      <c r="E107" s="756"/>
      <c r="F107" s="876"/>
      <c r="G107" s="876"/>
      <c r="H107" s="756"/>
      <c r="I107" s="883"/>
      <c r="J107" s="876"/>
      <c r="K107" s="756"/>
      <c r="L107" s="876"/>
      <c r="M107" s="876"/>
      <c r="N107" s="756"/>
      <c r="O107" s="876"/>
      <c r="P107" s="876"/>
      <c r="Q107" s="876"/>
      <c r="R107" s="759">
        <v>24</v>
      </c>
    </row>
    <row r="108" spans="1:18">
      <c r="A108" s="759">
        <v>25</v>
      </c>
      <c r="B108" s="755" t="s">
        <v>3204</v>
      </c>
      <c r="C108" s="876"/>
      <c r="D108" s="876"/>
      <c r="E108" s="756"/>
      <c r="F108" s="876"/>
      <c r="G108" s="876"/>
      <c r="H108" s="756"/>
      <c r="I108" s="883"/>
      <c r="J108" s="876"/>
      <c r="K108" s="756"/>
      <c r="L108" s="876"/>
      <c r="M108" s="876"/>
      <c r="N108" s="756"/>
      <c r="O108" s="876"/>
      <c r="P108" s="876"/>
      <c r="Q108" s="876"/>
      <c r="R108" s="759">
        <v>25</v>
      </c>
    </row>
    <row r="109" spans="1:18">
      <c r="A109" s="759">
        <v>26</v>
      </c>
      <c r="B109" s="755" t="s">
        <v>2114</v>
      </c>
      <c r="C109" s="876"/>
      <c r="D109" s="876"/>
      <c r="E109" s="756"/>
      <c r="F109" s="876"/>
      <c r="G109" s="876"/>
      <c r="H109" s="756"/>
      <c r="I109" s="883"/>
      <c r="J109" s="876"/>
      <c r="K109" s="756"/>
      <c r="L109" s="876"/>
      <c r="M109" s="876"/>
      <c r="N109" s="756"/>
      <c r="O109" s="876"/>
      <c r="P109" s="876"/>
      <c r="Q109" s="876"/>
      <c r="R109" s="759">
        <v>26</v>
      </c>
    </row>
    <row r="110" spans="1:18">
      <c r="A110" s="759">
        <v>27</v>
      </c>
      <c r="B110" s="755" t="s">
        <v>3736</v>
      </c>
      <c r="C110" s="876"/>
      <c r="D110" s="876"/>
      <c r="E110" s="756"/>
      <c r="F110" s="876"/>
      <c r="G110" s="876"/>
      <c r="H110" s="756"/>
      <c r="I110" s="883"/>
      <c r="J110" s="876"/>
      <c r="K110" s="756"/>
      <c r="L110" s="876"/>
      <c r="M110" s="876"/>
      <c r="N110" s="756"/>
      <c r="O110" s="876"/>
      <c r="P110" s="876"/>
      <c r="Q110" s="876"/>
      <c r="R110" s="759">
        <v>27</v>
      </c>
    </row>
    <row r="111" spans="1:18">
      <c r="A111" s="759">
        <v>28</v>
      </c>
      <c r="B111" s="755" t="s">
        <v>2725</v>
      </c>
      <c r="C111" s="876"/>
      <c r="D111" s="876"/>
      <c r="E111" s="756"/>
      <c r="F111" s="876"/>
      <c r="G111" s="876"/>
      <c r="H111" s="756"/>
      <c r="I111" s="883"/>
      <c r="J111" s="876"/>
      <c r="K111" s="756"/>
      <c r="L111" s="876"/>
      <c r="M111" s="876"/>
      <c r="N111" s="756"/>
      <c r="O111" s="876"/>
      <c r="P111" s="876"/>
      <c r="Q111" s="876"/>
      <c r="R111" s="759">
        <v>28</v>
      </c>
    </row>
    <row r="112" spans="1:18">
      <c r="A112" s="759">
        <v>29</v>
      </c>
      <c r="B112" s="755" t="s">
        <v>2730</v>
      </c>
      <c r="C112" s="876"/>
      <c r="D112" s="876"/>
      <c r="E112" s="756"/>
      <c r="F112" s="876"/>
      <c r="G112" s="876"/>
      <c r="H112" s="756"/>
      <c r="I112" s="883"/>
      <c r="J112" s="876"/>
      <c r="K112" s="756"/>
      <c r="L112" s="876"/>
      <c r="M112" s="876"/>
      <c r="N112" s="756"/>
      <c r="O112" s="876"/>
      <c r="P112" s="876"/>
      <c r="Q112" s="876"/>
      <c r="R112" s="759">
        <v>29</v>
      </c>
    </row>
    <row r="113" spans="1:18">
      <c r="A113" s="759">
        <v>30</v>
      </c>
      <c r="B113" s="755" t="s">
        <v>3205</v>
      </c>
      <c r="C113" s="876"/>
      <c r="D113" s="876"/>
      <c r="E113" s="756"/>
      <c r="F113" s="876"/>
      <c r="G113" s="876"/>
      <c r="H113" s="756"/>
      <c r="I113" s="883"/>
      <c r="J113" s="876"/>
      <c r="K113" s="756"/>
      <c r="L113" s="876"/>
      <c r="M113" s="876"/>
      <c r="N113" s="756"/>
      <c r="O113" s="876"/>
      <c r="P113" s="876"/>
      <c r="Q113" s="876"/>
      <c r="R113" s="759">
        <v>30</v>
      </c>
    </row>
    <row r="114" spans="1:18">
      <c r="A114" s="759">
        <v>31</v>
      </c>
      <c r="B114" s="755" t="s">
        <v>1839</v>
      </c>
      <c r="C114" s="876"/>
      <c r="D114" s="876"/>
      <c r="E114" s="756"/>
      <c r="F114" s="876"/>
      <c r="G114" s="876"/>
      <c r="H114" s="756"/>
      <c r="I114" s="883"/>
      <c r="J114" s="876"/>
      <c r="K114" s="756"/>
      <c r="L114" s="876"/>
      <c r="M114" s="876"/>
      <c r="N114" s="756"/>
      <c r="O114" s="876"/>
      <c r="P114" s="876"/>
      <c r="Q114" s="876"/>
      <c r="R114" s="759">
        <v>31</v>
      </c>
    </row>
    <row r="115" spans="1:18">
      <c r="A115" s="759">
        <v>32</v>
      </c>
      <c r="B115" s="755" t="s">
        <v>3206</v>
      </c>
      <c r="C115" s="876"/>
      <c r="D115" s="876"/>
      <c r="E115" s="756"/>
      <c r="F115" s="876"/>
      <c r="G115" s="876"/>
      <c r="H115" s="756"/>
      <c r="I115" s="883"/>
      <c r="J115" s="876"/>
      <c r="K115" s="756"/>
      <c r="L115" s="876"/>
      <c r="M115" s="876"/>
      <c r="N115" s="756"/>
      <c r="O115" s="876"/>
      <c r="P115" s="876"/>
      <c r="Q115" s="876"/>
      <c r="R115" s="759">
        <v>32</v>
      </c>
    </row>
    <row r="116" spans="1:18">
      <c r="A116" s="759">
        <v>33</v>
      </c>
      <c r="B116" s="755" t="s">
        <v>4537</v>
      </c>
      <c r="C116" s="879"/>
      <c r="D116" s="879"/>
      <c r="E116" s="880"/>
      <c r="F116" s="879"/>
      <c r="G116" s="879"/>
      <c r="H116" s="880"/>
      <c r="I116" s="882"/>
      <c r="J116" s="879"/>
      <c r="K116" s="880"/>
      <c r="L116" s="879"/>
      <c r="M116" s="879"/>
      <c r="N116" s="880"/>
      <c r="O116" s="879"/>
      <c r="P116" s="879"/>
      <c r="Q116" s="879"/>
      <c r="R116" s="759">
        <v>33</v>
      </c>
    </row>
    <row r="117" spans="1:18" ht="15.75" thickBot="1">
      <c r="A117" s="759">
        <v>34</v>
      </c>
      <c r="B117" s="755" t="s">
        <v>4538</v>
      </c>
      <c r="C117" s="910"/>
      <c r="D117" s="910"/>
      <c r="E117" s="911"/>
      <c r="F117" s="910"/>
      <c r="G117" s="910"/>
      <c r="H117" s="911"/>
      <c r="I117" s="912"/>
      <c r="J117" s="910"/>
      <c r="K117" s="911"/>
      <c r="L117" s="910"/>
      <c r="M117" s="910"/>
      <c r="N117" s="911"/>
      <c r="O117" s="910"/>
      <c r="P117" s="910"/>
      <c r="Q117" s="910"/>
      <c r="R117" s="759">
        <v>34</v>
      </c>
    </row>
    <row r="118" spans="1:18" ht="15.75" thickBot="1">
      <c r="A118" s="759">
        <v>35</v>
      </c>
      <c r="B118" s="755" t="s">
        <v>4539</v>
      </c>
      <c r="C118" s="807"/>
      <c r="D118" s="807"/>
      <c r="E118" s="807"/>
      <c r="F118" s="807"/>
      <c r="G118" s="807"/>
      <c r="H118" s="807"/>
      <c r="I118" s="913"/>
      <c r="J118" s="914"/>
      <c r="K118" s="807"/>
      <c r="L118" s="914"/>
      <c r="M118" s="914"/>
      <c r="N118" s="807"/>
      <c r="O118" s="914"/>
      <c r="P118" s="914"/>
      <c r="Q118" s="914"/>
      <c r="R118" s="759">
        <v>35</v>
      </c>
    </row>
    <row r="119" spans="1:18">
      <c r="A119" s="737">
        <v>36</v>
      </c>
      <c r="B119" s="746" t="s">
        <v>4540</v>
      </c>
      <c r="C119" s="746"/>
      <c r="D119" s="746"/>
      <c r="E119" s="746"/>
      <c r="F119" s="746"/>
      <c r="G119" s="746"/>
      <c r="H119" s="746"/>
      <c r="I119" s="737"/>
      <c r="J119" s="746"/>
      <c r="K119" s="746"/>
      <c r="L119" s="746"/>
      <c r="M119" s="746"/>
      <c r="N119" s="746"/>
      <c r="O119" s="746"/>
      <c r="P119" s="746"/>
      <c r="Q119" s="432"/>
      <c r="R119" s="737">
        <v>36</v>
      </c>
    </row>
    <row r="120" spans="1:18">
      <c r="A120" s="759"/>
      <c r="B120" s="755" t="s">
        <v>4541</v>
      </c>
      <c r="C120" s="755"/>
      <c r="D120" s="755"/>
      <c r="E120" s="755"/>
      <c r="F120" s="755"/>
      <c r="G120" s="755"/>
      <c r="H120" s="755"/>
      <c r="I120" s="759"/>
      <c r="J120" s="755"/>
      <c r="K120" s="755"/>
      <c r="L120" s="755"/>
      <c r="M120" s="755"/>
      <c r="N120" s="755"/>
      <c r="O120" s="755"/>
      <c r="P120" s="755"/>
      <c r="Q120" s="754"/>
      <c r="R120" s="759"/>
    </row>
    <row r="121" spans="1:18">
      <c r="A121" s="759">
        <v>37</v>
      </c>
      <c r="B121" s="755" t="s">
        <v>4542</v>
      </c>
      <c r="C121" s="756"/>
      <c r="D121" s="756"/>
      <c r="E121" s="756"/>
      <c r="F121" s="756"/>
      <c r="G121" s="756"/>
      <c r="H121" s="756"/>
      <c r="I121" s="915"/>
      <c r="J121" s="756"/>
      <c r="K121" s="756"/>
      <c r="L121" s="756"/>
      <c r="M121" s="756"/>
      <c r="N121" s="756"/>
      <c r="O121" s="756"/>
      <c r="P121" s="756"/>
      <c r="Q121" s="876"/>
      <c r="R121" s="759">
        <v>37</v>
      </c>
    </row>
    <row r="122" spans="1:18">
      <c r="A122" s="737">
        <v>38</v>
      </c>
      <c r="B122" s="746" t="s">
        <v>1455</v>
      </c>
      <c r="C122" s="758"/>
      <c r="D122" s="758"/>
      <c r="E122" s="758"/>
      <c r="F122" s="758"/>
      <c r="G122" s="758"/>
      <c r="H122" s="758"/>
      <c r="I122" s="828"/>
      <c r="J122" s="758"/>
      <c r="K122" s="758"/>
      <c r="L122" s="758"/>
      <c r="M122" s="758"/>
      <c r="N122" s="758"/>
      <c r="O122" s="758"/>
      <c r="P122" s="758"/>
      <c r="Q122" s="833"/>
      <c r="R122" s="737">
        <v>38</v>
      </c>
    </row>
    <row r="123" spans="1:18">
      <c r="A123" s="759"/>
      <c r="B123" s="755" t="s">
        <v>1456</v>
      </c>
      <c r="C123" s="756"/>
      <c r="D123" s="756"/>
      <c r="E123" s="756"/>
      <c r="F123" s="756"/>
      <c r="G123" s="756"/>
      <c r="H123" s="756"/>
      <c r="I123" s="915"/>
      <c r="J123" s="756"/>
      <c r="K123" s="756"/>
      <c r="L123" s="756"/>
      <c r="M123" s="756"/>
      <c r="N123" s="756"/>
      <c r="O123" s="756"/>
      <c r="P123" s="756"/>
      <c r="Q123" s="876"/>
      <c r="R123" s="759"/>
    </row>
    <row r="124" spans="1:18">
      <c r="A124" s="737">
        <v>39</v>
      </c>
      <c r="B124" s="746" t="s">
        <v>1599</v>
      </c>
      <c r="C124" s="916"/>
      <c r="D124" s="916"/>
      <c r="E124" s="916"/>
      <c r="F124" s="916"/>
      <c r="G124" s="916"/>
      <c r="H124" s="916"/>
      <c r="I124" s="917"/>
      <c r="J124" s="916"/>
      <c r="K124" s="916"/>
      <c r="L124" s="916"/>
      <c r="M124" s="916"/>
      <c r="N124" s="916"/>
      <c r="O124" s="916"/>
      <c r="P124" s="916"/>
      <c r="Q124" s="918"/>
      <c r="R124" s="737">
        <v>39</v>
      </c>
    </row>
    <row r="125" spans="1:18">
      <c r="A125" s="759"/>
      <c r="B125" s="755" t="s">
        <v>1600</v>
      </c>
      <c r="C125" s="919"/>
      <c r="D125" s="919"/>
      <c r="E125" s="919"/>
      <c r="F125" s="919"/>
      <c r="G125" s="919"/>
      <c r="H125" s="919"/>
      <c r="I125" s="920"/>
      <c r="J125" s="919"/>
      <c r="K125" s="919"/>
      <c r="L125" s="919"/>
      <c r="M125" s="919"/>
      <c r="N125" s="919"/>
      <c r="O125" s="919"/>
      <c r="P125" s="919"/>
      <c r="Q125" s="921"/>
      <c r="R125" s="759"/>
    </row>
    <row r="126" spans="1:18">
      <c r="A126" s="759">
        <v>40</v>
      </c>
      <c r="B126" s="755" t="s">
        <v>1601</v>
      </c>
      <c r="C126" s="919"/>
      <c r="D126" s="919"/>
      <c r="E126" s="919"/>
      <c r="F126" s="919"/>
      <c r="G126" s="919"/>
      <c r="H126" s="919"/>
      <c r="I126" s="920"/>
      <c r="J126" s="919"/>
      <c r="K126" s="919"/>
      <c r="L126" s="919"/>
      <c r="M126" s="919"/>
      <c r="N126" s="919"/>
      <c r="O126" s="919"/>
      <c r="P126" s="919"/>
      <c r="Q126" s="921"/>
      <c r="R126" s="759">
        <v>40</v>
      </c>
    </row>
    <row r="127" spans="1:18">
      <c r="A127" s="759">
        <v>41</v>
      </c>
      <c r="B127" s="755" t="s">
        <v>3429</v>
      </c>
      <c r="C127" s="919"/>
      <c r="D127" s="919"/>
      <c r="E127" s="919"/>
      <c r="F127" s="919"/>
      <c r="G127" s="919"/>
      <c r="H127" s="919"/>
      <c r="I127" s="920"/>
      <c r="J127" s="919"/>
      <c r="K127" s="919"/>
      <c r="L127" s="919"/>
      <c r="M127" s="919"/>
      <c r="N127" s="919"/>
      <c r="O127" s="919"/>
      <c r="P127" s="919"/>
      <c r="Q127" s="921"/>
      <c r="R127" s="759">
        <v>41</v>
      </c>
    </row>
    <row r="128" spans="1:18">
      <c r="A128" s="759">
        <v>42</v>
      </c>
      <c r="B128" s="755" t="s">
        <v>3430</v>
      </c>
      <c r="C128" s="919"/>
      <c r="D128" s="919"/>
      <c r="E128" s="919"/>
      <c r="F128" s="919"/>
      <c r="G128" s="919"/>
      <c r="H128" s="919"/>
      <c r="I128" s="920"/>
      <c r="J128" s="919"/>
      <c r="K128" s="919"/>
      <c r="L128" s="919"/>
      <c r="M128" s="919"/>
      <c r="N128" s="919"/>
      <c r="O128" s="919"/>
      <c r="P128" s="919"/>
      <c r="Q128" s="921"/>
      <c r="R128" s="759">
        <v>42</v>
      </c>
    </row>
    <row r="129" spans="1:18" ht="15.75" thickBot="1">
      <c r="A129" s="760">
        <v>43</v>
      </c>
      <c r="B129" s="761" t="s">
        <v>3431</v>
      </c>
      <c r="C129" s="775"/>
      <c r="D129" s="775"/>
      <c r="E129" s="775"/>
      <c r="F129" s="775"/>
      <c r="G129" s="775"/>
      <c r="H129" s="775"/>
      <c r="I129" s="835"/>
      <c r="J129" s="775"/>
      <c r="K129" s="775"/>
      <c r="L129" s="775"/>
      <c r="M129" s="775"/>
      <c r="N129" s="775"/>
      <c r="O129" s="775"/>
      <c r="P129" s="775"/>
      <c r="Q129" s="834"/>
      <c r="R129" s="760">
        <v>43</v>
      </c>
    </row>
    <row r="130" spans="1:18" ht="15.75">
      <c r="A130" s="763" t="s">
        <v>3432</v>
      </c>
      <c r="B130" s="432"/>
      <c r="C130" s="432"/>
      <c r="D130" s="432"/>
      <c r="E130" s="432"/>
      <c r="F130" s="432"/>
      <c r="G130" s="432"/>
      <c r="H130" s="432"/>
      <c r="I130" s="763" t="s">
        <v>3432</v>
      </c>
      <c r="J130" s="432"/>
      <c r="K130" s="432"/>
      <c r="L130" s="432"/>
      <c r="M130" s="432"/>
      <c r="N130" s="432"/>
      <c r="O130" s="432"/>
      <c r="P130" s="432"/>
      <c r="Q130" s="764" t="s">
        <v>3433</v>
      </c>
      <c r="R130" s="764"/>
    </row>
    <row r="131" spans="1:18">
      <c r="A131" s="764" t="s">
        <v>3436</v>
      </c>
      <c r="B131" s="764"/>
      <c r="C131" s="764"/>
      <c r="D131" s="764"/>
      <c r="E131" s="764"/>
      <c r="F131" s="764"/>
      <c r="G131" s="764"/>
      <c r="H131" s="764"/>
      <c r="I131" s="764" t="s">
        <v>3437</v>
      </c>
      <c r="J131" s="764"/>
      <c r="K131" s="764"/>
      <c r="L131" s="764"/>
      <c r="M131" s="764"/>
      <c r="N131" s="764"/>
      <c r="O131" s="764"/>
      <c r="P131" s="764"/>
      <c r="Q131" s="764"/>
      <c r="R131" s="764"/>
    </row>
  </sheetData>
  <phoneticPr fontId="0" type="noConversion"/>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2" max="16383" man="1"/>
  </rowBreaks>
</worksheet>
</file>

<file path=xl/worksheets/sheet67.xml><?xml version="1.0" encoding="utf-8"?>
<worksheet xmlns="http://schemas.openxmlformats.org/spreadsheetml/2006/main" xmlns:r="http://schemas.openxmlformats.org/officeDocument/2006/relationships">
  <sheetPr transitionEvaluation="1" codeName="Sheet67">
    <tabColor rgb="FF00B050"/>
    <pageSetUpPr fitToPage="1"/>
  </sheetPr>
  <dimension ref="A1:N137"/>
  <sheetViews>
    <sheetView defaultGridColor="0" view="pageBreakPreview" topLeftCell="G1" colorId="22" zoomScale="60" zoomScaleNormal="85" workbookViewId="0">
      <selection activeCell="K7" sqref="K7"/>
    </sheetView>
  </sheetViews>
  <sheetFormatPr defaultColWidth="9.6640625" defaultRowHeight="15"/>
  <cols>
    <col min="1" max="1" width="4.6640625" style="694" customWidth="1"/>
    <col min="2" max="2" width="48.33203125" style="694" customWidth="1"/>
    <col min="3" max="3" width="14.6640625" style="694" customWidth="1"/>
    <col min="4" max="4" width="13.6640625" style="694" customWidth="1"/>
    <col min="5" max="5" width="14.6640625" style="694" customWidth="1"/>
    <col min="6" max="6" width="17.33203125" style="694" bestFit="1" customWidth="1"/>
    <col min="7" max="7" width="2.6640625" style="694" customWidth="1"/>
    <col min="8" max="8" width="15.6640625" style="694" customWidth="1"/>
    <col min="9" max="9" width="24.33203125" style="694" customWidth="1"/>
    <col min="10" max="10" width="17.6640625" style="694" customWidth="1"/>
    <col min="11" max="11" width="15.6640625" style="694" customWidth="1"/>
    <col min="12" max="12" width="19.77734375" style="694" customWidth="1"/>
    <col min="13" max="13" width="15.6640625" style="694" customWidth="1"/>
    <col min="14" max="14" width="4.6640625" style="694" customWidth="1"/>
    <col min="15" max="16384" width="9.6640625" style="694"/>
  </cols>
  <sheetData>
    <row r="1" spans="1:14">
      <c r="A1" s="729" t="s">
        <v>446</v>
      </c>
      <c r="B1" s="730"/>
      <c r="C1" s="731" t="s">
        <v>429</v>
      </c>
      <c r="D1" s="732"/>
      <c r="E1" s="734" t="s">
        <v>448</v>
      </c>
      <c r="F1" s="734" t="s">
        <v>449</v>
      </c>
      <c r="G1" s="432"/>
      <c r="H1" s="729" t="s">
        <v>446</v>
      </c>
      <c r="I1" s="781"/>
      <c r="J1" s="731" t="s">
        <v>429</v>
      </c>
      <c r="K1" s="732"/>
      <c r="L1" s="734" t="s">
        <v>448</v>
      </c>
      <c r="M1" s="782" t="s">
        <v>449</v>
      </c>
      <c r="N1" s="748"/>
    </row>
    <row r="2" spans="1:14">
      <c r="A2" s="695" t="str">
        <f>'Data Sheet'!$C$25</f>
        <v xml:space="preserve">KeySpan Gas East Corp./D/B/A National Grid </v>
      </c>
      <c r="B2" s="432"/>
      <c r="C2" s="735" t="s">
        <v>3358</v>
      </c>
      <c r="D2" s="432"/>
      <c r="E2" s="736" t="s">
        <v>450</v>
      </c>
      <c r="F2" s="771"/>
      <c r="G2" s="432"/>
      <c r="H2" s="695" t="str">
        <f>'Data Sheet'!$C$25</f>
        <v xml:space="preserve">KeySpan Gas East Corp./D/B/A National Grid </v>
      </c>
      <c r="I2" s="746"/>
      <c r="J2" s="735" t="s">
        <v>3358</v>
      </c>
      <c r="K2" s="432"/>
      <c r="L2" s="736" t="s">
        <v>450</v>
      </c>
      <c r="M2" s="768"/>
      <c r="N2" s="778"/>
    </row>
    <row r="3" spans="1:14" ht="15" customHeight="1" thickBot="1">
      <c r="A3" s="738"/>
      <c r="B3" s="739"/>
      <c r="C3" s="738" t="s">
        <v>3359</v>
      </c>
      <c r="D3" s="761"/>
      <c r="E3" s="842" t="str">
        <f>'Data Sheet'!$C$40</f>
        <v>September 30, 2014</v>
      </c>
      <c r="F3" s="760" t="str">
        <f>'Data Sheet'!$C$38</f>
        <v>December 31, 2013</v>
      </c>
      <c r="G3" s="432"/>
      <c r="H3" s="738"/>
      <c r="I3" s="761"/>
      <c r="J3" s="738" t="s">
        <v>3359</v>
      </c>
      <c r="K3" s="761"/>
      <c r="L3" s="842" t="str">
        <f>'Data Sheet'!$C$40</f>
        <v>September 30, 2014</v>
      </c>
      <c r="M3" s="786" t="str">
        <f>'Data Sheet'!$C$38</f>
        <v>December 31, 2013</v>
      </c>
      <c r="N3" s="751"/>
    </row>
    <row r="4" spans="1:14" ht="15" customHeight="1" thickBot="1">
      <c r="A4" s="742" t="s">
        <v>3438</v>
      </c>
      <c r="B4" s="743"/>
      <c r="C4" s="743"/>
      <c r="D4" s="744"/>
      <c r="E4" s="744"/>
      <c r="F4" s="745"/>
      <c r="G4" s="432"/>
      <c r="H4" s="742" t="s">
        <v>2553</v>
      </c>
      <c r="I4" s="743"/>
      <c r="J4" s="743"/>
      <c r="K4" s="743"/>
      <c r="L4" s="744"/>
      <c r="M4" s="770"/>
      <c r="N4" s="761"/>
    </row>
    <row r="5" spans="1:14" ht="15.75">
      <c r="A5" s="787"/>
      <c r="B5" s="788"/>
      <c r="C5" s="788"/>
      <c r="D5" s="764"/>
      <c r="E5" s="764"/>
      <c r="F5" s="748"/>
      <c r="G5" s="432"/>
      <c r="H5" s="787"/>
      <c r="I5" s="788"/>
      <c r="J5" s="788"/>
      <c r="K5" s="788"/>
      <c r="L5" s="764"/>
      <c r="M5" s="747"/>
      <c r="N5" s="746"/>
    </row>
    <row r="6" spans="1:14">
      <c r="A6" s="735" t="s">
        <v>2554</v>
      </c>
      <c r="B6" s="432"/>
      <c r="C6" s="432" t="s">
        <v>2555</v>
      </c>
      <c r="D6" s="432"/>
      <c r="E6" s="432"/>
      <c r="F6" s="746"/>
      <c r="G6" s="432"/>
      <c r="H6" s="735" t="s">
        <v>2438</v>
      </c>
      <c r="I6" s="432"/>
      <c r="J6" s="432"/>
      <c r="K6" s="432" t="s">
        <v>2439</v>
      </c>
      <c r="L6" s="432"/>
      <c r="M6" s="432"/>
      <c r="N6" s="746"/>
    </row>
    <row r="7" spans="1:14">
      <c r="A7" s="735" t="s">
        <v>2440</v>
      </c>
      <c r="B7" s="432"/>
      <c r="C7" s="432" t="s">
        <v>2441</v>
      </c>
      <c r="D7" s="432"/>
      <c r="E7" s="432"/>
      <c r="F7" s="746"/>
      <c r="G7" s="432"/>
      <c r="H7" s="735" t="s">
        <v>2442</v>
      </c>
      <c r="I7" s="432"/>
      <c r="J7" s="432"/>
      <c r="K7" s="432" t="s">
        <v>2180</v>
      </c>
      <c r="L7" s="432"/>
      <c r="M7" s="432"/>
      <c r="N7" s="746"/>
    </row>
    <row r="8" spans="1:14">
      <c r="A8" s="735" t="s">
        <v>2181</v>
      </c>
      <c r="B8" s="432"/>
      <c r="C8" s="432" t="s">
        <v>2182</v>
      </c>
      <c r="D8" s="432"/>
      <c r="E8" s="432"/>
      <c r="F8" s="746"/>
      <c r="G8" s="432"/>
      <c r="H8" s="735" t="s">
        <v>2183</v>
      </c>
      <c r="I8" s="432"/>
      <c r="J8" s="432"/>
      <c r="K8" s="432" t="s">
        <v>2184</v>
      </c>
      <c r="L8" s="432"/>
      <c r="M8" s="432"/>
      <c r="N8" s="746"/>
    </row>
    <row r="9" spans="1:14">
      <c r="A9" s="735" t="s">
        <v>2185</v>
      </c>
      <c r="B9" s="432"/>
      <c r="C9" s="432" t="s">
        <v>2186</v>
      </c>
      <c r="D9" s="432"/>
      <c r="E9" s="432"/>
      <c r="F9" s="746"/>
      <c r="G9" s="432"/>
      <c r="H9" s="735" t="s">
        <v>2187</v>
      </c>
      <c r="I9" s="432"/>
      <c r="J9" s="432"/>
      <c r="K9" s="432"/>
      <c r="L9" s="432"/>
      <c r="M9" s="432"/>
      <c r="N9" s="746"/>
    </row>
    <row r="10" spans="1:14">
      <c r="A10" s="735" t="s">
        <v>2188</v>
      </c>
      <c r="B10" s="432"/>
      <c r="C10" s="432" t="s">
        <v>2189</v>
      </c>
      <c r="D10" s="432"/>
      <c r="E10" s="432"/>
      <c r="F10" s="746"/>
      <c r="G10" s="432"/>
      <c r="H10" s="735" t="s">
        <v>2190</v>
      </c>
      <c r="I10" s="432"/>
      <c r="J10" s="432"/>
      <c r="K10" s="432"/>
      <c r="L10" s="432"/>
      <c r="M10" s="432"/>
      <c r="N10" s="746"/>
    </row>
    <row r="11" spans="1:14">
      <c r="A11" s="735" t="s">
        <v>2191</v>
      </c>
      <c r="B11" s="432"/>
      <c r="C11" s="432"/>
      <c r="D11" s="432"/>
      <c r="E11" s="432"/>
      <c r="F11" s="746"/>
      <c r="G11" s="432"/>
      <c r="H11" s="735"/>
      <c r="I11" s="432"/>
      <c r="J11" s="432"/>
      <c r="K11" s="432"/>
      <c r="L11" s="432"/>
      <c r="M11" s="432"/>
      <c r="N11" s="746"/>
    </row>
    <row r="12" spans="1:14" ht="15.75" thickBot="1">
      <c r="A12" s="738"/>
      <c r="B12" s="739"/>
      <c r="C12" s="739"/>
      <c r="D12" s="739"/>
      <c r="E12" s="739"/>
      <c r="F12" s="761"/>
      <c r="G12" s="432"/>
      <c r="H12" s="738"/>
      <c r="I12" s="739"/>
      <c r="J12" s="739"/>
      <c r="K12" s="739"/>
      <c r="L12" s="739"/>
      <c r="M12" s="739"/>
      <c r="N12" s="761"/>
    </row>
    <row r="13" spans="1:14">
      <c r="A13" s="737"/>
      <c r="B13" s="746"/>
      <c r="C13" s="432"/>
      <c r="D13" s="746"/>
      <c r="E13" s="432"/>
      <c r="F13" s="746"/>
      <c r="G13" s="432"/>
      <c r="H13" s="735"/>
      <c r="I13" s="746"/>
      <c r="J13" s="432"/>
      <c r="K13" s="746"/>
      <c r="L13" s="432"/>
      <c r="M13" s="746"/>
      <c r="N13" s="746"/>
    </row>
    <row r="14" spans="1:14">
      <c r="A14" s="840"/>
      <c r="B14" s="746"/>
      <c r="C14" s="432" t="s">
        <v>838</v>
      </c>
      <c r="D14" s="772"/>
      <c r="E14" s="432" t="s">
        <v>838</v>
      </c>
      <c r="F14" s="746"/>
      <c r="G14" s="432"/>
      <c r="H14" s="735" t="s">
        <v>2556</v>
      </c>
      <c r="I14" s="778"/>
      <c r="J14" s="735" t="s">
        <v>2556</v>
      </c>
      <c r="K14" s="746"/>
      <c r="L14" s="735" t="s">
        <v>2556</v>
      </c>
      <c r="M14" s="746"/>
      <c r="N14" s="746"/>
    </row>
    <row r="15" spans="1:14">
      <c r="A15" s="771" t="s">
        <v>339</v>
      </c>
      <c r="B15" s="778" t="s">
        <v>2168</v>
      </c>
      <c r="C15" s="432" t="s">
        <v>2557</v>
      </c>
      <c r="D15" s="746"/>
      <c r="E15" s="432" t="s">
        <v>2557</v>
      </c>
      <c r="F15" s="746"/>
      <c r="G15" s="432"/>
      <c r="H15" s="735" t="s">
        <v>2558</v>
      </c>
      <c r="I15" s="772"/>
      <c r="J15" s="735" t="s">
        <v>2558</v>
      </c>
      <c r="K15" s="746"/>
      <c r="L15" s="735" t="s">
        <v>2558</v>
      </c>
      <c r="M15" s="746"/>
      <c r="N15" s="771" t="s">
        <v>339</v>
      </c>
    </row>
    <row r="16" spans="1:14">
      <c r="A16" s="771" t="s">
        <v>342</v>
      </c>
      <c r="B16" s="778"/>
      <c r="C16" s="432"/>
      <c r="D16" s="746"/>
      <c r="E16" s="432"/>
      <c r="F16" s="746"/>
      <c r="G16" s="432"/>
      <c r="H16" s="736"/>
      <c r="I16" s="772"/>
      <c r="J16" s="432"/>
      <c r="K16" s="746"/>
      <c r="L16" s="432"/>
      <c r="M16" s="746"/>
      <c r="N16" s="771" t="s">
        <v>342</v>
      </c>
    </row>
    <row r="17" spans="1:14" ht="15.75" thickBot="1">
      <c r="A17" s="750"/>
      <c r="B17" s="751" t="s">
        <v>2004</v>
      </c>
      <c r="C17" s="744" t="s">
        <v>2005</v>
      </c>
      <c r="D17" s="751"/>
      <c r="E17" s="744" t="s">
        <v>2006</v>
      </c>
      <c r="F17" s="751"/>
      <c r="G17" s="432"/>
      <c r="H17" s="786" t="s">
        <v>2007</v>
      </c>
      <c r="I17" s="751"/>
      <c r="J17" s="744" t="s">
        <v>959</v>
      </c>
      <c r="K17" s="751"/>
      <c r="L17" s="744" t="s">
        <v>960</v>
      </c>
      <c r="M17" s="751"/>
      <c r="N17" s="750"/>
    </row>
    <row r="18" spans="1:14">
      <c r="A18" s="759">
        <v>1</v>
      </c>
      <c r="B18" s="755" t="s">
        <v>1202</v>
      </c>
      <c r="C18" s="754"/>
      <c r="D18" s="755"/>
      <c r="E18" s="868"/>
      <c r="F18" s="869"/>
      <c r="G18" s="432"/>
      <c r="H18" s="870"/>
      <c r="I18" s="755"/>
      <c r="J18" s="754"/>
      <c r="K18" s="755"/>
      <c r="L18" s="868"/>
      <c r="M18" s="869"/>
      <c r="N18" s="759">
        <v>1</v>
      </c>
    </row>
    <row r="19" spans="1:14">
      <c r="A19" s="759">
        <v>2</v>
      </c>
      <c r="B19" s="755" t="s">
        <v>1203</v>
      </c>
      <c r="C19" s="754"/>
      <c r="D19" s="755"/>
      <c r="E19" s="871"/>
      <c r="F19" s="872"/>
      <c r="G19" s="432"/>
      <c r="H19" s="870"/>
      <c r="I19" s="755"/>
      <c r="J19" s="754"/>
      <c r="K19" s="755"/>
      <c r="L19" s="871"/>
      <c r="M19" s="872"/>
      <c r="N19" s="759">
        <v>2</v>
      </c>
    </row>
    <row r="20" spans="1:14">
      <c r="A20" s="759">
        <v>3</v>
      </c>
      <c r="B20" s="755" t="s">
        <v>2967</v>
      </c>
      <c r="C20" s="754"/>
      <c r="D20" s="755"/>
      <c r="E20" s="871"/>
      <c r="F20" s="872"/>
      <c r="G20" s="432"/>
      <c r="H20" s="870"/>
      <c r="I20" s="755"/>
      <c r="J20" s="754"/>
      <c r="K20" s="755"/>
      <c r="L20" s="871"/>
      <c r="M20" s="872"/>
      <c r="N20" s="759">
        <v>3</v>
      </c>
    </row>
    <row r="21" spans="1:14">
      <c r="A21" s="753">
        <v>4</v>
      </c>
      <c r="B21" s="755" t="s">
        <v>2968</v>
      </c>
      <c r="C21" s="754"/>
      <c r="D21" s="755"/>
      <c r="E21" s="754"/>
      <c r="F21" s="755"/>
      <c r="G21" s="432"/>
      <c r="H21" s="873"/>
      <c r="I21" s="874"/>
      <c r="J21" s="754"/>
      <c r="K21" s="755"/>
      <c r="L21" s="754"/>
      <c r="M21" s="755"/>
      <c r="N21" s="753">
        <v>4</v>
      </c>
    </row>
    <row r="22" spans="1:14">
      <c r="A22" s="757">
        <v>5</v>
      </c>
      <c r="B22" s="746" t="s">
        <v>1204</v>
      </c>
      <c r="C22" s="432"/>
      <c r="D22" s="746"/>
      <c r="E22" s="432"/>
      <c r="F22" s="746"/>
      <c r="G22" s="432"/>
      <c r="H22" s="864"/>
      <c r="I22" s="800"/>
      <c r="J22" s="432"/>
      <c r="K22" s="746"/>
      <c r="L22" s="432"/>
      <c r="M22" s="746"/>
      <c r="N22" s="757">
        <v>5</v>
      </c>
    </row>
    <row r="23" spans="1:14">
      <c r="A23" s="753"/>
      <c r="B23" s="755" t="s">
        <v>1205</v>
      </c>
      <c r="C23" s="754"/>
      <c r="D23" s="755"/>
      <c r="E23" s="754"/>
      <c r="F23" s="755"/>
      <c r="G23" s="432"/>
      <c r="H23" s="873"/>
      <c r="I23" s="874"/>
      <c r="J23" s="754"/>
      <c r="K23" s="755"/>
      <c r="L23" s="754"/>
      <c r="M23" s="755"/>
      <c r="N23" s="753"/>
    </row>
    <row r="24" spans="1:14">
      <c r="A24" s="753">
        <v>6</v>
      </c>
      <c r="B24" s="755" t="s">
        <v>1206</v>
      </c>
      <c r="C24" s="754"/>
      <c r="D24" s="755"/>
      <c r="E24" s="754"/>
      <c r="F24" s="755"/>
      <c r="G24" s="432"/>
      <c r="H24" s="873"/>
      <c r="I24" s="874"/>
      <c r="J24" s="754"/>
      <c r="K24" s="755"/>
      <c r="L24" s="754"/>
      <c r="M24" s="755"/>
      <c r="N24" s="753">
        <v>6</v>
      </c>
    </row>
    <row r="25" spans="1:14">
      <c r="A25" s="753">
        <v>7</v>
      </c>
      <c r="B25" s="755" t="s">
        <v>1627</v>
      </c>
      <c r="C25" s="754"/>
      <c r="D25" s="755"/>
      <c r="E25" s="754"/>
      <c r="F25" s="755"/>
      <c r="G25" s="432"/>
      <c r="H25" s="873"/>
      <c r="I25" s="874"/>
      <c r="J25" s="754"/>
      <c r="K25" s="755"/>
      <c r="L25" s="754"/>
      <c r="M25" s="755"/>
      <c r="N25" s="753">
        <v>7</v>
      </c>
    </row>
    <row r="26" spans="1:14">
      <c r="A26" s="753">
        <v>8</v>
      </c>
      <c r="B26" s="755" t="s">
        <v>1207</v>
      </c>
      <c r="C26" s="754"/>
      <c r="D26" s="755"/>
      <c r="E26" s="754"/>
      <c r="F26" s="755"/>
      <c r="G26" s="432"/>
      <c r="H26" s="873"/>
      <c r="I26" s="874"/>
      <c r="J26" s="754"/>
      <c r="K26" s="755"/>
      <c r="L26" s="754"/>
      <c r="M26" s="755"/>
      <c r="N26" s="753">
        <v>8</v>
      </c>
    </row>
    <row r="27" spans="1:14">
      <c r="A27" s="753">
        <v>9</v>
      </c>
      <c r="B27" s="755" t="s">
        <v>1208</v>
      </c>
      <c r="C27" s="754"/>
      <c r="D27" s="755"/>
      <c r="E27" s="754"/>
      <c r="F27" s="755"/>
      <c r="G27" s="432"/>
      <c r="H27" s="873"/>
      <c r="I27" s="874"/>
      <c r="J27" s="754"/>
      <c r="K27" s="755"/>
      <c r="L27" s="754"/>
      <c r="M27" s="755"/>
      <c r="N27" s="753">
        <v>9</v>
      </c>
    </row>
    <row r="28" spans="1:14">
      <c r="A28" s="753">
        <v>10</v>
      </c>
      <c r="B28" s="755" t="s">
        <v>1209</v>
      </c>
      <c r="C28" s="754"/>
      <c r="D28" s="755"/>
      <c r="E28" s="754"/>
      <c r="F28" s="755"/>
      <c r="G28" s="432"/>
      <c r="H28" s="873"/>
      <c r="I28" s="874"/>
      <c r="J28" s="754"/>
      <c r="K28" s="755"/>
      <c r="L28" s="754"/>
      <c r="M28" s="755"/>
      <c r="N28" s="753">
        <v>10</v>
      </c>
    </row>
    <row r="29" spans="1:14">
      <c r="A29" s="753">
        <v>11</v>
      </c>
      <c r="B29" s="755" t="s">
        <v>1631</v>
      </c>
      <c r="C29" s="876"/>
      <c r="D29" s="756"/>
      <c r="E29" s="876"/>
      <c r="F29" s="756"/>
      <c r="G29" s="833"/>
      <c r="H29" s="877"/>
      <c r="I29" s="878"/>
      <c r="J29" s="876"/>
      <c r="K29" s="756"/>
      <c r="L29" s="876"/>
      <c r="M29" s="756"/>
      <c r="N29" s="753">
        <v>11</v>
      </c>
    </row>
    <row r="30" spans="1:14">
      <c r="A30" s="753">
        <v>12</v>
      </c>
      <c r="B30" s="755" t="s">
        <v>1632</v>
      </c>
      <c r="C30" s="876"/>
      <c r="D30" s="756"/>
      <c r="E30" s="876"/>
      <c r="F30" s="756"/>
      <c r="G30" s="833"/>
      <c r="H30" s="877"/>
      <c r="I30" s="878"/>
      <c r="J30" s="876"/>
      <c r="K30" s="756"/>
      <c r="L30" s="876"/>
      <c r="M30" s="756"/>
      <c r="N30" s="753">
        <v>12</v>
      </c>
    </row>
    <row r="31" spans="1:14">
      <c r="A31" s="753">
        <v>13</v>
      </c>
      <c r="B31" s="755" t="s">
        <v>1210</v>
      </c>
      <c r="C31" s="754"/>
      <c r="D31" s="755"/>
      <c r="E31" s="754"/>
      <c r="F31" s="755"/>
      <c r="G31" s="432"/>
      <c r="H31" s="873"/>
      <c r="I31" s="874"/>
      <c r="J31" s="754"/>
      <c r="K31" s="755"/>
      <c r="L31" s="754"/>
      <c r="M31" s="755"/>
      <c r="N31" s="753">
        <v>13</v>
      </c>
    </row>
    <row r="32" spans="1:14">
      <c r="A32" s="759">
        <v>14</v>
      </c>
      <c r="B32" s="755" t="s">
        <v>1211</v>
      </c>
      <c r="C32" s="879"/>
      <c r="D32" s="880"/>
      <c r="E32" s="879"/>
      <c r="F32" s="880"/>
      <c r="G32" s="881"/>
      <c r="H32" s="882"/>
      <c r="I32" s="880"/>
      <c r="J32" s="879"/>
      <c r="K32" s="880"/>
      <c r="L32" s="879"/>
      <c r="M32" s="880"/>
      <c r="N32" s="759">
        <v>14</v>
      </c>
    </row>
    <row r="33" spans="1:14">
      <c r="A33" s="759">
        <v>15</v>
      </c>
      <c r="B33" s="755" t="s">
        <v>1212</v>
      </c>
      <c r="C33" s="876"/>
      <c r="D33" s="756"/>
      <c r="E33" s="876"/>
      <c r="F33" s="756"/>
      <c r="G33" s="833"/>
      <c r="H33" s="883"/>
      <c r="I33" s="756"/>
      <c r="J33" s="876"/>
      <c r="K33" s="756"/>
      <c r="L33" s="876"/>
      <c r="M33" s="756"/>
      <c r="N33" s="759">
        <v>15</v>
      </c>
    </row>
    <row r="34" spans="1:14">
      <c r="A34" s="759">
        <v>16</v>
      </c>
      <c r="B34" s="755" t="s">
        <v>1548</v>
      </c>
      <c r="C34" s="876"/>
      <c r="D34" s="756"/>
      <c r="E34" s="876"/>
      <c r="F34" s="756"/>
      <c r="G34" s="833"/>
      <c r="H34" s="883"/>
      <c r="I34" s="756"/>
      <c r="J34" s="876"/>
      <c r="K34" s="756"/>
      <c r="L34" s="876"/>
      <c r="M34" s="756"/>
      <c r="N34" s="759">
        <v>16</v>
      </c>
    </row>
    <row r="35" spans="1:14">
      <c r="A35" s="759">
        <v>17</v>
      </c>
      <c r="B35" s="755" t="s">
        <v>1549</v>
      </c>
      <c r="C35" s="876"/>
      <c r="D35" s="756"/>
      <c r="E35" s="876"/>
      <c r="F35" s="756"/>
      <c r="G35" s="833"/>
      <c r="H35" s="883"/>
      <c r="I35" s="756"/>
      <c r="J35" s="876"/>
      <c r="K35" s="756"/>
      <c r="L35" s="876"/>
      <c r="M35" s="756"/>
      <c r="N35" s="759">
        <v>17</v>
      </c>
    </row>
    <row r="36" spans="1:14">
      <c r="A36" s="759">
        <v>18</v>
      </c>
      <c r="B36" s="755" t="s">
        <v>1550</v>
      </c>
      <c r="C36" s="876"/>
      <c r="D36" s="756"/>
      <c r="E36" s="876"/>
      <c r="F36" s="756"/>
      <c r="G36" s="833"/>
      <c r="H36" s="883"/>
      <c r="I36" s="756"/>
      <c r="J36" s="876"/>
      <c r="K36" s="756"/>
      <c r="L36" s="876"/>
      <c r="M36" s="756"/>
      <c r="N36" s="759">
        <v>18</v>
      </c>
    </row>
    <row r="37" spans="1:14">
      <c r="A37" s="759">
        <v>19</v>
      </c>
      <c r="B37" s="755" t="s">
        <v>1551</v>
      </c>
      <c r="C37" s="879">
        <f>SUM(C32:C36)</f>
        <v>0</v>
      </c>
      <c r="D37" s="880"/>
      <c r="E37" s="879">
        <f>SUM(E32:E36)</f>
        <v>0</v>
      </c>
      <c r="F37" s="880"/>
      <c r="G37" s="881"/>
      <c r="H37" s="882">
        <f>SUM(H32:H36)</f>
        <v>0</v>
      </c>
      <c r="I37" s="880"/>
      <c r="J37" s="879">
        <f>SUM(J32:J36)</f>
        <v>0</v>
      </c>
      <c r="K37" s="880"/>
      <c r="L37" s="879">
        <f>SUM(L32:L36)</f>
        <v>0</v>
      </c>
      <c r="M37" s="884"/>
      <c r="N37" s="759">
        <v>19</v>
      </c>
    </row>
    <row r="38" spans="1:14">
      <c r="A38" s="759">
        <v>20</v>
      </c>
      <c r="B38" s="755" t="s">
        <v>1552</v>
      </c>
      <c r="C38" s="885"/>
      <c r="D38" s="886"/>
      <c r="E38" s="885"/>
      <c r="F38" s="886"/>
      <c r="G38" s="887"/>
      <c r="H38" s="888"/>
      <c r="I38" s="886"/>
      <c r="J38" s="885"/>
      <c r="K38" s="886"/>
      <c r="L38" s="885"/>
      <c r="M38" s="886"/>
      <c r="N38" s="759">
        <v>20</v>
      </c>
    </row>
    <row r="39" spans="1:14">
      <c r="A39" s="759">
        <v>21</v>
      </c>
      <c r="B39" s="755" t="s">
        <v>1553</v>
      </c>
      <c r="C39" s="754"/>
      <c r="D39" s="755"/>
      <c r="E39" s="754"/>
      <c r="F39" s="755"/>
      <c r="G39" s="432"/>
      <c r="H39" s="870"/>
      <c r="I39" s="755"/>
      <c r="J39" s="754"/>
      <c r="K39" s="755"/>
      <c r="L39" s="754"/>
      <c r="M39" s="755"/>
      <c r="N39" s="759">
        <v>21</v>
      </c>
    </row>
    <row r="40" spans="1:14">
      <c r="A40" s="759">
        <v>22</v>
      </c>
      <c r="B40" s="755" t="s">
        <v>1554</v>
      </c>
      <c r="C40" s="879"/>
      <c r="D40" s="880"/>
      <c r="E40" s="879"/>
      <c r="F40" s="880"/>
      <c r="G40" s="881"/>
      <c r="H40" s="882"/>
      <c r="I40" s="880"/>
      <c r="J40" s="879"/>
      <c r="K40" s="880"/>
      <c r="L40" s="879"/>
      <c r="M40" s="880"/>
      <c r="N40" s="759">
        <v>22</v>
      </c>
    </row>
    <row r="41" spans="1:14">
      <c r="A41" s="759">
        <v>23</v>
      </c>
      <c r="B41" s="755" t="s">
        <v>1555</v>
      </c>
      <c r="C41" s="876"/>
      <c r="D41" s="756"/>
      <c r="E41" s="876"/>
      <c r="F41" s="756"/>
      <c r="G41" s="833"/>
      <c r="H41" s="883"/>
      <c r="I41" s="756"/>
      <c r="J41" s="876"/>
      <c r="K41" s="756"/>
      <c r="L41" s="876"/>
      <c r="M41" s="756"/>
      <c r="N41" s="759">
        <v>23</v>
      </c>
    </row>
    <row r="42" spans="1:14">
      <c r="A42" s="759">
        <v>24</v>
      </c>
      <c r="B42" s="755" t="s">
        <v>1556</v>
      </c>
      <c r="C42" s="876"/>
      <c r="D42" s="756"/>
      <c r="E42" s="876"/>
      <c r="F42" s="756"/>
      <c r="G42" s="833"/>
      <c r="H42" s="883"/>
      <c r="I42" s="756"/>
      <c r="J42" s="876"/>
      <c r="K42" s="756"/>
      <c r="L42" s="876"/>
      <c r="M42" s="756"/>
      <c r="N42" s="759">
        <v>24</v>
      </c>
    </row>
    <row r="43" spans="1:14">
      <c r="A43" s="759">
        <v>25</v>
      </c>
      <c r="B43" s="755" t="s">
        <v>1557</v>
      </c>
      <c r="C43" s="876"/>
      <c r="D43" s="756"/>
      <c r="E43" s="876"/>
      <c r="F43" s="756"/>
      <c r="G43" s="833"/>
      <c r="H43" s="883"/>
      <c r="I43" s="756"/>
      <c r="J43" s="876"/>
      <c r="K43" s="756"/>
      <c r="L43" s="876"/>
      <c r="M43" s="756"/>
      <c r="N43" s="759">
        <v>25</v>
      </c>
    </row>
    <row r="44" spans="1:14">
      <c r="A44" s="759">
        <v>26</v>
      </c>
      <c r="B44" s="755" t="s">
        <v>1558</v>
      </c>
      <c r="C44" s="876"/>
      <c r="D44" s="756"/>
      <c r="E44" s="876"/>
      <c r="F44" s="756"/>
      <c r="G44" s="833"/>
      <c r="H44" s="883"/>
      <c r="I44" s="756"/>
      <c r="J44" s="876"/>
      <c r="K44" s="756"/>
      <c r="L44" s="876"/>
      <c r="M44" s="756"/>
      <c r="N44" s="759">
        <v>26</v>
      </c>
    </row>
    <row r="45" spans="1:14">
      <c r="A45" s="759">
        <v>27</v>
      </c>
      <c r="B45" s="755" t="s">
        <v>1559</v>
      </c>
      <c r="C45" s="876"/>
      <c r="D45" s="756"/>
      <c r="E45" s="876"/>
      <c r="F45" s="756"/>
      <c r="G45" s="833"/>
      <c r="H45" s="883"/>
      <c r="I45" s="756"/>
      <c r="J45" s="876"/>
      <c r="K45" s="756"/>
      <c r="L45" s="876"/>
      <c r="M45" s="756"/>
      <c r="N45" s="759">
        <v>27</v>
      </c>
    </row>
    <row r="46" spans="1:14">
      <c r="A46" s="759">
        <v>28</v>
      </c>
      <c r="B46" s="755" t="s">
        <v>1560</v>
      </c>
      <c r="C46" s="876"/>
      <c r="D46" s="756"/>
      <c r="E46" s="876"/>
      <c r="F46" s="756"/>
      <c r="G46" s="833"/>
      <c r="H46" s="883"/>
      <c r="I46" s="756"/>
      <c r="J46" s="876"/>
      <c r="K46" s="756"/>
      <c r="L46" s="876"/>
      <c r="M46" s="756"/>
      <c r="N46" s="759">
        <v>28</v>
      </c>
    </row>
    <row r="47" spans="1:14">
      <c r="A47" s="759">
        <v>29</v>
      </c>
      <c r="B47" s="755" t="s">
        <v>1561</v>
      </c>
      <c r="C47" s="876"/>
      <c r="D47" s="756"/>
      <c r="E47" s="876"/>
      <c r="F47" s="756"/>
      <c r="G47" s="833"/>
      <c r="H47" s="883"/>
      <c r="I47" s="756"/>
      <c r="J47" s="876"/>
      <c r="K47" s="756"/>
      <c r="L47" s="876"/>
      <c r="M47" s="756"/>
      <c r="N47" s="759">
        <v>29</v>
      </c>
    </row>
    <row r="48" spans="1:14">
      <c r="A48" s="759">
        <v>30</v>
      </c>
      <c r="B48" s="755" t="s">
        <v>59</v>
      </c>
      <c r="C48" s="876"/>
      <c r="D48" s="756"/>
      <c r="E48" s="876"/>
      <c r="F48" s="756"/>
      <c r="G48" s="833"/>
      <c r="H48" s="883"/>
      <c r="I48" s="756"/>
      <c r="J48" s="876"/>
      <c r="K48" s="756"/>
      <c r="L48" s="876"/>
      <c r="M48" s="756"/>
      <c r="N48" s="759">
        <v>30</v>
      </c>
    </row>
    <row r="49" spans="1:14">
      <c r="A49" s="759">
        <v>31</v>
      </c>
      <c r="B49" s="755" t="s">
        <v>60</v>
      </c>
      <c r="C49" s="876"/>
      <c r="D49" s="756"/>
      <c r="E49" s="876"/>
      <c r="F49" s="756"/>
      <c r="G49" s="833"/>
      <c r="H49" s="883"/>
      <c r="I49" s="756"/>
      <c r="K49" s="756"/>
      <c r="L49" s="876"/>
      <c r="M49" s="756"/>
      <c r="N49" s="759">
        <v>31</v>
      </c>
    </row>
    <row r="50" spans="1:14">
      <c r="A50" s="759">
        <v>32</v>
      </c>
      <c r="B50" s="755" t="s">
        <v>61</v>
      </c>
      <c r="C50" s="876"/>
      <c r="D50" s="756"/>
      <c r="E50" s="876"/>
      <c r="F50" s="756"/>
      <c r="G50" s="833"/>
      <c r="H50" s="883"/>
      <c r="I50" s="756"/>
      <c r="J50" s="876"/>
      <c r="K50" s="756"/>
      <c r="L50" s="876"/>
      <c r="M50" s="756"/>
      <c r="N50" s="759">
        <v>32</v>
      </c>
    </row>
    <row r="51" spans="1:14">
      <c r="A51" s="759">
        <v>33</v>
      </c>
      <c r="B51" s="755" t="s">
        <v>62</v>
      </c>
      <c r="C51" s="879">
        <f>SUM(C40:C50)</f>
        <v>0</v>
      </c>
      <c r="D51" s="880"/>
      <c r="E51" s="879">
        <f>SUM(E40:E50)</f>
        <v>0</v>
      </c>
      <c r="F51" s="880"/>
      <c r="G51" s="881"/>
      <c r="H51" s="882">
        <f>SUM(H40:H50)</f>
        <v>0</v>
      </c>
      <c r="I51" s="876"/>
      <c r="J51" s="879">
        <f>SUM(J40:J50)</f>
        <v>0</v>
      </c>
      <c r="K51" s="880"/>
      <c r="L51" s="879">
        <f>SUM(L40:L50)</f>
        <v>0</v>
      </c>
      <c r="M51" s="880"/>
      <c r="N51" s="759">
        <v>33</v>
      </c>
    </row>
    <row r="52" spans="1:14">
      <c r="A52" s="759">
        <v>34</v>
      </c>
      <c r="B52" s="755" t="s">
        <v>1646</v>
      </c>
      <c r="C52" s="885"/>
      <c r="D52" s="886"/>
      <c r="E52" s="885"/>
      <c r="F52" s="886"/>
      <c r="G52" s="887"/>
      <c r="H52" s="888"/>
      <c r="I52" s="886"/>
      <c r="J52" s="885"/>
      <c r="K52" s="886"/>
      <c r="L52" s="885"/>
      <c r="M52" s="886"/>
      <c r="N52" s="759">
        <v>34</v>
      </c>
    </row>
    <row r="53" spans="1:14">
      <c r="A53" s="737"/>
      <c r="B53" s="746"/>
      <c r="C53" s="432"/>
      <c r="D53" s="746"/>
      <c r="E53" s="432"/>
      <c r="F53" s="746"/>
      <c r="G53" s="432"/>
      <c r="H53" s="735"/>
      <c r="I53" s="432"/>
      <c r="J53" s="432"/>
      <c r="K53" s="432"/>
      <c r="L53" s="432"/>
      <c r="M53" s="432"/>
      <c r="N53" s="737"/>
    </row>
    <row r="54" spans="1:14">
      <c r="A54" s="737"/>
      <c r="B54" s="746"/>
      <c r="C54" s="432"/>
      <c r="D54" s="746"/>
      <c r="E54" s="432"/>
      <c r="F54" s="746"/>
      <c r="G54" s="432"/>
      <c r="H54" s="735"/>
      <c r="I54" s="432"/>
      <c r="J54" s="432"/>
      <c r="K54" s="432"/>
      <c r="L54" s="432"/>
      <c r="M54" s="432"/>
      <c r="N54" s="737"/>
    </row>
    <row r="55" spans="1:14">
      <c r="A55" s="737"/>
      <c r="B55" s="746"/>
      <c r="C55" s="432"/>
      <c r="D55" s="746"/>
      <c r="E55" s="432"/>
      <c r="F55" s="746"/>
      <c r="G55" s="432"/>
      <c r="H55" s="735"/>
      <c r="I55" s="432"/>
      <c r="J55" s="432"/>
      <c r="K55" s="432"/>
      <c r="L55" s="432"/>
      <c r="M55" s="432"/>
      <c r="N55" s="737"/>
    </row>
    <row r="56" spans="1:14">
      <c r="A56" s="737"/>
      <c r="B56" s="746"/>
      <c r="C56" s="432"/>
      <c r="D56" s="746"/>
      <c r="E56" s="432"/>
      <c r="F56" s="746"/>
      <c r="G56" s="432"/>
      <c r="H56" s="735"/>
      <c r="I56" s="432"/>
      <c r="J56" s="432"/>
      <c r="K56" s="432"/>
      <c r="L56" s="432"/>
      <c r="M56" s="432"/>
      <c r="N56" s="737"/>
    </row>
    <row r="57" spans="1:14">
      <c r="A57" s="737"/>
      <c r="B57" s="746"/>
      <c r="C57" s="432"/>
      <c r="D57" s="746"/>
      <c r="E57" s="432"/>
      <c r="F57" s="746"/>
      <c r="G57" s="432"/>
      <c r="H57" s="735"/>
      <c r="I57" s="432"/>
      <c r="J57" s="432"/>
      <c r="K57" s="432"/>
      <c r="L57" s="432"/>
      <c r="M57" s="432"/>
      <c r="N57" s="737"/>
    </row>
    <row r="58" spans="1:14">
      <c r="A58" s="737"/>
      <c r="B58" s="746"/>
      <c r="C58" s="432"/>
      <c r="D58" s="746"/>
      <c r="E58" s="432"/>
      <c r="F58" s="746"/>
      <c r="G58" s="432"/>
      <c r="H58" s="735"/>
      <c r="I58" s="432"/>
      <c r="J58" s="432"/>
      <c r="K58" s="432"/>
      <c r="L58" s="432"/>
      <c r="M58" s="432"/>
      <c r="N58" s="737"/>
    </row>
    <row r="59" spans="1:14">
      <c r="A59" s="737"/>
      <c r="B59" s="746"/>
      <c r="C59" s="432"/>
      <c r="D59" s="746"/>
      <c r="E59" s="432"/>
      <c r="F59" s="746"/>
      <c r="G59" s="432"/>
      <c r="H59" s="735"/>
      <c r="I59" s="432"/>
      <c r="J59" s="432"/>
      <c r="K59" s="432"/>
      <c r="L59" s="432"/>
      <c r="M59" s="432"/>
      <c r="N59" s="737"/>
    </row>
    <row r="60" spans="1:14">
      <c r="A60" s="737"/>
      <c r="B60" s="746"/>
      <c r="C60" s="432"/>
      <c r="D60" s="746"/>
      <c r="E60" s="432"/>
      <c r="F60" s="746"/>
      <c r="G60" s="432"/>
      <c r="H60" s="735"/>
      <c r="I60" s="432"/>
      <c r="J60" s="432"/>
      <c r="K60" s="432"/>
      <c r="L60" s="432"/>
      <c r="M60" s="432"/>
      <c r="N60" s="737"/>
    </row>
    <row r="61" spans="1:14">
      <c r="A61" s="737"/>
      <c r="B61" s="746"/>
      <c r="C61" s="432"/>
      <c r="D61" s="746"/>
      <c r="E61" s="432"/>
      <c r="F61" s="746"/>
      <c r="G61" s="432"/>
      <c r="H61" s="735"/>
      <c r="I61" s="432"/>
      <c r="J61" s="432"/>
      <c r="K61" s="432"/>
      <c r="L61" s="432"/>
      <c r="M61" s="432"/>
      <c r="N61" s="737"/>
    </row>
    <row r="62" spans="1:14">
      <c r="A62" s="737"/>
      <c r="B62" s="746"/>
      <c r="C62" s="432"/>
      <c r="D62" s="746"/>
      <c r="E62" s="432"/>
      <c r="F62" s="746"/>
      <c r="G62" s="432"/>
      <c r="H62" s="735"/>
      <c r="I62" s="432"/>
      <c r="J62" s="432"/>
      <c r="K62" s="432"/>
      <c r="L62" s="432"/>
      <c r="M62" s="432"/>
      <c r="N62" s="737"/>
    </row>
    <row r="63" spans="1:14">
      <c r="A63" s="737"/>
      <c r="B63" s="746"/>
      <c r="C63" s="432"/>
      <c r="D63" s="746"/>
      <c r="E63" s="432"/>
      <c r="F63" s="746"/>
      <c r="G63" s="432"/>
      <c r="H63" s="735"/>
      <c r="I63" s="432"/>
      <c r="J63" s="432"/>
      <c r="K63" s="432"/>
      <c r="L63" s="432"/>
      <c r="M63" s="432"/>
      <c r="N63" s="737"/>
    </row>
    <row r="64" spans="1:14" ht="15.75" thickBot="1">
      <c r="A64" s="760"/>
      <c r="B64" s="761"/>
      <c r="C64" s="739"/>
      <c r="D64" s="761"/>
      <c r="E64" s="739"/>
      <c r="F64" s="761"/>
      <c r="G64" s="432"/>
      <c r="H64" s="738"/>
      <c r="I64" s="739"/>
      <c r="J64" s="739"/>
      <c r="K64" s="739"/>
      <c r="L64" s="739"/>
      <c r="M64" s="739"/>
      <c r="N64" s="760"/>
    </row>
    <row r="65" spans="1:14">
      <c r="A65" s="762"/>
      <c r="B65" s="762"/>
      <c r="C65" s="762"/>
      <c r="D65" s="762"/>
      <c r="E65" s="762"/>
      <c r="F65" s="762"/>
      <c r="G65" s="432"/>
      <c r="H65" s="762"/>
      <c r="I65" s="762"/>
      <c r="J65" s="762"/>
      <c r="K65" s="762"/>
      <c r="L65" s="762"/>
      <c r="M65" s="762"/>
      <c r="N65" s="762"/>
    </row>
    <row r="66" spans="1:14" ht="15.75">
      <c r="A66" s="763" t="s">
        <v>371</v>
      </c>
      <c r="B66" s="432"/>
      <c r="C66" s="432"/>
      <c r="D66" s="432"/>
      <c r="E66" s="432"/>
      <c r="F66" s="432"/>
      <c r="G66" s="432"/>
      <c r="H66" s="763" t="s">
        <v>1647</v>
      </c>
      <c r="I66" s="432"/>
      <c r="J66" s="432"/>
      <c r="K66" s="764"/>
    </row>
    <row r="67" spans="1:14">
      <c r="A67" s="764" t="s">
        <v>1648</v>
      </c>
      <c r="B67" s="764"/>
      <c r="C67" s="764"/>
      <c r="D67" s="764"/>
      <c r="E67" s="764"/>
      <c r="F67" s="764"/>
      <c r="G67" s="432"/>
      <c r="H67" s="764" t="s">
        <v>1649</v>
      </c>
      <c r="I67" s="764"/>
      <c r="J67" s="764"/>
      <c r="K67" s="764"/>
      <c r="L67" s="764"/>
      <c r="M67" s="764"/>
      <c r="N67" s="764"/>
    </row>
    <row r="70" spans="1:14" ht="15.75">
      <c r="A70" s="788" t="s">
        <v>1464</v>
      </c>
      <c r="B70" s="764"/>
      <c r="C70" s="764"/>
      <c r="D70" s="764"/>
      <c r="E70" s="764"/>
      <c r="F70" s="764"/>
    </row>
    <row r="72" spans="1:14" ht="16.5" thickBot="1">
      <c r="A72" s="809" t="str">
        <f>'Data Sheet'!$C$25</f>
        <v xml:space="preserve">KeySpan Gas East Corp./D/B/A National Grid </v>
      </c>
      <c r="B72" s="432"/>
      <c r="C72" s="767"/>
      <c r="D72" s="767"/>
      <c r="E72" s="810" t="str">
        <f>'Data Sheet'!$C$40</f>
        <v>September 30, 2014</v>
      </c>
      <c r="F72" s="432" t="str">
        <f>'Data Sheet'!$C$38</f>
        <v>December 31, 2013</v>
      </c>
      <c r="G72" s="432"/>
      <c r="H72" s="809" t="str">
        <f>'Data Sheet'!$C$25</f>
        <v xml:space="preserve">KeySpan Gas East Corp./D/B/A National Grid </v>
      </c>
      <c r="I72" s="432"/>
      <c r="J72" s="767"/>
      <c r="K72" s="767"/>
      <c r="L72" s="810" t="str">
        <f>'Data Sheet'!$C$40</f>
        <v>September 30, 2014</v>
      </c>
      <c r="M72" s="432" t="str">
        <f>'Data Sheet'!$C$38</f>
        <v>December 31, 2013</v>
      </c>
      <c r="N72" s="764"/>
    </row>
    <row r="73" spans="1:14">
      <c r="A73" s="729"/>
      <c r="B73" s="730"/>
      <c r="C73" s="730"/>
      <c r="D73" s="730"/>
      <c r="E73" s="730"/>
      <c r="F73" s="781"/>
      <c r="G73" s="432"/>
      <c r="H73" s="729"/>
      <c r="I73" s="730"/>
      <c r="J73" s="730"/>
      <c r="K73" s="730"/>
      <c r="L73" s="730"/>
      <c r="M73" s="730"/>
      <c r="N73" s="748"/>
    </row>
    <row r="74" spans="1:14" ht="15.75">
      <c r="A74" s="787" t="s">
        <v>3438</v>
      </c>
      <c r="B74" s="788"/>
      <c r="C74" s="788"/>
      <c r="D74" s="764"/>
      <c r="E74" s="764"/>
      <c r="F74" s="778"/>
      <c r="G74" s="432"/>
      <c r="H74" s="787" t="s">
        <v>3438</v>
      </c>
      <c r="I74" s="788"/>
      <c r="J74" s="788"/>
      <c r="K74" s="764"/>
      <c r="L74" s="764"/>
      <c r="M74" s="764"/>
      <c r="N74" s="746"/>
    </row>
    <row r="75" spans="1:14" ht="16.5" thickBot="1">
      <c r="A75" s="742"/>
      <c r="B75" s="743"/>
      <c r="C75" s="743"/>
      <c r="D75" s="744"/>
      <c r="E75" s="744"/>
      <c r="F75" s="751"/>
      <c r="G75" s="432"/>
      <c r="H75" s="742"/>
      <c r="I75" s="743"/>
      <c r="J75" s="743"/>
      <c r="K75" s="743"/>
      <c r="L75" s="744"/>
      <c r="M75" s="744"/>
      <c r="N75" s="761"/>
    </row>
    <row r="76" spans="1:14">
      <c r="A76" s="729" t="s">
        <v>2554</v>
      </c>
      <c r="B76" s="730"/>
      <c r="C76" s="730" t="s">
        <v>2555</v>
      </c>
      <c r="D76" s="730"/>
      <c r="E76" s="730"/>
      <c r="F76" s="781"/>
      <c r="G76" s="432"/>
      <c r="H76" s="735" t="s">
        <v>2438</v>
      </c>
      <c r="I76" s="432"/>
      <c r="J76" s="432"/>
      <c r="K76" s="432" t="s">
        <v>2439</v>
      </c>
      <c r="L76" s="432"/>
      <c r="M76" s="432"/>
      <c r="N76" s="746"/>
    </row>
    <row r="77" spans="1:14">
      <c r="A77" s="735" t="s">
        <v>2440</v>
      </c>
      <c r="B77" s="432"/>
      <c r="C77" s="432" t="s">
        <v>2441</v>
      </c>
      <c r="D77" s="432"/>
      <c r="E77" s="432"/>
      <c r="F77" s="746"/>
      <c r="G77" s="432"/>
      <c r="H77" s="735" t="s">
        <v>2442</v>
      </c>
      <c r="I77" s="432"/>
      <c r="J77" s="432"/>
      <c r="K77" s="432" t="s">
        <v>2180</v>
      </c>
      <c r="L77" s="432"/>
      <c r="M77" s="432"/>
      <c r="N77" s="746"/>
    </row>
    <row r="78" spans="1:14">
      <c r="A78" s="735" t="s">
        <v>2181</v>
      </c>
      <c r="B78" s="432"/>
      <c r="C78" s="432" t="s">
        <v>2182</v>
      </c>
      <c r="D78" s="432"/>
      <c r="E78" s="432"/>
      <c r="F78" s="746"/>
      <c r="G78" s="432"/>
      <c r="H78" s="735" t="s">
        <v>2183</v>
      </c>
      <c r="I78" s="432"/>
      <c r="J78" s="432"/>
      <c r="K78" s="432" t="s">
        <v>2184</v>
      </c>
      <c r="L78" s="432"/>
      <c r="M78" s="432"/>
      <c r="N78" s="746"/>
    </row>
    <row r="79" spans="1:14">
      <c r="A79" s="735" t="s">
        <v>2185</v>
      </c>
      <c r="B79" s="432"/>
      <c r="C79" s="432" t="s">
        <v>2186</v>
      </c>
      <c r="D79" s="432"/>
      <c r="E79" s="432"/>
      <c r="F79" s="746"/>
      <c r="G79" s="432"/>
      <c r="H79" s="735" t="s">
        <v>2187</v>
      </c>
      <c r="I79" s="432"/>
      <c r="J79" s="432"/>
      <c r="K79" s="432"/>
      <c r="L79" s="432"/>
      <c r="M79" s="432"/>
      <c r="N79" s="746"/>
    </row>
    <row r="80" spans="1:14">
      <c r="A80" s="735" t="s">
        <v>2188</v>
      </c>
      <c r="B80" s="432"/>
      <c r="C80" s="432" t="s">
        <v>2189</v>
      </c>
      <c r="D80" s="432"/>
      <c r="E80" s="432"/>
      <c r="F80" s="746"/>
      <c r="G80" s="432"/>
      <c r="H80" s="735" t="s">
        <v>2190</v>
      </c>
      <c r="I80" s="432"/>
      <c r="J80" s="432"/>
      <c r="K80" s="432"/>
      <c r="L80" s="432"/>
      <c r="M80" s="432"/>
      <c r="N80" s="746"/>
    </row>
    <row r="81" spans="1:14">
      <c r="A81" s="735" t="s">
        <v>2191</v>
      </c>
      <c r="B81" s="432"/>
      <c r="C81" s="432"/>
      <c r="D81" s="432"/>
      <c r="E81" s="432"/>
      <c r="F81" s="746"/>
      <c r="G81" s="432"/>
      <c r="H81" s="735"/>
      <c r="I81" s="432"/>
      <c r="J81" s="432"/>
      <c r="K81" s="432"/>
      <c r="L81" s="432"/>
      <c r="M81" s="432"/>
      <c r="N81" s="746"/>
    </row>
    <row r="82" spans="1:14" ht="15.75" thickBot="1">
      <c r="A82" s="738"/>
      <c r="B82" s="739"/>
      <c r="C82" s="739"/>
      <c r="D82" s="739"/>
      <c r="E82" s="739"/>
      <c r="F82" s="761"/>
      <c r="G82" s="432"/>
      <c r="H82" s="738"/>
      <c r="I82" s="739"/>
      <c r="J82" s="739"/>
      <c r="K82" s="739"/>
      <c r="L82" s="739"/>
      <c r="M82" s="739"/>
      <c r="N82" s="761"/>
    </row>
    <row r="83" spans="1:14">
      <c r="A83" s="737"/>
      <c r="B83" s="746"/>
      <c r="C83" s="432"/>
      <c r="D83" s="746"/>
      <c r="E83" s="432"/>
      <c r="F83" s="746"/>
      <c r="G83" s="432"/>
      <c r="H83" s="735"/>
      <c r="I83" s="746"/>
      <c r="J83" s="432"/>
      <c r="K83" s="746"/>
      <c r="L83" s="432"/>
      <c r="M83" s="746"/>
      <c r="N83" s="746"/>
    </row>
    <row r="84" spans="1:14">
      <c r="A84" s="840"/>
      <c r="B84" s="746"/>
      <c r="C84" s="432" t="s">
        <v>838</v>
      </c>
      <c r="D84" s="772"/>
      <c r="E84" s="432" t="s">
        <v>838</v>
      </c>
      <c r="F84" s="746"/>
      <c r="G84" s="432"/>
      <c r="H84" s="735" t="s">
        <v>2556</v>
      </c>
      <c r="I84" s="778"/>
      <c r="J84" s="735" t="s">
        <v>2556</v>
      </c>
      <c r="K84" s="746"/>
      <c r="L84" s="735" t="s">
        <v>2556</v>
      </c>
      <c r="M84" s="746"/>
      <c r="N84" s="746"/>
    </row>
    <row r="85" spans="1:14">
      <c r="A85" s="771" t="s">
        <v>339</v>
      </c>
      <c r="B85" s="778" t="s">
        <v>2168</v>
      </c>
      <c r="C85" s="432" t="s">
        <v>2557</v>
      </c>
      <c r="D85" s="746"/>
      <c r="E85" s="432" t="s">
        <v>2557</v>
      </c>
      <c r="F85" s="746"/>
      <c r="G85" s="432"/>
      <c r="H85" s="735" t="s">
        <v>2558</v>
      </c>
      <c r="I85" s="772"/>
      <c r="J85" s="735" t="s">
        <v>2558</v>
      </c>
      <c r="K85" s="746"/>
      <c r="L85" s="735" t="s">
        <v>2558</v>
      </c>
      <c r="M85" s="746"/>
      <c r="N85" s="771" t="s">
        <v>339</v>
      </c>
    </row>
    <row r="86" spans="1:14">
      <c r="A86" s="771" t="s">
        <v>342</v>
      </c>
      <c r="B86" s="778"/>
      <c r="C86" s="432"/>
      <c r="D86" s="746"/>
      <c r="E86" s="432"/>
      <c r="F86" s="746"/>
      <c r="G86" s="432"/>
      <c r="H86" s="736"/>
      <c r="I86" s="772"/>
      <c r="J86" s="432"/>
      <c r="K86" s="746"/>
      <c r="L86" s="432"/>
      <c r="M86" s="746"/>
      <c r="N86" s="771" t="s">
        <v>342</v>
      </c>
    </row>
    <row r="87" spans="1:14" ht="15.75" thickBot="1">
      <c r="A87" s="750"/>
      <c r="B87" s="751" t="s">
        <v>2004</v>
      </c>
      <c r="C87" s="744" t="s">
        <v>2005</v>
      </c>
      <c r="D87" s="751"/>
      <c r="E87" s="744" t="s">
        <v>2006</v>
      </c>
      <c r="F87" s="751"/>
      <c r="G87" s="432"/>
      <c r="H87" s="786" t="s">
        <v>2007</v>
      </c>
      <c r="I87" s="751"/>
      <c r="J87" s="744" t="s">
        <v>959</v>
      </c>
      <c r="K87" s="751"/>
      <c r="L87" s="744" t="s">
        <v>960</v>
      </c>
      <c r="M87" s="751"/>
      <c r="N87" s="750"/>
    </row>
    <row r="88" spans="1:14">
      <c r="A88" s="759">
        <v>1</v>
      </c>
      <c r="B88" s="755" t="s">
        <v>1202</v>
      </c>
      <c r="C88" s="754"/>
      <c r="D88" s="755"/>
      <c r="E88" s="868"/>
      <c r="F88" s="869"/>
      <c r="G88" s="432"/>
      <c r="H88" s="870"/>
      <c r="I88" s="755"/>
      <c r="J88" s="754"/>
      <c r="K88" s="755"/>
      <c r="L88" s="868"/>
      <c r="M88" s="869"/>
      <c r="N88" s="759">
        <v>1</v>
      </c>
    </row>
    <row r="89" spans="1:14">
      <c r="A89" s="759">
        <v>2</v>
      </c>
      <c r="B89" s="755" t="s">
        <v>1203</v>
      </c>
      <c r="C89" s="754"/>
      <c r="D89" s="755"/>
      <c r="E89" s="871"/>
      <c r="F89" s="872"/>
      <c r="G89" s="432"/>
      <c r="H89" s="870"/>
      <c r="I89" s="755"/>
      <c r="J89" s="754"/>
      <c r="K89" s="755"/>
      <c r="L89" s="871"/>
      <c r="M89" s="872"/>
      <c r="N89" s="759">
        <v>2</v>
      </c>
    </row>
    <row r="90" spans="1:14">
      <c r="A90" s="759">
        <v>3</v>
      </c>
      <c r="B90" s="755" t="s">
        <v>2967</v>
      </c>
      <c r="C90" s="754"/>
      <c r="D90" s="755"/>
      <c r="E90" s="871"/>
      <c r="F90" s="872"/>
      <c r="G90" s="432"/>
      <c r="H90" s="870"/>
      <c r="I90" s="755"/>
      <c r="J90" s="754"/>
      <c r="K90" s="755"/>
      <c r="L90" s="871"/>
      <c r="M90" s="872"/>
      <c r="N90" s="759">
        <v>3</v>
      </c>
    </row>
    <row r="91" spans="1:14">
      <c r="A91" s="753">
        <v>4</v>
      </c>
      <c r="B91" s="755" t="s">
        <v>2968</v>
      </c>
      <c r="C91" s="754"/>
      <c r="D91" s="755"/>
      <c r="E91" s="754"/>
      <c r="F91" s="755"/>
      <c r="G91" s="432"/>
      <c r="H91" s="873"/>
      <c r="I91" s="874"/>
      <c r="J91" s="754"/>
      <c r="K91" s="755"/>
      <c r="L91" s="754"/>
      <c r="M91" s="755"/>
      <c r="N91" s="753">
        <v>4</v>
      </c>
    </row>
    <row r="92" spans="1:14">
      <c r="A92" s="757">
        <v>5</v>
      </c>
      <c r="B92" s="746" t="s">
        <v>1204</v>
      </c>
      <c r="C92" s="432"/>
      <c r="D92" s="746"/>
      <c r="E92" s="432"/>
      <c r="F92" s="746"/>
      <c r="G92" s="432"/>
      <c r="H92" s="864"/>
      <c r="I92" s="800"/>
      <c r="J92" s="432"/>
      <c r="K92" s="746"/>
      <c r="L92" s="432"/>
      <c r="M92" s="746"/>
      <c r="N92" s="757">
        <v>5</v>
      </c>
    </row>
    <row r="93" spans="1:14">
      <c r="A93" s="753"/>
      <c r="B93" s="755" t="s">
        <v>1205</v>
      </c>
      <c r="C93" s="754"/>
      <c r="D93" s="755"/>
      <c r="E93" s="754"/>
      <c r="F93" s="755"/>
      <c r="G93" s="432"/>
      <c r="H93" s="873"/>
      <c r="I93" s="874"/>
      <c r="J93" s="754"/>
      <c r="K93" s="755"/>
      <c r="L93" s="754"/>
      <c r="M93" s="755"/>
      <c r="N93" s="753"/>
    </row>
    <row r="94" spans="1:14">
      <c r="A94" s="753">
        <v>6</v>
      </c>
      <c r="B94" s="755" t="s">
        <v>1206</v>
      </c>
      <c r="C94" s="754"/>
      <c r="D94" s="755"/>
      <c r="E94" s="754"/>
      <c r="F94" s="755"/>
      <c r="G94" s="432"/>
      <c r="H94" s="873"/>
      <c r="I94" s="874"/>
      <c r="J94" s="754"/>
      <c r="K94" s="755"/>
      <c r="L94" s="754"/>
      <c r="M94" s="755"/>
      <c r="N94" s="753">
        <v>6</v>
      </c>
    </row>
    <row r="95" spans="1:14">
      <c r="A95" s="753">
        <v>7</v>
      </c>
      <c r="B95" s="755" t="s">
        <v>1627</v>
      </c>
      <c r="C95" s="754"/>
      <c r="D95" s="755"/>
      <c r="E95" s="754"/>
      <c r="F95" s="755"/>
      <c r="G95" s="432"/>
      <c r="H95" s="873"/>
      <c r="I95" s="874"/>
      <c r="J95" s="754"/>
      <c r="K95" s="755"/>
      <c r="L95" s="754"/>
      <c r="M95" s="755"/>
      <c r="N95" s="753">
        <v>7</v>
      </c>
    </row>
    <row r="96" spans="1:14">
      <c r="A96" s="753">
        <v>8</v>
      </c>
      <c r="B96" s="755" t="s">
        <v>1207</v>
      </c>
      <c r="C96" s="754"/>
      <c r="D96" s="755"/>
      <c r="E96" s="754"/>
      <c r="F96" s="755"/>
      <c r="G96" s="432"/>
      <c r="H96" s="873"/>
      <c r="I96" s="874"/>
      <c r="J96" s="754"/>
      <c r="K96" s="755"/>
      <c r="L96" s="754"/>
      <c r="M96" s="755"/>
      <c r="N96" s="753">
        <v>8</v>
      </c>
    </row>
    <row r="97" spans="1:14">
      <c r="A97" s="753">
        <v>9</v>
      </c>
      <c r="B97" s="755" t="s">
        <v>1208</v>
      </c>
      <c r="C97" s="754"/>
      <c r="D97" s="755"/>
      <c r="E97" s="754"/>
      <c r="F97" s="755"/>
      <c r="G97" s="432"/>
      <c r="H97" s="873"/>
      <c r="I97" s="874"/>
      <c r="J97" s="754"/>
      <c r="K97" s="755"/>
      <c r="L97" s="754"/>
      <c r="M97" s="755"/>
      <c r="N97" s="753">
        <v>9</v>
      </c>
    </row>
    <row r="98" spans="1:14">
      <c r="A98" s="753">
        <v>10</v>
      </c>
      <c r="B98" s="755" t="s">
        <v>1209</v>
      </c>
      <c r="C98" s="754"/>
      <c r="D98" s="755"/>
      <c r="E98" s="754"/>
      <c r="F98" s="755"/>
      <c r="G98" s="432"/>
      <c r="H98" s="873"/>
      <c r="I98" s="874"/>
      <c r="J98" s="754"/>
      <c r="K98" s="755"/>
      <c r="L98" s="754"/>
      <c r="M98" s="755"/>
      <c r="N98" s="753">
        <v>10</v>
      </c>
    </row>
    <row r="99" spans="1:14">
      <c r="A99" s="753">
        <v>11</v>
      </c>
      <c r="B99" s="755" t="s">
        <v>1631</v>
      </c>
      <c r="C99" s="876"/>
      <c r="D99" s="756"/>
      <c r="E99" s="876"/>
      <c r="F99" s="756"/>
      <c r="G99" s="833"/>
      <c r="H99" s="877"/>
      <c r="I99" s="878"/>
      <c r="J99" s="876"/>
      <c r="K99" s="756"/>
      <c r="L99" s="876"/>
      <c r="M99" s="756"/>
      <c r="N99" s="753">
        <v>11</v>
      </c>
    </row>
    <row r="100" spans="1:14">
      <c r="A100" s="753">
        <v>12</v>
      </c>
      <c r="B100" s="755" t="s">
        <v>1632</v>
      </c>
      <c r="C100" s="876"/>
      <c r="D100" s="756"/>
      <c r="E100" s="876"/>
      <c r="F100" s="756"/>
      <c r="G100" s="833"/>
      <c r="H100" s="877"/>
      <c r="I100" s="878"/>
      <c r="J100" s="876"/>
      <c r="K100" s="756"/>
      <c r="L100" s="876"/>
      <c r="M100" s="756"/>
      <c r="N100" s="753">
        <v>12</v>
      </c>
    </row>
    <row r="101" spans="1:14">
      <c r="A101" s="753">
        <v>13</v>
      </c>
      <c r="B101" s="755" t="s">
        <v>1210</v>
      </c>
      <c r="C101" s="754"/>
      <c r="D101" s="755"/>
      <c r="E101" s="754"/>
      <c r="F101" s="755"/>
      <c r="G101" s="432"/>
      <c r="H101" s="873"/>
      <c r="I101" s="874"/>
      <c r="J101" s="754"/>
      <c r="K101" s="755"/>
      <c r="L101" s="754"/>
      <c r="M101" s="755"/>
      <c r="N101" s="753">
        <v>13</v>
      </c>
    </row>
    <row r="102" spans="1:14">
      <c r="A102" s="759">
        <v>14</v>
      </c>
      <c r="B102" s="755" t="s">
        <v>1211</v>
      </c>
      <c r="C102" s="879"/>
      <c r="D102" s="880"/>
      <c r="E102" s="879"/>
      <c r="F102" s="880"/>
      <c r="G102" s="881"/>
      <c r="H102" s="882"/>
      <c r="I102" s="880"/>
      <c r="J102" s="879"/>
      <c r="K102" s="880"/>
      <c r="L102" s="879"/>
      <c r="M102" s="880"/>
      <c r="N102" s="759">
        <v>14</v>
      </c>
    </row>
    <row r="103" spans="1:14">
      <c r="A103" s="759">
        <v>15</v>
      </c>
      <c r="B103" s="755" t="s">
        <v>1212</v>
      </c>
      <c r="C103" s="876"/>
      <c r="D103" s="756"/>
      <c r="E103" s="876"/>
      <c r="F103" s="756"/>
      <c r="G103" s="833"/>
      <c r="H103" s="883"/>
      <c r="I103" s="756"/>
      <c r="J103" s="876"/>
      <c r="K103" s="756"/>
      <c r="L103" s="876"/>
      <c r="M103" s="756"/>
      <c r="N103" s="759">
        <v>15</v>
      </c>
    </row>
    <row r="104" spans="1:14">
      <c r="A104" s="759">
        <v>16</v>
      </c>
      <c r="B104" s="755" t="s">
        <v>1548</v>
      </c>
      <c r="C104" s="876"/>
      <c r="D104" s="756"/>
      <c r="E104" s="876"/>
      <c r="F104" s="756"/>
      <c r="G104" s="833"/>
      <c r="H104" s="883"/>
      <c r="I104" s="756"/>
      <c r="J104" s="876"/>
      <c r="K104" s="756"/>
      <c r="L104" s="876"/>
      <c r="M104" s="756"/>
      <c r="N104" s="759">
        <v>16</v>
      </c>
    </row>
    <row r="105" spans="1:14">
      <c r="A105" s="759">
        <v>17</v>
      </c>
      <c r="B105" s="755" t="s">
        <v>1549</v>
      </c>
      <c r="C105" s="876"/>
      <c r="D105" s="756"/>
      <c r="E105" s="876"/>
      <c r="F105" s="756"/>
      <c r="G105" s="833"/>
      <c r="H105" s="883"/>
      <c r="I105" s="756"/>
      <c r="J105" s="876"/>
      <c r="K105" s="756"/>
      <c r="L105" s="876"/>
      <c r="M105" s="756"/>
      <c r="N105" s="759">
        <v>17</v>
      </c>
    </row>
    <row r="106" spans="1:14">
      <c r="A106" s="759">
        <v>18</v>
      </c>
      <c r="B106" s="755" t="s">
        <v>1550</v>
      </c>
      <c r="C106" s="876"/>
      <c r="D106" s="756"/>
      <c r="E106" s="876"/>
      <c r="F106" s="756"/>
      <c r="G106" s="833"/>
      <c r="H106" s="883"/>
      <c r="I106" s="756"/>
      <c r="J106" s="876"/>
      <c r="K106" s="756"/>
      <c r="L106" s="876"/>
      <c r="M106" s="756"/>
      <c r="N106" s="759">
        <v>18</v>
      </c>
    </row>
    <row r="107" spans="1:14">
      <c r="A107" s="759">
        <v>19</v>
      </c>
      <c r="B107" s="755" t="s">
        <v>1551</v>
      </c>
      <c r="C107" s="879">
        <f>SUM(C102:C106)</f>
        <v>0</v>
      </c>
      <c r="D107" s="880"/>
      <c r="E107" s="879">
        <f>SUM(E102:E106)</f>
        <v>0</v>
      </c>
      <c r="F107" s="880"/>
      <c r="G107" s="881"/>
      <c r="H107" s="882">
        <f>SUM(H102:H106)</f>
        <v>0</v>
      </c>
      <c r="I107" s="880"/>
      <c r="J107" s="879">
        <f>SUM(J102:J106)</f>
        <v>0</v>
      </c>
      <c r="K107" s="880"/>
      <c r="L107" s="879">
        <f>SUM(L102:L106)</f>
        <v>0</v>
      </c>
      <c r="M107" s="880"/>
      <c r="N107" s="759">
        <v>19</v>
      </c>
    </row>
    <row r="108" spans="1:14">
      <c r="A108" s="759">
        <v>20</v>
      </c>
      <c r="B108" s="755" t="s">
        <v>1552</v>
      </c>
      <c r="C108" s="885"/>
      <c r="D108" s="886"/>
      <c r="E108" s="885"/>
      <c r="F108" s="886"/>
      <c r="G108" s="887"/>
      <c r="H108" s="888"/>
      <c r="I108" s="886"/>
      <c r="J108" s="885"/>
      <c r="K108" s="886"/>
      <c r="L108" s="885"/>
      <c r="M108" s="886"/>
      <c r="N108" s="759">
        <v>20</v>
      </c>
    </row>
    <row r="109" spans="1:14">
      <c r="A109" s="759">
        <v>21</v>
      </c>
      <c r="B109" s="755" t="s">
        <v>1553</v>
      </c>
      <c r="C109" s="754"/>
      <c r="D109" s="755"/>
      <c r="E109" s="754"/>
      <c r="F109" s="755"/>
      <c r="G109" s="432"/>
      <c r="H109" s="870"/>
      <c r="I109" s="755"/>
      <c r="J109" s="754"/>
      <c r="K109" s="755"/>
      <c r="L109" s="754"/>
      <c r="M109" s="755"/>
      <c r="N109" s="759">
        <v>21</v>
      </c>
    </row>
    <row r="110" spans="1:14">
      <c r="A110" s="759">
        <v>22</v>
      </c>
      <c r="B110" s="755" t="s">
        <v>1554</v>
      </c>
      <c r="C110" s="879"/>
      <c r="D110" s="880"/>
      <c r="E110" s="879"/>
      <c r="F110" s="880"/>
      <c r="G110" s="881"/>
      <c r="H110" s="882"/>
      <c r="I110" s="880"/>
      <c r="J110" s="879"/>
      <c r="K110" s="880"/>
      <c r="L110" s="879"/>
      <c r="M110" s="880"/>
      <c r="N110" s="759">
        <v>22</v>
      </c>
    </row>
    <row r="111" spans="1:14">
      <c r="A111" s="759">
        <v>23</v>
      </c>
      <c r="B111" s="755" t="s">
        <v>1555</v>
      </c>
      <c r="C111" s="876"/>
      <c r="D111" s="756"/>
      <c r="E111" s="876"/>
      <c r="F111" s="756"/>
      <c r="G111" s="833"/>
      <c r="H111" s="883"/>
      <c r="I111" s="756"/>
      <c r="J111" s="876"/>
      <c r="K111" s="756"/>
      <c r="L111" s="876"/>
      <c r="M111" s="756"/>
      <c r="N111" s="759">
        <v>23</v>
      </c>
    </row>
    <row r="112" spans="1:14">
      <c r="A112" s="759">
        <v>24</v>
      </c>
      <c r="B112" s="755" t="s">
        <v>1556</v>
      </c>
      <c r="C112" s="876"/>
      <c r="D112" s="756"/>
      <c r="E112" s="876"/>
      <c r="F112" s="756"/>
      <c r="G112" s="833"/>
      <c r="H112" s="883"/>
      <c r="I112" s="756"/>
      <c r="J112" s="876"/>
      <c r="K112" s="756"/>
      <c r="L112" s="876"/>
      <c r="M112" s="756"/>
      <c r="N112" s="759">
        <v>24</v>
      </c>
    </row>
    <row r="113" spans="1:14">
      <c r="A113" s="759">
        <v>25</v>
      </c>
      <c r="B113" s="755" t="s">
        <v>1557</v>
      </c>
      <c r="C113" s="876"/>
      <c r="D113" s="756"/>
      <c r="E113" s="876"/>
      <c r="F113" s="756"/>
      <c r="G113" s="833"/>
      <c r="H113" s="883"/>
      <c r="I113" s="756"/>
      <c r="J113" s="876"/>
      <c r="K113" s="756"/>
      <c r="L113" s="876"/>
      <c r="M113" s="756"/>
      <c r="N113" s="759">
        <v>25</v>
      </c>
    </row>
    <row r="114" spans="1:14">
      <c r="A114" s="759">
        <v>26</v>
      </c>
      <c r="B114" s="755" t="s">
        <v>1558</v>
      </c>
      <c r="C114" s="876"/>
      <c r="D114" s="756"/>
      <c r="E114" s="876"/>
      <c r="F114" s="756"/>
      <c r="G114" s="833"/>
      <c r="H114" s="883"/>
      <c r="I114" s="756"/>
      <c r="J114" s="876"/>
      <c r="K114" s="756"/>
      <c r="L114" s="876"/>
      <c r="M114" s="756"/>
      <c r="N114" s="759">
        <v>26</v>
      </c>
    </row>
    <row r="115" spans="1:14">
      <c r="A115" s="759">
        <v>27</v>
      </c>
      <c r="B115" s="755" t="s">
        <v>1559</v>
      </c>
      <c r="C115" s="876"/>
      <c r="D115" s="756"/>
      <c r="E115" s="876"/>
      <c r="F115" s="756"/>
      <c r="G115" s="833"/>
      <c r="H115" s="883"/>
      <c r="I115" s="756"/>
      <c r="J115" s="876"/>
      <c r="K115" s="756"/>
      <c r="L115" s="876"/>
      <c r="M115" s="756"/>
      <c r="N115" s="759">
        <v>27</v>
      </c>
    </row>
    <row r="116" spans="1:14">
      <c r="A116" s="759">
        <v>28</v>
      </c>
      <c r="B116" s="755" t="s">
        <v>1560</v>
      </c>
      <c r="C116" s="876"/>
      <c r="D116" s="756"/>
      <c r="E116" s="876"/>
      <c r="F116" s="756"/>
      <c r="G116" s="833"/>
      <c r="H116" s="883"/>
      <c r="I116" s="756"/>
      <c r="J116" s="876"/>
      <c r="K116" s="756"/>
      <c r="L116" s="876"/>
      <c r="M116" s="756"/>
      <c r="N116" s="759">
        <v>28</v>
      </c>
    </row>
    <row r="117" spans="1:14">
      <c r="A117" s="759">
        <v>29</v>
      </c>
      <c r="B117" s="755" t="s">
        <v>1561</v>
      </c>
      <c r="C117" s="876"/>
      <c r="D117" s="756"/>
      <c r="E117" s="876"/>
      <c r="F117" s="756"/>
      <c r="G117" s="833"/>
      <c r="H117" s="883"/>
      <c r="I117" s="756"/>
      <c r="J117" s="876"/>
      <c r="K117" s="756"/>
      <c r="L117" s="876"/>
      <c r="M117" s="756"/>
      <c r="N117" s="759">
        <v>29</v>
      </c>
    </row>
    <row r="118" spans="1:14">
      <c r="A118" s="759">
        <v>30</v>
      </c>
      <c r="B118" s="755" t="s">
        <v>59</v>
      </c>
      <c r="C118" s="876"/>
      <c r="D118" s="756"/>
      <c r="E118" s="876"/>
      <c r="F118" s="756"/>
      <c r="G118" s="833"/>
      <c r="H118" s="883"/>
      <c r="I118" s="756"/>
      <c r="J118" s="876"/>
      <c r="K118" s="756"/>
      <c r="L118" s="876"/>
      <c r="M118" s="756"/>
      <c r="N118" s="759">
        <v>30</v>
      </c>
    </row>
    <row r="119" spans="1:14">
      <c r="A119" s="759">
        <v>31</v>
      </c>
      <c r="B119" s="755" t="s">
        <v>60</v>
      </c>
      <c r="C119" s="876"/>
      <c r="D119" s="756"/>
      <c r="E119" s="876"/>
      <c r="F119" s="756"/>
      <c r="G119" s="833"/>
      <c r="H119" s="883"/>
      <c r="I119" s="756"/>
      <c r="J119" s="876"/>
      <c r="K119" s="756"/>
      <c r="L119" s="876"/>
      <c r="M119" s="756"/>
      <c r="N119" s="759">
        <v>31</v>
      </c>
    </row>
    <row r="120" spans="1:14">
      <c r="A120" s="759">
        <v>32</v>
      </c>
      <c r="B120" s="755" t="s">
        <v>61</v>
      </c>
      <c r="C120" s="876"/>
      <c r="D120" s="756"/>
      <c r="E120" s="876"/>
      <c r="F120" s="756"/>
      <c r="G120" s="833"/>
      <c r="H120" s="883"/>
      <c r="I120" s="756"/>
      <c r="J120" s="876"/>
      <c r="K120" s="756"/>
      <c r="L120" s="876"/>
      <c r="M120" s="756"/>
      <c r="N120" s="759">
        <v>32</v>
      </c>
    </row>
    <row r="121" spans="1:14">
      <c r="A121" s="759">
        <v>33</v>
      </c>
      <c r="B121" s="755" t="s">
        <v>62</v>
      </c>
      <c r="C121" s="879">
        <f>SUM(C110:C120)</f>
        <v>0</v>
      </c>
      <c r="D121" s="880"/>
      <c r="E121" s="879">
        <f>SUM(E110:E120)</f>
        <v>0</v>
      </c>
      <c r="F121" s="880"/>
      <c r="G121" s="881"/>
      <c r="H121" s="882">
        <f>SUM(H110:H120)</f>
        <v>0</v>
      </c>
      <c r="I121" s="880"/>
      <c r="J121" s="879">
        <f>SUM(J110:J120)</f>
        <v>0</v>
      </c>
      <c r="K121" s="880"/>
      <c r="L121" s="879">
        <f>SUM(L110:L120)</f>
        <v>0</v>
      </c>
      <c r="M121" s="880"/>
      <c r="N121" s="759">
        <v>33</v>
      </c>
    </row>
    <row r="122" spans="1:14">
      <c r="A122" s="759">
        <v>34</v>
      </c>
      <c r="B122" s="755" t="s">
        <v>1646</v>
      </c>
      <c r="C122" s="754"/>
      <c r="D122" s="755"/>
      <c r="E122" s="754"/>
      <c r="F122" s="755"/>
      <c r="G122" s="432"/>
      <c r="H122" s="870"/>
      <c r="I122" s="755"/>
      <c r="J122" s="754"/>
      <c r="K122" s="755"/>
      <c r="L122" s="754"/>
      <c r="M122" s="755"/>
      <c r="N122" s="759">
        <v>34</v>
      </c>
    </row>
    <row r="123" spans="1:14">
      <c r="A123" s="737"/>
      <c r="B123" s="746"/>
      <c r="C123" s="432"/>
      <c r="D123" s="746"/>
      <c r="E123" s="432"/>
      <c r="F123" s="746"/>
      <c r="G123" s="432"/>
      <c r="H123" s="735"/>
      <c r="I123" s="432"/>
      <c r="J123" s="432"/>
      <c r="K123" s="432"/>
      <c r="L123" s="432"/>
      <c r="M123" s="432"/>
      <c r="N123" s="737"/>
    </row>
    <row r="124" spans="1:14">
      <c r="A124" s="737"/>
      <c r="B124" s="746"/>
      <c r="C124" s="432"/>
      <c r="D124" s="746"/>
      <c r="E124" s="432"/>
      <c r="F124" s="746"/>
      <c r="G124" s="432"/>
      <c r="H124" s="735"/>
      <c r="I124" s="432"/>
      <c r="J124" s="432"/>
      <c r="K124" s="432"/>
      <c r="L124" s="432"/>
      <c r="M124" s="432"/>
      <c r="N124" s="737"/>
    </row>
    <row r="125" spans="1:14">
      <c r="A125" s="737"/>
      <c r="B125" s="746"/>
      <c r="C125" s="432"/>
      <c r="D125" s="746"/>
      <c r="E125" s="432"/>
      <c r="F125" s="746"/>
      <c r="G125" s="432"/>
      <c r="H125" s="735"/>
      <c r="I125" s="432"/>
      <c r="J125" s="432"/>
      <c r="K125" s="432"/>
      <c r="L125" s="432"/>
      <c r="M125" s="432"/>
      <c r="N125" s="737"/>
    </row>
    <row r="126" spans="1:14">
      <c r="A126" s="737"/>
      <c r="B126" s="746"/>
      <c r="C126" s="432"/>
      <c r="D126" s="746"/>
      <c r="E126" s="432"/>
      <c r="F126" s="746"/>
      <c r="G126" s="432"/>
      <c r="H126" s="735"/>
      <c r="I126" s="432"/>
      <c r="J126" s="432"/>
      <c r="K126" s="432"/>
      <c r="L126" s="432"/>
      <c r="M126" s="432"/>
      <c r="N126" s="737"/>
    </row>
    <row r="127" spans="1:14">
      <c r="A127" s="737"/>
      <c r="B127" s="746"/>
      <c r="C127" s="432"/>
      <c r="D127" s="746"/>
      <c r="E127" s="432"/>
      <c r="F127" s="746"/>
      <c r="G127" s="432"/>
      <c r="H127" s="735"/>
      <c r="I127" s="432"/>
      <c r="J127" s="432"/>
      <c r="K127" s="432"/>
      <c r="L127" s="432"/>
      <c r="M127" s="432"/>
      <c r="N127" s="737"/>
    </row>
    <row r="128" spans="1:14">
      <c r="A128" s="737"/>
      <c r="B128" s="746"/>
      <c r="C128" s="432"/>
      <c r="D128" s="746"/>
      <c r="E128" s="432"/>
      <c r="F128" s="746"/>
      <c r="G128" s="432"/>
      <c r="H128" s="735"/>
      <c r="I128" s="432"/>
      <c r="J128" s="432"/>
      <c r="K128" s="432"/>
      <c r="L128" s="432"/>
      <c r="M128" s="432"/>
      <c r="N128" s="737"/>
    </row>
    <row r="129" spans="1:14">
      <c r="A129" s="737"/>
      <c r="B129" s="746"/>
      <c r="C129" s="432"/>
      <c r="D129" s="746"/>
      <c r="E129" s="432"/>
      <c r="F129" s="746"/>
      <c r="G129" s="432"/>
      <c r="H129" s="735"/>
      <c r="I129" s="432"/>
      <c r="J129" s="432"/>
      <c r="K129" s="432"/>
      <c r="L129" s="432"/>
      <c r="M129" s="432"/>
      <c r="N129" s="737"/>
    </row>
    <row r="130" spans="1:14">
      <c r="A130" s="737"/>
      <c r="B130" s="746"/>
      <c r="C130" s="432"/>
      <c r="D130" s="746"/>
      <c r="E130" s="432"/>
      <c r="F130" s="746"/>
      <c r="G130" s="432"/>
      <c r="H130" s="735"/>
      <c r="J130" s="432"/>
      <c r="K130" s="432"/>
      <c r="L130" s="432"/>
      <c r="M130" s="432"/>
      <c r="N130" s="737"/>
    </row>
    <row r="131" spans="1:14">
      <c r="A131" s="737"/>
      <c r="B131" s="746"/>
      <c r="C131" s="432"/>
      <c r="D131" s="746"/>
      <c r="E131" s="432"/>
      <c r="F131" s="746"/>
      <c r="G131" s="432"/>
      <c r="H131" s="735"/>
      <c r="I131" s="432"/>
      <c r="J131" s="432"/>
      <c r="K131" s="432"/>
      <c r="L131" s="432"/>
      <c r="M131" s="432"/>
      <c r="N131" s="737"/>
    </row>
    <row r="132" spans="1:14">
      <c r="A132" s="737"/>
      <c r="B132" s="746"/>
      <c r="C132" s="432"/>
      <c r="D132" s="746"/>
      <c r="E132" s="432"/>
      <c r="F132" s="746"/>
      <c r="G132" s="432"/>
      <c r="H132" s="735"/>
      <c r="I132" s="432"/>
      <c r="J132" s="432"/>
      <c r="K132" s="432"/>
      <c r="L132" s="432"/>
      <c r="M132" s="432"/>
      <c r="N132" s="737"/>
    </row>
    <row r="133" spans="1:14">
      <c r="A133" s="737"/>
      <c r="B133" s="746"/>
      <c r="C133" s="432"/>
      <c r="D133" s="746"/>
      <c r="E133" s="432"/>
      <c r="F133" s="746"/>
      <c r="G133" s="432"/>
      <c r="H133" s="735"/>
      <c r="I133" s="432"/>
      <c r="J133" s="432"/>
      <c r="K133" s="432"/>
      <c r="L133" s="432"/>
      <c r="M133" s="432"/>
      <c r="N133" s="737"/>
    </row>
    <row r="134" spans="1:14" ht="15.75" thickBot="1">
      <c r="A134" s="760"/>
      <c r="B134" s="761"/>
      <c r="C134" s="739"/>
      <c r="D134" s="761"/>
      <c r="E134" s="739"/>
      <c r="F134" s="761"/>
      <c r="G134" s="432"/>
      <c r="H134" s="738"/>
      <c r="I134" s="739"/>
      <c r="J134" s="739"/>
      <c r="K134" s="739"/>
      <c r="L134" s="739"/>
      <c r="M134" s="739"/>
      <c r="N134" s="760"/>
    </row>
    <row r="135" spans="1:14">
      <c r="A135" s="762"/>
      <c r="B135" s="762"/>
      <c r="C135" s="762"/>
      <c r="D135" s="762"/>
      <c r="E135" s="762"/>
      <c r="F135" s="762"/>
      <c r="G135" s="432"/>
      <c r="H135" s="762"/>
      <c r="I135" s="762"/>
      <c r="J135" s="762"/>
      <c r="K135" s="762"/>
      <c r="L135" s="762"/>
      <c r="M135" s="762"/>
      <c r="N135" s="762"/>
    </row>
    <row r="136" spans="1:14" ht="15.75">
      <c r="A136" s="763" t="s">
        <v>371</v>
      </c>
      <c r="B136" s="432"/>
      <c r="C136" s="432"/>
      <c r="D136" s="432"/>
      <c r="E136" s="432"/>
      <c r="F136" s="432"/>
      <c r="G136" s="432"/>
      <c r="H136" s="763" t="s">
        <v>1647</v>
      </c>
      <c r="I136" s="432"/>
      <c r="J136" s="432"/>
      <c r="K136" s="764"/>
    </row>
    <row r="137" spans="1:14">
      <c r="A137" s="764" t="s">
        <v>1650</v>
      </c>
      <c r="B137" s="764"/>
      <c r="C137" s="764"/>
      <c r="D137" s="764"/>
      <c r="E137" s="764"/>
      <c r="F137" s="764"/>
      <c r="G137" s="432"/>
      <c r="H137" s="764" t="s">
        <v>1651</v>
      </c>
      <c r="I137" s="764"/>
      <c r="J137" s="764"/>
      <c r="K137" s="764"/>
      <c r="L137" s="764"/>
      <c r="M137" s="764"/>
      <c r="N137" s="764"/>
    </row>
  </sheetData>
  <phoneticPr fontId="0" type="noConversion"/>
  <printOptions horizontalCentered="1" verticalCentered="1"/>
  <pageMargins left="0.25" right="0.25" top="0.25" bottom="0.25" header="0" footer="0"/>
  <pageSetup scale="72" fitToWidth="2" fitToHeight="2" pageOrder="overThenDown" orientation="portrait" horizontalDpi="300" verticalDpi="300" r:id="rId1"/>
  <headerFooter alignWithMargins="0"/>
  <colBreaks count="1" manualBreakCount="1">
    <brk id="6" max="1048575" man="1"/>
  </colBreaks>
</worksheet>
</file>

<file path=xl/worksheets/sheet68.xml><?xml version="1.0" encoding="utf-8"?>
<worksheet xmlns="http://schemas.openxmlformats.org/spreadsheetml/2006/main" xmlns:r="http://schemas.openxmlformats.org/officeDocument/2006/relationships">
  <sheetPr transitionEvaluation="1" codeName="Sheet68">
    <tabColor rgb="FF00B050"/>
  </sheetPr>
  <dimension ref="A1:N60"/>
  <sheetViews>
    <sheetView defaultGridColor="0" view="pageBreakPreview" colorId="22" zoomScale="60" zoomScaleNormal="85" workbookViewId="0">
      <selection activeCell="I6" sqref="I6"/>
    </sheetView>
  </sheetViews>
  <sheetFormatPr defaultColWidth="9.6640625" defaultRowHeight="15"/>
  <cols>
    <col min="1" max="1" width="4.6640625" style="694" customWidth="1"/>
    <col min="2" max="2" width="52.5546875" style="694" customWidth="1"/>
    <col min="3" max="3" width="14.6640625" style="694" customWidth="1"/>
    <col min="4" max="4" width="5.6640625" style="694" customWidth="1"/>
    <col min="5" max="5" width="17.109375" style="694" customWidth="1"/>
    <col min="6" max="6" width="17.33203125" style="694" bestFit="1" customWidth="1"/>
    <col min="7" max="7" width="2.6640625" style="694" customWidth="1"/>
    <col min="8" max="8" width="16.6640625" style="694" customWidth="1"/>
    <col min="9" max="9" width="22.5546875" style="694" customWidth="1"/>
    <col min="10" max="11" width="16.6640625" style="694" customWidth="1"/>
    <col min="12" max="12" width="17.77734375" style="694" customWidth="1"/>
    <col min="13" max="13" width="16.6640625" style="694" customWidth="1"/>
    <col min="14" max="14" width="4.6640625" style="694" customWidth="1"/>
    <col min="15" max="16384" width="9.6640625" style="694"/>
  </cols>
  <sheetData>
    <row r="1" spans="1:14">
      <c r="A1" s="729" t="s">
        <v>446</v>
      </c>
      <c r="B1" s="730"/>
      <c r="C1" s="731" t="s">
        <v>429</v>
      </c>
      <c r="D1" s="732"/>
      <c r="E1" s="734" t="s">
        <v>448</v>
      </c>
      <c r="F1" s="734" t="s">
        <v>449</v>
      </c>
      <c r="G1" s="432"/>
      <c r="H1" s="729" t="s">
        <v>446</v>
      </c>
      <c r="I1" s="781"/>
      <c r="J1" s="731" t="s">
        <v>429</v>
      </c>
      <c r="K1" s="732"/>
      <c r="L1" s="734" t="s">
        <v>448</v>
      </c>
      <c r="M1" s="782" t="s">
        <v>449</v>
      </c>
      <c r="N1" s="748"/>
    </row>
    <row r="2" spans="1:14">
      <c r="A2" s="695" t="str">
        <f>'Data Sheet'!$C$25</f>
        <v xml:space="preserve">KeySpan Gas East Corp./D/B/A National Grid </v>
      </c>
      <c r="B2" s="432"/>
      <c r="C2" s="735" t="s">
        <v>3358</v>
      </c>
      <c r="D2" s="432"/>
      <c r="E2" s="736" t="s">
        <v>450</v>
      </c>
      <c r="F2" s="771"/>
      <c r="G2" s="432"/>
      <c r="H2" s="695" t="str">
        <f>'Data Sheet'!$C$25</f>
        <v xml:space="preserve">KeySpan Gas East Corp./D/B/A National Grid </v>
      </c>
      <c r="I2" s="746"/>
      <c r="J2" s="735" t="s">
        <v>3358</v>
      </c>
      <c r="K2" s="432"/>
      <c r="L2" s="736" t="s">
        <v>450</v>
      </c>
      <c r="M2" s="768"/>
      <c r="N2" s="778"/>
    </row>
    <row r="3" spans="1:14" ht="15" customHeight="1" thickBot="1">
      <c r="A3" s="738"/>
      <c r="B3" s="739"/>
      <c r="C3" s="738" t="s">
        <v>3359</v>
      </c>
      <c r="D3" s="761"/>
      <c r="E3" s="842" t="str">
        <f>'Data Sheet'!$C$40</f>
        <v>September 30, 2014</v>
      </c>
      <c r="F3" s="866" t="str">
        <f>'Data Sheet'!$C$38</f>
        <v>December 31, 2013</v>
      </c>
      <c r="G3" s="432"/>
      <c r="H3" s="738"/>
      <c r="I3" s="761"/>
      <c r="J3" s="738" t="s">
        <v>3359</v>
      </c>
      <c r="K3" s="761"/>
      <c r="L3" s="842" t="str">
        <f>'Data Sheet'!$C$40</f>
        <v>September 30, 2014</v>
      </c>
      <c r="M3" s="786" t="str">
        <f>'Data Sheet'!$C$38</f>
        <v>December 31, 2013</v>
      </c>
      <c r="N3" s="751"/>
    </row>
    <row r="4" spans="1:14" ht="15" customHeight="1" thickBot="1">
      <c r="A4" s="742" t="s">
        <v>1652</v>
      </c>
      <c r="B4" s="743"/>
      <c r="C4" s="743"/>
      <c r="D4" s="744"/>
      <c r="E4" s="744"/>
      <c r="F4" s="745"/>
      <c r="G4" s="432"/>
      <c r="H4" s="742" t="s">
        <v>1653</v>
      </c>
      <c r="I4" s="743"/>
      <c r="J4" s="743"/>
      <c r="K4" s="743"/>
      <c r="L4" s="744"/>
      <c r="M4" s="770"/>
      <c r="N4" s="761"/>
    </row>
    <row r="5" spans="1:14" ht="15.75">
      <c r="A5" s="787"/>
      <c r="B5" s="788"/>
      <c r="C5" s="788"/>
      <c r="D5" s="764"/>
      <c r="E5" s="764"/>
      <c r="F5" s="748"/>
      <c r="G5" s="432"/>
      <c r="H5" s="787"/>
      <c r="I5" s="788"/>
      <c r="J5" s="788"/>
      <c r="K5" s="788"/>
      <c r="L5" s="764"/>
      <c r="M5" s="747"/>
      <c r="N5" s="746"/>
    </row>
    <row r="6" spans="1:14">
      <c r="A6" s="735" t="s">
        <v>1654</v>
      </c>
      <c r="B6" s="432"/>
      <c r="C6" s="432" t="s">
        <v>1655</v>
      </c>
      <c r="D6" s="432"/>
      <c r="E6" s="432"/>
      <c r="F6" s="746"/>
      <c r="G6" s="432"/>
      <c r="H6" s="735" t="s">
        <v>1656</v>
      </c>
      <c r="I6" s="432"/>
      <c r="J6" s="432"/>
      <c r="K6" s="432" t="s">
        <v>1657</v>
      </c>
      <c r="L6" s="432"/>
      <c r="M6" s="432"/>
      <c r="N6" s="746"/>
    </row>
    <row r="7" spans="1:14">
      <c r="A7" s="735" t="s">
        <v>1658</v>
      </c>
      <c r="B7" s="432"/>
      <c r="C7" s="432" t="s">
        <v>1659</v>
      </c>
      <c r="D7" s="432"/>
      <c r="E7" s="432"/>
      <c r="F7" s="746"/>
      <c r="G7" s="432"/>
      <c r="H7" s="735" t="s">
        <v>1660</v>
      </c>
      <c r="I7" s="432"/>
      <c r="J7" s="432"/>
      <c r="K7" s="432" t="s">
        <v>1661</v>
      </c>
      <c r="L7" s="432"/>
      <c r="M7" s="432"/>
      <c r="N7" s="746"/>
    </row>
    <row r="8" spans="1:14">
      <c r="A8" s="735" t="s">
        <v>2181</v>
      </c>
      <c r="B8" s="432"/>
      <c r="C8" s="432" t="s">
        <v>2938</v>
      </c>
      <c r="D8" s="432"/>
      <c r="E8" s="432"/>
      <c r="F8" s="746"/>
      <c r="G8" s="432"/>
      <c r="H8" s="735" t="s">
        <v>2939</v>
      </c>
      <c r="I8" s="432"/>
      <c r="J8" s="432"/>
      <c r="K8" s="432" t="s">
        <v>2940</v>
      </c>
      <c r="L8" s="432"/>
      <c r="M8" s="432"/>
      <c r="N8" s="746"/>
    </row>
    <row r="9" spans="1:14">
      <c r="A9" s="735" t="s">
        <v>1213</v>
      </c>
      <c r="B9" s="432"/>
      <c r="C9" s="432" t="s">
        <v>1214</v>
      </c>
      <c r="D9" s="432"/>
      <c r="E9" s="432"/>
      <c r="F9" s="746"/>
      <c r="G9" s="432"/>
      <c r="H9" s="735" t="s">
        <v>1215</v>
      </c>
      <c r="I9" s="432"/>
      <c r="J9" s="432"/>
      <c r="K9" s="432" t="s">
        <v>1216</v>
      </c>
      <c r="L9" s="432"/>
      <c r="M9" s="432"/>
      <c r="N9" s="746"/>
    </row>
    <row r="10" spans="1:14">
      <c r="A10" s="735" t="s">
        <v>1217</v>
      </c>
      <c r="B10" s="432"/>
      <c r="C10" s="432" t="s">
        <v>1218</v>
      </c>
      <c r="D10" s="432"/>
      <c r="E10" s="432"/>
      <c r="F10" s="746"/>
      <c r="G10" s="432"/>
      <c r="H10" s="735" t="s">
        <v>1219</v>
      </c>
      <c r="I10" s="432"/>
      <c r="J10" s="432"/>
      <c r="K10" s="432" t="s">
        <v>1220</v>
      </c>
      <c r="L10" s="432"/>
      <c r="M10" s="432"/>
      <c r="N10" s="746"/>
    </row>
    <row r="11" spans="1:14">
      <c r="A11" s="735" t="s">
        <v>1221</v>
      </c>
      <c r="B11" s="432"/>
      <c r="C11" s="432" t="s">
        <v>1222</v>
      </c>
      <c r="D11" s="432"/>
      <c r="E11" s="432"/>
      <c r="F11" s="746"/>
      <c r="G11" s="432"/>
      <c r="H11" s="735" t="s">
        <v>1223</v>
      </c>
      <c r="I11" s="432"/>
      <c r="J11" s="432"/>
      <c r="K11" s="432" t="s">
        <v>1224</v>
      </c>
      <c r="L11" s="432"/>
      <c r="M11" s="432"/>
      <c r="N11" s="746"/>
    </row>
    <row r="12" spans="1:14">
      <c r="A12" s="735" t="s">
        <v>860</v>
      </c>
      <c r="B12" s="432"/>
      <c r="C12" s="432" t="s">
        <v>861</v>
      </c>
      <c r="D12" s="432"/>
      <c r="E12" s="432"/>
      <c r="F12" s="746"/>
      <c r="G12" s="432"/>
      <c r="H12" s="735" t="s">
        <v>3739</v>
      </c>
      <c r="I12" s="432"/>
      <c r="J12" s="432"/>
      <c r="K12" s="432" t="s">
        <v>3740</v>
      </c>
      <c r="L12" s="432"/>
      <c r="M12" s="432"/>
      <c r="N12" s="746"/>
    </row>
    <row r="13" spans="1:14">
      <c r="A13" s="735"/>
      <c r="B13" s="432"/>
      <c r="C13" s="432" t="s">
        <v>3741</v>
      </c>
      <c r="D13" s="432"/>
      <c r="E13" s="432"/>
      <c r="F13" s="746"/>
      <c r="G13" s="432"/>
      <c r="H13" s="735" t="s">
        <v>3742</v>
      </c>
      <c r="I13" s="432"/>
      <c r="J13" s="432"/>
      <c r="K13" s="432" t="s">
        <v>3743</v>
      </c>
      <c r="L13" s="432"/>
      <c r="M13" s="432"/>
      <c r="N13" s="746"/>
    </row>
    <row r="14" spans="1:14">
      <c r="A14" s="735"/>
      <c r="B14" s="432"/>
      <c r="C14" s="432"/>
      <c r="D14" s="432"/>
      <c r="E14" s="432"/>
      <c r="F14" s="746"/>
      <c r="G14" s="432"/>
      <c r="H14" s="735"/>
      <c r="I14" s="432"/>
      <c r="J14" s="432"/>
      <c r="K14" s="432"/>
      <c r="L14" s="432"/>
      <c r="M14" s="432"/>
      <c r="N14" s="746"/>
    </row>
    <row r="15" spans="1:14" ht="15.75" thickBot="1">
      <c r="A15" s="738"/>
      <c r="B15" s="739"/>
      <c r="C15" s="739"/>
      <c r="D15" s="739"/>
      <c r="E15" s="739"/>
      <c r="F15" s="761"/>
      <c r="G15" s="432"/>
      <c r="H15" s="738"/>
      <c r="I15" s="739"/>
      <c r="J15" s="739"/>
      <c r="K15" s="739"/>
      <c r="L15" s="739"/>
      <c r="M15" s="739"/>
      <c r="N15" s="761"/>
    </row>
    <row r="16" spans="1:14">
      <c r="A16" s="737"/>
      <c r="B16" s="432"/>
      <c r="C16" s="432"/>
      <c r="D16" s="746"/>
      <c r="E16" s="432"/>
      <c r="F16" s="746"/>
      <c r="G16" s="432"/>
      <c r="H16" s="735"/>
      <c r="I16" s="746"/>
      <c r="J16" s="432"/>
      <c r="K16" s="746"/>
      <c r="L16" s="432"/>
      <c r="M16" s="746"/>
      <c r="N16" s="746"/>
    </row>
    <row r="17" spans="1:14">
      <c r="A17" s="840"/>
      <c r="B17" s="432"/>
      <c r="C17" s="432"/>
      <c r="D17" s="772"/>
      <c r="E17" s="432" t="s">
        <v>3744</v>
      </c>
      <c r="F17" s="746"/>
      <c r="G17" s="432"/>
      <c r="H17" s="735" t="s">
        <v>3744</v>
      </c>
      <c r="I17" s="778"/>
      <c r="J17" s="735" t="s">
        <v>3744</v>
      </c>
      <c r="K17" s="746"/>
      <c r="L17" s="735" t="s">
        <v>3744</v>
      </c>
      <c r="M17" s="746"/>
      <c r="N17" s="746"/>
    </row>
    <row r="18" spans="1:14">
      <c r="A18" s="771" t="s">
        <v>339</v>
      </c>
      <c r="B18" s="764" t="s">
        <v>2168</v>
      </c>
      <c r="C18" s="432"/>
      <c r="D18" s="746"/>
      <c r="E18" s="432" t="s">
        <v>258</v>
      </c>
      <c r="F18" s="746"/>
      <c r="G18" s="432"/>
      <c r="H18" s="735" t="s">
        <v>258</v>
      </c>
      <c r="I18" s="772"/>
      <c r="J18" s="735" t="s">
        <v>258</v>
      </c>
      <c r="K18" s="746"/>
      <c r="L18" s="735" t="s">
        <v>258</v>
      </c>
      <c r="M18" s="746"/>
      <c r="N18" s="771" t="s">
        <v>339</v>
      </c>
    </row>
    <row r="19" spans="1:14">
      <c r="A19" s="771" t="s">
        <v>342</v>
      </c>
      <c r="B19" s="764"/>
      <c r="C19" s="432"/>
      <c r="D19" s="746"/>
      <c r="E19" s="432"/>
      <c r="F19" s="746"/>
      <c r="G19" s="432"/>
      <c r="H19" s="736"/>
      <c r="I19" s="772"/>
      <c r="J19" s="432"/>
      <c r="K19" s="746"/>
      <c r="L19" s="432"/>
      <c r="M19" s="746"/>
      <c r="N19" s="771" t="s">
        <v>342</v>
      </c>
    </row>
    <row r="20" spans="1:14" ht="15.75" thickBot="1">
      <c r="A20" s="750"/>
      <c r="B20" s="744" t="s">
        <v>2004</v>
      </c>
      <c r="C20" s="744"/>
      <c r="D20" s="751"/>
      <c r="E20" s="744" t="s">
        <v>2005</v>
      </c>
      <c r="F20" s="751"/>
      <c r="G20" s="432"/>
      <c r="H20" s="786" t="s">
        <v>2006</v>
      </c>
      <c r="I20" s="751"/>
      <c r="J20" s="744" t="s">
        <v>2007</v>
      </c>
      <c r="K20" s="751"/>
      <c r="L20" s="744" t="s">
        <v>959</v>
      </c>
      <c r="M20" s="751"/>
      <c r="N20" s="750"/>
    </row>
    <row r="21" spans="1:14">
      <c r="A21" s="759">
        <v>1</v>
      </c>
      <c r="B21" s="867" t="s">
        <v>1203</v>
      </c>
      <c r="C21" s="754"/>
      <c r="D21" s="755"/>
      <c r="E21" s="868"/>
      <c r="F21" s="869"/>
      <c r="G21" s="432"/>
      <c r="H21" s="870"/>
      <c r="I21" s="755"/>
      <c r="J21" s="754"/>
      <c r="K21" s="755"/>
      <c r="L21" s="868"/>
      <c r="M21" s="869"/>
      <c r="N21" s="759">
        <v>1</v>
      </c>
    </row>
    <row r="22" spans="1:14">
      <c r="A22" s="759">
        <v>2</v>
      </c>
      <c r="B22" s="867" t="s">
        <v>2967</v>
      </c>
      <c r="C22" s="754"/>
      <c r="D22" s="755"/>
      <c r="E22" s="871"/>
      <c r="F22" s="872"/>
      <c r="G22" s="432"/>
      <c r="H22" s="870"/>
      <c r="I22" s="755"/>
      <c r="J22" s="754"/>
      <c r="K22" s="755"/>
      <c r="L22" s="871"/>
      <c r="M22" s="872"/>
      <c r="N22" s="759">
        <v>2</v>
      </c>
    </row>
    <row r="23" spans="1:14">
      <c r="A23" s="759">
        <v>3</v>
      </c>
      <c r="B23" s="867" t="s">
        <v>2968</v>
      </c>
      <c r="C23" s="754"/>
      <c r="D23" s="755"/>
      <c r="E23" s="871"/>
      <c r="F23" s="872"/>
      <c r="G23" s="432"/>
      <c r="H23" s="870"/>
      <c r="I23" s="755"/>
      <c r="J23" s="754"/>
      <c r="K23" s="755"/>
      <c r="L23" s="871"/>
      <c r="M23" s="872"/>
      <c r="N23" s="759">
        <v>3</v>
      </c>
    </row>
    <row r="24" spans="1:14">
      <c r="A24" s="753">
        <v>4</v>
      </c>
      <c r="B24" s="867" t="s">
        <v>259</v>
      </c>
      <c r="C24" s="754"/>
      <c r="D24" s="755"/>
      <c r="E24" s="754"/>
      <c r="F24" s="755"/>
      <c r="G24" s="432"/>
      <c r="H24" s="873"/>
      <c r="I24" s="874"/>
      <c r="J24" s="754"/>
      <c r="K24" s="755"/>
      <c r="L24" s="754"/>
      <c r="M24" s="755"/>
      <c r="N24" s="753">
        <v>4</v>
      </c>
    </row>
    <row r="25" spans="1:14">
      <c r="A25" s="753">
        <v>5</v>
      </c>
      <c r="B25" s="867" t="s">
        <v>1206</v>
      </c>
      <c r="C25" s="754"/>
      <c r="D25" s="755"/>
      <c r="E25" s="754"/>
      <c r="F25" s="755"/>
      <c r="G25" s="432"/>
      <c r="H25" s="873"/>
      <c r="I25" s="874"/>
      <c r="J25" s="754"/>
      <c r="K25" s="755"/>
      <c r="L25" s="754"/>
      <c r="M25" s="755"/>
      <c r="N25" s="753">
        <v>5</v>
      </c>
    </row>
    <row r="26" spans="1:14">
      <c r="A26" s="753">
        <v>6</v>
      </c>
      <c r="B26" s="867" t="s">
        <v>1066</v>
      </c>
      <c r="C26" s="754"/>
      <c r="D26" s="755"/>
      <c r="E26" s="754"/>
      <c r="F26" s="755"/>
      <c r="G26" s="432"/>
      <c r="H26" s="873"/>
      <c r="I26" s="874"/>
      <c r="J26" s="754"/>
      <c r="K26" s="755"/>
      <c r="L26" s="754"/>
      <c r="M26" s="755"/>
      <c r="N26" s="753">
        <v>6</v>
      </c>
    </row>
    <row r="27" spans="1:14">
      <c r="A27" s="753">
        <v>7</v>
      </c>
      <c r="B27" s="867" t="s">
        <v>1207</v>
      </c>
      <c r="C27" s="754"/>
      <c r="D27" s="755"/>
      <c r="E27" s="754"/>
      <c r="F27" s="755"/>
      <c r="G27" s="432"/>
      <c r="H27" s="873"/>
      <c r="I27" s="874"/>
      <c r="J27" s="754"/>
      <c r="K27" s="755"/>
      <c r="L27" s="754"/>
      <c r="M27" s="755"/>
      <c r="N27" s="753">
        <v>7</v>
      </c>
    </row>
    <row r="28" spans="1:14">
      <c r="A28" s="753">
        <v>8</v>
      </c>
      <c r="B28" s="867" t="s">
        <v>1631</v>
      </c>
      <c r="C28" s="754"/>
      <c r="D28" s="755"/>
      <c r="E28" s="754"/>
      <c r="F28" s="755"/>
      <c r="G28" s="432"/>
      <c r="H28" s="873"/>
      <c r="I28" s="874"/>
      <c r="J28" s="754"/>
      <c r="K28" s="755"/>
      <c r="L28" s="754"/>
      <c r="M28" s="755"/>
      <c r="N28" s="753">
        <v>8</v>
      </c>
    </row>
    <row r="29" spans="1:14">
      <c r="A29" s="753">
        <v>9</v>
      </c>
      <c r="B29" s="867" t="s">
        <v>1067</v>
      </c>
      <c r="C29" s="754"/>
      <c r="D29" s="755"/>
      <c r="E29" s="754"/>
      <c r="F29" s="755"/>
      <c r="G29" s="432"/>
      <c r="H29" s="873"/>
      <c r="I29" s="874"/>
      <c r="J29" s="754"/>
      <c r="K29" s="755"/>
      <c r="L29" s="754"/>
      <c r="M29" s="755"/>
      <c r="N29" s="753">
        <v>9</v>
      </c>
    </row>
    <row r="30" spans="1:14">
      <c r="A30" s="753">
        <v>10</v>
      </c>
      <c r="B30" s="867" t="s">
        <v>1068</v>
      </c>
      <c r="C30" s="754"/>
      <c r="D30" s="755"/>
      <c r="E30" s="754"/>
      <c r="F30" s="755"/>
      <c r="G30" s="432"/>
      <c r="H30" s="873"/>
      <c r="I30" s="874"/>
      <c r="J30" s="754"/>
      <c r="K30" s="755"/>
      <c r="L30" s="754"/>
      <c r="M30" s="755"/>
      <c r="N30" s="753">
        <v>10</v>
      </c>
    </row>
    <row r="31" spans="1:14">
      <c r="A31" s="753">
        <v>11</v>
      </c>
      <c r="B31" s="867" t="s">
        <v>1069</v>
      </c>
      <c r="C31" s="754"/>
      <c r="D31" s="755"/>
      <c r="E31" s="754"/>
      <c r="F31" s="755"/>
      <c r="G31" s="432"/>
      <c r="H31" s="873"/>
      <c r="I31" s="874"/>
      <c r="J31" s="754"/>
      <c r="K31" s="755"/>
      <c r="L31" s="754"/>
      <c r="M31" s="755"/>
      <c r="N31" s="753">
        <v>11</v>
      </c>
    </row>
    <row r="32" spans="1:14">
      <c r="A32" s="753">
        <v>12</v>
      </c>
      <c r="B32" s="867" t="s">
        <v>1210</v>
      </c>
      <c r="C32" s="754"/>
      <c r="D32" s="755"/>
      <c r="E32" s="754"/>
      <c r="F32" s="755"/>
      <c r="G32" s="432"/>
      <c r="H32" s="873"/>
      <c r="I32" s="874"/>
      <c r="J32" s="754"/>
      <c r="K32" s="755"/>
      <c r="L32" s="754"/>
      <c r="M32" s="755"/>
      <c r="N32" s="753">
        <v>12</v>
      </c>
    </row>
    <row r="33" spans="1:14">
      <c r="A33" s="753">
        <v>13</v>
      </c>
      <c r="B33" s="867" t="s">
        <v>1211</v>
      </c>
      <c r="C33" s="754"/>
      <c r="D33" s="755"/>
      <c r="E33" s="754"/>
      <c r="F33" s="755"/>
      <c r="G33" s="432"/>
      <c r="H33" s="873"/>
      <c r="I33" s="874"/>
      <c r="J33" s="754"/>
      <c r="K33" s="755"/>
      <c r="L33" s="754"/>
      <c r="M33" s="755"/>
      <c r="N33" s="753">
        <v>13</v>
      </c>
    </row>
    <row r="34" spans="1:14">
      <c r="A34" s="759">
        <v>14</v>
      </c>
      <c r="B34" s="867" t="s">
        <v>1212</v>
      </c>
      <c r="C34" s="754"/>
      <c r="D34" s="755"/>
      <c r="E34" s="754"/>
      <c r="F34" s="755"/>
      <c r="G34" s="432"/>
      <c r="H34" s="870"/>
      <c r="I34" s="755"/>
      <c r="J34" s="754"/>
      <c r="K34" s="755"/>
      <c r="L34" s="754"/>
      <c r="M34" s="755"/>
      <c r="N34" s="759">
        <v>14</v>
      </c>
    </row>
    <row r="35" spans="1:14">
      <c r="A35" s="759">
        <v>15</v>
      </c>
      <c r="B35" s="867" t="s">
        <v>1548</v>
      </c>
      <c r="C35" s="754"/>
      <c r="D35" s="755"/>
      <c r="E35" s="754"/>
      <c r="F35" s="755"/>
      <c r="G35" s="432"/>
      <c r="H35" s="870"/>
      <c r="I35" s="755"/>
      <c r="J35" s="754"/>
      <c r="K35" s="755"/>
      <c r="L35" s="754"/>
      <c r="M35" s="755"/>
      <c r="N35" s="759">
        <v>15</v>
      </c>
    </row>
    <row r="36" spans="1:14">
      <c r="A36" s="759">
        <v>16</v>
      </c>
      <c r="B36" s="867" t="s">
        <v>1070</v>
      </c>
      <c r="C36" s="754"/>
      <c r="D36" s="755"/>
      <c r="E36" s="754"/>
      <c r="F36" s="755"/>
      <c r="G36" s="432"/>
      <c r="H36" s="870"/>
      <c r="I36" s="755"/>
      <c r="J36" s="754"/>
      <c r="K36" s="755"/>
      <c r="L36" s="754"/>
      <c r="M36" s="755"/>
      <c r="N36" s="759">
        <v>16</v>
      </c>
    </row>
    <row r="37" spans="1:14">
      <c r="A37" s="759">
        <v>17</v>
      </c>
      <c r="B37" s="867" t="s">
        <v>1880</v>
      </c>
      <c r="C37" s="754"/>
      <c r="D37" s="755"/>
      <c r="E37" s="754"/>
      <c r="F37" s="755"/>
      <c r="G37" s="432"/>
      <c r="H37" s="870"/>
      <c r="I37" s="755"/>
      <c r="J37" s="754"/>
      <c r="K37" s="755"/>
      <c r="L37" s="754"/>
      <c r="M37" s="875"/>
      <c r="N37" s="759">
        <v>17</v>
      </c>
    </row>
    <row r="38" spans="1:14">
      <c r="A38" s="759">
        <v>18</v>
      </c>
      <c r="B38" s="867" t="s">
        <v>1881</v>
      </c>
      <c r="C38" s="754"/>
      <c r="D38" s="755"/>
      <c r="E38" s="754"/>
      <c r="F38" s="755"/>
      <c r="G38" s="432"/>
      <c r="H38" s="870"/>
      <c r="I38" s="755"/>
      <c r="J38" s="754"/>
      <c r="K38" s="755"/>
      <c r="L38" s="754"/>
      <c r="M38" s="755"/>
      <c r="N38" s="759">
        <v>18</v>
      </c>
    </row>
    <row r="39" spans="1:14">
      <c r="A39" s="759">
        <v>19</v>
      </c>
      <c r="B39" s="867" t="s">
        <v>1550</v>
      </c>
      <c r="C39" s="754"/>
      <c r="D39" s="755"/>
      <c r="E39" s="754"/>
      <c r="F39" s="755"/>
      <c r="G39" s="432"/>
      <c r="H39" s="870"/>
      <c r="I39" s="755"/>
      <c r="J39" s="754"/>
      <c r="K39" s="755"/>
      <c r="L39" s="754"/>
      <c r="M39" s="755"/>
      <c r="N39" s="759">
        <v>19</v>
      </c>
    </row>
    <row r="40" spans="1:14">
      <c r="A40" s="759">
        <v>20</v>
      </c>
      <c r="B40" s="867" t="s">
        <v>1882</v>
      </c>
      <c r="C40" s="754"/>
      <c r="D40" s="755"/>
      <c r="E40" s="754"/>
      <c r="F40" s="755"/>
      <c r="G40" s="432"/>
      <c r="H40" s="870"/>
      <c r="I40" s="755"/>
      <c r="J40" s="754"/>
      <c r="K40" s="755"/>
      <c r="L40" s="754"/>
      <c r="M40" s="755"/>
      <c r="N40" s="759">
        <v>20</v>
      </c>
    </row>
    <row r="41" spans="1:14">
      <c r="A41" s="759">
        <v>21</v>
      </c>
      <c r="B41" s="867" t="s">
        <v>841</v>
      </c>
      <c r="C41" s="754"/>
      <c r="D41" s="755"/>
      <c r="E41" s="754"/>
      <c r="F41" s="755"/>
      <c r="G41" s="432"/>
      <c r="H41" s="870"/>
      <c r="I41" s="755"/>
      <c r="J41" s="754"/>
      <c r="K41" s="755"/>
      <c r="L41" s="754"/>
      <c r="M41" s="755"/>
      <c r="N41" s="759">
        <v>21</v>
      </c>
    </row>
    <row r="42" spans="1:14">
      <c r="A42" s="759">
        <v>22</v>
      </c>
      <c r="B42" s="867" t="s">
        <v>842</v>
      </c>
      <c r="C42" s="754"/>
      <c r="D42" s="755"/>
      <c r="E42" s="754"/>
      <c r="F42" s="755"/>
      <c r="G42" s="432"/>
      <c r="H42" s="870"/>
      <c r="I42" s="755"/>
      <c r="J42" s="754"/>
      <c r="K42" s="755"/>
      <c r="L42" s="754"/>
      <c r="M42" s="755"/>
      <c r="N42" s="759">
        <v>22</v>
      </c>
    </row>
    <row r="43" spans="1:14">
      <c r="A43" s="759">
        <v>23</v>
      </c>
      <c r="B43" s="867" t="s">
        <v>1554</v>
      </c>
      <c r="C43" s="754"/>
      <c r="D43" s="755"/>
      <c r="E43" s="754"/>
      <c r="F43" s="755"/>
      <c r="G43" s="432"/>
      <c r="H43" s="870"/>
      <c r="I43" s="755"/>
      <c r="J43" s="754"/>
      <c r="K43" s="755"/>
      <c r="L43" s="754"/>
      <c r="M43" s="755"/>
      <c r="N43" s="759">
        <v>23</v>
      </c>
    </row>
    <row r="44" spans="1:14">
      <c r="A44" s="759">
        <v>24</v>
      </c>
      <c r="B44" s="867" t="s">
        <v>1555</v>
      </c>
      <c r="C44" s="754"/>
      <c r="D44" s="755"/>
      <c r="E44" s="754"/>
      <c r="F44" s="755"/>
      <c r="G44" s="432"/>
      <c r="H44" s="870"/>
      <c r="I44" s="755"/>
      <c r="J44" s="754"/>
      <c r="K44" s="755"/>
      <c r="L44" s="754"/>
      <c r="M44" s="755"/>
      <c r="N44" s="759">
        <v>24</v>
      </c>
    </row>
    <row r="45" spans="1:14">
      <c r="A45" s="759">
        <v>25</v>
      </c>
      <c r="B45" s="867" t="s">
        <v>843</v>
      </c>
      <c r="C45" s="754"/>
      <c r="D45" s="755"/>
      <c r="E45" s="754"/>
      <c r="F45" s="755"/>
      <c r="G45" s="432"/>
      <c r="H45" s="870"/>
      <c r="I45" s="755"/>
      <c r="J45" s="754"/>
      <c r="K45" s="755"/>
      <c r="L45" s="754"/>
      <c r="M45" s="755"/>
      <c r="N45" s="759">
        <v>25</v>
      </c>
    </row>
    <row r="46" spans="1:14">
      <c r="A46" s="759">
        <v>26</v>
      </c>
      <c r="B46" s="867" t="s">
        <v>1557</v>
      </c>
      <c r="C46" s="754"/>
      <c r="D46" s="755"/>
      <c r="E46" s="754"/>
      <c r="F46" s="755"/>
      <c r="G46" s="432"/>
      <c r="H46" s="870"/>
      <c r="I46" s="755"/>
      <c r="J46" s="754"/>
      <c r="K46" s="755"/>
      <c r="L46" s="754"/>
      <c r="M46" s="755"/>
      <c r="N46" s="759">
        <v>26</v>
      </c>
    </row>
    <row r="47" spans="1:14">
      <c r="A47" s="759">
        <v>27</v>
      </c>
      <c r="B47" s="867" t="s">
        <v>844</v>
      </c>
      <c r="C47" s="754"/>
      <c r="D47" s="755"/>
      <c r="E47" s="754"/>
      <c r="F47" s="755"/>
      <c r="G47" s="432"/>
      <c r="H47" s="870"/>
      <c r="I47" s="755"/>
      <c r="J47" s="754"/>
      <c r="K47" s="755"/>
      <c r="L47" s="754"/>
      <c r="M47" s="755"/>
      <c r="N47" s="759">
        <v>27</v>
      </c>
    </row>
    <row r="48" spans="1:14">
      <c r="A48" s="759">
        <v>28</v>
      </c>
      <c r="B48" s="867" t="s">
        <v>1559</v>
      </c>
      <c r="C48" s="754"/>
      <c r="D48" s="755"/>
      <c r="E48" s="754"/>
      <c r="F48" s="755"/>
      <c r="G48" s="432"/>
      <c r="H48" s="870"/>
      <c r="I48" s="755"/>
      <c r="J48" s="754"/>
      <c r="K48" s="755"/>
      <c r="L48" s="754"/>
      <c r="M48" s="755"/>
      <c r="N48" s="759">
        <v>28</v>
      </c>
    </row>
    <row r="49" spans="1:14">
      <c r="A49" s="759">
        <v>29</v>
      </c>
      <c r="B49" s="867" t="s">
        <v>1560</v>
      </c>
      <c r="C49" s="754"/>
      <c r="D49" s="755"/>
      <c r="E49" s="754"/>
      <c r="F49" s="755"/>
      <c r="G49" s="432"/>
      <c r="H49" s="870"/>
      <c r="I49" s="755"/>
      <c r="J49" s="754"/>
      <c r="K49" s="755"/>
      <c r="L49" s="754"/>
      <c r="M49" s="755"/>
      <c r="N49" s="759">
        <v>29</v>
      </c>
    </row>
    <row r="50" spans="1:14">
      <c r="A50" s="759">
        <v>30</v>
      </c>
      <c r="B50" s="867" t="s">
        <v>1561</v>
      </c>
      <c r="C50" s="754"/>
      <c r="D50" s="755"/>
      <c r="E50" s="754"/>
      <c r="F50" s="755"/>
      <c r="G50" s="432"/>
      <c r="H50" s="870"/>
      <c r="I50" s="755"/>
      <c r="J50" s="754"/>
      <c r="K50" s="755"/>
      <c r="L50" s="754"/>
      <c r="M50" s="755"/>
      <c r="N50" s="759">
        <v>30</v>
      </c>
    </row>
    <row r="51" spans="1:14">
      <c r="A51" s="759">
        <v>31</v>
      </c>
      <c r="B51" s="867" t="s">
        <v>59</v>
      </c>
      <c r="C51" s="754"/>
      <c r="D51" s="755"/>
      <c r="E51" s="754"/>
      <c r="F51" s="755"/>
      <c r="G51" s="432"/>
      <c r="H51" s="870"/>
      <c r="I51" s="755"/>
      <c r="J51" s="754"/>
      <c r="K51" s="755"/>
      <c r="L51" s="754"/>
      <c r="M51" s="755"/>
      <c r="N51" s="759">
        <v>31</v>
      </c>
    </row>
    <row r="52" spans="1:14">
      <c r="A52" s="759">
        <v>32</v>
      </c>
      <c r="B52" s="867" t="s">
        <v>60</v>
      </c>
      <c r="C52" s="754"/>
      <c r="D52" s="755"/>
      <c r="E52" s="754"/>
      <c r="F52" s="755"/>
      <c r="G52" s="432"/>
      <c r="H52" s="870"/>
      <c r="I52" s="755"/>
      <c r="J52" s="754"/>
      <c r="K52" s="755"/>
      <c r="L52" s="754"/>
      <c r="M52" s="755"/>
      <c r="N52" s="759">
        <v>32</v>
      </c>
    </row>
    <row r="53" spans="1:14">
      <c r="A53" s="759">
        <v>33</v>
      </c>
      <c r="B53" s="867" t="s">
        <v>845</v>
      </c>
      <c r="C53" s="754"/>
      <c r="D53" s="755"/>
      <c r="E53" s="754"/>
      <c r="F53" s="755"/>
      <c r="G53" s="432"/>
      <c r="H53" s="870"/>
      <c r="I53" s="755"/>
      <c r="J53" s="754"/>
      <c r="K53" s="755"/>
      <c r="L53" s="754"/>
      <c r="M53" s="755"/>
      <c r="N53" s="759">
        <v>33</v>
      </c>
    </row>
    <row r="54" spans="1:14">
      <c r="A54" s="759">
        <v>34</v>
      </c>
      <c r="B54" s="867" t="s">
        <v>846</v>
      </c>
      <c r="C54" s="754"/>
      <c r="D54" s="755"/>
      <c r="E54" s="754"/>
      <c r="F54" s="755"/>
      <c r="G54" s="432"/>
      <c r="H54" s="870"/>
      <c r="I54" s="755"/>
      <c r="J54" s="754"/>
      <c r="K54" s="755"/>
      <c r="L54" s="754"/>
      <c r="M54" s="755"/>
      <c r="N54" s="759">
        <v>34</v>
      </c>
    </row>
    <row r="55" spans="1:14">
      <c r="A55" s="759">
        <v>35</v>
      </c>
      <c r="B55" s="867" t="s">
        <v>847</v>
      </c>
      <c r="C55" s="754"/>
      <c r="D55" s="755"/>
      <c r="E55" s="754"/>
      <c r="F55" s="755"/>
      <c r="G55" s="432"/>
      <c r="H55" s="870"/>
      <c r="I55" s="755"/>
      <c r="J55" s="754"/>
      <c r="K55" s="755"/>
      <c r="L55" s="754"/>
      <c r="M55" s="755"/>
      <c r="N55" s="759">
        <v>35</v>
      </c>
    </row>
    <row r="56" spans="1:14">
      <c r="A56" s="759">
        <v>36</v>
      </c>
      <c r="B56" s="867" t="s">
        <v>848</v>
      </c>
      <c r="C56" s="754"/>
      <c r="D56" s="755"/>
      <c r="E56" s="754"/>
      <c r="F56" s="755"/>
      <c r="G56" s="432"/>
      <c r="H56" s="870"/>
      <c r="I56" s="755"/>
      <c r="J56" s="754"/>
      <c r="K56" s="755"/>
      <c r="L56" s="754"/>
      <c r="M56" s="755"/>
      <c r="N56" s="759">
        <v>36</v>
      </c>
    </row>
    <row r="57" spans="1:14" ht="15.75" thickBot="1">
      <c r="A57" s="760">
        <v>37</v>
      </c>
      <c r="B57" s="847" t="s">
        <v>3041</v>
      </c>
      <c r="C57" s="739"/>
      <c r="D57" s="761"/>
      <c r="E57" s="739"/>
      <c r="F57" s="761"/>
      <c r="G57" s="432"/>
      <c r="H57" s="738"/>
      <c r="I57" s="761"/>
      <c r="J57" s="739"/>
      <c r="K57" s="761"/>
      <c r="L57" s="739"/>
      <c r="M57" s="761"/>
      <c r="N57" s="760">
        <v>37</v>
      </c>
    </row>
    <row r="59" spans="1:14" ht="15.75">
      <c r="A59" s="763" t="s">
        <v>371</v>
      </c>
      <c r="B59" s="432"/>
      <c r="C59" s="432"/>
      <c r="D59" s="432"/>
      <c r="E59" s="432"/>
      <c r="F59" s="432"/>
      <c r="G59" s="432"/>
      <c r="H59" s="763" t="s">
        <v>3042</v>
      </c>
    </row>
    <row r="60" spans="1:14">
      <c r="A60" s="764" t="s">
        <v>3043</v>
      </c>
      <c r="B60" s="764"/>
      <c r="C60" s="764"/>
      <c r="D60" s="764"/>
      <c r="E60" s="764"/>
      <c r="F60" s="764"/>
      <c r="G60" s="432"/>
      <c r="H60" s="764" t="s">
        <v>3044</v>
      </c>
      <c r="I60" s="764"/>
      <c r="J60" s="764"/>
      <c r="K60" s="764"/>
      <c r="L60" s="764"/>
      <c r="M60" s="764"/>
      <c r="N60" s="764"/>
    </row>
  </sheetData>
  <phoneticPr fontId="0" type="noConversion"/>
  <printOptions horizontalCentered="1" verticalCentered="1"/>
  <pageMargins left="0.25" right="0.25" top="0.25" bottom="0.25" header="0" footer="0"/>
  <pageSetup scale="76" fitToWidth="2" orientation="portrait" horizontalDpi="300" verticalDpi="300" r:id="rId1"/>
  <headerFooter alignWithMargins="0"/>
  <colBreaks count="1" manualBreakCount="1">
    <brk id="7" max="1048575" man="1"/>
  </colBreaks>
</worksheet>
</file>

<file path=xl/worksheets/sheet69.xml><?xml version="1.0" encoding="utf-8"?>
<worksheet xmlns="http://schemas.openxmlformats.org/spreadsheetml/2006/main" xmlns:r="http://schemas.openxmlformats.org/officeDocument/2006/relationships">
  <sheetPr transitionEvaluation="1" codeName="Sheet69">
    <tabColor rgb="FF00B050"/>
    <pageSetUpPr fitToPage="1"/>
  </sheetPr>
  <dimension ref="A1:P134"/>
  <sheetViews>
    <sheetView defaultGridColor="0" view="pageBreakPreview" colorId="22" zoomScale="60" zoomScaleNormal="85" workbookViewId="0">
      <selection activeCell="M20" sqref="M20"/>
    </sheetView>
  </sheetViews>
  <sheetFormatPr defaultColWidth="9.6640625" defaultRowHeight="15"/>
  <cols>
    <col min="1" max="1" width="4.6640625" style="694" customWidth="1"/>
    <col min="2" max="3" width="16.6640625" style="694" customWidth="1"/>
    <col min="4" max="4" width="12.5546875" style="694" customWidth="1"/>
    <col min="5" max="5" width="14.6640625" style="694" customWidth="1"/>
    <col min="6" max="6" width="12.6640625" style="694" customWidth="1"/>
    <col min="7" max="7" width="17.21875" style="694" customWidth="1"/>
    <col min="8" max="8" width="18.5546875" style="694" customWidth="1"/>
    <col min="9" max="9" width="2.6640625" style="694" customWidth="1"/>
    <col min="10" max="11" width="16.6640625" style="694" customWidth="1"/>
    <col min="12" max="12" width="17.5546875" style="694" customWidth="1"/>
    <col min="13" max="13" width="16.6640625" style="694" customWidth="1"/>
    <col min="14" max="14" width="19.109375" style="694" customWidth="1"/>
    <col min="15" max="15" width="16.6640625" style="694" customWidth="1"/>
    <col min="16" max="16" width="4.6640625" style="694" customWidth="1"/>
    <col min="17" max="16384" width="9.6640625" style="694"/>
  </cols>
  <sheetData>
    <row r="1" spans="1:16">
      <c r="A1" s="729" t="s">
        <v>446</v>
      </c>
      <c r="B1" s="730"/>
      <c r="C1" s="730"/>
      <c r="D1" s="732"/>
      <c r="E1" s="731" t="s">
        <v>429</v>
      </c>
      <c r="F1" s="777"/>
      <c r="G1" s="734" t="s">
        <v>448</v>
      </c>
      <c r="H1" s="748" t="s">
        <v>449</v>
      </c>
      <c r="I1" s="432"/>
      <c r="J1" s="729" t="s">
        <v>446</v>
      </c>
      <c r="K1" s="730"/>
      <c r="L1" s="731" t="s">
        <v>429</v>
      </c>
      <c r="M1" s="860"/>
      <c r="N1" s="734" t="s">
        <v>448</v>
      </c>
      <c r="O1" s="747" t="s">
        <v>449</v>
      </c>
      <c r="P1" s="748"/>
    </row>
    <row r="2" spans="1:16">
      <c r="A2" s="695" t="str">
        <f>'Data Sheet'!$C$25</f>
        <v xml:space="preserve">KeySpan Gas East Corp./D/B/A National Grid </v>
      </c>
      <c r="B2" s="432"/>
      <c r="C2" s="432"/>
      <c r="D2" s="432"/>
      <c r="E2" s="735" t="s">
        <v>3358</v>
      </c>
      <c r="F2" s="795"/>
      <c r="G2" s="771" t="s">
        <v>450</v>
      </c>
      <c r="H2" s="746"/>
      <c r="I2" s="432"/>
      <c r="J2" s="695" t="str">
        <f>'Data Sheet'!$C$25</f>
        <v xml:space="preserve">KeySpan Gas East Corp./D/B/A National Grid </v>
      </c>
      <c r="K2" s="432"/>
      <c r="L2" s="735" t="s">
        <v>3358</v>
      </c>
      <c r="M2" s="746"/>
      <c r="N2" s="771" t="s">
        <v>450</v>
      </c>
      <c r="O2" s="768"/>
      <c r="P2" s="778"/>
    </row>
    <row r="3" spans="1:16" ht="15" customHeight="1" thickBot="1">
      <c r="A3" s="738"/>
      <c r="B3" s="739"/>
      <c r="C3" s="739"/>
      <c r="D3" s="739"/>
      <c r="E3" s="738" t="s">
        <v>3359</v>
      </c>
      <c r="F3" s="739"/>
      <c r="G3" s="825" t="str">
        <f>'Data Sheet'!$C$40</f>
        <v>September 30, 2014</v>
      </c>
      <c r="H3" s="861" t="str">
        <f>'Data Sheet'!$C$38</f>
        <v>December 31, 2013</v>
      </c>
      <c r="I3" s="432"/>
      <c r="J3" s="738"/>
      <c r="K3" s="739"/>
      <c r="L3" s="738" t="s">
        <v>3359</v>
      </c>
      <c r="M3" s="761"/>
      <c r="N3" s="842" t="str">
        <f>'Data Sheet'!$C$40</f>
        <v>September 30, 2014</v>
      </c>
      <c r="O3" s="783" t="str">
        <f>'Data Sheet'!$C$38</f>
        <v>December 31, 2013</v>
      </c>
      <c r="P3" s="751"/>
    </row>
    <row r="4" spans="1:16" ht="15" customHeight="1" thickBot="1">
      <c r="A4" s="742" t="s">
        <v>3045</v>
      </c>
      <c r="B4" s="743"/>
      <c r="C4" s="743"/>
      <c r="D4" s="744"/>
      <c r="E4" s="744"/>
      <c r="F4" s="744"/>
      <c r="G4" s="770"/>
      <c r="H4" s="751"/>
      <c r="I4" s="432"/>
      <c r="J4" s="742" t="s">
        <v>3046</v>
      </c>
      <c r="K4" s="743"/>
      <c r="L4" s="743"/>
      <c r="M4" s="744"/>
      <c r="N4" s="744"/>
      <c r="O4" s="770"/>
      <c r="P4" s="751"/>
    </row>
    <row r="5" spans="1:16" ht="15.75">
      <c r="A5" s="787"/>
      <c r="B5" s="788"/>
      <c r="C5" s="788"/>
      <c r="D5" s="764"/>
      <c r="E5" s="764"/>
      <c r="F5" s="764"/>
      <c r="G5" s="747"/>
      <c r="H5" s="746"/>
      <c r="I5" s="432"/>
      <c r="J5" s="787"/>
      <c r="K5" s="788"/>
      <c r="L5" s="788"/>
      <c r="M5" s="764"/>
      <c r="N5" s="764"/>
      <c r="O5" s="747"/>
      <c r="P5" s="746"/>
    </row>
    <row r="6" spans="1:16">
      <c r="A6" s="735" t="s">
        <v>3047</v>
      </c>
      <c r="B6" s="432"/>
      <c r="C6" s="432"/>
      <c r="D6" s="432"/>
      <c r="E6" s="432" t="s">
        <v>3048</v>
      </c>
      <c r="F6" s="432"/>
      <c r="G6" s="432"/>
      <c r="H6" s="746"/>
      <c r="I6" s="432"/>
      <c r="J6" s="735" t="s">
        <v>3049</v>
      </c>
      <c r="K6" s="432"/>
      <c r="L6" s="432"/>
      <c r="M6" s="432" t="s">
        <v>3050</v>
      </c>
      <c r="N6" s="432"/>
      <c r="O6" s="432"/>
      <c r="P6" s="746"/>
    </row>
    <row r="7" spans="1:16">
      <c r="A7" s="735" t="s">
        <v>3051</v>
      </c>
      <c r="B7" s="432"/>
      <c r="C7" s="432"/>
      <c r="D7" s="432"/>
      <c r="E7" s="432" t="s">
        <v>3052</v>
      </c>
      <c r="F7" s="432"/>
      <c r="G7" s="432"/>
      <c r="H7" s="746"/>
      <c r="I7" s="432"/>
      <c r="J7" s="735" t="s">
        <v>3053</v>
      </c>
      <c r="K7" s="432"/>
      <c r="L7" s="432"/>
      <c r="M7" s="432" t="s">
        <v>3054</v>
      </c>
      <c r="N7" s="432"/>
      <c r="O7" s="432"/>
      <c r="P7" s="746"/>
    </row>
    <row r="8" spans="1:16">
      <c r="A8" s="735" t="s">
        <v>1716</v>
      </c>
      <c r="B8" s="432"/>
      <c r="C8" s="432"/>
      <c r="D8" s="432"/>
      <c r="E8" s="432" t="s">
        <v>1717</v>
      </c>
      <c r="F8" s="432"/>
      <c r="G8" s="432"/>
      <c r="H8" s="746"/>
      <c r="I8" s="432"/>
      <c r="J8" s="735" t="s">
        <v>1718</v>
      </c>
      <c r="K8" s="432"/>
      <c r="L8" s="432"/>
      <c r="M8" s="432" t="s">
        <v>1719</v>
      </c>
      <c r="N8" s="432"/>
      <c r="O8" s="432"/>
      <c r="P8" s="746"/>
    </row>
    <row r="9" spans="1:16">
      <c r="A9" s="735" t="s">
        <v>1720</v>
      </c>
      <c r="B9" s="432"/>
      <c r="C9" s="432"/>
      <c r="D9" s="432"/>
      <c r="E9" s="432" t="s">
        <v>1721</v>
      </c>
      <c r="F9" s="432"/>
      <c r="G9" s="432"/>
      <c r="H9" s="746"/>
      <c r="I9" s="432"/>
      <c r="J9" s="735" t="s">
        <v>2647</v>
      </c>
      <c r="K9" s="432"/>
      <c r="L9" s="432"/>
      <c r="M9" s="432" t="s">
        <v>2648</v>
      </c>
      <c r="N9" s="432"/>
      <c r="O9" s="432"/>
      <c r="P9" s="746"/>
    </row>
    <row r="10" spans="1:16">
      <c r="A10" s="735"/>
      <c r="B10" s="432"/>
      <c r="C10" s="432"/>
      <c r="D10" s="432"/>
      <c r="E10" s="432"/>
      <c r="F10" s="432"/>
      <c r="G10" s="432"/>
      <c r="H10" s="746"/>
      <c r="I10" s="432"/>
      <c r="J10" s="735" t="s">
        <v>2649</v>
      </c>
      <c r="K10" s="432"/>
      <c r="L10" s="432"/>
      <c r="M10" s="432" t="s">
        <v>2650</v>
      </c>
      <c r="N10" s="432"/>
      <c r="O10" s="432"/>
      <c r="P10" s="746"/>
    </row>
    <row r="11" spans="1:16" ht="15.75" thickBot="1">
      <c r="A11" s="735"/>
      <c r="B11" s="432"/>
      <c r="C11" s="432"/>
      <c r="D11" s="432"/>
      <c r="E11" s="432"/>
      <c r="F11" s="432"/>
      <c r="G11" s="432"/>
      <c r="H11" s="746"/>
      <c r="I11" s="432"/>
      <c r="J11" s="735"/>
      <c r="K11" s="432"/>
      <c r="L11" s="432"/>
      <c r="M11" s="432"/>
      <c r="N11" s="432"/>
      <c r="O11" s="432"/>
      <c r="P11" s="746"/>
    </row>
    <row r="12" spans="1:16" ht="15.75" thickBot="1">
      <c r="A12" s="839"/>
      <c r="B12" s="747"/>
      <c r="C12" s="748"/>
      <c r="D12" s="748"/>
      <c r="E12" s="749" t="s">
        <v>2651</v>
      </c>
      <c r="F12" s="749" t="s">
        <v>2652</v>
      </c>
      <c r="G12" s="748" t="s">
        <v>2652</v>
      </c>
      <c r="H12" s="781"/>
      <c r="I12" s="432"/>
      <c r="J12" s="734" t="s">
        <v>2653</v>
      </c>
      <c r="K12" s="749"/>
      <c r="L12" s="770" t="s">
        <v>842</v>
      </c>
      <c r="M12" s="745"/>
      <c r="N12" s="749"/>
      <c r="O12" s="749"/>
      <c r="P12" s="781"/>
    </row>
    <row r="13" spans="1:16">
      <c r="A13" s="771"/>
      <c r="B13" s="736"/>
      <c r="C13" s="772"/>
      <c r="D13" s="772" t="s">
        <v>949</v>
      </c>
      <c r="E13" s="772" t="s">
        <v>2654</v>
      </c>
      <c r="F13" s="772" t="s">
        <v>2655</v>
      </c>
      <c r="G13" s="772" t="s">
        <v>2656</v>
      </c>
      <c r="H13" s="772"/>
      <c r="I13" s="432"/>
      <c r="J13" s="771" t="s">
        <v>762</v>
      </c>
      <c r="K13" s="771"/>
      <c r="L13" s="772"/>
      <c r="M13" s="772"/>
      <c r="N13" s="772" t="s">
        <v>2657</v>
      </c>
      <c r="O13" s="772" t="s">
        <v>2658</v>
      </c>
      <c r="P13" s="772"/>
    </row>
    <row r="14" spans="1:16">
      <c r="A14" s="771" t="s">
        <v>339</v>
      </c>
      <c r="B14" s="768" t="s">
        <v>2659</v>
      </c>
      <c r="C14" s="778"/>
      <c r="D14" s="772" t="s">
        <v>2660</v>
      </c>
      <c r="E14" s="772" t="s">
        <v>2661</v>
      </c>
      <c r="F14" s="772" t="s">
        <v>4349</v>
      </c>
      <c r="G14" s="772" t="s">
        <v>2567</v>
      </c>
      <c r="H14" s="772" t="s">
        <v>2568</v>
      </c>
      <c r="I14" s="432"/>
      <c r="J14" s="771" t="s">
        <v>2569</v>
      </c>
      <c r="K14" s="771" t="s">
        <v>2728</v>
      </c>
      <c r="L14" s="772"/>
      <c r="M14" s="772"/>
      <c r="N14" s="772" t="s">
        <v>1115</v>
      </c>
      <c r="O14" s="772" t="s">
        <v>2570</v>
      </c>
      <c r="P14" s="771" t="s">
        <v>339</v>
      </c>
    </row>
    <row r="15" spans="1:16">
      <c r="A15" s="771" t="s">
        <v>342</v>
      </c>
      <c r="B15" s="768"/>
      <c r="C15" s="778"/>
      <c r="D15" s="772" t="s">
        <v>2571</v>
      </c>
      <c r="E15" s="772" t="s">
        <v>2572</v>
      </c>
      <c r="F15" s="772" t="s">
        <v>2573</v>
      </c>
      <c r="G15" s="772" t="s">
        <v>2653</v>
      </c>
      <c r="H15" s="772"/>
      <c r="I15" s="432"/>
      <c r="J15" s="771" t="s">
        <v>2574</v>
      </c>
      <c r="K15" s="771" t="s">
        <v>2575</v>
      </c>
      <c r="L15" s="772" t="s">
        <v>2756</v>
      </c>
      <c r="M15" s="772" t="s">
        <v>1428</v>
      </c>
      <c r="N15" s="772" t="s">
        <v>2756</v>
      </c>
      <c r="O15" s="772" t="s">
        <v>2576</v>
      </c>
      <c r="P15" s="771" t="s">
        <v>342</v>
      </c>
    </row>
    <row r="16" spans="1:16">
      <c r="A16" s="771"/>
      <c r="B16" s="768"/>
      <c r="C16" s="778"/>
      <c r="D16" s="772"/>
      <c r="E16" s="772" t="s">
        <v>1942</v>
      </c>
      <c r="F16" s="772" t="s">
        <v>1943</v>
      </c>
      <c r="G16" s="772" t="s">
        <v>1944</v>
      </c>
      <c r="H16" s="772"/>
      <c r="I16" s="432"/>
      <c r="J16" s="771" t="s">
        <v>1945</v>
      </c>
      <c r="K16" s="771"/>
      <c r="L16" s="772"/>
      <c r="M16" s="772"/>
      <c r="N16" s="772"/>
      <c r="O16" s="772" t="s">
        <v>1946</v>
      </c>
      <c r="P16" s="771"/>
    </row>
    <row r="17" spans="1:16" ht="15.75" thickBot="1">
      <c r="A17" s="750"/>
      <c r="B17" s="744" t="s">
        <v>2004</v>
      </c>
      <c r="C17" s="751"/>
      <c r="D17" s="752" t="s">
        <v>2005</v>
      </c>
      <c r="E17" s="752" t="s">
        <v>2006</v>
      </c>
      <c r="F17" s="752" t="s">
        <v>2007</v>
      </c>
      <c r="G17" s="752" t="s">
        <v>959</v>
      </c>
      <c r="H17" s="752" t="s">
        <v>960</v>
      </c>
      <c r="I17" s="432"/>
      <c r="J17" s="750" t="s">
        <v>961</v>
      </c>
      <c r="K17" s="752" t="s">
        <v>962</v>
      </c>
      <c r="L17" s="752" t="s">
        <v>963</v>
      </c>
      <c r="M17" s="752" t="s">
        <v>964</v>
      </c>
      <c r="N17" s="752" t="s">
        <v>965</v>
      </c>
      <c r="O17" s="752" t="s">
        <v>966</v>
      </c>
      <c r="P17" s="750"/>
    </row>
    <row r="18" spans="1:16">
      <c r="A18" s="737">
        <v>1</v>
      </c>
      <c r="B18" s="862" t="s">
        <v>3420</v>
      </c>
      <c r="C18" s="746"/>
      <c r="D18" s="746"/>
      <c r="E18" s="746"/>
      <c r="F18" s="746"/>
      <c r="G18" s="758"/>
      <c r="H18" s="758"/>
      <c r="I18" s="432"/>
      <c r="J18" s="828"/>
      <c r="K18" s="863"/>
      <c r="L18" s="758"/>
      <c r="M18" s="758"/>
      <c r="N18" s="746"/>
      <c r="O18" s="746"/>
      <c r="P18" s="737">
        <v>1</v>
      </c>
    </row>
    <row r="19" spans="1:16">
      <c r="A19" s="737">
        <v>2</v>
      </c>
      <c r="B19" s="864"/>
      <c r="C19" s="746"/>
      <c r="D19" s="746"/>
      <c r="E19" s="746"/>
      <c r="F19" s="746"/>
      <c r="G19" s="758"/>
      <c r="H19" s="758"/>
      <c r="I19" s="432"/>
      <c r="J19" s="828"/>
      <c r="K19" s="863"/>
      <c r="L19" s="758"/>
      <c r="M19" s="758"/>
      <c r="N19" s="746"/>
      <c r="O19" s="746"/>
      <c r="P19" s="737">
        <v>2</v>
      </c>
    </row>
    <row r="20" spans="1:16">
      <c r="A20" s="737">
        <v>3</v>
      </c>
      <c r="B20" s="864"/>
      <c r="C20" s="746"/>
      <c r="D20" s="746"/>
      <c r="E20" s="746"/>
      <c r="F20" s="746"/>
      <c r="G20" s="758"/>
      <c r="H20" s="758"/>
      <c r="I20" s="432"/>
      <c r="J20" s="828"/>
      <c r="K20" s="863"/>
      <c r="L20" s="758"/>
      <c r="M20" s="758"/>
      <c r="N20" s="746"/>
      <c r="O20" s="746"/>
      <c r="P20" s="737">
        <v>3</v>
      </c>
    </row>
    <row r="21" spans="1:16">
      <c r="A21" s="737">
        <v>4</v>
      </c>
      <c r="B21" s="864"/>
      <c r="C21" s="746"/>
      <c r="D21" s="746"/>
      <c r="E21" s="746"/>
      <c r="F21" s="746"/>
      <c r="G21" s="758"/>
      <c r="H21" s="758"/>
      <c r="I21" s="432"/>
      <c r="J21" s="828"/>
      <c r="K21" s="863"/>
      <c r="L21" s="758"/>
      <c r="M21" s="758"/>
      <c r="N21" s="746"/>
      <c r="O21" s="746"/>
      <c r="P21" s="737">
        <v>4</v>
      </c>
    </row>
    <row r="22" spans="1:16">
      <c r="A22" s="737">
        <v>5</v>
      </c>
      <c r="B22" s="864"/>
      <c r="C22" s="746"/>
      <c r="D22" s="746"/>
      <c r="E22" s="746"/>
      <c r="F22" s="746"/>
      <c r="G22" s="758"/>
      <c r="H22" s="758"/>
      <c r="I22" s="432"/>
      <c r="J22" s="828"/>
      <c r="K22" s="863"/>
      <c r="L22" s="758"/>
      <c r="M22" s="758"/>
      <c r="N22" s="746"/>
      <c r="O22" s="746"/>
      <c r="P22" s="737">
        <v>5</v>
      </c>
    </row>
    <row r="23" spans="1:16">
      <c r="A23" s="737">
        <v>6</v>
      </c>
      <c r="B23" s="864"/>
      <c r="C23" s="746"/>
      <c r="D23" s="746"/>
      <c r="E23" s="746"/>
      <c r="F23" s="746"/>
      <c r="G23" s="758"/>
      <c r="H23" s="758"/>
      <c r="I23" s="432"/>
      <c r="J23" s="828"/>
      <c r="K23" s="863"/>
      <c r="L23" s="758"/>
      <c r="M23" s="758"/>
      <c r="N23" s="746"/>
      <c r="O23" s="746"/>
      <c r="P23" s="737">
        <v>6</v>
      </c>
    </row>
    <row r="24" spans="1:16">
      <c r="A24" s="737">
        <v>7</v>
      </c>
      <c r="B24" s="864"/>
      <c r="C24" s="746"/>
      <c r="D24" s="746"/>
      <c r="E24" s="746"/>
      <c r="F24" s="746"/>
      <c r="G24" s="758"/>
      <c r="H24" s="758"/>
      <c r="I24" s="432"/>
      <c r="J24" s="828"/>
      <c r="K24" s="863"/>
      <c r="L24" s="758"/>
      <c r="M24" s="758"/>
      <c r="N24" s="746"/>
      <c r="O24" s="746"/>
      <c r="P24" s="737">
        <v>7</v>
      </c>
    </row>
    <row r="25" spans="1:16">
      <c r="A25" s="737">
        <v>8</v>
      </c>
      <c r="B25" s="864"/>
      <c r="C25" s="746"/>
      <c r="D25" s="746"/>
      <c r="E25" s="746"/>
      <c r="F25" s="746"/>
      <c r="G25" s="758"/>
      <c r="H25" s="758"/>
      <c r="I25" s="432"/>
      <c r="J25" s="828"/>
      <c r="K25" s="863"/>
      <c r="L25" s="758"/>
      <c r="M25" s="758"/>
      <c r="N25" s="746"/>
      <c r="O25" s="746"/>
      <c r="P25" s="737">
        <v>8</v>
      </c>
    </row>
    <row r="26" spans="1:16">
      <c r="A26" s="737">
        <v>9</v>
      </c>
      <c r="B26" s="864"/>
      <c r="C26" s="746"/>
      <c r="D26" s="746"/>
      <c r="E26" s="746"/>
      <c r="F26" s="746"/>
      <c r="G26" s="758"/>
      <c r="H26" s="758"/>
      <c r="I26" s="432"/>
      <c r="J26" s="828"/>
      <c r="K26" s="863"/>
      <c r="L26" s="758"/>
      <c r="M26" s="758"/>
      <c r="N26" s="746"/>
      <c r="O26" s="746"/>
      <c r="P26" s="737">
        <v>9</v>
      </c>
    </row>
    <row r="27" spans="1:16">
      <c r="A27" s="737">
        <v>10</v>
      </c>
      <c r="B27" s="864"/>
      <c r="C27" s="746"/>
      <c r="D27" s="746"/>
      <c r="E27" s="746"/>
      <c r="F27" s="746"/>
      <c r="G27" s="758"/>
      <c r="H27" s="758"/>
      <c r="I27" s="432"/>
      <c r="J27" s="828"/>
      <c r="K27" s="863"/>
      <c r="L27" s="758"/>
      <c r="M27" s="758"/>
      <c r="N27" s="746"/>
      <c r="O27" s="746"/>
      <c r="P27" s="737">
        <v>10</v>
      </c>
    </row>
    <row r="28" spans="1:16">
      <c r="A28" s="737">
        <v>11</v>
      </c>
      <c r="B28" s="864"/>
      <c r="C28" s="746"/>
      <c r="D28" s="746"/>
      <c r="E28" s="746"/>
      <c r="F28" s="746"/>
      <c r="G28" s="758"/>
      <c r="H28" s="758"/>
      <c r="I28" s="432"/>
      <c r="J28" s="828"/>
      <c r="K28" s="863"/>
      <c r="L28" s="758"/>
      <c r="M28" s="758"/>
      <c r="N28" s="746"/>
      <c r="O28" s="746"/>
      <c r="P28" s="737">
        <v>11</v>
      </c>
    </row>
    <row r="29" spans="1:16">
      <c r="A29" s="737">
        <v>12</v>
      </c>
      <c r="B29" s="735"/>
      <c r="C29" s="746"/>
      <c r="D29" s="746"/>
      <c r="E29" s="746"/>
      <c r="F29" s="746"/>
      <c r="G29" s="758"/>
      <c r="H29" s="758"/>
      <c r="I29" s="432"/>
      <c r="J29" s="828"/>
      <c r="K29" s="828"/>
      <c r="L29" s="758"/>
      <c r="M29" s="758"/>
      <c r="N29" s="746"/>
      <c r="O29" s="746"/>
      <c r="P29" s="737">
        <v>12</v>
      </c>
    </row>
    <row r="30" spans="1:16">
      <c r="A30" s="737">
        <v>13</v>
      </c>
      <c r="B30" s="735"/>
      <c r="C30" s="746"/>
      <c r="D30" s="746"/>
      <c r="E30" s="746"/>
      <c r="F30" s="746"/>
      <c r="G30" s="758"/>
      <c r="H30" s="758"/>
      <c r="I30" s="432"/>
      <c r="J30" s="828"/>
      <c r="K30" s="828"/>
      <c r="L30" s="758"/>
      <c r="M30" s="758"/>
      <c r="N30" s="746"/>
      <c r="O30" s="746"/>
      <c r="P30" s="737">
        <v>13</v>
      </c>
    </row>
    <row r="31" spans="1:16">
      <c r="A31" s="737">
        <v>14</v>
      </c>
      <c r="B31" s="735"/>
      <c r="C31" s="746"/>
      <c r="D31" s="746"/>
      <c r="E31" s="746"/>
      <c r="F31" s="746"/>
      <c r="G31" s="758"/>
      <c r="H31" s="758"/>
      <c r="I31" s="432"/>
      <c r="J31" s="828"/>
      <c r="K31" s="828"/>
      <c r="L31" s="758"/>
      <c r="M31" s="758"/>
      <c r="N31" s="746"/>
      <c r="O31" s="746"/>
      <c r="P31" s="737">
        <v>14</v>
      </c>
    </row>
    <row r="32" spans="1:16">
      <c r="A32" s="737">
        <v>15</v>
      </c>
      <c r="B32" s="735"/>
      <c r="C32" s="746"/>
      <c r="D32" s="746"/>
      <c r="E32" s="746"/>
      <c r="F32" s="746"/>
      <c r="G32" s="758"/>
      <c r="H32" s="758"/>
      <c r="I32" s="432"/>
      <c r="J32" s="828"/>
      <c r="K32" s="828"/>
      <c r="L32" s="758"/>
      <c r="M32" s="758"/>
      <c r="N32" s="746"/>
      <c r="O32" s="746"/>
      <c r="P32" s="737">
        <v>15</v>
      </c>
    </row>
    <row r="33" spans="1:16">
      <c r="A33" s="737">
        <v>16</v>
      </c>
      <c r="B33" s="735"/>
      <c r="C33" s="746"/>
      <c r="D33" s="746"/>
      <c r="E33" s="746"/>
      <c r="F33" s="746"/>
      <c r="G33" s="758"/>
      <c r="H33" s="758"/>
      <c r="I33" s="432"/>
      <c r="J33" s="828"/>
      <c r="K33" s="828"/>
      <c r="L33" s="758"/>
      <c r="M33" s="758"/>
      <c r="N33" s="746"/>
      <c r="O33" s="746"/>
      <c r="P33" s="737">
        <v>16</v>
      </c>
    </row>
    <row r="34" spans="1:16">
      <c r="A34" s="737">
        <v>17</v>
      </c>
      <c r="B34" s="735"/>
      <c r="C34" s="746"/>
      <c r="D34" s="746"/>
      <c r="E34" s="746"/>
      <c r="F34" s="746"/>
      <c r="G34" s="758"/>
      <c r="H34" s="758"/>
      <c r="I34" s="432"/>
      <c r="J34" s="828"/>
      <c r="K34" s="828"/>
      <c r="L34" s="758"/>
      <c r="M34" s="758"/>
      <c r="N34" s="746"/>
      <c r="O34" s="746"/>
      <c r="P34" s="737">
        <v>17</v>
      </c>
    </row>
    <row r="35" spans="1:16">
      <c r="A35" s="737">
        <v>18</v>
      </c>
      <c r="B35" s="735"/>
      <c r="C35" s="746"/>
      <c r="D35" s="746"/>
      <c r="E35" s="746"/>
      <c r="F35" s="746"/>
      <c r="G35" s="758"/>
      <c r="H35" s="758"/>
      <c r="I35" s="432"/>
      <c r="J35" s="828"/>
      <c r="K35" s="828"/>
      <c r="L35" s="758"/>
      <c r="M35" s="758"/>
      <c r="N35" s="746"/>
      <c r="O35" s="746"/>
      <c r="P35" s="737">
        <v>18</v>
      </c>
    </row>
    <row r="36" spans="1:16">
      <c r="A36" s="737">
        <v>19</v>
      </c>
      <c r="B36" s="735"/>
      <c r="C36" s="746"/>
      <c r="D36" s="746"/>
      <c r="E36" s="746"/>
      <c r="F36" s="746"/>
      <c r="G36" s="758"/>
      <c r="H36" s="758"/>
      <c r="I36" s="432"/>
      <c r="J36" s="828"/>
      <c r="K36" s="828"/>
      <c r="L36" s="758"/>
      <c r="M36" s="758"/>
      <c r="N36" s="746"/>
      <c r="O36" s="746"/>
      <c r="P36" s="737">
        <v>19</v>
      </c>
    </row>
    <row r="37" spans="1:16">
      <c r="A37" s="737">
        <v>20</v>
      </c>
      <c r="B37" s="735"/>
      <c r="C37" s="746"/>
      <c r="D37" s="746"/>
      <c r="E37" s="746"/>
      <c r="F37" s="746"/>
      <c r="G37" s="758"/>
      <c r="H37" s="758"/>
      <c r="I37" s="432"/>
      <c r="J37" s="828"/>
      <c r="K37" s="828"/>
      <c r="L37" s="758"/>
      <c r="M37" s="92"/>
      <c r="N37" s="746"/>
      <c r="O37" s="746"/>
      <c r="P37" s="737">
        <v>20</v>
      </c>
    </row>
    <row r="38" spans="1:16">
      <c r="A38" s="737">
        <v>21</v>
      </c>
      <c r="B38" s="735"/>
      <c r="C38" s="746"/>
      <c r="D38" s="746"/>
      <c r="E38" s="746"/>
      <c r="F38" s="746"/>
      <c r="G38" s="758"/>
      <c r="H38" s="758"/>
      <c r="I38" s="432"/>
      <c r="J38" s="828"/>
      <c r="K38" s="828"/>
      <c r="L38" s="758"/>
      <c r="M38" s="758"/>
      <c r="N38" s="746"/>
      <c r="O38" s="746"/>
      <c r="P38" s="737">
        <v>21</v>
      </c>
    </row>
    <row r="39" spans="1:16">
      <c r="A39" s="737">
        <v>22</v>
      </c>
      <c r="B39" s="735"/>
      <c r="C39" s="746"/>
      <c r="D39" s="746"/>
      <c r="E39" s="746"/>
      <c r="F39" s="746"/>
      <c r="G39" s="758"/>
      <c r="H39" s="758"/>
      <c r="I39" s="432"/>
      <c r="J39" s="828"/>
      <c r="K39" s="828"/>
      <c r="L39" s="758"/>
      <c r="M39" s="758"/>
      <c r="N39" s="746"/>
      <c r="O39" s="746"/>
      <c r="P39" s="737">
        <v>22</v>
      </c>
    </row>
    <row r="40" spans="1:16">
      <c r="A40" s="737">
        <v>23</v>
      </c>
      <c r="B40" s="735"/>
      <c r="C40" s="746"/>
      <c r="D40" s="746"/>
      <c r="E40" s="746"/>
      <c r="F40" s="746"/>
      <c r="G40" s="758"/>
      <c r="H40" s="758"/>
      <c r="I40" s="432"/>
      <c r="J40" s="828"/>
      <c r="K40" s="828"/>
      <c r="L40" s="758"/>
      <c r="M40" s="758"/>
      <c r="N40" s="746"/>
      <c r="O40" s="746"/>
      <c r="P40" s="737">
        <v>23</v>
      </c>
    </row>
    <row r="41" spans="1:16">
      <c r="A41" s="737">
        <v>24</v>
      </c>
      <c r="B41" s="735"/>
      <c r="C41" s="746"/>
      <c r="D41" s="746"/>
      <c r="E41" s="746"/>
      <c r="F41" s="746"/>
      <c r="G41" s="758"/>
      <c r="H41" s="758"/>
      <c r="I41" s="432"/>
      <c r="J41" s="828"/>
      <c r="K41" s="828"/>
      <c r="L41" s="758"/>
      <c r="M41" s="758"/>
      <c r="N41" s="746"/>
      <c r="O41" s="746"/>
      <c r="P41" s="737">
        <v>24</v>
      </c>
    </row>
    <row r="42" spans="1:16">
      <c r="A42" s="737">
        <v>25</v>
      </c>
      <c r="B42" s="735"/>
      <c r="C42" s="746"/>
      <c r="D42" s="746"/>
      <c r="E42" s="746"/>
      <c r="F42" s="746"/>
      <c r="G42" s="758"/>
      <c r="H42" s="758"/>
      <c r="I42" s="432"/>
      <c r="J42" s="828"/>
      <c r="K42" s="828"/>
      <c r="L42" s="758"/>
      <c r="M42" s="758"/>
      <c r="N42" s="746"/>
      <c r="O42" s="746"/>
      <c r="P42" s="737">
        <v>25</v>
      </c>
    </row>
    <row r="43" spans="1:16">
      <c r="A43" s="737">
        <v>26</v>
      </c>
      <c r="B43" s="735"/>
      <c r="C43" s="746"/>
      <c r="D43" s="746"/>
      <c r="E43" s="746"/>
      <c r="F43" s="746"/>
      <c r="G43" s="758"/>
      <c r="H43" s="758"/>
      <c r="I43" s="432"/>
      <c r="J43" s="828"/>
      <c r="K43" s="828"/>
      <c r="L43" s="758"/>
      <c r="M43" s="758"/>
      <c r="N43" s="746"/>
      <c r="O43" s="746"/>
      <c r="P43" s="737">
        <v>26</v>
      </c>
    </row>
    <row r="44" spans="1:16">
      <c r="A44" s="737">
        <v>27</v>
      </c>
      <c r="B44" s="735"/>
      <c r="C44" s="746"/>
      <c r="D44" s="746"/>
      <c r="E44" s="746"/>
      <c r="F44" s="746"/>
      <c r="G44" s="758"/>
      <c r="H44" s="758"/>
      <c r="I44" s="432"/>
      <c r="J44" s="828"/>
      <c r="K44" s="828"/>
      <c r="L44" s="758"/>
      <c r="M44" s="758"/>
      <c r="N44" s="746"/>
      <c r="O44" s="746"/>
      <c r="P44" s="737">
        <v>27</v>
      </c>
    </row>
    <row r="45" spans="1:16">
      <c r="A45" s="737">
        <v>28</v>
      </c>
      <c r="B45" s="735"/>
      <c r="C45" s="746"/>
      <c r="D45" s="746"/>
      <c r="E45" s="746"/>
      <c r="F45" s="746"/>
      <c r="G45" s="758"/>
      <c r="H45" s="758"/>
      <c r="I45" s="432"/>
      <c r="J45" s="828"/>
      <c r="K45" s="828"/>
      <c r="L45" s="758"/>
      <c r="M45" s="758"/>
      <c r="N45" s="746"/>
      <c r="O45" s="746"/>
      <c r="P45" s="737">
        <v>28</v>
      </c>
    </row>
    <row r="46" spans="1:16">
      <c r="A46" s="737">
        <v>29</v>
      </c>
      <c r="B46" s="735"/>
      <c r="C46" s="746"/>
      <c r="D46" s="746"/>
      <c r="E46" s="746"/>
      <c r="F46" s="746"/>
      <c r="G46" s="758"/>
      <c r="H46" s="758"/>
      <c r="I46" s="432"/>
      <c r="J46" s="828"/>
      <c r="K46" s="828"/>
      <c r="L46" s="758"/>
      <c r="M46" s="758"/>
      <c r="N46" s="746"/>
      <c r="O46" s="746"/>
      <c r="P46" s="737">
        <v>29</v>
      </c>
    </row>
    <row r="47" spans="1:16">
      <c r="A47" s="737">
        <v>30</v>
      </c>
      <c r="B47" s="735"/>
      <c r="C47" s="746"/>
      <c r="D47" s="746"/>
      <c r="E47" s="746"/>
      <c r="F47" s="746"/>
      <c r="G47" s="758"/>
      <c r="H47" s="758"/>
      <c r="I47" s="432"/>
      <c r="J47" s="828"/>
      <c r="K47" s="828"/>
      <c r="L47" s="758"/>
      <c r="M47" s="758"/>
      <c r="N47" s="746"/>
      <c r="O47" s="746"/>
      <c r="P47" s="737">
        <v>30</v>
      </c>
    </row>
    <row r="48" spans="1:16">
      <c r="A48" s="737">
        <v>31</v>
      </c>
      <c r="B48" s="735"/>
      <c r="C48" s="746"/>
      <c r="D48" s="746"/>
      <c r="E48" s="746"/>
      <c r="F48" s="746"/>
      <c r="G48" s="758"/>
      <c r="H48" s="758"/>
      <c r="I48" s="432"/>
      <c r="J48" s="828"/>
      <c r="K48" s="828"/>
      <c r="L48" s="758"/>
      <c r="M48" s="758"/>
      <c r="N48" s="746"/>
      <c r="O48" s="746"/>
      <c r="P48" s="737">
        <v>31</v>
      </c>
    </row>
    <row r="49" spans="1:16">
      <c r="A49" s="737">
        <v>32</v>
      </c>
      <c r="B49" s="735"/>
      <c r="C49" s="746"/>
      <c r="D49" s="746"/>
      <c r="E49" s="746"/>
      <c r="F49" s="746"/>
      <c r="G49" s="758"/>
      <c r="H49" s="758"/>
      <c r="I49" s="432"/>
      <c r="J49" s="828"/>
      <c r="K49" s="828"/>
      <c r="L49" s="758"/>
      <c r="M49" s="758"/>
      <c r="N49" s="746"/>
      <c r="O49" s="746"/>
      <c r="P49" s="737">
        <v>32</v>
      </c>
    </row>
    <row r="50" spans="1:16">
      <c r="A50" s="737">
        <v>33</v>
      </c>
      <c r="B50" s="735"/>
      <c r="C50" s="746"/>
      <c r="D50" s="746"/>
      <c r="E50" s="746"/>
      <c r="F50" s="746"/>
      <c r="G50" s="758"/>
      <c r="H50" s="758"/>
      <c r="I50" s="432"/>
      <c r="J50" s="828"/>
      <c r="K50" s="828"/>
      <c r="L50" s="758"/>
      <c r="M50" s="758"/>
      <c r="N50" s="746"/>
      <c r="O50" s="746"/>
      <c r="P50" s="737">
        <v>33</v>
      </c>
    </row>
    <row r="51" spans="1:16">
      <c r="A51" s="737">
        <v>34</v>
      </c>
      <c r="B51" s="735"/>
      <c r="C51" s="746"/>
      <c r="D51" s="746"/>
      <c r="E51" s="746"/>
      <c r="F51" s="746"/>
      <c r="G51" s="758"/>
      <c r="H51" s="758"/>
      <c r="I51" s="432"/>
      <c r="J51" s="828"/>
      <c r="K51" s="828"/>
      <c r="L51" s="758"/>
      <c r="M51" s="758"/>
      <c r="N51" s="746"/>
      <c r="O51" s="746"/>
      <c r="P51" s="737">
        <v>34</v>
      </c>
    </row>
    <row r="52" spans="1:16">
      <c r="A52" s="737">
        <v>35</v>
      </c>
      <c r="B52" s="735"/>
      <c r="C52" s="746"/>
      <c r="D52" s="746"/>
      <c r="E52" s="746"/>
      <c r="F52" s="746"/>
      <c r="G52" s="758"/>
      <c r="H52" s="758"/>
      <c r="I52" s="432"/>
      <c r="J52" s="828"/>
      <c r="K52" s="828"/>
      <c r="L52" s="758"/>
      <c r="M52" s="758"/>
      <c r="N52" s="746"/>
      <c r="O52" s="746"/>
      <c r="P52" s="737">
        <v>35</v>
      </c>
    </row>
    <row r="53" spans="1:16">
      <c r="A53" s="737">
        <v>36</v>
      </c>
      <c r="B53" s="735"/>
      <c r="C53" s="746"/>
      <c r="D53" s="746"/>
      <c r="E53" s="746"/>
      <c r="F53" s="746"/>
      <c r="G53" s="758"/>
      <c r="H53" s="758"/>
      <c r="I53" s="432"/>
      <c r="J53" s="828"/>
      <c r="K53" s="828"/>
      <c r="L53" s="758"/>
      <c r="M53" s="758"/>
      <c r="N53" s="746"/>
      <c r="O53" s="746"/>
      <c r="P53" s="737">
        <v>36</v>
      </c>
    </row>
    <row r="54" spans="1:16">
      <c r="A54" s="737">
        <v>37</v>
      </c>
      <c r="B54" s="735"/>
      <c r="C54" s="746"/>
      <c r="D54" s="746"/>
      <c r="E54" s="746"/>
      <c r="F54" s="746"/>
      <c r="G54" s="758"/>
      <c r="H54" s="758"/>
      <c r="I54" s="432"/>
      <c r="J54" s="828"/>
      <c r="K54" s="828"/>
      <c r="L54" s="758"/>
      <c r="M54" s="758"/>
      <c r="N54" s="746"/>
      <c r="O54" s="746"/>
      <c r="P54" s="737">
        <v>37</v>
      </c>
    </row>
    <row r="55" spans="1:16">
      <c r="A55" s="737">
        <v>38</v>
      </c>
      <c r="B55" s="735"/>
      <c r="C55" s="746"/>
      <c r="D55" s="746"/>
      <c r="E55" s="746"/>
      <c r="F55" s="746"/>
      <c r="G55" s="758"/>
      <c r="H55" s="758"/>
      <c r="I55" s="432"/>
      <c r="J55" s="828"/>
      <c r="K55" s="828"/>
      <c r="L55" s="758"/>
      <c r="M55" s="758"/>
      <c r="N55" s="746"/>
      <c r="O55" s="746"/>
      <c r="P55" s="737">
        <v>38</v>
      </c>
    </row>
    <row r="56" spans="1:16">
      <c r="A56" s="737">
        <v>39</v>
      </c>
      <c r="B56" s="735"/>
      <c r="C56" s="746"/>
      <c r="D56" s="746"/>
      <c r="E56" s="746"/>
      <c r="F56" s="746"/>
      <c r="G56" s="758"/>
      <c r="H56" s="758"/>
      <c r="I56" s="432"/>
      <c r="J56" s="828"/>
      <c r="K56" s="828"/>
      <c r="L56" s="758"/>
      <c r="M56" s="758"/>
      <c r="N56" s="746"/>
      <c r="O56" s="746"/>
      <c r="P56" s="737">
        <v>39</v>
      </c>
    </row>
    <row r="57" spans="1:16">
      <c r="A57" s="737">
        <v>40</v>
      </c>
      <c r="B57" s="735"/>
      <c r="C57" s="746"/>
      <c r="D57" s="746"/>
      <c r="E57" s="746"/>
      <c r="F57" s="746"/>
      <c r="G57" s="758"/>
      <c r="H57" s="758"/>
      <c r="I57" s="432"/>
      <c r="J57" s="828"/>
      <c r="K57" s="828"/>
      <c r="L57" s="758"/>
      <c r="M57" s="758"/>
      <c r="N57" s="746"/>
      <c r="O57" s="746"/>
      <c r="P57" s="737">
        <v>40</v>
      </c>
    </row>
    <row r="58" spans="1:16">
      <c r="A58" s="737">
        <v>41</v>
      </c>
      <c r="B58" s="735"/>
      <c r="C58" s="746"/>
      <c r="D58" s="746"/>
      <c r="E58" s="746"/>
      <c r="F58" s="746"/>
      <c r="G58" s="758"/>
      <c r="H58" s="758"/>
      <c r="I58" s="432"/>
      <c r="J58" s="828"/>
      <c r="K58" s="828"/>
      <c r="L58" s="758"/>
      <c r="M58" s="758"/>
      <c r="N58" s="746"/>
      <c r="O58" s="746"/>
      <c r="P58" s="737">
        <v>41</v>
      </c>
    </row>
    <row r="59" spans="1:16">
      <c r="A59" s="737">
        <v>42</v>
      </c>
      <c r="B59" s="735"/>
      <c r="C59" s="746"/>
      <c r="D59" s="746"/>
      <c r="E59" s="746"/>
      <c r="F59" s="746"/>
      <c r="G59" s="758"/>
      <c r="H59" s="758"/>
      <c r="I59" s="432"/>
      <c r="J59" s="828"/>
      <c r="K59" s="828"/>
      <c r="L59" s="758"/>
      <c r="M59" s="758"/>
      <c r="N59" s="746"/>
      <c r="O59" s="746"/>
      <c r="P59" s="737">
        <v>42</v>
      </c>
    </row>
    <row r="60" spans="1:16">
      <c r="A60" s="737">
        <v>43</v>
      </c>
      <c r="B60" s="735"/>
      <c r="C60" s="746"/>
      <c r="D60" s="746"/>
      <c r="E60" s="746"/>
      <c r="F60" s="746"/>
      <c r="G60" s="758"/>
      <c r="H60" s="758"/>
      <c r="I60" s="432"/>
      <c r="J60" s="828"/>
      <c r="K60" s="828"/>
      <c r="L60" s="758"/>
      <c r="M60" s="758"/>
      <c r="N60" s="746"/>
      <c r="O60" s="746"/>
      <c r="P60" s="737">
        <v>43</v>
      </c>
    </row>
    <row r="61" spans="1:16">
      <c r="A61" s="737">
        <v>44</v>
      </c>
      <c r="B61" s="735"/>
      <c r="C61" s="746"/>
      <c r="D61" s="746"/>
      <c r="E61" s="746"/>
      <c r="F61" s="746"/>
      <c r="G61" s="758"/>
      <c r="H61" s="758"/>
      <c r="I61" s="432"/>
      <c r="J61" s="828"/>
      <c r="K61" s="828"/>
      <c r="L61" s="758"/>
      <c r="M61" s="758"/>
      <c r="N61" s="746"/>
      <c r="O61" s="746"/>
      <c r="P61" s="737">
        <v>44</v>
      </c>
    </row>
    <row r="62" spans="1:16">
      <c r="A62" s="737">
        <v>45</v>
      </c>
      <c r="B62" s="735"/>
      <c r="C62" s="746"/>
      <c r="D62" s="746"/>
      <c r="E62" s="746"/>
      <c r="F62" s="746"/>
      <c r="G62" s="758"/>
      <c r="H62" s="758"/>
      <c r="I62" s="432"/>
      <c r="J62" s="828"/>
      <c r="K62" s="828"/>
      <c r="L62" s="758"/>
      <c r="M62" s="758"/>
      <c r="N62" s="746"/>
      <c r="O62" s="746"/>
      <c r="P62" s="737">
        <v>45</v>
      </c>
    </row>
    <row r="63" spans="1:16" ht="15.75" thickBot="1">
      <c r="A63" s="760">
        <v>46</v>
      </c>
      <c r="B63" s="738"/>
      <c r="C63" s="752"/>
      <c r="D63" s="761"/>
      <c r="E63" s="761"/>
      <c r="F63" s="761"/>
      <c r="G63" s="775"/>
      <c r="H63" s="775"/>
      <c r="I63" s="432"/>
      <c r="J63" s="835"/>
      <c r="K63" s="835"/>
      <c r="L63" s="865"/>
      <c r="M63" s="775"/>
      <c r="N63" s="761"/>
      <c r="O63" s="761"/>
      <c r="P63" s="760">
        <v>46</v>
      </c>
    </row>
    <row r="64" spans="1:16">
      <c r="A64" s="762"/>
      <c r="B64" s="762"/>
      <c r="C64" s="857"/>
      <c r="D64" s="762"/>
      <c r="E64" s="762"/>
      <c r="F64" s="762"/>
      <c r="G64" s="762"/>
      <c r="H64" s="762"/>
      <c r="I64" s="432"/>
      <c r="J64" s="762"/>
      <c r="K64" s="762"/>
      <c r="L64" s="857"/>
      <c r="M64" s="762"/>
      <c r="N64" s="762"/>
      <c r="O64" s="762"/>
      <c r="P64" s="762"/>
    </row>
    <row r="65" spans="1:16" ht="15.75">
      <c r="A65" s="763" t="s">
        <v>2994</v>
      </c>
      <c r="B65" s="432"/>
      <c r="C65" s="432"/>
      <c r="D65" s="432"/>
      <c r="E65" s="432"/>
      <c r="F65" s="432"/>
      <c r="G65" s="432"/>
      <c r="H65" s="432"/>
      <c r="I65" s="432"/>
      <c r="J65" s="763" t="s">
        <v>2994</v>
      </c>
      <c r="K65" s="432"/>
      <c r="L65" s="432"/>
      <c r="M65" s="432"/>
      <c r="N65" s="432"/>
      <c r="O65" s="432"/>
      <c r="P65" s="765" t="s">
        <v>1947</v>
      </c>
    </row>
    <row r="66" spans="1:16">
      <c r="A66" s="764" t="s">
        <v>1948</v>
      </c>
      <c r="B66" s="764"/>
      <c r="C66" s="764"/>
      <c r="D66" s="764"/>
      <c r="E66" s="764"/>
      <c r="F66" s="764"/>
      <c r="G66" s="764"/>
      <c r="H66" s="764"/>
      <c r="I66" s="432"/>
      <c r="J66" s="764" t="s">
        <v>1949</v>
      </c>
      <c r="K66" s="764"/>
      <c r="L66" s="764"/>
      <c r="M66" s="764"/>
      <c r="N66" s="764"/>
      <c r="O66" s="764"/>
      <c r="P66" s="764"/>
    </row>
    <row r="68" spans="1:16" ht="15.75">
      <c r="A68" s="788" t="s">
        <v>1464</v>
      </c>
      <c r="B68" s="764"/>
      <c r="C68" s="764"/>
      <c r="D68" s="764"/>
      <c r="E68" s="764"/>
      <c r="F68" s="764"/>
      <c r="G68" s="764"/>
      <c r="H68" s="764"/>
    </row>
    <row r="70" spans="1:16" ht="16.5" thickBot="1">
      <c r="A70" s="809" t="str">
        <f>'Data Sheet'!$C$25</f>
        <v xml:space="preserve">KeySpan Gas East Corp./D/B/A National Grid </v>
      </c>
      <c r="B70" s="432"/>
      <c r="C70" s="432"/>
      <c r="D70" s="767"/>
      <c r="E70" s="767"/>
      <c r="F70" s="795"/>
      <c r="G70" s="810" t="str">
        <f>'Data Sheet'!$C$40</f>
        <v>September 30, 2014</v>
      </c>
      <c r="H70" s="432" t="str">
        <f>'Data Sheet'!$C$38</f>
        <v>December 31, 2013</v>
      </c>
      <c r="I70" s="432"/>
      <c r="J70" s="809" t="str">
        <f>'Data Sheet'!$C$25</f>
        <v xml:space="preserve">KeySpan Gas East Corp./D/B/A National Grid </v>
      </c>
      <c r="K70" s="432"/>
      <c r="L70" s="767"/>
      <c r="M70" s="767"/>
      <c r="N70" s="810" t="str">
        <f>'Data Sheet'!$C$40</f>
        <v>September 30, 2014</v>
      </c>
      <c r="O70" s="432" t="str">
        <f>'Data Sheet'!$C$38</f>
        <v>December 31, 2013</v>
      </c>
      <c r="P70" s="764"/>
    </row>
    <row r="71" spans="1:16">
      <c r="A71" s="729"/>
      <c r="B71" s="730"/>
      <c r="C71" s="730"/>
      <c r="D71" s="730"/>
      <c r="E71" s="730"/>
      <c r="F71" s="730"/>
      <c r="G71" s="730"/>
      <c r="H71" s="781"/>
      <c r="I71" s="432"/>
      <c r="J71" s="729"/>
      <c r="K71" s="730"/>
      <c r="L71" s="730"/>
      <c r="M71" s="730"/>
      <c r="N71" s="730"/>
      <c r="O71" s="730"/>
      <c r="P71" s="748"/>
    </row>
    <row r="72" spans="1:16" ht="15.75">
      <c r="A72" s="787" t="s">
        <v>3045</v>
      </c>
      <c r="B72" s="788"/>
      <c r="C72" s="788"/>
      <c r="D72" s="764"/>
      <c r="E72" s="764"/>
      <c r="F72" s="764"/>
      <c r="G72" s="764"/>
      <c r="H72" s="778"/>
      <c r="I72" s="432"/>
      <c r="J72" s="787" t="s">
        <v>3046</v>
      </c>
      <c r="K72" s="788"/>
      <c r="L72" s="788"/>
      <c r="M72" s="764"/>
      <c r="N72" s="764"/>
      <c r="O72" s="764"/>
      <c r="P72" s="778"/>
    </row>
    <row r="73" spans="1:16" ht="16.5" thickBot="1">
      <c r="A73" s="742"/>
      <c r="B73" s="743"/>
      <c r="C73" s="743"/>
      <c r="D73" s="744"/>
      <c r="E73" s="744"/>
      <c r="F73" s="744"/>
      <c r="G73" s="744"/>
      <c r="H73" s="761"/>
      <c r="I73" s="432"/>
      <c r="J73" s="742"/>
      <c r="K73" s="743"/>
      <c r="L73" s="743"/>
      <c r="M73" s="744"/>
      <c r="N73" s="744"/>
      <c r="O73" s="744"/>
      <c r="P73" s="761"/>
    </row>
    <row r="74" spans="1:16">
      <c r="A74" s="735" t="s">
        <v>3047</v>
      </c>
      <c r="B74" s="432"/>
      <c r="C74" s="432"/>
      <c r="D74" s="432"/>
      <c r="E74" s="432" t="s">
        <v>3048</v>
      </c>
      <c r="F74" s="432"/>
      <c r="G74" s="432"/>
      <c r="H74" s="746"/>
      <c r="I74" s="432"/>
      <c r="J74" s="735" t="s">
        <v>3049</v>
      </c>
      <c r="K74" s="432"/>
      <c r="L74" s="432"/>
      <c r="M74" s="432" t="s">
        <v>3050</v>
      </c>
      <c r="N74" s="432"/>
      <c r="O74" s="432"/>
      <c r="P74" s="746"/>
    </row>
    <row r="75" spans="1:16">
      <c r="A75" s="735" t="s">
        <v>3051</v>
      </c>
      <c r="B75" s="432"/>
      <c r="C75" s="432"/>
      <c r="D75" s="432"/>
      <c r="E75" s="432" t="s">
        <v>3052</v>
      </c>
      <c r="F75" s="432"/>
      <c r="G75" s="432"/>
      <c r="H75" s="746"/>
      <c r="I75" s="432"/>
      <c r="J75" s="735" t="s">
        <v>3053</v>
      </c>
      <c r="K75" s="432"/>
      <c r="L75" s="432"/>
      <c r="M75" s="432" t="s">
        <v>3054</v>
      </c>
      <c r="N75" s="432"/>
      <c r="O75" s="432"/>
      <c r="P75" s="746"/>
    </row>
    <row r="76" spans="1:16">
      <c r="A76" s="735" t="s">
        <v>1716</v>
      </c>
      <c r="B76" s="432"/>
      <c r="C76" s="432"/>
      <c r="D76" s="432"/>
      <c r="E76" s="432" t="s">
        <v>1717</v>
      </c>
      <c r="F76" s="432"/>
      <c r="G76" s="432"/>
      <c r="H76" s="746"/>
      <c r="I76" s="432"/>
      <c r="J76" s="735" t="s">
        <v>1718</v>
      </c>
      <c r="K76" s="432"/>
      <c r="L76" s="432"/>
      <c r="M76" s="432" t="s">
        <v>1719</v>
      </c>
      <c r="N76" s="432"/>
      <c r="O76" s="432"/>
      <c r="P76" s="746"/>
    </row>
    <row r="77" spans="1:16">
      <c r="A77" s="735" t="s">
        <v>1720</v>
      </c>
      <c r="B77" s="432"/>
      <c r="C77" s="432"/>
      <c r="D77" s="432"/>
      <c r="E77" s="432" t="s">
        <v>1721</v>
      </c>
      <c r="F77" s="432"/>
      <c r="G77" s="432"/>
      <c r="H77" s="746"/>
      <c r="I77" s="432"/>
      <c r="J77" s="735" t="s">
        <v>2647</v>
      </c>
      <c r="K77" s="432"/>
      <c r="L77" s="432"/>
      <c r="M77" s="432" t="s">
        <v>2648</v>
      </c>
      <c r="N77" s="432"/>
      <c r="O77" s="432"/>
      <c r="P77" s="746"/>
    </row>
    <row r="78" spans="1:16">
      <c r="A78" s="735"/>
      <c r="B78" s="432"/>
      <c r="C78" s="432"/>
      <c r="D78" s="432"/>
      <c r="E78" s="432"/>
      <c r="F78" s="432"/>
      <c r="G78" s="432"/>
      <c r="H78" s="746"/>
      <c r="I78" s="432"/>
      <c r="J78" s="735" t="s">
        <v>2649</v>
      </c>
      <c r="K78" s="432"/>
      <c r="L78" s="432"/>
      <c r="M78" s="432" t="s">
        <v>2650</v>
      </c>
      <c r="N78" s="432"/>
      <c r="O78" s="432"/>
      <c r="P78" s="746"/>
    </row>
    <row r="79" spans="1:16" ht="15.75" thickBot="1">
      <c r="A79" s="735"/>
      <c r="B79" s="432"/>
      <c r="C79" s="432"/>
      <c r="D79" s="432"/>
      <c r="E79" s="432"/>
      <c r="F79" s="432"/>
      <c r="G79" s="432"/>
      <c r="H79" s="746"/>
      <c r="I79" s="432"/>
      <c r="J79" s="735"/>
      <c r="K79" s="432"/>
      <c r="L79" s="432"/>
      <c r="M79" s="432"/>
      <c r="N79" s="432"/>
      <c r="O79" s="432"/>
      <c r="P79" s="746"/>
    </row>
    <row r="80" spans="1:16" ht="15.75" thickBot="1">
      <c r="A80" s="839"/>
      <c r="B80" s="747"/>
      <c r="C80" s="748"/>
      <c r="D80" s="748"/>
      <c r="E80" s="749" t="s">
        <v>2651</v>
      </c>
      <c r="F80" s="749" t="s">
        <v>2652</v>
      </c>
      <c r="G80" s="748" t="s">
        <v>2652</v>
      </c>
      <c r="H80" s="781"/>
      <c r="I80" s="432"/>
      <c r="J80" s="734" t="s">
        <v>2653</v>
      </c>
      <c r="K80" s="749"/>
      <c r="L80" s="770" t="s">
        <v>842</v>
      </c>
      <c r="M80" s="745"/>
      <c r="N80" s="749"/>
      <c r="O80" s="749"/>
      <c r="P80" s="781"/>
    </row>
    <row r="81" spans="1:16">
      <c r="A81" s="771"/>
      <c r="B81" s="736"/>
      <c r="C81" s="772"/>
      <c r="D81" s="772" t="s">
        <v>949</v>
      </c>
      <c r="E81" s="772" t="s">
        <v>2654</v>
      </c>
      <c r="F81" s="772" t="s">
        <v>2655</v>
      </c>
      <c r="G81" s="772" t="s">
        <v>2656</v>
      </c>
      <c r="H81" s="772"/>
      <c r="I81" s="432"/>
      <c r="J81" s="771" t="s">
        <v>762</v>
      </c>
      <c r="K81" s="771"/>
      <c r="L81" s="772"/>
      <c r="M81" s="772"/>
      <c r="N81" s="772" t="s">
        <v>2657</v>
      </c>
      <c r="O81" s="772" t="s">
        <v>2658</v>
      </c>
      <c r="P81" s="772"/>
    </row>
    <row r="82" spans="1:16">
      <c r="A82" s="771" t="s">
        <v>339</v>
      </c>
      <c r="B82" s="768" t="s">
        <v>2659</v>
      </c>
      <c r="C82" s="778"/>
      <c r="D82" s="772" t="s">
        <v>2660</v>
      </c>
      <c r="E82" s="772" t="s">
        <v>2661</v>
      </c>
      <c r="F82" s="772" t="s">
        <v>4349</v>
      </c>
      <c r="G82" s="772" t="s">
        <v>2567</v>
      </c>
      <c r="H82" s="772" t="s">
        <v>2568</v>
      </c>
      <c r="I82" s="432"/>
      <c r="J82" s="771" t="s">
        <v>2569</v>
      </c>
      <c r="K82" s="771" t="s">
        <v>2728</v>
      </c>
      <c r="L82" s="772"/>
      <c r="M82" s="772"/>
      <c r="N82" s="772" t="s">
        <v>1115</v>
      </c>
      <c r="O82" s="772" t="s">
        <v>2570</v>
      </c>
      <c r="P82" s="771" t="s">
        <v>339</v>
      </c>
    </row>
    <row r="83" spans="1:16">
      <c r="A83" s="771" t="s">
        <v>342</v>
      </c>
      <c r="B83" s="768"/>
      <c r="C83" s="778"/>
      <c r="D83" s="772" t="s">
        <v>2571</v>
      </c>
      <c r="E83" s="772" t="s">
        <v>2572</v>
      </c>
      <c r="F83" s="772" t="s">
        <v>2573</v>
      </c>
      <c r="G83" s="772" t="s">
        <v>2653</v>
      </c>
      <c r="H83" s="772"/>
      <c r="I83" s="432"/>
      <c r="J83" s="771" t="s">
        <v>2574</v>
      </c>
      <c r="K83" s="771" t="s">
        <v>2575</v>
      </c>
      <c r="L83" s="772" t="s">
        <v>2756</v>
      </c>
      <c r="M83" s="772" t="s">
        <v>1428</v>
      </c>
      <c r="N83" s="772" t="s">
        <v>2756</v>
      </c>
      <c r="O83" s="772" t="s">
        <v>2576</v>
      </c>
      <c r="P83" s="771" t="s">
        <v>342</v>
      </c>
    </row>
    <row r="84" spans="1:16">
      <c r="A84" s="771"/>
      <c r="B84" s="768"/>
      <c r="C84" s="778"/>
      <c r="D84" s="772"/>
      <c r="E84" s="772" t="s">
        <v>1942</v>
      </c>
      <c r="F84" s="772" t="s">
        <v>1943</v>
      </c>
      <c r="G84" s="772" t="s">
        <v>1944</v>
      </c>
      <c r="H84" s="772"/>
      <c r="I84" s="432"/>
      <c r="J84" s="771" t="s">
        <v>1945</v>
      </c>
      <c r="K84" s="771"/>
      <c r="L84" s="772"/>
      <c r="M84" s="772"/>
      <c r="N84" s="772"/>
      <c r="O84" s="772" t="s">
        <v>1946</v>
      </c>
      <c r="P84" s="771"/>
    </row>
    <row r="85" spans="1:16" ht="15.75" thickBot="1">
      <c r="A85" s="750"/>
      <c r="B85" s="744" t="s">
        <v>2004</v>
      </c>
      <c r="C85" s="751"/>
      <c r="D85" s="752" t="s">
        <v>2005</v>
      </c>
      <c r="E85" s="752" t="s">
        <v>2006</v>
      </c>
      <c r="F85" s="752" t="s">
        <v>2007</v>
      </c>
      <c r="G85" s="752" t="s">
        <v>959</v>
      </c>
      <c r="H85" s="752" t="s">
        <v>960</v>
      </c>
      <c r="I85" s="432"/>
      <c r="J85" s="750" t="s">
        <v>961</v>
      </c>
      <c r="K85" s="752" t="s">
        <v>962</v>
      </c>
      <c r="L85" s="752" t="s">
        <v>963</v>
      </c>
      <c r="M85" s="752" t="s">
        <v>964</v>
      </c>
      <c r="N85" s="752" t="s">
        <v>965</v>
      </c>
      <c r="O85" s="752" t="s">
        <v>966</v>
      </c>
      <c r="P85" s="750"/>
    </row>
    <row r="86" spans="1:16">
      <c r="A86" s="737">
        <v>1</v>
      </c>
      <c r="B86" s="864"/>
      <c r="C86" s="746"/>
      <c r="D86" s="746"/>
      <c r="E86" s="746"/>
      <c r="F86" s="746"/>
      <c r="G86" s="758"/>
      <c r="H86" s="758"/>
      <c r="I86" s="432"/>
      <c r="J86" s="828"/>
      <c r="K86" s="863"/>
      <c r="L86" s="758"/>
      <c r="M86" s="758"/>
      <c r="N86" s="746"/>
      <c r="O86" s="746"/>
      <c r="P86" s="737">
        <v>1</v>
      </c>
    </row>
    <row r="87" spans="1:16">
      <c r="A87" s="737">
        <v>2</v>
      </c>
      <c r="B87" s="864"/>
      <c r="C87" s="746"/>
      <c r="D87" s="746"/>
      <c r="E87" s="746"/>
      <c r="F87" s="746"/>
      <c r="G87" s="758"/>
      <c r="H87" s="758"/>
      <c r="I87" s="432"/>
      <c r="J87" s="828"/>
      <c r="K87" s="863"/>
      <c r="L87" s="758"/>
      <c r="M87" s="758"/>
      <c r="N87" s="746"/>
      <c r="O87" s="746"/>
      <c r="P87" s="737">
        <v>2</v>
      </c>
    </row>
    <row r="88" spans="1:16">
      <c r="A88" s="737">
        <v>3</v>
      </c>
      <c r="B88" s="864"/>
      <c r="C88" s="746"/>
      <c r="D88" s="746"/>
      <c r="E88" s="746"/>
      <c r="F88" s="746"/>
      <c r="G88" s="758"/>
      <c r="H88" s="758"/>
      <c r="I88" s="432"/>
      <c r="J88" s="828"/>
      <c r="K88" s="863"/>
      <c r="L88" s="758"/>
      <c r="M88" s="758"/>
      <c r="N88" s="746"/>
      <c r="O88" s="746"/>
      <c r="P88" s="737">
        <v>3</v>
      </c>
    </row>
    <row r="89" spans="1:16">
      <c r="A89" s="737">
        <v>4</v>
      </c>
      <c r="B89" s="864"/>
      <c r="C89" s="746"/>
      <c r="D89" s="746"/>
      <c r="E89" s="746"/>
      <c r="F89" s="746"/>
      <c r="G89" s="758"/>
      <c r="H89" s="758"/>
      <c r="I89" s="432"/>
      <c r="J89" s="828"/>
      <c r="K89" s="863"/>
      <c r="L89" s="758"/>
      <c r="M89" s="758"/>
      <c r="N89" s="746"/>
      <c r="O89" s="746"/>
      <c r="P89" s="737">
        <v>4</v>
      </c>
    </row>
    <row r="90" spans="1:16">
      <c r="A90" s="737">
        <v>5</v>
      </c>
      <c r="B90" s="864"/>
      <c r="C90" s="746"/>
      <c r="D90" s="746"/>
      <c r="E90" s="746"/>
      <c r="F90" s="746"/>
      <c r="G90" s="758"/>
      <c r="H90" s="758"/>
      <c r="I90" s="432"/>
      <c r="J90" s="828"/>
      <c r="K90" s="863"/>
      <c r="L90" s="758"/>
      <c r="M90" s="758"/>
      <c r="N90" s="746"/>
      <c r="O90" s="746"/>
      <c r="P90" s="737">
        <v>5</v>
      </c>
    </row>
    <row r="91" spans="1:16">
      <c r="A91" s="737">
        <v>6</v>
      </c>
      <c r="B91" s="864"/>
      <c r="C91" s="746"/>
      <c r="D91" s="746"/>
      <c r="E91" s="746"/>
      <c r="F91" s="746"/>
      <c r="G91" s="758"/>
      <c r="H91" s="758"/>
      <c r="I91" s="432"/>
      <c r="J91" s="828"/>
      <c r="K91" s="863"/>
      <c r="L91" s="758"/>
      <c r="M91" s="758"/>
      <c r="N91" s="746"/>
      <c r="O91" s="746"/>
      <c r="P91" s="737">
        <v>6</v>
      </c>
    </row>
    <row r="92" spans="1:16">
      <c r="A92" s="737">
        <v>7</v>
      </c>
      <c r="B92" s="864"/>
      <c r="C92" s="746"/>
      <c r="D92" s="746"/>
      <c r="E92" s="746"/>
      <c r="F92" s="746"/>
      <c r="G92" s="758"/>
      <c r="H92" s="758"/>
      <c r="I92" s="432"/>
      <c r="J92" s="828"/>
      <c r="K92" s="863"/>
      <c r="L92" s="758"/>
      <c r="M92" s="758"/>
      <c r="N92" s="746"/>
      <c r="O92" s="746"/>
      <c r="P92" s="737">
        <v>7</v>
      </c>
    </row>
    <row r="93" spans="1:16">
      <c r="A93" s="737">
        <v>8</v>
      </c>
      <c r="B93" s="864"/>
      <c r="C93" s="746"/>
      <c r="D93" s="746"/>
      <c r="E93" s="746"/>
      <c r="F93" s="746"/>
      <c r="G93" s="758"/>
      <c r="H93" s="758"/>
      <c r="I93" s="432"/>
      <c r="J93" s="828"/>
      <c r="K93" s="863"/>
      <c r="L93" s="758"/>
      <c r="M93" s="758"/>
      <c r="N93" s="746"/>
      <c r="O93" s="746"/>
      <c r="P93" s="737">
        <v>8</v>
      </c>
    </row>
    <row r="94" spans="1:16">
      <c r="A94" s="737">
        <v>9</v>
      </c>
      <c r="B94" s="864"/>
      <c r="C94" s="746"/>
      <c r="D94" s="746"/>
      <c r="E94" s="746"/>
      <c r="F94" s="746"/>
      <c r="G94" s="758"/>
      <c r="H94" s="758"/>
      <c r="I94" s="432"/>
      <c r="J94" s="828"/>
      <c r="K94" s="863"/>
      <c r="L94" s="758"/>
      <c r="M94" s="758"/>
      <c r="N94" s="746"/>
      <c r="O94" s="746"/>
      <c r="P94" s="737">
        <v>9</v>
      </c>
    </row>
    <row r="95" spans="1:16">
      <c r="A95" s="737">
        <v>10</v>
      </c>
      <c r="B95" s="864"/>
      <c r="C95" s="746"/>
      <c r="D95" s="746"/>
      <c r="E95" s="746"/>
      <c r="F95" s="746"/>
      <c r="G95" s="758"/>
      <c r="H95" s="758"/>
      <c r="I95" s="432"/>
      <c r="J95" s="828"/>
      <c r="K95" s="863"/>
      <c r="L95" s="758"/>
      <c r="M95" s="758"/>
      <c r="N95" s="746"/>
      <c r="O95" s="746"/>
      <c r="P95" s="737">
        <v>10</v>
      </c>
    </row>
    <row r="96" spans="1:16">
      <c r="A96" s="737">
        <v>11</v>
      </c>
      <c r="B96" s="864"/>
      <c r="C96" s="746"/>
      <c r="D96" s="746"/>
      <c r="E96" s="746"/>
      <c r="F96" s="746"/>
      <c r="G96" s="758"/>
      <c r="H96" s="758"/>
      <c r="I96" s="432"/>
      <c r="J96" s="828"/>
      <c r="K96" s="863"/>
      <c r="L96" s="758"/>
      <c r="M96" s="758"/>
      <c r="N96" s="746"/>
      <c r="O96" s="746"/>
      <c r="P96" s="737">
        <v>11</v>
      </c>
    </row>
    <row r="97" spans="1:16">
      <c r="A97" s="737">
        <v>12</v>
      </c>
      <c r="B97" s="735"/>
      <c r="C97" s="746"/>
      <c r="D97" s="746"/>
      <c r="E97" s="746"/>
      <c r="F97" s="746"/>
      <c r="G97" s="758"/>
      <c r="H97" s="758"/>
      <c r="I97" s="432"/>
      <c r="J97" s="828"/>
      <c r="K97" s="828"/>
      <c r="L97" s="758"/>
      <c r="M97" s="758"/>
      <c r="N97" s="746"/>
      <c r="O97" s="746"/>
      <c r="P97" s="737">
        <v>12</v>
      </c>
    </row>
    <row r="98" spans="1:16">
      <c r="A98" s="737">
        <v>13</v>
      </c>
      <c r="B98" s="735"/>
      <c r="C98" s="746"/>
      <c r="D98" s="746"/>
      <c r="E98" s="746"/>
      <c r="F98" s="746"/>
      <c r="G98" s="758"/>
      <c r="H98" s="758"/>
      <c r="I98" s="432"/>
      <c r="J98" s="828"/>
      <c r="K98" s="828"/>
      <c r="L98" s="758"/>
      <c r="M98" s="758"/>
      <c r="N98" s="746"/>
      <c r="O98" s="746"/>
      <c r="P98" s="737">
        <v>13</v>
      </c>
    </row>
    <row r="99" spans="1:16">
      <c r="A99" s="737">
        <v>14</v>
      </c>
      <c r="B99" s="735"/>
      <c r="C99" s="746"/>
      <c r="D99" s="746"/>
      <c r="E99" s="746"/>
      <c r="F99" s="746"/>
      <c r="G99" s="758"/>
      <c r="H99" s="758"/>
      <c r="I99" s="432"/>
      <c r="J99" s="828"/>
      <c r="K99" s="828"/>
      <c r="L99" s="758"/>
      <c r="M99" s="758"/>
      <c r="N99" s="746"/>
      <c r="O99" s="746"/>
      <c r="P99" s="737">
        <v>14</v>
      </c>
    </row>
    <row r="100" spans="1:16">
      <c r="A100" s="737">
        <v>15</v>
      </c>
      <c r="B100" s="735"/>
      <c r="C100" s="746"/>
      <c r="D100" s="746"/>
      <c r="E100" s="746"/>
      <c r="F100" s="746"/>
      <c r="G100" s="758"/>
      <c r="H100" s="758"/>
      <c r="I100" s="432"/>
      <c r="J100" s="828"/>
      <c r="K100" s="828"/>
      <c r="L100" s="758"/>
      <c r="M100" s="758"/>
      <c r="N100" s="746"/>
      <c r="O100" s="746"/>
      <c r="P100" s="737">
        <v>15</v>
      </c>
    </row>
    <row r="101" spans="1:16">
      <c r="A101" s="737">
        <v>16</v>
      </c>
      <c r="B101" s="735"/>
      <c r="C101" s="746"/>
      <c r="D101" s="746"/>
      <c r="E101" s="746"/>
      <c r="F101" s="746"/>
      <c r="G101" s="758"/>
      <c r="H101" s="758"/>
      <c r="I101" s="432"/>
      <c r="J101" s="828"/>
      <c r="K101" s="828"/>
      <c r="L101" s="758"/>
      <c r="M101" s="758"/>
      <c r="N101" s="746"/>
      <c r="O101" s="746"/>
      <c r="P101" s="737">
        <v>16</v>
      </c>
    </row>
    <row r="102" spans="1:16">
      <c r="A102" s="737">
        <v>17</v>
      </c>
      <c r="B102" s="735"/>
      <c r="C102" s="746"/>
      <c r="D102" s="746"/>
      <c r="E102" s="746"/>
      <c r="F102" s="746"/>
      <c r="G102" s="758"/>
      <c r="H102" s="758"/>
      <c r="I102" s="432"/>
      <c r="J102" s="828"/>
      <c r="K102" s="828"/>
      <c r="L102" s="758"/>
      <c r="M102" s="758"/>
      <c r="N102" s="746"/>
      <c r="O102" s="746"/>
      <c r="P102" s="737">
        <v>17</v>
      </c>
    </row>
    <row r="103" spans="1:16">
      <c r="A103" s="737">
        <v>18</v>
      </c>
      <c r="B103" s="735"/>
      <c r="C103" s="746"/>
      <c r="D103" s="746"/>
      <c r="E103" s="746"/>
      <c r="F103" s="746"/>
      <c r="G103" s="758"/>
      <c r="H103" s="758"/>
      <c r="I103" s="432"/>
      <c r="J103" s="828"/>
      <c r="K103" s="828"/>
      <c r="L103" s="758"/>
      <c r="M103" s="758"/>
      <c r="N103" s="746"/>
      <c r="O103" s="746"/>
      <c r="P103" s="737">
        <v>18</v>
      </c>
    </row>
    <row r="104" spans="1:16">
      <c r="A104" s="737">
        <v>19</v>
      </c>
      <c r="B104" s="735"/>
      <c r="C104" s="746"/>
      <c r="D104" s="746"/>
      <c r="E104" s="746"/>
      <c r="F104" s="746"/>
      <c r="G104" s="758"/>
      <c r="H104" s="758"/>
      <c r="I104" s="432"/>
      <c r="J104" s="828"/>
      <c r="K104" s="828"/>
      <c r="L104" s="758"/>
      <c r="M104" s="758"/>
      <c r="N104" s="746"/>
      <c r="O104" s="746"/>
      <c r="P104" s="737">
        <v>19</v>
      </c>
    </row>
    <row r="105" spans="1:16">
      <c r="A105" s="737">
        <v>20</v>
      </c>
      <c r="B105" s="735"/>
      <c r="C105" s="746"/>
      <c r="D105" s="746"/>
      <c r="E105" s="746"/>
      <c r="F105" s="746"/>
      <c r="G105" s="758"/>
      <c r="H105" s="758"/>
      <c r="I105" s="432"/>
      <c r="J105" s="828"/>
      <c r="K105" s="828"/>
      <c r="L105" s="758"/>
      <c r="M105" s="758"/>
      <c r="N105" s="746"/>
      <c r="O105" s="746"/>
      <c r="P105" s="737">
        <v>20</v>
      </c>
    </row>
    <row r="106" spans="1:16">
      <c r="A106" s="737">
        <v>21</v>
      </c>
      <c r="B106" s="735"/>
      <c r="C106" s="746"/>
      <c r="D106" s="746"/>
      <c r="E106" s="746"/>
      <c r="F106" s="746"/>
      <c r="G106" s="758"/>
      <c r="H106" s="758"/>
      <c r="I106" s="432"/>
      <c r="J106" s="828"/>
      <c r="K106" s="828"/>
      <c r="L106" s="758"/>
      <c r="M106" s="758"/>
      <c r="N106" s="746"/>
      <c r="O106" s="746"/>
      <c r="P106" s="737">
        <v>21</v>
      </c>
    </row>
    <row r="107" spans="1:16">
      <c r="A107" s="737">
        <v>22</v>
      </c>
      <c r="B107" s="735"/>
      <c r="C107" s="746"/>
      <c r="D107" s="746"/>
      <c r="E107" s="746"/>
      <c r="F107" s="746"/>
      <c r="G107" s="758"/>
      <c r="H107" s="758"/>
      <c r="I107" s="432"/>
      <c r="J107" s="828"/>
      <c r="K107" s="828"/>
      <c r="L107" s="758"/>
      <c r="M107" s="758"/>
      <c r="N107" s="746"/>
      <c r="O107" s="746"/>
      <c r="P107" s="737">
        <v>22</v>
      </c>
    </row>
    <row r="108" spans="1:16">
      <c r="A108" s="737">
        <v>23</v>
      </c>
      <c r="B108" s="735"/>
      <c r="C108" s="746"/>
      <c r="D108" s="746"/>
      <c r="E108" s="746"/>
      <c r="F108" s="746"/>
      <c r="G108" s="758"/>
      <c r="H108" s="758"/>
      <c r="I108" s="432"/>
      <c r="J108" s="828"/>
      <c r="K108" s="828"/>
      <c r="L108" s="758"/>
      <c r="M108" s="758"/>
      <c r="N108" s="746"/>
      <c r="O108" s="746"/>
      <c r="P108" s="737">
        <v>23</v>
      </c>
    </row>
    <row r="109" spans="1:16">
      <c r="A109" s="737">
        <v>24</v>
      </c>
      <c r="B109" s="735"/>
      <c r="C109" s="746"/>
      <c r="D109" s="746"/>
      <c r="E109" s="746"/>
      <c r="F109" s="746"/>
      <c r="G109" s="758"/>
      <c r="H109" s="758"/>
      <c r="I109" s="432"/>
      <c r="J109" s="828"/>
      <c r="K109" s="828"/>
      <c r="L109" s="758"/>
      <c r="M109" s="758"/>
      <c r="N109" s="746"/>
      <c r="O109" s="746"/>
      <c r="P109" s="737">
        <v>24</v>
      </c>
    </row>
    <row r="110" spans="1:16">
      <c r="A110" s="737">
        <v>25</v>
      </c>
      <c r="B110" s="735"/>
      <c r="C110" s="746"/>
      <c r="D110" s="746"/>
      <c r="E110" s="746"/>
      <c r="F110" s="746"/>
      <c r="G110" s="758"/>
      <c r="H110" s="758"/>
      <c r="I110" s="432"/>
      <c r="J110" s="828"/>
      <c r="K110" s="828"/>
      <c r="L110" s="758"/>
      <c r="M110" s="758"/>
      <c r="N110" s="746"/>
      <c r="O110" s="746"/>
      <c r="P110" s="737">
        <v>25</v>
      </c>
    </row>
    <row r="111" spans="1:16">
      <c r="A111" s="737">
        <v>26</v>
      </c>
      <c r="B111" s="735"/>
      <c r="C111" s="746"/>
      <c r="D111" s="746"/>
      <c r="E111" s="746"/>
      <c r="F111" s="746"/>
      <c r="G111" s="758"/>
      <c r="H111" s="758"/>
      <c r="I111" s="432"/>
      <c r="J111" s="828"/>
      <c r="K111" s="828"/>
      <c r="L111" s="758"/>
      <c r="M111" s="758"/>
      <c r="N111" s="746"/>
      <c r="O111" s="746"/>
      <c r="P111" s="737">
        <v>26</v>
      </c>
    </row>
    <row r="112" spans="1:16">
      <c r="A112" s="737">
        <v>27</v>
      </c>
      <c r="B112" s="735"/>
      <c r="C112" s="746"/>
      <c r="D112" s="746"/>
      <c r="E112" s="746"/>
      <c r="F112" s="746"/>
      <c r="G112" s="758"/>
      <c r="H112" s="758"/>
      <c r="I112" s="432"/>
      <c r="J112" s="828"/>
      <c r="K112" s="828"/>
      <c r="L112" s="758"/>
      <c r="M112" s="758"/>
      <c r="N112" s="746"/>
      <c r="O112" s="746"/>
      <c r="P112" s="737">
        <v>27</v>
      </c>
    </row>
    <row r="113" spans="1:16">
      <c r="A113" s="737">
        <v>28</v>
      </c>
      <c r="B113" s="735"/>
      <c r="C113" s="746"/>
      <c r="D113" s="746"/>
      <c r="E113" s="746"/>
      <c r="F113" s="746"/>
      <c r="G113" s="758"/>
      <c r="H113" s="758"/>
      <c r="I113" s="432"/>
      <c r="J113" s="828"/>
      <c r="K113" s="828"/>
      <c r="L113" s="758"/>
      <c r="M113" s="758"/>
      <c r="N113" s="746"/>
      <c r="O113" s="746"/>
      <c r="P113" s="737">
        <v>28</v>
      </c>
    </row>
    <row r="114" spans="1:16">
      <c r="A114" s="737">
        <v>29</v>
      </c>
      <c r="B114" s="735"/>
      <c r="C114" s="746"/>
      <c r="D114" s="746"/>
      <c r="E114" s="746"/>
      <c r="F114" s="746"/>
      <c r="G114" s="758"/>
      <c r="H114" s="758"/>
      <c r="I114" s="432"/>
      <c r="J114" s="828"/>
      <c r="K114" s="828"/>
      <c r="L114" s="758"/>
      <c r="M114" s="758"/>
      <c r="N114" s="746"/>
      <c r="O114" s="746"/>
      <c r="P114" s="737">
        <v>29</v>
      </c>
    </row>
    <row r="115" spans="1:16">
      <c r="A115" s="737">
        <v>30</v>
      </c>
      <c r="B115" s="735"/>
      <c r="C115" s="746"/>
      <c r="D115" s="746"/>
      <c r="E115" s="746"/>
      <c r="F115" s="746"/>
      <c r="G115" s="758"/>
      <c r="H115" s="758"/>
      <c r="I115" s="432"/>
      <c r="J115" s="828"/>
      <c r="K115" s="828"/>
      <c r="L115" s="758"/>
      <c r="M115" s="758"/>
      <c r="N115" s="746"/>
      <c r="O115" s="746"/>
      <c r="P115" s="737">
        <v>30</v>
      </c>
    </row>
    <row r="116" spans="1:16">
      <c r="A116" s="737">
        <v>31</v>
      </c>
      <c r="B116" s="735"/>
      <c r="C116" s="746"/>
      <c r="D116" s="746"/>
      <c r="E116" s="746"/>
      <c r="F116" s="746"/>
      <c r="G116" s="758"/>
      <c r="H116" s="758"/>
      <c r="I116" s="432"/>
      <c r="J116" s="828"/>
      <c r="K116" s="828"/>
      <c r="L116" s="758"/>
      <c r="M116" s="758"/>
      <c r="N116" s="746"/>
      <c r="O116" s="746"/>
      <c r="P116" s="737">
        <v>31</v>
      </c>
    </row>
    <row r="117" spans="1:16">
      <c r="A117" s="737">
        <v>32</v>
      </c>
      <c r="B117" s="735"/>
      <c r="C117" s="746"/>
      <c r="D117" s="746"/>
      <c r="E117" s="746"/>
      <c r="F117" s="746"/>
      <c r="G117" s="758"/>
      <c r="H117" s="758"/>
      <c r="I117" s="432"/>
      <c r="J117" s="828"/>
      <c r="K117" s="828"/>
      <c r="L117" s="758"/>
      <c r="M117" s="758"/>
      <c r="N117" s="746"/>
      <c r="O117" s="746"/>
      <c r="P117" s="737">
        <v>32</v>
      </c>
    </row>
    <row r="118" spans="1:16">
      <c r="A118" s="737">
        <v>33</v>
      </c>
      <c r="B118" s="735"/>
      <c r="C118" s="746"/>
      <c r="D118" s="746"/>
      <c r="E118" s="746"/>
      <c r="F118" s="746"/>
      <c r="G118" s="758"/>
      <c r="H118" s="758"/>
      <c r="I118" s="432"/>
      <c r="J118" s="828"/>
      <c r="K118" s="828"/>
      <c r="L118" s="758"/>
      <c r="M118" s="758"/>
      <c r="N118" s="746"/>
      <c r="O118" s="746"/>
      <c r="P118" s="737">
        <v>33</v>
      </c>
    </row>
    <row r="119" spans="1:16">
      <c r="A119" s="737">
        <v>34</v>
      </c>
      <c r="B119" s="735"/>
      <c r="C119" s="746"/>
      <c r="D119" s="746"/>
      <c r="E119" s="746"/>
      <c r="F119" s="746"/>
      <c r="G119" s="758"/>
      <c r="H119" s="758"/>
      <c r="I119" s="432"/>
      <c r="J119" s="828"/>
      <c r="K119" s="828"/>
      <c r="L119" s="758"/>
      <c r="M119" s="758"/>
      <c r="N119" s="746"/>
      <c r="O119" s="746"/>
      <c r="P119" s="737">
        <v>34</v>
      </c>
    </row>
    <row r="120" spans="1:16">
      <c r="A120" s="737">
        <v>35</v>
      </c>
      <c r="B120" s="735"/>
      <c r="C120" s="746"/>
      <c r="D120" s="746"/>
      <c r="E120" s="746"/>
      <c r="F120" s="746"/>
      <c r="G120" s="758"/>
      <c r="H120" s="758"/>
      <c r="I120" s="432"/>
      <c r="J120" s="828"/>
      <c r="K120" s="828"/>
      <c r="L120" s="758"/>
      <c r="M120" s="758"/>
      <c r="N120" s="746"/>
      <c r="O120" s="746"/>
      <c r="P120" s="737">
        <v>35</v>
      </c>
    </row>
    <row r="121" spans="1:16">
      <c r="A121" s="737">
        <v>36</v>
      </c>
      <c r="B121" s="735"/>
      <c r="C121" s="746"/>
      <c r="D121" s="746"/>
      <c r="E121" s="746"/>
      <c r="F121" s="746"/>
      <c r="G121" s="758"/>
      <c r="H121" s="758"/>
      <c r="I121" s="432"/>
      <c r="J121" s="828"/>
      <c r="K121" s="828"/>
      <c r="L121" s="758"/>
      <c r="M121" s="758"/>
      <c r="N121" s="746"/>
      <c r="O121" s="746"/>
      <c r="P121" s="737">
        <v>36</v>
      </c>
    </row>
    <row r="122" spans="1:16">
      <c r="A122" s="737">
        <v>37</v>
      </c>
      <c r="B122" s="735"/>
      <c r="C122" s="746"/>
      <c r="D122" s="746"/>
      <c r="E122" s="746"/>
      <c r="F122" s="746"/>
      <c r="G122" s="758"/>
      <c r="H122" s="758"/>
      <c r="I122" s="432"/>
      <c r="J122" s="828"/>
      <c r="K122" s="828"/>
      <c r="L122" s="758"/>
      <c r="M122" s="758"/>
      <c r="N122" s="746"/>
      <c r="O122" s="746"/>
      <c r="P122" s="737">
        <v>37</v>
      </c>
    </row>
    <row r="123" spans="1:16">
      <c r="A123" s="737">
        <v>38</v>
      </c>
      <c r="B123" s="735"/>
      <c r="C123" s="746"/>
      <c r="D123" s="746"/>
      <c r="E123" s="746"/>
      <c r="F123" s="746"/>
      <c r="G123" s="758"/>
      <c r="H123" s="758"/>
      <c r="I123" s="432"/>
      <c r="J123" s="828"/>
      <c r="K123" s="828"/>
      <c r="L123" s="758"/>
      <c r="M123" s="758"/>
      <c r="N123" s="746"/>
      <c r="O123" s="746"/>
      <c r="P123" s="737">
        <v>38</v>
      </c>
    </row>
    <row r="124" spans="1:16">
      <c r="A124" s="737">
        <v>39</v>
      </c>
      <c r="B124" s="735"/>
      <c r="C124" s="746"/>
      <c r="D124" s="746"/>
      <c r="E124" s="746"/>
      <c r="F124" s="746"/>
      <c r="G124" s="758"/>
      <c r="H124" s="758"/>
      <c r="I124" s="432"/>
      <c r="J124" s="828"/>
      <c r="K124" s="828"/>
      <c r="L124" s="758"/>
      <c r="M124" s="758"/>
      <c r="N124" s="746"/>
      <c r="O124" s="746"/>
      <c r="P124" s="737">
        <v>39</v>
      </c>
    </row>
    <row r="125" spans="1:16">
      <c r="A125" s="737">
        <v>40</v>
      </c>
      <c r="B125" s="735"/>
      <c r="C125" s="746"/>
      <c r="D125" s="746"/>
      <c r="E125" s="746"/>
      <c r="F125" s="746"/>
      <c r="G125" s="758"/>
      <c r="H125" s="758"/>
      <c r="I125" s="432"/>
      <c r="J125" s="828"/>
      <c r="K125" s="828"/>
      <c r="L125" s="758"/>
      <c r="M125" s="758"/>
      <c r="N125" s="746"/>
      <c r="O125" s="746"/>
      <c r="P125" s="737">
        <v>40</v>
      </c>
    </row>
    <row r="126" spans="1:16">
      <c r="A126" s="737">
        <v>41</v>
      </c>
      <c r="B126" s="735"/>
      <c r="C126" s="746"/>
      <c r="D126" s="746"/>
      <c r="E126" s="746"/>
      <c r="F126" s="746"/>
      <c r="G126" s="758"/>
      <c r="H126" s="758"/>
      <c r="I126" s="432"/>
      <c r="J126" s="828"/>
      <c r="K126" s="828"/>
      <c r="L126" s="758"/>
      <c r="M126" s="758"/>
      <c r="N126" s="746"/>
      <c r="O126" s="746"/>
      <c r="P126" s="737">
        <v>41</v>
      </c>
    </row>
    <row r="127" spans="1:16">
      <c r="A127" s="737">
        <v>42</v>
      </c>
      <c r="B127" s="735"/>
      <c r="C127" s="746"/>
      <c r="D127" s="746"/>
      <c r="E127" s="746"/>
      <c r="F127" s="746"/>
      <c r="G127" s="758"/>
      <c r="H127" s="758"/>
      <c r="I127" s="432"/>
      <c r="J127" s="828"/>
      <c r="K127" s="828"/>
      <c r="L127" s="758"/>
      <c r="M127" s="758"/>
      <c r="N127" s="746"/>
      <c r="O127" s="746"/>
      <c r="P127" s="737">
        <v>42</v>
      </c>
    </row>
    <row r="128" spans="1:16">
      <c r="A128" s="737">
        <v>43</v>
      </c>
      <c r="B128" s="735"/>
      <c r="C128" s="746"/>
      <c r="D128" s="746"/>
      <c r="E128" s="746"/>
      <c r="F128" s="746"/>
      <c r="G128" s="758"/>
      <c r="H128" s="758"/>
      <c r="I128" s="432"/>
      <c r="J128" s="828"/>
      <c r="K128" s="828"/>
      <c r="L128" s="758"/>
      <c r="M128" s="758"/>
      <c r="N128" s="746"/>
      <c r="O128" s="746"/>
      <c r="P128" s="737">
        <v>43</v>
      </c>
    </row>
    <row r="129" spans="1:16">
      <c r="A129" s="737">
        <v>44</v>
      </c>
      <c r="B129" s="735"/>
      <c r="C129" s="746"/>
      <c r="D129" s="746"/>
      <c r="E129" s="746"/>
      <c r="F129" s="746"/>
      <c r="G129" s="758"/>
      <c r="H129" s="758"/>
      <c r="I129" s="432"/>
      <c r="J129" s="828"/>
      <c r="K129" s="828"/>
      <c r="L129" s="758"/>
      <c r="M129" s="758"/>
      <c r="N129" s="746"/>
      <c r="O129" s="746"/>
      <c r="P129" s="737">
        <v>44</v>
      </c>
    </row>
    <row r="130" spans="1:16">
      <c r="A130" s="737">
        <v>45</v>
      </c>
      <c r="B130" s="735"/>
      <c r="C130" s="746"/>
      <c r="D130" s="746"/>
      <c r="E130" s="746"/>
      <c r="F130" s="746"/>
      <c r="G130" s="758"/>
      <c r="H130" s="758"/>
      <c r="I130" s="432"/>
      <c r="J130" s="828"/>
      <c r="K130" s="828"/>
      <c r="L130" s="758"/>
      <c r="M130" s="758"/>
      <c r="N130" s="746"/>
      <c r="O130" s="746"/>
      <c r="P130" s="737">
        <v>45</v>
      </c>
    </row>
    <row r="131" spans="1:16" ht="15.75" thickBot="1">
      <c r="A131" s="760">
        <v>46</v>
      </c>
      <c r="B131" s="738"/>
      <c r="C131" s="752"/>
      <c r="D131" s="761"/>
      <c r="E131" s="761"/>
      <c r="F131" s="761"/>
      <c r="G131" s="775"/>
      <c r="H131" s="775"/>
      <c r="I131" s="432"/>
      <c r="J131" s="835"/>
      <c r="K131" s="835"/>
      <c r="L131" s="865"/>
      <c r="M131" s="775"/>
      <c r="N131" s="761"/>
      <c r="O131" s="761"/>
      <c r="P131" s="760">
        <v>46</v>
      </c>
    </row>
    <row r="132" spans="1:16">
      <c r="A132" s="762"/>
      <c r="B132" s="762"/>
      <c r="C132" s="857"/>
      <c r="D132" s="762"/>
      <c r="E132" s="762"/>
      <c r="F132" s="762"/>
      <c r="G132" s="762"/>
      <c r="H132" s="762"/>
      <c r="I132" s="432"/>
      <c r="J132" s="762"/>
      <c r="K132" s="762"/>
      <c r="L132" s="857"/>
      <c r="M132" s="762"/>
      <c r="N132" s="762"/>
      <c r="O132" s="762"/>
      <c r="P132" s="762"/>
    </row>
    <row r="133" spans="1:16" ht="15.75">
      <c r="A133" s="763" t="s">
        <v>2994</v>
      </c>
      <c r="B133" s="432"/>
      <c r="C133" s="432"/>
      <c r="D133" s="432"/>
      <c r="E133" s="432"/>
      <c r="F133" s="432"/>
      <c r="G133" s="432"/>
      <c r="H133" s="432"/>
      <c r="I133" s="432"/>
      <c r="J133" s="763" t="s">
        <v>2994</v>
      </c>
      <c r="K133" s="432"/>
      <c r="L133" s="432"/>
      <c r="M133" s="432"/>
      <c r="N133" s="432"/>
      <c r="O133" s="432"/>
      <c r="P133" s="765" t="s">
        <v>1947</v>
      </c>
    </row>
    <row r="134" spans="1:16">
      <c r="A134" s="764" t="s">
        <v>1950</v>
      </c>
      <c r="B134" s="764"/>
      <c r="C134" s="764"/>
      <c r="D134" s="764"/>
      <c r="E134" s="764"/>
      <c r="F134" s="764"/>
      <c r="G134" s="764"/>
      <c r="H134" s="764"/>
      <c r="I134" s="432"/>
      <c r="J134" s="764" t="s">
        <v>1951</v>
      </c>
      <c r="K134" s="764"/>
      <c r="L134" s="764"/>
      <c r="M134" s="764"/>
      <c r="N134" s="764"/>
      <c r="O134" s="764"/>
      <c r="P134" s="764"/>
    </row>
  </sheetData>
  <phoneticPr fontId="0" type="noConversion"/>
  <printOptions horizontalCentered="1" verticalCentered="1"/>
  <pageMargins left="0.5" right="0.5" top="0.5" bottom="0.5" header="0" footer="0"/>
  <pageSetup scale="70" fitToWidth="2" fitToHeight="2" pageOrder="overThenDown"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sheetPr transitionEvaluation="1" codeName="Sheet7">
    <tabColor rgb="FF00B050"/>
    <pageSetUpPr fitToPage="1"/>
  </sheetPr>
  <dimension ref="A1:H58"/>
  <sheetViews>
    <sheetView defaultGridColor="0" view="pageBreakPreview" colorId="22" zoomScale="50" zoomScaleNormal="70" zoomScaleSheetLayoutView="50" workbookViewId="0">
      <selection activeCell="G3" sqref="G3"/>
    </sheetView>
  </sheetViews>
  <sheetFormatPr defaultColWidth="9.6640625" defaultRowHeight="15"/>
  <cols>
    <col min="1" max="1" width="2.6640625" style="96" customWidth="1"/>
    <col min="2" max="2" width="43.6640625" style="96" customWidth="1"/>
    <col min="3" max="3" width="3.6640625" style="96" customWidth="1"/>
    <col min="4" max="4" width="2.6640625" style="96" customWidth="1"/>
    <col min="5" max="5" width="1.6640625" style="96" customWidth="1"/>
    <col min="6" max="6" width="13.6640625" style="96" customWidth="1"/>
    <col min="7" max="7" width="17.44140625" style="96" customWidth="1"/>
    <col min="8" max="8" width="17.33203125" style="96" bestFit="1" customWidth="1"/>
    <col min="9" max="16384" width="9.6640625" style="96"/>
  </cols>
  <sheetData>
    <row r="1" spans="1:8">
      <c r="A1" s="689"/>
      <c r="B1" s="1753" t="s">
        <v>446</v>
      </c>
      <c r="C1" s="2076" t="s">
        <v>429</v>
      </c>
      <c r="D1" s="690"/>
      <c r="E1" s="690"/>
      <c r="F1" s="1753"/>
      <c r="G1" s="2142" t="s">
        <v>448</v>
      </c>
      <c r="H1" s="2063" t="s">
        <v>449</v>
      </c>
    </row>
    <row r="2" spans="1:8">
      <c r="A2" s="696"/>
      <c r="B2" s="2913" t="str">
        <f>'Data Sheet'!$C$25</f>
        <v xml:space="preserve">KeySpan Gas East Corp./D/B/A National Grid </v>
      </c>
      <c r="C2" s="1785" t="s">
        <v>430</v>
      </c>
      <c r="D2" s="96" t="s">
        <v>91</v>
      </c>
      <c r="F2" s="1757" t="s">
        <v>432</v>
      </c>
      <c r="G2" s="2914" t="s">
        <v>450</v>
      </c>
      <c r="H2" s="1781"/>
    </row>
    <row r="3" spans="1:8" ht="15" customHeight="1">
      <c r="A3" s="1762"/>
      <c r="B3" s="1766"/>
      <c r="C3" s="1784" t="s">
        <v>433</v>
      </c>
      <c r="D3" s="1766" t="s">
        <v>431</v>
      </c>
      <c r="E3" s="1766"/>
      <c r="F3" s="1763" t="s">
        <v>434</v>
      </c>
      <c r="G3" s="1957" t="str">
        <f>'Data Sheet'!$C$40</f>
        <v>September 30, 2014</v>
      </c>
      <c r="H3" s="1765" t="str">
        <f>'Data Sheet'!$C$38</f>
        <v>December 31, 2013</v>
      </c>
    </row>
    <row r="4" spans="1:8" ht="15" customHeight="1">
      <c r="A4" s="1809" t="s">
        <v>1722</v>
      </c>
      <c r="B4" s="1810"/>
      <c r="C4" s="1810"/>
      <c r="D4" s="1810"/>
      <c r="E4" s="1810"/>
      <c r="F4" s="1810"/>
      <c r="G4" s="1810"/>
      <c r="H4" s="1770"/>
    </row>
    <row r="5" spans="1:8">
      <c r="A5" s="696"/>
      <c r="B5" s="3095" t="s">
        <v>2941</v>
      </c>
      <c r="C5" s="3099"/>
      <c r="D5" s="3099"/>
      <c r="E5" s="3099"/>
      <c r="F5" s="3099"/>
      <c r="G5" s="3099"/>
      <c r="H5" s="3100"/>
    </row>
    <row r="6" spans="1:8">
      <c r="A6" s="696"/>
      <c r="B6" s="3101"/>
      <c r="C6" s="3101"/>
      <c r="D6" s="3101"/>
      <c r="E6" s="3101"/>
      <c r="F6" s="3101"/>
      <c r="G6" s="3101"/>
      <c r="H6" s="3102"/>
    </row>
    <row r="7" spans="1:8">
      <c r="A7" s="696"/>
      <c r="B7" s="3101"/>
      <c r="C7" s="3101"/>
      <c r="D7" s="3101"/>
      <c r="E7" s="3101"/>
      <c r="F7" s="3101"/>
      <c r="G7" s="3101"/>
      <c r="H7" s="3102"/>
    </row>
    <row r="8" spans="1:8">
      <c r="A8" s="696"/>
      <c r="B8" s="2759"/>
      <c r="C8" s="2759"/>
      <c r="D8" s="2759"/>
      <c r="E8" s="2759"/>
      <c r="F8" s="2759"/>
      <c r="G8" s="2759"/>
      <c r="H8" s="2932"/>
    </row>
    <row r="9" spans="1:8">
      <c r="A9" s="696"/>
      <c r="B9" s="2759"/>
      <c r="C9" s="2759"/>
      <c r="D9" s="2759"/>
      <c r="E9" s="2759"/>
      <c r="F9" s="2759"/>
      <c r="G9" s="2759"/>
      <c r="H9" s="2932"/>
    </row>
    <row r="10" spans="1:8">
      <c r="A10" s="696"/>
      <c r="B10" s="708" t="s">
        <v>4663</v>
      </c>
      <c r="C10" s="708"/>
      <c r="D10" s="708"/>
      <c r="E10" s="708"/>
      <c r="F10" s="708"/>
      <c r="G10" s="708"/>
      <c r="H10" s="711"/>
    </row>
    <row r="11" spans="1:8">
      <c r="A11" s="696"/>
      <c r="B11" s="708" t="s">
        <v>4664</v>
      </c>
      <c r="C11" s="708"/>
      <c r="D11" s="708"/>
      <c r="E11" s="708"/>
      <c r="F11" s="708"/>
      <c r="G11" s="708"/>
      <c r="H11" s="711"/>
    </row>
    <row r="12" spans="1:8">
      <c r="A12" s="696"/>
      <c r="B12" s="708" t="s">
        <v>290</v>
      </c>
      <c r="C12" s="708"/>
      <c r="D12" s="708"/>
      <c r="E12" s="708"/>
      <c r="F12" s="708"/>
      <c r="G12" s="708"/>
      <c r="H12" s="711"/>
    </row>
    <row r="13" spans="1:8">
      <c r="A13" s="696"/>
      <c r="B13" s="708" t="s">
        <v>92</v>
      </c>
      <c r="C13" s="708"/>
      <c r="D13" s="708"/>
      <c r="E13" s="708"/>
      <c r="F13" s="708"/>
      <c r="G13" s="708"/>
      <c r="H13" s="711"/>
    </row>
    <row r="14" spans="1:8">
      <c r="A14" s="696"/>
      <c r="B14" s="708" t="s">
        <v>93</v>
      </c>
      <c r="C14" s="708"/>
      <c r="D14" s="708"/>
      <c r="E14" s="708"/>
      <c r="F14" s="708"/>
      <c r="G14" s="708"/>
      <c r="H14" s="711"/>
    </row>
    <row r="15" spans="1:8">
      <c r="A15" s="1762"/>
      <c r="B15" s="1810"/>
      <c r="C15" s="1810"/>
      <c r="D15" s="1810"/>
      <c r="E15" s="1810"/>
      <c r="F15" s="1810"/>
      <c r="G15" s="1810"/>
      <c r="H15" s="1770"/>
    </row>
    <row r="16" spans="1:8">
      <c r="A16" s="696"/>
      <c r="B16" s="3095" t="s">
        <v>815</v>
      </c>
      <c r="C16" s="3103"/>
      <c r="D16" s="3103"/>
      <c r="E16" s="3103"/>
      <c r="F16" s="3103"/>
      <c r="G16" s="3103"/>
      <c r="H16" s="3096"/>
    </row>
    <row r="17" spans="1:8">
      <c r="A17" s="696"/>
      <c r="B17" s="3104"/>
      <c r="C17" s="3104"/>
      <c r="D17" s="3104"/>
      <c r="E17" s="3104"/>
      <c r="F17" s="3104"/>
      <c r="G17" s="3104"/>
      <c r="H17" s="3098"/>
    </row>
    <row r="18" spans="1:8">
      <c r="A18" s="696"/>
      <c r="B18" s="3104"/>
      <c r="C18" s="3104"/>
      <c r="D18" s="3104"/>
      <c r="E18" s="3104"/>
      <c r="F18" s="3104"/>
      <c r="G18" s="3104"/>
      <c r="H18" s="3098"/>
    </row>
    <row r="19" spans="1:8">
      <c r="A19" s="696"/>
      <c r="B19" s="2147"/>
      <c r="C19" s="2147"/>
      <c r="D19" s="2147"/>
      <c r="E19" s="2147"/>
      <c r="F19" s="2147"/>
      <c r="G19" s="2147"/>
      <c r="H19" s="711"/>
    </row>
    <row r="20" spans="1:8">
      <c r="A20" s="696"/>
      <c r="B20" s="708"/>
      <c r="C20" s="708"/>
      <c r="D20" s="708"/>
      <c r="E20" s="708"/>
      <c r="F20" s="708"/>
      <c r="G20" s="708"/>
      <c r="H20" s="711"/>
    </row>
    <row r="21" spans="1:8">
      <c r="A21" s="696"/>
      <c r="B21" s="708" t="s">
        <v>94</v>
      </c>
      <c r="C21" s="708"/>
      <c r="D21" s="708"/>
      <c r="E21" s="708"/>
      <c r="F21" s="708"/>
      <c r="G21" s="708"/>
      <c r="H21" s="711"/>
    </row>
    <row r="22" spans="1:8">
      <c r="A22" s="696"/>
      <c r="B22" s="2933" t="s">
        <v>291</v>
      </c>
      <c r="C22" s="708"/>
      <c r="D22" s="708"/>
      <c r="E22" s="708"/>
      <c r="F22" s="708"/>
      <c r="G22" s="708"/>
      <c r="H22" s="711"/>
    </row>
    <row r="23" spans="1:8">
      <c r="A23" s="696"/>
      <c r="B23" s="708" t="s">
        <v>292</v>
      </c>
      <c r="C23" s="708"/>
      <c r="D23" s="708"/>
      <c r="E23" s="708"/>
      <c r="F23" s="708"/>
      <c r="G23" s="708"/>
      <c r="H23" s="711"/>
    </row>
    <row r="24" spans="1:8">
      <c r="A24" s="696"/>
      <c r="B24" s="708"/>
      <c r="C24" s="708"/>
      <c r="D24" s="708"/>
      <c r="E24" s="708"/>
      <c r="F24" s="708"/>
      <c r="G24" s="708"/>
      <c r="H24" s="711"/>
    </row>
    <row r="25" spans="1:8">
      <c r="A25" s="1762"/>
      <c r="B25" s="1810"/>
      <c r="C25" s="1810"/>
      <c r="D25" s="1810"/>
      <c r="E25" s="1810"/>
      <c r="F25" s="1810"/>
      <c r="G25" s="1810"/>
      <c r="H25" s="1770"/>
    </row>
    <row r="26" spans="1:8">
      <c r="A26" s="696"/>
      <c r="B26" s="3095" t="s">
        <v>2089</v>
      </c>
      <c r="C26" s="3103"/>
      <c r="D26" s="3103"/>
      <c r="E26" s="3103"/>
      <c r="F26" s="3103"/>
      <c r="G26" s="3103"/>
      <c r="H26" s="3096"/>
    </row>
    <row r="27" spans="1:8">
      <c r="A27" s="696"/>
      <c r="B27" s="3104"/>
      <c r="C27" s="3104"/>
      <c r="D27" s="3104"/>
      <c r="E27" s="3104"/>
      <c r="F27" s="3104"/>
      <c r="G27" s="3104"/>
      <c r="H27" s="3098"/>
    </row>
    <row r="28" spans="1:8">
      <c r="A28" s="696"/>
      <c r="B28" s="3104"/>
      <c r="C28" s="3104"/>
      <c r="D28" s="3104"/>
      <c r="E28" s="3104"/>
      <c r="F28" s="3104"/>
      <c r="G28" s="3104"/>
      <c r="H28" s="3098"/>
    </row>
    <row r="29" spans="1:8">
      <c r="A29" s="696"/>
      <c r="B29" s="2934"/>
      <c r="C29" s="2934"/>
      <c r="D29" s="2934"/>
      <c r="E29" s="2934"/>
      <c r="F29" s="2934"/>
      <c r="G29" s="2934"/>
      <c r="H29" s="2126"/>
    </row>
    <row r="30" spans="1:8">
      <c r="A30" s="696"/>
      <c r="B30" s="708"/>
      <c r="C30" s="708"/>
      <c r="D30" s="708"/>
      <c r="E30" s="708"/>
      <c r="F30" s="708"/>
      <c r="G30" s="708"/>
      <c r="H30" s="711"/>
    </row>
    <row r="31" spans="1:8">
      <c r="A31" s="696"/>
      <c r="B31" s="708"/>
      <c r="C31" s="708"/>
      <c r="D31" s="708"/>
      <c r="E31" s="708"/>
      <c r="F31" s="708"/>
      <c r="G31" s="708"/>
      <c r="H31" s="711"/>
    </row>
    <row r="32" spans="1:8">
      <c r="A32" s="696"/>
      <c r="B32" s="708" t="s">
        <v>3702</v>
      </c>
      <c r="C32" s="708"/>
      <c r="D32" s="708"/>
      <c r="E32" s="708"/>
      <c r="F32" s="708"/>
      <c r="G32" s="708"/>
      <c r="H32" s="711"/>
    </row>
    <row r="33" spans="1:8">
      <c r="A33" s="696"/>
      <c r="B33" s="708"/>
      <c r="C33" s="708"/>
      <c r="D33" s="708"/>
      <c r="E33" s="708"/>
      <c r="F33" s="708"/>
      <c r="G33" s="708"/>
      <c r="H33" s="711"/>
    </row>
    <row r="34" spans="1:8">
      <c r="A34" s="696"/>
      <c r="B34" s="708"/>
      <c r="C34" s="708"/>
      <c r="D34" s="708"/>
      <c r="E34" s="708"/>
      <c r="F34" s="708"/>
      <c r="G34" s="708"/>
      <c r="H34" s="711"/>
    </row>
    <row r="35" spans="1:8">
      <c r="A35" s="696"/>
      <c r="B35" s="708"/>
      <c r="C35" s="708"/>
      <c r="D35" s="708"/>
      <c r="E35" s="708"/>
      <c r="F35" s="708"/>
      <c r="G35" s="708"/>
      <c r="H35" s="711"/>
    </row>
    <row r="36" spans="1:8">
      <c r="A36" s="696"/>
      <c r="B36" s="708"/>
      <c r="C36" s="708"/>
      <c r="D36" s="708"/>
      <c r="E36" s="708"/>
      <c r="F36" s="708"/>
      <c r="G36" s="708"/>
      <c r="H36" s="711"/>
    </row>
    <row r="37" spans="1:8">
      <c r="A37" s="696"/>
      <c r="B37" s="708"/>
      <c r="C37" s="708"/>
      <c r="D37" s="708"/>
      <c r="E37" s="708"/>
      <c r="F37" s="708"/>
      <c r="G37" s="708"/>
      <c r="H37" s="711"/>
    </row>
    <row r="38" spans="1:8">
      <c r="A38" s="1762"/>
      <c r="B38" s="1810"/>
      <c r="C38" s="1810"/>
      <c r="D38" s="1810"/>
      <c r="E38" s="1810"/>
      <c r="F38" s="1810"/>
      <c r="G38" s="1810"/>
      <c r="H38" s="1770"/>
    </row>
    <row r="39" spans="1:8">
      <c r="A39" s="696"/>
      <c r="B39" s="3095" t="s">
        <v>2090</v>
      </c>
      <c r="C39" s="3095"/>
      <c r="D39" s="3095"/>
      <c r="E39" s="3095"/>
      <c r="F39" s="3095"/>
      <c r="G39" s="3095"/>
      <c r="H39" s="3096"/>
    </row>
    <row r="40" spans="1:8">
      <c r="A40" s="696"/>
      <c r="B40" s="3097"/>
      <c r="C40" s="3097"/>
      <c r="D40" s="3097"/>
      <c r="E40" s="3097"/>
      <c r="F40" s="3097"/>
      <c r="G40" s="3097"/>
      <c r="H40" s="3098"/>
    </row>
    <row r="41" spans="1:8">
      <c r="A41" s="696"/>
      <c r="B41" s="708"/>
      <c r="C41" s="708"/>
      <c r="D41" s="708"/>
      <c r="E41" s="708"/>
      <c r="F41" s="708"/>
      <c r="G41" s="708"/>
      <c r="H41" s="711"/>
    </row>
    <row r="42" spans="1:8">
      <c r="A42" s="696"/>
      <c r="B42" s="708"/>
      <c r="C42" s="708"/>
      <c r="D42" s="708"/>
      <c r="E42" s="708"/>
      <c r="F42" s="708"/>
      <c r="G42" s="708"/>
      <c r="H42" s="711"/>
    </row>
    <row r="43" spans="1:8">
      <c r="A43" s="696"/>
      <c r="B43" s="708" t="s">
        <v>95</v>
      </c>
      <c r="C43" s="708"/>
      <c r="D43" s="708"/>
      <c r="E43" s="708"/>
      <c r="F43" s="708"/>
      <c r="G43" s="708"/>
      <c r="H43" s="711"/>
    </row>
    <row r="44" spans="1:8">
      <c r="A44" s="696"/>
      <c r="B44" s="708"/>
      <c r="C44" s="708"/>
      <c r="D44" s="708"/>
      <c r="E44" s="708"/>
      <c r="F44" s="708"/>
      <c r="G44" s="708"/>
      <c r="H44" s="711"/>
    </row>
    <row r="45" spans="1:8">
      <c r="A45" s="696"/>
      <c r="B45" s="708"/>
      <c r="C45" s="708"/>
      <c r="D45" s="708"/>
      <c r="E45" s="708"/>
      <c r="F45" s="708"/>
      <c r="G45" s="708"/>
      <c r="H45" s="711"/>
    </row>
    <row r="46" spans="1:8">
      <c r="A46" s="696"/>
      <c r="B46" s="708"/>
      <c r="C46" s="708"/>
      <c r="D46" s="708"/>
      <c r="E46" s="708"/>
      <c r="F46" s="708"/>
      <c r="G46" s="708"/>
      <c r="H46" s="711"/>
    </row>
    <row r="47" spans="1:8">
      <c r="A47" s="696"/>
      <c r="B47" s="708"/>
      <c r="C47" s="708"/>
      <c r="D47" s="708"/>
      <c r="E47" s="708"/>
      <c r="F47" s="708"/>
      <c r="G47" s="708"/>
      <c r="H47" s="711"/>
    </row>
    <row r="48" spans="1:8">
      <c r="A48" s="1762"/>
      <c r="B48" s="1810"/>
      <c r="C48" s="1810"/>
      <c r="D48" s="1810"/>
      <c r="E48" s="1810"/>
      <c r="F48" s="1810"/>
      <c r="G48" s="1810"/>
      <c r="H48" s="1770"/>
    </row>
    <row r="49" spans="1:8">
      <c r="A49" s="696"/>
      <c r="B49" s="3095" t="s">
        <v>2091</v>
      </c>
      <c r="C49" s="3095"/>
      <c r="D49" s="3095"/>
      <c r="E49" s="3095"/>
      <c r="F49" s="3095"/>
      <c r="G49" s="3095"/>
      <c r="H49" s="3096"/>
    </row>
    <row r="50" spans="1:8">
      <c r="A50" s="696"/>
      <c r="B50" s="3097"/>
      <c r="C50" s="3097"/>
      <c r="D50" s="3097"/>
      <c r="E50" s="3097"/>
      <c r="F50" s="3097"/>
      <c r="G50" s="3097"/>
      <c r="H50" s="3098"/>
    </row>
    <row r="51" spans="1:8">
      <c r="A51" s="696"/>
      <c r="B51" s="708"/>
      <c r="C51" s="708"/>
      <c r="D51" s="708"/>
      <c r="E51" s="708"/>
      <c r="F51" s="708"/>
      <c r="G51" s="708"/>
      <c r="H51" s="711"/>
    </row>
    <row r="52" spans="1:8">
      <c r="A52" s="696"/>
      <c r="B52" s="1761" t="s">
        <v>96</v>
      </c>
      <c r="C52" s="708"/>
      <c r="D52" s="708"/>
      <c r="E52" s="708"/>
      <c r="F52" s="708"/>
      <c r="G52" s="708"/>
      <c r="H52" s="711"/>
    </row>
    <row r="53" spans="1:8">
      <c r="A53" s="696"/>
      <c r="B53" s="1761" t="s">
        <v>97</v>
      </c>
      <c r="C53" s="708"/>
      <c r="D53" s="708"/>
      <c r="E53" s="708"/>
      <c r="F53" s="708"/>
      <c r="G53" s="708"/>
      <c r="H53" s="711"/>
    </row>
    <row r="54" spans="1:8">
      <c r="A54" s="696"/>
      <c r="C54" s="708"/>
      <c r="D54" s="708"/>
      <c r="E54" s="708"/>
      <c r="F54" s="708"/>
      <c r="G54" s="708"/>
      <c r="H54" s="711"/>
    </row>
    <row r="55" spans="1:8">
      <c r="A55" s="696"/>
      <c r="C55" s="708"/>
      <c r="D55" s="708"/>
      <c r="E55" s="708"/>
      <c r="F55" s="708"/>
      <c r="G55" s="708"/>
      <c r="H55" s="711"/>
    </row>
    <row r="56" spans="1:8" ht="15.75" thickBot="1">
      <c r="A56" s="699"/>
      <c r="B56" s="700"/>
      <c r="C56" s="705"/>
      <c r="D56" s="705"/>
      <c r="E56" s="705"/>
      <c r="F56" s="705"/>
      <c r="G56" s="705"/>
      <c r="H56" s="715"/>
    </row>
    <row r="57" spans="1:8">
      <c r="A57" s="1761" t="s">
        <v>327</v>
      </c>
      <c r="C57" s="708"/>
      <c r="D57" s="708"/>
      <c r="E57" s="708"/>
      <c r="F57" s="708"/>
      <c r="G57" s="708"/>
      <c r="H57" s="708"/>
    </row>
    <row r="58" spans="1:8">
      <c r="A58" s="708" t="s">
        <v>328</v>
      </c>
      <c r="B58" s="708"/>
      <c r="C58" s="708"/>
      <c r="D58" s="708"/>
      <c r="E58" s="708"/>
      <c r="F58" s="708"/>
      <c r="G58" s="708"/>
      <c r="H58" s="708"/>
    </row>
  </sheetData>
  <mergeCells count="5">
    <mergeCell ref="B49:H50"/>
    <mergeCell ref="B5:H7"/>
    <mergeCell ref="B16:H18"/>
    <mergeCell ref="B26:H28"/>
    <mergeCell ref="B39:H40"/>
  </mergeCells>
  <phoneticPr fontId="0" type="noConversion"/>
  <printOptions horizontalCentered="1" verticalCentered="1"/>
  <pageMargins left="0.5" right="0.5" top="0.5" bottom="0.5" header="0" footer="0"/>
  <pageSetup scale="77"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sheetPr transitionEvaluation="1" codeName="Sheet70">
    <tabColor rgb="FF00B050"/>
  </sheetPr>
  <dimension ref="A1:S131"/>
  <sheetViews>
    <sheetView defaultGridColor="0" view="pageBreakPreview" colorId="22" zoomScale="60" zoomScaleNormal="85" workbookViewId="0">
      <selection activeCell="M9" sqref="M9"/>
    </sheetView>
  </sheetViews>
  <sheetFormatPr defaultColWidth="9.6640625" defaultRowHeight="15"/>
  <cols>
    <col min="1" max="1" width="4.6640625" style="694" customWidth="1"/>
    <col min="2" max="5" width="12.6640625" style="694" customWidth="1"/>
    <col min="6" max="6" width="9.6640625" style="694"/>
    <col min="7" max="7" width="15.44140625" style="694" customWidth="1"/>
    <col min="8" max="8" width="19.33203125" style="694" customWidth="1"/>
    <col min="9" max="9" width="17.33203125" style="694" bestFit="1" customWidth="1"/>
    <col min="10" max="10" width="2.6640625" style="694" customWidth="1"/>
    <col min="11" max="11" width="11.6640625" style="694" customWidth="1"/>
    <col min="12" max="12" width="13.6640625" style="694" customWidth="1"/>
    <col min="13" max="13" width="15.33203125" style="694" customWidth="1"/>
    <col min="14" max="14" width="13.6640625" style="694" customWidth="1"/>
    <col min="15" max="15" width="11.6640625" style="694" customWidth="1"/>
    <col min="16" max="16" width="13.6640625" style="694" customWidth="1"/>
    <col min="17" max="17" width="17.6640625" style="694" customWidth="1"/>
    <col min="18" max="18" width="13.6640625" style="694" customWidth="1"/>
    <col min="19" max="19" width="4.6640625" style="694" customWidth="1"/>
    <col min="20" max="16384" width="9.6640625" style="694"/>
  </cols>
  <sheetData>
    <row r="1" spans="1:19">
      <c r="A1" s="729" t="s">
        <v>446</v>
      </c>
      <c r="B1" s="730"/>
      <c r="C1" s="730"/>
      <c r="D1" s="732"/>
      <c r="E1" s="732"/>
      <c r="F1" s="731" t="s">
        <v>429</v>
      </c>
      <c r="G1" s="749"/>
      <c r="H1" s="734" t="s">
        <v>448</v>
      </c>
      <c r="I1" s="839" t="s">
        <v>449</v>
      </c>
      <c r="J1" s="432"/>
      <c r="K1" s="729" t="s">
        <v>446</v>
      </c>
      <c r="L1" s="730"/>
      <c r="M1" s="730"/>
      <c r="N1" s="731" t="s">
        <v>429</v>
      </c>
      <c r="O1" s="732"/>
      <c r="P1" s="730"/>
      <c r="Q1" s="734" t="s">
        <v>448</v>
      </c>
      <c r="R1" s="782" t="s">
        <v>449</v>
      </c>
      <c r="S1" s="748"/>
    </row>
    <row r="2" spans="1:19">
      <c r="A2" s="695" t="str">
        <f>'Data Sheet'!$C$25</f>
        <v xml:space="preserve">KeySpan Gas East Corp./D/B/A National Grid </v>
      </c>
      <c r="B2" s="432"/>
      <c r="C2" s="432"/>
      <c r="D2" s="432"/>
      <c r="E2" s="432"/>
      <c r="F2" s="735" t="s">
        <v>3358</v>
      </c>
      <c r="G2" s="772"/>
      <c r="H2" s="432"/>
      <c r="I2" s="840"/>
      <c r="J2" s="432"/>
      <c r="K2" s="695" t="str">
        <f>'Data Sheet'!$C$25</f>
        <v xml:space="preserve">KeySpan Gas East Corp./D/B/A National Grid </v>
      </c>
      <c r="L2" s="432"/>
      <c r="M2" s="432"/>
      <c r="N2" s="735" t="s">
        <v>3358</v>
      </c>
      <c r="O2" s="432"/>
      <c r="P2" s="432"/>
      <c r="Q2" s="771" t="s">
        <v>450</v>
      </c>
      <c r="R2" s="768"/>
      <c r="S2" s="778"/>
    </row>
    <row r="3" spans="1:19" ht="15" customHeight="1" thickBot="1">
      <c r="A3" s="738"/>
      <c r="B3" s="739"/>
      <c r="C3" s="739"/>
      <c r="D3" s="739"/>
      <c r="E3" s="739"/>
      <c r="F3" s="738" t="s">
        <v>3359</v>
      </c>
      <c r="G3" s="752"/>
      <c r="H3" s="841" t="str">
        <f>'Data Sheet'!$C$40</f>
        <v>September 30, 2014</v>
      </c>
      <c r="I3" s="760" t="str">
        <f>'Data Sheet'!$C$38</f>
        <v>December 31, 2013</v>
      </c>
      <c r="J3" s="432"/>
      <c r="K3" s="738"/>
      <c r="L3" s="739"/>
      <c r="M3" s="739"/>
      <c r="N3" s="738" t="s">
        <v>3359</v>
      </c>
      <c r="O3" s="739"/>
      <c r="P3" s="761"/>
      <c r="Q3" s="842" t="str">
        <f>'Data Sheet'!$C$40</f>
        <v>September 30, 2014</v>
      </c>
      <c r="R3" s="786" t="str">
        <f>'Data Sheet'!$C$38</f>
        <v>December 31, 2013</v>
      </c>
      <c r="S3" s="751"/>
    </row>
    <row r="4" spans="1:19" ht="15" customHeight="1" thickBot="1">
      <c r="A4" s="742" t="s">
        <v>1952</v>
      </c>
      <c r="B4" s="743"/>
      <c r="C4" s="743"/>
      <c r="D4" s="744"/>
      <c r="E4" s="744"/>
      <c r="F4" s="744"/>
      <c r="G4" s="744"/>
      <c r="H4" s="770"/>
      <c r="I4" s="751"/>
      <c r="J4" s="432"/>
      <c r="K4" s="742" t="s">
        <v>1953</v>
      </c>
      <c r="L4" s="743"/>
      <c r="M4" s="743"/>
      <c r="N4" s="744"/>
      <c r="O4" s="744"/>
      <c r="P4" s="744"/>
      <c r="Q4" s="744"/>
      <c r="R4" s="770"/>
      <c r="S4" s="751"/>
    </row>
    <row r="5" spans="1:19" ht="15.75">
      <c r="A5" s="787"/>
      <c r="B5" s="788"/>
      <c r="C5" s="788"/>
      <c r="D5" s="789"/>
      <c r="E5" s="789"/>
      <c r="F5" s="789"/>
      <c r="G5" s="789"/>
      <c r="H5" s="790"/>
      <c r="I5" s="791"/>
      <c r="J5" s="432"/>
      <c r="K5" s="787"/>
      <c r="L5" s="788"/>
      <c r="M5" s="788"/>
      <c r="N5" s="789"/>
      <c r="O5" s="789"/>
      <c r="P5" s="789"/>
      <c r="Q5" s="789"/>
      <c r="R5" s="790"/>
      <c r="S5" s="791"/>
    </row>
    <row r="6" spans="1:19">
      <c r="A6" s="843" t="s">
        <v>1954</v>
      </c>
      <c r="B6" s="844"/>
      <c r="C6" s="844"/>
      <c r="D6" s="844"/>
      <c r="E6" s="844"/>
      <c r="F6" s="844" t="s">
        <v>719</v>
      </c>
      <c r="G6" s="844"/>
      <c r="H6" s="844"/>
      <c r="I6" s="845"/>
      <c r="J6" s="432"/>
      <c r="K6" s="843" t="s">
        <v>720</v>
      </c>
      <c r="L6" s="844"/>
      <c r="M6" s="844"/>
      <c r="N6" s="844"/>
      <c r="O6" s="844" t="s">
        <v>721</v>
      </c>
      <c r="P6" s="844"/>
      <c r="Q6" s="844"/>
      <c r="R6" s="844"/>
      <c r="S6" s="845"/>
    </row>
    <row r="7" spans="1:19">
      <c r="A7" s="843" t="s">
        <v>722</v>
      </c>
      <c r="B7" s="844"/>
      <c r="C7" s="844"/>
      <c r="D7" s="844"/>
      <c r="E7" s="844"/>
      <c r="F7" s="844" t="s">
        <v>723</v>
      </c>
      <c r="G7" s="844"/>
      <c r="H7" s="844"/>
      <c r="I7" s="845"/>
      <c r="J7" s="432"/>
      <c r="K7" s="843" t="s">
        <v>724</v>
      </c>
      <c r="L7" s="844"/>
      <c r="M7" s="844"/>
      <c r="N7" s="844"/>
      <c r="O7" s="844" t="s">
        <v>725</v>
      </c>
      <c r="P7" s="844"/>
      <c r="Q7" s="844"/>
      <c r="R7" s="844"/>
      <c r="S7" s="845"/>
    </row>
    <row r="8" spans="1:19">
      <c r="A8" s="843" t="s">
        <v>2892</v>
      </c>
      <c r="B8" s="844"/>
      <c r="C8" s="844"/>
      <c r="D8" s="844"/>
      <c r="E8" s="844"/>
      <c r="F8" s="844" t="s">
        <v>2893</v>
      </c>
      <c r="G8" s="844"/>
      <c r="H8" s="844"/>
      <c r="I8" s="845"/>
      <c r="J8" s="432"/>
      <c r="K8" s="843" t="s">
        <v>2894</v>
      </c>
      <c r="L8" s="844"/>
      <c r="M8" s="844"/>
      <c r="N8" s="844"/>
      <c r="O8" s="844" t="s">
        <v>2895</v>
      </c>
      <c r="P8" s="844"/>
      <c r="Q8" s="844"/>
      <c r="R8" s="844"/>
      <c r="S8" s="845"/>
    </row>
    <row r="9" spans="1:19">
      <c r="A9" s="843" t="s">
        <v>2896</v>
      </c>
      <c r="B9" s="844"/>
      <c r="C9" s="844"/>
      <c r="D9" s="844"/>
      <c r="E9" s="844"/>
      <c r="F9" s="844" t="s">
        <v>2897</v>
      </c>
      <c r="G9" s="844"/>
      <c r="H9" s="844"/>
      <c r="I9" s="845"/>
      <c r="J9" s="432"/>
      <c r="K9" s="843" t="s">
        <v>2898</v>
      </c>
      <c r="L9" s="844"/>
      <c r="M9" s="844"/>
      <c r="N9" s="844"/>
      <c r="O9" s="844" t="s">
        <v>2899</v>
      </c>
      <c r="P9" s="844"/>
      <c r="Q9" s="844"/>
      <c r="R9" s="844"/>
      <c r="S9" s="845"/>
    </row>
    <row r="10" spans="1:19">
      <c r="A10" s="843" t="s">
        <v>2944</v>
      </c>
      <c r="B10" s="844"/>
      <c r="C10" s="844"/>
      <c r="D10" s="844"/>
      <c r="E10" s="844"/>
      <c r="F10" s="844" t="s">
        <v>2945</v>
      </c>
      <c r="G10" s="844"/>
      <c r="H10" s="844"/>
      <c r="I10" s="845"/>
      <c r="J10" s="432"/>
      <c r="K10" s="843" t="s">
        <v>2946</v>
      </c>
      <c r="L10" s="844"/>
      <c r="M10" s="844"/>
      <c r="N10" s="844"/>
      <c r="O10" s="844" t="s">
        <v>3107</v>
      </c>
      <c r="P10" s="844"/>
      <c r="Q10" s="844"/>
      <c r="R10" s="844"/>
      <c r="S10" s="845"/>
    </row>
    <row r="11" spans="1:19">
      <c r="A11" s="843" t="s">
        <v>3108</v>
      </c>
      <c r="B11" s="844"/>
      <c r="C11" s="844"/>
      <c r="D11" s="844"/>
      <c r="E11" s="844"/>
      <c r="F11" s="844" t="s">
        <v>3109</v>
      </c>
      <c r="G11" s="844"/>
      <c r="H11" s="844"/>
      <c r="I11" s="845"/>
      <c r="J11" s="432"/>
      <c r="K11" s="843" t="s">
        <v>3110</v>
      </c>
      <c r="L11" s="844"/>
      <c r="M11" s="844"/>
      <c r="N11" s="844"/>
      <c r="O11" s="844" t="s">
        <v>3111</v>
      </c>
      <c r="P11" s="844"/>
      <c r="Q11" s="844"/>
      <c r="R11" s="844"/>
      <c r="S11" s="845"/>
    </row>
    <row r="12" spans="1:19">
      <c r="A12" s="843" t="s">
        <v>3112</v>
      </c>
      <c r="B12" s="844"/>
      <c r="C12" s="844"/>
      <c r="D12" s="844"/>
      <c r="E12" s="844"/>
      <c r="F12" s="844" t="s">
        <v>3113</v>
      </c>
      <c r="G12" s="844"/>
      <c r="H12" s="844"/>
      <c r="I12" s="845"/>
      <c r="J12" s="432"/>
      <c r="K12" s="843" t="s">
        <v>3114</v>
      </c>
      <c r="L12" s="844"/>
      <c r="M12" s="844"/>
      <c r="N12" s="844"/>
      <c r="O12" s="844" t="s">
        <v>3115</v>
      </c>
      <c r="P12" s="844"/>
      <c r="Q12" s="844"/>
      <c r="R12" s="844"/>
      <c r="S12" s="845"/>
    </row>
    <row r="13" spans="1:19">
      <c r="A13" s="843" t="s">
        <v>3116</v>
      </c>
      <c r="B13" s="844"/>
      <c r="C13" s="844"/>
      <c r="D13" s="844"/>
      <c r="E13" s="844"/>
      <c r="F13" s="844" t="s">
        <v>3117</v>
      </c>
      <c r="G13" s="844"/>
      <c r="H13" s="844"/>
      <c r="I13" s="845"/>
      <c r="J13" s="432"/>
      <c r="K13" s="843" t="s">
        <v>3118</v>
      </c>
      <c r="L13" s="844"/>
      <c r="M13" s="844"/>
      <c r="N13" s="844"/>
      <c r="O13" s="844" t="s">
        <v>3119</v>
      </c>
      <c r="P13" s="844"/>
      <c r="Q13" s="844"/>
      <c r="R13" s="844"/>
      <c r="S13" s="845"/>
    </row>
    <row r="14" spans="1:19">
      <c r="A14" s="843" t="s">
        <v>3120</v>
      </c>
      <c r="B14" s="844"/>
      <c r="C14" s="844"/>
      <c r="D14" s="844"/>
      <c r="E14" s="844"/>
      <c r="F14" s="844" t="s">
        <v>3121</v>
      </c>
      <c r="G14" s="844"/>
      <c r="H14" s="844"/>
      <c r="I14" s="845"/>
      <c r="J14" s="432"/>
      <c r="K14" s="843" t="s">
        <v>2930</v>
      </c>
      <c r="L14" s="844"/>
      <c r="M14" s="844"/>
      <c r="N14" s="844"/>
      <c r="O14" s="844" t="s">
        <v>2931</v>
      </c>
      <c r="P14" s="844"/>
      <c r="Q14" s="844"/>
      <c r="R14" s="844"/>
      <c r="S14" s="845"/>
    </row>
    <row r="15" spans="1:19">
      <c r="A15" s="843" t="s">
        <v>2932</v>
      </c>
      <c r="B15" s="844"/>
      <c r="C15" s="844"/>
      <c r="D15" s="844"/>
      <c r="E15" s="844"/>
      <c r="F15" s="844" t="s">
        <v>2933</v>
      </c>
      <c r="G15" s="844"/>
      <c r="H15" s="844"/>
      <c r="I15" s="845"/>
      <c r="J15" s="432"/>
      <c r="K15" s="843" t="s">
        <v>2934</v>
      </c>
      <c r="L15" s="844"/>
      <c r="M15" s="844"/>
      <c r="N15" s="844"/>
      <c r="O15" s="844" t="s">
        <v>2935</v>
      </c>
      <c r="P15" s="844"/>
      <c r="Q15" s="844"/>
      <c r="R15" s="844"/>
      <c r="S15" s="845"/>
    </row>
    <row r="16" spans="1:19">
      <c r="A16" s="843" t="s">
        <v>2936</v>
      </c>
      <c r="B16" s="844"/>
      <c r="C16" s="844"/>
      <c r="D16" s="844"/>
      <c r="E16" s="844"/>
      <c r="F16" s="844" t="s">
        <v>4393</v>
      </c>
      <c r="G16" s="844"/>
      <c r="H16" s="844"/>
      <c r="I16" s="845"/>
      <c r="J16" s="432"/>
      <c r="K16" s="843" t="s">
        <v>4394</v>
      </c>
      <c r="L16" s="844"/>
      <c r="M16" s="844"/>
      <c r="N16" s="844"/>
      <c r="O16" s="844" t="s">
        <v>3115</v>
      </c>
      <c r="P16" s="844"/>
      <c r="Q16" s="844"/>
      <c r="R16" s="844"/>
      <c r="S16" s="845"/>
    </row>
    <row r="17" spans="1:19">
      <c r="A17" s="843" t="s">
        <v>4395</v>
      </c>
      <c r="B17" s="844"/>
      <c r="C17" s="844"/>
      <c r="D17" s="844"/>
      <c r="E17" s="844"/>
      <c r="F17" s="844" t="s">
        <v>4396</v>
      </c>
      <c r="G17" s="844"/>
      <c r="H17" s="844"/>
      <c r="I17" s="845"/>
      <c r="J17" s="432"/>
      <c r="K17" s="843" t="s">
        <v>4397</v>
      </c>
      <c r="L17" s="844"/>
      <c r="M17" s="844"/>
      <c r="N17" s="844"/>
      <c r="O17" s="844" t="s">
        <v>4398</v>
      </c>
      <c r="P17" s="844"/>
      <c r="Q17" s="844"/>
      <c r="R17" s="844"/>
      <c r="S17" s="845"/>
    </row>
    <row r="18" spans="1:19">
      <c r="A18" s="843" t="s">
        <v>4399</v>
      </c>
      <c r="B18" s="844"/>
      <c r="C18" s="844"/>
      <c r="D18" s="844"/>
      <c r="E18" s="844"/>
      <c r="F18" s="844" t="s">
        <v>2320</v>
      </c>
      <c r="G18" s="844"/>
      <c r="H18" s="844"/>
      <c r="I18" s="845"/>
      <c r="J18" s="432"/>
      <c r="K18" s="843" t="s">
        <v>2321</v>
      </c>
      <c r="L18" s="844"/>
      <c r="M18" s="844"/>
      <c r="N18" s="844"/>
      <c r="O18" s="844" t="s">
        <v>2322</v>
      </c>
      <c r="P18" s="844"/>
      <c r="Q18" s="844"/>
      <c r="R18" s="844"/>
      <c r="S18" s="845"/>
    </row>
    <row r="19" spans="1:19">
      <c r="A19" s="843" t="s">
        <v>2323</v>
      </c>
      <c r="B19" s="844"/>
      <c r="C19" s="844"/>
      <c r="D19" s="844"/>
      <c r="E19" s="844"/>
      <c r="F19" s="844" t="s">
        <v>2324</v>
      </c>
      <c r="G19" s="844"/>
      <c r="H19" s="844"/>
      <c r="I19" s="845"/>
      <c r="J19" s="432"/>
      <c r="K19" s="843"/>
      <c r="L19" s="844"/>
      <c r="M19" s="844"/>
      <c r="N19" s="844"/>
      <c r="O19" s="844"/>
      <c r="P19" s="844"/>
      <c r="Q19" s="844"/>
      <c r="R19" s="844"/>
      <c r="S19" s="845"/>
    </row>
    <row r="20" spans="1:19" ht="15.75" thickBot="1">
      <c r="A20" s="846"/>
      <c r="B20" s="847"/>
      <c r="C20" s="847"/>
      <c r="D20" s="847"/>
      <c r="E20" s="847"/>
      <c r="F20" s="847"/>
      <c r="G20" s="847"/>
      <c r="H20" s="847"/>
      <c r="I20" s="848"/>
      <c r="J20" s="432"/>
      <c r="K20" s="843"/>
      <c r="L20" s="844"/>
      <c r="M20" s="844"/>
      <c r="N20" s="844"/>
      <c r="O20" s="844"/>
      <c r="P20" s="844"/>
      <c r="Q20" s="844"/>
      <c r="R20" s="844"/>
      <c r="S20" s="845"/>
    </row>
    <row r="21" spans="1:19">
      <c r="A21" s="734"/>
      <c r="B21" s="432"/>
      <c r="C21" s="746"/>
      <c r="D21" s="764" t="s">
        <v>2325</v>
      </c>
      <c r="E21" s="778"/>
      <c r="F21" s="746"/>
      <c r="G21" s="764" t="s">
        <v>2326</v>
      </c>
      <c r="H21" s="764"/>
      <c r="I21" s="769"/>
      <c r="J21" s="432"/>
      <c r="K21" s="734"/>
      <c r="L21" s="747" t="s">
        <v>2327</v>
      </c>
      <c r="M21" s="747"/>
      <c r="N21" s="748"/>
      <c r="O21" s="777"/>
      <c r="P21" s="777"/>
      <c r="Q21" s="777"/>
      <c r="R21" s="777"/>
      <c r="S21" s="769"/>
    </row>
    <row r="22" spans="1:19">
      <c r="A22" s="771"/>
      <c r="B22" s="764" t="s">
        <v>2328</v>
      </c>
      <c r="C22" s="778"/>
      <c r="D22" s="849" t="s">
        <v>2329</v>
      </c>
      <c r="E22" s="778"/>
      <c r="F22" s="772" t="s">
        <v>2330</v>
      </c>
      <c r="G22" s="849" t="s">
        <v>2331</v>
      </c>
      <c r="H22" s="764"/>
      <c r="I22" s="771" t="s">
        <v>2172</v>
      </c>
      <c r="J22" s="432"/>
      <c r="K22" s="771" t="s">
        <v>2332</v>
      </c>
      <c r="L22" s="849" t="s">
        <v>2333</v>
      </c>
      <c r="M22" s="764"/>
      <c r="N22" s="850"/>
      <c r="O22" s="764" t="s">
        <v>2334</v>
      </c>
      <c r="P22" s="764"/>
      <c r="Q22" s="849"/>
      <c r="R22" s="764"/>
      <c r="S22" s="771"/>
    </row>
    <row r="23" spans="1:19" ht="15.75" thickBot="1">
      <c r="A23" s="771" t="s">
        <v>339</v>
      </c>
      <c r="B23" s="739"/>
      <c r="C23" s="761"/>
      <c r="D23" s="851" t="s">
        <v>2335</v>
      </c>
      <c r="E23" s="751"/>
      <c r="F23" s="772" t="s">
        <v>2336</v>
      </c>
      <c r="G23" s="851" t="s">
        <v>4543</v>
      </c>
      <c r="H23" s="744"/>
      <c r="I23" s="771" t="s">
        <v>1115</v>
      </c>
      <c r="J23" s="432"/>
      <c r="K23" s="771" t="s">
        <v>4544</v>
      </c>
      <c r="L23" s="851" t="s">
        <v>4545</v>
      </c>
      <c r="M23" s="744"/>
      <c r="N23" s="852"/>
      <c r="O23" s="780"/>
      <c r="P23" s="780"/>
      <c r="Q23" s="853"/>
      <c r="R23" s="752"/>
      <c r="S23" s="771" t="s">
        <v>339</v>
      </c>
    </row>
    <row r="24" spans="1:19">
      <c r="A24" s="771" t="s">
        <v>342</v>
      </c>
      <c r="B24" s="772" t="s">
        <v>4546</v>
      </c>
      <c r="C24" s="772" t="s">
        <v>4547</v>
      </c>
      <c r="D24" s="772" t="s">
        <v>4548</v>
      </c>
      <c r="E24" s="772" t="s">
        <v>4549</v>
      </c>
      <c r="F24" s="772" t="s">
        <v>4550</v>
      </c>
      <c r="G24" s="778" t="s">
        <v>4551</v>
      </c>
      <c r="H24" s="778" t="s">
        <v>4551</v>
      </c>
      <c r="I24" s="771" t="s">
        <v>4552</v>
      </c>
      <c r="J24" s="432"/>
      <c r="K24" s="771" t="s">
        <v>4553</v>
      </c>
      <c r="L24" s="772" t="s">
        <v>4554</v>
      </c>
      <c r="M24" s="772" t="s">
        <v>4555</v>
      </c>
      <c r="N24" s="772" t="s">
        <v>4556</v>
      </c>
      <c r="O24" s="772" t="s">
        <v>2728</v>
      </c>
      <c r="P24" s="772" t="s">
        <v>1428</v>
      </c>
      <c r="Q24" s="772" t="s">
        <v>2114</v>
      </c>
      <c r="R24" s="795" t="s">
        <v>2312</v>
      </c>
      <c r="S24" s="771" t="s">
        <v>342</v>
      </c>
    </row>
    <row r="25" spans="1:19">
      <c r="A25" s="737"/>
      <c r="B25" s="746"/>
      <c r="C25" s="772"/>
      <c r="D25" s="746"/>
      <c r="E25" s="772"/>
      <c r="F25" s="772"/>
      <c r="G25" s="778" t="s">
        <v>4557</v>
      </c>
      <c r="H25" s="778" t="s">
        <v>4558</v>
      </c>
      <c r="I25" s="737"/>
      <c r="J25" s="432"/>
      <c r="K25" s="737"/>
      <c r="L25" s="746"/>
      <c r="M25" s="772" t="s">
        <v>4559</v>
      </c>
      <c r="N25" s="746"/>
      <c r="O25" s="772" t="s">
        <v>4147</v>
      </c>
      <c r="P25" s="772" t="s">
        <v>4147</v>
      </c>
      <c r="Q25" s="746"/>
      <c r="R25" s="772" t="s">
        <v>4147</v>
      </c>
      <c r="S25" s="737"/>
    </row>
    <row r="26" spans="1:19" ht="15.75" thickBot="1">
      <c r="A26" s="760"/>
      <c r="B26" s="752" t="s">
        <v>2004</v>
      </c>
      <c r="C26" s="752" t="s">
        <v>2005</v>
      </c>
      <c r="D26" s="752" t="s">
        <v>2006</v>
      </c>
      <c r="E26" s="752" t="s">
        <v>2007</v>
      </c>
      <c r="F26" s="752" t="s">
        <v>959</v>
      </c>
      <c r="G26" s="751" t="s">
        <v>960</v>
      </c>
      <c r="H26" s="751" t="s">
        <v>961</v>
      </c>
      <c r="I26" s="751" t="s">
        <v>962</v>
      </c>
      <c r="J26" s="432"/>
      <c r="K26" s="750" t="s">
        <v>963</v>
      </c>
      <c r="L26" s="752" t="s">
        <v>964</v>
      </c>
      <c r="M26" s="752" t="s">
        <v>965</v>
      </c>
      <c r="N26" s="752" t="s">
        <v>966</v>
      </c>
      <c r="O26" s="752" t="s">
        <v>3034</v>
      </c>
      <c r="P26" s="752" t="s">
        <v>3035</v>
      </c>
      <c r="Q26" s="752" t="s">
        <v>3036</v>
      </c>
      <c r="R26" s="744" t="s">
        <v>3037</v>
      </c>
      <c r="S26" s="760"/>
    </row>
    <row r="27" spans="1:19">
      <c r="A27" s="737">
        <v>1</v>
      </c>
      <c r="B27" s="746"/>
      <c r="C27" s="746"/>
      <c r="D27" s="758"/>
      <c r="E27" s="801"/>
      <c r="F27" s="778"/>
      <c r="G27" s="801"/>
      <c r="H27" s="802"/>
      <c r="I27" s="828"/>
      <c r="J27" s="432"/>
      <c r="K27" s="737"/>
      <c r="L27" s="854"/>
      <c r="M27" s="854"/>
      <c r="N27" s="854">
        <f t="shared" ref="N27:N61" si="0">L27+M27</f>
        <v>0</v>
      </c>
      <c r="O27" s="829"/>
      <c r="P27" s="829"/>
      <c r="Q27" s="829"/>
      <c r="R27" s="830">
        <f t="shared" ref="R27:R61" si="1">SUM(O27:Q27)</f>
        <v>0</v>
      </c>
      <c r="S27" s="737">
        <v>1</v>
      </c>
    </row>
    <row r="28" spans="1:19">
      <c r="A28" s="737">
        <v>2</v>
      </c>
      <c r="B28" s="746"/>
      <c r="C28" s="746"/>
      <c r="D28" s="758"/>
      <c r="E28" s="801"/>
      <c r="F28" s="772"/>
      <c r="G28" s="801"/>
      <c r="H28" s="802"/>
      <c r="I28" s="828"/>
      <c r="J28" s="432"/>
      <c r="K28" s="737"/>
      <c r="L28" s="758"/>
      <c r="M28" s="758"/>
      <c r="N28" s="758">
        <f t="shared" si="0"/>
        <v>0</v>
      </c>
      <c r="O28" s="814"/>
      <c r="P28" s="814"/>
      <c r="Q28" s="814"/>
      <c r="R28" s="832">
        <f t="shared" si="1"/>
        <v>0</v>
      </c>
      <c r="S28" s="737">
        <v>2</v>
      </c>
    </row>
    <row r="29" spans="1:19">
      <c r="A29" s="737">
        <v>3</v>
      </c>
      <c r="B29" s="746"/>
      <c r="C29" s="746"/>
      <c r="D29" s="758"/>
      <c r="E29" s="801"/>
      <c r="F29" s="772"/>
      <c r="G29" s="801"/>
      <c r="H29" s="802"/>
      <c r="I29" s="828"/>
      <c r="J29" s="432"/>
      <c r="K29" s="737"/>
      <c r="L29" s="758"/>
      <c r="M29" s="758"/>
      <c r="N29" s="758">
        <f t="shared" si="0"/>
        <v>0</v>
      </c>
      <c r="O29" s="814"/>
      <c r="P29" s="814"/>
      <c r="Q29" s="814"/>
      <c r="R29" s="832">
        <f t="shared" si="1"/>
        <v>0</v>
      </c>
      <c r="S29" s="737">
        <v>3</v>
      </c>
    </row>
    <row r="30" spans="1:19">
      <c r="A30" s="737">
        <v>4</v>
      </c>
      <c r="B30" s="746"/>
      <c r="C30" s="746"/>
      <c r="D30" s="758"/>
      <c r="E30" s="801"/>
      <c r="F30" s="772"/>
      <c r="G30" s="801"/>
      <c r="H30" s="802"/>
      <c r="I30" s="828"/>
      <c r="J30" s="432"/>
      <c r="K30" s="737"/>
      <c r="L30" s="758"/>
      <c r="M30" s="758"/>
      <c r="N30" s="758">
        <f t="shared" si="0"/>
        <v>0</v>
      </c>
      <c r="O30" s="814"/>
      <c r="P30" s="814"/>
      <c r="Q30" s="814"/>
      <c r="R30" s="832">
        <f t="shared" si="1"/>
        <v>0</v>
      </c>
      <c r="S30" s="737">
        <v>4</v>
      </c>
    </row>
    <row r="31" spans="1:19">
      <c r="A31" s="737">
        <v>5</v>
      </c>
      <c r="B31" s="746"/>
      <c r="C31" s="746"/>
      <c r="D31" s="758"/>
      <c r="E31" s="801"/>
      <c r="F31" s="772"/>
      <c r="G31" s="801"/>
      <c r="H31" s="802"/>
      <c r="I31" s="828"/>
      <c r="J31" s="432"/>
      <c r="K31" s="737"/>
      <c r="L31" s="758"/>
      <c r="M31" s="758"/>
      <c r="N31" s="758">
        <f t="shared" si="0"/>
        <v>0</v>
      </c>
      <c r="O31" s="814"/>
      <c r="P31" s="814"/>
      <c r="Q31" s="814"/>
      <c r="R31" s="832">
        <f t="shared" si="1"/>
        <v>0</v>
      </c>
      <c r="S31" s="737">
        <v>5</v>
      </c>
    </row>
    <row r="32" spans="1:19">
      <c r="A32" s="757">
        <v>6</v>
      </c>
      <c r="B32" s="746"/>
      <c r="C32" s="746"/>
      <c r="D32" s="758"/>
      <c r="E32" s="801"/>
      <c r="F32" s="746"/>
      <c r="G32" s="801"/>
      <c r="H32" s="802"/>
      <c r="I32" s="828"/>
      <c r="J32" s="432"/>
      <c r="K32" s="757"/>
      <c r="L32" s="758"/>
      <c r="M32" s="758"/>
      <c r="N32" s="758">
        <f t="shared" si="0"/>
        <v>0</v>
      </c>
      <c r="O32" s="814"/>
      <c r="P32" s="814"/>
      <c r="Q32" s="814"/>
      <c r="R32" s="832">
        <f t="shared" si="1"/>
        <v>0</v>
      </c>
      <c r="S32" s="737">
        <v>6</v>
      </c>
    </row>
    <row r="33" spans="1:19">
      <c r="A33" s="757">
        <v>7</v>
      </c>
      <c r="B33" s="746"/>
      <c r="C33" s="746"/>
      <c r="D33" s="758"/>
      <c r="E33" s="801"/>
      <c r="F33" s="746"/>
      <c r="G33" s="801"/>
      <c r="H33" s="802"/>
      <c r="I33" s="828"/>
      <c r="J33" s="432"/>
      <c r="K33" s="757"/>
      <c r="L33" s="758"/>
      <c r="M33" s="758"/>
      <c r="N33" s="758">
        <f t="shared" si="0"/>
        <v>0</v>
      </c>
      <c r="O33" s="814"/>
      <c r="P33" s="814"/>
      <c r="Q33" s="814"/>
      <c r="R33" s="832">
        <f t="shared" si="1"/>
        <v>0</v>
      </c>
      <c r="S33" s="737">
        <v>7</v>
      </c>
    </row>
    <row r="34" spans="1:19">
      <c r="A34" s="757">
        <v>8</v>
      </c>
      <c r="B34" s="746"/>
      <c r="C34" s="746"/>
      <c r="D34" s="758"/>
      <c r="E34" s="801"/>
      <c r="F34" s="746"/>
      <c r="G34" s="801"/>
      <c r="H34" s="802"/>
      <c r="I34" s="828"/>
      <c r="J34" s="432"/>
      <c r="K34" s="757"/>
      <c r="L34" s="758"/>
      <c r="M34" s="758"/>
      <c r="N34" s="758">
        <f t="shared" si="0"/>
        <v>0</v>
      </c>
      <c r="O34" s="814"/>
      <c r="P34" s="814"/>
      <c r="Q34" s="814"/>
      <c r="R34" s="832">
        <f t="shared" si="1"/>
        <v>0</v>
      </c>
      <c r="S34" s="737">
        <v>8</v>
      </c>
    </row>
    <row r="35" spans="1:19">
      <c r="A35" s="757">
        <v>9</v>
      </c>
      <c r="B35" s="746"/>
      <c r="C35" s="746"/>
      <c r="D35" s="758"/>
      <c r="E35" s="801"/>
      <c r="F35" s="746"/>
      <c r="G35" s="801"/>
      <c r="H35" s="802"/>
      <c r="I35" s="828"/>
      <c r="J35" s="432"/>
      <c r="K35" s="757"/>
      <c r="L35" s="758"/>
      <c r="M35" s="758"/>
      <c r="N35" s="758">
        <f t="shared" si="0"/>
        <v>0</v>
      </c>
      <c r="O35" s="814"/>
      <c r="P35" s="814"/>
      <c r="Q35" s="814"/>
      <c r="R35" s="832">
        <f t="shared" si="1"/>
        <v>0</v>
      </c>
      <c r="S35" s="737">
        <v>9</v>
      </c>
    </row>
    <row r="36" spans="1:19">
      <c r="A36" s="757">
        <v>10</v>
      </c>
      <c r="B36" s="746"/>
      <c r="C36" s="746"/>
      <c r="D36" s="758"/>
      <c r="E36" s="801"/>
      <c r="F36" s="746"/>
      <c r="G36" s="801"/>
      <c r="H36" s="802"/>
      <c r="I36" s="828"/>
      <c r="J36" s="432"/>
      <c r="K36" s="757"/>
      <c r="L36" s="758"/>
      <c r="M36" s="758"/>
      <c r="N36" s="758">
        <f t="shared" si="0"/>
        <v>0</v>
      </c>
      <c r="O36" s="814"/>
      <c r="P36" s="814"/>
      <c r="Q36" s="814"/>
      <c r="R36" s="832">
        <f t="shared" si="1"/>
        <v>0</v>
      </c>
      <c r="S36" s="737">
        <v>10</v>
      </c>
    </row>
    <row r="37" spans="1:19">
      <c r="A37" s="757">
        <v>11</v>
      </c>
      <c r="B37" s="746"/>
      <c r="C37" s="746"/>
      <c r="D37" s="758"/>
      <c r="E37" s="801"/>
      <c r="F37" s="746"/>
      <c r="G37" s="801"/>
      <c r="H37" s="802"/>
      <c r="I37" s="828"/>
      <c r="J37" s="432"/>
      <c r="K37" s="757"/>
      <c r="L37" s="758"/>
      <c r="M37" s="92"/>
      <c r="N37" s="758">
        <f t="shared" si="0"/>
        <v>0</v>
      </c>
      <c r="O37" s="814"/>
      <c r="P37" s="814"/>
      <c r="Q37" s="814"/>
      <c r="R37" s="832">
        <f t="shared" si="1"/>
        <v>0</v>
      </c>
      <c r="S37" s="737">
        <v>11</v>
      </c>
    </row>
    <row r="38" spans="1:19">
      <c r="A38" s="757">
        <v>12</v>
      </c>
      <c r="B38" s="746"/>
      <c r="C38" s="746"/>
      <c r="D38" s="758"/>
      <c r="E38" s="801"/>
      <c r="F38" s="746"/>
      <c r="G38" s="801"/>
      <c r="H38" s="802"/>
      <c r="I38" s="828"/>
      <c r="J38" s="432"/>
      <c r="K38" s="757"/>
      <c r="L38" s="758"/>
      <c r="M38" s="758"/>
      <c r="N38" s="758">
        <f t="shared" si="0"/>
        <v>0</v>
      </c>
      <c r="O38" s="814"/>
      <c r="P38" s="814"/>
      <c r="Q38" s="814"/>
      <c r="R38" s="832">
        <f t="shared" si="1"/>
        <v>0</v>
      </c>
      <c r="S38" s="737">
        <v>12</v>
      </c>
    </row>
    <row r="39" spans="1:19">
      <c r="A39" s="757">
        <v>13</v>
      </c>
      <c r="B39" s="746"/>
      <c r="C39" s="746"/>
      <c r="D39" s="758"/>
      <c r="E39" s="801"/>
      <c r="F39" s="746"/>
      <c r="G39" s="801"/>
      <c r="H39" s="802"/>
      <c r="I39" s="828"/>
      <c r="J39" s="432"/>
      <c r="K39" s="757"/>
      <c r="L39" s="758"/>
      <c r="M39" s="758"/>
      <c r="N39" s="758">
        <f t="shared" si="0"/>
        <v>0</v>
      </c>
      <c r="O39" s="814"/>
      <c r="P39" s="814"/>
      <c r="Q39" s="814"/>
      <c r="R39" s="832">
        <f t="shared" si="1"/>
        <v>0</v>
      </c>
      <c r="S39" s="737">
        <v>13</v>
      </c>
    </row>
    <row r="40" spans="1:19">
      <c r="A40" s="757">
        <v>14</v>
      </c>
      <c r="B40" s="746"/>
      <c r="C40" s="746"/>
      <c r="D40" s="758"/>
      <c r="E40" s="801"/>
      <c r="F40" s="746"/>
      <c r="G40" s="801"/>
      <c r="H40" s="802"/>
      <c r="I40" s="828"/>
      <c r="J40" s="432"/>
      <c r="K40" s="757"/>
      <c r="L40" s="758"/>
      <c r="M40" s="758"/>
      <c r="N40" s="758">
        <f t="shared" si="0"/>
        <v>0</v>
      </c>
      <c r="O40" s="814"/>
      <c r="P40" s="814"/>
      <c r="Q40" s="814"/>
      <c r="R40" s="832">
        <f t="shared" si="1"/>
        <v>0</v>
      </c>
      <c r="S40" s="737">
        <v>14</v>
      </c>
    </row>
    <row r="41" spans="1:19">
      <c r="A41" s="757">
        <v>15</v>
      </c>
      <c r="B41" s="746"/>
      <c r="C41" s="746"/>
      <c r="D41" s="758"/>
      <c r="E41" s="801"/>
      <c r="F41" s="746"/>
      <c r="G41" s="801"/>
      <c r="H41" s="802"/>
      <c r="I41" s="828"/>
      <c r="J41" s="432"/>
      <c r="K41" s="757"/>
      <c r="L41" s="758"/>
      <c r="M41" s="758"/>
      <c r="N41" s="758">
        <f t="shared" si="0"/>
        <v>0</v>
      </c>
      <c r="O41" s="814"/>
      <c r="P41" s="814"/>
      <c r="Q41" s="814"/>
      <c r="R41" s="832">
        <f t="shared" si="1"/>
        <v>0</v>
      </c>
      <c r="S41" s="737">
        <v>15</v>
      </c>
    </row>
    <row r="42" spans="1:19">
      <c r="A42" s="757">
        <v>16</v>
      </c>
      <c r="B42" s="746"/>
      <c r="C42" s="746"/>
      <c r="D42" s="758"/>
      <c r="E42" s="801"/>
      <c r="F42" s="746"/>
      <c r="G42" s="801"/>
      <c r="H42" s="802"/>
      <c r="I42" s="828"/>
      <c r="J42" s="432"/>
      <c r="K42" s="757"/>
      <c r="L42" s="758"/>
      <c r="M42" s="758"/>
      <c r="N42" s="758">
        <f t="shared" si="0"/>
        <v>0</v>
      </c>
      <c r="O42" s="814"/>
      <c r="P42" s="814"/>
      <c r="Q42" s="814"/>
      <c r="R42" s="832">
        <f t="shared" si="1"/>
        <v>0</v>
      </c>
      <c r="S42" s="737">
        <v>16</v>
      </c>
    </row>
    <row r="43" spans="1:19">
      <c r="A43" s="737">
        <v>17</v>
      </c>
      <c r="B43" s="746"/>
      <c r="C43" s="746"/>
      <c r="D43" s="758"/>
      <c r="E43" s="801"/>
      <c r="F43" s="746"/>
      <c r="G43" s="801"/>
      <c r="H43" s="802"/>
      <c r="I43" s="828"/>
      <c r="J43" s="432"/>
      <c r="K43" s="737"/>
      <c r="L43" s="758"/>
      <c r="M43" s="758"/>
      <c r="N43" s="758">
        <f t="shared" si="0"/>
        <v>0</v>
      </c>
      <c r="O43" s="814"/>
      <c r="P43" s="814"/>
      <c r="Q43" s="814"/>
      <c r="R43" s="832">
        <f t="shared" si="1"/>
        <v>0</v>
      </c>
      <c r="S43" s="737">
        <v>17</v>
      </c>
    </row>
    <row r="44" spans="1:19">
      <c r="A44" s="737">
        <v>18</v>
      </c>
      <c r="B44" s="746"/>
      <c r="C44" s="746"/>
      <c r="D44" s="758"/>
      <c r="E44" s="801"/>
      <c r="F44" s="746"/>
      <c r="G44" s="801"/>
      <c r="H44" s="802"/>
      <c r="I44" s="828"/>
      <c r="J44" s="432"/>
      <c r="K44" s="737"/>
      <c r="L44" s="758"/>
      <c r="M44" s="758"/>
      <c r="N44" s="758">
        <f t="shared" si="0"/>
        <v>0</v>
      </c>
      <c r="O44" s="814"/>
      <c r="P44" s="814"/>
      <c r="Q44" s="814"/>
      <c r="R44" s="832">
        <f t="shared" si="1"/>
        <v>0</v>
      </c>
      <c r="S44" s="737">
        <v>18</v>
      </c>
    </row>
    <row r="45" spans="1:19">
      <c r="A45" s="737">
        <v>19</v>
      </c>
      <c r="B45" s="746"/>
      <c r="C45" s="746"/>
      <c r="D45" s="758"/>
      <c r="E45" s="801"/>
      <c r="F45" s="746"/>
      <c r="G45" s="801"/>
      <c r="H45" s="802"/>
      <c r="I45" s="828"/>
      <c r="J45" s="432"/>
      <c r="K45" s="737"/>
      <c r="L45" s="758"/>
      <c r="M45" s="758"/>
      <c r="N45" s="758">
        <f t="shared" si="0"/>
        <v>0</v>
      </c>
      <c r="O45" s="814"/>
      <c r="P45" s="814"/>
      <c r="Q45" s="814"/>
      <c r="R45" s="832">
        <f t="shared" si="1"/>
        <v>0</v>
      </c>
      <c r="S45" s="737">
        <v>19</v>
      </c>
    </row>
    <row r="46" spans="1:19">
      <c r="A46" s="737">
        <v>20</v>
      </c>
      <c r="B46" s="746"/>
      <c r="C46" s="746"/>
      <c r="D46" s="758"/>
      <c r="E46" s="801"/>
      <c r="F46" s="746"/>
      <c r="G46" s="801"/>
      <c r="H46" s="802"/>
      <c r="I46" s="828"/>
      <c r="J46" s="432"/>
      <c r="K46" s="737"/>
      <c r="L46" s="758"/>
      <c r="M46" s="758"/>
      <c r="N46" s="758">
        <f t="shared" si="0"/>
        <v>0</v>
      </c>
      <c r="O46" s="814"/>
      <c r="P46" s="814"/>
      <c r="Q46" s="814"/>
      <c r="R46" s="832">
        <f t="shared" si="1"/>
        <v>0</v>
      </c>
      <c r="S46" s="737">
        <v>20</v>
      </c>
    </row>
    <row r="47" spans="1:19">
      <c r="A47" s="737">
        <v>21</v>
      </c>
      <c r="B47" s="746"/>
      <c r="C47" s="746"/>
      <c r="D47" s="758"/>
      <c r="E47" s="801"/>
      <c r="F47" s="746"/>
      <c r="G47" s="801"/>
      <c r="H47" s="802"/>
      <c r="I47" s="828"/>
      <c r="J47" s="432"/>
      <c r="K47" s="737"/>
      <c r="L47" s="758"/>
      <c r="M47" s="758"/>
      <c r="N47" s="758">
        <f t="shared" si="0"/>
        <v>0</v>
      </c>
      <c r="O47" s="814"/>
      <c r="P47" s="814"/>
      <c r="Q47" s="814"/>
      <c r="R47" s="832">
        <f t="shared" si="1"/>
        <v>0</v>
      </c>
      <c r="S47" s="737">
        <v>21</v>
      </c>
    </row>
    <row r="48" spans="1:19">
      <c r="A48" s="737">
        <v>22</v>
      </c>
      <c r="B48" s="746"/>
      <c r="C48" s="746"/>
      <c r="D48" s="758"/>
      <c r="E48" s="801"/>
      <c r="F48" s="746"/>
      <c r="G48" s="801"/>
      <c r="H48" s="802"/>
      <c r="I48" s="828"/>
      <c r="J48" s="432"/>
      <c r="K48" s="737"/>
      <c r="L48" s="758"/>
      <c r="M48" s="758"/>
      <c r="N48" s="758">
        <f t="shared" si="0"/>
        <v>0</v>
      </c>
      <c r="O48" s="814"/>
      <c r="P48" s="814"/>
      <c r="Q48" s="814"/>
      <c r="R48" s="832">
        <f t="shared" si="1"/>
        <v>0</v>
      </c>
      <c r="S48" s="737">
        <v>22</v>
      </c>
    </row>
    <row r="49" spans="1:19">
      <c r="A49" s="737">
        <v>23</v>
      </c>
      <c r="B49" s="746"/>
      <c r="C49" s="746"/>
      <c r="D49" s="758"/>
      <c r="E49" s="801"/>
      <c r="F49" s="746"/>
      <c r="G49" s="801"/>
      <c r="H49" s="802"/>
      <c r="I49" s="828"/>
      <c r="J49" s="432"/>
      <c r="K49" s="737"/>
      <c r="L49" s="758"/>
      <c r="M49" s="758"/>
      <c r="N49" s="758">
        <f t="shared" si="0"/>
        <v>0</v>
      </c>
      <c r="O49" s="814"/>
      <c r="P49" s="814"/>
      <c r="Q49" s="814"/>
      <c r="R49" s="832">
        <f t="shared" si="1"/>
        <v>0</v>
      </c>
      <c r="S49" s="737">
        <v>23</v>
      </c>
    </row>
    <row r="50" spans="1:19">
      <c r="A50" s="737">
        <v>24</v>
      </c>
      <c r="B50" s="746"/>
      <c r="C50" s="746"/>
      <c r="D50" s="758"/>
      <c r="E50" s="801"/>
      <c r="F50" s="746"/>
      <c r="G50" s="801"/>
      <c r="H50" s="802"/>
      <c r="I50" s="828"/>
      <c r="J50" s="432"/>
      <c r="K50" s="737"/>
      <c r="L50" s="758"/>
      <c r="M50" s="758"/>
      <c r="N50" s="758">
        <f t="shared" si="0"/>
        <v>0</v>
      </c>
      <c r="O50" s="814"/>
      <c r="P50" s="814"/>
      <c r="Q50" s="814"/>
      <c r="R50" s="832">
        <f t="shared" si="1"/>
        <v>0</v>
      </c>
      <c r="S50" s="737">
        <v>24</v>
      </c>
    </row>
    <row r="51" spans="1:19">
      <c r="A51" s="737">
        <v>25</v>
      </c>
      <c r="B51" s="746"/>
      <c r="C51" s="746"/>
      <c r="D51" s="758"/>
      <c r="E51" s="801"/>
      <c r="F51" s="746"/>
      <c r="G51" s="801"/>
      <c r="H51" s="802"/>
      <c r="I51" s="828"/>
      <c r="J51" s="432"/>
      <c r="K51" s="737"/>
      <c r="L51" s="758"/>
      <c r="M51" s="758"/>
      <c r="N51" s="758">
        <f t="shared" si="0"/>
        <v>0</v>
      </c>
      <c r="O51" s="814"/>
      <c r="P51" s="814"/>
      <c r="Q51" s="814"/>
      <c r="R51" s="832">
        <f t="shared" si="1"/>
        <v>0</v>
      </c>
      <c r="S51" s="737">
        <v>25</v>
      </c>
    </row>
    <row r="52" spans="1:19">
      <c r="A52" s="737">
        <v>26</v>
      </c>
      <c r="B52" s="746"/>
      <c r="C52" s="746"/>
      <c r="D52" s="758"/>
      <c r="E52" s="801"/>
      <c r="F52" s="746"/>
      <c r="G52" s="801"/>
      <c r="H52" s="802"/>
      <c r="I52" s="828"/>
      <c r="J52" s="432"/>
      <c r="K52" s="737"/>
      <c r="L52" s="758"/>
      <c r="M52" s="758"/>
      <c r="N52" s="758">
        <f t="shared" si="0"/>
        <v>0</v>
      </c>
      <c r="O52" s="814"/>
      <c r="P52" s="814"/>
      <c r="Q52" s="814"/>
      <c r="R52" s="832">
        <f t="shared" si="1"/>
        <v>0</v>
      </c>
      <c r="S52" s="737">
        <v>26</v>
      </c>
    </row>
    <row r="53" spans="1:19">
      <c r="A53" s="737">
        <v>27</v>
      </c>
      <c r="B53" s="746"/>
      <c r="C53" s="746"/>
      <c r="D53" s="758"/>
      <c r="E53" s="801"/>
      <c r="F53" s="746"/>
      <c r="G53" s="801"/>
      <c r="H53" s="802"/>
      <c r="I53" s="828"/>
      <c r="J53" s="432"/>
      <c r="K53" s="737"/>
      <c r="L53" s="758"/>
      <c r="M53" s="758"/>
      <c r="N53" s="758">
        <f t="shared" si="0"/>
        <v>0</v>
      </c>
      <c r="O53" s="814"/>
      <c r="P53" s="814"/>
      <c r="Q53" s="814"/>
      <c r="R53" s="832">
        <f t="shared" si="1"/>
        <v>0</v>
      </c>
      <c r="S53" s="737">
        <v>27</v>
      </c>
    </row>
    <row r="54" spans="1:19">
      <c r="A54" s="737">
        <v>28</v>
      </c>
      <c r="B54" s="746"/>
      <c r="C54" s="746"/>
      <c r="D54" s="758"/>
      <c r="E54" s="801"/>
      <c r="F54" s="746"/>
      <c r="G54" s="801"/>
      <c r="H54" s="802"/>
      <c r="I54" s="828"/>
      <c r="J54" s="432"/>
      <c r="K54" s="737"/>
      <c r="L54" s="758"/>
      <c r="M54" s="758"/>
      <c r="N54" s="758">
        <f t="shared" si="0"/>
        <v>0</v>
      </c>
      <c r="O54" s="814"/>
      <c r="P54" s="814"/>
      <c r="Q54" s="814"/>
      <c r="R54" s="832">
        <f t="shared" si="1"/>
        <v>0</v>
      </c>
      <c r="S54" s="737">
        <v>28</v>
      </c>
    </row>
    <row r="55" spans="1:19">
      <c r="A55" s="737">
        <v>29</v>
      </c>
      <c r="B55" s="746"/>
      <c r="C55" s="746"/>
      <c r="D55" s="758"/>
      <c r="E55" s="801"/>
      <c r="F55" s="746"/>
      <c r="G55" s="801"/>
      <c r="H55" s="802"/>
      <c r="I55" s="828"/>
      <c r="J55" s="432"/>
      <c r="K55" s="737"/>
      <c r="L55" s="758"/>
      <c r="M55" s="758"/>
      <c r="N55" s="758">
        <f t="shared" si="0"/>
        <v>0</v>
      </c>
      <c r="O55" s="814"/>
      <c r="P55" s="814"/>
      <c r="Q55" s="814"/>
      <c r="R55" s="832">
        <f t="shared" si="1"/>
        <v>0</v>
      </c>
      <c r="S55" s="737">
        <v>29</v>
      </c>
    </row>
    <row r="56" spans="1:19">
      <c r="A56" s="737">
        <v>30</v>
      </c>
      <c r="B56" s="746"/>
      <c r="C56" s="746"/>
      <c r="D56" s="758"/>
      <c r="E56" s="801"/>
      <c r="F56" s="746"/>
      <c r="G56" s="801"/>
      <c r="H56" s="802"/>
      <c r="I56" s="828"/>
      <c r="J56" s="432"/>
      <c r="K56" s="737"/>
      <c r="L56" s="758"/>
      <c r="M56" s="758"/>
      <c r="N56" s="758">
        <f t="shared" si="0"/>
        <v>0</v>
      </c>
      <c r="O56" s="814"/>
      <c r="P56" s="814"/>
      <c r="Q56" s="814"/>
      <c r="R56" s="832">
        <f t="shared" si="1"/>
        <v>0</v>
      </c>
      <c r="S56" s="737">
        <v>30</v>
      </c>
    </row>
    <row r="57" spans="1:19">
      <c r="A57" s="737">
        <v>31</v>
      </c>
      <c r="B57" s="746"/>
      <c r="C57" s="746"/>
      <c r="D57" s="758"/>
      <c r="E57" s="801"/>
      <c r="F57" s="746"/>
      <c r="G57" s="801"/>
      <c r="H57" s="802"/>
      <c r="I57" s="828"/>
      <c r="J57" s="432"/>
      <c r="K57" s="737"/>
      <c r="L57" s="758"/>
      <c r="M57" s="758"/>
      <c r="N57" s="758">
        <f t="shared" si="0"/>
        <v>0</v>
      </c>
      <c r="O57" s="814"/>
      <c r="P57" s="814"/>
      <c r="Q57" s="814"/>
      <c r="R57" s="832">
        <f t="shared" si="1"/>
        <v>0</v>
      </c>
      <c r="S57" s="737">
        <v>31</v>
      </c>
    </row>
    <row r="58" spans="1:19">
      <c r="A58" s="737">
        <v>32</v>
      </c>
      <c r="B58" s="746"/>
      <c r="C58" s="746"/>
      <c r="D58" s="758"/>
      <c r="E58" s="801"/>
      <c r="F58" s="746"/>
      <c r="G58" s="801"/>
      <c r="H58" s="802"/>
      <c r="I58" s="828"/>
      <c r="J58" s="432"/>
      <c r="K58" s="737"/>
      <c r="L58" s="758"/>
      <c r="M58" s="758"/>
      <c r="N58" s="758">
        <f t="shared" si="0"/>
        <v>0</v>
      </c>
      <c r="O58" s="814"/>
      <c r="P58" s="814"/>
      <c r="Q58" s="814"/>
      <c r="R58" s="832">
        <f t="shared" si="1"/>
        <v>0</v>
      </c>
      <c r="S58" s="737">
        <v>32</v>
      </c>
    </row>
    <row r="59" spans="1:19">
      <c r="A59" s="737">
        <v>33</v>
      </c>
      <c r="B59" s="746"/>
      <c r="C59" s="746"/>
      <c r="D59" s="758"/>
      <c r="E59" s="801"/>
      <c r="F59" s="746"/>
      <c r="G59" s="801"/>
      <c r="H59" s="802"/>
      <c r="I59" s="828"/>
      <c r="J59" s="432"/>
      <c r="K59" s="737"/>
      <c r="L59" s="758"/>
      <c r="M59" s="758"/>
      <c r="N59" s="758">
        <f t="shared" si="0"/>
        <v>0</v>
      </c>
      <c r="O59" s="814"/>
      <c r="P59" s="814"/>
      <c r="Q59" s="814"/>
      <c r="R59" s="832">
        <f t="shared" si="1"/>
        <v>0</v>
      </c>
      <c r="S59" s="737">
        <v>33</v>
      </c>
    </row>
    <row r="60" spans="1:19">
      <c r="A60" s="737">
        <v>34</v>
      </c>
      <c r="B60" s="746"/>
      <c r="C60" s="746"/>
      <c r="D60" s="758"/>
      <c r="E60" s="801"/>
      <c r="F60" s="746"/>
      <c r="G60" s="801"/>
      <c r="H60" s="802"/>
      <c r="I60" s="828"/>
      <c r="J60" s="432"/>
      <c r="K60" s="737"/>
      <c r="L60" s="758"/>
      <c r="M60" s="758"/>
      <c r="N60" s="758">
        <f t="shared" si="0"/>
        <v>0</v>
      </c>
      <c r="O60" s="814"/>
      <c r="P60" s="814"/>
      <c r="Q60" s="814"/>
      <c r="R60" s="832">
        <f t="shared" si="1"/>
        <v>0</v>
      </c>
      <c r="S60" s="737">
        <v>34</v>
      </c>
    </row>
    <row r="61" spans="1:19" ht="15.75" thickBot="1">
      <c r="A61" s="760">
        <v>35</v>
      </c>
      <c r="B61" s="761"/>
      <c r="C61" s="761"/>
      <c r="D61" s="775"/>
      <c r="E61" s="823"/>
      <c r="F61" s="761"/>
      <c r="G61" s="823"/>
      <c r="H61" s="824"/>
      <c r="I61" s="835"/>
      <c r="J61" s="432"/>
      <c r="K61" s="737"/>
      <c r="L61" s="758"/>
      <c r="M61" s="758"/>
      <c r="N61" s="758">
        <f t="shared" si="0"/>
        <v>0</v>
      </c>
      <c r="O61" s="814"/>
      <c r="P61" s="814"/>
      <c r="Q61" s="814"/>
      <c r="R61" s="832">
        <f t="shared" si="1"/>
        <v>0</v>
      </c>
      <c r="S61" s="737">
        <v>35</v>
      </c>
    </row>
    <row r="62" spans="1:19" ht="15.75" thickBot="1">
      <c r="A62" s="760">
        <v>36</v>
      </c>
      <c r="B62" s="739"/>
      <c r="C62" s="739"/>
      <c r="D62" s="739"/>
      <c r="E62" s="739"/>
      <c r="F62" s="752" t="s">
        <v>2312</v>
      </c>
      <c r="G62" s="823">
        <f>SUM(G27:G61)</f>
        <v>0</v>
      </c>
      <c r="H62" s="823">
        <f>SUM(H27:H61)</f>
        <v>0</v>
      </c>
      <c r="I62" s="775">
        <f>SUM(I27:I61)</f>
        <v>0</v>
      </c>
      <c r="J62" s="432"/>
      <c r="K62" s="855"/>
      <c r="L62" s="856">
        <f t="shared" ref="L62:R62" si="2">SUM(L27:L61)</f>
        <v>0</v>
      </c>
      <c r="M62" s="856">
        <f t="shared" si="2"/>
        <v>0</v>
      </c>
      <c r="N62" s="856">
        <f t="shared" si="2"/>
        <v>0</v>
      </c>
      <c r="O62" s="856">
        <f t="shared" si="2"/>
        <v>0</v>
      </c>
      <c r="P62" s="856">
        <f t="shared" si="2"/>
        <v>0</v>
      </c>
      <c r="Q62" s="856">
        <f t="shared" si="2"/>
        <v>0</v>
      </c>
      <c r="R62" s="856">
        <f t="shared" si="2"/>
        <v>0</v>
      </c>
      <c r="S62" s="855">
        <v>36</v>
      </c>
    </row>
    <row r="63" spans="1:19">
      <c r="A63" s="762"/>
      <c r="B63" s="762"/>
      <c r="C63" s="762"/>
      <c r="D63" s="762"/>
      <c r="E63" s="762"/>
      <c r="F63" s="857"/>
      <c r="G63" s="776"/>
      <c r="H63" s="776"/>
      <c r="I63" s="776"/>
      <c r="J63" s="432"/>
      <c r="K63" s="762"/>
      <c r="L63" s="838"/>
      <c r="M63" s="838"/>
      <c r="N63" s="838"/>
      <c r="O63" s="838"/>
      <c r="P63" s="838"/>
      <c r="Q63" s="838"/>
      <c r="R63" s="838"/>
      <c r="S63" s="762"/>
    </row>
    <row r="64" spans="1:19" ht="15.75">
      <c r="A64" s="763" t="s">
        <v>2994</v>
      </c>
      <c r="B64" s="432"/>
      <c r="C64" s="432"/>
      <c r="D64" s="432"/>
      <c r="E64" s="432"/>
      <c r="F64" s="432"/>
      <c r="G64" s="432"/>
      <c r="H64" s="432"/>
      <c r="I64" s="432"/>
      <c r="J64" s="432"/>
      <c r="K64" s="763" t="s">
        <v>2994</v>
      </c>
      <c r="L64" s="432"/>
      <c r="M64" s="432"/>
      <c r="N64" s="432"/>
      <c r="O64" s="764"/>
    </row>
    <row r="65" spans="1:19">
      <c r="A65" s="764" t="s">
        <v>4560</v>
      </c>
      <c r="B65" s="764"/>
      <c r="C65" s="764"/>
      <c r="D65" s="764"/>
      <c r="E65" s="764"/>
      <c r="F65" s="764"/>
      <c r="G65" s="764"/>
      <c r="H65" s="764"/>
      <c r="I65" s="764"/>
      <c r="J65" s="432"/>
      <c r="K65" s="764" t="s">
        <v>4561</v>
      </c>
      <c r="L65" s="764"/>
      <c r="M65" s="764"/>
      <c r="N65" s="764"/>
      <c r="O65" s="764"/>
      <c r="P65" s="764"/>
      <c r="Q65" s="764"/>
      <c r="R65" s="764"/>
      <c r="S65" s="764"/>
    </row>
    <row r="67" spans="1:19" ht="15.75">
      <c r="A67" s="788" t="s">
        <v>3175</v>
      </c>
      <c r="B67" s="764"/>
      <c r="C67" s="764"/>
      <c r="D67" s="764"/>
      <c r="E67" s="764"/>
      <c r="F67" s="764"/>
      <c r="G67" s="764"/>
      <c r="H67" s="764"/>
      <c r="I67" s="764"/>
    </row>
    <row r="69" spans="1:19" ht="16.5" thickBot="1">
      <c r="A69" s="809" t="str">
        <f>'Data Sheet'!$C$25</f>
        <v xml:space="preserve">KeySpan Gas East Corp./D/B/A National Grid </v>
      </c>
      <c r="B69" s="739"/>
      <c r="C69" s="739"/>
      <c r="D69" s="739"/>
      <c r="E69" s="739"/>
      <c r="F69" s="739"/>
      <c r="G69" s="858" t="str">
        <f>'Data Sheet'!$C$40</f>
        <v>September 30, 2014</v>
      </c>
      <c r="H69" s="432" t="str">
        <f>'Data Sheet'!$C$38</f>
        <v>December 31, 2013</v>
      </c>
      <c r="I69" s="744"/>
      <c r="J69" s="432"/>
      <c r="K69" s="809" t="str">
        <f>'Data Sheet'!$C$25</f>
        <v xml:space="preserve">KeySpan Gas East Corp./D/B/A National Grid </v>
      </c>
      <c r="L69" s="739"/>
      <c r="M69" s="739"/>
      <c r="N69" s="739"/>
      <c r="O69" s="739"/>
      <c r="P69" s="739"/>
      <c r="Q69" s="858" t="str">
        <f>'Data Sheet'!$C$40</f>
        <v>September 30, 2014</v>
      </c>
      <c r="R69" s="432" t="str">
        <f>'Data Sheet'!$C$38</f>
        <v>December 31, 2013</v>
      </c>
      <c r="S69" s="744"/>
    </row>
    <row r="70" spans="1:19" ht="16.5" thickBot="1">
      <c r="A70" s="811" t="s">
        <v>1953</v>
      </c>
      <c r="B70" s="743"/>
      <c r="C70" s="743"/>
      <c r="D70" s="744"/>
      <c r="E70" s="744"/>
      <c r="F70" s="744"/>
      <c r="G70" s="770"/>
      <c r="H70" s="770"/>
      <c r="I70" s="751"/>
      <c r="J70" s="432"/>
      <c r="K70" s="811" t="s">
        <v>1953</v>
      </c>
      <c r="L70" s="743"/>
      <c r="M70" s="743"/>
      <c r="N70" s="744"/>
      <c r="O70" s="744"/>
      <c r="P70" s="744"/>
      <c r="Q70" s="770"/>
      <c r="R70" s="770"/>
      <c r="S70" s="751"/>
    </row>
    <row r="71" spans="1:19">
      <c r="A71" s="734"/>
      <c r="B71" s="432"/>
      <c r="C71" s="746"/>
      <c r="D71" s="764" t="s">
        <v>2325</v>
      </c>
      <c r="E71" s="778"/>
      <c r="F71" s="746"/>
      <c r="G71" s="764" t="s">
        <v>2326</v>
      </c>
      <c r="H71" s="764"/>
      <c r="I71" s="769"/>
      <c r="J71" s="432"/>
      <c r="K71" s="734"/>
      <c r="L71" s="747" t="s">
        <v>2327</v>
      </c>
      <c r="M71" s="747"/>
      <c r="N71" s="748"/>
      <c r="O71" s="777"/>
      <c r="P71" s="777"/>
      <c r="Q71" s="777"/>
      <c r="R71" s="777"/>
      <c r="S71" s="769"/>
    </row>
    <row r="72" spans="1:19">
      <c r="A72" s="771"/>
      <c r="B72" s="764" t="s">
        <v>2328</v>
      </c>
      <c r="C72" s="778"/>
      <c r="D72" s="849" t="s">
        <v>2329</v>
      </c>
      <c r="E72" s="778"/>
      <c r="F72" s="772" t="s">
        <v>2330</v>
      </c>
      <c r="G72" s="849" t="s">
        <v>2331</v>
      </c>
      <c r="H72" s="764"/>
      <c r="I72" s="771" t="s">
        <v>2172</v>
      </c>
      <c r="J72" s="432"/>
      <c r="K72" s="771" t="s">
        <v>2332</v>
      </c>
      <c r="L72" s="849" t="s">
        <v>2333</v>
      </c>
      <c r="M72" s="764"/>
      <c r="N72" s="850"/>
      <c r="O72" s="764" t="s">
        <v>2334</v>
      </c>
      <c r="P72" s="764"/>
      <c r="Q72" s="849"/>
      <c r="R72" s="764"/>
      <c r="S72" s="771"/>
    </row>
    <row r="73" spans="1:19" ht="15.75" thickBot="1">
      <c r="A73" s="771" t="s">
        <v>339</v>
      </c>
      <c r="B73" s="739"/>
      <c r="C73" s="761"/>
      <c r="D73" s="851" t="s">
        <v>2335</v>
      </c>
      <c r="E73" s="751"/>
      <c r="F73" s="772" t="s">
        <v>2336</v>
      </c>
      <c r="G73" s="851" t="s">
        <v>4543</v>
      </c>
      <c r="H73" s="744"/>
      <c r="I73" s="771" t="s">
        <v>1115</v>
      </c>
      <c r="J73" s="432"/>
      <c r="K73" s="771" t="s">
        <v>4544</v>
      </c>
      <c r="L73" s="851" t="s">
        <v>4545</v>
      </c>
      <c r="M73" s="744"/>
      <c r="N73" s="852"/>
      <c r="O73" s="780"/>
      <c r="P73" s="780"/>
      <c r="Q73" s="853"/>
      <c r="R73" s="752"/>
      <c r="S73" s="771" t="s">
        <v>339</v>
      </c>
    </row>
    <row r="74" spans="1:19">
      <c r="A74" s="771" t="s">
        <v>342</v>
      </c>
      <c r="B74" s="772" t="s">
        <v>4546</v>
      </c>
      <c r="C74" s="772" t="s">
        <v>4547</v>
      </c>
      <c r="D74" s="772" t="s">
        <v>4548</v>
      </c>
      <c r="E74" s="772" t="s">
        <v>4549</v>
      </c>
      <c r="F74" s="772" t="s">
        <v>4550</v>
      </c>
      <c r="G74" s="778" t="s">
        <v>4551</v>
      </c>
      <c r="H74" s="778" t="s">
        <v>4551</v>
      </c>
      <c r="I74" s="771" t="s">
        <v>4552</v>
      </c>
      <c r="J74" s="432"/>
      <c r="K74" s="771" t="s">
        <v>4553</v>
      </c>
      <c r="L74" s="772" t="s">
        <v>4554</v>
      </c>
      <c r="M74" s="772" t="s">
        <v>4555</v>
      </c>
      <c r="N74" s="772" t="s">
        <v>4556</v>
      </c>
      <c r="O74" s="772" t="s">
        <v>2728</v>
      </c>
      <c r="P74" s="772" t="s">
        <v>1428</v>
      </c>
      <c r="Q74" s="772" t="s">
        <v>2114</v>
      </c>
      <c r="R74" s="795" t="s">
        <v>2312</v>
      </c>
      <c r="S74" s="771" t="s">
        <v>342</v>
      </c>
    </row>
    <row r="75" spans="1:19">
      <c r="A75" s="737"/>
      <c r="B75" s="746"/>
      <c r="C75" s="772"/>
      <c r="D75" s="746"/>
      <c r="E75" s="772"/>
      <c r="F75" s="772"/>
      <c r="G75" s="778" t="s">
        <v>4557</v>
      </c>
      <c r="H75" s="778" t="s">
        <v>4558</v>
      </c>
      <c r="I75" s="737"/>
      <c r="J75" s="432"/>
      <c r="K75" s="737"/>
      <c r="L75" s="746"/>
      <c r="M75" s="772" t="s">
        <v>4559</v>
      </c>
      <c r="N75" s="746"/>
      <c r="O75" s="772" t="s">
        <v>4147</v>
      </c>
      <c r="P75" s="772" t="s">
        <v>4147</v>
      </c>
      <c r="Q75" s="746"/>
      <c r="R75" s="772" t="s">
        <v>4147</v>
      </c>
      <c r="S75" s="737"/>
    </row>
    <row r="76" spans="1:19" ht="15.75" thickBot="1">
      <c r="A76" s="760"/>
      <c r="B76" s="752" t="s">
        <v>2004</v>
      </c>
      <c r="C76" s="752" t="s">
        <v>2005</v>
      </c>
      <c r="D76" s="752" t="s">
        <v>2006</v>
      </c>
      <c r="E76" s="752" t="s">
        <v>2007</v>
      </c>
      <c r="F76" s="752" t="s">
        <v>959</v>
      </c>
      <c r="G76" s="751" t="s">
        <v>960</v>
      </c>
      <c r="H76" s="751" t="s">
        <v>961</v>
      </c>
      <c r="I76" s="751" t="s">
        <v>962</v>
      </c>
      <c r="J76" s="432"/>
      <c r="K76" s="750" t="s">
        <v>963</v>
      </c>
      <c r="L76" s="752" t="s">
        <v>964</v>
      </c>
      <c r="M76" s="752" t="s">
        <v>965</v>
      </c>
      <c r="N76" s="752" t="s">
        <v>966</v>
      </c>
      <c r="O76" s="752" t="s">
        <v>3034</v>
      </c>
      <c r="P76" s="752" t="s">
        <v>3035</v>
      </c>
      <c r="Q76" s="752" t="s">
        <v>3036</v>
      </c>
      <c r="R76" s="744" t="s">
        <v>3037</v>
      </c>
      <c r="S76" s="760"/>
    </row>
    <row r="77" spans="1:19">
      <c r="A77" s="737">
        <v>1</v>
      </c>
      <c r="B77" s="791" t="s">
        <v>3420</v>
      </c>
      <c r="C77" s="746"/>
      <c r="D77" s="758"/>
      <c r="E77" s="801"/>
      <c r="F77" s="778"/>
      <c r="G77" s="801"/>
      <c r="H77" s="827"/>
      <c r="I77" s="828"/>
      <c r="J77" s="432"/>
      <c r="K77" s="737"/>
      <c r="L77" s="758"/>
      <c r="M77" s="758"/>
      <c r="N77" s="758">
        <f t="shared" ref="N77:N128" si="3">L77+M77</f>
        <v>0</v>
      </c>
      <c r="O77" s="801"/>
      <c r="P77" s="801"/>
      <c r="Q77" s="801"/>
      <c r="R77" s="802">
        <f t="shared" ref="R77:R128" si="4">SUM(O77:Q77)</f>
        <v>0</v>
      </c>
      <c r="S77" s="737">
        <v>1</v>
      </c>
    </row>
    <row r="78" spans="1:19">
      <c r="A78" s="737">
        <v>2</v>
      </c>
      <c r="B78" s="746"/>
      <c r="C78" s="746"/>
      <c r="D78" s="758"/>
      <c r="E78" s="801"/>
      <c r="F78" s="772"/>
      <c r="G78" s="801"/>
      <c r="H78" s="831"/>
      <c r="I78" s="828"/>
      <c r="J78" s="432"/>
      <c r="K78" s="737"/>
      <c r="L78" s="758"/>
      <c r="M78" s="758"/>
      <c r="N78" s="758">
        <f t="shared" si="3"/>
        <v>0</v>
      </c>
      <c r="O78" s="801"/>
      <c r="P78" s="801"/>
      <c r="Q78" s="801"/>
      <c r="R78" s="802">
        <f t="shared" si="4"/>
        <v>0</v>
      </c>
      <c r="S78" s="737">
        <v>2</v>
      </c>
    </row>
    <row r="79" spans="1:19">
      <c r="A79" s="737">
        <v>3</v>
      </c>
      <c r="B79" s="746"/>
      <c r="C79" s="746"/>
      <c r="D79" s="758"/>
      <c r="E79" s="801"/>
      <c r="F79" s="772"/>
      <c r="G79" s="801"/>
      <c r="H79" s="831"/>
      <c r="I79" s="828"/>
      <c r="J79" s="432"/>
      <c r="K79" s="737"/>
      <c r="L79" s="758"/>
      <c r="M79" s="758"/>
      <c r="N79" s="758">
        <f t="shared" si="3"/>
        <v>0</v>
      </c>
      <c r="O79" s="801"/>
      <c r="P79" s="801"/>
      <c r="Q79" s="801"/>
      <c r="R79" s="802">
        <f t="shared" si="4"/>
        <v>0</v>
      </c>
      <c r="S79" s="737">
        <v>3</v>
      </c>
    </row>
    <row r="80" spans="1:19">
      <c r="A80" s="737">
        <v>4</v>
      </c>
      <c r="B80" s="746"/>
      <c r="C80" s="746"/>
      <c r="D80" s="758"/>
      <c r="E80" s="801"/>
      <c r="F80" s="772"/>
      <c r="G80" s="801"/>
      <c r="H80" s="831"/>
      <c r="I80" s="828"/>
      <c r="J80" s="432"/>
      <c r="K80" s="737"/>
      <c r="L80" s="758"/>
      <c r="M80" s="758"/>
      <c r="N80" s="758">
        <f t="shared" si="3"/>
        <v>0</v>
      </c>
      <c r="O80" s="801"/>
      <c r="P80" s="801"/>
      <c r="Q80" s="801"/>
      <c r="R80" s="802">
        <f t="shared" si="4"/>
        <v>0</v>
      </c>
      <c r="S80" s="737">
        <v>4</v>
      </c>
    </row>
    <row r="81" spans="1:19">
      <c r="A81" s="737">
        <v>5</v>
      </c>
      <c r="B81" s="746"/>
      <c r="C81" s="746"/>
      <c r="D81" s="758"/>
      <c r="E81" s="801"/>
      <c r="F81" s="772"/>
      <c r="G81" s="801"/>
      <c r="H81" s="831"/>
      <c r="I81" s="828"/>
      <c r="J81" s="432"/>
      <c r="K81" s="737"/>
      <c r="L81" s="758"/>
      <c r="M81" s="758"/>
      <c r="N81" s="758">
        <f t="shared" si="3"/>
        <v>0</v>
      </c>
      <c r="O81" s="801"/>
      <c r="P81" s="801"/>
      <c r="Q81" s="801"/>
      <c r="R81" s="802">
        <f t="shared" si="4"/>
        <v>0</v>
      </c>
      <c r="S81" s="737">
        <v>5</v>
      </c>
    </row>
    <row r="82" spans="1:19">
      <c r="A82" s="757">
        <v>6</v>
      </c>
      <c r="B82" s="746"/>
      <c r="C82" s="746"/>
      <c r="D82" s="758"/>
      <c r="E82" s="801"/>
      <c r="F82" s="746"/>
      <c r="G82" s="801"/>
      <c r="H82" s="833"/>
      <c r="I82" s="828"/>
      <c r="J82" s="432"/>
      <c r="K82" s="757"/>
      <c r="L82" s="758"/>
      <c r="M82" s="758"/>
      <c r="N82" s="758">
        <f t="shared" si="3"/>
        <v>0</v>
      </c>
      <c r="O82" s="801"/>
      <c r="P82" s="801"/>
      <c r="Q82" s="801"/>
      <c r="R82" s="802">
        <f t="shared" si="4"/>
        <v>0</v>
      </c>
      <c r="S82" s="737">
        <v>6</v>
      </c>
    </row>
    <row r="83" spans="1:19">
      <c r="A83" s="757">
        <v>7</v>
      </c>
      <c r="B83" s="746"/>
      <c r="C83" s="746"/>
      <c r="D83" s="758"/>
      <c r="E83" s="801"/>
      <c r="F83" s="746"/>
      <c r="G83" s="801"/>
      <c r="H83" s="833"/>
      <c r="I83" s="828"/>
      <c r="J83" s="432"/>
      <c r="K83" s="757"/>
      <c r="L83" s="758"/>
      <c r="M83" s="758"/>
      <c r="N83" s="758">
        <f t="shared" si="3"/>
        <v>0</v>
      </c>
      <c r="O83" s="801"/>
      <c r="P83" s="801"/>
      <c r="Q83" s="801"/>
      <c r="R83" s="802">
        <f t="shared" si="4"/>
        <v>0</v>
      </c>
      <c r="S83" s="737">
        <v>7</v>
      </c>
    </row>
    <row r="84" spans="1:19">
      <c r="A84" s="757">
        <v>8</v>
      </c>
      <c r="B84" s="746"/>
      <c r="C84" s="746"/>
      <c r="D84" s="758"/>
      <c r="E84" s="801"/>
      <c r="F84" s="746"/>
      <c r="G84" s="801"/>
      <c r="H84" s="833"/>
      <c r="I84" s="828"/>
      <c r="J84" s="432"/>
      <c r="K84" s="757"/>
      <c r="L84" s="758"/>
      <c r="M84" s="758"/>
      <c r="N84" s="758">
        <f t="shared" si="3"/>
        <v>0</v>
      </c>
      <c r="O84" s="801"/>
      <c r="P84" s="801"/>
      <c r="Q84" s="801"/>
      <c r="R84" s="802">
        <f t="shared" si="4"/>
        <v>0</v>
      </c>
      <c r="S84" s="737">
        <v>8</v>
      </c>
    </row>
    <row r="85" spans="1:19">
      <c r="A85" s="757">
        <v>9</v>
      </c>
      <c r="B85" s="746"/>
      <c r="C85" s="746"/>
      <c r="D85" s="758"/>
      <c r="E85" s="801"/>
      <c r="F85" s="746"/>
      <c r="G85" s="801"/>
      <c r="H85" s="833"/>
      <c r="I85" s="828"/>
      <c r="J85" s="432"/>
      <c r="K85" s="757"/>
      <c r="L85" s="758"/>
      <c r="M85" s="758"/>
      <c r="N85" s="758">
        <f t="shared" si="3"/>
        <v>0</v>
      </c>
      <c r="O85" s="801"/>
      <c r="P85" s="801"/>
      <c r="Q85" s="801"/>
      <c r="R85" s="802">
        <f t="shared" si="4"/>
        <v>0</v>
      </c>
      <c r="S85" s="737">
        <v>9</v>
      </c>
    </row>
    <row r="86" spans="1:19">
      <c r="A86" s="757">
        <v>10</v>
      </c>
      <c r="B86" s="746"/>
      <c r="C86" s="746"/>
      <c r="D86" s="758"/>
      <c r="E86" s="801"/>
      <c r="F86" s="746"/>
      <c r="G86" s="801"/>
      <c r="H86" s="833"/>
      <c r="I86" s="828"/>
      <c r="J86" s="432"/>
      <c r="K86" s="757"/>
      <c r="L86" s="758"/>
      <c r="M86" s="758"/>
      <c r="N86" s="758">
        <f t="shared" si="3"/>
        <v>0</v>
      </c>
      <c r="O86" s="801"/>
      <c r="P86" s="801"/>
      <c r="Q86" s="801"/>
      <c r="R86" s="802">
        <f t="shared" si="4"/>
        <v>0</v>
      </c>
      <c r="S86" s="737">
        <v>10</v>
      </c>
    </row>
    <row r="87" spans="1:19">
      <c r="A87" s="757">
        <v>11</v>
      </c>
      <c r="B87" s="746"/>
      <c r="C87" s="746"/>
      <c r="D87" s="758"/>
      <c r="E87" s="801"/>
      <c r="F87" s="746"/>
      <c r="G87" s="801"/>
      <c r="H87" s="833"/>
      <c r="I87" s="828"/>
      <c r="J87" s="432"/>
      <c r="K87" s="757"/>
      <c r="L87" s="758"/>
      <c r="M87" s="758"/>
      <c r="N87" s="758">
        <f t="shared" si="3"/>
        <v>0</v>
      </c>
      <c r="O87" s="801"/>
      <c r="P87" s="801"/>
      <c r="Q87" s="801"/>
      <c r="R87" s="802">
        <f t="shared" si="4"/>
        <v>0</v>
      </c>
      <c r="S87" s="737">
        <v>11</v>
      </c>
    </row>
    <row r="88" spans="1:19">
      <c r="A88" s="757">
        <v>12</v>
      </c>
      <c r="B88" s="746"/>
      <c r="C88" s="746"/>
      <c r="D88" s="758"/>
      <c r="E88" s="801"/>
      <c r="F88" s="746"/>
      <c r="G88" s="801"/>
      <c r="H88" s="833"/>
      <c r="I88" s="828"/>
      <c r="J88" s="432"/>
      <c r="K88" s="757"/>
      <c r="L88" s="758"/>
      <c r="M88" s="758"/>
      <c r="N88" s="758">
        <f t="shared" si="3"/>
        <v>0</v>
      </c>
      <c r="O88" s="801"/>
      <c r="P88" s="801"/>
      <c r="Q88" s="801"/>
      <c r="R88" s="802">
        <f t="shared" si="4"/>
        <v>0</v>
      </c>
      <c r="S88" s="737">
        <v>12</v>
      </c>
    </row>
    <row r="89" spans="1:19">
      <c r="A89" s="757">
        <v>13</v>
      </c>
      <c r="B89" s="746"/>
      <c r="C89" s="746"/>
      <c r="D89" s="758"/>
      <c r="E89" s="801"/>
      <c r="F89" s="746"/>
      <c r="G89" s="801"/>
      <c r="H89" s="833"/>
      <c r="I89" s="828"/>
      <c r="J89" s="432"/>
      <c r="K89" s="757"/>
      <c r="L89" s="758"/>
      <c r="M89" s="758"/>
      <c r="N89" s="758">
        <f t="shared" si="3"/>
        <v>0</v>
      </c>
      <c r="O89" s="801"/>
      <c r="P89" s="801"/>
      <c r="Q89" s="801"/>
      <c r="R89" s="802">
        <f t="shared" si="4"/>
        <v>0</v>
      </c>
      <c r="S89" s="737">
        <v>13</v>
      </c>
    </row>
    <row r="90" spans="1:19">
      <c r="A90" s="757">
        <v>14</v>
      </c>
      <c r="B90" s="746"/>
      <c r="C90" s="746"/>
      <c r="D90" s="758"/>
      <c r="E90" s="801"/>
      <c r="F90" s="746"/>
      <c r="G90" s="801"/>
      <c r="H90" s="833"/>
      <c r="I90" s="828"/>
      <c r="J90" s="432"/>
      <c r="K90" s="757"/>
      <c r="L90" s="758"/>
      <c r="M90" s="758"/>
      <c r="N90" s="758">
        <f t="shared" si="3"/>
        <v>0</v>
      </c>
      <c r="O90" s="801"/>
      <c r="P90" s="801"/>
      <c r="Q90" s="801"/>
      <c r="R90" s="802">
        <f t="shared" si="4"/>
        <v>0</v>
      </c>
      <c r="S90" s="737">
        <v>14</v>
      </c>
    </row>
    <row r="91" spans="1:19">
      <c r="A91" s="757">
        <v>15</v>
      </c>
      <c r="B91" s="746"/>
      <c r="C91" s="746"/>
      <c r="D91" s="758"/>
      <c r="E91" s="801"/>
      <c r="F91" s="746"/>
      <c r="G91" s="801"/>
      <c r="H91" s="833"/>
      <c r="I91" s="828"/>
      <c r="J91" s="432"/>
      <c r="K91" s="757"/>
      <c r="L91" s="758"/>
      <c r="M91" s="758"/>
      <c r="N91" s="758">
        <f t="shared" si="3"/>
        <v>0</v>
      </c>
      <c r="O91" s="801"/>
      <c r="P91" s="801"/>
      <c r="Q91" s="801"/>
      <c r="R91" s="802">
        <f t="shared" si="4"/>
        <v>0</v>
      </c>
      <c r="S91" s="737">
        <v>15</v>
      </c>
    </row>
    <row r="92" spans="1:19">
      <c r="A92" s="757">
        <v>16</v>
      </c>
      <c r="B92" s="746"/>
      <c r="C92" s="746"/>
      <c r="D92" s="758"/>
      <c r="E92" s="801"/>
      <c r="F92" s="746"/>
      <c r="G92" s="801"/>
      <c r="H92" s="833"/>
      <c r="I92" s="828"/>
      <c r="J92" s="432"/>
      <c r="K92" s="757"/>
      <c r="L92" s="758"/>
      <c r="M92" s="758"/>
      <c r="N92" s="758">
        <f t="shared" si="3"/>
        <v>0</v>
      </c>
      <c r="O92" s="801"/>
      <c r="P92" s="801"/>
      <c r="Q92" s="801"/>
      <c r="R92" s="802">
        <f t="shared" si="4"/>
        <v>0</v>
      </c>
      <c r="S92" s="737">
        <v>16</v>
      </c>
    </row>
    <row r="93" spans="1:19">
      <c r="A93" s="737">
        <v>17</v>
      </c>
      <c r="B93" s="746"/>
      <c r="C93" s="746"/>
      <c r="D93" s="758"/>
      <c r="E93" s="801"/>
      <c r="F93" s="746"/>
      <c r="G93" s="801"/>
      <c r="H93" s="833"/>
      <c r="I93" s="828"/>
      <c r="J93" s="432"/>
      <c r="K93" s="737"/>
      <c r="L93" s="758"/>
      <c r="M93" s="758"/>
      <c r="N93" s="758">
        <f t="shared" si="3"/>
        <v>0</v>
      </c>
      <c r="O93" s="801"/>
      <c r="P93" s="801"/>
      <c r="Q93" s="801"/>
      <c r="R93" s="802">
        <f t="shared" si="4"/>
        <v>0</v>
      </c>
      <c r="S93" s="737">
        <v>17</v>
      </c>
    </row>
    <row r="94" spans="1:19">
      <c r="A94" s="737">
        <v>18</v>
      </c>
      <c r="B94" s="746"/>
      <c r="C94" s="746"/>
      <c r="D94" s="758"/>
      <c r="E94" s="801"/>
      <c r="F94" s="746"/>
      <c r="G94" s="801"/>
      <c r="H94" s="833"/>
      <c r="I94" s="828"/>
      <c r="J94" s="432"/>
      <c r="K94" s="737"/>
      <c r="L94" s="758"/>
      <c r="M94" s="758"/>
      <c r="N94" s="758">
        <f t="shared" si="3"/>
        <v>0</v>
      </c>
      <c r="O94" s="801"/>
      <c r="P94" s="801"/>
      <c r="Q94" s="801"/>
      <c r="R94" s="802">
        <f t="shared" si="4"/>
        <v>0</v>
      </c>
      <c r="S94" s="737">
        <v>18</v>
      </c>
    </row>
    <row r="95" spans="1:19">
      <c r="A95" s="737">
        <v>19</v>
      </c>
      <c r="B95" s="746"/>
      <c r="C95" s="746"/>
      <c r="D95" s="758"/>
      <c r="E95" s="801"/>
      <c r="F95" s="746"/>
      <c r="G95" s="801"/>
      <c r="H95" s="833"/>
      <c r="I95" s="828"/>
      <c r="J95" s="432"/>
      <c r="K95" s="737"/>
      <c r="L95" s="758"/>
      <c r="M95" s="758"/>
      <c r="N95" s="758">
        <f t="shared" si="3"/>
        <v>0</v>
      </c>
      <c r="O95" s="801"/>
      <c r="P95" s="801"/>
      <c r="Q95" s="801"/>
      <c r="R95" s="802">
        <f t="shared" si="4"/>
        <v>0</v>
      </c>
      <c r="S95" s="737">
        <v>19</v>
      </c>
    </row>
    <row r="96" spans="1:19">
      <c r="A96" s="737">
        <v>20</v>
      </c>
      <c r="B96" s="746"/>
      <c r="C96" s="746"/>
      <c r="D96" s="758"/>
      <c r="E96" s="801"/>
      <c r="F96" s="746"/>
      <c r="G96" s="801"/>
      <c r="H96" s="833"/>
      <c r="I96" s="828"/>
      <c r="J96" s="432"/>
      <c r="K96" s="737"/>
      <c r="L96" s="758"/>
      <c r="M96" s="758"/>
      <c r="N96" s="758">
        <f t="shared" si="3"/>
        <v>0</v>
      </c>
      <c r="O96" s="801"/>
      <c r="P96" s="801"/>
      <c r="Q96" s="801"/>
      <c r="R96" s="802">
        <f t="shared" si="4"/>
        <v>0</v>
      </c>
      <c r="S96" s="737">
        <v>20</v>
      </c>
    </row>
    <row r="97" spans="1:19">
      <c r="A97" s="737">
        <v>21</v>
      </c>
      <c r="B97" s="746"/>
      <c r="C97" s="746"/>
      <c r="D97" s="758"/>
      <c r="E97" s="801"/>
      <c r="F97" s="746"/>
      <c r="G97" s="801"/>
      <c r="H97" s="833"/>
      <c r="I97" s="828"/>
      <c r="J97" s="432"/>
      <c r="K97" s="737"/>
      <c r="L97" s="758"/>
      <c r="M97" s="758"/>
      <c r="N97" s="758">
        <f t="shared" si="3"/>
        <v>0</v>
      </c>
      <c r="O97" s="801"/>
      <c r="P97" s="801"/>
      <c r="Q97" s="801"/>
      <c r="R97" s="802">
        <f t="shared" si="4"/>
        <v>0</v>
      </c>
      <c r="S97" s="737">
        <v>21</v>
      </c>
    </row>
    <row r="98" spans="1:19">
      <c r="A98" s="737">
        <v>22</v>
      </c>
      <c r="B98" s="746"/>
      <c r="C98" s="746"/>
      <c r="D98" s="758"/>
      <c r="E98" s="801"/>
      <c r="F98" s="746"/>
      <c r="G98" s="801"/>
      <c r="H98" s="833"/>
      <c r="I98" s="828"/>
      <c r="J98" s="432"/>
      <c r="K98" s="737"/>
      <c r="L98" s="758"/>
      <c r="M98" s="758"/>
      <c r="N98" s="758">
        <f t="shared" si="3"/>
        <v>0</v>
      </c>
      <c r="O98" s="801"/>
      <c r="P98" s="801"/>
      <c r="Q98" s="801"/>
      <c r="R98" s="802">
        <f t="shared" si="4"/>
        <v>0</v>
      </c>
      <c r="S98" s="737">
        <v>22</v>
      </c>
    </row>
    <row r="99" spans="1:19">
      <c r="A99" s="737">
        <v>23</v>
      </c>
      <c r="B99" s="746"/>
      <c r="C99" s="746"/>
      <c r="D99" s="758"/>
      <c r="E99" s="801"/>
      <c r="F99" s="746"/>
      <c r="G99" s="801"/>
      <c r="H99" s="833"/>
      <c r="I99" s="828"/>
      <c r="J99" s="432"/>
      <c r="K99" s="737"/>
      <c r="L99" s="758"/>
      <c r="M99" s="758"/>
      <c r="N99" s="758">
        <f t="shared" si="3"/>
        <v>0</v>
      </c>
      <c r="O99" s="801"/>
      <c r="P99" s="801"/>
      <c r="Q99" s="801"/>
      <c r="R99" s="802">
        <f t="shared" si="4"/>
        <v>0</v>
      </c>
      <c r="S99" s="737">
        <v>23</v>
      </c>
    </row>
    <row r="100" spans="1:19">
      <c r="A100" s="737">
        <v>24</v>
      </c>
      <c r="B100" s="746"/>
      <c r="C100" s="746"/>
      <c r="D100" s="758"/>
      <c r="E100" s="801"/>
      <c r="F100" s="746"/>
      <c r="G100" s="801"/>
      <c r="H100" s="833"/>
      <c r="I100" s="828"/>
      <c r="J100" s="432"/>
      <c r="K100" s="737"/>
      <c r="L100" s="758"/>
      <c r="M100" s="758"/>
      <c r="N100" s="758">
        <f t="shared" si="3"/>
        <v>0</v>
      </c>
      <c r="O100" s="801"/>
      <c r="P100" s="801"/>
      <c r="Q100" s="801"/>
      <c r="R100" s="802">
        <f t="shared" si="4"/>
        <v>0</v>
      </c>
      <c r="S100" s="737">
        <v>24</v>
      </c>
    </row>
    <row r="101" spans="1:19">
      <c r="A101" s="737">
        <v>25</v>
      </c>
      <c r="B101" s="746"/>
      <c r="C101" s="746"/>
      <c r="D101" s="758"/>
      <c r="E101" s="801"/>
      <c r="F101" s="746"/>
      <c r="G101" s="801"/>
      <c r="H101" s="833"/>
      <c r="I101" s="828"/>
      <c r="J101" s="432"/>
      <c r="K101" s="737"/>
      <c r="L101" s="758"/>
      <c r="M101" s="758"/>
      <c r="N101" s="758">
        <f t="shared" si="3"/>
        <v>0</v>
      </c>
      <c r="O101" s="801"/>
      <c r="P101" s="801"/>
      <c r="Q101" s="801"/>
      <c r="R101" s="802">
        <f t="shared" si="4"/>
        <v>0</v>
      </c>
      <c r="S101" s="737">
        <v>25</v>
      </c>
    </row>
    <row r="102" spans="1:19">
      <c r="A102" s="737">
        <v>26</v>
      </c>
      <c r="B102" s="746"/>
      <c r="C102" s="746"/>
      <c r="D102" s="758"/>
      <c r="E102" s="801"/>
      <c r="F102" s="746"/>
      <c r="G102" s="801"/>
      <c r="H102" s="833"/>
      <c r="I102" s="828"/>
      <c r="J102" s="432"/>
      <c r="K102" s="737"/>
      <c r="L102" s="758"/>
      <c r="M102" s="758"/>
      <c r="N102" s="758">
        <f t="shared" si="3"/>
        <v>0</v>
      </c>
      <c r="O102" s="801"/>
      <c r="P102" s="801"/>
      <c r="Q102" s="801"/>
      <c r="R102" s="802">
        <f t="shared" si="4"/>
        <v>0</v>
      </c>
      <c r="S102" s="737">
        <v>26</v>
      </c>
    </row>
    <row r="103" spans="1:19">
      <c r="A103" s="737">
        <v>27</v>
      </c>
      <c r="B103" s="746"/>
      <c r="C103" s="746"/>
      <c r="D103" s="758"/>
      <c r="E103" s="801"/>
      <c r="F103" s="746"/>
      <c r="G103" s="801"/>
      <c r="H103" s="833"/>
      <c r="I103" s="828"/>
      <c r="J103" s="432"/>
      <c r="K103" s="737"/>
      <c r="L103" s="758"/>
      <c r="M103" s="758"/>
      <c r="N103" s="758">
        <f t="shared" si="3"/>
        <v>0</v>
      </c>
      <c r="O103" s="801"/>
      <c r="P103" s="801"/>
      <c r="Q103" s="801"/>
      <c r="R103" s="802">
        <f t="shared" si="4"/>
        <v>0</v>
      </c>
      <c r="S103" s="737">
        <v>27</v>
      </c>
    </row>
    <row r="104" spans="1:19">
      <c r="A104" s="737">
        <v>28</v>
      </c>
      <c r="B104" s="746"/>
      <c r="C104" s="746"/>
      <c r="D104" s="758"/>
      <c r="E104" s="801"/>
      <c r="F104" s="746"/>
      <c r="G104" s="801"/>
      <c r="H104" s="833"/>
      <c r="I104" s="828"/>
      <c r="J104" s="432"/>
      <c r="K104" s="737"/>
      <c r="L104" s="758"/>
      <c r="M104" s="758"/>
      <c r="N104" s="758">
        <f t="shared" si="3"/>
        <v>0</v>
      </c>
      <c r="O104" s="801"/>
      <c r="P104" s="801"/>
      <c r="Q104" s="801"/>
      <c r="R104" s="802">
        <f t="shared" si="4"/>
        <v>0</v>
      </c>
      <c r="S104" s="737">
        <v>28</v>
      </c>
    </row>
    <row r="105" spans="1:19">
      <c r="A105" s="737">
        <v>29</v>
      </c>
      <c r="B105" s="746"/>
      <c r="C105" s="746"/>
      <c r="D105" s="758"/>
      <c r="E105" s="801"/>
      <c r="F105" s="746"/>
      <c r="G105" s="801"/>
      <c r="H105" s="833"/>
      <c r="I105" s="828"/>
      <c r="J105" s="432"/>
      <c r="K105" s="737"/>
      <c r="L105" s="758"/>
      <c r="M105" s="758"/>
      <c r="N105" s="758">
        <f t="shared" si="3"/>
        <v>0</v>
      </c>
      <c r="O105" s="801"/>
      <c r="P105" s="801"/>
      <c r="Q105" s="801"/>
      <c r="R105" s="802">
        <f t="shared" si="4"/>
        <v>0</v>
      </c>
      <c r="S105" s="737">
        <v>29</v>
      </c>
    </row>
    <row r="106" spans="1:19">
      <c r="A106" s="737">
        <v>30</v>
      </c>
      <c r="B106" s="746"/>
      <c r="C106" s="746"/>
      <c r="D106" s="758"/>
      <c r="E106" s="801"/>
      <c r="F106" s="746"/>
      <c r="G106" s="801"/>
      <c r="H106" s="833"/>
      <c r="I106" s="828"/>
      <c r="J106" s="432"/>
      <c r="K106" s="737"/>
      <c r="L106" s="758"/>
      <c r="M106" s="758"/>
      <c r="N106" s="758">
        <f t="shared" si="3"/>
        <v>0</v>
      </c>
      <c r="O106" s="801"/>
      <c r="P106" s="801"/>
      <c r="Q106" s="801"/>
      <c r="R106" s="802">
        <f t="shared" si="4"/>
        <v>0</v>
      </c>
      <c r="S106" s="737">
        <v>30</v>
      </c>
    </row>
    <row r="107" spans="1:19">
      <c r="A107" s="737">
        <v>31</v>
      </c>
      <c r="B107" s="746"/>
      <c r="C107" s="746"/>
      <c r="D107" s="758"/>
      <c r="E107" s="801"/>
      <c r="F107" s="746"/>
      <c r="G107" s="801"/>
      <c r="H107" s="833"/>
      <c r="I107" s="828"/>
      <c r="J107" s="432"/>
      <c r="K107" s="737"/>
      <c r="L107" s="758"/>
      <c r="M107" s="758"/>
      <c r="N107" s="758">
        <f t="shared" si="3"/>
        <v>0</v>
      </c>
      <c r="O107" s="801"/>
      <c r="P107" s="801"/>
      <c r="Q107" s="801"/>
      <c r="R107" s="802">
        <f t="shared" si="4"/>
        <v>0</v>
      </c>
      <c r="S107" s="737">
        <v>31</v>
      </c>
    </row>
    <row r="108" spans="1:19">
      <c r="A108" s="737">
        <v>32</v>
      </c>
      <c r="B108" s="746"/>
      <c r="C108" s="746"/>
      <c r="D108" s="758"/>
      <c r="E108" s="801"/>
      <c r="F108" s="746"/>
      <c r="G108" s="801"/>
      <c r="H108" s="833"/>
      <c r="I108" s="828"/>
      <c r="J108" s="432"/>
      <c r="K108" s="737"/>
      <c r="L108" s="758"/>
      <c r="M108" s="758"/>
      <c r="N108" s="758">
        <f t="shared" si="3"/>
        <v>0</v>
      </c>
      <c r="O108" s="801"/>
      <c r="P108" s="801"/>
      <c r="Q108" s="801"/>
      <c r="R108" s="802">
        <f t="shared" si="4"/>
        <v>0</v>
      </c>
      <c r="S108" s="737">
        <v>32</v>
      </c>
    </row>
    <row r="109" spans="1:19">
      <c r="A109" s="737">
        <v>33</v>
      </c>
      <c r="B109" s="746"/>
      <c r="C109" s="746"/>
      <c r="D109" s="758"/>
      <c r="E109" s="801"/>
      <c r="F109" s="746"/>
      <c r="G109" s="801"/>
      <c r="H109" s="833"/>
      <c r="I109" s="828"/>
      <c r="J109" s="432"/>
      <c r="K109" s="737"/>
      <c r="L109" s="758"/>
      <c r="M109" s="758"/>
      <c r="N109" s="758">
        <f t="shared" si="3"/>
        <v>0</v>
      </c>
      <c r="O109" s="801"/>
      <c r="P109" s="801"/>
      <c r="Q109" s="801"/>
      <c r="R109" s="802">
        <f t="shared" si="4"/>
        <v>0</v>
      </c>
      <c r="S109" s="737">
        <v>33</v>
      </c>
    </row>
    <row r="110" spans="1:19">
      <c r="A110" s="737">
        <v>34</v>
      </c>
      <c r="B110" s="746"/>
      <c r="C110" s="746"/>
      <c r="D110" s="758"/>
      <c r="E110" s="801"/>
      <c r="F110" s="746"/>
      <c r="G110" s="801"/>
      <c r="H110" s="833"/>
      <c r="I110" s="828"/>
      <c r="J110" s="432"/>
      <c r="K110" s="737"/>
      <c r="L110" s="758"/>
      <c r="M110" s="758"/>
      <c r="N110" s="758">
        <f t="shared" si="3"/>
        <v>0</v>
      </c>
      <c r="O110" s="801"/>
      <c r="P110" s="801"/>
      <c r="Q110" s="801"/>
      <c r="R110" s="802">
        <f t="shared" si="4"/>
        <v>0</v>
      </c>
      <c r="S110" s="737">
        <v>34</v>
      </c>
    </row>
    <row r="111" spans="1:19">
      <c r="A111" s="737">
        <v>35</v>
      </c>
      <c r="B111" s="746"/>
      <c r="C111" s="746"/>
      <c r="D111" s="758"/>
      <c r="E111" s="801"/>
      <c r="F111" s="746"/>
      <c r="G111" s="801"/>
      <c r="H111" s="833"/>
      <c r="I111" s="828"/>
      <c r="J111" s="432"/>
      <c r="K111" s="737"/>
      <c r="L111" s="758"/>
      <c r="M111" s="758"/>
      <c r="N111" s="758">
        <f t="shared" si="3"/>
        <v>0</v>
      </c>
      <c r="O111" s="801"/>
      <c r="P111" s="801"/>
      <c r="Q111" s="801"/>
      <c r="R111" s="802">
        <f t="shared" si="4"/>
        <v>0</v>
      </c>
      <c r="S111" s="737">
        <v>35</v>
      </c>
    </row>
    <row r="112" spans="1:19">
      <c r="A112" s="737">
        <v>36</v>
      </c>
      <c r="B112" s="746"/>
      <c r="C112" s="746"/>
      <c r="D112" s="758"/>
      <c r="E112" s="801"/>
      <c r="F112" s="746"/>
      <c r="G112" s="801"/>
      <c r="H112" s="833"/>
      <c r="I112" s="828"/>
      <c r="J112" s="432"/>
      <c r="K112" s="737"/>
      <c r="L112" s="758"/>
      <c r="M112" s="758"/>
      <c r="N112" s="758">
        <f t="shared" si="3"/>
        <v>0</v>
      </c>
      <c r="O112" s="801"/>
      <c r="P112" s="801"/>
      <c r="Q112" s="801"/>
      <c r="R112" s="802">
        <f t="shared" si="4"/>
        <v>0</v>
      </c>
      <c r="S112" s="737">
        <v>36</v>
      </c>
    </row>
    <row r="113" spans="1:19">
      <c r="A113" s="737">
        <v>37</v>
      </c>
      <c r="B113" s="746"/>
      <c r="C113" s="746"/>
      <c r="D113" s="758"/>
      <c r="E113" s="801"/>
      <c r="F113" s="746"/>
      <c r="G113" s="801"/>
      <c r="H113" s="833"/>
      <c r="I113" s="828"/>
      <c r="J113" s="432"/>
      <c r="K113" s="737"/>
      <c r="L113" s="758"/>
      <c r="M113" s="758"/>
      <c r="N113" s="758">
        <f t="shared" si="3"/>
        <v>0</v>
      </c>
      <c r="O113" s="801"/>
      <c r="P113" s="801"/>
      <c r="Q113" s="801"/>
      <c r="R113" s="802">
        <f t="shared" si="4"/>
        <v>0</v>
      </c>
      <c r="S113" s="737">
        <v>37</v>
      </c>
    </row>
    <row r="114" spans="1:19">
      <c r="A114" s="737">
        <v>38</v>
      </c>
      <c r="B114" s="746"/>
      <c r="C114" s="746"/>
      <c r="D114" s="758"/>
      <c r="E114" s="801"/>
      <c r="F114" s="746"/>
      <c r="G114" s="801"/>
      <c r="H114" s="833"/>
      <c r="I114" s="828"/>
      <c r="J114" s="432"/>
      <c r="K114" s="737"/>
      <c r="L114" s="758"/>
      <c r="M114" s="758"/>
      <c r="N114" s="758">
        <f t="shared" si="3"/>
        <v>0</v>
      </c>
      <c r="O114" s="801"/>
      <c r="P114" s="801"/>
      <c r="Q114" s="801"/>
      <c r="R114" s="802">
        <f t="shared" si="4"/>
        <v>0</v>
      </c>
      <c r="S114" s="737">
        <v>38</v>
      </c>
    </row>
    <row r="115" spans="1:19">
      <c r="A115" s="737">
        <v>39</v>
      </c>
      <c r="B115" s="746"/>
      <c r="C115" s="746"/>
      <c r="D115" s="758"/>
      <c r="E115" s="801"/>
      <c r="F115" s="746"/>
      <c r="G115" s="801"/>
      <c r="H115" s="833"/>
      <c r="I115" s="828"/>
      <c r="J115" s="432"/>
      <c r="K115" s="737"/>
      <c r="L115" s="758"/>
      <c r="M115" s="758"/>
      <c r="N115" s="758">
        <f t="shared" si="3"/>
        <v>0</v>
      </c>
      <c r="O115" s="801"/>
      <c r="P115" s="801"/>
      <c r="Q115" s="801"/>
      <c r="R115" s="802">
        <f t="shared" si="4"/>
        <v>0</v>
      </c>
      <c r="S115" s="737">
        <v>39</v>
      </c>
    </row>
    <row r="116" spans="1:19">
      <c r="A116" s="737">
        <v>40</v>
      </c>
      <c r="B116" s="746"/>
      <c r="C116" s="746"/>
      <c r="D116" s="758"/>
      <c r="E116" s="801"/>
      <c r="F116" s="746"/>
      <c r="G116" s="801"/>
      <c r="H116" s="833"/>
      <c r="I116" s="828"/>
      <c r="J116" s="432"/>
      <c r="K116" s="737"/>
      <c r="L116" s="758"/>
      <c r="M116" s="758"/>
      <c r="N116" s="758">
        <f t="shared" si="3"/>
        <v>0</v>
      </c>
      <c r="O116" s="801"/>
      <c r="P116" s="801"/>
      <c r="Q116" s="801"/>
      <c r="R116" s="802">
        <f t="shared" si="4"/>
        <v>0</v>
      </c>
      <c r="S116" s="737">
        <v>40</v>
      </c>
    </row>
    <row r="117" spans="1:19">
      <c r="A117" s="737">
        <v>41</v>
      </c>
      <c r="B117" s="746"/>
      <c r="C117" s="746"/>
      <c r="D117" s="758"/>
      <c r="E117" s="801"/>
      <c r="F117" s="746"/>
      <c r="G117" s="801"/>
      <c r="H117" s="833"/>
      <c r="I117" s="828"/>
      <c r="J117" s="432"/>
      <c r="K117" s="737"/>
      <c r="L117" s="758"/>
      <c r="M117" s="758"/>
      <c r="N117" s="758">
        <f t="shared" si="3"/>
        <v>0</v>
      </c>
      <c r="O117" s="801"/>
      <c r="P117" s="801"/>
      <c r="Q117" s="801"/>
      <c r="R117" s="802">
        <f t="shared" si="4"/>
        <v>0</v>
      </c>
      <c r="S117" s="737">
        <v>41</v>
      </c>
    </row>
    <row r="118" spans="1:19">
      <c r="A118" s="737">
        <v>42</v>
      </c>
      <c r="B118" s="746"/>
      <c r="C118" s="746"/>
      <c r="D118" s="758"/>
      <c r="E118" s="801"/>
      <c r="F118" s="746"/>
      <c r="G118" s="801"/>
      <c r="H118" s="833"/>
      <c r="I118" s="828"/>
      <c r="J118" s="432"/>
      <c r="K118" s="737"/>
      <c r="L118" s="758"/>
      <c r="M118" s="758"/>
      <c r="N118" s="758">
        <f t="shared" si="3"/>
        <v>0</v>
      </c>
      <c r="O118" s="801"/>
      <c r="P118" s="801"/>
      <c r="Q118" s="801"/>
      <c r="R118" s="802">
        <f t="shared" si="4"/>
        <v>0</v>
      </c>
      <c r="S118" s="737">
        <v>42</v>
      </c>
    </row>
    <row r="119" spans="1:19">
      <c r="A119" s="737">
        <v>43</v>
      </c>
      <c r="B119" s="746"/>
      <c r="C119" s="746"/>
      <c r="D119" s="758"/>
      <c r="E119" s="801"/>
      <c r="F119" s="746"/>
      <c r="G119" s="801"/>
      <c r="H119" s="833"/>
      <c r="I119" s="828"/>
      <c r="J119" s="432"/>
      <c r="K119" s="737"/>
      <c r="L119" s="758"/>
      <c r="M119" s="758"/>
      <c r="N119" s="758">
        <f t="shared" si="3"/>
        <v>0</v>
      </c>
      <c r="O119" s="801"/>
      <c r="P119" s="801"/>
      <c r="Q119" s="801"/>
      <c r="R119" s="802">
        <f t="shared" si="4"/>
        <v>0</v>
      </c>
      <c r="S119" s="737">
        <v>43</v>
      </c>
    </row>
    <row r="120" spans="1:19">
      <c r="A120" s="737">
        <v>44</v>
      </c>
      <c r="B120" s="746"/>
      <c r="C120" s="746"/>
      <c r="D120" s="758"/>
      <c r="E120" s="801"/>
      <c r="F120" s="746"/>
      <c r="G120" s="801"/>
      <c r="H120" s="833"/>
      <c r="I120" s="828"/>
      <c r="J120" s="432"/>
      <c r="K120" s="737"/>
      <c r="L120" s="758"/>
      <c r="M120" s="758"/>
      <c r="N120" s="758">
        <f t="shared" si="3"/>
        <v>0</v>
      </c>
      <c r="O120" s="801"/>
      <c r="P120" s="801"/>
      <c r="Q120" s="801"/>
      <c r="R120" s="802">
        <f t="shared" si="4"/>
        <v>0</v>
      </c>
      <c r="S120" s="737">
        <v>44</v>
      </c>
    </row>
    <row r="121" spans="1:19">
      <c r="A121" s="737">
        <v>45</v>
      </c>
      <c r="B121" s="746"/>
      <c r="C121" s="746"/>
      <c r="D121" s="758"/>
      <c r="E121" s="801"/>
      <c r="F121" s="746"/>
      <c r="G121" s="801"/>
      <c r="H121" s="833"/>
      <c r="I121" s="828"/>
      <c r="J121" s="432"/>
      <c r="K121" s="737"/>
      <c r="L121" s="758"/>
      <c r="M121" s="758"/>
      <c r="N121" s="758">
        <f t="shared" si="3"/>
        <v>0</v>
      </c>
      <c r="O121" s="801"/>
      <c r="P121" s="801"/>
      <c r="Q121" s="801"/>
      <c r="R121" s="802">
        <f t="shared" si="4"/>
        <v>0</v>
      </c>
      <c r="S121" s="737">
        <v>45</v>
      </c>
    </row>
    <row r="122" spans="1:19">
      <c r="A122" s="737">
        <v>46</v>
      </c>
      <c r="B122" s="746"/>
      <c r="C122" s="746"/>
      <c r="D122" s="758"/>
      <c r="E122" s="801"/>
      <c r="F122" s="746"/>
      <c r="G122" s="801"/>
      <c r="H122" s="833"/>
      <c r="I122" s="828"/>
      <c r="J122" s="432"/>
      <c r="K122" s="737"/>
      <c r="L122" s="758"/>
      <c r="M122" s="758"/>
      <c r="N122" s="758">
        <f t="shared" si="3"/>
        <v>0</v>
      </c>
      <c r="O122" s="801"/>
      <c r="P122" s="801"/>
      <c r="Q122" s="801"/>
      <c r="R122" s="802">
        <f t="shared" si="4"/>
        <v>0</v>
      </c>
      <c r="S122" s="737">
        <v>46</v>
      </c>
    </row>
    <row r="123" spans="1:19">
      <c r="A123" s="737">
        <v>47</v>
      </c>
      <c r="B123" s="746"/>
      <c r="C123" s="746"/>
      <c r="D123" s="758"/>
      <c r="E123" s="801"/>
      <c r="F123" s="746"/>
      <c r="G123" s="801"/>
      <c r="H123" s="833"/>
      <c r="I123" s="828"/>
      <c r="J123" s="432"/>
      <c r="K123" s="737"/>
      <c r="L123" s="758"/>
      <c r="M123" s="758"/>
      <c r="N123" s="758">
        <f t="shared" si="3"/>
        <v>0</v>
      </c>
      <c r="O123" s="801"/>
      <c r="P123" s="801"/>
      <c r="Q123" s="801"/>
      <c r="R123" s="802">
        <f t="shared" si="4"/>
        <v>0</v>
      </c>
      <c r="S123" s="737">
        <v>47</v>
      </c>
    </row>
    <row r="124" spans="1:19">
      <c r="A124" s="737">
        <v>48</v>
      </c>
      <c r="B124" s="746"/>
      <c r="C124" s="746"/>
      <c r="D124" s="758"/>
      <c r="E124" s="801"/>
      <c r="F124" s="746"/>
      <c r="G124" s="801"/>
      <c r="H124" s="833"/>
      <c r="I124" s="828"/>
      <c r="J124" s="432"/>
      <c r="K124" s="737"/>
      <c r="L124" s="758"/>
      <c r="M124" s="758"/>
      <c r="N124" s="758">
        <f t="shared" si="3"/>
        <v>0</v>
      </c>
      <c r="O124" s="801"/>
      <c r="P124" s="801"/>
      <c r="Q124" s="801"/>
      <c r="R124" s="802">
        <f t="shared" si="4"/>
        <v>0</v>
      </c>
      <c r="S124" s="737">
        <v>48</v>
      </c>
    </row>
    <row r="125" spans="1:19">
      <c r="A125" s="737">
        <v>49</v>
      </c>
      <c r="B125" s="746"/>
      <c r="C125" s="746"/>
      <c r="D125" s="758"/>
      <c r="E125" s="801"/>
      <c r="F125" s="746"/>
      <c r="G125" s="801"/>
      <c r="H125" s="833"/>
      <c r="I125" s="828"/>
      <c r="J125" s="432"/>
      <c r="K125" s="737"/>
      <c r="L125" s="758"/>
      <c r="M125" s="758"/>
      <c r="N125" s="758">
        <f t="shared" si="3"/>
        <v>0</v>
      </c>
      <c r="O125" s="801"/>
      <c r="P125" s="801"/>
      <c r="Q125" s="801"/>
      <c r="R125" s="802">
        <f t="shared" si="4"/>
        <v>0</v>
      </c>
      <c r="S125" s="737">
        <v>49</v>
      </c>
    </row>
    <row r="126" spans="1:19">
      <c r="A126" s="737">
        <v>50</v>
      </c>
      <c r="B126" s="746"/>
      <c r="C126" s="746"/>
      <c r="D126" s="758"/>
      <c r="E126" s="801"/>
      <c r="F126" s="746"/>
      <c r="G126" s="801"/>
      <c r="H126" s="833"/>
      <c r="I126" s="828"/>
      <c r="J126" s="432"/>
      <c r="K126" s="737"/>
      <c r="L126" s="758"/>
      <c r="M126" s="758"/>
      <c r="N126" s="758">
        <f t="shared" si="3"/>
        <v>0</v>
      </c>
      <c r="O126" s="801"/>
      <c r="P126" s="801"/>
      <c r="Q126" s="801"/>
      <c r="R126" s="802">
        <f t="shared" si="4"/>
        <v>0</v>
      </c>
      <c r="S126" s="737">
        <v>50</v>
      </c>
    </row>
    <row r="127" spans="1:19">
      <c r="A127" s="737">
        <v>51</v>
      </c>
      <c r="B127" s="746"/>
      <c r="C127" s="746"/>
      <c r="D127" s="758"/>
      <c r="E127" s="801"/>
      <c r="F127" s="746"/>
      <c r="G127" s="801"/>
      <c r="H127" s="833"/>
      <c r="I127" s="828"/>
      <c r="J127" s="432"/>
      <c r="K127" s="737"/>
      <c r="L127" s="758"/>
      <c r="M127" s="758"/>
      <c r="N127" s="758">
        <f t="shared" si="3"/>
        <v>0</v>
      </c>
      <c r="O127" s="801"/>
      <c r="P127" s="801"/>
      <c r="Q127" s="801"/>
      <c r="R127" s="802">
        <f t="shared" si="4"/>
        <v>0</v>
      </c>
      <c r="S127" s="737">
        <v>51</v>
      </c>
    </row>
    <row r="128" spans="1:19" ht="15.75" thickBot="1">
      <c r="A128" s="760">
        <v>52</v>
      </c>
      <c r="B128" s="761"/>
      <c r="C128" s="761"/>
      <c r="D128" s="775"/>
      <c r="E128" s="823"/>
      <c r="F128" s="761"/>
      <c r="G128" s="823"/>
      <c r="H128" s="834"/>
      <c r="I128" s="835"/>
      <c r="J128" s="432"/>
      <c r="K128" s="737"/>
      <c r="L128" s="758"/>
      <c r="M128" s="758"/>
      <c r="N128" s="758">
        <f t="shared" si="3"/>
        <v>0</v>
      </c>
      <c r="O128" s="801"/>
      <c r="P128" s="801"/>
      <c r="Q128" s="801"/>
      <c r="R128" s="802">
        <f t="shared" si="4"/>
        <v>0</v>
      </c>
      <c r="S128" s="760">
        <v>52</v>
      </c>
    </row>
    <row r="129" spans="1:19" ht="15.75" thickBot="1">
      <c r="A129" s="760">
        <v>53</v>
      </c>
      <c r="B129" s="739"/>
      <c r="C129" s="739"/>
      <c r="D129" s="739"/>
      <c r="E129" s="739"/>
      <c r="F129" s="752" t="s">
        <v>2312</v>
      </c>
      <c r="G129" s="823">
        <f>SUM(G77:G128)</f>
        <v>0</v>
      </c>
      <c r="H129" s="775">
        <f>SUM(H77:H128)</f>
        <v>0</v>
      </c>
      <c r="I129" s="775">
        <f>SUM(I77:I128)</f>
        <v>0</v>
      </c>
      <c r="J129" s="432"/>
      <c r="K129" s="855"/>
      <c r="L129" s="859">
        <f t="shared" ref="L129:R129" si="5">SUM(L77:L128)</f>
        <v>0</v>
      </c>
      <c r="M129" s="859">
        <f t="shared" si="5"/>
        <v>0</v>
      </c>
      <c r="N129" s="859">
        <f t="shared" si="5"/>
        <v>0</v>
      </c>
      <c r="O129" s="808">
        <f t="shared" si="5"/>
        <v>0</v>
      </c>
      <c r="P129" s="808">
        <f t="shared" si="5"/>
        <v>0</v>
      </c>
      <c r="Q129" s="808">
        <f t="shared" si="5"/>
        <v>0</v>
      </c>
      <c r="R129" s="808">
        <f t="shared" si="5"/>
        <v>0</v>
      </c>
      <c r="S129" s="760">
        <v>53</v>
      </c>
    </row>
    <row r="131" spans="1:19">
      <c r="B131" s="767" t="s">
        <v>839</v>
      </c>
      <c r="K131" s="767" t="s">
        <v>840</v>
      </c>
    </row>
  </sheetData>
  <phoneticPr fontId="0" type="noConversion"/>
  <printOptions horizontalCentered="1" verticalCentered="1"/>
  <pageMargins left="0.5" right="0.5" top="0.5" bottom="0.5" header="0" footer="0"/>
  <pageSetup scale="70" fitToWidth="2" fitToHeight="2" pageOrder="overThenDown" orientation="portrait" horizontalDpi="300" verticalDpi="300" r:id="rId1"/>
  <headerFooter alignWithMargins="0"/>
  <rowBreaks count="1" manualBreakCount="1">
    <brk id="67" max="16383" man="1"/>
  </rowBreaks>
</worksheet>
</file>

<file path=xl/worksheets/sheet71.xml><?xml version="1.0" encoding="utf-8"?>
<worksheet xmlns="http://schemas.openxmlformats.org/spreadsheetml/2006/main" xmlns:r="http://schemas.openxmlformats.org/officeDocument/2006/relationships">
  <sheetPr transitionEvaluation="1" codeName="Sheet71">
    <tabColor rgb="FF00B050"/>
  </sheetPr>
  <dimension ref="A1:R64"/>
  <sheetViews>
    <sheetView defaultGridColor="0" view="pageBreakPreview" colorId="22" zoomScale="60" zoomScaleNormal="85" workbookViewId="0">
      <selection activeCell="M9" sqref="M9"/>
    </sheetView>
  </sheetViews>
  <sheetFormatPr defaultColWidth="9.6640625" defaultRowHeight="15"/>
  <cols>
    <col min="1" max="1" width="4.6640625" style="694" customWidth="1"/>
    <col min="2" max="3" width="14.6640625" style="694" customWidth="1"/>
    <col min="4" max="6" width="13.6640625" style="694" customWidth="1"/>
    <col min="7" max="7" width="17.109375" style="694" customWidth="1"/>
    <col min="8" max="8" width="17.33203125" style="694" bestFit="1" customWidth="1"/>
    <col min="9" max="9" width="2.6640625" style="694" customWidth="1"/>
    <col min="10" max="10" width="9.6640625" style="694"/>
    <col min="11" max="11" width="12.6640625" style="694" customWidth="1"/>
    <col min="12" max="12" width="14.6640625" style="694" customWidth="1"/>
    <col min="13" max="15" width="12.6640625" style="694" customWidth="1"/>
    <col min="16" max="16" width="18.77734375" style="694" customWidth="1"/>
    <col min="17" max="17" width="13.33203125" style="694" customWidth="1"/>
    <col min="18" max="18" width="4.44140625" style="694" bestFit="1" customWidth="1"/>
    <col min="19" max="16384" width="9.6640625" style="694"/>
  </cols>
  <sheetData>
    <row r="1" spans="1:18">
      <c r="A1" s="729" t="s">
        <v>446</v>
      </c>
      <c r="B1" s="730"/>
      <c r="C1" s="730"/>
      <c r="D1" s="732"/>
      <c r="E1" s="731" t="s">
        <v>429</v>
      </c>
      <c r="F1" s="730"/>
      <c r="G1" s="734" t="s">
        <v>448</v>
      </c>
      <c r="H1" s="748" t="s">
        <v>449</v>
      </c>
      <c r="I1" s="432"/>
      <c r="J1" s="729" t="s">
        <v>446</v>
      </c>
      <c r="K1" s="730"/>
      <c r="L1" s="730"/>
      <c r="M1" s="732"/>
      <c r="N1" s="731" t="s">
        <v>429</v>
      </c>
      <c r="O1" s="730"/>
      <c r="P1" s="734" t="s">
        <v>448</v>
      </c>
      <c r="Q1" s="782" t="s">
        <v>449</v>
      </c>
      <c r="R1" s="748"/>
    </row>
    <row r="2" spans="1:18">
      <c r="A2" s="695" t="str">
        <f>'Data Sheet'!$C$25</f>
        <v xml:space="preserve">KeySpan Gas East Corp./D/B/A National Grid </v>
      </c>
      <c r="B2" s="432"/>
      <c r="C2" s="432"/>
      <c r="D2" s="432"/>
      <c r="E2" s="735" t="s">
        <v>3358</v>
      </c>
      <c r="F2" s="432"/>
      <c r="G2" s="771" t="s">
        <v>450</v>
      </c>
      <c r="H2" s="778"/>
      <c r="I2" s="432"/>
      <c r="J2" s="695" t="str">
        <f>'Data Sheet'!$C$25</f>
        <v xml:space="preserve">KeySpan Gas East Corp./D/B/A National Grid </v>
      </c>
      <c r="K2" s="432"/>
      <c r="L2" s="432"/>
      <c r="M2" s="432"/>
      <c r="N2" s="735" t="s">
        <v>3358</v>
      </c>
      <c r="O2" s="432"/>
      <c r="P2" s="771" t="s">
        <v>450</v>
      </c>
      <c r="Q2" s="768"/>
      <c r="R2" s="778"/>
    </row>
    <row r="3" spans="1:18" ht="15" customHeight="1" thickBot="1">
      <c r="A3" s="738"/>
      <c r="B3" s="739"/>
      <c r="C3" s="739"/>
      <c r="D3" s="739"/>
      <c r="E3" s="738" t="s">
        <v>3359</v>
      </c>
      <c r="F3" s="739"/>
      <c r="G3" s="825" t="str">
        <f>'Data Sheet'!$C$40</f>
        <v>September 30, 2014</v>
      </c>
      <c r="H3" s="826" t="str">
        <f>'Data Sheet'!$C$38</f>
        <v>December 31, 2013</v>
      </c>
      <c r="I3" s="432"/>
      <c r="J3" s="738"/>
      <c r="K3" s="739"/>
      <c r="L3" s="739"/>
      <c r="M3" s="739"/>
      <c r="N3" s="738" t="s">
        <v>3359</v>
      </c>
      <c r="O3" s="739"/>
      <c r="P3" s="825" t="str">
        <f>'Data Sheet'!$C$40</f>
        <v>September 30, 2014</v>
      </c>
      <c r="Q3" s="783" t="str">
        <f>'Data Sheet'!$C$38</f>
        <v>December 31, 2013</v>
      </c>
      <c r="R3" s="751"/>
    </row>
    <row r="4" spans="1:18" ht="15" customHeight="1" thickBot="1">
      <c r="A4" s="742" t="s">
        <v>4562</v>
      </c>
      <c r="B4" s="743"/>
      <c r="C4" s="743"/>
      <c r="D4" s="744"/>
      <c r="E4" s="744"/>
      <c r="F4" s="744"/>
      <c r="G4" s="770"/>
      <c r="H4" s="751"/>
      <c r="I4" s="432"/>
      <c r="J4" s="742" t="s">
        <v>4563</v>
      </c>
      <c r="K4" s="743"/>
      <c r="L4" s="743"/>
      <c r="M4" s="744"/>
      <c r="N4" s="744"/>
      <c r="O4" s="744"/>
      <c r="P4" s="770"/>
      <c r="Q4" s="770"/>
      <c r="R4" s="751"/>
    </row>
    <row r="5" spans="1:18" ht="15.75">
      <c r="A5" s="787"/>
      <c r="B5" s="788"/>
      <c r="C5" s="788"/>
      <c r="D5" s="789"/>
      <c r="E5" s="789"/>
      <c r="F5" s="789"/>
      <c r="G5" s="790"/>
      <c r="H5" s="791"/>
      <c r="I5" s="432"/>
      <c r="J5" s="787"/>
      <c r="K5" s="788"/>
      <c r="L5" s="788"/>
      <c r="M5" s="789"/>
      <c r="N5" s="789"/>
      <c r="O5" s="789"/>
      <c r="P5" s="790"/>
      <c r="Q5" s="790"/>
      <c r="R5" s="791"/>
    </row>
    <row r="6" spans="1:18">
      <c r="A6" s="695" t="s">
        <v>4564</v>
      </c>
      <c r="B6" s="95"/>
      <c r="C6" s="95"/>
      <c r="D6" s="95"/>
      <c r="E6" s="95" t="s">
        <v>4565</v>
      </c>
      <c r="F6" s="95"/>
      <c r="G6" s="95"/>
      <c r="H6" s="791"/>
      <c r="I6" s="432"/>
      <c r="J6" s="695" t="s">
        <v>4566</v>
      </c>
      <c r="K6" s="95"/>
      <c r="L6" s="95"/>
      <c r="M6" s="95"/>
      <c r="N6" s="95" t="s">
        <v>1883</v>
      </c>
      <c r="O6" s="95"/>
      <c r="P6" s="95"/>
      <c r="Q6" s="95"/>
      <c r="R6" s="791"/>
    </row>
    <row r="7" spans="1:18">
      <c r="A7" s="695" t="s">
        <v>1884</v>
      </c>
      <c r="B7" s="95"/>
      <c r="C7" s="95"/>
      <c r="D7" s="95"/>
      <c r="E7" s="95" t="s">
        <v>1885</v>
      </c>
      <c r="F7" s="95"/>
      <c r="G7" s="95"/>
      <c r="H7" s="791"/>
      <c r="I7" s="432"/>
      <c r="J7" s="695" t="s">
        <v>1886</v>
      </c>
      <c r="K7" s="95"/>
      <c r="L7" s="95"/>
      <c r="M7" s="95"/>
      <c r="N7" s="95" t="s">
        <v>1887</v>
      </c>
      <c r="O7" s="95"/>
      <c r="P7" s="95"/>
      <c r="Q7" s="95"/>
      <c r="R7" s="791"/>
    </row>
    <row r="8" spans="1:18">
      <c r="A8" s="695" t="s">
        <v>1888</v>
      </c>
      <c r="B8" s="95"/>
      <c r="C8" s="95"/>
      <c r="D8" s="95"/>
      <c r="E8" s="95" t="s">
        <v>2855</v>
      </c>
      <c r="F8" s="95"/>
      <c r="G8" s="95"/>
      <c r="H8" s="791"/>
      <c r="I8" s="432"/>
      <c r="J8" s="695" t="s">
        <v>1545</v>
      </c>
      <c r="K8" s="95"/>
      <c r="L8" s="95"/>
      <c r="M8" s="95"/>
      <c r="N8" s="95" t="s">
        <v>1546</v>
      </c>
      <c r="O8" s="95"/>
      <c r="P8" s="95"/>
      <c r="Q8" s="95"/>
      <c r="R8" s="791"/>
    </row>
    <row r="9" spans="1:18">
      <c r="A9" s="695" t="s">
        <v>1547</v>
      </c>
      <c r="B9" s="95"/>
      <c r="C9" s="95"/>
      <c r="D9" s="95"/>
      <c r="E9" s="95" t="s">
        <v>3472</v>
      </c>
      <c r="F9" s="95"/>
      <c r="G9" s="95"/>
      <c r="H9" s="791"/>
      <c r="I9" s="432"/>
      <c r="J9" s="695" t="s">
        <v>3473</v>
      </c>
      <c r="K9" s="95"/>
      <c r="L9" s="95"/>
      <c r="M9" s="95"/>
      <c r="N9" s="95" t="s">
        <v>3474</v>
      </c>
      <c r="O9" s="95"/>
      <c r="P9" s="95"/>
      <c r="Q9" s="95"/>
      <c r="R9" s="791"/>
    </row>
    <row r="10" spans="1:18" ht="15.75" thickBot="1">
      <c r="A10" s="792"/>
      <c r="B10" s="793"/>
      <c r="C10" s="793"/>
      <c r="D10" s="793"/>
      <c r="E10" s="793"/>
      <c r="F10" s="793"/>
      <c r="G10" s="793"/>
      <c r="H10" s="794"/>
      <c r="I10" s="432"/>
      <c r="J10" s="792"/>
      <c r="K10" s="793"/>
      <c r="L10" s="793"/>
      <c r="M10" s="793"/>
      <c r="N10" s="793"/>
      <c r="O10" s="793"/>
      <c r="P10" s="793"/>
      <c r="Q10" s="793"/>
      <c r="R10" s="794"/>
    </row>
    <row r="11" spans="1:18">
      <c r="A11" s="734"/>
      <c r="B11" s="432"/>
      <c r="C11" s="746"/>
      <c r="D11" s="778"/>
      <c r="E11" s="764" t="s">
        <v>3475</v>
      </c>
      <c r="F11" s="778"/>
      <c r="G11" s="764" t="s">
        <v>3476</v>
      </c>
      <c r="H11" s="748"/>
      <c r="I11" s="432"/>
      <c r="J11" s="733"/>
      <c r="K11" s="795"/>
      <c r="L11" s="772"/>
      <c r="M11" s="772"/>
      <c r="N11" s="795"/>
      <c r="O11" s="795"/>
      <c r="P11" s="795"/>
      <c r="Q11" s="795"/>
      <c r="R11" s="749"/>
    </row>
    <row r="12" spans="1:18" ht="15.75" thickBot="1">
      <c r="A12" s="771"/>
      <c r="B12" s="744" t="s">
        <v>3477</v>
      </c>
      <c r="C12" s="751"/>
      <c r="D12" s="778" t="s">
        <v>339</v>
      </c>
      <c r="E12" s="744" t="s">
        <v>3478</v>
      </c>
      <c r="F12" s="751"/>
      <c r="G12" s="744" t="s">
        <v>3478</v>
      </c>
      <c r="H12" s="751"/>
      <c r="I12" s="432"/>
      <c r="J12" s="786" t="s">
        <v>3479</v>
      </c>
      <c r="K12" s="744"/>
      <c r="L12" s="751"/>
      <c r="M12" s="772"/>
      <c r="N12" s="744" t="s">
        <v>3480</v>
      </c>
      <c r="O12" s="744"/>
      <c r="P12" s="744"/>
      <c r="Q12" s="744"/>
      <c r="R12" s="751"/>
    </row>
    <row r="13" spans="1:18">
      <c r="A13" s="771"/>
      <c r="B13" s="778"/>
      <c r="C13" s="778"/>
      <c r="D13" s="772" t="s">
        <v>3481</v>
      </c>
      <c r="E13" s="778"/>
      <c r="F13" s="772" t="s">
        <v>4307</v>
      </c>
      <c r="G13" s="778"/>
      <c r="H13" s="772"/>
      <c r="I13" s="432"/>
      <c r="J13" s="771"/>
      <c r="K13" s="778"/>
      <c r="L13" s="778"/>
      <c r="M13" s="772" t="s">
        <v>3482</v>
      </c>
      <c r="N13" s="778" t="s">
        <v>4554</v>
      </c>
      <c r="O13" s="772" t="s">
        <v>3483</v>
      </c>
      <c r="P13" s="772"/>
      <c r="Q13" s="772"/>
      <c r="R13" s="772"/>
    </row>
    <row r="14" spans="1:18">
      <c r="A14" s="771" t="s">
        <v>339</v>
      </c>
      <c r="B14" s="746"/>
      <c r="C14" s="746"/>
      <c r="D14" s="772" t="s">
        <v>3484</v>
      </c>
      <c r="E14" s="778"/>
      <c r="F14" s="772" t="s">
        <v>2172</v>
      </c>
      <c r="G14" s="778"/>
      <c r="H14" s="772"/>
      <c r="I14" s="432"/>
      <c r="J14" s="771"/>
      <c r="K14" s="746"/>
      <c r="L14" s="772" t="s">
        <v>3485</v>
      </c>
      <c r="M14" s="772" t="s">
        <v>3486</v>
      </c>
      <c r="N14" s="778" t="s">
        <v>3487</v>
      </c>
      <c r="O14" s="772" t="s">
        <v>3488</v>
      </c>
      <c r="P14" s="772" t="s">
        <v>3479</v>
      </c>
      <c r="Q14" s="772"/>
      <c r="R14" s="772" t="s">
        <v>339</v>
      </c>
    </row>
    <row r="15" spans="1:18">
      <c r="A15" s="771" t="s">
        <v>342</v>
      </c>
      <c r="B15" s="772" t="s">
        <v>4546</v>
      </c>
      <c r="C15" s="772" t="s">
        <v>4547</v>
      </c>
      <c r="D15" s="772" t="s">
        <v>3489</v>
      </c>
      <c r="E15" s="772" t="s">
        <v>3139</v>
      </c>
      <c r="F15" s="772" t="s">
        <v>3490</v>
      </c>
      <c r="G15" s="778" t="s">
        <v>3491</v>
      </c>
      <c r="H15" s="772" t="s">
        <v>3492</v>
      </c>
      <c r="I15" s="432"/>
      <c r="J15" s="771" t="s">
        <v>3493</v>
      </c>
      <c r="K15" s="772" t="s">
        <v>3494</v>
      </c>
      <c r="L15" s="772" t="s">
        <v>3487</v>
      </c>
      <c r="M15" s="772" t="s">
        <v>3495</v>
      </c>
      <c r="N15" s="772" t="s">
        <v>4554</v>
      </c>
      <c r="O15" s="772" t="s">
        <v>3487</v>
      </c>
      <c r="P15" s="772" t="s">
        <v>3487</v>
      </c>
      <c r="Q15" s="772" t="s">
        <v>2312</v>
      </c>
      <c r="R15" s="772" t="s">
        <v>342</v>
      </c>
    </row>
    <row r="16" spans="1:18">
      <c r="A16" s="737"/>
      <c r="B16" s="746"/>
      <c r="C16" s="772"/>
      <c r="D16" s="746"/>
      <c r="E16" s="772"/>
      <c r="F16" s="772" t="s">
        <v>3489</v>
      </c>
      <c r="G16" s="778"/>
      <c r="H16" s="746"/>
      <c r="I16" s="432"/>
      <c r="J16" s="737"/>
      <c r="K16" s="746"/>
      <c r="L16" s="772" t="s">
        <v>3496</v>
      </c>
      <c r="M16" s="746"/>
      <c r="N16" s="772" t="s">
        <v>3497</v>
      </c>
      <c r="O16" s="772" t="s">
        <v>2339</v>
      </c>
      <c r="P16" s="772" t="s">
        <v>2340</v>
      </c>
      <c r="Q16" s="772"/>
      <c r="R16" s="746"/>
    </row>
    <row r="17" spans="1:18" ht="15.75" thickBot="1">
      <c r="A17" s="760"/>
      <c r="B17" s="752" t="s">
        <v>2004</v>
      </c>
      <c r="C17" s="752" t="s">
        <v>2005</v>
      </c>
      <c r="D17" s="752" t="s">
        <v>2006</v>
      </c>
      <c r="E17" s="752" t="s">
        <v>2007</v>
      </c>
      <c r="F17" s="752" t="s">
        <v>959</v>
      </c>
      <c r="G17" s="751" t="s">
        <v>960</v>
      </c>
      <c r="H17" s="751" t="s">
        <v>961</v>
      </c>
      <c r="I17" s="432"/>
      <c r="J17" s="750" t="s">
        <v>962</v>
      </c>
      <c r="K17" s="752" t="s">
        <v>963</v>
      </c>
      <c r="L17" s="752" t="s">
        <v>964</v>
      </c>
      <c r="M17" s="752" t="s">
        <v>965</v>
      </c>
      <c r="N17" s="752" t="s">
        <v>966</v>
      </c>
      <c r="O17" s="752" t="s">
        <v>3034</v>
      </c>
      <c r="P17" s="752" t="s">
        <v>3035</v>
      </c>
      <c r="Q17" s="752" t="s">
        <v>3036</v>
      </c>
      <c r="R17" s="752"/>
    </row>
    <row r="18" spans="1:18">
      <c r="A18" s="737">
        <v>1</v>
      </c>
      <c r="B18" s="791" t="s">
        <v>3420</v>
      </c>
      <c r="C18" s="746"/>
      <c r="D18" s="758"/>
      <c r="E18" s="778"/>
      <c r="F18" s="814"/>
      <c r="G18" s="827"/>
      <c r="H18" s="828"/>
      <c r="I18" s="432"/>
      <c r="J18" s="737"/>
      <c r="K18" s="746"/>
      <c r="L18" s="746"/>
      <c r="M18" s="746"/>
      <c r="N18" s="829"/>
      <c r="O18" s="829"/>
      <c r="P18" s="829"/>
      <c r="Q18" s="830">
        <f t="shared" ref="Q18:Q60" si="0">SUM(N18:P18)</f>
        <v>0</v>
      </c>
      <c r="R18" s="737">
        <v>1</v>
      </c>
    </row>
    <row r="19" spans="1:18">
      <c r="A19" s="737">
        <v>2</v>
      </c>
      <c r="B19" s="746"/>
      <c r="C19" s="746"/>
      <c r="D19" s="758"/>
      <c r="E19" s="772"/>
      <c r="F19" s="814"/>
      <c r="G19" s="831"/>
      <c r="H19" s="828"/>
      <c r="I19" s="432"/>
      <c r="J19" s="737"/>
      <c r="K19" s="746"/>
      <c r="L19" s="746"/>
      <c r="M19" s="746"/>
      <c r="N19" s="814"/>
      <c r="O19" s="814"/>
      <c r="P19" s="814"/>
      <c r="Q19" s="832">
        <f t="shared" si="0"/>
        <v>0</v>
      </c>
      <c r="R19" s="737">
        <v>2</v>
      </c>
    </row>
    <row r="20" spans="1:18">
      <c r="A20" s="737">
        <v>3</v>
      </c>
      <c r="B20" s="746"/>
      <c r="C20" s="746"/>
      <c r="D20" s="758"/>
      <c r="E20" s="772"/>
      <c r="F20" s="814"/>
      <c r="G20" s="831"/>
      <c r="H20" s="828"/>
      <c r="I20" s="432"/>
      <c r="J20" s="737"/>
      <c r="K20" s="746"/>
      <c r="L20" s="746"/>
      <c r="M20" s="746"/>
      <c r="N20" s="814"/>
      <c r="O20" s="814"/>
      <c r="P20" s="814"/>
      <c r="Q20" s="832">
        <f t="shared" si="0"/>
        <v>0</v>
      </c>
      <c r="R20" s="737">
        <v>3</v>
      </c>
    </row>
    <row r="21" spans="1:18">
      <c r="A21" s="737">
        <v>4</v>
      </c>
      <c r="B21" s="746"/>
      <c r="C21" s="746"/>
      <c r="D21" s="758"/>
      <c r="E21" s="772"/>
      <c r="F21" s="814"/>
      <c r="G21" s="831"/>
      <c r="H21" s="828"/>
      <c r="I21" s="432"/>
      <c r="J21" s="737"/>
      <c r="K21" s="746"/>
      <c r="L21" s="746"/>
      <c r="M21" s="746"/>
      <c r="N21" s="814"/>
      <c r="O21" s="814"/>
      <c r="P21" s="814"/>
      <c r="Q21" s="832">
        <f t="shared" si="0"/>
        <v>0</v>
      </c>
      <c r="R21" s="737">
        <v>4</v>
      </c>
    </row>
    <row r="22" spans="1:18">
      <c r="A22" s="737">
        <v>5</v>
      </c>
      <c r="B22" s="746"/>
      <c r="C22" s="746"/>
      <c r="D22" s="758"/>
      <c r="E22" s="772"/>
      <c r="F22" s="814"/>
      <c r="G22" s="831"/>
      <c r="H22" s="828"/>
      <c r="I22" s="432"/>
      <c r="J22" s="737"/>
      <c r="K22" s="746"/>
      <c r="L22" s="746"/>
      <c r="M22" s="746"/>
      <c r="N22" s="814"/>
      <c r="O22" s="814"/>
      <c r="P22" s="814"/>
      <c r="Q22" s="832">
        <f t="shared" si="0"/>
        <v>0</v>
      </c>
      <c r="R22" s="737">
        <v>5</v>
      </c>
    </row>
    <row r="23" spans="1:18">
      <c r="A23" s="757">
        <v>6</v>
      </c>
      <c r="B23" s="746"/>
      <c r="C23" s="746"/>
      <c r="D23" s="758"/>
      <c r="E23" s="746"/>
      <c r="F23" s="814"/>
      <c r="G23" s="833"/>
      <c r="H23" s="828"/>
      <c r="I23" s="432"/>
      <c r="J23" s="757"/>
      <c r="K23" s="746"/>
      <c r="L23" s="746"/>
      <c r="M23" s="746"/>
      <c r="N23" s="814"/>
      <c r="O23" s="814"/>
      <c r="P23" s="814"/>
      <c r="Q23" s="832">
        <f t="shared" si="0"/>
        <v>0</v>
      </c>
      <c r="R23" s="737">
        <v>6</v>
      </c>
    </row>
    <row r="24" spans="1:18">
      <c r="A24" s="757">
        <v>7</v>
      </c>
      <c r="B24" s="746"/>
      <c r="C24" s="746"/>
      <c r="D24" s="758"/>
      <c r="E24" s="746"/>
      <c r="F24" s="814"/>
      <c r="G24" s="833"/>
      <c r="H24" s="828"/>
      <c r="I24" s="432"/>
      <c r="J24" s="757"/>
      <c r="K24" s="746"/>
      <c r="L24" s="746"/>
      <c r="M24" s="746"/>
      <c r="N24" s="814"/>
      <c r="O24" s="814"/>
      <c r="P24" s="814"/>
      <c r="Q24" s="832">
        <f t="shared" si="0"/>
        <v>0</v>
      </c>
      <c r="R24" s="737">
        <v>7</v>
      </c>
    </row>
    <row r="25" spans="1:18">
      <c r="A25" s="757">
        <v>8</v>
      </c>
      <c r="B25" s="746"/>
      <c r="C25" s="746"/>
      <c r="D25" s="758"/>
      <c r="E25" s="746"/>
      <c r="F25" s="814"/>
      <c r="G25" s="833"/>
      <c r="H25" s="828"/>
      <c r="I25" s="432"/>
      <c r="J25" s="757"/>
      <c r="K25" s="746"/>
      <c r="L25" s="746"/>
      <c r="M25" s="746"/>
      <c r="N25" s="814"/>
      <c r="O25" s="814"/>
      <c r="P25" s="814"/>
      <c r="Q25" s="832">
        <f t="shared" si="0"/>
        <v>0</v>
      </c>
      <c r="R25" s="737">
        <v>8</v>
      </c>
    </row>
    <row r="26" spans="1:18">
      <c r="A26" s="757">
        <v>9</v>
      </c>
      <c r="B26" s="746"/>
      <c r="C26" s="746"/>
      <c r="D26" s="758"/>
      <c r="E26" s="746"/>
      <c r="F26" s="814"/>
      <c r="G26" s="833"/>
      <c r="H26" s="828"/>
      <c r="I26" s="432"/>
      <c r="J26" s="757"/>
      <c r="K26" s="746"/>
      <c r="L26" s="746"/>
      <c r="M26" s="746"/>
      <c r="N26" s="814"/>
      <c r="O26" s="814"/>
      <c r="P26" s="814"/>
      <c r="Q26" s="832">
        <f t="shared" si="0"/>
        <v>0</v>
      </c>
      <c r="R26" s="737">
        <v>9</v>
      </c>
    </row>
    <row r="27" spans="1:18">
      <c r="A27" s="757">
        <v>10</v>
      </c>
      <c r="B27" s="746"/>
      <c r="C27" s="746"/>
      <c r="D27" s="758"/>
      <c r="E27" s="746"/>
      <c r="F27" s="814"/>
      <c r="G27" s="833"/>
      <c r="H27" s="828"/>
      <c r="I27" s="432"/>
      <c r="J27" s="757"/>
      <c r="K27" s="746"/>
      <c r="L27" s="746"/>
      <c r="M27" s="746"/>
      <c r="N27" s="814"/>
      <c r="O27" s="814"/>
      <c r="P27" s="814"/>
      <c r="Q27" s="832">
        <f t="shared" si="0"/>
        <v>0</v>
      </c>
      <c r="R27" s="737">
        <v>10</v>
      </c>
    </row>
    <row r="28" spans="1:18">
      <c r="A28" s="757">
        <v>11</v>
      </c>
      <c r="B28" s="746"/>
      <c r="C28" s="746"/>
      <c r="D28" s="758"/>
      <c r="E28" s="746"/>
      <c r="F28" s="814"/>
      <c r="G28" s="833"/>
      <c r="H28" s="828"/>
      <c r="I28" s="432"/>
      <c r="J28" s="757"/>
      <c r="K28" s="746"/>
      <c r="L28" s="746"/>
      <c r="M28" s="746"/>
      <c r="N28" s="814"/>
      <c r="O28" s="814"/>
      <c r="P28" s="814"/>
      <c r="Q28" s="832">
        <f t="shared" si="0"/>
        <v>0</v>
      </c>
      <c r="R28" s="737">
        <v>11</v>
      </c>
    </row>
    <row r="29" spans="1:18">
      <c r="A29" s="757">
        <v>12</v>
      </c>
      <c r="B29" s="746"/>
      <c r="C29" s="746"/>
      <c r="D29" s="758"/>
      <c r="E29" s="746"/>
      <c r="F29" s="814"/>
      <c r="G29" s="833"/>
      <c r="H29" s="828"/>
      <c r="I29" s="432"/>
      <c r="J29" s="757"/>
      <c r="K29" s="746"/>
      <c r="L29" s="746"/>
      <c r="M29" s="746"/>
      <c r="N29" s="814"/>
      <c r="O29" s="814"/>
      <c r="P29" s="814"/>
      <c r="Q29" s="832">
        <f t="shared" si="0"/>
        <v>0</v>
      </c>
      <c r="R29" s="737">
        <v>12</v>
      </c>
    </row>
    <row r="30" spans="1:18">
      <c r="A30" s="757">
        <v>13</v>
      </c>
      <c r="B30" s="746"/>
      <c r="C30" s="746"/>
      <c r="D30" s="758"/>
      <c r="E30" s="746"/>
      <c r="F30" s="814"/>
      <c r="G30" s="833"/>
      <c r="H30" s="828"/>
      <c r="I30" s="432"/>
      <c r="J30" s="757"/>
      <c r="K30" s="746"/>
      <c r="L30" s="746"/>
      <c r="M30" s="746"/>
      <c r="N30" s="814"/>
      <c r="O30" s="814"/>
      <c r="P30" s="814"/>
      <c r="Q30" s="832">
        <f t="shared" si="0"/>
        <v>0</v>
      </c>
      <c r="R30" s="737">
        <v>13</v>
      </c>
    </row>
    <row r="31" spans="1:18">
      <c r="A31" s="757">
        <v>14</v>
      </c>
      <c r="B31" s="746"/>
      <c r="C31" s="746"/>
      <c r="D31" s="758"/>
      <c r="E31" s="746"/>
      <c r="F31" s="814"/>
      <c r="G31" s="833"/>
      <c r="H31" s="828"/>
      <c r="I31" s="432"/>
      <c r="J31" s="757"/>
      <c r="K31" s="746"/>
      <c r="L31" s="746"/>
      <c r="M31" s="746"/>
      <c r="N31" s="814"/>
      <c r="O31" s="814"/>
      <c r="P31" s="814"/>
      <c r="Q31" s="832">
        <f t="shared" si="0"/>
        <v>0</v>
      </c>
      <c r="R31" s="737">
        <v>14</v>
      </c>
    </row>
    <row r="32" spans="1:18">
      <c r="A32" s="757">
        <v>15</v>
      </c>
      <c r="B32" s="746"/>
      <c r="C32" s="746"/>
      <c r="D32" s="758"/>
      <c r="E32" s="746"/>
      <c r="F32" s="814"/>
      <c r="G32" s="833"/>
      <c r="H32" s="828"/>
      <c r="I32" s="432"/>
      <c r="J32" s="757"/>
      <c r="K32" s="746"/>
      <c r="L32" s="746"/>
      <c r="M32" s="746"/>
      <c r="N32" s="814"/>
      <c r="O32" s="814"/>
      <c r="P32" s="814"/>
      <c r="Q32" s="832">
        <f t="shared" si="0"/>
        <v>0</v>
      </c>
      <c r="R32" s="737">
        <v>15</v>
      </c>
    </row>
    <row r="33" spans="1:18">
      <c r="A33" s="757">
        <v>16</v>
      </c>
      <c r="B33" s="746"/>
      <c r="C33" s="746"/>
      <c r="D33" s="758"/>
      <c r="E33" s="746"/>
      <c r="F33" s="814"/>
      <c r="G33" s="833"/>
      <c r="H33" s="828"/>
      <c r="I33" s="432"/>
      <c r="J33" s="757"/>
      <c r="K33" s="746"/>
      <c r="L33" s="746"/>
      <c r="M33" s="746"/>
      <c r="N33" s="814"/>
      <c r="O33" s="814"/>
      <c r="P33" s="814"/>
      <c r="Q33" s="832">
        <f t="shared" si="0"/>
        <v>0</v>
      </c>
      <c r="R33" s="737">
        <v>16</v>
      </c>
    </row>
    <row r="34" spans="1:18">
      <c r="A34" s="737">
        <v>17</v>
      </c>
      <c r="B34" s="746"/>
      <c r="C34" s="746"/>
      <c r="D34" s="758"/>
      <c r="E34" s="746"/>
      <c r="F34" s="814"/>
      <c r="G34" s="833"/>
      <c r="H34" s="828"/>
      <c r="I34" s="432"/>
      <c r="J34" s="737"/>
      <c r="K34" s="746"/>
      <c r="L34" s="746"/>
      <c r="M34" s="746"/>
      <c r="N34" s="814"/>
      <c r="O34" s="814"/>
      <c r="P34" s="814"/>
      <c r="Q34" s="832">
        <f t="shared" si="0"/>
        <v>0</v>
      </c>
      <c r="R34" s="737">
        <v>17</v>
      </c>
    </row>
    <row r="35" spans="1:18">
      <c r="A35" s="737">
        <v>18</v>
      </c>
      <c r="B35" s="746"/>
      <c r="C35" s="746"/>
      <c r="D35" s="758"/>
      <c r="E35" s="746"/>
      <c r="F35" s="814"/>
      <c r="G35" s="833"/>
      <c r="H35" s="828"/>
      <c r="I35" s="432"/>
      <c r="J35" s="737"/>
      <c r="K35" s="746"/>
      <c r="L35" s="746"/>
      <c r="M35" s="746"/>
      <c r="N35" s="814"/>
      <c r="O35" s="814"/>
      <c r="P35" s="814"/>
      <c r="Q35" s="832">
        <f t="shared" si="0"/>
        <v>0</v>
      </c>
      <c r="R35" s="737">
        <v>18</v>
      </c>
    </row>
    <row r="36" spans="1:18">
      <c r="A36" s="737">
        <v>19</v>
      </c>
      <c r="B36" s="746"/>
      <c r="C36" s="746"/>
      <c r="D36" s="758"/>
      <c r="E36" s="746"/>
      <c r="F36" s="814"/>
      <c r="G36" s="833"/>
      <c r="H36" s="828"/>
      <c r="I36" s="432"/>
      <c r="J36" s="737"/>
      <c r="K36" s="746"/>
      <c r="L36" s="746"/>
      <c r="M36" s="746"/>
      <c r="N36" s="814"/>
      <c r="O36" s="814"/>
      <c r="P36" s="814"/>
      <c r="Q36" s="832">
        <f t="shared" si="0"/>
        <v>0</v>
      </c>
      <c r="R36" s="737">
        <v>19</v>
      </c>
    </row>
    <row r="37" spans="1:18">
      <c r="A37" s="737">
        <v>20</v>
      </c>
      <c r="B37" s="746"/>
      <c r="C37" s="746"/>
      <c r="D37" s="758"/>
      <c r="E37" s="746"/>
      <c r="F37" s="814"/>
      <c r="G37" s="833"/>
      <c r="H37" s="828"/>
      <c r="I37" s="432"/>
      <c r="J37" s="737"/>
      <c r="K37" s="746"/>
      <c r="L37" s="746"/>
      <c r="M37" s="791"/>
      <c r="N37" s="814"/>
      <c r="O37" s="814"/>
      <c r="P37" s="814"/>
      <c r="Q37" s="832">
        <f t="shared" si="0"/>
        <v>0</v>
      </c>
      <c r="R37" s="737">
        <v>20</v>
      </c>
    </row>
    <row r="38" spans="1:18">
      <c r="A38" s="737">
        <v>21</v>
      </c>
      <c r="B38" s="746"/>
      <c r="C38" s="746"/>
      <c r="D38" s="758"/>
      <c r="E38" s="746"/>
      <c r="F38" s="814"/>
      <c r="G38" s="833"/>
      <c r="H38" s="828"/>
      <c r="I38" s="432"/>
      <c r="J38" s="737"/>
      <c r="K38" s="746"/>
      <c r="L38" s="746"/>
      <c r="M38" s="746"/>
      <c r="N38" s="814"/>
      <c r="O38" s="814"/>
      <c r="P38" s="814"/>
      <c r="Q38" s="832">
        <f t="shared" si="0"/>
        <v>0</v>
      </c>
      <c r="R38" s="737">
        <v>21</v>
      </c>
    </row>
    <row r="39" spans="1:18">
      <c r="A39" s="737">
        <v>22</v>
      </c>
      <c r="B39" s="746"/>
      <c r="C39" s="746"/>
      <c r="D39" s="758"/>
      <c r="E39" s="746"/>
      <c r="F39" s="814"/>
      <c r="G39" s="833"/>
      <c r="H39" s="828"/>
      <c r="I39" s="432"/>
      <c r="J39" s="737"/>
      <c r="K39" s="746"/>
      <c r="L39" s="746"/>
      <c r="M39" s="746"/>
      <c r="N39" s="814"/>
      <c r="O39" s="814"/>
      <c r="P39" s="814"/>
      <c r="Q39" s="832">
        <f t="shared" si="0"/>
        <v>0</v>
      </c>
      <c r="R39" s="737">
        <v>22</v>
      </c>
    </row>
    <row r="40" spans="1:18">
      <c r="A40" s="737">
        <v>23</v>
      </c>
      <c r="B40" s="746"/>
      <c r="C40" s="746"/>
      <c r="D40" s="758"/>
      <c r="E40" s="746"/>
      <c r="F40" s="814"/>
      <c r="G40" s="833"/>
      <c r="H40" s="828"/>
      <c r="I40" s="432"/>
      <c r="J40" s="737"/>
      <c r="K40" s="746"/>
      <c r="L40" s="746"/>
      <c r="M40" s="746"/>
      <c r="N40" s="814"/>
      <c r="O40" s="814"/>
      <c r="P40" s="814"/>
      <c r="Q40" s="832">
        <f t="shared" si="0"/>
        <v>0</v>
      </c>
      <c r="R40" s="737">
        <v>23</v>
      </c>
    </row>
    <row r="41" spans="1:18">
      <c r="A41" s="737">
        <v>24</v>
      </c>
      <c r="B41" s="746"/>
      <c r="C41" s="746"/>
      <c r="D41" s="758"/>
      <c r="E41" s="746"/>
      <c r="F41" s="814"/>
      <c r="G41" s="833"/>
      <c r="H41" s="828"/>
      <c r="I41" s="432"/>
      <c r="J41" s="737"/>
      <c r="K41" s="746"/>
      <c r="L41" s="746"/>
      <c r="M41" s="746"/>
      <c r="N41" s="814"/>
      <c r="O41" s="814"/>
      <c r="P41" s="814"/>
      <c r="Q41" s="832">
        <f t="shared" si="0"/>
        <v>0</v>
      </c>
      <c r="R41" s="737">
        <v>24</v>
      </c>
    </row>
    <row r="42" spans="1:18">
      <c r="A42" s="737">
        <v>25</v>
      </c>
      <c r="B42" s="746"/>
      <c r="C42" s="746"/>
      <c r="D42" s="758"/>
      <c r="E42" s="746"/>
      <c r="F42" s="814"/>
      <c r="G42" s="833"/>
      <c r="H42" s="828"/>
      <c r="I42" s="432"/>
      <c r="J42" s="737"/>
      <c r="K42" s="746"/>
      <c r="L42" s="746"/>
      <c r="M42" s="746"/>
      <c r="N42" s="814"/>
      <c r="O42" s="814"/>
      <c r="P42" s="814"/>
      <c r="Q42" s="832">
        <f t="shared" si="0"/>
        <v>0</v>
      </c>
      <c r="R42" s="737">
        <v>25</v>
      </c>
    </row>
    <row r="43" spans="1:18">
      <c r="A43" s="737">
        <v>26</v>
      </c>
      <c r="B43" s="746"/>
      <c r="C43" s="746"/>
      <c r="D43" s="758"/>
      <c r="E43" s="746"/>
      <c r="F43" s="814"/>
      <c r="G43" s="833"/>
      <c r="H43" s="828"/>
      <c r="I43" s="432"/>
      <c r="J43" s="737"/>
      <c r="K43" s="746"/>
      <c r="L43" s="746"/>
      <c r="M43" s="746"/>
      <c r="N43" s="814"/>
      <c r="O43" s="814"/>
      <c r="P43" s="814"/>
      <c r="Q43" s="832">
        <f t="shared" si="0"/>
        <v>0</v>
      </c>
      <c r="R43" s="737">
        <v>26</v>
      </c>
    </row>
    <row r="44" spans="1:18">
      <c r="A44" s="737">
        <v>27</v>
      </c>
      <c r="B44" s="746"/>
      <c r="C44" s="746"/>
      <c r="D44" s="758"/>
      <c r="E44" s="746"/>
      <c r="F44" s="814"/>
      <c r="G44" s="833"/>
      <c r="H44" s="828"/>
      <c r="I44" s="432"/>
      <c r="J44" s="737"/>
      <c r="K44" s="746"/>
      <c r="L44" s="746"/>
      <c r="M44" s="746"/>
      <c r="N44" s="814"/>
      <c r="O44" s="814"/>
      <c r="P44" s="814"/>
      <c r="Q44" s="832">
        <f t="shared" si="0"/>
        <v>0</v>
      </c>
      <c r="R44" s="737">
        <v>27</v>
      </c>
    </row>
    <row r="45" spans="1:18">
      <c r="A45" s="737">
        <v>28</v>
      </c>
      <c r="B45" s="746"/>
      <c r="C45" s="746"/>
      <c r="D45" s="758"/>
      <c r="E45" s="746"/>
      <c r="F45" s="814"/>
      <c r="G45" s="833"/>
      <c r="H45" s="828"/>
      <c r="I45" s="432"/>
      <c r="J45" s="737"/>
      <c r="K45" s="746"/>
      <c r="L45" s="746"/>
      <c r="M45" s="746"/>
      <c r="N45" s="814"/>
      <c r="O45" s="814"/>
      <c r="P45" s="814"/>
      <c r="Q45" s="832">
        <f t="shared" si="0"/>
        <v>0</v>
      </c>
      <c r="R45" s="737">
        <v>28</v>
      </c>
    </row>
    <row r="46" spans="1:18">
      <c r="A46" s="737">
        <v>29</v>
      </c>
      <c r="B46" s="746"/>
      <c r="C46" s="746"/>
      <c r="D46" s="758"/>
      <c r="E46" s="746"/>
      <c r="F46" s="814"/>
      <c r="G46" s="833"/>
      <c r="H46" s="828"/>
      <c r="I46" s="432"/>
      <c r="J46" s="737"/>
      <c r="K46" s="746"/>
      <c r="L46" s="746"/>
      <c r="M46" s="746"/>
      <c r="N46" s="814"/>
      <c r="O46" s="814"/>
      <c r="P46" s="814"/>
      <c r="Q46" s="832">
        <f t="shared" si="0"/>
        <v>0</v>
      </c>
      <c r="R46" s="737">
        <v>29</v>
      </c>
    </row>
    <row r="47" spans="1:18">
      <c r="A47" s="737">
        <v>30</v>
      </c>
      <c r="B47" s="746"/>
      <c r="C47" s="746"/>
      <c r="D47" s="758"/>
      <c r="E47" s="746"/>
      <c r="F47" s="814"/>
      <c r="G47" s="833"/>
      <c r="H47" s="828"/>
      <c r="I47" s="432"/>
      <c r="J47" s="737"/>
      <c r="K47" s="746"/>
      <c r="L47" s="746"/>
      <c r="M47" s="746"/>
      <c r="N47" s="814"/>
      <c r="O47" s="814"/>
      <c r="P47" s="814"/>
      <c r="Q47" s="832">
        <f t="shared" si="0"/>
        <v>0</v>
      </c>
      <c r="R47" s="737">
        <v>30</v>
      </c>
    </row>
    <row r="48" spans="1:18">
      <c r="A48" s="737">
        <v>31</v>
      </c>
      <c r="B48" s="746"/>
      <c r="C48" s="746"/>
      <c r="D48" s="758"/>
      <c r="E48" s="746"/>
      <c r="F48" s="814"/>
      <c r="G48" s="833"/>
      <c r="H48" s="828"/>
      <c r="I48" s="432"/>
      <c r="J48" s="737"/>
      <c r="K48" s="746"/>
      <c r="L48" s="746"/>
      <c r="M48" s="746"/>
      <c r="N48" s="814"/>
      <c r="O48" s="814"/>
      <c r="P48" s="814"/>
      <c r="Q48" s="832">
        <f t="shared" si="0"/>
        <v>0</v>
      </c>
      <c r="R48" s="737">
        <v>31</v>
      </c>
    </row>
    <row r="49" spans="1:18">
      <c r="A49" s="737">
        <v>32</v>
      </c>
      <c r="B49" s="746"/>
      <c r="C49" s="746"/>
      <c r="D49" s="758"/>
      <c r="E49" s="746"/>
      <c r="F49" s="814"/>
      <c r="G49" s="833"/>
      <c r="H49" s="828"/>
      <c r="I49" s="432"/>
      <c r="J49" s="737"/>
      <c r="K49" s="746"/>
      <c r="L49" s="746"/>
      <c r="M49" s="746"/>
      <c r="N49" s="814"/>
      <c r="O49" s="814"/>
      <c r="P49" s="814"/>
      <c r="Q49" s="832">
        <f t="shared" si="0"/>
        <v>0</v>
      </c>
      <c r="R49" s="737">
        <v>32</v>
      </c>
    </row>
    <row r="50" spans="1:18">
      <c r="A50" s="737">
        <v>33</v>
      </c>
      <c r="B50" s="746"/>
      <c r="C50" s="746"/>
      <c r="D50" s="758"/>
      <c r="E50" s="746"/>
      <c r="F50" s="814"/>
      <c r="G50" s="833"/>
      <c r="H50" s="828"/>
      <c r="I50" s="432"/>
      <c r="J50" s="737"/>
      <c r="K50" s="746"/>
      <c r="L50" s="746"/>
      <c r="M50" s="746"/>
      <c r="N50" s="814"/>
      <c r="O50" s="814"/>
      <c r="P50" s="814"/>
      <c r="Q50" s="832">
        <f t="shared" si="0"/>
        <v>0</v>
      </c>
      <c r="R50" s="737">
        <v>33</v>
      </c>
    </row>
    <row r="51" spans="1:18">
      <c r="A51" s="737">
        <v>34</v>
      </c>
      <c r="B51" s="746"/>
      <c r="C51" s="746"/>
      <c r="D51" s="758"/>
      <c r="E51" s="746"/>
      <c r="F51" s="814"/>
      <c r="G51" s="833"/>
      <c r="H51" s="828"/>
      <c r="I51" s="432"/>
      <c r="J51" s="737"/>
      <c r="K51" s="746"/>
      <c r="L51" s="746"/>
      <c r="M51" s="746"/>
      <c r="N51" s="814"/>
      <c r="O51" s="814"/>
      <c r="P51" s="814"/>
      <c r="Q51" s="832">
        <f t="shared" si="0"/>
        <v>0</v>
      </c>
      <c r="R51" s="737">
        <v>34</v>
      </c>
    </row>
    <row r="52" spans="1:18">
      <c r="A52" s="737">
        <v>35</v>
      </c>
      <c r="B52" s="746"/>
      <c r="C52" s="746"/>
      <c r="D52" s="758"/>
      <c r="E52" s="746"/>
      <c r="F52" s="814"/>
      <c r="G52" s="833"/>
      <c r="H52" s="828"/>
      <c r="I52" s="432"/>
      <c r="J52" s="737"/>
      <c r="K52" s="746"/>
      <c r="L52" s="746"/>
      <c r="M52" s="746"/>
      <c r="N52" s="814"/>
      <c r="O52" s="814"/>
      <c r="P52" s="814"/>
      <c r="Q52" s="832">
        <f t="shared" si="0"/>
        <v>0</v>
      </c>
      <c r="R52" s="737">
        <v>35</v>
      </c>
    </row>
    <row r="53" spans="1:18">
      <c r="A53" s="737">
        <v>36</v>
      </c>
      <c r="B53" s="746"/>
      <c r="C53" s="746"/>
      <c r="D53" s="758"/>
      <c r="E53" s="746"/>
      <c r="F53" s="814"/>
      <c r="G53" s="833"/>
      <c r="H53" s="828"/>
      <c r="I53" s="432"/>
      <c r="J53" s="737"/>
      <c r="K53" s="746"/>
      <c r="L53" s="746"/>
      <c r="M53" s="746"/>
      <c r="N53" s="814"/>
      <c r="O53" s="814"/>
      <c r="P53" s="814"/>
      <c r="Q53" s="832">
        <f t="shared" si="0"/>
        <v>0</v>
      </c>
      <c r="R53" s="737">
        <v>36</v>
      </c>
    </row>
    <row r="54" spans="1:18">
      <c r="A54" s="737">
        <v>37</v>
      </c>
      <c r="B54" s="746"/>
      <c r="C54" s="746"/>
      <c r="D54" s="758"/>
      <c r="E54" s="746"/>
      <c r="F54" s="814"/>
      <c r="G54" s="833"/>
      <c r="H54" s="828"/>
      <c r="I54" s="432"/>
      <c r="J54" s="737"/>
      <c r="K54" s="746"/>
      <c r="L54" s="746"/>
      <c r="M54" s="746"/>
      <c r="N54" s="814"/>
      <c r="O54" s="814"/>
      <c r="P54" s="814"/>
      <c r="Q54" s="832">
        <f t="shared" si="0"/>
        <v>0</v>
      </c>
      <c r="R54" s="737">
        <v>37</v>
      </c>
    </row>
    <row r="55" spans="1:18">
      <c r="A55" s="737">
        <v>38</v>
      </c>
      <c r="B55" s="746"/>
      <c r="C55" s="746"/>
      <c r="D55" s="758"/>
      <c r="E55" s="746"/>
      <c r="F55" s="814"/>
      <c r="G55" s="833"/>
      <c r="H55" s="828"/>
      <c r="I55" s="432"/>
      <c r="J55" s="737"/>
      <c r="K55" s="746"/>
      <c r="L55" s="746"/>
      <c r="M55" s="746"/>
      <c r="N55" s="814"/>
      <c r="O55" s="814"/>
      <c r="P55" s="814"/>
      <c r="Q55" s="832">
        <f t="shared" si="0"/>
        <v>0</v>
      </c>
      <c r="R55" s="737">
        <v>38</v>
      </c>
    </row>
    <row r="56" spans="1:18">
      <c r="A56" s="737">
        <v>39</v>
      </c>
      <c r="B56" s="746"/>
      <c r="C56" s="746"/>
      <c r="D56" s="758"/>
      <c r="E56" s="746"/>
      <c r="F56" s="814"/>
      <c r="G56" s="833"/>
      <c r="H56" s="828"/>
      <c r="I56" s="432"/>
      <c r="J56" s="737"/>
      <c r="K56" s="746"/>
      <c r="L56" s="746"/>
      <c r="M56" s="746"/>
      <c r="N56" s="814"/>
      <c r="O56" s="814"/>
      <c r="P56" s="814"/>
      <c r="Q56" s="832">
        <f t="shared" si="0"/>
        <v>0</v>
      </c>
      <c r="R56" s="737">
        <v>39</v>
      </c>
    </row>
    <row r="57" spans="1:18">
      <c r="A57" s="737">
        <v>40</v>
      </c>
      <c r="B57" s="746"/>
      <c r="C57" s="746"/>
      <c r="D57" s="758"/>
      <c r="E57" s="746"/>
      <c r="F57" s="814"/>
      <c r="G57" s="833"/>
      <c r="H57" s="828"/>
      <c r="I57" s="432"/>
      <c r="J57" s="737"/>
      <c r="K57" s="746"/>
      <c r="L57" s="746"/>
      <c r="M57" s="746"/>
      <c r="N57" s="814"/>
      <c r="O57" s="814"/>
      <c r="P57" s="814"/>
      <c r="Q57" s="832">
        <f t="shared" si="0"/>
        <v>0</v>
      </c>
      <c r="R57" s="737">
        <v>40</v>
      </c>
    </row>
    <row r="58" spans="1:18">
      <c r="A58" s="737">
        <v>41</v>
      </c>
      <c r="B58" s="746"/>
      <c r="C58" s="746"/>
      <c r="D58" s="758"/>
      <c r="E58" s="746"/>
      <c r="F58" s="814"/>
      <c r="G58" s="833"/>
      <c r="H58" s="828"/>
      <c r="I58" s="432"/>
      <c r="J58" s="737"/>
      <c r="K58" s="746"/>
      <c r="L58" s="746"/>
      <c r="M58" s="746"/>
      <c r="N58" s="814"/>
      <c r="O58" s="814"/>
      <c r="P58" s="814"/>
      <c r="Q58" s="832">
        <f t="shared" si="0"/>
        <v>0</v>
      </c>
      <c r="R58" s="737">
        <v>41</v>
      </c>
    </row>
    <row r="59" spans="1:18">
      <c r="A59" s="737">
        <v>42</v>
      </c>
      <c r="B59" s="746"/>
      <c r="C59" s="746"/>
      <c r="D59" s="758"/>
      <c r="E59" s="746"/>
      <c r="F59" s="814"/>
      <c r="G59" s="833"/>
      <c r="H59" s="828"/>
      <c r="I59" s="432"/>
      <c r="J59" s="737"/>
      <c r="K59" s="746"/>
      <c r="L59" s="746"/>
      <c r="M59" s="746"/>
      <c r="N59" s="814"/>
      <c r="O59" s="814"/>
      <c r="P59" s="814"/>
      <c r="Q59" s="832">
        <f t="shared" si="0"/>
        <v>0</v>
      </c>
      <c r="R59" s="737">
        <v>42</v>
      </c>
    </row>
    <row r="60" spans="1:18" ht="15.75" thickBot="1">
      <c r="A60" s="760">
        <v>43</v>
      </c>
      <c r="B60" s="761"/>
      <c r="C60" s="761"/>
      <c r="D60" s="775"/>
      <c r="E60" s="761"/>
      <c r="F60" s="822"/>
      <c r="G60" s="834"/>
      <c r="H60" s="835"/>
      <c r="I60" s="432"/>
      <c r="J60" s="760"/>
      <c r="K60" s="761"/>
      <c r="L60" s="761"/>
      <c r="M60" s="761"/>
      <c r="N60" s="822"/>
      <c r="O60" s="822"/>
      <c r="P60" s="822"/>
      <c r="Q60" s="836">
        <f t="shared" si="0"/>
        <v>0</v>
      </c>
      <c r="R60" s="760">
        <v>43</v>
      </c>
    </row>
    <row r="61" spans="1:18" ht="15.75" thickBot="1">
      <c r="A61" s="760">
        <v>44</v>
      </c>
      <c r="B61" s="761" t="s">
        <v>2312</v>
      </c>
      <c r="C61" s="761"/>
      <c r="D61" s="775">
        <f>SUM(D18:D60)</f>
        <v>0</v>
      </c>
      <c r="E61" s="761"/>
      <c r="F61" s="775" t="str">
        <f>IF(ISERR(AVERAGEA(F18:F60))," ",AVERAGEA(F18:F60))</f>
        <v xml:space="preserve"> </v>
      </c>
      <c r="G61" s="775">
        <f>SUM(G18:G60)</f>
        <v>0</v>
      </c>
      <c r="H61" s="775">
        <f>SUM(H18:H60)</f>
        <v>0</v>
      </c>
      <c r="I61" s="432"/>
      <c r="J61" s="760"/>
      <c r="K61" s="761"/>
      <c r="L61" s="761"/>
      <c r="M61" s="761"/>
      <c r="N61" s="837">
        <f>SUM(N18:N60)</f>
        <v>0</v>
      </c>
      <c r="O61" s="837">
        <f>SUM(O18:O60)</f>
        <v>0</v>
      </c>
      <c r="P61" s="837">
        <f>SUM(P18:P60)</f>
        <v>0</v>
      </c>
      <c r="Q61" s="837">
        <f>SUM(Q18:Q60)</f>
        <v>0</v>
      </c>
      <c r="R61" s="760">
        <v>44</v>
      </c>
    </row>
    <row r="62" spans="1:18">
      <c r="A62" s="762"/>
      <c r="B62" s="762"/>
      <c r="C62" s="762"/>
      <c r="D62" s="776"/>
      <c r="E62" s="762"/>
      <c r="F62" s="776"/>
      <c r="G62" s="776"/>
      <c r="H62" s="776"/>
      <c r="I62" s="432"/>
      <c r="J62" s="762"/>
      <c r="K62" s="762"/>
      <c r="L62" s="762"/>
      <c r="M62" s="762"/>
      <c r="N62" s="838"/>
      <c r="O62" s="838"/>
      <c r="P62" s="838"/>
      <c r="Q62" s="838"/>
      <c r="R62" s="762"/>
    </row>
    <row r="63" spans="1:18" ht="15.75">
      <c r="A63" s="763" t="s">
        <v>2341</v>
      </c>
      <c r="B63" s="432"/>
      <c r="C63" s="432"/>
      <c r="D63" s="432"/>
      <c r="E63" s="432"/>
      <c r="F63" s="432"/>
      <c r="G63" s="432"/>
      <c r="H63" s="432"/>
      <c r="I63" s="432"/>
      <c r="J63" s="763" t="s">
        <v>2341</v>
      </c>
    </row>
    <row r="64" spans="1:18">
      <c r="A64" s="764" t="s">
        <v>2342</v>
      </c>
      <c r="B64" s="764"/>
      <c r="C64" s="764"/>
      <c r="D64" s="764"/>
      <c r="E64" s="764"/>
      <c r="F64" s="764"/>
      <c r="G64" s="764"/>
      <c r="H64" s="764"/>
      <c r="I64" s="432"/>
      <c r="J64" s="764" t="s">
        <v>2343</v>
      </c>
      <c r="K64" s="764"/>
      <c r="L64" s="764"/>
      <c r="M64" s="764"/>
      <c r="N64" s="764"/>
      <c r="O64" s="764"/>
      <c r="P64" s="764"/>
      <c r="Q64" s="764"/>
      <c r="R64" s="764"/>
    </row>
  </sheetData>
  <phoneticPr fontId="0" type="noConversion"/>
  <printOptions horizontalCentered="1" verticalCentered="1"/>
  <pageMargins left="0.5" right="0.5" top="0.5" bottom="0.5" header="0" footer="0"/>
  <pageSetup scale="70" fitToWidth="2" orientation="portrait" horizontalDpi="300" verticalDpi="300" r:id="rId1"/>
  <headerFooter alignWithMargins="0"/>
  <colBreaks count="1" manualBreakCount="1">
    <brk id="8" max="1048575" man="1"/>
  </colBreaks>
</worksheet>
</file>

<file path=xl/worksheets/sheet72.xml><?xml version="1.0" encoding="utf-8"?>
<worksheet xmlns="http://schemas.openxmlformats.org/spreadsheetml/2006/main" xmlns:r="http://schemas.openxmlformats.org/officeDocument/2006/relationships">
  <sheetPr transitionEvaluation="1" codeName="Sheet72">
    <tabColor rgb="FF00B050"/>
  </sheetPr>
  <dimension ref="A1:R136"/>
  <sheetViews>
    <sheetView defaultGridColor="0" view="pageBreakPreview" colorId="22" zoomScale="60" zoomScaleNormal="70" workbookViewId="0">
      <selection activeCell="M9" sqref="M9"/>
    </sheetView>
  </sheetViews>
  <sheetFormatPr defaultColWidth="9.6640625" defaultRowHeight="15"/>
  <cols>
    <col min="1" max="1" width="4.6640625" style="694" customWidth="1"/>
    <col min="2" max="3" width="15.6640625" style="694" customWidth="1"/>
    <col min="4" max="4" width="15.5546875" style="694" customWidth="1"/>
    <col min="5" max="5" width="14.6640625" style="694" customWidth="1"/>
    <col min="6" max="6" width="18.109375" style="694" customWidth="1"/>
    <col min="7" max="8" width="12.6640625" style="694" customWidth="1"/>
    <col min="9" max="9" width="2.6640625" style="694" customWidth="1"/>
    <col min="10" max="10" width="14.6640625" style="694" customWidth="1"/>
    <col min="11" max="12" width="10.6640625" style="694" customWidth="1"/>
    <col min="13" max="14" width="15.6640625" style="694" customWidth="1"/>
    <col min="15" max="15" width="5.6640625" style="694" customWidth="1"/>
    <col min="16" max="16" width="17" style="694" customWidth="1"/>
    <col min="17" max="17" width="16.6640625" style="694" customWidth="1"/>
    <col min="18" max="18" width="4.6640625" style="694" customWidth="1"/>
    <col min="19" max="16384" width="9.6640625" style="694"/>
  </cols>
  <sheetData>
    <row r="1" spans="1:18">
      <c r="A1" s="729" t="s">
        <v>446</v>
      </c>
      <c r="B1" s="730"/>
      <c r="C1" s="730"/>
      <c r="D1" s="731" t="s">
        <v>429</v>
      </c>
      <c r="E1" s="732"/>
      <c r="F1" s="734" t="s">
        <v>448</v>
      </c>
      <c r="G1" s="782" t="s">
        <v>449</v>
      </c>
      <c r="H1" s="748"/>
      <c r="I1" s="432"/>
      <c r="J1" s="729" t="s">
        <v>446</v>
      </c>
      <c r="K1" s="730"/>
      <c r="L1" s="732"/>
      <c r="M1" s="731" t="s">
        <v>429</v>
      </c>
      <c r="N1" s="732"/>
      <c r="O1" s="747"/>
      <c r="P1" s="782" t="s">
        <v>448</v>
      </c>
      <c r="Q1" s="782" t="s">
        <v>449</v>
      </c>
      <c r="R1" s="748"/>
    </row>
    <row r="2" spans="1:18">
      <c r="A2" s="695" t="str">
        <f>'Data Sheet'!$C$25</f>
        <v xml:space="preserve">KeySpan Gas East Corp./D/B/A National Grid </v>
      </c>
      <c r="B2" s="432"/>
      <c r="C2" s="432"/>
      <c r="D2" s="735" t="s">
        <v>3358</v>
      </c>
      <c r="E2" s="432"/>
      <c r="F2" s="771" t="s">
        <v>450</v>
      </c>
      <c r="G2" s="768"/>
      <c r="H2" s="778"/>
      <c r="I2" s="432"/>
      <c r="J2" s="695" t="str">
        <f>'Data Sheet'!$C$25</f>
        <v xml:space="preserve">KeySpan Gas East Corp./D/B/A National Grid </v>
      </c>
      <c r="K2" s="432"/>
      <c r="L2" s="432"/>
      <c r="M2" s="735" t="s">
        <v>3358</v>
      </c>
      <c r="N2" s="432"/>
      <c r="O2" s="764"/>
      <c r="P2" s="768" t="s">
        <v>450</v>
      </c>
      <c r="Q2" s="736"/>
      <c r="R2" s="772"/>
    </row>
    <row r="3" spans="1:18" ht="15" customHeight="1" thickBot="1">
      <c r="A3" s="738"/>
      <c r="B3" s="739"/>
      <c r="C3" s="739"/>
      <c r="D3" s="738" t="s">
        <v>3359</v>
      </c>
      <c r="E3" s="739"/>
      <c r="F3" s="740" t="str">
        <f>'Data Sheet'!$C$40</f>
        <v>September 30, 2014</v>
      </c>
      <c r="G3" s="783" t="str">
        <f>'Data Sheet'!$C$38</f>
        <v>December 31, 2013</v>
      </c>
      <c r="H3" s="751"/>
      <c r="I3" s="432"/>
      <c r="J3" s="738"/>
      <c r="K3" s="739"/>
      <c r="L3" s="739"/>
      <c r="M3" s="738" t="s">
        <v>3359</v>
      </c>
      <c r="N3" s="739"/>
      <c r="O3" s="784"/>
      <c r="P3" s="785" t="str">
        <f>'Data Sheet'!$C$40</f>
        <v>September 30, 2014</v>
      </c>
      <c r="Q3" s="786" t="str">
        <f>'Data Sheet'!$C$38</f>
        <v>December 31, 2013</v>
      </c>
      <c r="R3" s="751"/>
    </row>
    <row r="4" spans="1:18" ht="15" customHeight="1" thickBot="1">
      <c r="A4" s="742" t="s">
        <v>2344</v>
      </c>
      <c r="B4" s="743"/>
      <c r="C4" s="743"/>
      <c r="D4" s="744"/>
      <c r="E4" s="744"/>
      <c r="F4" s="744"/>
      <c r="G4" s="770"/>
      <c r="H4" s="751"/>
      <c r="I4" s="432"/>
      <c r="J4" s="742" t="s">
        <v>2345</v>
      </c>
      <c r="K4" s="743"/>
      <c r="L4" s="743"/>
      <c r="M4" s="744"/>
      <c r="N4" s="744"/>
      <c r="O4" s="744"/>
      <c r="P4" s="744"/>
      <c r="Q4" s="770"/>
      <c r="R4" s="751"/>
    </row>
    <row r="5" spans="1:18" ht="15.75">
      <c r="A5" s="787"/>
      <c r="B5" s="788"/>
      <c r="C5" s="788"/>
      <c r="D5" s="789"/>
      <c r="E5" s="789"/>
      <c r="F5" s="789"/>
      <c r="G5" s="790"/>
      <c r="H5" s="791"/>
      <c r="I5" s="432"/>
      <c r="J5" s="787"/>
      <c r="K5" s="788"/>
      <c r="L5" s="788"/>
      <c r="M5" s="789"/>
      <c r="N5" s="789"/>
      <c r="O5" s="789"/>
      <c r="P5" s="789"/>
      <c r="Q5" s="790"/>
      <c r="R5" s="791"/>
    </row>
    <row r="6" spans="1:18">
      <c r="A6" s="695" t="s">
        <v>4564</v>
      </c>
      <c r="B6" s="95"/>
      <c r="C6" s="95"/>
      <c r="D6" s="95"/>
      <c r="E6" s="95" t="s">
        <v>4075</v>
      </c>
      <c r="F6" s="95"/>
      <c r="G6" s="95"/>
      <c r="H6" s="791"/>
      <c r="I6" s="432"/>
      <c r="J6" s="735" t="s">
        <v>4076</v>
      </c>
      <c r="K6" s="95"/>
      <c r="L6" s="95"/>
      <c r="M6" s="95"/>
      <c r="N6" s="95" t="s">
        <v>4077</v>
      </c>
      <c r="O6" s="95"/>
      <c r="P6" s="95"/>
      <c r="Q6" s="95"/>
      <c r="R6" s="791"/>
    </row>
    <row r="7" spans="1:18">
      <c r="A7" s="695" t="s">
        <v>4078</v>
      </c>
      <c r="B7" s="95"/>
      <c r="C7" s="95"/>
      <c r="D7" s="95"/>
      <c r="E7" s="95" t="s">
        <v>4436</v>
      </c>
      <c r="F7" s="95"/>
      <c r="G7" s="95"/>
      <c r="H7" s="791"/>
      <c r="I7" s="432"/>
      <c r="J7" s="695" t="s">
        <v>4437</v>
      </c>
      <c r="K7" s="95"/>
      <c r="L7" s="95"/>
      <c r="M7" s="95"/>
      <c r="N7" s="95" t="s">
        <v>4438</v>
      </c>
      <c r="O7" s="95"/>
      <c r="P7" s="95"/>
      <c r="Q7" s="95"/>
      <c r="R7" s="791"/>
    </row>
    <row r="8" spans="1:18">
      <c r="A8" s="695" t="s">
        <v>4439</v>
      </c>
      <c r="B8" s="95"/>
      <c r="C8" s="95"/>
      <c r="D8" s="95"/>
      <c r="E8" s="95" t="s">
        <v>4440</v>
      </c>
      <c r="F8" s="95"/>
      <c r="G8" s="95"/>
      <c r="H8" s="791"/>
      <c r="I8" s="432"/>
      <c r="J8" s="695" t="s">
        <v>4441</v>
      </c>
      <c r="K8" s="95"/>
      <c r="L8" s="95"/>
      <c r="M8" s="95"/>
      <c r="N8" s="95" t="s">
        <v>1889</v>
      </c>
      <c r="O8" s="95"/>
      <c r="P8" s="95"/>
      <c r="Q8" s="95"/>
      <c r="R8" s="791"/>
    </row>
    <row r="9" spans="1:18">
      <c r="A9" s="695" t="s">
        <v>3756</v>
      </c>
      <c r="B9" s="95"/>
      <c r="C9" s="95"/>
      <c r="D9" s="95"/>
      <c r="E9" s="95" t="s">
        <v>3757</v>
      </c>
      <c r="F9" s="95"/>
      <c r="G9" s="95"/>
      <c r="H9" s="791"/>
      <c r="I9" s="432"/>
      <c r="J9" s="695" t="s">
        <v>3544</v>
      </c>
      <c r="K9" s="95"/>
      <c r="L9" s="95"/>
      <c r="M9" s="95"/>
      <c r="N9" s="95" t="s">
        <v>3545</v>
      </c>
      <c r="O9" s="95"/>
      <c r="P9" s="95"/>
      <c r="Q9" s="95"/>
      <c r="R9" s="791"/>
    </row>
    <row r="10" spans="1:18">
      <c r="A10" s="695" t="s">
        <v>3546</v>
      </c>
      <c r="B10" s="95"/>
      <c r="C10" s="95"/>
      <c r="D10" s="95"/>
      <c r="E10" s="95" t="s">
        <v>3547</v>
      </c>
      <c r="F10" s="95"/>
      <c r="G10" s="95"/>
      <c r="H10" s="791"/>
      <c r="I10" s="432"/>
      <c r="J10" s="695" t="s">
        <v>3548</v>
      </c>
      <c r="K10" s="95"/>
      <c r="L10" s="95"/>
      <c r="M10" s="95"/>
      <c r="N10" s="95" t="s">
        <v>3549</v>
      </c>
      <c r="O10" s="95"/>
      <c r="P10" s="95"/>
      <c r="Q10" s="95"/>
      <c r="R10" s="791"/>
    </row>
    <row r="11" spans="1:18">
      <c r="A11" s="695" t="s">
        <v>3550</v>
      </c>
      <c r="B11" s="95"/>
      <c r="C11" s="95"/>
      <c r="D11" s="95"/>
      <c r="E11" s="95" t="s">
        <v>3551</v>
      </c>
      <c r="F11" s="95"/>
      <c r="G11" s="95"/>
      <c r="H11" s="791"/>
      <c r="I11" s="432"/>
      <c r="J11" s="695" t="s">
        <v>3552</v>
      </c>
      <c r="K11" s="95"/>
      <c r="L11" s="95"/>
      <c r="M11" s="95"/>
      <c r="N11" s="95" t="s">
        <v>1962</v>
      </c>
      <c r="O11" s="95"/>
      <c r="P11" s="95"/>
      <c r="Q11" s="95"/>
      <c r="R11" s="791"/>
    </row>
    <row r="12" spans="1:18">
      <c r="A12" s="695" t="s">
        <v>1963</v>
      </c>
      <c r="B12" s="95"/>
      <c r="C12" s="95"/>
      <c r="D12" s="95"/>
      <c r="E12" s="95" t="s">
        <v>1964</v>
      </c>
      <c r="F12" s="95"/>
      <c r="G12" s="95"/>
      <c r="H12" s="791"/>
      <c r="I12" s="432"/>
      <c r="J12" s="695" t="s">
        <v>3872</v>
      </c>
      <c r="K12" s="95"/>
      <c r="L12" s="95"/>
      <c r="M12" s="95"/>
      <c r="N12" s="95" t="s">
        <v>3873</v>
      </c>
      <c r="O12" s="95"/>
      <c r="P12" s="95"/>
      <c r="Q12" s="95"/>
      <c r="R12" s="791"/>
    </row>
    <row r="13" spans="1:18" ht="15.75" thickBot="1">
      <c r="A13" s="792"/>
      <c r="B13" s="793"/>
      <c r="C13" s="793"/>
      <c r="D13" s="793"/>
      <c r="E13" s="793"/>
      <c r="F13" s="793"/>
      <c r="G13" s="793"/>
      <c r="H13" s="794"/>
      <c r="I13" s="432"/>
      <c r="J13" s="792"/>
      <c r="K13" s="793"/>
      <c r="L13" s="793"/>
      <c r="M13" s="793"/>
      <c r="N13" s="793"/>
      <c r="O13" s="793"/>
      <c r="P13" s="793"/>
      <c r="Q13" s="793"/>
      <c r="R13" s="794"/>
    </row>
    <row r="14" spans="1:18">
      <c r="A14" s="734"/>
      <c r="B14" s="432"/>
      <c r="C14" s="746"/>
      <c r="D14" s="795"/>
      <c r="E14" s="772"/>
      <c r="F14" s="764"/>
      <c r="G14" s="764"/>
      <c r="H14" s="748"/>
      <c r="I14" s="432"/>
      <c r="J14" s="734"/>
      <c r="K14" s="746"/>
      <c r="L14" s="746"/>
      <c r="M14" s="764" t="s">
        <v>3874</v>
      </c>
      <c r="N14" s="764"/>
      <c r="O14" s="764"/>
      <c r="P14" s="764"/>
      <c r="Q14" s="778"/>
      <c r="R14" s="749"/>
    </row>
    <row r="15" spans="1:18" ht="15.75" thickBot="1">
      <c r="A15" s="771"/>
      <c r="B15" s="795"/>
      <c r="C15" s="772"/>
      <c r="D15" s="795"/>
      <c r="E15" s="772"/>
      <c r="F15" s="744" t="s">
        <v>3875</v>
      </c>
      <c r="G15" s="744"/>
      <c r="H15" s="751"/>
      <c r="I15" s="432"/>
      <c r="J15" s="771" t="s">
        <v>3876</v>
      </c>
      <c r="K15" s="772" t="s">
        <v>3877</v>
      </c>
      <c r="L15" s="772" t="s">
        <v>3877</v>
      </c>
      <c r="M15" s="744" t="s">
        <v>3878</v>
      </c>
      <c r="N15" s="744"/>
      <c r="O15" s="744"/>
      <c r="P15" s="744"/>
      <c r="Q15" s="751"/>
      <c r="R15" s="772"/>
    </row>
    <row r="16" spans="1:18">
      <c r="A16" s="771"/>
      <c r="B16" s="795"/>
      <c r="C16" s="772"/>
      <c r="D16" s="795"/>
      <c r="E16" s="772"/>
      <c r="F16" s="772"/>
      <c r="G16" s="778"/>
      <c r="H16" s="772"/>
      <c r="I16" s="432"/>
      <c r="J16" s="771" t="s">
        <v>3879</v>
      </c>
      <c r="K16" s="772" t="s">
        <v>3880</v>
      </c>
      <c r="L16" s="772" t="s">
        <v>3881</v>
      </c>
      <c r="M16" s="795"/>
      <c r="N16" s="795"/>
      <c r="O16" s="772"/>
      <c r="P16" s="772"/>
      <c r="Q16" s="778"/>
      <c r="R16" s="772"/>
    </row>
    <row r="17" spans="1:18">
      <c r="A17" s="771" t="s">
        <v>339</v>
      </c>
      <c r="B17" s="764" t="s">
        <v>3882</v>
      </c>
      <c r="C17" s="778"/>
      <c r="D17" s="764" t="s">
        <v>3883</v>
      </c>
      <c r="E17" s="778"/>
      <c r="F17" s="772"/>
      <c r="G17" s="778"/>
      <c r="H17" s="772"/>
      <c r="I17" s="432"/>
      <c r="J17" s="771" t="s">
        <v>3884</v>
      </c>
      <c r="K17" s="772" t="s">
        <v>3885</v>
      </c>
      <c r="L17" s="772" t="s">
        <v>3880</v>
      </c>
      <c r="M17" s="764"/>
      <c r="N17" s="764"/>
      <c r="O17" s="778"/>
      <c r="P17" s="772" t="s">
        <v>2172</v>
      </c>
      <c r="Q17" s="778" t="s">
        <v>3886</v>
      </c>
      <c r="R17" s="772" t="s">
        <v>339</v>
      </c>
    </row>
    <row r="18" spans="1:18">
      <c r="A18" s="771" t="s">
        <v>342</v>
      </c>
      <c r="B18" s="432"/>
      <c r="C18" s="746"/>
      <c r="D18" s="795"/>
      <c r="E18" s="772"/>
      <c r="F18" s="772" t="s">
        <v>3819</v>
      </c>
      <c r="G18" s="778" t="s">
        <v>3887</v>
      </c>
      <c r="H18" s="772" t="s">
        <v>3888</v>
      </c>
      <c r="I18" s="432"/>
      <c r="J18" s="771" t="s">
        <v>3889</v>
      </c>
      <c r="K18" s="772" t="s">
        <v>708</v>
      </c>
      <c r="L18" s="772" t="s">
        <v>3885</v>
      </c>
      <c r="M18" s="764" t="s">
        <v>3890</v>
      </c>
      <c r="N18" s="764"/>
      <c r="O18" s="778"/>
      <c r="P18" s="772" t="s">
        <v>3891</v>
      </c>
      <c r="Q18" s="778" t="s">
        <v>3892</v>
      </c>
      <c r="R18" s="772" t="s">
        <v>342</v>
      </c>
    </row>
    <row r="19" spans="1:18">
      <c r="A19" s="737"/>
      <c r="B19" s="432"/>
      <c r="C19" s="772"/>
      <c r="D19" s="432"/>
      <c r="E19" s="772"/>
      <c r="F19" s="772"/>
      <c r="G19" s="778"/>
      <c r="H19" s="746"/>
      <c r="I19" s="432"/>
      <c r="J19" s="737"/>
      <c r="K19" s="746"/>
      <c r="L19" s="772"/>
      <c r="M19" s="432"/>
      <c r="N19" s="432"/>
      <c r="O19" s="772"/>
      <c r="P19" s="772"/>
      <c r="Q19" s="772"/>
      <c r="R19" s="746"/>
    </row>
    <row r="20" spans="1:18" ht="15.75" thickBot="1">
      <c r="A20" s="760"/>
      <c r="B20" s="744" t="s">
        <v>2004</v>
      </c>
      <c r="C20" s="751"/>
      <c r="D20" s="744" t="s">
        <v>2005</v>
      </c>
      <c r="E20" s="751"/>
      <c r="F20" s="752" t="s">
        <v>2006</v>
      </c>
      <c r="G20" s="751" t="s">
        <v>2007</v>
      </c>
      <c r="H20" s="751" t="s">
        <v>959</v>
      </c>
      <c r="I20" s="432"/>
      <c r="J20" s="750" t="s">
        <v>960</v>
      </c>
      <c r="K20" s="750" t="s">
        <v>961</v>
      </c>
      <c r="L20" s="750" t="s">
        <v>962</v>
      </c>
      <c r="M20" s="744" t="s">
        <v>963</v>
      </c>
      <c r="N20" s="744"/>
      <c r="O20" s="751"/>
      <c r="P20" s="752" t="s">
        <v>964</v>
      </c>
      <c r="Q20" s="752" t="s">
        <v>965</v>
      </c>
      <c r="R20" s="752"/>
    </row>
    <row r="21" spans="1:18">
      <c r="A21" s="737">
        <v>1</v>
      </c>
      <c r="B21" s="95" t="s">
        <v>3420</v>
      </c>
      <c r="C21" s="746"/>
      <c r="D21" s="432"/>
      <c r="E21" s="778"/>
      <c r="F21" s="796"/>
      <c r="G21" s="797"/>
      <c r="H21" s="798"/>
      <c r="I21" s="432"/>
      <c r="J21" s="799"/>
      <c r="K21" s="800"/>
      <c r="L21" s="800"/>
      <c r="M21" s="432"/>
      <c r="N21" s="432"/>
      <c r="O21" s="778"/>
      <c r="P21" s="801"/>
      <c r="Q21" s="802"/>
      <c r="R21" s="737">
        <v>1</v>
      </c>
    </row>
    <row r="22" spans="1:18">
      <c r="A22" s="737">
        <v>2</v>
      </c>
      <c r="B22" s="432"/>
      <c r="C22" s="746"/>
      <c r="D22" s="432"/>
      <c r="E22" s="772"/>
      <c r="F22" s="796"/>
      <c r="G22" s="797"/>
      <c r="H22" s="798"/>
      <c r="I22" s="432"/>
      <c r="J22" s="799"/>
      <c r="K22" s="800"/>
      <c r="L22" s="800"/>
      <c r="M22" s="432"/>
      <c r="N22" s="432"/>
      <c r="O22" s="772"/>
      <c r="P22" s="801"/>
      <c r="Q22" s="802"/>
      <c r="R22" s="737">
        <v>2</v>
      </c>
    </row>
    <row r="23" spans="1:18">
      <c r="A23" s="737">
        <v>3</v>
      </c>
      <c r="B23" s="432"/>
      <c r="C23" s="746"/>
      <c r="D23" s="432"/>
      <c r="E23" s="772"/>
      <c r="F23" s="796"/>
      <c r="G23" s="797"/>
      <c r="H23" s="798"/>
      <c r="I23" s="432"/>
      <c r="J23" s="799"/>
      <c r="K23" s="800"/>
      <c r="L23" s="800"/>
      <c r="M23" s="432"/>
      <c r="N23" s="432"/>
      <c r="O23" s="772"/>
      <c r="P23" s="801"/>
      <c r="Q23" s="802"/>
      <c r="R23" s="737">
        <v>3</v>
      </c>
    </row>
    <row r="24" spans="1:18">
      <c r="A24" s="737">
        <v>4</v>
      </c>
      <c r="B24" s="432"/>
      <c r="C24" s="746"/>
      <c r="D24" s="432"/>
      <c r="E24" s="772"/>
      <c r="F24" s="796"/>
      <c r="G24" s="797"/>
      <c r="H24" s="798"/>
      <c r="I24" s="432"/>
      <c r="J24" s="799"/>
      <c r="K24" s="800"/>
      <c r="L24" s="800"/>
      <c r="M24" s="432"/>
      <c r="N24" s="432"/>
      <c r="O24" s="772"/>
      <c r="P24" s="801"/>
      <c r="Q24" s="802"/>
      <c r="R24" s="737">
        <v>4</v>
      </c>
    </row>
    <row r="25" spans="1:18">
      <c r="A25" s="737">
        <v>5</v>
      </c>
      <c r="B25" s="432"/>
      <c r="C25" s="746"/>
      <c r="D25" s="432"/>
      <c r="E25" s="772"/>
      <c r="F25" s="796"/>
      <c r="G25" s="797"/>
      <c r="H25" s="798"/>
      <c r="I25" s="432"/>
      <c r="J25" s="799"/>
      <c r="K25" s="800"/>
      <c r="L25" s="800"/>
      <c r="M25" s="432"/>
      <c r="N25" s="432"/>
      <c r="O25" s="772"/>
      <c r="P25" s="801"/>
      <c r="Q25" s="802"/>
      <c r="R25" s="737">
        <v>5</v>
      </c>
    </row>
    <row r="26" spans="1:18">
      <c r="A26" s="757">
        <v>6</v>
      </c>
      <c r="B26" s="432"/>
      <c r="C26" s="746"/>
      <c r="D26" s="432"/>
      <c r="E26" s="746"/>
      <c r="F26" s="796"/>
      <c r="G26" s="797"/>
      <c r="H26" s="798"/>
      <c r="I26" s="432"/>
      <c r="J26" s="799"/>
      <c r="K26" s="800"/>
      <c r="L26" s="800"/>
      <c r="M26" s="432"/>
      <c r="N26" s="432"/>
      <c r="O26" s="746"/>
      <c r="P26" s="801"/>
      <c r="Q26" s="802"/>
      <c r="R26" s="737">
        <v>6</v>
      </c>
    </row>
    <row r="27" spans="1:18">
      <c r="A27" s="757">
        <v>7</v>
      </c>
      <c r="B27" s="432"/>
      <c r="C27" s="746"/>
      <c r="D27" s="432"/>
      <c r="E27" s="746"/>
      <c r="F27" s="796"/>
      <c r="G27" s="797"/>
      <c r="H27" s="798"/>
      <c r="I27" s="432"/>
      <c r="J27" s="799"/>
      <c r="K27" s="800"/>
      <c r="L27" s="800"/>
      <c r="M27" s="432"/>
      <c r="N27" s="432"/>
      <c r="O27" s="746"/>
      <c r="P27" s="801"/>
      <c r="Q27" s="802"/>
      <c r="R27" s="737">
        <v>7</v>
      </c>
    </row>
    <row r="28" spans="1:18">
      <c r="A28" s="757">
        <v>8</v>
      </c>
      <c r="B28" s="432"/>
      <c r="C28" s="746"/>
      <c r="D28" s="432"/>
      <c r="E28" s="746"/>
      <c r="F28" s="796"/>
      <c r="G28" s="797"/>
      <c r="H28" s="798"/>
      <c r="I28" s="432"/>
      <c r="J28" s="799"/>
      <c r="K28" s="800"/>
      <c r="L28" s="800"/>
      <c r="M28" s="432"/>
      <c r="N28" s="432"/>
      <c r="O28" s="746"/>
      <c r="P28" s="801"/>
      <c r="Q28" s="802"/>
      <c r="R28" s="737">
        <v>8</v>
      </c>
    </row>
    <row r="29" spans="1:18">
      <c r="A29" s="757">
        <v>9</v>
      </c>
      <c r="B29" s="432"/>
      <c r="C29" s="746"/>
      <c r="D29" s="432"/>
      <c r="E29" s="746"/>
      <c r="F29" s="796"/>
      <c r="G29" s="797"/>
      <c r="H29" s="798"/>
      <c r="I29" s="432"/>
      <c r="J29" s="799"/>
      <c r="K29" s="800"/>
      <c r="L29" s="800"/>
      <c r="M29" s="432"/>
      <c r="N29" s="432"/>
      <c r="O29" s="746"/>
      <c r="P29" s="801"/>
      <c r="Q29" s="802"/>
      <c r="R29" s="737">
        <v>9</v>
      </c>
    </row>
    <row r="30" spans="1:18">
      <c r="A30" s="757">
        <v>10</v>
      </c>
      <c r="B30" s="432"/>
      <c r="C30" s="746"/>
      <c r="D30" s="432"/>
      <c r="E30" s="746"/>
      <c r="F30" s="796"/>
      <c r="G30" s="797"/>
      <c r="H30" s="798"/>
      <c r="I30" s="432"/>
      <c r="J30" s="799"/>
      <c r="K30" s="800"/>
      <c r="L30" s="800"/>
      <c r="M30" s="432"/>
      <c r="N30" s="432"/>
      <c r="O30" s="746"/>
      <c r="P30" s="801"/>
      <c r="Q30" s="802"/>
      <c r="R30" s="737">
        <v>10</v>
      </c>
    </row>
    <row r="31" spans="1:18">
      <c r="A31" s="757">
        <v>11</v>
      </c>
      <c r="B31" s="432"/>
      <c r="C31" s="746"/>
      <c r="D31" s="432"/>
      <c r="E31" s="746"/>
      <c r="F31" s="796"/>
      <c r="G31" s="797"/>
      <c r="H31" s="798"/>
      <c r="I31" s="432"/>
      <c r="J31" s="799"/>
      <c r="K31" s="800"/>
      <c r="L31" s="800"/>
      <c r="M31" s="432"/>
      <c r="N31" s="432"/>
      <c r="O31" s="746"/>
      <c r="P31" s="801"/>
      <c r="Q31" s="802"/>
      <c r="R31" s="737">
        <v>11</v>
      </c>
    </row>
    <row r="32" spans="1:18">
      <c r="A32" s="757">
        <v>12</v>
      </c>
      <c r="B32" s="432"/>
      <c r="C32" s="746"/>
      <c r="D32" s="432"/>
      <c r="E32" s="746"/>
      <c r="F32" s="796"/>
      <c r="G32" s="797"/>
      <c r="H32" s="798"/>
      <c r="I32" s="432"/>
      <c r="J32" s="799"/>
      <c r="K32" s="800"/>
      <c r="L32" s="800"/>
      <c r="M32" s="432"/>
      <c r="N32" s="432"/>
      <c r="O32" s="746"/>
      <c r="P32" s="801"/>
      <c r="Q32" s="802"/>
      <c r="R32" s="737">
        <v>12</v>
      </c>
    </row>
    <row r="33" spans="1:18">
      <c r="A33" s="757">
        <v>13</v>
      </c>
      <c r="B33" s="432"/>
      <c r="C33" s="746"/>
      <c r="D33" s="432"/>
      <c r="E33" s="746"/>
      <c r="F33" s="796"/>
      <c r="G33" s="797"/>
      <c r="H33" s="798"/>
      <c r="I33" s="432"/>
      <c r="J33" s="799"/>
      <c r="K33" s="800"/>
      <c r="L33" s="800"/>
      <c r="M33" s="432"/>
      <c r="N33" s="432"/>
      <c r="O33" s="746"/>
      <c r="P33" s="801"/>
      <c r="Q33" s="802"/>
      <c r="R33" s="737">
        <v>13</v>
      </c>
    </row>
    <row r="34" spans="1:18">
      <c r="A34" s="757">
        <v>14</v>
      </c>
      <c r="B34" s="432"/>
      <c r="C34" s="746"/>
      <c r="D34" s="432"/>
      <c r="E34" s="746"/>
      <c r="F34" s="796"/>
      <c r="G34" s="797"/>
      <c r="H34" s="798"/>
      <c r="I34" s="432"/>
      <c r="J34" s="799"/>
      <c r="K34" s="800"/>
      <c r="L34" s="800"/>
      <c r="M34" s="432"/>
      <c r="N34" s="432"/>
      <c r="O34" s="746"/>
      <c r="P34" s="801"/>
      <c r="Q34" s="802"/>
      <c r="R34" s="737">
        <v>14</v>
      </c>
    </row>
    <row r="35" spans="1:18">
      <c r="A35" s="757">
        <v>15</v>
      </c>
      <c r="B35" s="432"/>
      <c r="C35" s="746"/>
      <c r="D35" s="432"/>
      <c r="E35" s="746"/>
      <c r="F35" s="796"/>
      <c r="G35" s="797"/>
      <c r="H35" s="798"/>
      <c r="I35" s="432"/>
      <c r="J35" s="799"/>
      <c r="K35" s="800"/>
      <c r="L35" s="800"/>
      <c r="M35" s="432"/>
      <c r="N35" s="432"/>
      <c r="O35" s="746"/>
      <c r="P35" s="801"/>
      <c r="Q35" s="802"/>
      <c r="R35" s="737">
        <v>15</v>
      </c>
    </row>
    <row r="36" spans="1:18">
      <c r="A36" s="757">
        <v>16</v>
      </c>
      <c r="B36" s="432"/>
      <c r="C36" s="746"/>
      <c r="D36" s="432"/>
      <c r="E36" s="746"/>
      <c r="F36" s="796"/>
      <c r="G36" s="797"/>
      <c r="H36" s="798"/>
      <c r="I36" s="432"/>
      <c r="J36" s="799"/>
      <c r="K36" s="800"/>
      <c r="L36" s="800"/>
      <c r="M36" s="432"/>
      <c r="N36" s="432"/>
      <c r="O36" s="746"/>
      <c r="P36" s="801"/>
      <c r="Q36" s="802"/>
      <c r="R36" s="737">
        <v>16</v>
      </c>
    </row>
    <row r="37" spans="1:18">
      <c r="A37" s="737">
        <v>17</v>
      </c>
      <c r="B37" s="432"/>
      <c r="C37" s="746"/>
      <c r="D37" s="432"/>
      <c r="E37" s="746"/>
      <c r="F37" s="796"/>
      <c r="G37" s="797"/>
      <c r="H37" s="798"/>
      <c r="I37" s="432"/>
      <c r="J37" s="799"/>
      <c r="K37" s="800"/>
      <c r="L37" s="800"/>
      <c r="M37" s="95"/>
      <c r="N37" s="432"/>
      <c r="O37" s="746"/>
      <c r="P37" s="801"/>
      <c r="Q37" s="802"/>
      <c r="R37" s="737">
        <v>17</v>
      </c>
    </row>
    <row r="38" spans="1:18">
      <c r="A38" s="737">
        <v>18</v>
      </c>
      <c r="B38" s="432"/>
      <c r="C38" s="746"/>
      <c r="D38" s="432"/>
      <c r="E38" s="746"/>
      <c r="F38" s="796"/>
      <c r="G38" s="797"/>
      <c r="H38" s="798"/>
      <c r="I38" s="432"/>
      <c r="J38" s="799"/>
      <c r="K38" s="800"/>
      <c r="L38" s="800"/>
      <c r="M38" s="432"/>
      <c r="N38" s="432"/>
      <c r="O38" s="746"/>
      <c r="P38" s="801"/>
      <c r="Q38" s="802"/>
      <c r="R38" s="737">
        <v>18</v>
      </c>
    </row>
    <row r="39" spans="1:18">
      <c r="A39" s="737">
        <v>19</v>
      </c>
      <c r="B39" s="432"/>
      <c r="C39" s="746"/>
      <c r="D39" s="432"/>
      <c r="E39" s="746"/>
      <c r="F39" s="796"/>
      <c r="G39" s="797"/>
      <c r="H39" s="798"/>
      <c r="I39" s="432"/>
      <c r="J39" s="799"/>
      <c r="K39" s="800"/>
      <c r="L39" s="800"/>
      <c r="M39" s="432"/>
      <c r="N39" s="432"/>
      <c r="O39" s="746"/>
      <c r="P39" s="801"/>
      <c r="Q39" s="802"/>
      <c r="R39" s="737">
        <v>19</v>
      </c>
    </row>
    <row r="40" spans="1:18">
      <c r="A40" s="737">
        <v>20</v>
      </c>
      <c r="B40" s="432"/>
      <c r="C40" s="746"/>
      <c r="D40" s="432"/>
      <c r="E40" s="746"/>
      <c r="F40" s="796"/>
      <c r="G40" s="797"/>
      <c r="H40" s="798"/>
      <c r="I40" s="432"/>
      <c r="J40" s="799"/>
      <c r="K40" s="800"/>
      <c r="L40" s="800"/>
      <c r="M40" s="432"/>
      <c r="N40" s="432"/>
      <c r="O40" s="746"/>
      <c r="P40" s="801"/>
      <c r="Q40" s="802"/>
      <c r="R40" s="737">
        <v>20</v>
      </c>
    </row>
    <row r="41" spans="1:18">
      <c r="A41" s="737">
        <v>21</v>
      </c>
      <c r="B41" s="432"/>
      <c r="C41" s="746"/>
      <c r="D41" s="432"/>
      <c r="E41" s="746"/>
      <c r="F41" s="796"/>
      <c r="G41" s="797"/>
      <c r="H41" s="798"/>
      <c r="I41" s="432"/>
      <c r="J41" s="799"/>
      <c r="K41" s="800"/>
      <c r="L41" s="800"/>
      <c r="M41" s="432"/>
      <c r="N41" s="432"/>
      <c r="O41" s="746"/>
      <c r="P41" s="801"/>
      <c r="Q41" s="802"/>
      <c r="R41" s="737">
        <v>21</v>
      </c>
    </row>
    <row r="42" spans="1:18">
      <c r="A42" s="737">
        <v>22</v>
      </c>
      <c r="B42" s="432"/>
      <c r="C42" s="746"/>
      <c r="D42" s="432"/>
      <c r="E42" s="746"/>
      <c r="F42" s="796"/>
      <c r="G42" s="797"/>
      <c r="H42" s="798"/>
      <c r="I42" s="432"/>
      <c r="J42" s="799"/>
      <c r="K42" s="800"/>
      <c r="L42" s="800"/>
      <c r="M42" s="432"/>
      <c r="N42" s="432"/>
      <c r="O42" s="746"/>
      <c r="P42" s="801"/>
      <c r="Q42" s="802"/>
      <c r="R42" s="737">
        <v>22</v>
      </c>
    </row>
    <row r="43" spans="1:18">
      <c r="A43" s="737">
        <v>23</v>
      </c>
      <c r="B43" s="432"/>
      <c r="C43" s="746"/>
      <c r="D43" s="432"/>
      <c r="E43" s="746"/>
      <c r="F43" s="796"/>
      <c r="G43" s="797"/>
      <c r="H43" s="798"/>
      <c r="I43" s="432"/>
      <c r="J43" s="799"/>
      <c r="K43" s="800"/>
      <c r="L43" s="800"/>
      <c r="M43" s="432"/>
      <c r="N43" s="432"/>
      <c r="O43" s="746"/>
      <c r="P43" s="801"/>
      <c r="Q43" s="802"/>
      <c r="R43" s="737">
        <v>23</v>
      </c>
    </row>
    <row r="44" spans="1:18">
      <c r="A44" s="737">
        <v>24</v>
      </c>
      <c r="B44" s="432"/>
      <c r="C44" s="746"/>
      <c r="D44" s="432"/>
      <c r="E44" s="746"/>
      <c r="F44" s="796"/>
      <c r="G44" s="797"/>
      <c r="H44" s="798"/>
      <c r="I44" s="432"/>
      <c r="J44" s="799"/>
      <c r="K44" s="800"/>
      <c r="L44" s="800"/>
      <c r="M44" s="432"/>
      <c r="N44" s="432"/>
      <c r="O44" s="746"/>
      <c r="P44" s="801"/>
      <c r="Q44" s="802"/>
      <c r="R44" s="737">
        <v>24</v>
      </c>
    </row>
    <row r="45" spans="1:18">
      <c r="A45" s="737">
        <v>25</v>
      </c>
      <c r="B45" s="432"/>
      <c r="C45" s="746"/>
      <c r="D45" s="432"/>
      <c r="E45" s="746"/>
      <c r="F45" s="796"/>
      <c r="G45" s="797"/>
      <c r="H45" s="798"/>
      <c r="I45" s="432"/>
      <c r="J45" s="799"/>
      <c r="K45" s="800"/>
      <c r="L45" s="800"/>
      <c r="M45" s="432"/>
      <c r="N45" s="432"/>
      <c r="O45" s="746"/>
      <c r="P45" s="801"/>
      <c r="Q45" s="802"/>
      <c r="R45" s="737">
        <v>25</v>
      </c>
    </row>
    <row r="46" spans="1:18">
      <c r="A46" s="737">
        <v>26</v>
      </c>
      <c r="B46" s="432"/>
      <c r="C46" s="746"/>
      <c r="D46" s="432"/>
      <c r="E46" s="746"/>
      <c r="F46" s="796"/>
      <c r="G46" s="797"/>
      <c r="H46" s="798"/>
      <c r="I46" s="432"/>
      <c r="J46" s="799"/>
      <c r="K46" s="800"/>
      <c r="L46" s="800"/>
      <c r="M46" s="432"/>
      <c r="N46" s="432"/>
      <c r="O46" s="746"/>
      <c r="P46" s="801"/>
      <c r="Q46" s="802"/>
      <c r="R46" s="737">
        <v>26</v>
      </c>
    </row>
    <row r="47" spans="1:18">
      <c r="A47" s="737">
        <v>27</v>
      </c>
      <c r="B47" s="432"/>
      <c r="C47" s="746"/>
      <c r="D47" s="432"/>
      <c r="E47" s="746"/>
      <c r="F47" s="796"/>
      <c r="G47" s="797"/>
      <c r="H47" s="798"/>
      <c r="I47" s="432"/>
      <c r="J47" s="799"/>
      <c r="K47" s="800"/>
      <c r="L47" s="800"/>
      <c r="M47" s="432"/>
      <c r="N47" s="432"/>
      <c r="O47" s="746"/>
      <c r="P47" s="801"/>
      <c r="Q47" s="802"/>
      <c r="R47" s="737">
        <v>27</v>
      </c>
    </row>
    <row r="48" spans="1:18">
      <c r="A48" s="737">
        <v>28</v>
      </c>
      <c r="B48" s="432"/>
      <c r="C48" s="746"/>
      <c r="D48" s="432"/>
      <c r="E48" s="746"/>
      <c r="F48" s="796"/>
      <c r="G48" s="797"/>
      <c r="H48" s="798"/>
      <c r="I48" s="432"/>
      <c r="J48" s="799"/>
      <c r="K48" s="800"/>
      <c r="L48" s="800"/>
      <c r="M48" s="432"/>
      <c r="N48" s="432"/>
      <c r="O48" s="746"/>
      <c r="P48" s="801"/>
      <c r="Q48" s="802"/>
      <c r="R48" s="737">
        <v>28</v>
      </c>
    </row>
    <row r="49" spans="1:18">
      <c r="A49" s="737">
        <v>29</v>
      </c>
      <c r="B49" s="432"/>
      <c r="C49" s="746"/>
      <c r="D49" s="432"/>
      <c r="E49" s="746"/>
      <c r="F49" s="796"/>
      <c r="G49" s="797"/>
      <c r="H49" s="798"/>
      <c r="I49" s="432"/>
      <c r="J49" s="799"/>
      <c r="K49" s="800"/>
      <c r="L49" s="800"/>
      <c r="M49" s="432"/>
      <c r="N49" s="432"/>
      <c r="O49" s="746"/>
      <c r="P49" s="801"/>
      <c r="Q49" s="802"/>
      <c r="R49" s="737">
        <v>29</v>
      </c>
    </row>
    <row r="50" spans="1:18">
      <c r="A50" s="737">
        <v>30</v>
      </c>
      <c r="B50" s="432"/>
      <c r="C50" s="746"/>
      <c r="D50" s="432"/>
      <c r="E50" s="746"/>
      <c r="F50" s="796"/>
      <c r="G50" s="797"/>
      <c r="H50" s="798"/>
      <c r="I50" s="432"/>
      <c r="J50" s="799"/>
      <c r="K50" s="800"/>
      <c r="L50" s="800"/>
      <c r="M50" s="432"/>
      <c r="N50" s="432"/>
      <c r="O50" s="746"/>
      <c r="P50" s="801"/>
      <c r="Q50" s="802"/>
      <c r="R50" s="737">
        <v>30</v>
      </c>
    </row>
    <row r="51" spans="1:18">
      <c r="A51" s="737">
        <v>31</v>
      </c>
      <c r="B51" s="432"/>
      <c r="C51" s="746"/>
      <c r="D51" s="432"/>
      <c r="E51" s="746"/>
      <c r="F51" s="796"/>
      <c r="G51" s="797"/>
      <c r="H51" s="798"/>
      <c r="I51" s="432"/>
      <c r="J51" s="799"/>
      <c r="K51" s="800"/>
      <c r="L51" s="800"/>
      <c r="M51" s="432"/>
      <c r="N51" s="432"/>
      <c r="O51" s="746"/>
      <c r="P51" s="801"/>
      <c r="Q51" s="802"/>
      <c r="R51" s="737">
        <v>31</v>
      </c>
    </row>
    <row r="52" spans="1:18">
      <c r="A52" s="737">
        <v>32</v>
      </c>
      <c r="B52" s="432"/>
      <c r="C52" s="746"/>
      <c r="D52" s="432"/>
      <c r="E52" s="746"/>
      <c r="F52" s="796"/>
      <c r="G52" s="797"/>
      <c r="H52" s="798"/>
      <c r="I52" s="432"/>
      <c r="J52" s="799"/>
      <c r="K52" s="800"/>
      <c r="L52" s="800"/>
      <c r="M52" s="432"/>
      <c r="N52" s="432"/>
      <c r="O52" s="746"/>
      <c r="P52" s="801"/>
      <c r="Q52" s="802"/>
      <c r="R52" s="737">
        <v>32</v>
      </c>
    </row>
    <row r="53" spans="1:18">
      <c r="A53" s="737">
        <v>33</v>
      </c>
      <c r="B53" s="432"/>
      <c r="C53" s="746"/>
      <c r="D53" s="432"/>
      <c r="E53" s="746"/>
      <c r="F53" s="796"/>
      <c r="G53" s="797"/>
      <c r="H53" s="798"/>
      <c r="I53" s="432"/>
      <c r="J53" s="799"/>
      <c r="K53" s="800"/>
      <c r="L53" s="800"/>
      <c r="M53" s="432"/>
      <c r="N53" s="432"/>
      <c r="O53" s="746"/>
      <c r="P53" s="801"/>
      <c r="Q53" s="802"/>
      <c r="R53" s="737">
        <v>33</v>
      </c>
    </row>
    <row r="54" spans="1:18">
      <c r="A54" s="737">
        <v>34</v>
      </c>
      <c r="B54" s="432"/>
      <c r="C54" s="746"/>
      <c r="D54" s="432"/>
      <c r="E54" s="746"/>
      <c r="F54" s="796"/>
      <c r="G54" s="797"/>
      <c r="H54" s="798"/>
      <c r="I54" s="432"/>
      <c r="J54" s="799"/>
      <c r="K54" s="800"/>
      <c r="L54" s="800"/>
      <c r="M54" s="432"/>
      <c r="N54" s="432"/>
      <c r="O54" s="746"/>
      <c r="P54" s="801"/>
      <c r="Q54" s="802"/>
      <c r="R54" s="737">
        <v>34</v>
      </c>
    </row>
    <row r="55" spans="1:18">
      <c r="A55" s="737">
        <v>35</v>
      </c>
      <c r="B55" s="432"/>
      <c r="C55" s="746"/>
      <c r="D55" s="432"/>
      <c r="E55" s="746"/>
      <c r="F55" s="796"/>
      <c r="G55" s="797"/>
      <c r="H55" s="798"/>
      <c r="I55" s="432"/>
      <c r="J55" s="799"/>
      <c r="K55" s="800"/>
      <c r="L55" s="800"/>
      <c r="M55" s="432"/>
      <c r="N55" s="432"/>
      <c r="O55" s="746"/>
      <c r="P55" s="801"/>
      <c r="Q55" s="802"/>
      <c r="R55" s="737">
        <v>35</v>
      </c>
    </row>
    <row r="56" spans="1:18">
      <c r="A56" s="737">
        <v>36</v>
      </c>
      <c r="B56" s="432"/>
      <c r="C56" s="746"/>
      <c r="D56" s="432"/>
      <c r="E56" s="746"/>
      <c r="F56" s="796"/>
      <c r="G56" s="797"/>
      <c r="H56" s="798"/>
      <c r="I56" s="432"/>
      <c r="J56" s="799"/>
      <c r="K56" s="800"/>
      <c r="L56" s="800"/>
      <c r="M56" s="432"/>
      <c r="N56" s="432"/>
      <c r="O56" s="746"/>
      <c r="P56" s="801"/>
      <c r="Q56" s="802"/>
      <c r="R56" s="737">
        <v>36</v>
      </c>
    </row>
    <row r="57" spans="1:18">
      <c r="A57" s="737">
        <v>37</v>
      </c>
      <c r="B57" s="432"/>
      <c r="C57" s="746"/>
      <c r="D57" s="432"/>
      <c r="E57" s="746"/>
      <c r="F57" s="796"/>
      <c r="G57" s="797"/>
      <c r="H57" s="798"/>
      <c r="I57" s="432"/>
      <c r="J57" s="799"/>
      <c r="K57" s="800"/>
      <c r="L57" s="800"/>
      <c r="M57" s="432"/>
      <c r="N57" s="432"/>
      <c r="O57" s="746"/>
      <c r="P57" s="801"/>
      <c r="Q57" s="802"/>
      <c r="R57" s="737">
        <v>37</v>
      </c>
    </row>
    <row r="58" spans="1:18">
      <c r="A58" s="737">
        <v>38</v>
      </c>
      <c r="B58" s="432"/>
      <c r="C58" s="746"/>
      <c r="D58" s="432"/>
      <c r="E58" s="746"/>
      <c r="F58" s="796"/>
      <c r="G58" s="797"/>
      <c r="H58" s="798"/>
      <c r="I58" s="432"/>
      <c r="J58" s="799"/>
      <c r="K58" s="800"/>
      <c r="L58" s="800"/>
      <c r="M58" s="432"/>
      <c r="N58" s="432"/>
      <c r="O58" s="746"/>
      <c r="P58" s="801"/>
      <c r="Q58" s="802"/>
      <c r="R58" s="737">
        <v>38</v>
      </c>
    </row>
    <row r="59" spans="1:18" ht="15.75" thickBot="1">
      <c r="A59" s="737">
        <v>39</v>
      </c>
      <c r="B59" s="432"/>
      <c r="C59" s="746"/>
      <c r="D59" s="432"/>
      <c r="E59" s="746"/>
      <c r="F59" s="796"/>
      <c r="G59" s="797"/>
      <c r="H59" s="798"/>
      <c r="I59" s="432"/>
      <c r="J59" s="799"/>
      <c r="K59" s="800"/>
      <c r="L59" s="800"/>
      <c r="M59" s="432"/>
      <c r="N59" s="432"/>
      <c r="O59" s="746"/>
      <c r="P59" s="801"/>
      <c r="Q59" s="802"/>
      <c r="R59" s="737">
        <v>39</v>
      </c>
    </row>
    <row r="60" spans="1:18" ht="15.75" thickBot="1">
      <c r="A60" s="760">
        <v>40</v>
      </c>
      <c r="B60" s="739"/>
      <c r="C60" s="761"/>
      <c r="D60" s="739"/>
      <c r="E60" s="761"/>
      <c r="F60" s="803"/>
      <c r="G60" s="804"/>
      <c r="H60" s="805"/>
      <c r="I60" s="432"/>
      <c r="J60" s="806"/>
      <c r="K60" s="807">
        <f>SUM(K21:K59)</f>
        <v>0</v>
      </c>
      <c r="L60" s="807">
        <f>SUM(L21:L59)</f>
        <v>0</v>
      </c>
      <c r="M60" s="739"/>
      <c r="N60" s="739"/>
      <c r="O60" s="761"/>
      <c r="P60" s="808">
        <f>SUM(P21:P59)</f>
        <v>0</v>
      </c>
      <c r="Q60" s="808">
        <f>SUM(Q21:Q59)</f>
        <v>0</v>
      </c>
      <c r="R60" s="760">
        <v>40</v>
      </c>
    </row>
    <row r="61" spans="1:18">
      <c r="A61" s="762"/>
      <c r="B61" s="762"/>
      <c r="C61" s="762"/>
      <c r="D61" s="762"/>
      <c r="E61" s="762"/>
      <c r="F61" s="762"/>
      <c r="G61" s="762"/>
      <c r="H61" s="762"/>
      <c r="I61" s="432"/>
      <c r="J61" s="762"/>
      <c r="K61" s="762"/>
      <c r="L61" s="762"/>
      <c r="M61" s="762"/>
      <c r="N61" s="762"/>
      <c r="O61" s="762"/>
      <c r="P61" s="762"/>
      <c r="Q61" s="762"/>
      <c r="R61" s="762"/>
    </row>
    <row r="62" spans="1:18" ht="15.75">
      <c r="A62" s="763" t="s">
        <v>330</v>
      </c>
      <c r="B62" s="432"/>
      <c r="C62" s="432"/>
      <c r="D62" s="432"/>
      <c r="E62" s="432"/>
      <c r="F62" s="432"/>
      <c r="G62" s="432"/>
      <c r="H62" s="432"/>
      <c r="I62" s="432"/>
      <c r="J62" s="763" t="s">
        <v>330</v>
      </c>
      <c r="K62" s="432"/>
      <c r="L62" s="432"/>
      <c r="M62" s="432"/>
      <c r="N62" s="764"/>
      <c r="O62" s="432"/>
      <c r="P62" s="432"/>
      <c r="Q62" s="764" t="s">
        <v>3893</v>
      </c>
      <c r="R62" s="764"/>
    </row>
    <row r="63" spans="1:18">
      <c r="A63" s="764" t="s">
        <v>3894</v>
      </c>
      <c r="B63" s="764"/>
      <c r="C63" s="764"/>
      <c r="D63" s="764"/>
      <c r="E63" s="764"/>
      <c r="F63" s="764"/>
      <c r="G63" s="764"/>
      <c r="H63" s="764"/>
      <c r="I63" s="432"/>
      <c r="J63" s="764" t="s">
        <v>3895</v>
      </c>
      <c r="K63" s="764"/>
      <c r="L63" s="764"/>
      <c r="M63" s="764"/>
      <c r="N63" s="764"/>
      <c r="O63" s="764"/>
      <c r="P63" s="764"/>
      <c r="Q63" s="764"/>
      <c r="R63" s="764"/>
    </row>
    <row r="64" spans="1:18">
      <c r="A64" s="764"/>
      <c r="B64" s="764"/>
      <c r="C64" s="764"/>
      <c r="D64" s="764"/>
      <c r="E64" s="764"/>
      <c r="F64" s="764"/>
      <c r="G64" s="764"/>
      <c r="H64" s="764"/>
      <c r="I64" s="432"/>
      <c r="J64" s="764"/>
      <c r="K64" s="764"/>
      <c r="L64" s="764"/>
      <c r="M64" s="764"/>
      <c r="N64" s="764"/>
      <c r="O64" s="764"/>
      <c r="P64" s="764"/>
      <c r="Q64" s="764"/>
      <c r="R64" s="764"/>
    </row>
    <row r="66" spans="1:18" ht="15.75">
      <c r="A66" s="788" t="s">
        <v>1588</v>
      </c>
      <c r="B66" s="764"/>
      <c r="C66" s="764"/>
      <c r="D66" s="764"/>
      <c r="E66" s="764"/>
      <c r="F66" s="764"/>
      <c r="G66" s="764"/>
      <c r="H66" s="764"/>
    </row>
    <row r="68" spans="1:18" ht="16.5" thickBot="1">
      <c r="A68" s="809" t="str">
        <f>'Data Sheet'!$C$25</f>
        <v xml:space="preserve">KeySpan Gas East Corp./D/B/A National Grid </v>
      </c>
      <c r="B68" s="739"/>
      <c r="C68" s="739"/>
      <c r="D68" s="739"/>
      <c r="E68" s="739"/>
      <c r="F68" s="810" t="str">
        <f>'Data Sheet'!$C$40</f>
        <v>September 30, 2014</v>
      </c>
      <c r="G68" s="739" t="str">
        <f>'Data Sheet'!$C$38</f>
        <v>December 31, 2013</v>
      </c>
      <c r="H68" s="744"/>
      <c r="I68" s="432"/>
      <c r="J68" s="809" t="str">
        <f>'Data Sheet'!$C$25</f>
        <v xml:space="preserve">KeySpan Gas East Corp./D/B/A National Grid </v>
      </c>
      <c r="K68" s="739"/>
      <c r="L68" s="739"/>
      <c r="M68" s="739"/>
      <c r="N68" s="739"/>
      <c r="O68" s="739"/>
      <c r="P68" s="810" t="str">
        <f>'Data Sheet'!$C$40</f>
        <v>September 30, 2014</v>
      </c>
      <c r="Q68" s="739" t="str">
        <f>'Data Sheet'!$C$38</f>
        <v>December 31, 2013</v>
      </c>
      <c r="R68" s="739"/>
    </row>
    <row r="69" spans="1:18" ht="16.5" thickBot="1">
      <c r="A69" s="811" t="s">
        <v>2345</v>
      </c>
      <c r="B69" s="743"/>
      <c r="C69" s="743"/>
      <c r="D69" s="744"/>
      <c r="E69" s="744"/>
      <c r="F69" s="770"/>
      <c r="G69" s="770"/>
      <c r="H69" s="751"/>
      <c r="I69" s="432"/>
      <c r="J69" s="811" t="s">
        <v>2345</v>
      </c>
      <c r="K69" s="743"/>
      <c r="L69" s="743"/>
      <c r="M69" s="744"/>
      <c r="N69" s="744"/>
      <c r="O69" s="744"/>
      <c r="P69" s="770"/>
      <c r="Q69" s="770"/>
      <c r="R69" s="751"/>
    </row>
    <row r="70" spans="1:18">
      <c r="A70" s="734"/>
      <c r="B70" s="432"/>
      <c r="C70" s="746"/>
      <c r="D70" s="795"/>
      <c r="E70" s="772"/>
      <c r="F70" s="764"/>
      <c r="G70" s="764"/>
      <c r="H70" s="748"/>
      <c r="I70" s="432"/>
      <c r="J70" s="734"/>
      <c r="K70" s="746"/>
      <c r="L70" s="746"/>
      <c r="M70" s="764" t="s">
        <v>3874</v>
      </c>
      <c r="N70" s="764"/>
      <c r="O70" s="764"/>
      <c r="P70" s="764"/>
      <c r="Q70" s="778"/>
      <c r="R70" s="749"/>
    </row>
    <row r="71" spans="1:18" ht="15.75" thickBot="1">
      <c r="A71" s="771"/>
      <c r="B71" s="795"/>
      <c r="C71" s="772"/>
      <c r="D71" s="795"/>
      <c r="E71" s="772"/>
      <c r="F71" s="744" t="s">
        <v>3875</v>
      </c>
      <c r="G71" s="744"/>
      <c r="H71" s="751"/>
      <c r="I71" s="432"/>
      <c r="J71" s="771" t="s">
        <v>3876</v>
      </c>
      <c r="K71" s="772" t="s">
        <v>3877</v>
      </c>
      <c r="L71" s="772" t="s">
        <v>3877</v>
      </c>
      <c r="M71" s="744" t="s">
        <v>3878</v>
      </c>
      <c r="N71" s="744"/>
      <c r="O71" s="744"/>
      <c r="P71" s="744"/>
      <c r="Q71" s="751"/>
      <c r="R71" s="772"/>
    </row>
    <row r="72" spans="1:18">
      <c r="A72" s="771"/>
      <c r="B72" s="795"/>
      <c r="C72" s="772"/>
      <c r="D72" s="795"/>
      <c r="E72" s="772"/>
      <c r="F72" s="772"/>
      <c r="G72" s="778"/>
      <c r="H72" s="772"/>
      <c r="I72" s="432"/>
      <c r="J72" s="771" t="s">
        <v>3879</v>
      </c>
      <c r="K72" s="772" t="s">
        <v>3880</v>
      </c>
      <c r="L72" s="772" t="s">
        <v>3881</v>
      </c>
      <c r="M72" s="795"/>
      <c r="N72" s="795"/>
      <c r="O72" s="772"/>
      <c r="P72" s="772"/>
      <c r="Q72" s="778"/>
      <c r="R72" s="772"/>
    </row>
    <row r="73" spans="1:18">
      <c r="A73" s="771" t="s">
        <v>339</v>
      </c>
      <c r="B73" s="764" t="s">
        <v>3882</v>
      </c>
      <c r="C73" s="778"/>
      <c r="D73" s="764" t="s">
        <v>3883</v>
      </c>
      <c r="E73" s="778"/>
      <c r="F73" s="772"/>
      <c r="G73" s="778"/>
      <c r="H73" s="772"/>
      <c r="I73" s="432"/>
      <c r="J73" s="771" t="s">
        <v>3884</v>
      </c>
      <c r="K73" s="772" t="s">
        <v>3885</v>
      </c>
      <c r="L73" s="772" t="s">
        <v>3880</v>
      </c>
      <c r="M73" s="764"/>
      <c r="N73" s="764"/>
      <c r="O73" s="778"/>
      <c r="P73" s="772" t="s">
        <v>2172</v>
      </c>
      <c r="Q73" s="778" t="s">
        <v>3886</v>
      </c>
      <c r="R73" s="772" t="s">
        <v>339</v>
      </c>
    </row>
    <row r="74" spans="1:18">
      <c r="A74" s="771" t="s">
        <v>342</v>
      </c>
      <c r="B74" s="432"/>
      <c r="C74" s="746"/>
      <c r="D74" s="795"/>
      <c r="E74" s="772"/>
      <c r="F74" s="772" t="s">
        <v>3819</v>
      </c>
      <c r="G74" s="778" t="s">
        <v>3887</v>
      </c>
      <c r="H74" s="772" t="s">
        <v>3888</v>
      </c>
      <c r="I74" s="432"/>
      <c r="J74" s="771" t="s">
        <v>3889</v>
      </c>
      <c r="K74" s="772" t="s">
        <v>708</v>
      </c>
      <c r="L74" s="772" t="s">
        <v>3885</v>
      </c>
      <c r="M74" s="764" t="s">
        <v>3890</v>
      </c>
      <c r="N74" s="764"/>
      <c r="O74" s="778"/>
      <c r="P74" s="772" t="s">
        <v>3891</v>
      </c>
      <c r="Q74" s="778" t="s">
        <v>3892</v>
      </c>
      <c r="R74" s="772" t="s">
        <v>342</v>
      </c>
    </row>
    <row r="75" spans="1:18">
      <c r="A75" s="737"/>
      <c r="B75" s="432"/>
      <c r="C75" s="772"/>
      <c r="D75" s="432"/>
      <c r="E75" s="772"/>
      <c r="F75" s="772"/>
      <c r="G75" s="778"/>
      <c r="H75" s="746"/>
      <c r="I75" s="432"/>
      <c r="J75" s="737"/>
      <c r="K75" s="746"/>
      <c r="L75" s="772"/>
      <c r="M75" s="432"/>
      <c r="N75" s="432"/>
      <c r="O75" s="772"/>
      <c r="P75" s="772"/>
      <c r="Q75" s="772"/>
      <c r="R75" s="746"/>
    </row>
    <row r="76" spans="1:18" ht="15.75" thickBot="1">
      <c r="A76" s="760"/>
      <c r="B76" s="744" t="s">
        <v>2004</v>
      </c>
      <c r="C76" s="751"/>
      <c r="D76" s="744" t="s">
        <v>2005</v>
      </c>
      <c r="E76" s="751"/>
      <c r="F76" s="752" t="s">
        <v>2006</v>
      </c>
      <c r="G76" s="751" t="s">
        <v>2007</v>
      </c>
      <c r="H76" s="751" t="s">
        <v>959</v>
      </c>
      <c r="I76" s="432"/>
      <c r="J76" s="750" t="s">
        <v>960</v>
      </c>
      <c r="K76" s="750" t="s">
        <v>961</v>
      </c>
      <c r="L76" s="750" t="s">
        <v>962</v>
      </c>
      <c r="M76" s="744" t="s">
        <v>963</v>
      </c>
      <c r="N76" s="744"/>
      <c r="O76" s="751"/>
      <c r="P76" s="752" t="s">
        <v>964</v>
      </c>
      <c r="Q76" s="752" t="s">
        <v>965</v>
      </c>
      <c r="R76" s="752"/>
    </row>
    <row r="77" spans="1:18">
      <c r="A77" s="737">
        <v>1</v>
      </c>
      <c r="B77" s="432"/>
      <c r="C77" s="746"/>
      <c r="D77" s="432"/>
      <c r="E77" s="778"/>
      <c r="F77" s="812"/>
      <c r="G77" s="813"/>
      <c r="H77" s="798"/>
      <c r="I77" s="432"/>
      <c r="J77" s="798"/>
      <c r="K77" s="814"/>
      <c r="L77" s="814"/>
      <c r="M77" s="432"/>
      <c r="N77" s="432"/>
      <c r="O77" s="778"/>
      <c r="P77" s="801"/>
      <c r="Q77" s="802"/>
      <c r="R77" s="737">
        <v>1</v>
      </c>
    </row>
    <row r="78" spans="1:18">
      <c r="A78" s="737">
        <v>2</v>
      </c>
      <c r="B78" s="432"/>
      <c r="C78" s="746"/>
      <c r="D78" s="432"/>
      <c r="E78" s="772"/>
      <c r="F78" s="815"/>
      <c r="G78" s="816"/>
      <c r="H78" s="798"/>
      <c r="I78" s="432"/>
      <c r="J78" s="798"/>
      <c r="K78" s="814"/>
      <c r="L78" s="814"/>
      <c r="M78" s="432"/>
      <c r="N78" s="432"/>
      <c r="O78" s="772"/>
      <c r="P78" s="801"/>
      <c r="Q78" s="802"/>
      <c r="R78" s="737">
        <v>2</v>
      </c>
    </row>
    <row r="79" spans="1:18">
      <c r="A79" s="737">
        <v>3</v>
      </c>
      <c r="B79" s="432"/>
      <c r="C79" s="746"/>
      <c r="D79" s="432"/>
      <c r="E79" s="772"/>
      <c r="F79" s="815"/>
      <c r="G79" s="816"/>
      <c r="H79" s="798"/>
      <c r="I79" s="432"/>
      <c r="J79" s="798"/>
      <c r="K79" s="814"/>
      <c r="L79" s="814"/>
      <c r="M79" s="432"/>
      <c r="N79" s="432"/>
      <c r="O79" s="772"/>
      <c r="P79" s="801"/>
      <c r="Q79" s="802"/>
      <c r="R79" s="737">
        <v>3</v>
      </c>
    </row>
    <row r="80" spans="1:18">
      <c r="A80" s="737">
        <v>4</v>
      </c>
      <c r="B80" s="432"/>
      <c r="C80" s="746"/>
      <c r="D80" s="432"/>
      <c r="E80" s="772"/>
      <c r="F80" s="815"/>
      <c r="G80" s="816"/>
      <c r="H80" s="798"/>
      <c r="I80" s="432"/>
      <c r="J80" s="798"/>
      <c r="K80" s="814"/>
      <c r="L80" s="814"/>
      <c r="M80" s="432"/>
      <c r="N80" s="432"/>
      <c r="O80" s="772"/>
      <c r="P80" s="801"/>
      <c r="Q80" s="802"/>
      <c r="R80" s="737">
        <v>4</v>
      </c>
    </row>
    <row r="81" spans="1:18">
      <c r="A81" s="737">
        <v>5</v>
      </c>
      <c r="B81" s="432"/>
      <c r="C81" s="746"/>
      <c r="D81" s="432"/>
      <c r="E81" s="772"/>
      <c r="F81" s="815"/>
      <c r="G81" s="816"/>
      <c r="H81" s="798"/>
      <c r="I81" s="432"/>
      <c r="J81" s="798"/>
      <c r="K81" s="814"/>
      <c r="L81" s="814"/>
      <c r="M81" s="432"/>
      <c r="N81" s="432"/>
      <c r="O81" s="772"/>
      <c r="P81" s="801"/>
      <c r="Q81" s="802"/>
      <c r="R81" s="737">
        <v>5</v>
      </c>
    </row>
    <row r="82" spans="1:18">
      <c r="A82" s="757">
        <v>6</v>
      </c>
      <c r="B82" s="432"/>
      <c r="C82" s="746"/>
      <c r="D82" s="432"/>
      <c r="E82" s="746"/>
      <c r="F82" s="817"/>
      <c r="G82" s="818"/>
      <c r="H82" s="798"/>
      <c r="I82" s="432"/>
      <c r="J82" s="819"/>
      <c r="K82" s="814"/>
      <c r="L82" s="814"/>
      <c r="M82" s="432"/>
      <c r="N82" s="432"/>
      <c r="O82" s="746"/>
      <c r="P82" s="801"/>
      <c r="Q82" s="802"/>
      <c r="R82" s="757">
        <v>6</v>
      </c>
    </row>
    <row r="83" spans="1:18">
      <c r="A83" s="757">
        <v>7</v>
      </c>
      <c r="B83" s="432"/>
      <c r="C83" s="746"/>
      <c r="D83" s="432"/>
      <c r="E83" s="746"/>
      <c r="F83" s="817"/>
      <c r="G83" s="818"/>
      <c r="H83" s="798"/>
      <c r="I83" s="432"/>
      <c r="J83" s="819"/>
      <c r="K83" s="814"/>
      <c r="L83" s="814"/>
      <c r="M83" s="432"/>
      <c r="N83" s="432"/>
      <c r="O83" s="746"/>
      <c r="P83" s="801"/>
      <c r="Q83" s="802"/>
      <c r="R83" s="757">
        <v>7</v>
      </c>
    </row>
    <row r="84" spans="1:18">
      <c r="A84" s="757">
        <v>8</v>
      </c>
      <c r="B84" s="432"/>
      <c r="C84" s="746"/>
      <c r="D84" s="432"/>
      <c r="E84" s="746"/>
      <c r="F84" s="817"/>
      <c r="G84" s="818"/>
      <c r="H84" s="798"/>
      <c r="I84" s="432"/>
      <c r="J84" s="819"/>
      <c r="K84" s="814"/>
      <c r="L84" s="814"/>
      <c r="M84" s="432"/>
      <c r="N84" s="432"/>
      <c r="O84" s="746"/>
      <c r="P84" s="801"/>
      <c r="Q84" s="802"/>
      <c r="R84" s="757">
        <v>8</v>
      </c>
    </row>
    <row r="85" spans="1:18">
      <c r="A85" s="757">
        <v>9</v>
      </c>
      <c r="B85" s="432"/>
      <c r="C85" s="746"/>
      <c r="D85" s="432"/>
      <c r="E85" s="746"/>
      <c r="F85" s="817"/>
      <c r="G85" s="818"/>
      <c r="H85" s="798"/>
      <c r="I85" s="432"/>
      <c r="J85" s="819"/>
      <c r="K85" s="814"/>
      <c r="L85" s="814"/>
      <c r="M85" s="432"/>
      <c r="N85" s="432"/>
      <c r="O85" s="746"/>
      <c r="P85" s="801"/>
      <c r="Q85" s="802"/>
      <c r="R85" s="757">
        <v>9</v>
      </c>
    </row>
    <row r="86" spans="1:18">
      <c r="A86" s="757">
        <v>10</v>
      </c>
      <c r="B86" s="432"/>
      <c r="C86" s="746"/>
      <c r="D86" s="432"/>
      <c r="E86" s="746"/>
      <c r="F86" s="817"/>
      <c r="G86" s="818"/>
      <c r="H86" s="798"/>
      <c r="I86" s="432"/>
      <c r="J86" s="819"/>
      <c r="K86" s="814"/>
      <c r="L86" s="814"/>
      <c r="M86" s="432"/>
      <c r="N86" s="432"/>
      <c r="O86" s="746"/>
      <c r="P86" s="801"/>
      <c r="Q86" s="802"/>
      <c r="R86" s="757">
        <v>10</v>
      </c>
    </row>
    <row r="87" spans="1:18">
      <c r="A87" s="757">
        <v>11</v>
      </c>
      <c r="B87" s="432"/>
      <c r="C87" s="746"/>
      <c r="D87" s="432"/>
      <c r="E87" s="746"/>
      <c r="F87" s="817"/>
      <c r="G87" s="818"/>
      <c r="H87" s="798"/>
      <c r="I87" s="432"/>
      <c r="J87" s="819"/>
      <c r="K87" s="814"/>
      <c r="L87" s="814"/>
      <c r="M87" s="432"/>
      <c r="N87" s="432"/>
      <c r="O87" s="746"/>
      <c r="P87" s="801"/>
      <c r="Q87" s="802"/>
      <c r="R87" s="757">
        <v>11</v>
      </c>
    </row>
    <row r="88" spans="1:18">
      <c r="A88" s="757">
        <v>12</v>
      </c>
      <c r="B88" s="432"/>
      <c r="C88" s="746"/>
      <c r="D88" s="432"/>
      <c r="E88" s="746"/>
      <c r="F88" s="817"/>
      <c r="G88" s="818"/>
      <c r="H88" s="798"/>
      <c r="I88" s="432"/>
      <c r="J88" s="819"/>
      <c r="K88" s="814"/>
      <c r="L88" s="814"/>
      <c r="M88" s="432"/>
      <c r="N88" s="432"/>
      <c r="O88" s="746"/>
      <c r="P88" s="801"/>
      <c r="Q88" s="802"/>
      <c r="R88" s="757">
        <v>12</v>
      </c>
    </row>
    <row r="89" spans="1:18">
      <c r="A89" s="757">
        <v>13</v>
      </c>
      <c r="B89" s="432"/>
      <c r="C89" s="746"/>
      <c r="D89" s="432"/>
      <c r="E89" s="746"/>
      <c r="F89" s="817"/>
      <c r="G89" s="818"/>
      <c r="H89" s="798"/>
      <c r="I89" s="432"/>
      <c r="J89" s="819"/>
      <c r="K89" s="814"/>
      <c r="L89" s="814"/>
      <c r="M89" s="432"/>
      <c r="N89" s="432"/>
      <c r="O89" s="746"/>
      <c r="P89" s="801"/>
      <c r="Q89" s="802"/>
      <c r="R89" s="757">
        <v>13</v>
      </c>
    </row>
    <row r="90" spans="1:18">
      <c r="A90" s="757">
        <v>14</v>
      </c>
      <c r="B90" s="432"/>
      <c r="C90" s="746"/>
      <c r="D90" s="432"/>
      <c r="E90" s="746"/>
      <c r="F90" s="817"/>
      <c r="G90" s="818"/>
      <c r="H90" s="798"/>
      <c r="I90" s="432"/>
      <c r="J90" s="819"/>
      <c r="K90" s="814"/>
      <c r="L90" s="814"/>
      <c r="M90" s="432"/>
      <c r="N90" s="432"/>
      <c r="O90" s="746"/>
      <c r="P90" s="801"/>
      <c r="Q90" s="802"/>
      <c r="R90" s="757">
        <v>14</v>
      </c>
    </row>
    <row r="91" spans="1:18">
      <c r="A91" s="757">
        <v>15</v>
      </c>
      <c r="B91" s="432"/>
      <c r="C91" s="746"/>
      <c r="D91" s="432"/>
      <c r="E91" s="746"/>
      <c r="F91" s="817"/>
      <c r="G91" s="818"/>
      <c r="H91" s="798"/>
      <c r="I91" s="432"/>
      <c r="J91" s="819"/>
      <c r="K91" s="814"/>
      <c r="L91" s="814"/>
      <c r="M91" s="432"/>
      <c r="N91" s="432"/>
      <c r="O91" s="746"/>
      <c r="P91" s="801"/>
      <c r="Q91" s="802"/>
      <c r="R91" s="757">
        <v>15</v>
      </c>
    </row>
    <row r="92" spans="1:18">
      <c r="A92" s="757">
        <v>16</v>
      </c>
      <c r="B92" s="432"/>
      <c r="C92" s="746"/>
      <c r="D92" s="432"/>
      <c r="E92" s="746"/>
      <c r="F92" s="817"/>
      <c r="G92" s="818"/>
      <c r="H92" s="798"/>
      <c r="I92" s="432"/>
      <c r="J92" s="819"/>
      <c r="K92" s="814"/>
      <c r="L92" s="814"/>
      <c r="M92" s="432"/>
      <c r="N92" s="432"/>
      <c r="O92" s="746"/>
      <c r="P92" s="801"/>
      <c r="Q92" s="802"/>
      <c r="R92" s="757">
        <v>16</v>
      </c>
    </row>
    <row r="93" spans="1:18">
      <c r="A93" s="737">
        <v>17</v>
      </c>
      <c r="B93" s="432"/>
      <c r="C93" s="746"/>
      <c r="D93" s="432"/>
      <c r="E93" s="746"/>
      <c r="F93" s="817"/>
      <c r="G93" s="818"/>
      <c r="H93" s="798"/>
      <c r="I93" s="432"/>
      <c r="J93" s="798"/>
      <c r="K93" s="814"/>
      <c r="L93" s="814"/>
      <c r="M93" s="432"/>
      <c r="N93" s="432"/>
      <c r="O93" s="746"/>
      <c r="P93" s="801"/>
      <c r="Q93" s="802"/>
      <c r="R93" s="737">
        <v>17</v>
      </c>
    </row>
    <row r="94" spans="1:18">
      <c r="A94" s="737">
        <v>18</v>
      </c>
      <c r="B94" s="432"/>
      <c r="C94" s="746"/>
      <c r="D94" s="432"/>
      <c r="E94" s="746"/>
      <c r="F94" s="817"/>
      <c r="G94" s="818"/>
      <c r="H94" s="798"/>
      <c r="I94" s="432"/>
      <c r="J94" s="798"/>
      <c r="K94" s="814"/>
      <c r="L94" s="814"/>
      <c r="M94" s="432"/>
      <c r="N94" s="432"/>
      <c r="O94" s="746"/>
      <c r="P94" s="801"/>
      <c r="Q94" s="802"/>
      <c r="R94" s="737">
        <v>18</v>
      </c>
    </row>
    <row r="95" spans="1:18">
      <c r="A95" s="737">
        <v>19</v>
      </c>
      <c r="B95" s="432"/>
      <c r="C95" s="746"/>
      <c r="D95" s="432"/>
      <c r="E95" s="746"/>
      <c r="F95" s="817"/>
      <c r="G95" s="818"/>
      <c r="H95" s="798"/>
      <c r="I95" s="432"/>
      <c r="J95" s="798"/>
      <c r="K95" s="814"/>
      <c r="L95" s="814"/>
      <c r="M95" s="432"/>
      <c r="N95" s="432"/>
      <c r="O95" s="746"/>
      <c r="P95" s="801"/>
      <c r="Q95" s="802"/>
      <c r="R95" s="737">
        <v>19</v>
      </c>
    </row>
    <row r="96" spans="1:18">
      <c r="A96" s="737">
        <v>20</v>
      </c>
      <c r="B96" s="432"/>
      <c r="C96" s="746"/>
      <c r="D96" s="432"/>
      <c r="E96" s="746"/>
      <c r="F96" s="817"/>
      <c r="G96" s="818"/>
      <c r="H96" s="798"/>
      <c r="I96" s="432"/>
      <c r="J96" s="798"/>
      <c r="K96" s="814"/>
      <c r="L96" s="814"/>
      <c r="M96" s="432"/>
      <c r="N96" s="432"/>
      <c r="O96" s="746"/>
      <c r="P96" s="801"/>
      <c r="Q96" s="802"/>
      <c r="R96" s="737">
        <v>20</v>
      </c>
    </row>
    <row r="97" spans="1:18">
      <c r="A97" s="737">
        <v>21</v>
      </c>
      <c r="B97" s="432"/>
      <c r="C97" s="746"/>
      <c r="D97" s="432"/>
      <c r="E97" s="746"/>
      <c r="F97" s="817"/>
      <c r="G97" s="818"/>
      <c r="H97" s="798"/>
      <c r="I97" s="432"/>
      <c r="J97" s="798"/>
      <c r="K97" s="814"/>
      <c r="L97" s="814"/>
      <c r="M97" s="432"/>
      <c r="N97" s="432"/>
      <c r="O97" s="746"/>
      <c r="P97" s="801"/>
      <c r="Q97" s="802"/>
      <c r="R97" s="737">
        <v>21</v>
      </c>
    </row>
    <row r="98" spans="1:18">
      <c r="A98" s="737">
        <v>22</v>
      </c>
      <c r="B98" s="432"/>
      <c r="C98" s="746"/>
      <c r="D98" s="432"/>
      <c r="E98" s="746"/>
      <c r="F98" s="817"/>
      <c r="G98" s="818"/>
      <c r="H98" s="798"/>
      <c r="I98" s="432"/>
      <c r="J98" s="798"/>
      <c r="K98" s="814"/>
      <c r="L98" s="814"/>
      <c r="M98" s="432"/>
      <c r="N98" s="432"/>
      <c r="O98" s="746"/>
      <c r="P98" s="801"/>
      <c r="Q98" s="802"/>
      <c r="R98" s="737">
        <v>22</v>
      </c>
    </row>
    <row r="99" spans="1:18">
      <c r="A99" s="737">
        <v>23</v>
      </c>
      <c r="B99" s="432"/>
      <c r="C99" s="746"/>
      <c r="D99" s="432"/>
      <c r="E99" s="746"/>
      <c r="F99" s="817"/>
      <c r="G99" s="818"/>
      <c r="H99" s="798"/>
      <c r="I99" s="432"/>
      <c r="J99" s="798"/>
      <c r="K99" s="814"/>
      <c r="L99" s="814"/>
      <c r="M99" s="432"/>
      <c r="N99" s="432"/>
      <c r="O99" s="746"/>
      <c r="P99" s="801"/>
      <c r="Q99" s="802"/>
      <c r="R99" s="737">
        <v>23</v>
      </c>
    </row>
    <row r="100" spans="1:18">
      <c r="A100" s="737">
        <v>24</v>
      </c>
      <c r="B100" s="432"/>
      <c r="C100" s="746"/>
      <c r="D100" s="432"/>
      <c r="E100" s="746"/>
      <c r="F100" s="817"/>
      <c r="G100" s="818"/>
      <c r="H100" s="798"/>
      <c r="I100" s="432"/>
      <c r="J100" s="798"/>
      <c r="K100" s="814"/>
      <c r="L100" s="814"/>
      <c r="M100" s="432"/>
      <c r="N100" s="432"/>
      <c r="O100" s="746"/>
      <c r="P100" s="801"/>
      <c r="Q100" s="802"/>
      <c r="R100" s="737">
        <v>24</v>
      </c>
    </row>
    <row r="101" spans="1:18">
      <c r="A101" s="737">
        <v>25</v>
      </c>
      <c r="B101" s="432"/>
      <c r="C101" s="746"/>
      <c r="D101" s="432"/>
      <c r="E101" s="746"/>
      <c r="F101" s="817"/>
      <c r="G101" s="818"/>
      <c r="H101" s="798"/>
      <c r="I101" s="432"/>
      <c r="J101" s="798"/>
      <c r="K101" s="814"/>
      <c r="L101" s="814"/>
      <c r="M101" s="432"/>
      <c r="N101" s="432"/>
      <c r="O101" s="746"/>
      <c r="P101" s="801"/>
      <c r="Q101" s="802"/>
      <c r="R101" s="737">
        <v>25</v>
      </c>
    </row>
    <row r="102" spans="1:18">
      <c r="A102" s="737">
        <v>26</v>
      </c>
      <c r="B102" s="432"/>
      <c r="C102" s="746"/>
      <c r="D102" s="432"/>
      <c r="E102" s="746"/>
      <c r="F102" s="817"/>
      <c r="G102" s="818"/>
      <c r="H102" s="798"/>
      <c r="I102" s="432"/>
      <c r="J102" s="798"/>
      <c r="K102" s="814"/>
      <c r="L102" s="814"/>
      <c r="M102" s="432"/>
      <c r="N102" s="432"/>
      <c r="O102" s="746"/>
      <c r="P102" s="801"/>
      <c r="Q102" s="802"/>
      <c r="R102" s="737">
        <v>26</v>
      </c>
    </row>
    <row r="103" spans="1:18">
      <c r="A103" s="737">
        <v>27</v>
      </c>
      <c r="B103" s="432"/>
      <c r="C103" s="746"/>
      <c r="D103" s="432"/>
      <c r="E103" s="746"/>
      <c r="F103" s="817"/>
      <c r="G103" s="818"/>
      <c r="H103" s="798"/>
      <c r="I103" s="432"/>
      <c r="J103" s="798"/>
      <c r="K103" s="814"/>
      <c r="L103" s="814"/>
      <c r="M103" s="432"/>
      <c r="N103" s="432"/>
      <c r="O103" s="746"/>
      <c r="P103" s="801"/>
      <c r="Q103" s="802"/>
      <c r="R103" s="737">
        <v>27</v>
      </c>
    </row>
    <row r="104" spans="1:18">
      <c r="A104" s="737">
        <v>28</v>
      </c>
      <c r="B104" s="432"/>
      <c r="C104" s="746"/>
      <c r="D104" s="432"/>
      <c r="E104" s="746"/>
      <c r="F104" s="817"/>
      <c r="G104" s="818"/>
      <c r="H104" s="798"/>
      <c r="I104" s="432"/>
      <c r="J104" s="798"/>
      <c r="K104" s="814"/>
      <c r="L104" s="814"/>
      <c r="M104" s="432"/>
      <c r="N104" s="432"/>
      <c r="O104" s="746"/>
      <c r="P104" s="801"/>
      <c r="Q104" s="802"/>
      <c r="R104" s="737">
        <v>28</v>
      </c>
    </row>
    <row r="105" spans="1:18">
      <c r="A105" s="737">
        <v>29</v>
      </c>
      <c r="B105" s="432"/>
      <c r="C105" s="746"/>
      <c r="D105" s="432"/>
      <c r="E105" s="746"/>
      <c r="F105" s="817"/>
      <c r="G105" s="818"/>
      <c r="H105" s="798"/>
      <c r="I105" s="432"/>
      <c r="J105" s="798"/>
      <c r="K105" s="814"/>
      <c r="L105" s="814"/>
      <c r="M105" s="432"/>
      <c r="N105" s="432"/>
      <c r="O105" s="746"/>
      <c r="P105" s="801"/>
      <c r="Q105" s="802"/>
      <c r="R105" s="737">
        <v>29</v>
      </c>
    </row>
    <row r="106" spans="1:18">
      <c r="A106" s="737">
        <v>30</v>
      </c>
      <c r="B106" s="432"/>
      <c r="C106" s="746"/>
      <c r="D106" s="432"/>
      <c r="E106" s="746"/>
      <c r="F106" s="817"/>
      <c r="G106" s="818"/>
      <c r="H106" s="798"/>
      <c r="I106" s="432"/>
      <c r="J106" s="798"/>
      <c r="K106" s="814"/>
      <c r="L106" s="814"/>
      <c r="M106" s="432"/>
      <c r="N106" s="432"/>
      <c r="O106" s="746"/>
      <c r="P106" s="801"/>
      <c r="Q106" s="802"/>
      <c r="R106" s="737">
        <v>30</v>
      </c>
    </row>
    <row r="107" spans="1:18">
      <c r="A107" s="737">
        <v>31</v>
      </c>
      <c r="B107" s="432"/>
      <c r="C107" s="746"/>
      <c r="D107" s="432"/>
      <c r="E107" s="746"/>
      <c r="F107" s="817"/>
      <c r="G107" s="818"/>
      <c r="H107" s="798"/>
      <c r="I107" s="432"/>
      <c r="J107" s="798"/>
      <c r="K107" s="814"/>
      <c r="L107" s="814"/>
      <c r="M107" s="432"/>
      <c r="N107" s="432"/>
      <c r="O107" s="746"/>
      <c r="P107" s="801"/>
      <c r="Q107" s="802"/>
      <c r="R107" s="737">
        <v>31</v>
      </c>
    </row>
    <row r="108" spans="1:18">
      <c r="A108" s="737">
        <v>32</v>
      </c>
      <c r="B108" s="432"/>
      <c r="C108" s="746"/>
      <c r="D108" s="432"/>
      <c r="E108" s="746"/>
      <c r="F108" s="817"/>
      <c r="G108" s="818"/>
      <c r="H108" s="798"/>
      <c r="I108" s="432"/>
      <c r="J108" s="798"/>
      <c r="K108" s="814"/>
      <c r="L108" s="814"/>
      <c r="M108" s="432"/>
      <c r="N108" s="432"/>
      <c r="O108" s="746"/>
      <c r="P108" s="801"/>
      <c r="Q108" s="802"/>
      <c r="R108" s="737">
        <v>32</v>
      </c>
    </row>
    <row r="109" spans="1:18">
      <c r="A109" s="737">
        <v>33</v>
      </c>
      <c r="B109" s="432"/>
      <c r="C109" s="746"/>
      <c r="D109" s="432"/>
      <c r="E109" s="746"/>
      <c r="F109" s="817"/>
      <c r="G109" s="818"/>
      <c r="H109" s="798"/>
      <c r="I109" s="432"/>
      <c r="J109" s="798"/>
      <c r="K109" s="814"/>
      <c r="L109" s="814"/>
      <c r="M109" s="432"/>
      <c r="N109" s="432"/>
      <c r="O109" s="746"/>
      <c r="P109" s="801"/>
      <c r="Q109" s="802"/>
      <c r="R109" s="737">
        <v>33</v>
      </c>
    </row>
    <row r="110" spans="1:18">
      <c r="A110" s="737">
        <v>34</v>
      </c>
      <c r="B110" s="432"/>
      <c r="C110" s="746"/>
      <c r="D110" s="432"/>
      <c r="E110" s="746"/>
      <c r="F110" s="817"/>
      <c r="G110" s="818"/>
      <c r="H110" s="798"/>
      <c r="I110" s="432"/>
      <c r="J110" s="798"/>
      <c r="K110" s="814"/>
      <c r="L110" s="814"/>
      <c r="M110" s="432"/>
      <c r="N110" s="432"/>
      <c r="O110" s="746"/>
      <c r="P110" s="801"/>
      <c r="Q110" s="802"/>
      <c r="R110" s="737">
        <v>34</v>
      </c>
    </row>
    <row r="111" spans="1:18">
      <c r="A111" s="737">
        <v>35</v>
      </c>
      <c r="B111" s="432"/>
      <c r="C111" s="746"/>
      <c r="D111" s="432"/>
      <c r="E111" s="746"/>
      <c r="F111" s="817"/>
      <c r="G111" s="818"/>
      <c r="H111" s="798"/>
      <c r="I111" s="432"/>
      <c r="J111" s="798"/>
      <c r="K111" s="814"/>
      <c r="L111" s="814"/>
      <c r="M111" s="432"/>
      <c r="N111" s="432"/>
      <c r="O111" s="746"/>
      <c r="P111" s="801"/>
      <c r="Q111" s="802"/>
      <c r="R111" s="737">
        <v>35</v>
      </c>
    </row>
    <row r="112" spans="1:18">
      <c r="A112" s="737">
        <v>37</v>
      </c>
      <c r="B112" s="432"/>
      <c r="C112" s="746"/>
      <c r="D112" s="432"/>
      <c r="E112" s="746"/>
      <c r="F112" s="817"/>
      <c r="G112" s="818"/>
      <c r="H112" s="798"/>
      <c r="I112" s="432"/>
      <c r="J112" s="798"/>
      <c r="K112" s="814"/>
      <c r="L112" s="814"/>
      <c r="M112" s="432"/>
      <c r="N112" s="432"/>
      <c r="O112" s="746"/>
      <c r="P112" s="801"/>
      <c r="Q112" s="802"/>
      <c r="R112" s="737">
        <v>37</v>
      </c>
    </row>
    <row r="113" spans="1:18">
      <c r="A113" s="737">
        <v>38</v>
      </c>
      <c r="B113" s="432"/>
      <c r="C113" s="746"/>
      <c r="D113" s="432"/>
      <c r="E113" s="746"/>
      <c r="F113" s="817"/>
      <c r="G113" s="818"/>
      <c r="H113" s="798"/>
      <c r="I113" s="432"/>
      <c r="J113" s="798"/>
      <c r="K113" s="814"/>
      <c r="L113" s="814"/>
      <c r="M113" s="432"/>
      <c r="N113" s="432"/>
      <c r="O113" s="746"/>
      <c r="P113" s="801"/>
      <c r="Q113" s="802"/>
      <c r="R113" s="737">
        <v>38</v>
      </c>
    </row>
    <row r="114" spans="1:18">
      <c r="A114" s="737">
        <v>39</v>
      </c>
      <c r="B114" s="432"/>
      <c r="C114" s="746"/>
      <c r="D114" s="432"/>
      <c r="E114" s="746"/>
      <c r="F114" s="817"/>
      <c r="G114" s="818"/>
      <c r="H114" s="798"/>
      <c r="I114" s="432"/>
      <c r="J114" s="798"/>
      <c r="K114" s="814"/>
      <c r="L114" s="814"/>
      <c r="M114" s="432"/>
      <c r="N114" s="432"/>
      <c r="O114" s="746"/>
      <c r="P114" s="801"/>
      <c r="Q114" s="802"/>
      <c r="R114" s="737">
        <v>39</v>
      </c>
    </row>
    <row r="115" spans="1:18">
      <c r="A115" s="737">
        <v>40</v>
      </c>
      <c r="B115" s="432"/>
      <c r="C115" s="746"/>
      <c r="D115" s="432"/>
      <c r="E115" s="746"/>
      <c r="F115" s="817"/>
      <c r="G115" s="818"/>
      <c r="H115" s="798"/>
      <c r="I115" s="432"/>
      <c r="J115" s="798"/>
      <c r="K115" s="814"/>
      <c r="L115" s="814"/>
      <c r="M115" s="432"/>
      <c r="N115" s="432"/>
      <c r="O115" s="746"/>
      <c r="P115" s="801"/>
      <c r="Q115" s="802"/>
      <c r="R115" s="737">
        <v>40</v>
      </c>
    </row>
    <row r="116" spans="1:18">
      <c r="A116" s="737">
        <v>41</v>
      </c>
      <c r="B116" s="432"/>
      <c r="C116" s="746"/>
      <c r="D116" s="432"/>
      <c r="E116" s="746"/>
      <c r="F116" s="817"/>
      <c r="G116" s="818"/>
      <c r="H116" s="798"/>
      <c r="I116" s="432"/>
      <c r="J116" s="798"/>
      <c r="K116" s="814"/>
      <c r="L116" s="814"/>
      <c r="M116" s="432"/>
      <c r="N116" s="432"/>
      <c r="O116" s="746"/>
      <c r="P116" s="801"/>
      <c r="Q116" s="802"/>
      <c r="R116" s="737">
        <v>41</v>
      </c>
    </row>
    <row r="117" spans="1:18">
      <c r="A117" s="737">
        <v>42</v>
      </c>
      <c r="B117" s="432"/>
      <c r="C117" s="746"/>
      <c r="D117" s="432"/>
      <c r="E117" s="746"/>
      <c r="F117" s="817"/>
      <c r="G117" s="818"/>
      <c r="H117" s="798"/>
      <c r="I117" s="432"/>
      <c r="J117" s="798"/>
      <c r="K117" s="814"/>
      <c r="L117" s="814"/>
      <c r="M117" s="432"/>
      <c r="N117" s="432"/>
      <c r="O117" s="746"/>
      <c r="P117" s="801"/>
      <c r="Q117" s="802"/>
      <c r="R117" s="737">
        <v>42</v>
      </c>
    </row>
    <row r="118" spans="1:18">
      <c r="A118" s="737">
        <v>43</v>
      </c>
      <c r="B118" s="432"/>
      <c r="C118" s="746"/>
      <c r="D118" s="432"/>
      <c r="E118" s="746"/>
      <c r="F118" s="817"/>
      <c r="G118" s="818"/>
      <c r="H118" s="798"/>
      <c r="I118" s="432"/>
      <c r="J118" s="798"/>
      <c r="K118" s="814"/>
      <c r="L118" s="814"/>
      <c r="M118" s="432"/>
      <c r="N118" s="432"/>
      <c r="O118" s="746"/>
      <c r="P118" s="801"/>
      <c r="Q118" s="802"/>
      <c r="R118" s="737">
        <v>43</v>
      </c>
    </row>
    <row r="119" spans="1:18">
      <c r="A119" s="737">
        <v>44</v>
      </c>
      <c r="B119" s="432"/>
      <c r="C119" s="746"/>
      <c r="D119" s="432"/>
      <c r="E119" s="746"/>
      <c r="F119" s="817"/>
      <c r="G119" s="818"/>
      <c r="H119" s="798"/>
      <c r="I119" s="432"/>
      <c r="J119" s="798"/>
      <c r="K119" s="814"/>
      <c r="L119" s="814"/>
      <c r="M119" s="432"/>
      <c r="N119" s="432"/>
      <c r="O119" s="746"/>
      <c r="P119" s="801"/>
      <c r="Q119" s="802"/>
      <c r="R119" s="737">
        <v>44</v>
      </c>
    </row>
    <row r="120" spans="1:18">
      <c r="A120" s="737">
        <v>45</v>
      </c>
      <c r="B120" s="432"/>
      <c r="C120" s="746"/>
      <c r="D120" s="432"/>
      <c r="E120" s="746"/>
      <c r="F120" s="817"/>
      <c r="G120" s="818"/>
      <c r="H120" s="798"/>
      <c r="I120" s="432"/>
      <c r="J120" s="798"/>
      <c r="K120" s="814"/>
      <c r="L120" s="814"/>
      <c r="M120" s="432"/>
      <c r="N120" s="432"/>
      <c r="O120" s="746"/>
      <c r="P120" s="801"/>
      <c r="Q120" s="802"/>
      <c r="R120" s="737">
        <v>45</v>
      </c>
    </row>
    <row r="121" spans="1:18">
      <c r="A121" s="737">
        <v>46</v>
      </c>
      <c r="B121" s="432"/>
      <c r="C121" s="746"/>
      <c r="D121" s="432"/>
      <c r="E121" s="746"/>
      <c r="F121" s="817"/>
      <c r="G121" s="818"/>
      <c r="H121" s="798"/>
      <c r="I121" s="432"/>
      <c r="J121" s="798"/>
      <c r="K121" s="814"/>
      <c r="L121" s="814"/>
      <c r="M121" s="432"/>
      <c r="N121" s="432"/>
      <c r="O121" s="746"/>
      <c r="P121" s="801"/>
      <c r="Q121" s="802"/>
      <c r="R121" s="737">
        <v>46</v>
      </c>
    </row>
    <row r="122" spans="1:18">
      <c r="A122" s="737">
        <v>47</v>
      </c>
      <c r="B122" s="432"/>
      <c r="C122" s="746"/>
      <c r="D122" s="432"/>
      <c r="E122" s="746"/>
      <c r="F122" s="817"/>
      <c r="G122" s="818"/>
      <c r="H122" s="798"/>
      <c r="I122" s="432"/>
      <c r="J122" s="798"/>
      <c r="K122" s="814"/>
      <c r="L122" s="814"/>
      <c r="M122" s="432"/>
      <c r="N122" s="432"/>
      <c r="O122" s="746"/>
      <c r="P122" s="801"/>
      <c r="Q122" s="802"/>
      <c r="R122" s="737">
        <v>47</v>
      </c>
    </row>
    <row r="123" spans="1:18">
      <c r="A123" s="737">
        <v>48</v>
      </c>
      <c r="B123" s="432"/>
      <c r="C123" s="746"/>
      <c r="D123" s="432"/>
      <c r="E123" s="746"/>
      <c r="F123" s="817"/>
      <c r="G123" s="818"/>
      <c r="H123" s="798"/>
      <c r="I123" s="432"/>
      <c r="J123" s="798"/>
      <c r="K123" s="814"/>
      <c r="L123" s="814"/>
      <c r="M123" s="432"/>
      <c r="N123" s="432"/>
      <c r="O123" s="746"/>
      <c r="P123" s="801"/>
      <c r="Q123" s="802"/>
      <c r="R123" s="737">
        <v>48</v>
      </c>
    </row>
    <row r="124" spans="1:18">
      <c r="A124" s="737">
        <v>49</v>
      </c>
      <c r="B124" s="432"/>
      <c r="C124" s="746"/>
      <c r="D124" s="432"/>
      <c r="E124" s="746"/>
      <c r="F124" s="817"/>
      <c r="G124" s="818"/>
      <c r="H124" s="798"/>
      <c r="I124" s="432"/>
      <c r="J124" s="798"/>
      <c r="K124" s="814"/>
      <c r="L124" s="814"/>
      <c r="M124" s="432"/>
      <c r="N124" s="432"/>
      <c r="O124" s="746"/>
      <c r="P124" s="801"/>
      <c r="Q124" s="802"/>
      <c r="R124" s="737">
        <v>49</v>
      </c>
    </row>
    <row r="125" spans="1:18">
      <c r="A125" s="737">
        <v>50</v>
      </c>
      <c r="B125" s="432"/>
      <c r="C125" s="746"/>
      <c r="D125" s="432"/>
      <c r="E125" s="746"/>
      <c r="F125" s="817"/>
      <c r="G125" s="818"/>
      <c r="H125" s="798"/>
      <c r="I125" s="432"/>
      <c r="J125" s="798"/>
      <c r="K125" s="814"/>
      <c r="L125" s="814"/>
      <c r="M125" s="432"/>
      <c r="N125" s="432"/>
      <c r="O125" s="746"/>
      <c r="P125" s="801"/>
      <c r="Q125" s="802"/>
      <c r="R125" s="737">
        <v>50</v>
      </c>
    </row>
    <row r="126" spans="1:18">
      <c r="A126" s="737">
        <v>51</v>
      </c>
      <c r="B126" s="432"/>
      <c r="C126" s="746"/>
      <c r="D126" s="432"/>
      <c r="E126" s="746"/>
      <c r="F126" s="817"/>
      <c r="G126" s="818"/>
      <c r="H126" s="798"/>
      <c r="I126" s="432"/>
      <c r="J126" s="798"/>
      <c r="K126" s="814"/>
      <c r="L126" s="814"/>
      <c r="M126" s="432"/>
      <c r="N126" s="432"/>
      <c r="O126" s="746"/>
      <c r="P126" s="801"/>
      <c r="Q126" s="802"/>
      <c r="R126" s="737">
        <v>51</v>
      </c>
    </row>
    <row r="127" spans="1:18">
      <c r="A127" s="737">
        <v>52</v>
      </c>
      <c r="B127" s="432"/>
      <c r="C127" s="746"/>
      <c r="D127" s="432"/>
      <c r="E127" s="746"/>
      <c r="F127" s="817"/>
      <c r="G127" s="818"/>
      <c r="H127" s="798"/>
      <c r="I127" s="432"/>
      <c r="J127" s="798"/>
      <c r="K127" s="814"/>
      <c r="L127" s="814"/>
      <c r="M127" s="432"/>
      <c r="N127" s="432"/>
      <c r="O127" s="746"/>
      <c r="P127" s="801"/>
      <c r="Q127" s="802"/>
      <c r="R127" s="737">
        <v>52</v>
      </c>
    </row>
    <row r="128" spans="1:18">
      <c r="A128" s="737">
        <v>53</v>
      </c>
      <c r="B128" s="432"/>
      <c r="C128" s="746"/>
      <c r="D128" s="432"/>
      <c r="E128" s="746"/>
      <c r="F128" s="817"/>
      <c r="G128" s="818"/>
      <c r="H128" s="798"/>
      <c r="I128" s="432"/>
      <c r="J128" s="798"/>
      <c r="K128" s="814"/>
      <c r="L128" s="814"/>
      <c r="M128" s="432"/>
      <c r="N128" s="432"/>
      <c r="O128" s="746"/>
      <c r="P128" s="801"/>
      <c r="Q128" s="802"/>
      <c r="R128" s="737">
        <v>53</v>
      </c>
    </row>
    <row r="129" spans="1:18">
      <c r="A129" s="737">
        <v>54</v>
      </c>
      <c r="B129" s="432"/>
      <c r="C129" s="746"/>
      <c r="D129" s="432"/>
      <c r="E129" s="746"/>
      <c r="F129" s="817"/>
      <c r="G129" s="818"/>
      <c r="H129" s="798"/>
      <c r="I129" s="432"/>
      <c r="J129" s="798"/>
      <c r="K129" s="814"/>
      <c r="L129" s="814"/>
      <c r="M129" s="432"/>
      <c r="N129" s="432"/>
      <c r="O129" s="746"/>
      <c r="P129" s="801"/>
      <c r="Q129" s="802"/>
      <c r="R129" s="737">
        <v>54</v>
      </c>
    </row>
    <row r="130" spans="1:18">
      <c r="A130" s="737">
        <v>55</v>
      </c>
      <c r="B130" s="432"/>
      <c r="C130" s="746"/>
      <c r="D130" s="432"/>
      <c r="E130" s="746"/>
      <c r="F130" s="817"/>
      <c r="G130" s="818"/>
      <c r="H130" s="798"/>
      <c r="I130" s="432"/>
      <c r="J130" s="798"/>
      <c r="K130" s="814"/>
      <c r="L130" s="814"/>
      <c r="M130" s="432"/>
      <c r="N130" s="432"/>
      <c r="O130" s="746"/>
      <c r="P130" s="801"/>
      <c r="Q130" s="802"/>
      <c r="R130" s="737">
        <v>55</v>
      </c>
    </row>
    <row r="131" spans="1:18">
      <c r="A131" s="737">
        <v>56</v>
      </c>
      <c r="B131" s="432"/>
      <c r="C131" s="746"/>
      <c r="D131" s="432"/>
      <c r="E131" s="746"/>
      <c r="F131" s="817"/>
      <c r="G131" s="818"/>
      <c r="H131" s="798"/>
      <c r="I131" s="432"/>
      <c r="J131" s="798"/>
      <c r="K131" s="814"/>
      <c r="L131" s="814"/>
      <c r="M131" s="432"/>
      <c r="N131" s="432"/>
      <c r="O131" s="746"/>
      <c r="P131" s="801"/>
      <c r="Q131" s="802"/>
      <c r="R131" s="737">
        <v>56</v>
      </c>
    </row>
    <row r="132" spans="1:18">
      <c r="A132" s="737">
        <v>57</v>
      </c>
      <c r="B132" s="432"/>
      <c r="C132" s="746"/>
      <c r="D132" s="432"/>
      <c r="E132" s="746"/>
      <c r="F132" s="817"/>
      <c r="G132" s="818"/>
      <c r="H132" s="798"/>
      <c r="I132" s="432"/>
      <c r="J132" s="798"/>
      <c r="K132" s="814"/>
      <c r="L132" s="814"/>
      <c r="M132" s="432"/>
      <c r="N132" s="432"/>
      <c r="O132" s="746"/>
      <c r="P132" s="801"/>
      <c r="Q132" s="802"/>
      <c r="R132" s="737">
        <v>57</v>
      </c>
    </row>
    <row r="133" spans="1:18">
      <c r="A133" s="737">
        <v>58</v>
      </c>
      <c r="B133" s="432"/>
      <c r="C133" s="746"/>
      <c r="D133" s="432"/>
      <c r="E133" s="746"/>
      <c r="F133" s="817"/>
      <c r="G133" s="818"/>
      <c r="H133" s="798"/>
      <c r="I133" s="432"/>
      <c r="J133" s="798"/>
      <c r="K133" s="814"/>
      <c r="L133" s="814"/>
      <c r="M133" s="432"/>
      <c r="N133" s="432"/>
      <c r="O133" s="746"/>
      <c r="P133" s="801"/>
      <c r="Q133" s="802"/>
      <c r="R133" s="737">
        <v>58</v>
      </c>
    </row>
    <row r="134" spans="1:18" ht="15.75" thickBot="1">
      <c r="A134" s="760">
        <v>59</v>
      </c>
      <c r="B134" s="739"/>
      <c r="C134" s="761"/>
      <c r="D134" s="739"/>
      <c r="E134" s="761"/>
      <c r="F134" s="820"/>
      <c r="G134" s="821"/>
      <c r="H134" s="805"/>
      <c r="I134" s="432"/>
      <c r="J134" s="805"/>
      <c r="K134" s="822"/>
      <c r="L134" s="822"/>
      <c r="M134" s="739"/>
      <c r="N134" s="739"/>
      <c r="O134" s="761"/>
      <c r="P134" s="823"/>
      <c r="Q134" s="824"/>
      <c r="R134" s="760">
        <v>59</v>
      </c>
    </row>
    <row r="136" spans="1:18">
      <c r="A136" s="764" t="s">
        <v>3896</v>
      </c>
      <c r="B136" s="764"/>
      <c r="C136" s="764"/>
      <c r="D136" s="764"/>
      <c r="E136" s="764"/>
      <c r="F136" s="764"/>
      <c r="G136" s="764"/>
      <c r="H136" s="764"/>
      <c r="I136" s="432"/>
      <c r="J136" s="764" t="s">
        <v>3897</v>
      </c>
      <c r="K136" s="764"/>
      <c r="L136" s="764"/>
      <c r="M136" s="764"/>
      <c r="N136" s="764"/>
      <c r="O136" s="764"/>
      <c r="P136" s="764"/>
      <c r="Q136" s="764"/>
      <c r="R136" s="764"/>
    </row>
  </sheetData>
  <phoneticPr fontId="0" type="noConversion"/>
  <printOptions horizontalCentered="1" verticalCentered="1"/>
  <pageMargins left="0" right="0" top="0" bottom="0" header="0.25" footer="0.25"/>
  <pageSetup scale="70" fitToWidth="2" fitToHeight="2" orientation="portrait" horizontalDpi="300" verticalDpi="300" r:id="rId1"/>
  <headerFooter alignWithMargins="0"/>
  <rowBreaks count="1" manualBreakCount="1">
    <brk id="66" max="16383" man="1"/>
  </rowBreaks>
  <colBreaks count="1" manualBreakCount="1">
    <brk id="8" max="1048575" man="1"/>
  </colBreaks>
</worksheet>
</file>

<file path=xl/worksheets/sheet73.xml><?xml version="1.0" encoding="utf-8"?>
<worksheet xmlns="http://schemas.openxmlformats.org/spreadsheetml/2006/main" xmlns:r="http://schemas.openxmlformats.org/officeDocument/2006/relationships">
  <sheetPr transitionEvaluation="1" codeName="Sheet73">
    <tabColor rgb="FF00B050"/>
    <pageSetUpPr fitToPage="1"/>
  </sheetPr>
  <dimension ref="A1:M66"/>
  <sheetViews>
    <sheetView defaultGridColor="0" view="pageBreakPreview" colorId="22" zoomScale="60" zoomScaleNormal="85" workbookViewId="0">
      <selection activeCell="M9" sqref="M9"/>
    </sheetView>
  </sheetViews>
  <sheetFormatPr defaultColWidth="9.6640625" defaultRowHeight="15"/>
  <cols>
    <col min="1" max="1" width="4.6640625" style="694" customWidth="1"/>
    <col min="2" max="2" width="35.6640625" style="694" customWidth="1"/>
    <col min="3" max="3" width="11" style="694" customWidth="1"/>
    <col min="4" max="4" width="18.6640625" style="694" customWidth="1"/>
    <col min="5" max="5" width="19.21875" style="694" customWidth="1"/>
    <col min="6" max="6" width="22.77734375" style="694" customWidth="1"/>
    <col min="7" max="16384" width="9.6640625" style="694"/>
  </cols>
  <sheetData>
    <row r="1" spans="1:6">
      <c r="A1" s="729" t="s">
        <v>446</v>
      </c>
      <c r="B1" s="730"/>
      <c r="C1" s="731" t="s">
        <v>429</v>
      </c>
      <c r="D1" s="730"/>
      <c r="E1" s="733" t="s">
        <v>448</v>
      </c>
      <c r="F1" s="734" t="s">
        <v>449</v>
      </c>
    </row>
    <row r="2" spans="1:6">
      <c r="A2" s="695" t="str">
        <f>'Data Sheet'!$C$25</f>
        <v xml:space="preserve">KeySpan Gas East Corp./D/B/A National Grid </v>
      </c>
      <c r="B2" s="432"/>
      <c r="C2" s="735" t="s">
        <v>3358</v>
      </c>
      <c r="D2" s="432"/>
      <c r="E2" s="736" t="s">
        <v>450</v>
      </c>
      <c r="F2" s="771"/>
    </row>
    <row r="3" spans="1:6" ht="15" customHeight="1" thickBot="1">
      <c r="A3" s="738"/>
      <c r="B3" s="739"/>
      <c r="C3" s="738" t="s">
        <v>3359</v>
      </c>
      <c r="D3" s="739"/>
      <c r="E3" s="740" t="str">
        <f>'Data Sheet'!$C$40</f>
        <v>September 30, 2014</v>
      </c>
      <c r="F3" s="741" t="str">
        <f>'Data Sheet'!$C$38</f>
        <v>December 31, 2013</v>
      </c>
    </row>
    <row r="4" spans="1:6" ht="15" customHeight="1" thickBot="1">
      <c r="A4" s="742" t="s">
        <v>3264</v>
      </c>
      <c r="B4" s="743"/>
      <c r="C4" s="744"/>
      <c r="D4" s="744"/>
      <c r="E4" s="744"/>
      <c r="F4" s="745"/>
    </row>
    <row r="5" spans="1:6">
      <c r="A5" s="735"/>
      <c r="B5" s="432"/>
      <c r="C5" s="432"/>
      <c r="D5" s="432"/>
      <c r="E5" s="432"/>
      <c r="F5" s="746"/>
    </row>
    <row r="6" spans="1:6">
      <c r="A6" s="735" t="s">
        <v>4564</v>
      </c>
      <c r="B6" s="432"/>
      <c r="C6" s="432"/>
      <c r="D6" s="432" t="s">
        <v>3265</v>
      </c>
      <c r="E6" s="432"/>
      <c r="F6" s="746"/>
    </row>
    <row r="7" spans="1:6">
      <c r="A7" s="735" t="s">
        <v>3266</v>
      </c>
      <c r="B7" s="432"/>
      <c r="C7" s="432"/>
      <c r="D7" s="432" t="s">
        <v>3267</v>
      </c>
      <c r="E7" s="432"/>
      <c r="F7" s="746"/>
    </row>
    <row r="8" spans="1:6">
      <c r="A8" s="735" t="s">
        <v>3268</v>
      </c>
      <c r="B8" s="432"/>
      <c r="C8" s="432"/>
      <c r="D8" s="432" t="s">
        <v>3269</v>
      </c>
      <c r="E8" s="432"/>
      <c r="F8" s="746"/>
    </row>
    <row r="9" spans="1:6">
      <c r="A9" s="735" t="s">
        <v>3270</v>
      </c>
      <c r="B9" s="432"/>
      <c r="C9" s="432"/>
      <c r="D9" s="432" t="s">
        <v>3271</v>
      </c>
      <c r="E9" s="432"/>
      <c r="F9" s="746"/>
    </row>
    <row r="10" spans="1:6">
      <c r="A10" s="735" t="s">
        <v>3272</v>
      </c>
      <c r="B10" s="432"/>
      <c r="C10" s="432"/>
      <c r="D10" s="432" t="s">
        <v>2769</v>
      </c>
      <c r="E10" s="432"/>
      <c r="F10" s="746"/>
    </row>
    <row r="11" spans="1:6">
      <c r="A11" s="735" t="s">
        <v>2770</v>
      </c>
      <c r="B11" s="432"/>
      <c r="C11" s="432"/>
      <c r="D11" s="432" t="s">
        <v>2771</v>
      </c>
      <c r="E11" s="432"/>
      <c r="F11" s="746"/>
    </row>
    <row r="12" spans="1:6">
      <c r="A12" s="735" t="s">
        <v>2772</v>
      </c>
      <c r="B12" s="432"/>
      <c r="C12" s="432"/>
      <c r="D12" s="432" t="s">
        <v>2773</v>
      </c>
      <c r="E12" s="432"/>
      <c r="F12" s="746"/>
    </row>
    <row r="13" spans="1:6">
      <c r="A13" s="735" t="s">
        <v>2774</v>
      </c>
      <c r="B13" s="432"/>
      <c r="C13" s="432"/>
      <c r="D13" s="432" t="s">
        <v>2775</v>
      </c>
      <c r="E13" s="432"/>
      <c r="F13" s="746"/>
    </row>
    <row r="14" spans="1:6">
      <c r="A14" s="735" t="s">
        <v>2776</v>
      </c>
      <c r="B14" s="432"/>
      <c r="C14" s="432"/>
      <c r="D14" s="432"/>
      <c r="E14" s="432"/>
      <c r="F14" s="746"/>
    </row>
    <row r="15" spans="1:6" ht="15.75" thickBot="1">
      <c r="A15" s="735"/>
      <c r="B15" s="432"/>
      <c r="C15" s="432"/>
      <c r="D15" s="432"/>
      <c r="E15" s="432"/>
      <c r="F15" s="746"/>
    </row>
    <row r="16" spans="1:6" ht="15.75" thickBot="1">
      <c r="A16" s="769"/>
      <c r="B16" s="777"/>
      <c r="C16" s="749"/>
      <c r="D16" s="749"/>
      <c r="E16" s="770" t="s">
        <v>2777</v>
      </c>
      <c r="F16" s="745"/>
    </row>
    <row r="17" spans="1:6">
      <c r="A17" s="771" t="s">
        <v>339</v>
      </c>
      <c r="B17" s="764" t="s">
        <v>2168</v>
      </c>
      <c r="C17" s="778"/>
      <c r="D17" s="772" t="s">
        <v>2778</v>
      </c>
      <c r="E17" s="772"/>
      <c r="F17" s="772"/>
    </row>
    <row r="18" spans="1:6">
      <c r="A18" s="771" t="s">
        <v>342</v>
      </c>
      <c r="B18" s="779"/>
      <c r="C18" s="746"/>
      <c r="D18" s="772" t="s">
        <v>2779</v>
      </c>
      <c r="E18" s="772" t="s">
        <v>2172</v>
      </c>
      <c r="F18" s="772" t="s">
        <v>2780</v>
      </c>
    </row>
    <row r="19" spans="1:6" ht="15.75" thickBot="1">
      <c r="A19" s="760"/>
      <c r="B19" s="744" t="s">
        <v>2004</v>
      </c>
      <c r="C19" s="751"/>
      <c r="D19" s="752" t="s">
        <v>2005</v>
      </c>
      <c r="E19" s="752" t="s">
        <v>2006</v>
      </c>
      <c r="F19" s="752" t="s">
        <v>2007</v>
      </c>
    </row>
    <row r="20" spans="1:6">
      <c r="A20" s="753">
        <v>1</v>
      </c>
      <c r="B20" s="754" t="s">
        <v>2781</v>
      </c>
      <c r="C20" s="755"/>
      <c r="D20" s="756"/>
      <c r="E20" s="756"/>
      <c r="F20" s="756"/>
    </row>
    <row r="21" spans="1:6">
      <c r="A21" s="753">
        <v>2</v>
      </c>
      <c r="B21" s="754" t="s">
        <v>2782</v>
      </c>
      <c r="C21" s="755"/>
      <c r="D21" s="756"/>
      <c r="E21" s="756"/>
      <c r="F21" s="756"/>
    </row>
    <row r="22" spans="1:6">
      <c r="A22" s="759">
        <v>3</v>
      </c>
      <c r="B22" s="754" t="s">
        <v>2783</v>
      </c>
      <c r="C22" s="755"/>
      <c r="D22" s="756"/>
      <c r="E22" s="756"/>
      <c r="F22" s="756"/>
    </row>
    <row r="23" spans="1:6">
      <c r="A23" s="759">
        <v>4</v>
      </c>
      <c r="B23" s="754" t="s">
        <v>2784</v>
      </c>
      <c r="C23" s="755"/>
      <c r="D23" s="756"/>
      <c r="E23" s="756"/>
      <c r="F23" s="756"/>
    </row>
    <row r="24" spans="1:6">
      <c r="A24" s="737">
        <v>5</v>
      </c>
      <c r="B24" s="432" t="s">
        <v>2785</v>
      </c>
      <c r="C24" s="746"/>
      <c r="D24" s="758"/>
      <c r="E24" s="758"/>
      <c r="F24" s="758"/>
    </row>
    <row r="25" spans="1:6">
      <c r="A25" s="759"/>
      <c r="B25" s="754" t="s">
        <v>2786</v>
      </c>
      <c r="C25" s="755"/>
      <c r="D25" s="756">
        <f>D22+D23</f>
        <v>0</v>
      </c>
      <c r="E25" s="756">
        <f>E22+E23</f>
        <v>0</v>
      </c>
      <c r="F25" s="756">
        <f>F22+F23</f>
        <v>0</v>
      </c>
    </row>
    <row r="26" spans="1:6">
      <c r="A26" s="759">
        <v>6</v>
      </c>
      <c r="B26" s="754" t="s">
        <v>2787</v>
      </c>
      <c r="C26" s="755"/>
      <c r="D26" s="756"/>
      <c r="E26" s="756"/>
      <c r="F26" s="756"/>
    </row>
    <row r="27" spans="1:6">
      <c r="A27" s="759">
        <v>7</v>
      </c>
      <c r="B27" s="754" t="s">
        <v>2788</v>
      </c>
      <c r="C27" s="755"/>
      <c r="D27" s="756"/>
      <c r="E27" s="756"/>
      <c r="F27" s="756"/>
    </row>
    <row r="28" spans="1:6">
      <c r="A28" s="759">
        <v>8</v>
      </c>
      <c r="B28" s="754" t="s">
        <v>2789</v>
      </c>
      <c r="C28" s="755"/>
      <c r="D28" s="756"/>
      <c r="E28" s="756"/>
      <c r="F28" s="756"/>
    </row>
    <row r="29" spans="1:6">
      <c r="A29" s="737">
        <v>9</v>
      </c>
      <c r="B29" s="432" t="s">
        <v>1899</v>
      </c>
      <c r="C29" s="746"/>
      <c r="D29" s="758"/>
      <c r="E29" s="758"/>
      <c r="F29" s="758"/>
    </row>
    <row r="30" spans="1:6">
      <c r="A30" s="759"/>
      <c r="B30" s="754" t="s">
        <v>1900</v>
      </c>
      <c r="C30" s="755"/>
      <c r="D30" s="756">
        <f>D27+D28</f>
        <v>0</v>
      </c>
      <c r="E30" s="756">
        <f>E27+E28</f>
        <v>0</v>
      </c>
      <c r="F30" s="756">
        <f>F27+F28</f>
        <v>0</v>
      </c>
    </row>
    <row r="31" spans="1:6">
      <c r="A31" s="759">
        <v>10</v>
      </c>
      <c r="B31" s="754" t="s">
        <v>1901</v>
      </c>
      <c r="C31" s="755"/>
      <c r="D31" s="756">
        <f>D20+D25-D30</f>
        <v>0</v>
      </c>
      <c r="E31" s="756">
        <f>E20+E25-E30</f>
        <v>0</v>
      </c>
      <c r="F31" s="756">
        <f>F20+F25-F30</f>
        <v>0</v>
      </c>
    </row>
    <row r="32" spans="1:6">
      <c r="A32" s="759">
        <v>11</v>
      </c>
      <c r="B32" s="754" t="s">
        <v>1902</v>
      </c>
      <c r="C32" s="755"/>
      <c r="D32" s="756"/>
      <c r="E32" s="756"/>
      <c r="F32" s="756"/>
    </row>
    <row r="33" spans="1:13">
      <c r="A33" s="759">
        <v>12</v>
      </c>
      <c r="B33" s="754" t="s">
        <v>1903</v>
      </c>
      <c r="C33" s="755"/>
      <c r="D33" s="756"/>
      <c r="E33" s="756"/>
      <c r="F33" s="756"/>
    </row>
    <row r="34" spans="1:13">
      <c r="A34" s="759">
        <v>13</v>
      </c>
      <c r="B34" s="754" t="s">
        <v>1904</v>
      </c>
      <c r="C34" s="755"/>
      <c r="D34" s="756"/>
      <c r="E34" s="756"/>
      <c r="F34" s="756"/>
    </row>
    <row r="35" spans="1:13">
      <c r="A35" s="759">
        <v>14</v>
      </c>
      <c r="B35" s="754" t="s">
        <v>1905</v>
      </c>
      <c r="C35" s="755"/>
      <c r="D35" s="756"/>
      <c r="E35" s="756"/>
      <c r="F35" s="756"/>
    </row>
    <row r="36" spans="1:13">
      <c r="A36" s="759">
        <v>15</v>
      </c>
      <c r="B36" s="754" t="s">
        <v>1906</v>
      </c>
      <c r="C36" s="755"/>
      <c r="D36" s="756"/>
      <c r="E36" s="756"/>
      <c r="F36" s="756"/>
    </row>
    <row r="37" spans="1:13">
      <c r="A37" s="737">
        <v>16</v>
      </c>
      <c r="B37" s="432" t="s">
        <v>1907</v>
      </c>
      <c r="C37" s="746"/>
      <c r="D37" s="758"/>
      <c r="E37" s="758"/>
      <c r="F37" s="758"/>
      <c r="M37" s="96"/>
    </row>
    <row r="38" spans="1:13" ht="15.75" thickBot="1">
      <c r="A38" s="760"/>
      <c r="B38" s="780" t="s">
        <v>1908</v>
      </c>
      <c r="C38" s="761"/>
      <c r="D38" s="775">
        <f>SUM(D32:D37)</f>
        <v>0</v>
      </c>
      <c r="E38" s="775">
        <f>SUM(E32:E37)</f>
        <v>0</v>
      </c>
      <c r="F38" s="775">
        <f>SUM(F32:F37)</f>
        <v>0</v>
      </c>
    </row>
    <row r="39" spans="1:13">
      <c r="A39" s="729"/>
      <c r="B39" s="730"/>
      <c r="C39" s="730"/>
      <c r="D39" s="730"/>
      <c r="E39" s="730"/>
      <c r="F39" s="781"/>
    </row>
    <row r="40" spans="1:13">
      <c r="A40" s="735"/>
      <c r="B40" s="432"/>
      <c r="C40" s="432"/>
      <c r="D40" s="432"/>
      <c r="E40" s="432"/>
      <c r="F40" s="746"/>
    </row>
    <row r="41" spans="1:13">
      <c r="A41" s="735"/>
      <c r="B41" s="432"/>
      <c r="C41" s="432"/>
      <c r="D41" s="432"/>
      <c r="E41" s="432"/>
      <c r="F41" s="746"/>
    </row>
    <row r="42" spans="1:13">
      <c r="A42" s="735"/>
      <c r="B42" s="432"/>
      <c r="C42" s="432"/>
      <c r="D42" s="432"/>
      <c r="E42" s="432"/>
      <c r="F42" s="746"/>
    </row>
    <row r="43" spans="1:13">
      <c r="A43" s="735"/>
      <c r="B43" s="432"/>
      <c r="C43" s="432"/>
      <c r="D43" s="432"/>
      <c r="E43" s="432"/>
      <c r="F43" s="746"/>
    </row>
    <row r="44" spans="1:13">
      <c r="A44" s="735"/>
      <c r="B44" s="432"/>
      <c r="C44" s="432"/>
      <c r="D44" s="432"/>
      <c r="E44" s="432"/>
      <c r="F44" s="746"/>
    </row>
    <row r="45" spans="1:13">
      <c r="A45" s="735"/>
      <c r="B45" s="432"/>
      <c r="C45" s="432"/>
      <c r="D45" s="432"/>
      <c r="E45" s="432"/>
      <c r="F45" s="746"/>
    </row>
    <row r="46" spans="1:13">
      <c r="A46" s="735"/>
      <c r="B46" s="432"/>
      <c r="C46" s="432"/>
      <c r="D46" s="432"/>
      <c r="E46" s="432"/>
      <c r="F46" s="746"/>
    </row>
    <row r="47" spans="1:13">
      <c r="A47" s="735"/>
      <c r="B47" s="432"/>
      <c r="C47" s="432"/>
      <c r="D47" s="432"/>
      <c r="E47" s="432"/>
      <c r="F47" s="746"/>
    </row>
    <row r="48" spans="1:13">
      <c r="A48" s="735"/>
      <c r="B48" s="432"/>
      <c r="C48" s="432"/>
      <c r="D48" s="432"/>
      <c r="E48" s="432"/>
      <c r="F48" s="746"/>
    </row>
    <row r="49" spans="1:6">
      <c r="A49" s="735"/>
      <c r="B49" s="432"/>
      <c r="C49" s="432"/>
      <c r="D49" s="432"/>
      <c r="E49" s="432"/>
      <c r="F49" s="746"/>
    </row>
    <row r="50" spans="1:6">
      <c r="A50" s="735"/>
      <c r="B50" s="432"/>
      <c r="C50" s="432"/>
      <c r="D50" s="432"/>
      <c r="E50" s="432"/>
      <c r="F50" s="746"/>
    </row>
    <row r="51" spans="1:6">
      <c r="A51" s="735"/>
      <c r="B51" s="432"/>
      <c r="C51" s="432"/>
      <c r="D51" s="432"/>
      <c r="E51" s="432"/>
      <c r="F51" s="746"/>
    </row>
    <row r="52" spans="1:6">
      <c r="A52" s="735"/>
      <c r="B52" s="432"/>
      <c r="C52" s="432"/>
      <c r="D52" s="432"/>
      <c r="E52" s="432"/>
      <c r="F52" s="746"/>
    </row>
    <row r="53" spans="1:6">
      <c r="A53" s="735"/>
      <c r="B53" s="432"/>
      <c r="C53" s="432"/>
      <c r="D53" s="432"/>
      <c r="E53" s="432"/>
      <c r="F53" s="746"/>
    </row>
    <row r="54" spans="1:6">
      <c r="A54" s="735"/>
      <c r="B54" s="432"/>
      <c r="C54" s="432"/>
      <c r="D54" s="432"/>
      <c r="E54" s="432"/>
      <c r="F54" s="746"/>
    </row>
    <row r="55" spans="1:6">
      <c r="A55" s="735"/>
      <c r="B55" s="432"/>
      <c r="C55" s="432"/>
      <c r="D55" s="432"/>
      <c r="E55" s="432"/>
      <c r="F55" s="746"/>
    </row>
    <row r="56" spans="1:6">
      <c r="A56" s="735"/>
      <c r="B56" s="432"/>
      <c r="C56" s="432"/>
      <c r="D56" s="432"/>
      <c r="E56" s="432"/>
      <c r="F56" s="746"/>
    </row>
    <row r="57" spans="1:6">
      <c r="A57" s="735"/>
      <c r="B57" s="432"/>
      <c r="C57" s="432"/>
      <c r="D57" s="432"/>
      <c r="E57" s="432"/>
      <c r="F57" s="746"/>
    </row>
    <row r="58" spans="1:6">
      <c r="A58" s="735"/>
      <c r="B58" s="432"/>
      <c r="C58" s="432"/>
      <c r="D58" s="432"/>
      <c r="E58" s="432"/>
      <c r="F58" s="746"/>
    </row>
    <row r="59" spans="1:6">
      <c r="A59" s="735"/>
      <c r="B59" s="432"/>
      <c r="C59" s="432"/>
      <c r="D59" s="432"/>
      <c r="E59" s="432"/>
      <c r="F59" s="746"/>
    </row>
    <row r="60" spans="1:6">
      <c r="A60" s="735"/>
      <c r="B60" s="432"/>
      <c r="C60" s="432"/>
      <c r="D60" s="432"/>
      <c r="E60" s="432"/>
      <c r="F60" s="746"/>
    </row>
    <row r="61" spans="1:6">
      <c r="A61" s="735"/>
      <c r="B61" s="432"/>
      <c r="C61" s="432"/>
      <c r="D61" s="432"/>
      <c r="E61" s="432"/>
      <c r="F61" s="746"/>
    </row>
    <row r="62" spans="1:6">
      <c r="A62" s="735"/>
      <c r="B62" s="432"/>
      <c r="C62" s="432"/>
      <c r="D62" s="432"/>
      <c r="E62" s="432"/>
      <c r="F62" s="746"/>
    </row>
    <row r="63" spans="1:6" ht="15.75" thickBot="1">
      <c r="A63" s="738"/>
      <c r="B63" s="739"/>
      <c r="C63" s="739"/>
      <c r="D63" s="739"/>
      <c r="E63" s="739"/>
      <c r="F63" s="761"/>
    </row>
    <row r="64" spans="1:6">
      <c r="A64" s="762"/>
      <c r="B64" s="762"/>
      <c r="C64" s="762"/>
      <c r="D64" s="762"/>
      <c r="E64" s="762"/>
      <c r="F64" s="762"/>
    </row>
    <row r="65" spans="1:6" ht="15.75">
      <c r="A65" s="763" t="s">
        <v>371</v>
      </c>
      <c r="B65" s="432"/>
      <c r="C65" s="432"/>
      <c r="D65" s="432"/>
      <c r="E65" s="432"/>
      <c r="F65" s="432"/>
    </row>
    <row r="66" spans="1:6">
      <c r="A66" s="764" t="s">
        <v>1909</v>
      </c>
      <c r="B66" s="764"/>
      <c r="C66" s="764"/>
      <c r="D66" s="764"/>
      <c r="E66" s="764"/>
      <c r="F66" s="764"/>
    </row>
  </sheetData>
  <phoneticPr fontId="0" type="noConversion"/>
  <printOptions horizontalCentered="1" verticalCentered="1"/>
  <pageMargins left="0.5" right="0.5" top="0" bottom="0" header="0.25" footer="0.25"/>
  <pageSetup scale="71"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sheetPr transitionEvaluation="1" codeName="Sheet74">
    <tabColor rgb="FF00B050"/>
    <pageSetUpPr fitToPage="1"/>
  </sheetPr>
  <dimension ref="A1:M67"/>
  <sheetViews>
    <sheetView defaultGridColor="0" view="pageBreakPreview" colorId="22" zoomScale="50" zoomScaleNormal="85" zoomScaleSheetLayoutView="50" workbookViewId="0">
      <selection activeCell="F12" sqref="F12"/>
    </sheetView>
  </sheetViews>
  <sheetFormatPr defaultColWidth="9.6640625" defaultRowHeight="15"/>
  <cols>
    <col min="1" max="1" width="4.6640625" style="694" customWidth="1"/>
    <col min="2" max="2" width="30.33203125" style="694" customWidth="1"/>
    <col min="3" max="5" width="12.6640625" style="694" customWidth="1"/>
    <col min="6" max="6" width="19.88671875" style="694" customWidth="1"/>
    <col min="7" max="7" width="17.33203125" style="694" bestFit="1" customWidth="1"/>
    <col min="8" max="16384" width="9.6640625" style="694"/>
  </cols>
  <sheetData>
    <row r="1" spans="1:7">
      <c r="A1" s="729" t="s">
        <v>446</v>
      </c>
      <c r="B1" s="730"/>
      <c r="C1" s="732"/>
      <c r="D1" s="731" t="s">
        <v>429</v>
      </c>
      <c r="E1" s="730"/>
      <c r="F1" s="733" t="s">
        <v>448</v>
      </c>
      <c r="G1" s="734" t="s">
        <v>449</v>
      </c>
    </row>
    <row r="2" spans="1:7">
      <c r="A2" s="695" t="str">
        <f>'Data Sheet'!$C$25</f>
        <v xml:space="preserve">KeySpan Gas East Corp./D/B/A National Grid </v>
      </c>
      <c r="B2" s="432"/>
      <c r="C2" s="432"/>
      <c r="D2" s="735" t="s">
        <v>343</v>
      </c>
      <c r="E2" s="432"/>
      <c r="F2" s="736" t="s">
        <v>450</v>
      </c>
      <c r="G2" s="737"/>
    </row>
    <row r="3" spans="1:7" ht="15" customHeight="1" thickBot="1">
      <c r="A3" s="738"/>
      <c r="B3" s="739"/>
      <c r="C3" s="739"/>
      <c r="D3" s="738" t="s">
        <v>3359</v>
      </c>
      <c r="E3" s="739"/>
      <c r="F3" s="740" t="str">
        <f>'Data Sheet'!$C$40</f>
        <v>September 30, 2014</v>
      </c>
      <c r="G3" s="741" t="str">
        <f>'Data Sheet'!$C$38</f>
        <v>December 31, 2013</v>
      </c>
    </row>
    <row r="4" spans="1:7" ht="15" customHeight="1" thickBot="1">
      <c r="A4" s="742" t="s">
        <v>1910</v>
      </c>
      <c r="B4" s="743"/>
      <c r="C4" s="744"/>
      <c r="D4" s="744"/>
      <c r="E4" s="744"/>
      <c r="F4" s="744"/>
      <c r="G4" s="745"/>
    </row>
    <row r="5" spans="1:7">
      <c r="A5" s="735"/>
      <c r="B5" s="432"/>
      <c r="C5" s="432"/>
      <c r="D5" s="432"/>
      <c r="E5" s="432"/>
      <c r="F5" s="432"/>
      <c r="G5" s="746"/>
    </row>
    <row r="6" spans="1:7">
      <c r="A6" s="766" t="s">
        <v>4344</v>
      </c>
      <c r="B6" s="767"/>
      <c r="C6" s="767"/>
      <c r="D6" s="432"/>
      <c r="E6" s="432" t="s">
        <v>4345</v>
      </c>
      <c r="F6" s="432"/>
      <c r="G6" s="746"/>
    </row>
    <row r="7" spans="1:7">
      <c r="A7" s="766" t="s">
        <v>4346</v>
      </c>
      <c r="B7" s="767"/>
      <c r="C7" s="767"/>
      <c r="D7" s="432"/>
      <c r="E7" s="432" t="s">
        <v>4347</v>
      </c>
      <c r="F7" s="432"/>
      <c r="G7" s="746"/>
    </row>
    <row r="8" spans="1:7">
      <c r="A8" s="766" t="s">
        <v>686</v>
      </c>
      <c r="B8" s="767"/>
      <c r="C8" s="767"/>
      <c r="D8" s="432"/>
      <c r="E8" s="432" t="s">
        <v>687</v>
      </c>
      <c r="F8" s="432"/>
      <c r="G8" s="746"/>
    </row>
    <row r="9" spans="1:7">
      <c r="A9" s="766" t="s">
        <v>688</v>
      </c>
      <c r="B9" s="767"/>
      <c r="C9" s="767"/>
      <c r="D9" s="432"/>
      <c r="E9" s="432" t="s">
        <v>689</v>
      </c>
      <c r="F9" s="432"/>
      <c r="G9" s="746"/>
    </row>
    <row r="10" spans="1:7">
      <c r="A10" s="766" t="s">
        <v>690</v>
      </c>
      <c r="B10" s="767"/>
      <c r="C10" s="767"/>
      <c r="D10" s="432"/>
      <c r="E10" s="432" t="s">
        <v>691</v>
      </c>
      <c r="F10" s="432"/>
      <c r="G10" s="746"/>
    </row>
    <row r="11" spans="1:7">
      <c r="A11" s="766" t="s">
        <v>692</v>
      </c>
      <c r="B11" s="767"/>
      <c r="C11" s="767"/>
      <c r="D11" s="432"/>
      <c r="E11" s="432" t="s">
        <v>693</v>
      </c>
      <c r="F11" s="432"/>
      <c r="G11" s="746"/>
    </row>
    <row r="12" spans="1:7">
      <c r="A12" s="766" t="s">
        <v>2593</v>
      </c>
      <c r="B12" s="767"/>
      <c r="C12" s="767"/>
      <c r="D12" s="432"/>
      <c r="E12" s="432" t="s">
        <v>2594</v>
      </c>
      <c r="F12" s="432"/>
      <c r="G12" s="746"/>
    </row>
    <row r="13" spans="1:7">
      <c r="A13" s="766" t="s">
        <v>2595</v>
      </c>
      <c r="B13" s="767"/>
      <c r="C13" s="767"/>
      <c r="D13" s="432"/>
      <c r="E13" s="432" t="s">
        <v>1662</v>
      </c>
      <c r="F13" s="432"/>
      <c r="G13" s="746"/>
    </row>
    <row r="14" spans="1:7">
      <c r="A14" s="768" t="s">
        <v>1663</v>
      </c>
      <c r="B14" s="764"/>
      <c r="C14" s="764"/>
      <c r="D14" s="432"/>
      <c r="E14" s="432" t="s">
        <v>1664</v>
      </c>
      <c r="F14" s="432"/>
      <c r="G14" s="746"/>
    </row>
    <row r="15" spans="1:7">
      <c r="A15" s="768" t="s">
        <v>1665</v>
      </c>
      <c r="B15" s="764"/>
      <c r="C15" s="764"/>
      <c r="D15" s="432"/>
      <c r="E15" s="432" t="s">
        <v>1666</v>
      </c>
      <c r="F15" s="432"/>
      <c r="G15" s="746"/>
    </row>
    <row r="16" spans="1:7">
      <c r="A16" s="735" t="s">
        <v>1667</v>
      </c>
      <c r="B16" s="432"/>
      <c r="C16" s="432"/>
      <c r="D16" s="432"/>
      <c r="E16" s="432" t="s">
        <v>1668</v>
      </c>
      <c r="F16" s="432"/>
      <c r="G16" s="746"/>
    </row>
    <row r="17" spans="1:7">
      <c r="A17" s="735" t="s">
        <v>1669</v>
      </c>
      <c r="B17" s="432"/>
      <c r="C17" s="432"/>
      <c r="D17" s="432"/>
      <c r="E17" s="432" t="s">
        <v>1670</v>
      </c>
      <c r="F17" s="432"/>
      <c r="G17" s="746"/>
    </row>
    <row r="18" spans="1:7">
      <c r="A18" s="735" t="s">
        <v>4122</v>
      </c>
      <c r="B18" s="432"/>
      <c r="C18" s="432"/>
      <c r="D18" s="432"/>
      <c r="E18" s="432" t="s">
        <v>4123</v>
      </c>
      <c r="F18" s="432"/>
      <c r="G18" s="746"/>
    </row>
    <row r="19" spans="1:7">
      <c r="A19" s="735" t="s">
        <v>4124</v>
      </c>
      <c r="B19" s="432"/>
      <c r="C19" s="432"/>
      <c r="D19" s="432"/>
      <c r="E19" s="432" t="s">
        <v>4125</v>
      </c>
      <c r="F19" s="432"/>
      <c r="G19" s="746"/>
    </row>
    <row r="20" spans="1:7">
      <c r="A20" s="735" t="s">
        <v>4126</v>
      </c>
      <c r="B20" s="432"/>
      <c r="C20" s="432"/>
      <c r="D20" s="432"/>
      <c r="E20" s="432" t="s">
        <v>4127</v>
      </c>
      <c r="F20" s="432"/>
      <c r="G20" s="746"/>
    </row>
    <row r="21" spans="1:7">
      <c r="A21" s="735" t="s">
        <v>2398</v>
      </c>
      <c r="B21" s="432"/>
      <c r="C21" s="432"/>
      <c r="D21" s="432"/>
      <c r="E21" s="432" t="s">
        <v>2399</v>
      </c>
      <c r="F21" s="432"/>
      <c r="G21" s="746"/>
    </row>
    <row r="22" spans="1:7">
      <c r="A22" s="735" t="s">
        <v>2400</v>
      </c>
      <c r="B22" s="432"/>
      <c r="C22" s="432"/>
      <c r="D22" s="432"/>
      <c r="E22" s="432" t="s">
        <v>689</v>
      </c>
      <c r="F22" s="432"/>
      <c r="G22" s="746"/>
    </row>
    <row r="23" spans="1:7">
      <c r="A23" s="735" t="s">
        <v>2401</v>
      </c>
      <c r="B23" s="432"/>
      <c r="C23" s="432"/>
      <c r="D23" s="432"/>
      <c r="E23" s="432" t="s">
        <v>2402</v>
      </c>
      <c r="F23" s="432"/>
      <c r="G23" s="746"/>
    </row>
    <row r="24" spans="1:7">
      <c r="A24" s="735" t="s">
        <v>2403</v>
      </c>
      <c r="B24" s="432"/>
      <c r="C24" s="432"/>
      <c r="D24" s="432"/>
      <c r="E24" s="432" t="s">
        <v>2404</v>
      </c>
      <c r="F24" s="432"/>
      <c r="G24" s="746"/>
    </row>
    <row r="25" spans="1:7">
      <c r="A25" s="735" t="s">
        <v>2405</v>
      </c>
      <c r="B25" s="432"/>
      <c r="C25" s="432"/>
      <c r="D25" s="432"/>
      <c r="E25" s="432" t="s">
        <v>2406</v>
      </c>
      <c r="F25" s="432"/>
      <c r="G25" s="746"/>
    </row>
    <row r="26" spans="1:7">
      <c r="A26" s="735" t="s">
        <v>2407</v>
      </c>
      <c r="B26" s="432"/>
      <c r="C26" s="432"/>
      <c r="D26" s="432"/>
      <c r="E26" s="432" t="s">
        <v>2408</v>
      </c>
      <c r="F26" s="432"/>
      <c r="G26" s="746"/>
    </row>
    <row r="27" spans="1:7">
      <c r="A27" s="735" t="s">
        <v>2409</v>
      </c>
      <c r="B27" s="432"/>
      <c r="C27" s="432"/>
      <c r="D27" s="432"/>
      <c r="E27" s="432" t="s">
        <v>3745</v>
      </c>
      <c r="F27" s="432"/>
      <c r="G27" s="746"/>
    </row>
    <row r="28" spans="1:7">
      <c r="A28" s="735" t="s">
        <v>3746</v>
      </c>
      <c r="B28" s="432"/>
      <c r="C28" s="432"/>
      <c r="D28" s="432"/>
      <c r="E28" s="432" t="s">
        <v>3747</v>
      </c>
      <c r="F28" s="432"/>
      <c r="G28" s="746"/>
    </row>
    <row r="29" spans="1:7">
      <c r="A29" s="735" t="s">
        <v>3748</v>
      </c>
      <c r="B29" s="432"/>
      <c r="C29" s="432"/>
      <c r="D29" s="432"/>
      <c r="E29" s="432" t="s">
        <v>3749</v>
      </c>
      <c r="F29" s="432"/>
      <c r="G29" s="746"/>
    </row>
    <row r="30" spans="1:7">
      <c r="A30" s="735" t="s">
        <v>3750</v>
      </c>
      <c r="B30" s="432"/>
      <c r="C30" s="432"/>
      <c r="D30" s="432"/>
      <c r="E30" s="432" t="s">
        <v>3751</v>
      </c>
      <c r="F30" s="432"/>
      <c r="G30" s="746"/>
    </row>
    <row r="31" spans="1:7">
      <c r="A31" s="735" t="s">
        <v>3752</v>
      </c>
      <c r="B31" s="432"/>
      <c r="C31" s="432"/>
      <c r="D31" s="432"/>
      <c r="E31" s="432" t="s">
        <v>3753</v>
      </c>
      <c r="F31" s="432"/>
      <c r="G31" s="746"/>
    </row>
    <row r="32" spans="1:7">
      <c r="A32" s="735" t="s">
        <v>1755</v>
      </c>
      <c r="B32" s="432"/>
      <c r="C32" s="432"/>
      <c r="D32" s="432"/>
      <c r="E32" s="432" t="s">
        <v>1756</v>
      </c>
      <c r="F32" s="432"/>
      <c r="G32" s="746"/>
    </row>
    <row r="33" spans="1:13">
      <c r="A33" s="735" t="s">
        <v>1757</v>
      </c>
      <c r="B33" s="432"/>
      <c r="C33" s="432"/>
      <c r="D33" s="432"/>
      <c r="E33" s="432" t="s">
        <v>1758</v>
      </c>
      <c r="F33" s="432"/>
      <c r="G33" s="746"/>
    </row>
    <row r="34" spans="1:13">
      <c r="A34" s="735" t="s">
        <v>1759</v>
      </c>
      <c r="B34" s="432"/>
      <c r="C34" s="432"/>
      <c r="D34" s="432"/>
      <c r="E34" s="432" t="s">
        <v>3747</v>
      </c>
      <c r="F34" s="432"/>
      <c r="G34" s="746"/>
    </row>
    <row r="35" spans="1:13">
      <c r="A35" s="735" t="s">
        <v>1760</v>
      </c>
      <c r="B35" s="432"/>
      <c r="C35" s="432"/>
      <c r="D35" s="432"/>
      <c r="E35" s="432" t="s">
        <v>1761</v>
      </c>
      <c r="F35" s="432"/>
      <c r="G35" s="746"/>
    </row>
    <row r="36" spans="1:13">
      <c r="A36" s="735" t="s">
        <v>1762</v>
      </c>
      <c r="B36" s="432"/>
      <c r="C36" s="432"/>
      <c r="D36" s="432"/>
      <c r="E36" s="432" t="s">
        <v>1763</v>
      </c>
      <c r="F36" s="432"/>
      <c r="G36" s="746"/>
    </row>
    <row r="37" spans="1:13">
      <c r="A37" s="735" t="s">
        <v>1764</v>
      </c>
      <c r="B37" s="432"/>
      <c r="C37" s="432"/>
      <c r="D37" s="432"/>
      <c r="E37" s="432" t="s">
        <v>1765</v>
      </c>
      <c r="F37" s="432"/>
      <c r="G37" s="746"/>
      <c r="M37" s="96"/>
    </row>
    <row r="38" spans="1:13">
      <c r="A38" s="735" t="s">
        <v>1766</v>
      </c>
      <c r="B38" s="432"/>
      <c r="C38" s="432"/>
      <c r="D38" s="432"/>
      <c r="E38" s="432" t="s">
        <v>1767</v>
      </c>
      <c r="F38" s="432"/>
      <c r="G38" s="746"/>
    </row>
    <row r="39" spans="1:13">
      <c r="A39" s="735" t="s">
        <v>1768</v>
      </c>
      <c r="B39" s="432"/>
      <c r="C39" s="432"/>
      <c r="D39" s="432"/>
      <c r="E39" s="432" t="s">
        <v>1769</v>
      </c>
      <c r="F39" s="432"/>
      <c r="G39" s="746"/>
    </row>
    <row r="40" spans="1:13">
      <c r="A40" s="735" t="s">
        <v>1671</v>
      </c>
      <c r="B40" s="432"/>
      <c r="C40" s="432"/>
      <c r="D40" s="432"/>
      <c r="E40" s="432" t="s">
        <v>1672</v>
      </c>
      <c r="F40" s="432"/>
      <c r="G40" s="746"/>
    </row>
    <row r="41" spans="1:13">
      <c r="A41" s="735" t="s">
        <v>1673</v>
      </c>
      <c r="B41" s="432"/>
      <c r="C41" s="432"/>
      <c r="D41" s="432"/>
      <c r="E41" s="432" t="s">
        <v>1674</v>
      </c>
      <c r="F41" s="432"/>
      <c r="G41" s="746"/>
    </row>
    <row r="42" spans="1:13">
      <c r="A42" s="735" t="s">
        <v>1675</v>
      </c>
      <c r="B42" s="432"/>
      <c r="C42" s="432"/>
      <c r="D42" s="432"/>
      <c r="E42" s="432" t="s">
        <v>1676</v>
      </c>
      <c r="F42" s="432"/>
      <c r="G42" s="746"/>
    </row>
    <row r="43" spans="1:13">
      <c r="A43" s="735" t="s">
        <v>1677</v>
      </c>
      <c r="B43" s="432"/>
      <c r="C43" s="432"/>
      <c r="D43" s="432"/>
      <c r="E43" s="432" t="s">
        <v>689</v>
      </c>
      <c r="F43" s="432"/>
      <c r="G43" s="746"/>
    </row>
    <row r="44" spans="1:13">
      <c r="A44" s="735" t="s">
        <v>3016</v>
      </c>
      <c r="B44" s="432"/>
      <c r="C44" s="432"/>
      <c r="D44" s="432"/>
      <c r="E44" s="432" t="s">
        <v>3017</v>
      </c>
      <c r="F44" s="432"/>
      <c r="G44" s="746"/>
    </row>
    <row r="45" spans="1:13">
      <c r="A45" s="735" t="s">
        <v>3018</v>
      </c>
      <c r="B45" s="432"/>
      <c r="C45" s="432"/>
      <c r="D45" s="432"/>
      <c r="E45" s="432" t="s">
        <v>3019</v>
      </c>
      <c r="F45" s="432"/>
      <c r="G45" s="746"/>
    </row>
    <row r="46" spans="1:13">
      <c r="A46" s="735" t="s">
        <v>859</v>
      </c>
      <c r="B46" s="432"/>
      <c r="C46" s="432"/>
      <c r="D46" s="432"/>
      <c r="E46" s="432" t="s">
        <v>1749</v>
      </c>
      <c r="F46" s="432"/>
      <c r="G46" s="746"/>
    </row>
    <row r="47" spans="1:13">
      <c r="A47" s="735" t="s">
        <v>1752</v>
      </c>
      <c r="B47" s="432"/>
      <c r="C47" s="432"/>
      <c r="D47" s="432"/>
      <c r="E47" s="432" t="s">
        <v>1753</v>
      </c>
      <c r="F47" s="432"/>
      <c r="G47" s="746"/>
    </row>
    <row r="48" spans="1:13">
      <c r="A48" s="735" t="s">
        <v>1754</v>
      </c>
      <c r="B48" s="432"/>
      <c r="C48" s="432"/>
      <c r="D48" s="432"/>
      <c r="E48" s="432" t="s">
        <v>1736</v>
      </c>
      <c r="F48" s="432"/>
      <c r="G48" s="746"/>
    </row>
    <row r="49" spans="1:7">
      <c r="A49" s="735"/>
      <c r="B49" s="432"/>
      <c r="C49" s="432"/>
      <c r="D49" s="432"/>
      <c r="E49" s="432" t="s">
        <v>1737</v>
      </c>
      <c r="F49" s="432"/>
      <c r="G49" s="746"/>
    </row>
    <row r="50" spans="1:7" ht="15.75" thickBot="1">
      <c r="A50" s="735"/>
      <c r="B50" s="432"/>
      <c r="C50" s="432"/>
      <c r="D50" s="432"/>
      <c r="E50" s="432"/>
      <c r="F50" s="432"/>
      <c r="G50" s="746"/>
    </row>
    <row r="51" spans="1:7" ht="15.75" thickBot="1">
      <c r="A51" s="769"/>
      <c r="B51" s="749"/>
      <c r="C51" s="770" t="s">
        <v>4402</v>
      </c>
      <c r="D51" s="770"/>
      <c r="E51" s="745"/>
      <c r="F51" s="749"/>
      <c r="G51" s="748"/>
    </row>
    <row r="52" spans="1:7">
      <c r="A52" s="771"/>
      <c r="B52" s="772"/>
      <c r="C52" s="772"/>
      <c r="D52" s="772"/>
      <c r="E52" s="772"/>
      <c r="F52" s="772" t="s">
        <v>3865</v>
      </c>
      <c r="G52" s="772"/>
    </row>
    <row r="53" spans="1:7">
      <c r="A53" s="771" t="s">
        <v>339</v>
      </c>
      <c r="B53" s="772" t="s">
        <v>1738</v>
      </c>
      <c r="C53" s="772" t="s">
        <v>3869</v>
      </c>
      <c r="D53" s="772" t="s">
        <v>939</v>
      </c>
      <c r="E53" s="772" t="s">
        <v>940</v>
      </c>
      <c r="F53" s="772" t="s">
        <v>1739</v>
      </c>
      <c r="G53" s="772" t="s">
        <v>1740</v>
      </c>
    </row>
    <row r="54" spans="1:7">
      <c r="A54" s="771" t="s">
        <v>342</v>
      </c>
      <c r="B54" s="773"/>
      <c r="C54" s="746"/>
      <c r="D54" s="746"/>
      <c r="E54" s="772"/>
      <c r="F54" s="772" t="s">
        <v>2493</v>
      </c>
      <c r="G54" s="772" t="s">
        <v>762</v>
      </c>
    </row>
    <row r="55" spans="1:7" ht="15.75" thickBot="1">
      <c r="A55" s="760"/>
      <c r="B55" s="752" t="s">
        <v>2004</v>
      </c>
      <c r="C55" s="752" t="s">
        <v>2005</v>
      </c>
      <c r="D55" s="752" t="s">
        <v>2006</v>
      </c>
      <c r="E55" s="752" t="s">
        <v>2007</v>
      </c>
      <c r="F55" s="752" t="s">
        <v>959</v>
      </c>
      <c r="G55" s="752" t="s">
        <v>960</v>
      </c>
    </row>
    <row r="56" spans="1:7">
      <c r="A56" s="753">
        <v>1</v>
      </c>
      <c r="B56" s="755" t="s">
        <v>1741</v>
      </c>
      <c r="C56" s="756"/>
      <c r="D56" s="756"/>
      <c r="E56" s="756"/>
      <c r="F56" s="756"/>
      <c r="G56" s="756"/>
    </row>
    <row r="57" spans="1:7">
      <c r="A57" s="753">
        <v>2</v>
      </c>
      <c r="B57" s="755" t="s">
        <v>1742</v>
      </c>
      <c r="C57" s="756"/>
      <c r="D57" s="756"/>
      <c r="E57" s="756"/>
      <c r="F57" s="756"/>
      <c r="G57" s="756"/>
    </row>
    <row r="58" spans="1:7">
      <c r="A58" s="759">
        <v>3</v>
      </c>
      <c r="B58" s="755" t="s">
        <v>1743</v>
      </c>
      <c r="C58" s="756"/>
      <c r="D58" s="756"/>
      <c r="E58" s="756"/>
      <c r="F58" s="756"/>
      <c r="G58" s="756"/>
    </row>
    <row r="59" spans="1:7">
      <c r="A59" s="759">
        <v>4</v>
      </c>
      <c r="B59" s="755" t="s">
        <v>1744</v>
      </c>
      <c r="C59" s="756"/>
      <c r="D59" s="756"/>
      <c r="E59" s="756"/>
      <c r="F59" s="756"/>
      <c r="G59" s="756"/>
    </row>
    <row r="60" spans="1:7">
      <c r="A60" s="759">
        <v>5</v>
      </c>
      <c r="B60" s="755" t="s">
        <v>1745</v>
      </c>
      <c r="C60" s="756"/>
      <c r="D60" s="756"/>
      <c r="E60" s="756"/>
      <c r="F60" s="756"/>
      <c r="G60" s="756"/>
    </row>
    <row r="61" spans="1:7">
      <c r="A61" s="759">
        <v>6</v>
      </c>
      <c r="B61" s="755" t="s">
        <v>1746</v>
      </c>
      <c r="C61" s="756"/>
      <c r="D61" s="756"/>
      <c r="E61" s="756"/>
      <c r="F61" s="756"/>
      <c r="G61" s="756"/>
    </row>
    <row r="62" spans="1:7" ht="15.75">
      <c r="A62" s="759">
        <v>7</v>
      </c>
      <c r="B62" s="755" t="s">
        <v>2414</v>
      </c>
      <c r="C62" s="756"/>
      <c r="D62" s="774" t="s">
        <v>4629</v>
      </c>
      <c r="E62" s="756"/>
      <c r="F62" s="756"/>
      <c r="G62" s="756"/>
    </row>
    <row r="63" spans="1:7">
      <c r="A63" s="759">
        <v>8</v>
      </c>
      <c r="B63" s="755" t="s">
        <v>4293</v>
      </c>
      <c r="C63" s="756">
        <f>SUM(C56:C62)</f>
        <v>0</v>
      </c>
      <c r="D63" s="756">
        <f>SUM(D56:D62)</f>
        <v>0</v>
      </c>
      <c r="E63" s="756">
        <f>SUM(E56:E62)</f>
        <v>0</v>
      </c>
      <c r="F63" s="756">
        <f>SUM(F56:F62)</f>
        <v>0</v>
      </c>
      <c r="G63" s="756">
        <f>SUM(G56:G62)</f>
        <v>0</v>
      </c>
    </row>
    <row r="64" spans="1:7" ht="15.75" thickBot="1">
      <c r="A64" s="760">
        <v>9</v>
      </c>
      <c r="B64" s="761" t="s">
        <v>4294</v>
      </c>
      <c r="C64" s="775"/>
      <c r="D64" s="775"/>
      <c r="E64" s="775"/>
      <c r="F64" s="775"/>
      <c r="G64" s="775"/>
    </row>
    <row r="65" spans="1:7">
      <c r="A65" s="762"/>
      <c r="B65" s="762"/>
      <c r="C65" s="776"/>
      <c r="D65" s="776"/>
      <c r="E65" s="776"/>
      <c r="F65" s="776"/>
      <c r="G65" s="776"/>
    </row>
    <row r="66" spans="1:7" ht="15.75">
      <c r="A66" s="763" t="s">
        <v>371</v>
      </c>
    </row>
    <row r="67" spans="1:7">
      <c r="A67" s="764" t="s">
        <v>4295</v>
      </c>
      <c r="B67" s="764"/>
      <c r="C67" s="764"/>
      <c r="D67" s="764"/>
      <c r="E67" s="764"/>
      <c r="F67" s="764"/>
      <c r="G67" s="764"/>
    </row>
  </sheetData>
  <phoneticPr fontId="0" type="noConversion"/>
  <printOptions horizontalCentered="1" verticalCentered="1"/>
  <pageMargins left="0.5" right="0.5" top="0" bottom="0" header="0.25" footer="0.25"/>
  <pageSetup scale="72"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sheetPr transitionEvaluation="1" codeName="Sheet75">
    <tabColor rgb="FF00B050"/>
    <pageSetUpPr fitToPage="1"/>
  </sheetPr>
  <dimension ref="A1:M63"/>
  <sheetViews>
    <sheetView defaultGridColor="0" view="pageBreakPreview" colorId="22" zoomScale="60" zoomScaleNormal="85" workbookViewId="0">
      <selection activeCell="M9" sqref="M9"/>
    </sheetView>
  </sheetViews>
  <sheetFormatPr defaultColWidth="9.6640625" defaultRowHeight="15"/>
  <cols>
    <col min="1" max="1" width="4.6640625" style="694" customWidth="1"/>
    <col min="2" max="2" width="35.33203125" style="694" customWidth="1"/>
    <col min="3" max="4" width="14.6640625" style="694" customWidth="1"/>
    <col min="5" max="6" width="18.6640625" style="694" customWidth="1"/>
    <col min="7" max="16384" width="9.6640625" style="694"/>
  </cols>
  <sheetData>
    <row r="1" spans="1:6">
      <c r="A1" s="729" t="s">
        <v>446</v>
      </c>
      <c r="B1" s="730"/>
      <c r="C1" s="731" t="s">
        <v>429</v>
      </c>
      <c r="D1" s="732"/>
      <c r="E1" s="733" t="s">
        <v>448</v>
      </c>
      <c r="F1" s="734" t="s">
        <v>449</v>
      </c>
    </row>
    <row r="2" spans="1:6" ht="15.75" customHeight="1">
      <c r="A2" s="695" t="str">
        <f>'Data Sheet'!$C$25</f>
        <v xml:space="preserve">KeySpan Gas East Corp./D/B/A National Grid </v>
      </c>
      <c r="B2" s="432"/>
      <c r="C2" s="735" t="s">
        <v>343</v>
      </c>
      <c r="D2" s="432"/>
      <c r="E2" s="736" t="s">
        <v>450</v>
      </c>
      <c r="F2" s="737"/>
    </row>
    <row r="3" spans="1:6" ht="15" customHeight="1" thickBot="1">
      <c r="A3" s="738"/>
      <c r="B3" s="739"/>
      <c r="C3" s="738" t="s">
        <v>3359</v>
      </c>
      <c r="D3" s="739"/>
      <c r="E3" s="740" t="str">
        <f>'Data Sheet'!$C$40</f>
        <v>September 30, 2014</v>
      </c>
      <c r="F3" s="741" t="str">
        <f>'Data Sheet'!$C$38</f>
        <v>December 31, 2013</v>
      </c>
    </row>
    <row r="4" spans="1:6" ht="15" customHeight="1" thickBot="1">
      <c r="A4" s="742" t="s">
        <v>4296</v>
      </c>
      <c r="B4" s="743"/>
      <c r="C4" s="744"/>
      <c r="D4" s="744"/>
      <c r="E4" s="744"/>
      <c r="F4" s="745"/>
    </row>
    <row r="5" spans="1:6">
      <c r="A5" s="735"/>
      <c r="B5" s="432"/>
      <c r="C5" s="432"/>
      <c r="D5" s="432"/>
      <c r="E5" s="432"/>
      <c r="F5" s="746"/>
    </row>
    <row r="6" spans="1:6">
      <c r="A6" s="735" t="s">
        <v>4297</v>
      </c>
      <c r="B6" s="432"/>
      <c r="C6" s="432"/>
      <c r="D6" s="432" t="s">
        <v>4298</v>
      </c>
      <c r="E6" s="432"/>
      <c r="F6" s="746"/>
    </row>
    <row r="7" spans="1:6">
      <c r="A7" s="735" t="s">
        <v>4299</v>
      </c>
      <c r="B7" s="432"/>
      <c r="C7" s="432"/>
      <c r="D7" s="432" t="s">
        <v>4300</v>
      </c>
      <c r="E7" s="432"/>
      <c r="F7" s="746"/>
    </row>
    <row r="8" spans="1:6">
      <c r="A8" s="735" t="s">
        <v>4301</v>
      </c>
      <c r="B8" s="432"/>
      <c r="C8" s="432"/>
      <c r="D8" s="432" t="s">
        <v>2297</v>
      </c>
      <c r="E8" s="432"/>
      <c r="F8" s="746"/>
    </row>
    <row r="9" spans="1:6">
      <c r="A9" s="735" t="s">
        <v>2298</v>
      </c>
      <c r="B9" s="432"/>
      <c r="C9" s="432"/>
      <c r="D9" s="432" t="s">
        <v>1747</v>
      </c>
      <c r="E9" s="432"/>
      <c r="F9" s="746"/>
    </row>
    <row r="10" spans="1:6">
      <c r="A10" s="735" t="s">
        <v>1748</v>
      </c>
      <c r="B10" s="432"/>
      <c r="C10" s="432"/>
      <c r="D10" s="432" t="s">
        <v>698</v>
      </c>
      <c r="E10" s="432"/>
      <c r="F10" s="746"/>
    </row>
    <row r="11" spans="1:6">
      <c r="A11" s="735" t="s">
        <v>699</v>
      </c>
      <c r="B11" s="432"/>
      <c r="C11" s="432"/>
      <c r="D11" s="432" t="s">
        <v>700</v>
      </c>
      <c r="E11" s="432"/>
      <c r="F11" s="746"/>
    </row>
    <row r="12" spans="1:6">
      <c r="A12" s="735" t="s">
        <v>701</v>
      </c>
      <c r="B12" s="432"/>
      <c r="C12" s="432"/>
      <c r="D12" s="432" t="s">
        <v>3974</v>
      </c>
      <c r="E12" s="432"/>
      <c r="F12" s="746"/>
    </row>
    <row r="13" spans="1:6">
      <c r="A13" s="735" t="s">
        <v>3975</v>
      </c>
      <c r="B13" s="432"/>
      <c r="C13" s="432"/>
      <c r="D13" s="432" t="s">
        <v>3976</v>
      </c>
      <c r="E13" s="432"/>
      <c r="F13" s="746"/>
    </row>
    <row r="14" spans="1:6">
      <c r="A14" s="735" t="s">
        <v>3977</v>
      </c>
      <c r="B14" s="432"/>
      <c r="C14" s="432"/>
      <c r="D14" s="432" t="s">
        <v>3978</v>
      </c>
      <c r="E14" s="432"/>
      <c r="F14" s="746"/>
    </row>
    <row r="15" spans="1:6">
      <c r="A15" s="735" t="s">
        <v>3979</v>
      </c>
      <c r="B15" s="432"/>
      <c r="C15" s="432"/>
      <c r="D15" s="432" t="s">
        <v>3980</v>
      </c>
      <c r="E15" s="432"/>
      <c r="F15" s="746"/>
    </row>
    <row r="16" spans="1:6">
      <c r="A16" s="735" t="s">
        <v>3981</v>
      </c>
      <c r="B16" s="432"/>
      <c r="C16" s="432"/>
      <c r="D16" s="432" t="s">
        <v>3982</v>
      </c>
      <c r="E16" s="432"/>
      <c r="F16" s="746"/>
    </row>
    <row r="17" spans="1:6">
      <c r="A17" s="735" t="s">
        <v>3983</v>
      </c>
      <c r="B17" s="432"/>
      <c r="C17" s="432"/>
      <c r="D17" s="432" t="s">
        <v>3984</v>
      </c>
      <c r="E17" s="432"/>
      <c r="F17" s="746"/>
    </row>
    <row r="18" spans="1:6">
      <c r="A18" s="735" t="s">
        <v>3985</v>
      </c>
      <c r="B18" s="432"/>
      <c r="C18" s="432"/>
      <c r="D18" s="432" t="s">
        <v>3986</v>
      </c>
      <c r="E18" s="432"/>
      <c r="F18" s="746"/>
    </row>
    <row r="19" spans="1:6">
      <c r="A19" s="735" t="s">
        <v>3987</v>
      </c>
      <c r="B19" s="432"/>
      <c r="C19" s="432"/>
      <c r="D19" s="432" t="s">
        <v>3988</v>
      </c>
      <c r="E19" s="432"/>
      <c r="F19" s="746"/>
    </row>
    <row r="20" spans="1:6">
      <c r="A20" s="735" t="s">
        <v>3989</v>
      </c>
      <c r="B20" s="432"/>
      <c r="C20" s="432"/>
      <c r="D20" s="432" t="s">
        <v>2482</v>
      </c>
      <c r="E20" s="432"/>
      <c r="F20" s="746"/>
    </row>
    <row r="21" spans="1:6">
      <c r="A21" s="735" t="s">
        <v>2483</v>
      </c>
      <c r="B21" s="432"/>
      <c r="C21" s="432"/>
      <c r="D21" s="432" t="s">
        <v>2484</v>
      </c>
      <c r="E21" s="432"/>
      <c r="F21" s="746"/>
    </row>
    <row r="22" spans="1:6">
      <c r="A22" s="735" t="s">
        <v>3828</v>
      </c>
      <c r="B22" s="432"/>
      <c r="C22" s="432"/>
      <c r="D22" s="432" t="s">
        <v>3829</v>
      </c>
      <c r="E22" s="432"/>
      <c r="F22" s="746"/>
    </row>
    <row r="23" spans="1:6" ht="15.75" thickBot="1">
      <c r="A23" s="735"/>
      <c r="B23" s="432"/>
      <c r="C23" s="432"/>
      <c r="D23" s="432"/>
      <c r="E23" s="432"/>
      <c r="F23" s="746"/>
    </row>
    <row r="24" spans="1:6">
      <c r="A24" s="734" t="s">
        <v>339</v>
      </c>
      <c r="B24" s="747" t="s">
        <v>2580</v>
      </c>
      <c r="C24" s="747"/>
      <c r="D24" s="748"/>
      <c r="E24" s="749" t="s">
        <v>3820</v>
      </c>
      <c r="F24" s="749" t="s">
        <v>2581</v>
      </c>
    </row>
    <row r="25" spans="1:6" ht="15.75" thickBot="1">
      <c r="A25" s="750" t="s">
        <v>342</v>
      </c>
      <c r="B25" s="744" t="s">
        <v>2004</v>
      </c>
      <c r="C25" s="744"/>
      <c r="D25" s="751"/>
      <c r="E25" s="752" t="s">
        <v>2005</v>
      </c>
      <c r="F25" s="752" t="s">
        <v>2006</v>
      </c>
    </row>
    <row r="26" spans="1:6">
      <c r="A26" s="753">
        <v>1</v>
      </c>
      <c r="B26" s="754" t="s">
        <v>2582</v>
      </c>
      <c r="C26" s="754"/>
      <c r="D26" s="755"/>
      <c r="E26" s="756"/>
      <c r="F26" s="756"/>
    </row>
    <row r="27" spans="1:6">
      <c r="A27" s="757">
        <v>2</v>
      </c>
      <c r="B27" s="432" t="s">
        <v>2583</v>
      </c>
      <c r="C27" s="432"/>
      <c r="D27" s="746"/>
      <c r="E27" s="758"/>
      <c r="F27" s="758"/>
    </row>
    <row r="28" spans="1:6">
      <c r="A28" s="753"/>
      <c r="B28" s="754" t="s">
        <v>2584</v>
      </c>
      <c r="C28" s="754"/>
      <c r="D28" s="755"/>
      <c r="E28" s="756"/>
      <c r="F28" s="756"/>
    </row>
    <row r="29" spans="1:6">
      <c r="A29" s="759">
        <v>3</v>
      </c>
      <c r="B29" s="754" t="s">
        <v>2585</v>
      </c>
      <c r="C29" s="754"/>
      <c r="D29" s="755"/>
      <c r="E29" s="756"/>
      <c r="F29" s="756"/>
    </row>
    <row r="30" spans="1:6">
      <c r="A30" s="759">
        <v>4</v>
      </c>
      <c r="B30" s="754" t="s">
        <v>2586</v>
      </c>
      <c r="C30" s="754"/>
      <c r="D30" s="755"/>
      <c r="E30" s="756"/>
      <c r="F30" s="756"/>
    </row>
    <row r="31" spans="1:6">
      <c r="A31" s="759">
        <v>5</v>
      </c>
      <c r="B31" s="754" t="s">
        <v>2587</v>
      </c>
      <c r="C31" s="754"/>
      <c r="D31" s="755"/>
      <c r="E31" s="756"/>
      <c r="F31" s="756"/>
    </row>
    <row r="32" spans="1:6">
      <c r="A32" s="759">
        <v>6</v>
      </c>
      <c r="B32" s="754" t="s">
        <v>2588</v>
      </c>
      <c r="C32" s="754"/>
      <c r="D32" s="755"/>
      <c r="E32" s="756"/>
      <c r="F32" s="756"/>
    </row>
    <row r="33" spans="1:13">
      <c r="A33" s="759">
        <v>7</v>
      </c>
      <c r="B33" s="754" t="s">
        <v>2589</v>
      </c>
      <c r="C33" s="754"/>
      <c r="D33" s="755"/>
      <c r="E33" s="756"/>
      <c r="F33" s="756"/>
    </row>
    <row r="34" spans="1:13">
      <c r="A34" s="759">
        <v>8</v>
      </c>
      <c r="B34" s="754" t="s">
        <v>1249</v>
      </c>
      <c r="C34" s="754"/>
      <c r="D34" s="755"/>
      <c r="E34" s="756"/>
      <c r="F34" s="756"/>
    </row>
    <row r="35" spans="1:13">
      <c r="A35" s="759">
        <v>9</v>
      </c>
      <c r="B35" s="754" t="s">
        <v>1250</v>
      </c>
      <c r="C35" s="754"/>
      <c r="D35" s="755"/>
      <c r="E35" s="756"/>
      <c r="F35" s="756"/>
    </row>
    <row r="36" spans="1:13">
      <c r="A36" s="759">
        <v>10</v>
      </c>
      <c r="B36" s="754" t="s">
        <v>1251</v>
      </c>
      <c r="C36" s="754"/>
      <c r="D36" s="755"/>
      <c r="E36" s="756"/>
      <c r="F36" s="756"/>
    </row>
    <row r="37" spans="1:13">
      <c r="A37" s="759">
        <v>11</v>
      </c>
      <c r="B37" s="754" t="s">
        <v>1823</v>
      </c>
      <c r="C37" s="754"/>
      <c r="D37" s="755"/>
      <c r="E37" s="756">
        <f>SUM(E26:E36)</f>
        <v>0</v>
      </c>
      <c r="F37" s="756">
        <f>SUM(F26:F36)</f>
        <v>0</v>
      </c>
      <c r="M37" s="96"/>
    </row>
    <row r="38" spans="1:13">
      <c r="A38" s="737"/>
      <c r="B38" s="432"/>
      <c r="C38" s="432"/>
      <c r="D38" s="746"/>
      <c r="E38" s="746"/>
      <c r="F38" s="746"/>
    </row>
    <row r="39" spans="1:13">
      <c r="A39" s="737"/>
      <c r="B39" s="432"/>
      <c r="C39" s="432"/>
      <c r="D39" s="746"/>
      <c r="E39" s="746"/>
      <c r="F39" s="746"/>
    </row>
    <row r="40" spans="1:13">
      <c r="A40" s="737"/>
      <c r="B40" s="432"/>
      <c r="C40" s="432"/>
      <c r="D40" s="746"/>
      <c r="E40" s="746"/>
      <c r="F40" s="746"/>
    </row>
    <row r="41" spans="1:13">
      <c r="A41" s="737"/>
      <c r="B41" s="432"/>
      <c r="C41" s="432"/>
      <c r="D41" s="746"/>
      <c r="E41" s="746"/>
      <c r="F41" s="746"/>
    </row>
    <row r="42" spans="1:13">
      <c r="A42" s="737"/>
      <c r="B42" s="432"/>
      <c r="C42" s="432"/>
      <c r="D42" s="746"/>
      <c r="E42" s="746"/>
      <c r="F42" s="746"/>
    </row>
    <row r="43" spans="1:13">
      <c r="A43" s="737"/>
      <c r="B43" s="432"/>
      <c r="C43" s="432"/>
      <c r="D43" s="746"/>
      <c r="E43" s="746"/>
      <c r="F43" s="746"/>
    </row>
    <row r="44" spans="1:13">
      <c r="A44" s="737"/>
      <c r="B44" s="432"/>
      <c r="C44" s="432"/>
      <c r="D44" s="746"/>
      <c r="E44" s="746"/>
      <c r="F44" s="746"/>
    </row>
    <row r="45" spans="1:13">
      <c r="A45" s="737"/>
      <c r="B45" s="432"/>
      <c r="C45" s="432"/>
      <c r="D45" s="746"/>
      <c r="E45" s="746"/>
      <c r="F45" s="746"/>
    </row>
    <row r="46" spans="1:13">
      <c r="A46" s="737"/>
      <c r="B46" s="432"/>
      <c r="C46" s="432"/>
      <c r="D46" s="746"/>
      <c r="E46" s="746"/>
      <c r="F46" s="746"/>
    </row>
    <row r="47" spans="1:13">
      <c r="A47" s="737"/>
      <c r="B47" s="432"/>
      <c r="C47" s="432"/>
      <c r="D47" s="746"/>
      <c r="E47" s="746"/>
      <c r="F47" s="746"/>
    </row>
    <row r="48" spans="1:13">
      <c r="A48" s="737"/>
      <c r="B48" s="432"/>
      <c r="C48" s="432"/>
      <c r="D48" s="746"/>
      <c r="E48" s="746"/>
      <c r="F48" s="746"/>
    </row>
    <row r="49" spans="1:6">
      <c r="A49" s="737"/>
      <c r="B49" s="432"/>
      <c r="C49" s="432"/>
      <c r="D49" s="746"/>
      <c r="E49" s="746"/>
      <c r="F49" s="746"/>
    </row>
    <row r="50" spans="1:6">
      <c r="A50" s="737"/>
      <c r="B50" s="432"/>
      <c r="C50" s="432"/>
      <c r="D50" s="746"/>
      <c r="E50" s="746"/>
      <c r="F50" s="746"/>
    </row>
    <row r="51" spans="1:6">
      <c r="A51" s="737"/>
      <c r="B51" s="432"/>
      <c r="C51" s="432"/>
      <c r="D51" s="746"/>
      <c r="E51" s="746"/>
      <c r="F51" s="746"/>
    </row>
    <row r="52" spans="1:6">
      <c r="A52" s="737"/>
      <c r="B52" s="432"/>
      <c r="C52" s="432"/>
      <c r="D52" s="746"/>
      <c r="E52" s="746"/>
      <c r="F52" s="746"/>
    </row>
    <row r="53" spans="1:6">
      <c r="A53" s="737"/>
      <c r="B53" s="432"/>
      <c r="C53" s="432"/>
      <c r="D53" s="746"/>
      <c r="E53" s="746"/>
      <c r="F53" s="746"/>
    </row>
    <row r="54" spans="1:6">
      <c r="A54" s="737"/>
      <c r="B54" s="432"/>
      <c r="C54" s="432"/>
      <c r="D54" s="746"/>
      <c r="E54" s="746"/>
      <c r="F54" s="746"/>
    </row>
    <row r="55" spans="1:6">
      <c r="A55" s="737"/>
      <c r="B55" s="432"/>
      <c r="C55" s="432"/>
      <c r="D55" s="746"/>
      <c r="E55" s="746"/>
      <c r="F55" s="746"/>
    </row>
    <row r="56" spans="1:6">
      <c r="A56" s="737"/>
      <c r="B56" s="432"/>
      <c r="C56" s="432"/>
      <c r="D56" s="746"/>
      <c r="E56" s="746"/>
      <c r="F56" s="746"/>
    </row>
    <row r="57" spans="1:6">
      <c r="A57" s="737"/>
      <c r="B57" s="432"/>
      <c r="C57" s="432"/>
      <c r="D57" s="746"/>
      <c r="E57" s="746"/>
      <c r="F57" s="746"/>
    </row>
    <row r="58" spans="1:6">
      <c r="A58" s="737"/>
      <c r="B58" s="432"/>
      <c r="C58" s="432"/>
      <c r="D58" s="746"/>
      <c r="E58" s="746"/>
      <c r="F58" s="746"/>
    </row>
    <row r="59" spans="1:6">
      <c r="A59" s="737"/>
      <c r="B59" s="432"/>
      <c r="C59" s="432"/>
      <c r="D59" s="746"/>
      <c r="E59" s="746"/>
      <c r="F59" s="746"/>
    </row>
    <row r="60" spans="1:6" ht="15.75" thickBot="1">
      <c r="A60" s="760"/>
      <c r="B60" s="739"/>
      <c r="C60" s="739"/>
      <c r="D60" s="761"/>
      <c r="E60" s="761"/>
      <c r="F60" s="761"/>
    </row>
    <row r="61" spans="1:6">
      <c r="A61" s="762"/>
      <c r="B61" s="762"/>
      <c r="C61" s="762"/>
      <c r="D61" s="762"/>
      <c r="E61" s="762"/>
      <c r="F61" s="762"/>
    </row>
    <row r="62" spans="1:6" ht="15.75">
      <c r="A62" s="763" t="s">
        <v>371</v>
      </c>
      <c r="B62" s="432"/>
      <c r="C62" s="432"/>
      <c r="D62" s="764"/>
      <c r="E62" s="432"/>
      <c r="F62" s="765" t="s">
        <v>1252</v>
      </c>
    </row>
    <row r="63" spans="1:6">
      <c r="A63" s="764" t="s">
        <v>1253</v>
      </c>
      <c r="B63" s="764"/>
      <c r="C63" s="764"/>
      <c r="D63" s="764"/>
      <c r="E63" s="764"/>
      <c r="F63" s="764"/>
    </row>
  </sheetData>
  <phoneticPr fontId="0" type="noConversion"/>
  <printOptions horizontalCentered="1" verticalCentered="1"/>
  <pageMargins left="0.5" right="0.5" top="0" bottom="0" header="0.25" footer="0.25"/>
  <pageSetup scale="75"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sheetPr transitionEvaluation="1" codeName="Sheet76">
    <tabColor rgb="FF00B050"/>
    <pageSetUpPr fitToPage="1"/>
  </sheetPr>
  <dimension ref="A1:M135"/>
  <sheetViews>
    <sheetView defaultGridColor="0" view="pageBreakPreview" colorId="22" zoomScale="70" zoomScaleNormal="70" zoomScaleSheetLayoutView="70" workbookViewId="0">
      <selection activeCell="M9" sqref="M9"/>
    </sheetView>
  </sheetViews>
  <sheetFormatPr defaultColWidth="9.6640625" defaultRowHeight="15"/>
  <cols>
    <col min="1" max="3" width="7.6640625" style="694" customWidth="1"/>
    <col min="4" max="4" width="16.6640625" style="694" customWidth="1"/>
    <col min="5" max="5" width="25.6640625" style="694" customWidth="1"/>
    <col min="6" max="7" width="18.6640625" style="694" customWidth="1"/>
    <col min="8" max="16384" width="9.6640625" style="694"/>
  </cols>
  <sheetData>
    <row r="1" spans="1:7">
      <c r="A1" s="689" t="s">
        <v>446</v>
      </c>
      <c r="B1" s="690"/>
      <c r="C1" s="690"/>
      <c r="D1" s="690"/>
      <c r="E1" s="691" t="s">
        <v>429</v>
      </c>
      <c r="F1" s="692" t="s">
        <v>448</v>
      </c>
      <c r="G1" s="693" t="s">
        <v>449</v>
      </c>
    </row>
    <row r="2" spans="1:7">
      <c r="A2" s="695" t="str">
        <f>'Data Sheet'!$C$25</f>
        <v xml:space="preserve">KeySpan Gas East Corp./D/B/A National Grid </v>
      </c>
      <c r="B2" s="96"/>
      <c r="C2" s="96"/>
      <c r="D2" s="96"/>
      <c r="E2" s="696" t="s">
        <v>3358</v>
      </c>
      <c r="F2" s="697" t="s">
        <v>450</v>
      </c>
      <c r="G2" s="698"/>
    </row>
    <row r="3" spans="1:7" ht="15" customHeight="1" thickBot="1">
      <c r="A3" s="699"/>
      <c r="B3" s="700"/>
      <c r="C3" s="700"/>
      <c r="D3" s="700"/>
      <c r="E3" s="699" t="s">
        <v>3359</v>
      </c>
      <c r="F3" s="701" t="str">
        <f>'Data Sheet'!$C$40</f>
        <v>September 30, 2014</v>
      </c>
      <c r="G3" s="702" t="str">
        <f>'Data Sheet'!$C$38</f>
        <v>December 31, 2013</v>
      </c>
    </row>
    <row r="4" spans="1:7" ht="15" customHeight="1" thickBot="1">
      <c r="A4" s="703" t="s">
        <v>1254</v>
      </c>
      <c r="B4" s="704"/>
      <c r="C4" s="704"/>
      <c r="D4" s="704"/>
      <c r="E4" s="705"/>
      <c r="F4" s="705"/>
      <c r="G4" s="706"/>
    </row>
    <row r="5" spans="1:7">
      <c r="A5" s="697" t="s">
        <v>2171</v>
      </c>
      <c r="B5" s="707" t="s">
        <v>2168</v>
      </c>
      <c r="C5" s="707" t="s">
        <v>1255</v>
      </c>
      <c r="D5" s="708"/>
      <c r="E5" s="708"/>
      <c r="F5" s="708"/>
      <c r="G5" s="709"/>
    </row>
    <row r="6" spans="1:7">
      <c r="A6" s="697" t="s">
        <v>2172</v>
      </c>
      <c r="B6" s="707" t="s">
        <v>2172</v>
      </c>
      <c r="C6" s="707" t="s">
        <v>2172</v>
      </c>
      <c r="D6" s="710" t="s">
        <v>2173</v>
      </c>
      <c r="E6" s="708"/>
      <c r="F6" s="708"/>
      <c r="G6" s="711"/>
    </row>
    <row r="7" spans="1:7" ht="15.75" thickBot="1">
      <c r="A7" s="712" t="s">
        <v>2004</v>
      </c>
      <c r="B7" s="713" t="s">
        <v>2005</v>
      </c>
      <c r="C7" s="713" t="s">
        <v>2006</v>
      </c>
      <c r="D7" s="714" t="s">
        <v>2007</v>
      </c>
      <c r="E7" s="705"/>
      <c r="F7" s="705"/>
      <c r="G7" s="715"/>
    </row>
    <row r="8" spans="1:7">
      <c r="A8" s="698"/>
      <c r="B8" s="716"/>
      <c r="C8" s="716"/>
      <c r="D8" s="96"/>
      <c r="E8" s="96"/>
      <c r="F8" s="96"/>
      <c r="G8" s="716"/>
    </row>
    <row r="9" spans="1:7">
      <c r="A9" s="698"/>
      <c r="B9" s="716"/>
      <c r="C9" s="716"/>
      <c r="D9" s="96"/>
      <c r="E9" s="96"/>
      <c r="F9" s="96"/>
      <c r="G9" s="716"/>
    </row>
    <row r="10" spans="1:7">
      <c r="A10" s="698"/>
      <c r="B10" s="716"/>
      <c r="C10" s="716"/>
      <c r="D10" s="96"/>
      <c r="E10" s="96"/>
      <c r="F10" s="96"/>
      <c r="G10" s="716"/>
    </row>
    <row r="11" spans="1:7">
      <c r="A11" s="698"/>
      <c r="B11" s="716"/>
      <c r="C11" s="716"/>
      <c r="D11" s="3264" t="s">
        <v>528</v>
      </c>
      <c r="E11" s="3117"/>
      <c r="F11" s="3117"/>
      <c r="G11" s="3265"/>
    </row>
    <row r="12" spans="1:7">
      <c r="A12" s="698"/>
      <c r="B12" s="716"/>
      <c r="C12" s="716"/>
      <c r="D12" s="3264"/>
      <c r="E12" s="3117"/>
      <c r="F12" s="3117"/>
      <c r="G12" s="3265"/>
    </row>
    <row r="13" spans="1:7">
      <c r="A13" s="698"/>
      <c r="B13" s="716"/>
      <c r="C13" s="716"/>
      <c r="D13" s="3264"/>
      <c r="E13" s="3117"/>
      <c r="F13" s="3117"/>
      <c r="G13" s="3265"/>
    </row>
    <row r="14" spans="1:7">
      <c r="A14" s="698"/>
      <c r="B14" s="716"/>
      <c r="C14" s="716"/>
      <c r="D14" s="96"/>
      <c r="E14" s="96"/>
      <c r="F14" s="96"/>
      <c r="G14" s="716"/>
    </row>
    <row r="15" spans="1:7">
      <c r="A15" s="698"/>
      <c r="B15" s="716"/>
      <c r="C15" s="716"/>
      <c r="D15" s="96"/>
      <c r="E15" s="96"/>
      <c r="F15" s="96"/>
      <c r="G15" s="716"/>
    </row>
    <row r="16" spans="1:7">
      <c r="A16" s="698"/>
      <c r="B16" s="716"/>
      <c r="C16" s="716"/>
      <c r="D16" s="96"/>
      <c r="E16" s="96"/>
      <c r="F16" s="96"/>
      <c r="G16" s="716"/>
    </row>
    <row r="17" spans="1:7">
      <c r="A17" s="698"/>
      <c r="B17" s="716"/>
      <c r="C17" s="716"/>
      <c r="D17" s="96"/>
      <c r="E17" s="96"/>
      <c r="F17" s="96"/>
      <c r="G17" s="716"/>
    </row>
    <row r="18" spans="1:7">
      <c r="A18" s="698"/>
      <c r="B18" s="716"/>
      <c r="C18" s="716"/>
      <c r="D18" s="96"/>
      <c r="E18" s="96"/>
      <c r="F18" s="96"/>
      <c r="G18" s="716"/>
    </row>
    <row r="19" spans="1:7">
      <c r="A19" s="697"/>
      <c r="B19" s="717"/>
      <c r="C19" s="717"/>
      <c r="D19" s="718"/>
      <c r="E19" s="719"/>
      <c r="F19" s="719"/>
      <c r="G19" s="707"/>
    </row>
    <row r="20" spans="1:7">
      <c r="A20" s="720"/>
      <c r="B20" s="716"/>
      <c r="C20" s="716"/>
      <c r="D20" s="96"/>
      <c r="E20" s="96"/>
      <c r="F20" s="96"/>
      <c r="G20" s="716"/>
    </row>
    <row r="21" spans="1:7">
      <c r="A21" s="720"/>
      <c r="B21" s="716"/>
      <c r="C21" s="716"/>
      <c r="D21" s="96"/>
      <c r="E21" s="96"/>
      <c r="F21" s="96"/>
      <c r="G21" s="716"/>
    </row>
    <row r="22" spans="1:7">
      <c r="A22" s="720"/>
      <c r="B22" s="716"/>
      <c r="C22" s="716"/>
      <c r="D22" s="96"/>
      <c r="E22" s="96"/>
      <c r="F22" s="96"/>
      <c r="G22" s="716"/>
    </row>
    <row r="23" spans="1:7">
      <c r="A23" s="720"/>
      <c r="B23" s="716"/>
      <c r="C23" s="716"/>
      <c r="D23" s="96"/>
      <c r="E23" s="96"/>
      <c r="F23" s="96"/>
      <c r="G23" s="716"/>
    </row>
    <row r="24" spans="1:7">
      <c r="A24" s="720"/>
      <c r="B24" s="716"/>
      <c r="C24" s="716"/>
      <c r="D24" s="96"/>
      <c r="E24" s="96"/>
      <c r="F24" s="96"/>
      <c r="G24" s="716"/>
    </row>
    <row r="25" spans="1:7">
      <c r="A25" s="720"/>
      <c r="B25" s="716"/>
      <c r="C25" s="716"/>
      <c r="D25" s="96"/>
      <c r="E25" s="96"/>
      <c r="F25" s="96"/>
      <c r="G25" s="716"/>
    </row>
    <row r="26" spans="1:7">
      <c r="A26" s="720"/>
      <c r="B26" s="716"/>
      <c r="C26" s="716"/>
      <c r="D26" s="96"/>
      <c r="E26" s="96"/>
      <c r="F26" s="96"/>
      <c r="G26" s="716"/>
    </row>
    <row r="27" spans="1:7">
      <c r="A27" s="720"/>
      <c r="B27" s="716"/>
      <c r="C27" s="716"/>
      <c r="D27" s="96"/>
      <c r="E27" s="96"/>
      <c r="F27" s="96"/>
      <c r="G27" s="716"/>
    </row>
    <row r="28" spans="1:7">
      <c r="A28" s="720"/>
      <c r="B28" s="716"/>
      <c r="C28" s="716"/>
      <c r="D28" s="96"/>
      <c r="E28" s="96"/>
      <c r="F28" s="96"/>
      <c r="G28" s="716"/>
    </row>
    <row r="29" spans="1:7">
      <c r="A29" s="720"/>
      <c r="B29" s="716"/>
      <c r="C29" s="716"/>
      <c r="D29" s="96"/>
      <c r="E29" s="96"/>
      <c r="F29" s="96"/>
      <c r="G29" s="716"/>
    </row>
    <row r="30" spans="1:7">
      <c r="A30" s="720"/>
      <c r="B30" s="716"/>
      <c r="C30" s="716"/>
      <c r="D30" s="96"/>
      <c r="E30" s="96"/>
      <c r="F30" s="96"/>
      <c r="G30" s="716"/>
    </row>
    <row r="31" spans="1:7">
      <c r="A31" s="698"/>
      <c r="B31" s="716"/>
      <c r="C31" s="716"/>
      <c r="D31" s="96"/>
      <c r="E31" s="96"/>
      <c r="F31" s="96"/>
      <c r="G31" s="716"/>
    </row>
    <row r="32" spans="1:7">
      <c r="A32" s="698"/>
      <c r="B32" s="716"/>
      <c r="C32" s="716"/>
      <c r="D32" s="96"/>
      <c r="E32" s="96"/>
      <c r="F32" s="96"/>
      <c r="G32" s="716"/>
    </row>
    <row r="33" spans="1:13">
      <c r="A33" s="698"/>
      <c r="B33" s="716"/>
      <c r="C33" s="716"/>
      <c r="D33" s="96"/>
      <c r="E33" s="96"/>
      <c r="F33" s="96"/>
      <c r="G33" s="716"/>
    </row>
    <row r="34" spans="1:13">
      <c r="A34" s="698"/>
      <c r="B34" s="716"/>
      <c r="C34" s="716"/>
      <c r="D34" s="96"/>
      <c r="E34" s="96"/>
      <c r="F34" s="96"/>
      <c r="G34" s="716"/>
    </row>
    <row r="35" spans="1:13">
      <c r="A35" s="698"/>
      <c r="B35" s="716"/>
      <c r="C35" s="716"/>
      <c r="D35" s="96"/>
      <c r="E35" s="96"/>
      <c r="F35" s="96"/>
      <c r="G35" s="716"/>
    </row>
    <row r="36" spans="1:13">
      <c r="A36" s="698"/>
      <c r="B36" s="716"/>
      <c r="C36" s="716"/>
      <c r="D36" s="96"/>
      <c r="E36" s="96"/>
      <c r="F36" s="96"/>
      <c r="G36" s="716"/>
    </row>
    <row r="37" spans="1:13">
      <c r="A37" s="698"/>
      <c r="B37" s="716"/>
      <c r="C37" s="716"/>
      <c r="D37" s="96"/>
      <c r="E37" s="96"/>
      <c r="F37" s="96"/>
      <c r="G37" s="716"/>
      <c r="M37" s="96"/>
    </row>
    <row r="38" spans="1:13">
      <c r="A38" s="698"/>
      <c r="B38" s="716"/>
      <c r="C38" s="716"/>
      <c r="D38" s="96"/>
      <c r="E38" s="96"/>
      <c r="F38" s="96"/>
      <c r="G38" s="716"/>
    </row>
    <row r="39" spans="1:13">
      <c r="A39" s="698"/>
      <c r="B39" s="716"/>
      <c r="C39" s="716"/>
      <c r="D39" s="96"/>
      <c r="E39" s="96"/>
      <c r="F39" s="96"/>
      <c r="G39" s="716"/>
    </row>
    <row r="40" spans="1:13">
      <c r="A40" s="698"/>
      <c r="B40" s="716"/>
      <c r="C40" s="716"/>
      <c r="D40" s="96"/>
      <c r="E40" s="96"/>
      <c r="F40" s="96"/>
      <c r="G40" s="716"/>
    </row>
    <row r="41" spans="1:13">
      <c r="A41" s="698"/>
      <c r="B41" s="716"/>
      <c r="C41" s="716"/>
      <c r="D41" s="96"/>
      <c r="E41" s="96"/>
      <c r="F41" s="96"/>
      <c r="G41" s="716"/>
    </row>
    <row r="42" spans="1:13">
      <c r="A42" s="698"/>
      <c r="B42" s="716"/>
      <c r="C42" s="716"/>
      <c r="D42" s="96"/>
      <c r="E42" s="96"/>
      <c r="F42" s="96"/>
      <c r="G42" s="716"/>
    </row>
    <row r="43" spans="1:13">
      <c r="A43" s="698"/>
      <c r="B43" s="716"/>
      <c r="C43" s="716"/>
      <c r="D43" s="96"/>
      <c r="E43" s="96"/>
      <c r="F43" s="96"/>
      <c r="G43" s="716"/>
    </row>
    <row r="44" spans="1:13">
      <c r="A44" s="698"/>
      <c r="B44" s="716"/>
      <c r="C44" s="716"/>
      <c r="D44" s="96"/>
      <c r="E44" s="96"/>
      <c r="F44" s="96"/>
      <c r="G44" s="716"/>
    </row>
    <row r="45" spans="1:13">
      <c r="A45" s="698"/>
      <c r="B45" s="716"/>
      <c r="C45" s="716"/>
      <c r="D45" s="96"/>
      <c r="E45" s="96"/>
      <c r="F45" s="96"/>
      <c r="G45" s="716"/>
    </row>
    <row r="46" spans="1:13">
      <c r="A46" s="698"/>
      <c r="B46" s="716"/>
      <c r="C46" s="716"/>
      <c r="D46" s="96"/>
      <c r="E46" s="96"/>
      <c r="F46" s="96"/>
      <c r="G46" s="716"/>
    </row>
    <row r="47" spans="1:13">
      <c r="A47" s="698"/>
      <c r="B47" s="716"/>
      <c r="C47" s="716"/>
      <c r="D47" s="96"/>
      <c r="E47" s="96"/>
      <c r="F47" s="96"/>
      <c r="G47" s="716"/>
    </row>
    <row r="48" spans="1:13">
      <c r="A48" s="698"/>
      <c r="B48" s="716"/>
      <c r="C48" s="716"/>
      <c r="D48" s="96"/>
      <c r="E48" s="96"/>
      <c r="F48" s="96"/>
      <c r="G48" s="716"/>
    </row>
    <row r="49" spans="1:7">
      <c r="A49" s="698"/>
      <c r="B49" s="716"/>
      <c r="C49" s="716"/>
      <c r="D49" s="96"/>
      <c r="E49" s="96"/>
      <c r="F49" s="96"/>
      <c r="G49" s="716"/>
    </row>
    <row r="50" spans="1:7">
      <c r="A50" s="698"/>
      <c r="B50" s="716"/>
      <c r="C50" s="716"/>
      <c r="D50" s="96"/>
      <c r="E50" s="96"/>
      <c r="F50" s="96"/>
      <c r="G50" s="716"/>
    </row>
    <row r="51" spans="1:7">
      <c r="A51" s="698"/>
      <c r="B51" s="716"/>
      <c r="C51" s="716"/>
      <c r="D51" s="96"/>
      <c r="E51" s="96"/>
      <c r="F51" s="96"/>
      <c r="G51" s="716"/>
    </row>
    <row r="52" spans="1:7">
      <c r="A52" s="698"/>
      <c r="B52" s="716"/>
      <c r="C52" s="716"/>
      <c r="D52" s="96"/>
      <c r="E52" s="96"/>
      <c r="F52" s="96"/>
      <c r="G52" s="716"/>
    </row>
    <row r="53" spans="1:7">
      <c r="A53" s="698"/>
      <c r="B53" s="716"/>
      <c r="C53" s="716"/>
      <c r="D53" s="96"/>
      <c r="E53" s="96"/>
      <c r="F53" s="96"/>
      <c r="G53" s="716"/>
    </row>
    <row r="54" spans="1:7">
      <c r="A54" s="698"/>
      <c r="B54" s="716"/>
      <c r="C54" s="716"/>
      <c r="D54" s="96"/>
      <c r="E54" s="96"/>
      <c r="F54" s="96"/>
      <c r="G54" s="716"/>
    </row>
    <row r="55" spans="1:7">
      <c r="A55" s="698"/>
      <c r="B55" s="716"/>
      <c r="C55" s="716"/>
      <c r="D55" s="96"/>
      <c r="E55" s="96"/>
      <c r="F55" s="96"/>
      <c r="G55" s="716"/>
    </row>
    <row r="56" spans="1:7">
      <c r="A56" s="698"/>
      <c r="B56" s="716"/>
      <c r="C56" s="716"/>
      <c r="D56" s="96"/>
      <c r="E56" s="96"/>
      <c r="F56" s="96"/>
      <c r="G56" s="716"/>
    </row>
    <row r="57" spans="1:7">
      <c r="A57" s="698"/>
      <c r="B57" s="716"/>
      <c r="C57" s="716"/>
      <c r="D57" s="96"/>
      <c r="E57" s="96"/>
      <c r="F57" s="96"/>
      <c r="G57" s="716"/>
    </row>
    <row r="58" spans="1:7">
      <c r="A58" s="698"/>
      <c r="B58" s="716"/>
      <c r="C58" s="716"/>
      <c r="D58" s="96"/>
      <c r="E58" s="96"/>
      <c r="F58" s="96"/>
      <c r="G58" s="716"/>
    </row>
    <row r="59" spans="1:7">
      <c r="A59" s="698"/>
      <c r="B59" s="716"/>
      <c r="C59" s="716"/>
      <c r="D59" s="96"/>
      <c r="E59" s="96"/>
      <c r="F59" s="96"/>
      <c r="G59" s="716"/>
    </row>
    <row r="60" spans="1:7">
      <c r="A60" s="698"/>
      <c r="B60" s="716"/>
      <c r="C60" s="716"/>
      <c r="D60" s="96"/>
      <c r="E60" s="96"/>
      <c r="F60" s="96"/>
      <c r="G60" s="716"/>
    </row>
    <row r="61" spans="1:7">
      <c r="A61" s="698"/>
      <c r="B61" s="716"/>
      <c r="C61" s="716"/>
      <c r="D61" s="96"/>
      <c r="E61" s="96"/>
      <c r="F61" s="96"/>
      <c r="G61" s="716"/>
    </row>
    <row r="62" spans="1:7">
      <c r="A62" s="698"/>
      <c r="B62" s="716"/>
      <c r="C62" s="716"/>
      <c r="D62" s="96"/>
      <c r="E62" s="96"/>
      <c r="F62" s="96"/>
      <c r="G62" s="716"/>
    </row>
    <row r="63" spans="1:7">
      <c r="A63" s="698"/>
      <c r="B63" s="716"/>
      <c r="C63" s="716"/>
      <c r="D63" s="96"/>
      <c r="E63" s="96"/>
      <c r="F63" s="96"/>
      <c r="G63" s="716"/>
    </row>
    <row r="64" spans="1:7" ht="15.75" thickBot="1">
      <c r="A64" s="721"/>
      <c r="B64" s="722"/>
      <c r="C64" s="722"/>
      <c r="D64" s="700"/>
      <c r="E64" s="700"/>
      <c r="F64" s="700"/>
      <c r="G64" s="722"/>
    </row>
    <row r="65" spans="1:7" ht="15.75">
      <c r="A65" s="723" t="s">
        <v>2994</v>
      </c>
      <c r="B65" s="96"/>
      <c r="C65" s="96"/>
      <c r="D65" s="96"/>
      <c r="E65" s="96"/>
      <c r="F65" s="96"/>
      <c r="G65" s="96"/>
    </row>
    <row r="66" spans="1:7">
      <c r="A66" s="708" t="s">
        <v>1256</v>
      </c>
      <c r="B66" s="708"/>
      <c r="C66" s="708"/>
      <c r="D66" s="708"/>
      <c r="E66" s="708"/>
      <c r="F66" s="708"/>
      <c r="G66" s="708"/>
    </row>
    <row r="67" spans="1:7">
      <c r="A67" s="96"/>
      <c r="B67" s="96"/>
      <c r="C67" s="96"/>
      <c r="D67" s="96"/>
      <c r="E67" s="96"/>
      <c r="F67" s="96"/>
      <c r="G67" s="96"/>
    </row>
    <row r="68" spans="1:7" ht="15.75">
      <c r="A68" s="723" t="s">
        <v>1588</v>
      </c>
      <c r="B68" s="96"/>
      <c r="C68" s="96"/>
      <c r="D68" s="96"/>
      <c r="E68" s="96"/>
      <c r="F68" s="96"/>
      <c r="G68" s="96"/>
    </row>
    <row r="69" spans="1:7">
      <c r="A69" s="96"/>
      <c r="B69" s="96"/>
      <c r="C69" s="96"/>
      <c r="D69" s="96"/>
      <c r="E69" s="96"/>
      <c r="F69" s="96"/>
      <c r="G69" s="96"/>
    </row>
    <row r="70" spans="1:7">
      <c r="A70" s="96"/>
      <c r="B70" s="96"/>
      <c r="C70" s="96"/>
      <c r="D70" s="96"/>
      <c r="E70" s="96"/>
      <c r="F70" s="96"/>
      <c r="G70" s="96"/>
    </row>
    <row r="71" spans="1:7" ht="15.75" thickBot="1">
      <c r="A71" s="96" t="str">
        <f>'Data Sheet'!$C$25</f>
        <v xml:space="preserve">KeySpan Gas East Corp./D/B/A National Grid </v>
      </c>
      <c r="B71" s="96"/>
      <c r="C71" s="96"/>
      <c r="D71" s="96"/>
      <c r="E71" s="96"/>
      <c r="F71" s="724" t="s">
        <v>2174</v>
      </c>
      <c r="G71" s="725" t="str">
        <f>'Data Sheet'!$C$38</f>
        <v>December 31, 2013</v>
      </c>
    </row>
    <row r="72" spans="1:7" ht="16.5" thickBot="1">
      <c r="A72" s="726" t="s">
        <v>1254</v>
      </c>
      <c r="B72" s="727"/>
      <c r="C72" s="727"/>
      <c r="D72" s="727"/>
      <c r="E72" s="728"/>
      <c r="F72" s="728"/>
      <c r="G72" s="706"/>
    </row>
    <row r="73" spans="1:7">
      <c r="A73" s="697" t="s">
        <v>2171</v>
      </c>
      <c r="B73" s="707" t="s">
        <v>2168</v>
      </c>
      <c r="C73" s="707" t="s">
        <v>1255</v>
      </c>
      <c r="D73" s="708"/>
      <c r="E73" s="708"/>
      <c r="F73" s="708"/>
      <c r="G73" s="709"/>
    </row>
    <row r="74" spans="1:7">
      <c r="A74" s="697" t="s">
        <v>2172</v>
      </c>
      <c r="B74" s="707" t="s">
        <v>2172</v>
      </c>
      <c r="C74" s="707" t="s">
        <v>2172</v>
      </c>
      <c r="D74" s="710" t="s">
        <v>2173</v>
      </c>
      <c r="E74" s="708"/>
      <c r="F74" s="708"/>
      <c r="G74" s="711"/>
    </row>
    <row r="75" spans="1:7" ht="15.75" thickBot="1">
      <c r="A75" s="712" t="s">
        <v>2004</v>
      </c>
      <c r="B75" s="713" t="s">
        <v>2005</v>
      </c>
      <c r="C75" s="713" t="s">
        <v>2006</v>
      </c>
      <c r="D75" s="714" t="s">
        <v>2007</v>
      </c>
      <c r="E75" s="705"/>
      <c r="F75" s="705"/>
      <c r="G75" s="715"/>
    </row>
    <row r="76" spans="1:7">
      <c r="A76" s="698"/>
      <c r="B76" s="716"/>
      <c r="C76" s="716"/>
      <c r="D76" s="96"/>
      <c r="E76" s="96"/>
      <c r="F76" s="96"/>
      <c r="G76" s="716"/>
    </row>
    <row r="77" spans="1:7">
      <c r="A77" s="698"/>
      <c r="B77" s="716"/>
      <c r="C77" s="716"/>
      <c r="D77" s="96"/>
      <c r="E77" s="96"/>
      <c r="F77" s="96"/>
      <c r="G77" s="716"/>
    </row>
    <row r="78" spans="1:7">
      <c r="A78" s="698"/>
      <c r="B78" s="716"/>
      <c r="C78" s="716"/>
      <c r="D78" s="96"/>
      <c r="E78" s="96"/>
      <c r="F78" s="96"/>
      <c r="G78" s="716"/>
    </row>
    <row r="79" spans="1:7">
      <c r="A79" s="698"/>
      <c r="B79" s="716"/>
      <c r="C79" s="716"/>
      <c r="D79" s="96"/>
      <c r="E79" s="96"/>
      <c r="F79" s="96"/>
      <c r="G79" s="716"/>
    </row>
    <row r="80" spans="1:7">
      <c r="A80" s="698"/>
      <c r="B80" s="716"/>
      <c r="C80" s="716"/>
      <c r="D80" s="96"/>
      <c r="E80" s="96"/>
      <c r="F80" s="96"/>
      <c r="G80" s="716"/>
    </row>
    <row r="81" spans="1:7">
      <c r="A81" s="698"/>
      <c r="B81" s="716"/>
      <c r="C81" s="716"/>
      <c r="D81" s="96"/>
      <c r="E81" s="96"/>
      <c r="F81" s="96"/>
      <c r="G81" s="716"/>
    </row>
    <row r="82" spans="1:7">
      <c r="A82" s="698"/>
      <c r="B82" s="716"/>
      <c r="C82" s="716"/>
      <c r="D82" s="96"/>
      <c r="E82" s="96"/>
      <c r="F82" s="96"/>
      <c r="G82" s="716"/>
    </row>
    <row r="83" spans="1:7">
      <c r="A83" s="698"/>
      <c r="B83" s="716"/>
      <c r="C83" s="716"/>
      <c r="D83" s="96"/>
      <c r="E83" s="96"/>
      <c r="F83" s="96"/>
      <c r="G83" s="716"/>
    </row>
    <row r="84" spans="1:7">
      <c r="A84" s="698"/>
      <c r="B84" s="716"/>
      <c r="C84" s="716"/>
      <c r="D84" s="96"/>
      <c r="E84" s="96"/>
      <c r="F84" s="96"/>
      <c r="G84" s="716"/>
    </row>
    <row r="85" spans="1:7">
      <c r="A85" s="698"/>
      <c r="B85" s="716"/>
      <c r="C85" s="716"/>
      <c r="D85" s="96"/>
      <c r="E85" s="96"/>
      <c r="F85" s="96"/>
      <c r="G85" s="716"/>
    </row>
    <row r="86" spans="1:7">
      <c r="A86" s="698"/>
      <c r="B86" s="716"/>
      <c r="C86" s="716"/>
      <c r="D86" s="96"/>
      <c r="E86" s="96"/>
      <c r="F86" s="96"/>
      <c r="G86" s="716"/>
    </row>
    <row r="87" spans="1:7">
      <c r="A87" s="697"/>
      <c r="B87" s="717"/>
      <c r="C87" s="717"/>
      <c r="D87" s="718"/>
      <c r="E87" s="719"/>
      <c r="F87" s="719"/>
      <c r="G87" s="707"/>
    </row>
    <row r="88" spans="1:7">
      <c r="A88" s="720"/>
      <c r="B88" s="716"/>
      <c r="C88" s="716"/>
      <c r="D88" s="96"/>
      <c r="E88" s="96"/>
      <c r="F88" s="96"/>
      <c r="G88" s="716"/>
    </row>
    <row r="89" spans="1:7">
      <c r="A89" s="720"/>
      <c r="B89" s="716"/>
      <c r="C89" s="716"/>
      <c r="D89" s="96"/>
      <c r="E89" s="96"/>
      <c r="F89" s="96"/>
      <c r="G89" s="716"/>
    </row>
    <row r="90" spans="1:7">
      <c r="A90" s="720"/>
      <c r="B90" s="716"/>
      <c r="C90" s="716"/>
      <c r="D90" s="96"/>
      <c r="E90" s="96"/>
      <c r="F90" s="96"/>
      <c r="G90" s="716"/>
    </row>
    <row r="91" spans="1:7">
      <c r="A91" s="720"/>
      <c r="B91" s="716"/>
      <c r="C91" s="716"/>
      <c r="D91" s="96"/>
      <c r="E91" s="96"/>
      <c r="F91" s="96"/>
      <c r="G91" s="716"/>
    </row>
    <row r="92" spans="1:7">
      <c r="A92" s="720"/>
      <c r="B92" s="716"/>
      <c r="C92" s="716"/>
      <c r="D92" s="96"/>
      <c r="E92" s="96"/>
      <c r="F92" s="96"/>
      <c r="G92" s="716"/>
    </row>
    <row r="93" spans="1:7">
      <c r="A93" s="720"/>
      <c r="B93" s="716"/>
      <c r="C93" s="716"/>
      <c r="D93" s="96"/>
      <c r="E93" s="96"/>
      <c r="F93" s="96"/>
      <c r="G93" s="716"/>
    </row>
    <row r="94" spans="1:7">
      <c r="A94" s="720"/>
      <c r="B94" s="716"/>
      <c r="C94" s="716"/>
      <c r="D94" s="96"/>
      <c r="E94" s="96"/>
      <c r="F94" s="96"/>
      <c r="G94" s="716"/>
    </row>
    <row r="95" spans="1:7">
      <c r="A95" s="720"/>
      <c r="B95" s="716"/>
      <c r="C95" s="716"/>
      <c r="D95" s="96"/>
      <c r="E95" s="96"/>
      <c r="F95" s="96"/>
      <c r="G95" s="716"/>
    </row>
    <row r="96" spans="1:7">
      <c r="A96" s="720"/>
      <c r="B96" s="716"/>
      <c r="C96" s="716"/>
      <c r="D96" s="96"/>
      <c r="E96" s="96"/>
      <c r="F96" s="96"/>
      <c r="G96" s="716"/>
    </row>
    <row r="97" spans="1:7">
      <c r="A97" s="720"/>
      <c r="B97" s="716"/>
      <c r="C97" s="716"/>
      <c r="D97" s="96"/>
      <c r="E97" s="96"/>
      <c r="F97" s="96"/>
      <c r="G97" s="716"/>
    </row>
    <row r="98" spans="1:7">
      <c r="A98" s="720"/>
      <c r="B98" s="716"/>
      <c r="C98" s="716"/>
      <c r="D98" s="96"/>
      <c r="E98" s="96"/>
      <c r="F98" s="96"/>
      <c r="G98" s="716"/>
    </row>
    <row r="99" spans="1:7">
      <c r="A99" s="698"/>
      <c r="B99" s="716"/>
      <c r="C99" s="716"/>
      <c r="D99" s="96"/>
      <c r="E99" s="96"/>
      <c r="F99" s="96"/>
      <c r="G99" s="716"/>
    </row>
    <row r="100" spans="1:7">
      <c r="A100" s="698"/>
      <c r="B100" s="716"/>
      <c r="C100" s="716"/>
      <c r="D100" s="96"/>
      <c r="E100" s="96"/>
      <c r="F100" s="96"/>
      <c r="G100" s="716"/>
    </row>
    <row r="101" spans="1:7">
      <c r="A101" s="698"/>
      <c r="B101" s="716"/>
      <c r="C101" s="716"/>
      <c r="D101" s="96"/>
      <c r="E101" s="96"/>
      <c r="F101" s="96"/>
      <c r="G101" s="716"/>
    </row>
    <row r="102" spans="1:7">
      <c r="A102" s="698"/>
      <c r="B102" s="716"/>
      <c r="C102" s="716"/>
      <c r="D102" s="96"/>
      <c r="E102" s="96"/>
      <c r="F102" s="96"/>
      <c r="G102" s="716"/>
    </row>
    <row r="103" spans="1:7">
      <c r="A103" s="698"/>
      <c r="B103" s="716"/>
      <c r="C103" s="716"/>
      <c r="D103" s="96"/>
      <c r="E103" s="96"/>
      <c r="F103" s="96"/>
      <c r="G103" s="716"/>
    </row>
    <row r="104" spans="1:7">
      <c r="A104" s="698"/>
      <c r="B104" s="716"/>
      <c r="C104" s="716"/>
      <c r="D104" s="96"/>
      <c r="E104" s="96"/>
      <c r="F104" s="96"/>
      <c r="G104" s="716"/>
    </row>
    <row r="105" spans="1:7">
      <c r="A105" s="698"/>
      <c r="B105" s="716"/>
      <c r="C105" s="716"/>
      <c r="D105" s="96"/>
      <c r="E105" s="96"/>
      <c r="F105" s="96"/>
      <c r="G105" s="716"/>
    </row>
    <row r="106" spans="1:7">
      <c r="A106" s="698"/>
      <c r="B106" s="716"/>
      <c r="C106" s="716"/>
      <c r="D106" s="96"/>
      <c r="E106" s="96"/>
      <c r="F106" s="96"/>
      <c r="G106" s="716"/>
    </row>
    <row r="107" spans="1:7">
      <c r="A107" s="698"/>
      <c r="B107" s="716"/>
      <c r="C107" s="716"/>
      <c r="D107" s="96"/>
      <c r="E107" s="96"/>
      <c r="F107" s="96"/>
      <c r="G107" s="716"/>
    </row>
    <row r="108" spans="1:7">
      <c r="A108" s="698"/>
      <c r="B108" s="716"/>
      <c r="C108" s="716"/>
      <c r="D108" s="96"/>
      <c r="E108" s="96"/>
      <c r="F108" s="96"/>
      <c r="G108" s="716"/>
    </row>
    <row r="109" spans="1:7">
      <c r="A109" s="698"/>
      <c r="B109" s="716"/>
      <c r="C109" s="716"/>
      <c r="D109" s="96"/>
      <c r="E109" s="96"/>
      <c r="F109" s="96"/>
      <c r="G109" s="716"/>
    </row>
    <row r="110" spans="1:7">
      <c r="A110" s="698"/>
      <c r="B110" s="716"/>
      <c r="C110" s="716"/>
      <c r="D110" s="96"/>
      <c r="E110" s="96"/>
      <c r="F110" s="96"/>
      <c r="G110" s="716"/>
    </row>
    <row r="111" spans="1:7">
      <c r="A111" s="698"/>
      <c r="B111" s="716"/>
      <c r="C111" s="716"/>
      <c r="D111" s="96"/>
      <c r="E111" s="96"/>
      <c r="F111" s="96"/>
      <c r="G111" s="716"/>
    </row>
    <row r="112" spans="1:7">
      <c r="A112" s="698"/>
      <c r="B112" s="716"/>
      <c r="C112" s="716"/>
      <c r="D112" s="96"/>
      <c r="E112" s="96"/>
      <c r="F112" s="96"/>
      <c r="G112" s="716"/>
    </row>
    <row r="113" spans="1:7">
      <c r="A113" s="698"/>
      <c r="B113" s="716"/>
      <c r="C113" s="716"/>
      <c r="D113" s="96"/>
      <c r="E113" s="96"/>
      <c r="F113" s="96"/>
      <c r="G113" s="716"/>
    </row>
    <row r="114" spans="1:7">
      <c r="A114" s="698"/>
      <c r="B114" s="716"/>
      <c r="C114" s="716"/>
      <c r="D114" s="96"/>
      <c r="E114" s="96"/>
      <c r="F114" s="96"/>
      <c r="G114" s="716"/>
    </row>
    <row r="115" spans="1:7">
      <c r="A115" s="698"/>
      <c r="B115" s="716"/>
      <c r="C115" s="716"/>
      <c r="D115" s="96"/>
      <c r="E115" s="96"/>
      <c r="F115" s="96"/>
      <c r="G115" s="716"/>
    </row>
    <row r="116" spans="1:7">
      <c r="A116" s="698"/>
      <c r="B116" s="716"/>
      <c r="C116" s="716"/>
      <c r="D116" s="96"/>
      <c r="E116" s="96"/>
      <c r="F116" s="96"/>
      <c r="G116" s="716"/>
    </row>
    <row r="117" spans="1:7">
      <c r="A117" s="698"/>
      <c r="B117" s="716"/>
      <c r="C117" s="716"/>
      <c r="D117" s="96"/>
      <c r="E117" s="96"/>
      <c r="F117" s="96"/>
      <c r="G117" s="716"/>
    </row>
    <row r="118" spans="1:7">
      <c r="A118" s="698"/>
      <c r="B118" s="716"/>
      <c r="C118" s="716"/>
      <c r="D118" s="96"/>
      <c r="E118" s="96"/>
      <c r="F118" s="96"/>
      <c r="G118" s="716"/>
    </row>
    <row r="119" spans="1:7">
      <c r="A119" s="698"/>
      <c r="B119" s="716"/>
      <c r="C119" s="716"/>
      <c r="D119" s="96"/>
      <c r="E119" s="96"/>
      <c r="F119" s="96"/>
      <c r="G119" s="716"/>
    </row>
    <row r="120" spans="1:7">
      <c r="A120" s="698"/>
      <c r="B120" s="716"/>
      <c r="C120" s="716"/>
      <c r="D120" s="96"/>
      <c r="E120" s="96"/>
      <c r="F120" s="96"/>
      <c r="G120" s="716"/>
    </row>
    <row r="121" spans="1:7">
      <c r="A121" s="698"/>
      <c r="B121" s="716"/>
      <c r="C121" s="716"/>
      <c r="D121" s="96"/>
      <c r="E121" s="96"/>
      <c r="F121" s="96"/>
      <c r="G121" s="716"/>
    </row>
    <row r="122" spans="1:7">
      <c r="A122" s="698"/>
      <c r="B122" s="716"/>
      <c r="C122" s="716"/>
      <c r="D122" s="96"/>
      <c r="E122" s="96"/>
      <c r="F122" s="96"/>
      <c r="G122" s="716"/>
    </row>
    <row r="123" spans="1:7">
      <c r="A123" s="698"/>
      <c r="B123" s="716"/>
      <c r="C123" s="716"/>
      <c r="D123" s="96"/>
      <c r="E123" s="96"/>
      <c r="F123" s="96"/>
      <c r="G123" s="716"/>
    </row>
    <row r="124" spans="1:7">
      <c r="A124" s="698"/>
      <c r="B124" s="716"/>
      <c r="C124" s="716"/>
      <c r="D124" s="96"/>
      <c r="E124" s="96"/>
      <c r="F124" s="96"/>
      <c r="G124" s="716"/>
    </row>
    <row r="125" spans="1:7">
      <c r="A125" s="698"/>
      <c r="B125" s="716"/>
      <c r="C125" s="716"/>
      <c r="D125" s="96"/>
      <c r="E125" s="96"/>
      <c r="F125" s="96"/>
      <c r="G125" s="716"/>
    </row>
    <row r="126" spans="1:7">
      <c r="A126" s="698"/>
      <c r="B126" s="716"/>
      <c r="C126" s="716"/>
      <c r="D126" s="96"/>
      <c r="E126" s="96"/>
      <c r="F126" s="96"/>
      <c r="G126" s="716"/>
    </row>
    <row r="127" spans="1:7">
      <c r="A127" s="698"/>
      <c r="B127" s="716"/>
      <c r="C127" s="716"/>
      <c r="D127" s="96"/>
      <c r="E127" s="96"/>
      <c r="F127" s="96"/>
      <c r="G127" s="716"/>
    </row>
    <row r="128" spans="1:7">
      <c r="A128" s="698"/>
      <c r="B128" s="716"/>
      <c r="C128" s="716"/>
      <c r="D128" s="96"/>
      <c r="E128" s="96"/>
      <c r="F128" s="96"/>
      <c r="G128" s="716"/>
    </row>
    <row r="129" spans="1:7">
      <c r="A129" s="698"/>
      <c r="B129" s="716"/>
      <c r="C129" s="716"/>
      <c r="D129" s="96"/>
      <c r="E129" s="96"/>
      <c r="F129" s="96"/>
      <c r="G129" s="716"/>
    </row>
    <row r="130" spans="1:7">
      <c r="A130" s="698"/>
      <c r="B130" s="716"/>
      <c r="C130" s="716"/>
      <c r="D130" s="96"/>
      <c r="E130" s="96"/>
      <c r="F130" s="96"/>
      <c r="G130" s="716"/>
    </row>
    <row r="131" spans="1:7">
      <c r="A131" s="698"/>
      <c r="B131" s="716"/>
      <c r="C131" s="716"/>
      <c r="D131" s="96"/>
      <c r="E131" s="96"/>
      <c r="F131" s="96"/>
      <c r="G131" s="716"/>
    </row>
    <row r="132" spans="1:7" ht="15.75" thickBot="1">
      <c r="A132" s="721"/>
      <c r="B132" s="722"/>
      <c r="C132" s="722"/>
      <c r="D132" s="700"/>
      <c r="E132" s="700"/>
      <c r="F132" s="700"/>
      <c r="G132" s="722"/>
    </row>
    <row r="133" spans="1:7" ht="15.75">
      <c r="A133" s="723" t="s">
        <v>2994</v>
      </c>
      <c r="B133" s="96"/>
      <c r="C133" s="96"/>
      <c r="D133" s="96"/>
      <c r="E133" s="96"/>
      <c r="F133" s="96"/>
      <c r="G133" s="96"/>
    </row>
    <row r="134" spans="1:7">
      <c r="A134" s="708" t="s">
        <v>4343</v>
      </c>
      <c r="B134" s="708"/>
      <c r="C134" s="708"/>
      <c r="D134" s="708"/>
      <c r="E134" s="708"/>
      <c r="F134" s="708"/>
      <c r="G134" s="708"/>
    </row>
    <row r="135" spans="1:7">
      <c r="A135" s="96"/>
      <c r="B135" s="96"/>
      <c r="C135" s="96"/>
      <c r="D135" s="96"/>
      <c r="E135" s="96"/>
      <c r="F135" s="96"/>
      <c r="G135" s="96"/>
    </row>
  </sheetData>
  <mergeCells count="1">
    <mergeCell ref="D11:G13"/>
  </mergeCells>
  <phoneticPr fontId="0" type="noConversion"/>
  <printOptions horizontalCentered="1" verticalCentered="1"/>
  <pageMargins left="0.5" right="0.5" top="0.75" bottom="0.5" header="0.5" footer="0.25"/>
  <pageSetup scale="70" orientation="portrait" horizontalDpi="300" verticalDpi="300"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sheetPr transitionEvaluation="1" codeName="Sheet77"/>
  <dimension ref="A1:H607"/>
  <sheetViews>
    <sheetView defaultGridColor="0" colorId="22" zoomScale="85" zoomScaleNormal="85" workbookViewId="0">
      <selection activeCell="J21" sqref="J21"/>
    </sheetView>
  </sheetViews>
  <sheetFormatPr defaultColWidth="9.6640625" defaultRowHeight="15"/>
  <cols>
    <col min="1" max="1" width="45.6640625" style="9" customWidth="1"/>
    <col min="2" max="2" width="30.6640625" style="9" customWidth="1"/>
    <col min="3" max="3" width="18.44140625" style="9" bestFit="1" customWidth="1"/>
    <col min="4" max="16384" width="9.6640625" style="9"/>
  </cols>
  <sheetData>
    <row r="1" spans="1:8" ht="15.75">
      <c r="A1" s="18" t="s">
        <v>1257</v>
      </c>
      <c r="B1" s="18"/>
      <c r="C1" s="18"/>
      <c r="D1" s="19"/>
      <c r="E1" s="19"/>
      <c r="F1" s="17"/>
    </row>
    <row r="2" spans="1:8" ht="15.75">
      <c r="A2" s="18"/>
      <c r="B2" s="18"/>
      <c r="C2" s="18"/>
      <c r="D2" s="19"/>
      <c r="E2" s="19"/>
    </row>
    <row r="3" spans="1:8" ht="15" customHeight="1">
      <c r="A3" s="18" t="s">
        <v>274</v>
      </c>
      <c r="B3" s="17"/>
      <c r="C3" s="18"/>
      <c r="D3" s="19"/>
      <c r="E3" s="19"/>
    </row>
    <row r="4" spans="1:8" ht="15" customHeight="1">
      <c r="A4" s="18" t="s">
        <v>1258</v>
      </c>
      <c r="B4" s="17"/>
      <c r="C4" s="18"/>
      <c r="D4" s="19"/>
      <c r="E4" s="19"/>
    </row>
    <row r="5" spans="1:8" ht="15.75">
      <c r="A5" s="18" t="s">
        <v>1259</v>
      </c>
      <c r="B5" s="17"/>
      <c r="C5" s="18"/>
      <c r="D5" s="19"/>
      <c r="E5" s="19"/>
    </row>
    <row r="6" spans="1:8" ht="15.75">
      <c r="A6" s="19"/>
      <c r="B6" s="14"/>
      <c r="C6" s="19"/>
      <c r="D6" s="19"/>
      <c r="E6" s="19"/>
    </row>
    <row r="7" spans="1:8" ht="20.25">
      <c r="A7" s="39" t="str">
        <f>'Data Sheet'!$C$25</f>
        <v xml:space="preserve">KeySpan Gas East Corp./D/B/A National Grid </v>
      </c>
      <c r="B7" s="17"/>
      <c r="C7" s="18"/>
      <c r="D7" s="19"/>
      <c r="E7" s="19"/>
    </row>
    <row r="8" spans="1:8" ht="18">
      <c r="A8" s="24" t="str">
        <f>'Data Sheet'!$C$38</f>
        <v>December 31, 2013</v>
      </c>
      <c r="B8" s="17"/>
      <c r="C8" s="17"/>
    </row>
    <row r="9" spans="1:8">
      <c r="A9" s="14"/>
      <c r="B9" s="15"/>
      <c r="C9" s="15"/>
      <c r="D9" s="16"/>
      <c r="E9" s="15"/>
      <c r="F9" s="17"/>
      <c r="G9" s="17"/>
      <c r="H9" s="15"/>
    </row>
    <row r="10" spans="1:8" ht="15.75">
      <c r="A10" s="18" t="s">
        <v>1260</v>
      </c>
      <c r="B10" s="15"/>
      <c r="C10" s="15"/>
      <c r="D10" s="16"/>
      <c r="E10" s="15"/>
      <c r="F10" s="17"/>
      <c r="G10" s="17"/>
      <c r="H10" s="15"/>
    </row>
    <row r="11" spans="1:8" ht="15.75">
      <c r="A11" s="18" t="s">
        <v>1261</v>
      </c>
      <c r="B11" s="15"/>
      <c r="C11" s="15"/>
      <c r="D11" s="16"/>
      <c r="E11" s="15"/>
      <c r="F11" s="17"/>
      <c r="G11" s="17"/>
      <c r="H11" s="15"/>
    </row>
    <row r="12" spans="1:8" ht="15.75">
      <c r="A12" s="18"/>
      <c r="B12" s="15"/>
      <c r="C12" s="15"/>
      <c r="D12" s="16"/>
      <c r="E12" s="15"/>
      <c r="F12" s="17"/>
      <c r="G12" s="17"/>
      <c r="H12" s="15"/>
    </row>
    <row r="14" spans="1:8" ht="15.75">
      <c r="A14" s="19"/>
      <c r="B14" s="29" t="s">
        <v>1262</v>
      </c>
    </row>
    <row r="15" spans="1:8" ht="15.75">
      <c r="A15" s="14"/>
      <c r="B15" s="29" t="s">
        <v>1263</v>
      </c>
      <c r="C15" s="19"/>
    </row>
    <row r="16" spans="1:8" ht="15.75">
      <c r="A16" s="29" t="s">
        <v>2763</v>
      </c>
      <c r="B16" s="19"/>
      <c r="C16" s="83" t="str">
        <f>'Data Sheet'!C38</f>
        <v>December 31, 2013</v>
      </c>
    </row>
    <row r="17" spans="1:3">
      <c r="A17" s="14" t="s">
        <v>1264</v>
      </c>
      <c r="B17" s="14" t="s">
        <v>1265</v>
      </c>
      <c r="C17" s="25" t="e">
        <f>#REF!+#REF!</f>
        <v>#REF!</v>
      </c>
    </row>
    <row r="18" spans="1:3">
      <c r="A18" s="14" t="s">
        <v>1266</v>
      </c>
      <c r="B18" s="14" t="s">
        <v>1267</v>
      </c>
      <c r="C18" s="22" t="e">
        <f>#REF!+#REF!</f>
        <v>#REF!</v>
      </c>
    </row>
    <row r="19" spans="1:3">
      <c r="A19" s="14" t="s">
        <v>1268</v>
      </c>
      <c r="B19" s="14" t="s">
        <v>1269</v>
      </c>
      <c r="C19" s="22" t="e">
        <f>C17-C18</f>
        <v>#REF!</v>
      </c>
    </row>
    <row r="20" spans="1:3">
      <c r="A20" s="14"/>
      <c r="B20" s="14"/>
      <c r="C20" s="22"/>
    </row>
    <row r="21" spans="1:3">
      <c r="A21" s="14" t="s">
        <v>1270</v>
      </c>
      <c r="B21" s="14" t="s">
        <v>1271</v>
      </c>
      <c r="C21" s="22" t="e">
        <f>#REF!+#REF!</f>
        <v>#REF!</v>
      </c>
    </row>
    <row r="22" spans="1:3">
      <c r="A22" s="14" t="s">
        <v>1266</v>
      </c>
      <c r="B22" s="14" t="s">
        <v>1272</v>
      </c>
      <c r="C22" s="22" t="e">
        <f>#REF!</f>
        <v>#REF!</v>
      </c>
    </row>
    <row r="23" spans="1:3">
      <c r="A23" s="14" t="s">
        <v>1273</v>
      </c>
      <c r="B23" s="14" t="s">
        <v>1269</v>
      </c>
      <c r="C23" s="22" t="e">
        <f>C21-C22</f>
        <v>#REF!</v>
      </c>
    </row>
    <row r="24" spans="1:3">
      <c r="A24" s="14"/>
      <c r="B24" s="14"/>
      <c r="C24" s="22"/>
    </row>
    <row r="25" spans="1:3">
      <c r="A25" s="14" t="s">
        <v>1274</v>
      </c>
      <c r="B25" s="14" t="s">
        <v>1269</v>
      </c>
      <c r="C25" s="22" t="e">
        <f>C29-C17-C21</f>
        <v>#REF!</v>
      </c>
    </row>
    <row r="26" spans="1:3">
      <c r="A26" s="14" t="s">
        <v>1266</v>
      </c>
      <c r="B26" s="14" t="s">
        <v>1269</v>
      </c>
      <c r="C26" s="22" t="e">
        <f>C30-C18-C22</f>
        <v>#REF!</v>
      </c>
    </row>
    <row r="27" spans="1:3">
      <c r="A27" s="14" t="s">
        <v>1275</v>
      </c>
      <c r="B27" s="14" t="s">
        <v>1269</v>
      </c>
      <c r="C27" s="22" t="e">
        <f>C25-C26</f>
        <v>#REF!</v>
      </c>
    </row>
    <row r="28" spans="1:3">
      <c r="A28" s="14"/>
      <c r="B28" s="14"/>
      <c r="C28" s="22"/>
    </row>
    <row r="29" spans="1:3">
      <c r="A29" s="14" t="s">
        <v>1276</v>
      </c>
      <c r="B29" s="14" t="s">
        <v>1277</v>
      </c>
      <c r="C29" s="22" t="e">
        <f>SUM(#REF!,#REF!,#REF!,#REF!)</f>
        <v>#REF!</v>
      </c>
    </row>
    <row r="30" spans="1:3">
      <c r="A30" s="14" t="s">
        <v>1266</v>
      </c>
      <c r="B30" s="14" t="s">
        <v>1278</v>
      </c>
      <c r="C30" s="22" t="e">
        <f>SUM(#REF!,#REF!)</f>
        <v>#REF!</v>
      </c>
    </row>
    <row r="31" spans="1:3" ht="15.75">
      <c r="A31" s="19" t="s">
        <v>1279</v>
      </c>
      <c r="B31" s="14" t="s">
        <v>1269</v>
      </c>
      <c r="C31" s="22" t="e">
        <f>C29-C30</f>
        <v>#REF!</v>
      </c>
    </row>
    <row r="32" spans="1:3">
      <c r="A32" s="14"/>
      <c r="B32" s="14"/>
      <c r="C32" s="22"/>
    </row>
    <row r="33" spans="1:3" ht="15.75">
      <c r="A33" s="29" t="s">
        <v>3531</v>
      </c>
      <c r="B33" s="19"/>
      <c r="C33" s="22"/>
    </row>
    <row r="34" spans="1:3">
      <c r="A34" s="14" t="s">
        <v>1280</v>
      </c>
      <c r="B34" s="14" t="s">
        <v>1281</v>
      </c>
      <c r="C34" s="22" t="e">
        <f>#REF!</f>
        <v>#REF!</v>
      </c>
    </row>
    <row r="35" spans="1:3">
      <c r="A35" s="14" t="s">
        <v>1514</v>
      </c>
      <c r="B35" s="14" t="s">
        <v>1515</v>
      </c>
      <c r="C35" s="22" t="e">
        <f>-#REF!</f>
        <v>#REF!</v>
      </c>
    </row>
    <row r="36" spans="1:3">
      <c r="A36" s="14" t="s">
        <v>1516</v>
      </c>
      <c r="B36" s="14" t="s">
        <v>1517</v>
      </c>
      <c r="C36" s="22" t="e">
        <f>#REF!</f>
        <v>#REF!</v>
      </c>
    </row>
    <row r="37" spans="1:3">
      <c r="A37" s="14" t="s">
        <v>3732</v>
      </c>
      <c r="B37" s="14" t="s">
        <v>1518</v>
      </c>
      <c r="C37" s="22" t="e">
        <f>#REF!</f>
        <v>#REF!</v>
      </c>
    </row>
    <row r="38" spans="1:3">
      <c r="A38" s="14" t="s">
        <v>1519</v>
      </c>
      <c r="B38" s="14" t="s">
        <v>1520</v>
      </c>
      <c r="C38" s="22" t="e">
        <f>#REF!</f>
        <v>#REF!</v>
      </c>
    </row>
    <row r="39" spans="1:3">
      <c r="A39" s="14" t="s">
        <v>1521</v>
      </c>
      <c r="B39" s="14" t="s">
        <v>1269</v>
      </c>
      <c r="C39" s="22" t="e">
        <f>C40-SUM(C34:C38)</f>
        <v>#REF!</v>
      </c>
    </row>
    <row r="40" spans="1:3" ht="15.75">
      <c r="A40" s="19" t="s">
        <v>1522</v>
      </c>
      <c r="B40" s="14" t="s">
        <v>1523</v>
      </c>
      <c r="C40" s="22" t="e">
        <f>#REF!</f>
        <v>#REF!</v>
      </c>
    </row>
    <row r="42" spans="1:3" ht="15.75">
      <c r="A42" s="29" t="s">
        <v>4051</v>
      </c>
      <c r="B42" s="19"/>
    </row>
    <row r="43" spans="1:3">
      <c r="A43" s="14" t="s">
        <v>1524</v>
      </c>
      <c r="B43" s="14" t="s">
        <v>1525</v>
      </c>
      <c r="C43" s="22" t="e">
        <f>#REF!</f>
        <v>#REF!</v>
      </c>
    </row>
    <row r="44" spans="1:3">
      <c r="A44" s="14" t="s">
        <v>1526</v>
      </c>
      <c r="B44" s="14" t="s">
        <v>1527</v>
      </c>
      <c r="C44" s="22" t="e">
        <f>#REF!</f>
        <v>#REF!</v>
      </c>
    </row>
    <row r="45" spans="1:3">
      <c r="A45" s="14" t="s">
        <v>1528</v>
      </c>
      <c r="B45" s="14" t="s">
        <v>1529</v>
      </c>
      <c r="C45" s="22" t="e">
        <f>#REF!</f>
        <v>#REF!</v>
      </c>
    </row>
    <row r="46" spans="1:3">
      <c r="A46" s="14" t="s">
        <v>1530</v>
      </c>
      <c r="B46" s="14" t="s">
        <v>1531</v>
      </c>
      <c r="C46" s="22" t="e">
        <f>#REF!</f>
        <v>#REF!</v>
      </c>
    </row>
    <row r="47" spans="1:3">
      <c r="A47" s="14" t="s">
        <v>1532</v>
      </c>
      <c r="B47" s="14" t="s">
        <v>1533</v>
      </c>
      <c r="C47" s="22" t="e">
        <f>#REF!</f>
        <v>#REF!</v>
      </c>
    </row>
    <row r="48" spans="1:3">
      <c r="A48" s="14" t="s">
        <v>1534</v>
      </c>
      <c r="B48" s="14" t="s">
        <v>1535</v>
      </c>
      <c r="C48" s="22" t="e">
        <f>SUM(#REF!,#REF!)</f>
        <v>#REF!</v>
      </c>
    </row>
    <row r="49" spans="1:3">
      <c r="A49" s="14" t="s">
        <v>3441</v>
      </c>
      <c r="B49" s="14" t="s">
        <v>2927</v>
      </c>
      <c r="C49" s="22" t="e">
        <f>-#REF!</f>
        <v>#REF!</v>
      </c>
    </row>
    <row r="50" spans="1:3">
      <c r="A50" s="14" t="s">
        <v>2928</v>
      </c>
      <c r="B50" s="14" t="s">
        <v>650</v>
      </c>
      <c r="C50" s="22" t="e">
        <f>#REF!</f>
        <v>#REF!</v>
      </c>
    </row>
    <row r="51" spans="1:3">
      <c r="A51" s="14" t="s">
        <v>651</v>
      </c>
      <c r="B51" s="14" t="s">
        <v>652</v>
      </c>
      <c r="C51" s="22" t="e">
        <f>#REF!</f>
        <v>#REF!</v>
      </c>
    </row>
    <row r="52" spans="1:3">
      <c r="A52" s="14" t="s">
        <v>653</v>
      </c>
      <c r="B52" s="14" t="s">
        <v>654</v>
      </c>
      <c r="C52" s="22" t="e">
        <f>SUM(#REF!)-#REF!+#REF!</f>
        <v>#REF!</v>
      </c>
    </row>
    <row r="53" spans="1:3">
      <c r="A53" s="14" t="s">
        <v>655</v>
      </c>
      <c r="B53" s="14" t="s">
        <v>656</v>
      </c>
      <c r="C53" s="22" t="e">
        <f>#REF!</f>
        <v>#REF!</v>
      </c>
    </row>
    <row r="54" spans="1:3">
      <c r="A54" s="14" t="s">
        <v>657</v>
      </c>
      <c r="B54" s="14" t="s">
        <v>658</v>
      </c>
      <c r="C54" s="22" t="e">
        <f>#REF!</f>
        <v>#REF!</v>
      </c>
    </row>
    <row r="55" spans="1:3">
      <c r="A55" s="14" t="s">
        <v>659</v>
      </c>
      <c r="B55" s="14" t="s">
        <v>660</v>
      </c>
      <c r="C55" s="22" t="e">
        <f>SUM(#REF!,#REF!)</f>
        <v>#REF!</v>
      </c>
    </row>
    <row r="56" spans="1:3">
      <c r="A56" s="14" t="s">
        <v>661</v>
      </c>
      <c r="B56" s="14" t="s">
        <v>662</v>
      </c>
      <c r="C56" s="22" t="e">
        <f>#REF!</f>
        <v>#REF!</v>
      </c>
    </row>
    <row r="57" spans="1:3">
      <c r="A57" s="14" t="s">
        <v>663</v>
      </c>
      <c r="B57" s="14" t="s">
        <v>664</v>
      </c>
      <c r="C57" s="22" t="e">
        <f>#REF!</f>
        <v>#REF!</v>
      </c>
    </row>
    <row r="58" spans="1:3">
      <c r="A58" s="14" t="s">
        <v>665</v>
      </c>
      <c r="B58" s="14" t="s">
        <v>666</v>
      </c>
      <c r="C58" s="22" t="e">
        <f>#REF!</f>
        <v>#REF!</v>
      </c>
    </row>
    <row r="59" spans="1:3">
      <c r="A59" s="14" t="s">
        <v>667</v>
      </c>
      <c r="B59" s="14" t="s">
        <v>668</v>
      </c>
      <c r="C59" s="22" t="e">
        <f>#REF!</f>
        <v>#REF!</v>
      </c>
    </row>
    <row r="60" spans="1:3" ht="15.75">
      <c r="A60" s="19" t="s">
        <v>669</v>
      </c>
      <c r="B60" s="14" t="s">
        <v>1269</v>
      </c>
      <c r="C60" s="22" t="e">
        <f>SUM(C43:C59)</f>
        <v>#REF!</v>
      </c>
    </row>
    <row r="63" spans="1:3" ht="15.75">
      <c r="A63" s="29" t="s">
        <v>2047</v>
      </c>
      <c r="B63" s="19"/>
    </row>
    <row r="64" spans="1:3">
      <c r="A64" s="14" t="s">
        <v>670</v>
      </c>
      <c r="B64" s="14" t="s">
        <v>671</v>
      </c>
      <c r="C64" s="22" t="e">
        <f>#REF!</f>
        <v>#REF!</v>
      </c>
    </row>
    <row r="65" spans="1:3">
      <c r="A65" s="14" t="s">
        <v>3738</v>
      </c>
      <c r="B65" s="14" t="s">
        <v>672</v>
      </c>
      <c r="C65" s="22" t="e">
        <f>SUM(#REF!)</f>
        <v>#REF!</v>
      </c>
    </row>
    <row r="66" spans="1:3">
      <c r="A66" s="14" t="s">
        <v>673</v>
      </c>
      <c r="B66" s="14" t="s">
        <v>674</v>
      </c>
      <c r="C66" s="22" t="e">
        <f>SUM(#REF!)</f>
        <v>#REF!</v>
      </c>
    </row>
    <row r="67" spans="1:3">
      <c r="A67" s="14" t="s">
        <v>1000</v>
      </c>
      <c r="B67" s="14" t="s">
        <v>675</v>
      </c>
      <c r="C67" s="22" t="e">
        <f>#REF!</f>
        <v>#REF!</v>
      </c>
    </row>
    <row r="68" spans="1:3">
      <c r="A68" s="14" t="s">
        <v>676</v>
      </c>
      <c r="B68" s="14" t="s">
        <v>677</v>
      </c>
      <c r="C68" s="22" t="e">
        <f>#REF!</f>
        <v>#REF!</v>
      </c>
    </row>
    <row r="69" spans="1:3">
      <c r="A69" s="14" t="s">
        <v>4204</v>
      </c>
      <c r="B69" s="14" t="s">
        <v>678</v>
      </c>
      <c r="C69" s="22" t="e">
        <f>SUM(#REF!,#REF!,#REF!,#REF!)</f>
        <v>#REF!</v>
      </c>
    </row>
    <row r="70" spans="1:3">
      <c r="A70" s="14" t="s">
        <v>679</v>
      </c>
      <c r="B70" s="14" t="s">
        <v>680</v>
      </c>
      <c r="C70" s="22" t="e">
        <f>#REF!</f>
        <v>#REF!</v>
      </c>
    </row>
    <row r="71" spans="1:3">
      <c r="A71" s="14" t="s">
        <v>681</v>
      </c>
      <c r="B71" s="14" t="s">
        <v>682</v>
      </c>
      <c r="C71" s="22" t="e">
        <f>#REF!</f>
        <v>#REF!</v>
      </c>
    </row>
    <row r="72" spans="1:3">
      <c r="A72" s="14" t="s">
        <v>683</v>
      </c>
      <c r="B72" s="14" t="s">
        <v>684</v>
      </c>
      <c r="C72" s="22" t="e">
        <f>#REF!</f>
        <v>#REF!</v>
      </c>
    </row>
    <row r="73" spans="1:3" ht="15.75">
      <c r="A73" s="19" t="s">
        <v>685</v>
      </c>
      <c r="B73" s="14" t="s">
        <v>1269</v>
      </c>
      <c r="C73" s="22" t="e">
        <f>SUM(C64:C72)</f>
        <v>#REF!</v>
      </c>
    </row>
    <row r="75" spans="1:3" ht="15.75">
      <c r="A75" s="19" t="s">
        <v>1226</v>
      </c>
      <c r="B75" s="14" t="s">
        <v>1227</v>
      </c>
      <c r="C75" s="40" t="e">
        <f>C31+C40+C60+C73</f>
        <v>#REF!</v>
      </c>
    </row>
    <row r="76" spans="1:3" ht="15.75">
      <c r="A76" s="14"/>
      <c r="B76" s="19"/>
      <c r="C76" s="19"/>
    </row>
    <row r="78" spans="1:3" ht="18">
      <c r="A78" s="24" t="s">
        <v>1260</v>
      </c>
      <c r="B78" s="24"/>
      <c r="C78" s="24"/>
    </row>
    <row r="79" spans="1:3" ht="18">
      <c r="A79" s="24" t="s">
        <v>1228</v>
      </c>
      <c r="B79" s="24"/>
      <c r="C79" s="24"/>
    </row>
    <row r="80" spans="1:3" ht="18">
      <c r="A80" s="24"/>
      <c r="B80" s="24"/>
      <c r="C80" s="24"/>
    </row>
    <row r="81" spans="1:3" ht="15.75">
      <c r="A81" s="18"/>
      <c r="B81" s="18"/>
      <c r="C81" s="18"/>
    </row>
    <row r="82" spans="1:3" ht="15.75">
      <c r="A82" s="19"/>
      <c r="B82" s="19"/>
      <c r="C82" s="19"/>
    </row>
    <row r="83" spans="1:3" ht="15.75">
      <c r="A83" s="19"/>
      <c r="B83" s="29" t="s">
        <v>1262</v>
      </c>
    </row>
    <row r="84" spans="1:3" ht="15.75">
      <c r="A84" s="14"/>
      <c r="B84" s="29" t="s">
        <v>1263</v>
      </c>
      <c r="C84" s="29" t="str">
        <f>$C$16</f>
        <v>December 31, 2013</v>
      </c>
    </row>
    <row r="85" spans="1:3" ht="15.75">
      <c r="A85" s="29" t="s">
        <v>396</v>
      </c>
      <c r="B85" s="19"/>
      <c r="C85" s="22" t="s">
        <v>2174</v>
      </c>
    </row>
    <row r="86" spans="1:3">
      <c r="A86" s="14" t="s">
        <v>1229</v>
      </c>
      <c r="B86" s="14" t="s">
        <v>1230</v>
      </c>
      <c r="C86" s="22" t="e">
        <f>#REF!</f>
        <v>#REF!</v>
      </c>
    </row>
    <row r="87" spans="1:3">
      <c r="A87" s="14" t="s">
        <v>1231</v>
      </c>
      <c r="B87" s="14" t="s">
        <v>1232</v>
      </c>
      <c r="C87" s="22" t="e">
        <f>#REF!</f>
        <v>#REF!</v>
      </c>
    </row>
    <row r="88" spans="1:3">
      <c r="A88" s="14" t="s">
        <v>1233</v>
      </c>
      <c r="B88" s="14" t="s">
        <v>1234</v>
      </c>
      <c r="C88" s="22" t="e">
        <f>#REF!</f>
        <v>#REF!</v>
      </c>
    </row>
    <row r="89" spans="1:3">
      <c r="A89" s="14" t="s">
        <v>1235</v>
      </c>
      <c r="B89" s="14" t="s">
        <v>1236</v>
      </c>
      <c r="C89" s="22" t="e">
        <f>#REF!</f>
        <v>#REF!</v>
      </c>
    </row>
    <row r="90" spans="1:3">
      <c r="A90" s="14" t="s">
        <v>1237</v>
      </c>
      <c r="B90" s="14" t="s">
        <v>1238</v>
      </c>
      <c r="C90" s="22" t="e">
        <f>#REF!</f>
        <v>#REF!</v>
      </c>
    </row>
    <row r="91" spans="1:3">
      <c r="A91" s="14" t="s">
        <v>694</v>
      </c>
      <c r="B91" s="14" t="s">
        <v>695</v>
      </c>
      <c r="C91" s="22" t="e">
        <f>#REF!</f>
        <v>#REF!</v>
      </c>
    </row>
    <row r="92" spans="1:3">
      <c r="A92" s="14" t="s">
        <v>696</v>
      </c>
      <c r="B92" s="14" t="s">
        <v>697</v>
      </c>
      <c r="C92" s="22" t="e">
        <f>#REF!</f>
        <v>#REF!</v>
      </c>
    </row>
    <row r="93" spans="1:3">
      <c r="A93" s="14" t="s">
        <v>2192</v>
      </c>
      <c r="B93" s="14" t="s">
        <v>2685</v>
      </c>
      <c r="C93" s="22" t="e">
        <f>-#REF!-#REF!</f>
        <v>#REF!</v>
      </c>
    </row>
    <row r="94" spans="1:3">
      <c r="A94" s="14" t="s">
        <v>2686</v>
      </c>
      <c r="B94" s="14" t="s">
        <v>2687</v>
      </c>
      <c r="C94" s="22" t="e">
        <f>#REF!</f>
        <v>#REF!</v>
      </c>
    </row>
    <row r="95" spans="1:3">
      <c r="A95" s="14" t="s">
        <v>2688</v>
      </c>
      <c r="B95" s="14" t="s">
        <v>2689</v>
      </c>
      <c r="C95" s="22" t="e">
        <f>#REF!</f>
        <v>#REF!</v>
      </c>
    </row>
    <row r="96" spans="1:3">
      <c r="A96" s="14" t="s">
        <v>2690</v>
      </c>
      <c r="B96" s="14" t="s">
        <v>2691</v>
      </c>
      <c r="C96" s="22" t="e">
        <f>-#REF!</f>
        <v>#REF!</v>
      </c>
    </row>
    <row r="97" spans="1:3" ht="15.75">
      <c r="A97" s="19" t="s">
        <v>2692</v>
      </c>
      <c r="B97" s="14" t="s">
        <v>1269</v>
      </c>
      <c r="C97" s="22" t="e">
        <f>SUM(C86:C96)</f>
        <v>#REF!</v>
      </c>
    </row>
    <row r="99" spans="1:3" ht="15.75">
      <c r="A99" s="29" t="s">
        <v>609</v>
      </c>
      <c r="B99" s="19"/>
    </row>
    <row r="100" spans="1:3">
      <c r="A100" s="14" t="s">
        <v>2693</v>
      </c>
      <c r="B100" s="14" t="s">
        <v>2694</v>
      </c>
      <c r="C100" s="22" t="e">
        <f>#REF!</f>
        <v>#REF!</v>
      </c>
    </row>
    <row r="101" spans="1:3">
      <c r="A101" s="14" t="s">
        <v>2695</v>
      </c>
      <c r="B101" s="14" t="s">
        <v>2831</v>
      </c>
      <c r="C101" s="22" t="e">
        <f>-#REF!</f>
        <v>#REF!</v>
      </c>
    </row>
    <row r="102" spans="1:3">
      <c r="A102" s="14" t="s">
        <v>2832</v>
      </c>
      <c r="B102" s="14" t="s">
        <v>2833</v>
      </c>
      <c r="C102" s="22" t="e">
        <f>#REF!</f>
        <v>#REF!</v>
      </c>
    </row>
    <row r="103" spans="1:3">
      <c r="A103" s="14" t="s">
        <v>2834</v>
      </c>
      <c r="B103" s="14" t="s">
        <v>2835</v>
      </c>
      <c r="C103" s="22" t="e">
        <f>#REF!</f>
        <v>#REF!</v>
      </c>
    </row>
    <row r="104" spans="1:3">
      <c r="A104" s="14" t="s">
        <v>2836</v>
      </c>
      <c r="B104" s="14" t="s">
        <v>4258</v>
      </c>
      <c r="C104" s="22" t="e">
        <f>#REF!</f>
        <v>#REF!</v>
      </c>
    </row>
    <row r="105" spans="1:3">
      <c r="A105" s="14" t="s">
        <v>4259</v>
      </c>
      <c r="B105" s="14" t="s">
        <v>4260</v>
      </c>
      <c r="C105" s="22" t="e">
        <f>-#REF!</f>
        <v>#REF!</v>
      </c>
    </row>
    <row r="106" spans="1:3" ht="15.75">
      <c r="A106" s="19" t="s">
        <v>4261</v>
      </c>
      <c r="B106" s="14" t="s">
        <v>1269</v>
      </c>
      <c r="C106" s="22" t="e">
        <f>SUM(C100:C105)</f>
        <v>#REF!</v>
      </c>
    </row>
    <row r="107" spans="1:3">
      <c r="A107" s="14"/>
      <c r="B107" s="14"/>
      <c r="C107" s="22"/>
    </row>
    <row r="108" spans="1:3" ht="15.75">
      <c r="A108" s="29" t="s">
        <v>3197</v>
      </c>
      <c r="B108" s="19"/>
      <c r="C108" s="22"/>
    </row>
    <row r="109" spans="1:3">
      <c r="A109" s="14" t="s">
        <v>4262</v>
      </c>
      <c r="B109" s="14" t="s">
        <v>4263</v>
      </c>
      <c r="C109" s="22" t="e">
        <f>#REF!</f>
        <v>#REF!</v>
      </c>
    </row>
    <row r="110" spans="1:3">
      <c r="A110" s="14" t="s">
        <v>4264</v>
      </c>
      <c r="B110" s="14" t="s">
        <v>4265</v>
      </c>
      <c r="C110" s="22" t="e">
        <f>#REF!</f>
        <v>#REF!</v>
      </c>
    </row>
    <row r="111" spans="1:3">
      <c r="A111" s="14" t="s">
        <v>4266</v>
      </c>
      <c r="B111" s="14" t="s">
        <v>4267</v>
      </c>
      <c r="C111" s="22" t="e">
        <f>#REF!</f>
        <v>#REF!</v>
      </c>
    </row>
    <row r="112" spans="1:3">
      <c r="A112" s="14" t="s">
        <v>4268</v>
      </c>
      <c r="B112" s="14" t="s">
        <v>4269</v>
      </c>
      <c r="C112" s="22" t="e">
        <f>#REF!</f>
        <v>#REF!</v>
      </c>
    </row>
    <row r="113" spans="1:3">
      <c r="A113" s="14" t="s">
        <v>4270</v>
      </c>
      <c r="B113" s="14" t="s">
        <v>4271</v>
      </c>
      <c r="C113" s="22" t="e">
        <f>#REF!</f>
        <v>#REF!</v>
      </c>
    </row>
    <row r="114" spans="1:3">
      <c r="A114" s="14" t="s">
        <v>194</v>
      </c>
      <c r="B114" s="14" t="s">
        <v>4272</v>
      </c>
      <c r="C114" s="22" t="e">
        <f>#REF!</f>
        <v>#REF!</v>
      </c>
    </row>
    <row r="115" spans="1:3">
      <c r="A115" s="14" t="s">
        <v>4273</v>
      </c>
      <c r="B115" s="14" t="s">
        <v>4274</v>
      </c>
      <c r="C115" s="22" t="e">
        <f>#REF!</f>
        <v>#REF!</v>
      </c>
    </row>
    <row r="116" spans="1:3">
      <c r="A116" s="14" t="s">
        <v>4275</v>
      </c>
      <c r="B116" s="14" t="s">
        <v>4276</v>
      </c>
      <c r="C116" s="22" t="e">
        <f>#REF!</f>
        <v>#REF!</v>
      </c>
    </row>
    <row r="117" spans="1:3">
      <c r="A117" s="14" t="s">
        <v>4277</v>
      </c>
      <c r="B117" s="14" t="s">
        <v>4278</v>
      </c>
      <c r="C117" s="22" t="e">
        <f>#REF!</f>
        <v>#REF!</v>
      </c>
    </row>
    <row r="118" spans="1:3">
      <c r="A118" s="14" t="s">
        <v>4279</v>
      </c>
      <c r="B118" s="14" t="s">
        <v>4280</v>
      </c>
      <c r="C118" s="22" t="e">
        <f>#REF!</f>
        <v>#REF!</v>
      </c>
    </row>
    <row r="119" spans="1:3">
      <c r="A119" s="14" t="s">
        <v>4281</v>
      </c>
      <c r="B119" s="14" t="s">
        <v>4282</v>
      </c>
      <c r="C119" s="22" t="e">
        <f>#REF!</f>
        <v>#REF!</v>
      </c>
    </row>
    <row r="120" spans="1:3">
      <c r="A120" s="14" t="s">
        <v>4283</v>
      </c>
      <c r="B120" s="14" t="s">
        <v>4284</v>
      </c>
      <c r="C120" s="22" t="e">
        <f>SUM(#REF!)</f>
        <v>#REF!</v>
      </c>
    </row>
    <row r="121" spans="1:3" ht="15.75">
      <c r="A121" s="29" t="s">
        <v>4285</v>
      </c>
      <c r="B121" s="14" t="s">
        <v>1269</v>
      </c>
      <c r="C121" s="22" t="e">
        <f>SUM(C109:C120)</f>
        <v>#REF!</v>
      </c>
    </row>
    <row r="122" spans="1:3">
      <c r="A122" s="14"/>
      <c r="B122" s="14"/>
      <c r="C122" s="22"/>
    </row>
    <row r="123" spans="1:3" ht="15.75">
      <c r="A123" s="29" t="s">
        <v>3241</v>
      </c>
      <c r="B123" s="19"/>
      <c r="C123" s="22"/>
    </row>
    <row r="124" spans="1:3">
      <c r="A124" s="14" t="s">
        <v>4286</v>
      </c>
      <c r="B124" s="14" t="s">
        <v>4287</v>
      </c>
      <c r="C124" s="22" t="e">
        <f>#REF!</f>
        <v>#REF!</v>
      </c>
    </row>
    <row r="125" spans="1:3">
      <c r="A125" s="14" t="s">
        <v>2207</v>
      </c>
      <c r="B125" s="14" t="s">
        <v>4288</v>
      </c>
      <c r="C125" s="22" t="e">
        <f>SUM(#REF!)</f>
        <v>#REF!</v>
      </c>
    </row>
    <row r="126" spans="1:3">
      <c r="A126" s="14" t="s">
        <v>2205</v>
      </c>
      <c r="B126" s="14" t="s">
        <v>4289</v>
      </c>
      <c r="C126" s="22" t="e">
        <f>#REF!</f>
        <v>#REF!</v>
      </c>
    </row>
    <row r="127" spans="1:3">
      <c r="A127" s="14" t="s">
        <v>2632</v>
      </c>
      <c r="B127" s="14" t="s">
        <v>2633</v>
      </c>
      <c r="C127" s="22" t="e">
        <f>#REF!</f>
        <v>#REF!</v>
      </c>
    </row>
    <row r="128" spans="1:3">
      <c r="A128" s="14" t="s">
        <v>683</v>
      </c>
      <c r="B128" s="14" t="s">
        <v>2634</v>
      </c>
      <c r="C128" s="22" t="e">
        <f>#REF!</f>
        <v>#REF!</v>
      </c>
    </row>
    <row r="129" spans="1:4" ht="15.75">
      <c r="A129" s="19" t="s">
        <v>2635</v>
      </c>
      <c r="B129" s="14" t="s">
        <v>1269</v>
      </c>
      <c r="C129" s="22" t="e">
        <f>SUM(C124:C128)</f>
        <v>#REF!</v>
      </c>
    </row>
    <row r="130" spans="1:4">
      <c r="A130" s="14"/>
      <c r="B130" s="14"/>
      <c r="C130" s="22"/>
    </row>
    <row r="131" spans="1:4" ht="15.75">
      <c r="A131" s="29" t="s">
        <v>2636</v>
      </c>
      <c r="B131" s="19"/>
      <c r="C131" s="22"/>
    </row>
    <row r="132" spans="1:4">
      <c r="A132" s="14" t="s">
        <v>2259</v>
      </c>
      <c r="B132" s="14" t="s">
        <v>2260</v>
      </c>
      <c r="C132" s="22" t="e">
        <f>#REF!</f>
        <v>#REF!</v>
      </c>
    </row>
    <row r="133" spans="1:4">
      <c r="A133" s="14" t="s">
        <v>2261</v>
      </c>
      <c r="B133" s="14" t="s">
        <v>2262</v>
      </c>
      <c r="C133" s="22" t="e">
        <f>#REF!</f>
        <v>#REF!</v>
      </c>
    </row>
    <row r="134" spans="1:4">
      <c r="A134" s="14" t="s">
        <v>3583</v>
      </c>
      <c r="B134" s="14" t="s">
        <v>3584</v>
      </c>
      <c r="C134" s="22" t="e">
        <f>#REF!</f>
        <v>#REF!</v>
      </c>
    </row>
    <row r="135" spans="1:4">
      <c r="A135" s="14" t="s">
        <v>3585</v>
      </c>
      <c r="B135" s="14" t="s">
        <v>3586</v>
      </c>
      <c r="C135" s="22" t="e">
        <f>SUM(#REF!,#REF!,#REF!)</f>
        <v>#REF!</v>
      </c>
    </row>
    <row r="136" spans="1:4" ht="15.75">
      <c r="A136" s="19" t="s">
        <v>3587</v>
      </c>
      <c r="B136" s="14" t="s">
        <v>1269</v>
      </c>
      <c r="C136" s="22" t="e">
        <f>SUM(C132:C135)</f>
        <v>#REF!</v>
      </c>
    </row>
    <row r="137" spans="1:4">
      <c r="A137" s="14"/>
      <c r="B137" s="14"/>
      <c r="C137" s="22"/>
    </row>
    <row r="138" spans="1:4" ht="15.75">
      <c r="A138" s="29" t="s">
        <v>3588</v>
      </c>
      <c r="B138" s="14" t="s">
        <v>3589</v>
      </c>
      <c r="C138" s="40" t="e">
        <f>C136+C129+C121+C106+C97</f>
        <v>#REF!</v>
      </c>
    </row>
    <row r="141" spans="1:4" ht="18">
      <c r="A141" s="24" t="s">
        <v>3590</v>
      </c>
      <c r="B141" s="24"/>
      <c r="C141" s="24"/>
      <c r="D141" s="17"/>
    </row>
    <row r="142" spans="1:4" ht="18">
      <c r="A142" s="24" t="s">
        <v>3591</v>
      </c>
      <c r="B142" s="24"/>
      <c r="C142" s="24"/>
      <c r="D142" s="17"/>
    </row>
    <row r="145" spans="1:3" ht="15.75">
      <c r="A145" s="14"/>
      <c r="B145" s="29" t="s">
        <v>1262</v>
      </c>
    </row>
    <row r="146" spans="1:3" ht="15.75">
      <c r="A146" s="14"/>
      <c r="B146" s="29" t="s">
        <v>1263</v>
      </c>
      <c r="C146" s="29" t="str">
        <f>$C$16</f>
        <v>December 31, 2013</v>
      </c>
    </row>
    <row r="147" spans="1:3" ht="15.75">
      <c r="A147" s="29" t="s">
        <v>3125</v>
      </c>
      <c r="B147" s="19"/>
      <c r="C147" s="19"/>
    </row>
    <row r="148" spans="1:3">
      <c r="A148" s="14" t="s">
        <v>3126</v>
      </c>
      <c r="B148" s="14" t="s">
        <v>3127</v>
      </c>
      <c r="C148" s="25" t="e">
        <f>#REF!</f>
        <v>#REF!</v>
      </c>
    </row>
    <row r="149" spans="1:3">
      <c r="A149" s="9" t="s">
        <v>3128</v>
      </c>
    </row>
    <row r="150" spans="1:3">
      <c r="A150" s="14" t="s">
        <v>3129</v>
      </c>
      <c r="B150" s="14" t="s">
        <v>3130</v>
      </c>
      <c r="C150" s="22" t="e">
        <f>#REF!</f>
        <v>#REF!</v>
      </c>
    </row>
    <row r="151" spans="1:3">
      <c r="A151" s="14" t="s">
        <v>3131</v>
      </c>
      <c r="B151" s="14" t="s">
        <v>4373</v>
      </c>
      <c r="C151" s="22" t="e">
        <f>#REF!</f>
        <v>#REF!</v>
      </c>
    </row>
    <row r="152" spans="1:3">
      <c r="A152" s="14" t="s">
        <v>4374</v>
      </c>
      <c r="B152" s="14" t="s">
        <v>4375</v>
      </c>
      <c r="C152" s="22" t="e">
        <f>#REF!</f>
        <v>#REF!</v>
      </c>
    </row>
    <row r="153" spans="1:3">
      <c r="A153" s="14" t="s">
        <v>4376</v>
      </c>
      <c r="B153" s="14" t="s">
        <v>4377</v>
      </c>
      <c r="C153" s="22" t="e">
        <f>#REF!</f>
        <v>#REF!</v>
      </c>
    </row>
    <row r="154" spans="1:3">
      <c r="A154" s="14" t="s">
        <v>4378</v>
      </c>
      <c r="B154" s="14" t="s">
        <v>4379</v>
      </c>
      <c r="C154" s="22" t="e">
        <f>#REF!+#REF!-#REF!</f>
        <v>#REF!</v>
      </c>
    </row>
    <row r="155" spans="1:3">
      <c r="A155" s="14" t="s">
        <v>4380</v>
      </c>
      <c r="B155" s="14" t="s">
        <v>4381</v>
      </c>
      <c r="C155" s="22" t="e">
        <f>SUM(#REF!,#REF!)</f>
        <v>#REF!</v>
      </c>
    </row>
    <row r="156" spans="1:3">
      <c r="A156" s="14" t="s">
        <v>4382</v>
      </c>
      <c r="B156" s="14" t="s">
        <v>4383</v>
      </c>
      <c r="C156" s="22" t="e">
        <f>#REF!</f>
        <v>#REF!</v>
      </c>
    </row>
    <row r="157" spans="1:3">
      <c r="A157" s="14" t="s">
        <v>4384</v>
      </c>
      <c r="B157" s="14" t="s">
        <v>4385</v>
      </c>
      <c r="C157" s="22" t="e">
        <f>#REF!</f>
        <v>#REF!</v>
      </c>
    </row>
    <row r="158" spans="1:3">
      <c r="A158" s="14" t="s">
        <v>4386</v>
      </c>
      <c r="B158" s="14" t="s">
        <v>4387</v>
      </c>
      <c r="C158" s="22" t="e">
        <f>SUM(#REF!)-#REF!+#REF!</f>
        <v>#REF!</v>
      </c>
    </row>
    <row r="159" spans="1:3">
      <c r="A159" s="14" t="s">
        <v>4388</v>
      </c>
      <c r="B159" s="14" t="s">
        <v>4389</v>
      </c>
      <c r="C159" s="22" t="e">
        <f>SUM(#REF!,#REF!)</f>
        <v>#REF!</v>
      </c>
    </row>
    <row r="160" spans="1:3">
      <c r="A160" s="14" t="s">
        <v>4390</v>
      </c>
      <c r="B160" s="14" t="s">
        <v>4391</v>
      </c>
      <c r="C160" s="22" t="e">
        <f>SUM(#REF!,#REF!)</f>
        <v>#REF!</v>
      </c>
    </row>
    <row r="161" spans="1:3" ht="15.75">
      <c r="A161" s="19" t="s">
        <v>4392</v>
      </c>
      <c r="B161" s="9" t="s">
        <v>1269</v>
      </c>
      <c r="C161" s="9" t="e">
        <f>SUM(C150:C158)-C159+C160</f>
        <v>#REF!</v>
      </c>
    </row>
    <row r="162" spans="1:3" ht="15.75">
      <c r="A162" s="19" t="s">
        <v>3055</v>
      </c>
      <c r="B162" s="9" t="s">
        <v>1269</v>
      </c>
      <c r="C162" s="9" t="e">
        <f>C148-C161</f>
        <v>#REF!</v>
      </c>
    </row>
    <row r="163" spans="1:3">
      <c r="A163" s="14"/>
      <c r="B163" s="14"/>
      <c r="C163" s="22"/>
    </row>
    <row r="164" spans="1:3">
      <c r="A164" s="14" t="s">
        <v>3056</v>
      </c>
      <c r="B164" s="14" t="s">
        <v>3057</v>
      </c>
      <c r="C164" s="22"/>
    </row>
    <row r="165" spans="1:3">
      <c r="A165" s="14"/>
      <c r="B165" s="14"/>
      <c r="C165" s="22"/>
    </row>
    <row r="166" spans="1:3" ht="15.75">
      <c r="A166" s="19" t="s">
        <v>3058</v>
      </c>
      <c r="B166" s="9" t="s">
        <v>1269</v>
      </c>
      <c r="C166" s="9" t="e">
        <f>C162+C163-C164+C165</f>
        <v>#REF!</v>
      </c>
    </row>
    <row r="168" spans="1:3" ht="15.75">
      <c r="A168" s="29" t="s">
        <v>3059</v>
      </c>
      <c r="B168" s="19"/>
    </row>
    <row r="169" spans="1:3">
      <c r="A169" s="14" t="s">
        <v>3126</v>
      </c>
      <c r="B169" s="14" t="s">
        <v>3060</v>
      </c>
      <c r="C169" s="25" t="e">
        <f>#REF!</f>
        <v>#REF!</v>
      </c>
    </row>
    <row r="170" spans="1:3">
      <c r="A170" s="9" t="s">
        <v>3128</v>
      </c>
    </row>
    <row r="171" spans="1:3">
      <c r="A171" s="14" t="s">
        <v>3129</v>
      </c>
      <c r="B171" s="14" t="s">
        <v>3061</v>
      </c>
      <c r="C171" s="22" t="e">
        <f>#REF!</f>
        <v>#REF!</v>
      </c>
    </row>
    <row r="172" spans="1:3">
      <c r="A172" s="14" t="s">
        <v>3131</v>
      </c>
      <c r="B172" s="14" t="s">
        <v>3062</v>
      </c>
      <c r="C172" s="22" t="e">
        <f>#REF!</f>
        <v>#REF!</v>
      </c>
    </row>
    <row r="173" spans="1:3">
      <c r="A173" s="14" t="s">
        <v>4374</v>
      </c>
      <c r="B173" s="14" t="s">
        <v>3063</v>
      </c>
      <c r="C173" s="22" t="e">
        <f>#REF!</f>
        <v>#REF!</v>
      </c>
    </row>
    <row r="174" spans="1:3">
      <c r="A174" s="14" t="s">
        <v>4376</v>
      </c>
      <c r="B174" s="14" t="s">
        <v>3064</v>
      </c>
      <c r="C174" s="22" t="e">
        <f>#REF!</f>
        <v>#REF!</v>
      </c>
    </row>
    <row r="175" spans="1:3">
      <c r="A175" s="14" t="s">
        <v>4378</v>
      </c>
      <c r="B175" s="14" t="s">
        <v>3065</v>
      </c>
      <c r="C175" s="22" t="e">
        <f>#REF!+#REF!-#REF!</f>
        <v>#REF!</v>
      </c>
    </row>
    <row r="176" spans="1:3">
      <c r="A176" s="14" t="s">
        <v>4380</v>
      </c>
      <c r="B176" s="14" t="s">
        <v>3066</v>
      </c>
      <c r="C176" s="22" t="e">
        <f>SUM(#REF!,#REF!)</f>
        <v>#REF!</v>
      </c>
    </row>
    <row r="177" spans="1:3">
      <c r="A177" s="14" t="s">
        <v>348</v>
      </c>
      <c r="B177" s="14" t="s">
        <v>349</v>
      </c>
      <c r="C177" s="22" t="e">
        <f>#REF!</f>
        <v>#REF!</v>
      </c>
    </row>
    <row r="178" spans="1:3">
      <c r="A178" s="14" t="s">
        <v>4384</v>
      </c>
      <c r="B178" s="14" t="s">
        <v>350</v>
      </c>
      <c r="C178" s="22" t="e">
        <f>#REF!</f>
        <v>#REF!</v>
      </c>
    </row>
    <row r="179" spans="1:3">
      <c r="A179" s="14" t="s">
        <v>4386</v>
      </c>
      <c r="B179" s="14" t="s">
        <v>351</v>
      </c>
      <c r="C179" s="22" t="e">
        <f>SUM(#REF!)-#REF!+#REF!</f>
        <v>#REF!</v>
      </c>
    </row>
    <row r="180" spans="1:3">
      <c r="A180" s="14" t="s">
        <v>4388</v>
      </c>
      <c r="B180" s="14" t="s">
        <v>352</v>
      </c>
      <c r="C180" s="22" t="e">
        <f>SUM(#REF!,#REF!)</f>
        <v>#REF!</v>
      </c>
    </row>
    <row r="181" spans="1:3">
      <c r="A181" s="14" t="s">
        <v>4390</v>
      </c>
      <c r="B181" s="14" t="s">
        <v>353</v>
      </c>
      <c r="C181" s="22" t="e">
        <f>SUM(#REF!,#REF!)</f>
        <v>#REF!</v>
      </c>
    </row>
    <row r="182" spans="1:3" ht="15.75">
      <c r="A182" s="19" t="s">
        <v>4392</v>
      </c>
      <c r="B182" s="9" t="s">
        <v>1269</v>
      </c>
      <c r="C182" s="9" t="e">
        <f>SUM(C171:C179)-C180+C181</f>
        <v>#REF!</v>
      </c>
    </row>
    <row r="183" spans="1:3" ht="15.75">
      <c r="A183" s="19" t="s">
        <v>3055</v>
      </c>
      <c r="B183" s="9" t="s">
        <v>1269</v>
      </c>
      <c r="C183" s="9" t="e">
        <f>C169-C182</f>
        <v>#REF!</v>
      </c>
    </row>
    <row r="184" spans="1:3">
      <c r="A184" s="14"/>
      <c r="B184" s="14"/>
      <c r="C184" s="22"/>
    </row>
    <row r="185" spans="1:3">
      <c r="A185" s="14" t="s">
        <v>354</v>
      </c>
      <c r="B185" s="14" t="s">
        <v>3057</v>
      </c>
      <c r="C185" s="22"/>
    </row>
    <row r="186" spans="1:3">
      <c r="A186" s="14"/>
      <c r="B186" s="14"/>
      <c r="C186" s="22"/>
    </row>
    <row r="187" spans="1:3" ht="15.75">
      <c r="A187" s="19" t="s">
        <v>355</v>
      </c>
      <c r="C187" s="9" t="e">
        <f>C183+C184-C185+C186</f>
        <v>#REF!</v>
      </c>
    </row>
    <row r="189" spans="1:3">
      <c r="A189" s="14" t="s">
        <v>356</v>
      </c>
      <c r="B189" s="14" t="s">
        <v>3898</v>
      </c>
      <c r="C189" s="22" t="e">
        <f>SUM(#REF!,#REF!,#REF!,#REF!)</f>
        <v>#REF!</v>
      </c>
    </row>
    <row r="191" spans="1:3" ht="15.75">
      <c r="A191" s="19" t="s">
        <v>3899</v>
      </c>
      <c r="B191" s="14" t="s">
        <v>3900</v>
      </c>
      <c r="C191" s="40" t="e">
        <f>C166+C187+C189</f>
        <v>#REF!</v>
      </c>
    </row>
    <row r="192" spans="1:3" ht="15.75">
      <c r="A192" s="14"/>
      <c r="B192" s="19"/>
      <c r="C192" s="19"/>
    </row>
    <row r="194" spans="1:3" ht="18">
      <c r="A194" s="24" t="s">
        <v>3590</v>
      </c>
      <c r="B194" s="24"/>
      <c r="C194" s="24"/>
    </row>
    <row r="195" spans="1:3" ht="18">
      <c r="A195" s="24" t="s">
        <v>3901</v>
      </c>
      <c r="B195" s="24"/>
      <c r="C195" s="24"/>
    </row>
    <row r="199" spans="1:3" ht="15.75">
      <c r="A199" s="14"/>
      <c r="B199" s="29" t="s">
        <v>1262</v>
      </c>
    </row>
    <row r="200" spans="1:3" ht="15.75">
      <c r="A200" s="14"/>
      <c r="B200" s="29" t="s">
        <v>1263</v>
      </c>
      <c r="C200" s="29" t="str">
        <f>$C$16</f>
        <v>December 31, 2013</v>
      </c>
    </row>
    <row r="201" spans="1:3" ht="15.75">
      <c r="A201" s="29" t="s">
        <v>3902</v>
      </c>
      <c r="B201" s="19"/>
      <c r="C201" s="19"/>
    </row>
    <row r="202" spans="1:3">
      <c r="A202" s="14" t="s">
        <v>3903</v>
      </c>
      <c r="B202" s="14" t="s">
        <v>3904</v>
      </c>
      <c r="C202" s="22" t="e">
        <f>#REF!-#REF!</f>
        <v>#REF!</v>
      </c>
    </row>
    <row r="203" spans="1:3">
      <c r="A203" s="14" t="s">
        <v>3905</v>
      </c>
      <c r="B203" s="14" t="s">
        <v>3906</v>
      </c>
      <c r="C203" s="22" t="e">
        <f>#REF!-#REF!</f>
        <v>#REF!</v>
      </c>
    </row>
    <row r="204" spans="1:3">
      <c r="A204" s="14" t="s">
        <v>3907</v>
      </c>
      <c r="B204" s="14" t="s">
        <v>3908</v>
      </c>
      <c r="C204" s="22" t="e">
        <f>#REF!</f>
        <v>#REF!</v>
      </c>
    </row>
    <row r="205" spans="1:3">
      <c r="A205" s="14" t="s">
        <v>3909</v>
      </c>
      <c r="B205" s="14" t="s">
        <v>3910</v>
      </c>
      <c r="C205" s="22" t="e">
        <f>#REF!</f>
        <v>#REF!</v>
      </c>
    </row>
    <row r="206" spans="1:3">
      <c r="A206" s="14" t="s">
        <v>3911</v>
      </c>
      <c r="B206" s="14" t="s">
        <v>3912</v>
      </c>
      <c r="C206" s="22" t="e">
        <f>#REF!</f>
        <v>#REF!</v>
      </c>
    </row>
    <row r="207" spans="1:3">
      <c r="A207" s="14" t="s">
        <v>3913</v>
      </c>
      <c r="B207" s="14" t="s">
        <v>3914</v>
      </c>
      <c r="C207" s="22" t="e">
        <f>#REF!</f>
        <v>#REF!</v>
      </c>
    </row>
    <row r="208" spans="1:3">
      <c r="A208" s="14" t="s">
        <v>3645</v>
      </c>
      <c r="B208" s="14" t="s">
        <v>3646</v>
      </c>
      <c r="C208" s="22" t="e">
        <f>#REF!</f>
        <v>#REF!</v>
      </c>
    </row>
    <row r="209" spans="1:3">
      <c r="A209" s="14" t="s">
        <v>3647</v>
      </c>
      <c r="B209" s="14" t="s">
        <v>3648</v>
      </c>
      <c r="C209" s="22" t="e">
        <f>#REF!</f>
        <v>#REF!</v>
      </c>
    </row>
    <row r="210" spans="1:3" ht="15.75">
      <c r="A210" s="19" t="s">
        <v>3649</v>
      </c>
      <c r="B210" s="9" t="s">
        <v>1269</v>
      </c>
      <c r="C210" s="9" t="e">
        <f>SUM(C202:C209)</f>
        <v>#REF!</v>
      </c>
    </row>
    <row r="212" spans="1:3" ht="15.75">
      <c r="A212" s="29" t="s">
        <v>3650</v>
      </c>
      <c r="B212" s="19"/>
    </row>
    <row r="213" spans="1:3">
      <c r="A213" s="14" t="s">
        <v>3337</v>
      </c>
      <c r="B213" s="14" t="s">
        <v>3338</v>
      </c>
      <c r="C213" s="22" t="e">
        <f>#REF!</f>
        <v>#REF!</v>
      </c>
    </row>
    <row r="214" spans="1:3">
      <c r="A214" s="14" t="s">
        <v>3339</v>
      </c>
      <c r="B214" s="14" t="s">
        <v>3340</v>
      </c>
      <c r="C214" s="22" t="e">
        <f>#REF!</f>
        <v>#REF!</v>
      </c>
    </row>
    <row r="215" spans="1:3">
      <c r="A215" s="14" t="s">
        <v>3341</v>
      </c>
      <c r="B215" s="14" t="s">
        <v>3342</v>
      </c>
      <c r="C215" s="22" t="e">
        <f>#REF!</f>
        <v>#REF!</v>
      </c>
    </row>
    <row r="216" spans="1:3" ht="15.75">
      <c r="A216" s="19" t="s">
        <v>1915</v>
      </c>
      <c r="B216" s="9" t="s">
        <v>1269</v>
      </c>
      <c r="C216" s="9" t="e">
        <f>SUM(C213:C215)</f>
        <v>#REF!</v>
      </c>
    </row>
    <row r="218" spans="1:3" ht="15.75">
      <c r="A218" s="29" t="s">
        <v>1916</v>
      </c>
      <c r="B218" s="19"/>
    </row>
    <row r="219" spans="1:3">
      <c r="A219" s="14" t="s">
        <v>1917</v>
      </c>
      <c r="B219" s="14" t="s">
        <v>1918</v>
      </c>
      <c r="C219" s="22" t="e">
        <f>#REF!</f>
        <v>#REF!</v>
      </c>
    </row>
    <row r="220" spans="1:3">
      <c r="A220" s="14" t="s">
        <v>1919</v>
      </c>
      <c r="B220" s="14" t="s">
        <v>1920</v>
      </c>
      <c r="C220" s="22" t="e">
        <f>SUM(#REF!)-#REF!+#REF!-#REF!</f>
        <v>#REF!</v>
      </c>
    </row>
    <row r="221" spans="1:3" ht="15.75">
      <c r="A221" s="19" t="s">
        <v>1921</v>
      </c>
      <c r="B221" s="9" t="s">
        <v>1269</v>
      </c>
      <c r="C221" s="9" t="e">
        <f>C219+C220</f>
        <v>#REF!</v>
      </c>
    </row>
    <row r="222" spans="1:3" ht="15.75">
      <c r="A222" s="19" t="s">
        <v>1922</v>
      </c>
      <c r="B222" s="9" t="s">
        <v>1269</v>
      </c>
      <c r="C222" s="9" t="e">
        <f>C210-C216-C221</f>
        <v>#REF!</v>
      </c>
    </row>
    <row r="224" spans="1:3" ht="15.75">
      <c r="A224" s="29" t="s">
        <v>1923</v>
      </c>
      <c r="B224" s="19"/>
    </row>
    <row r="225" spans="1:3">
      <c r="A225" s="14" t="s">
        <v>1924</v>
      </c>
      <c r="B225" s="14" t="s">
        <v>1925</v>
      </c>
      <c r="C225" s="22" t="e">
        <f>#REF!</f>
        <v>#REF!</v>
      </c>
    </row>
    <row r="226" spans="1:3">
      <c r="A226" s="14" t="s">
        <v>1926</v>
      </c>
      <c r="B226" s="14" t="s">
        <v>1927</v>
      </c>
      <c r="C226" s="22" t="e">
        <f>#REF!+#REF!-#REF!</f>
        <v>#REF!</v>
      </c>
    </row>
    <row r="227" spans="1:3">
      <c r="A227" s="14" t="s">
        <v>1928</v>
      </c>
      <c r="B227" s="14" t="s">
        <v>1929</v>
      </c>
      <c r="C227" s="22" t="e">
        <f>#REF!</f>
        <v>#REF!</v>
      </c>
    </row>
    <row r="228" spans="1:3">
      <c r="A228" s="14" t="s">
        <v>1930</v>
      </c>
      <c r="B228" s="14" t="s">
        <v>1931</v>
      </c>
      <c r="C228" s="22" t="e">
        <f>#REF!</f>
        <v>#REF!</v>
      </c>
    </row>
    <row r="229" spans="1:3">
      <c r="A229" s="14" t="s">
        <v>1932</v>
      </c>
      <c r="B229" s="14" t="s">
        <v>1933</v>
      </c>
      <c r="C229" s="22" t="e">
        <f>#REF!-#REF!</f>
        <v>#REF!</v>
      </c>
    </row>
    <row r="230" spans="1:3" ht="15.75">
      <c r="A230" s="19" t="s">
        <v>1934</v>
      </c>
      <c r="B230" s="9" t="s">
        <v>1269</v>
      </c>
      <c r="C230" s="9" t="e">
        <f>SUM(C228:C229)-C227+C226+C225</f>
        <v>#REF!</v>
      </c>
    </row>
    <row r="231" spans="1:3" ht="15.75">
      <c r="A231" s="19" t="s">
        <v>1935</v>
      </c>
      <c r="B231" s="9" t="s">
        <v>1269</v>
      </c>
      <c r="C231" s="9" t="e">
        <f>C191+C222-C230</f>
        <v>#REF!</v>
      </c>
    </row>
    <row r="233" spans="1:3" ht="15.75">
      <c r="A233" s="29" t="s">
        <v>1936</v>
      </c>
      <c r="B233" s="19"/>
    </row>
    <row r="234" spans="1:3">
      <c r="A234" s="14" t="s">
        <v>1937</v>
      </c>
      <c r="B234" s="14" t="s">
        <v>1938</v>
      </c>
      <c r="C234" s="22" t="e">
        <f>#REF!</f>
        <v>#REF!</v>
      </c>
    </row>
    <row r="235" spans="1:3">
      <c r="A235" s="14" t="s">
        <v>3067</v>
      </c>
      <c r="B235" s="14" t="s">
        <v>3068</v>
      </c>
      <c r="C235" s="22" t="e">
        <f>#REF!</f>
        <v>#REF!</v>
      </c>
    </row>
    <row r="236" spans="1:3">
      <c r="A236" s="14" t="s">
        <v>3069</v>
      </c>
      <c r="B236" s="14" t="s">
        <v>3070</v>
      </c>
      <c r="C236" s="22" t="e">
        <f>#REF!</f>
        <v>#REF!</v>
      </c>
    </row>
    <row r="237" spans="1:3" ht="15.75">
      <c r="A237" s="19" t="s">
        <v>3071</v>
      </c>
      <c r="B237" s="9" t="s">
        <v>1269</v>
      </c>
      <c r="C237" s="9" t="e">
        <f>C234-C235-C236</f>
        <v>#REF!</v>
      </c>
    </row>
    <row r="239" spans="1:3" ht="15.75">
      <c r="A239" s="40" t="s">
        <v>3072</v>
      </c>
      <c r="B239" s="14" t="s">
        <v>1269</v>
      </c>
      <c r="C239" s="40" t="e">
        <f>C231+C237</f>
        <v>#REF!</v>
      </c>
    </row>
    <row r="240" spans="1:3" ht="18">
      <c r="A240" s="41"/>
      <c r="B240" s="40"/>
      <c r="C240" s="41"/>
    </row>
    <row r="241" spans="1:3" ht="18.75" thickBot="1">
      <c r="A241" s="42"/>
      <c r="B241" s="42"/>
      <c r="C241" s="42"/>
    </row>
    <row r="242" spans="1:3" ht="18">
      <c r="A242" s="41"/>
      <c r="B242" s="41"/>
      <c r="C242" s="41"/>
    </row>
    <row r="243" spans="1:3" ht="15.75">
      <c r="A243" s="14"/>
      <c r="B243" s="19"/>
    </row>
    <row r="244" spans="1:3" ht="15.75">
      <c r="A244" s="29" t="s">
        <v>3073</v>
      </c>
      <c r="B244" s="29"/>
    </row>
    <row r="245" spans="1:3" ht="15.75">
      <c r="A245" s="19"/>
      <c r="B245" s="19"/>
    </row>
    <row r="246" spans="1:3">
      <c r="A246" s="14" t="s">
        <v>3074</v>
      </c>
      <c r="B246" s="14" t="s">
        <v>3075</v>
      </c>
      <c r="C246" s="25" t="e">
        <f>#REF!</f>
        <v>#REF!</v>
      </c>
    </row>
    <row r="247" spans="1:3">
      <c r="A247" s="14" t="s">
        <v>3076</v>
      </c>
      <c r="B247" s="14" t="s">
        <v>3077</v>
      </c>
      <c r="C247" s="22" t="e">
        <f>#REF!</f>
        <v>#REF!</v>
      </c>
    </row>
    <row r="248" spans="1:3">
      <c r="A248" s="14" t="s">
        <v>3078</v>
      </c>
      <c r="B248" s="14" t="s">
        <v>3079</v>
      </c>
      <c r="C248" s="22" t="e">
        <f>#REF!</f>
        <v>#REF!</v>
      </c>
    </row>
    <row r="249" spans="1:3">
      <c r="A249" s="14" t="s">
        <v>3080</v>
      </c>
      <c r="B249" s="14" t="s">
        <v>3081</v>
      </c>
      <c r="C249" s="22" t="e">
        <f>-#REF!</f>
        <v>#REF!</v>
      </c>
    </row>
    <row r="250" spans="1:3">
      <c r="A250" s="14" t="s">
        <v>3082</v>
      </c>
      <c r="B250" s="14" t="s">
        <v>3083</v>
      </c>
      <c r="C250" s="22" t="e">
        <f>-#REF!</f>
        <v>#REF!</v>
      </c>
    </row>
    <row r="251" spans="1:3">
      <c r="A251" s="14" t="s">
        <v>3084</v>
      </c>
      <c r="B251" s="14" t="s">
        <v>3085</v>
      </c>
      <c r="C251" s="22" t="e">
        <f>-#REF!+#REF!-#REF!</f>
        <v>#REF!</v>
      </c>
    </row>
    <row r="252" spans="1:3">
      <c r="A252" s="9" t="s">
        <v>3086</v>
      </c>
      <c r="B252" s="9" t="s">
        <v>1269</v>
      </c>
      <c r="C252" s="9" t="e">
        <f>C247+C251-SUM(C248:C250)</f>
        <v>#REF!</v>
      </c>
    </row>
    <row r="254" spans="1:3">
      <c r="A254" s="9" t="s">
        <v>3087</v>
      </c>
      <c r="B254" s="9" t="s">
        <v>1269</v>
      </c>
      <c r="C254" s="9" t="e">
        <f>C246+C252</f>
        <v>#REF!</v>
      </c>
    </row>
    <row r="256" spans="1:3">
      <c r="A256" s="14" t="s">
        <v>3088</v>
      </c>
      <c r="B256" s="14" t="s">
        <v>3089</v>
      </c>
      <c r="C256" s="22" t="e">
        <f>#REF!</f>
        <v>#REF!</v>
      </c>
    </row>
    <row r="258" spans="1:3" ht="15.75">
      <c r="A258" s="19" t="s">
        <v>3090</v>
      </c>
      <c r="B258" s="14" t="s">
        <v>3091</v>
      </c>
      <c r="C258" s="40" t="e">
        <f>C254+C256</f>
        <v>#REF!</v>
      </c>
    </row>
    <row r="261" spans="1:3" ht="18">
      <c r="A261" s="24" t="s">
        <v>3092</v>
      </c>
      <c r="B261" s="24"/>
      <c r="C261" s="24"/>
    </row>
    <row r="262" spans="1:3" ht="18">
      <c r="A262" s="24" t="s">
        <v>3901</v>
      </c>
      <c r="B262" s="24"/>
      <c r="C262" s="24"/>
    </row>
    <row r="263" spans="1:3" ht="18">
      <c r="A263" s="24"/>
      <c r="B263" s="24"/>
      <c r="C263" s="24"/>
    </row>
    <row r="264" spans="1:3" ht="18">
      <c r="A264" s="24"/>
      <c r="B264" s="24"/>
      <c r="C264" s="24"/>
    </row>
    <row r="265" spans="1:3" ht="18">
      <c r="A265" s="24"/>
      <c r="B265" s="24"/>
      <c r="C265" s="24"/>
    </row>
    <row r="266" spans="1:3" ht="15.75">
      <c r="A266" s="14"/>
      <c r="B266" s="29" t="s">
        <v>1262</v>
      </c>
    </row>
    <row r="267" spans="1:3" ht="15.75">
      <c r="A267" s="14"/>
      <c r="B267" s="29" t="s">
        <v>1263</v>
      </c>
      <c r="C267" s="29" t="str">
        <f>$C$16</f>
        <v>December 31, 2013</v>
      </c>
    </row>
    <row r="268" spans="1:3" ht="15.75">
      <c r="A268" s="19" t="s">
        <v>3093</v>
      </c>
      <c r="B268" s="19"/>
      <c r="C268" s="19"/>
    </row>
    <row r="269" spans="1:3">
      <c r="A269" s="14" t="s">
        <v>3072</v>
      </c>
      <c r="B269" s="14" t="s">
        <v>3094</v>
      </c>
      <c r="C269" s="25" t="e">
        <f>#REF!</f>
        <v>#REF!</v>
      </c>
    </row>
    <row r="270" spans="1:3">
      <c r="A270" s="14" t="s">
        <v>3095</v>
      </c>
      <c r="B270" s="14"/>
      <c r="C270" s="22"/>
    </row>
    <row r="271" spans="1:3">
      <c r="A271" s="14" t="s">
        <v>3096</v>
      </c>
      <c r="B271" s="14"/>
      <c r="C271" s="22"/>
    </row>
    <row r="272" spans="1:3">
      <c r="A272" s="14" t="s">
        <v>3097</v>
      </c>
      <c r="B272" s="14" t="s">
        <v>3098</v>
      </c>
      <c r="C272" s="22" t="e">
        <f>SUM(#REF!)</f>
        <v>#REF!</v>
      </c>
    </row>
    <row r="273" spans="1:3">
      <c r="A273" s="14" t="s">
        <v>85</v>
      </c>
      <c r="B273" s="14" t="s">
        <v>86</v>
      </c>
      <c r="C273" s="22" t="e">
        <f>SUM(#REF!)</f>
        <v>#REF!</v>
      </c>
    </row>
    <row r="274" spans="1:3">
      <c r="A274" s="14" t="s">
        <v>87</v>
      </c>
      <c r="B274" s="14" t="s">
        <v>88</v>
      </c>
      <c r="C274" s="22" t="e">
        <f>SUM(#REF!)</f>
        <v>#REF!</v>
      </c>
    </row>
    <row r="275" spans="1:3">
      <c r="A275" s="14" t="s">
        <v>3928</v>
      </c>
      <c r="B275" s="14" t="s">
        <v>1290</v>
      </c>
      <c r="C275" s="22" t="e">
        <f>#REF!</f>
        <v>#REF!</v>
      </c>
    </row>
    <row r="276" spans="1:3">
      <c r="A276" s="14" t="s">
        <v>1291</v>
      </c>
      <c r="B276" s="14" t="s">
        <v>1292</v>
      </c>
      <c r="C276" s="22" t="e">
        <f>SUM(#REF!)</f>
        <v>#REF!</v>
      </c>
    </row>
    <row r="277" spans="1:3">
      <c r="A277" s="14" t="s">
        <v>1293</v>
      </c>
      <c r="B277" s="14" t="s">
        <v>1294</v>
      </c>
      <c r="C277" s="22" t="e">
        <f>-#REF!</f>
        <v>#REF!</v>
      </c>
    </row>
    <row r="278" spans="1:3">
      <c r="A278" s="14" t="s">
        <v>1295</v>
      </c>
      <c r="B278" s="14" t="s">
        <v>1296</v>
      </c>
      <c r="C278" s="22" t="e">
        <f>-#REF!</f>
        <v>#REF!</v>
      </c>
    </row>
    <row r="279" spans="1:3">
      <c r="A279" s="14" t="s">
        <v>1297</v>
      </c>
      <c r="B279" s="14" t="s">
        <v>1298</v>
      </c>
      <c r="C279" s="22" t="e">
        <f>#REF!</f>
        <v>#REF!</v>
      </c>
    </row>
    <row r="280" spans="1:3">
      <c r="A280" s="14"/>
      <c r="B280" s="14" t="s">
        <v>1299</v>
      </c>
      <c r="C280" s="22" t="e">
        <f>#REF!</f>
        <v>#REF!</v>
      </c>
    </row>
    <row r="281" spans="1:3">
      <c r="A281" s="14"/>
      <c r="B281" s="14" t="s">
        <v>1300</v>
      </c>
      <c r="C281" s="22" t="e">
        <f>SUM(#REF!)</f>
        <v>#REF!</v>
      </c>
    </row>
    <row r="282" spans="1:3">
      <c r="A282" s="14" t="s">
        <v>1301</v>
      </c>
      <c r="B282" s="14" t="s">
        <v>1269</v>
      </c>
      <c r="C282" s="20" t="e">
        <f>SUM(C269:C281)</f>
        <v>#REF!</v>
      </c>
    </row>
    <row r="283" spans="1:3">
      <c r="A283" s="14"/>
      <c r="B283" s="14"/>
      <c r="C283" s="22"/>
    </row>
    <row r="284" spans="1:3" ht="15.75">
      <c r="A284" s="19" t="s">
        <v>1302</v>
      </c>
      <c r="B284" s="19"/>
      <c r="C284" s="22"/>
    </row>
    <row r="285" spans="1:3">
      <c r="A285" s="14" t="s">
        <v>1303</v>
      </c>
      <c r="B285" s="14" t="s">
        <v>1304</v>
      </c>
      <c r="C285" s="22" t="e">
        <f>#REF!</f>
        <v>#REF!</v>
      </c>
    </row>
    <row r="286" spans="1:3">
      <c r="A286" s="14" t="s">
        <v>1305</v>
      </c>
      <c r="B286" s="14" t="s">
        <v>1306</v>
      </c>
      <c r="C286" s="22" t="e">
        <f>SUM(#REF!)</f>
        <v>#REF!</v>
      </c>
    </row>
    <row r="287" spans="1:3">
      <c r="A287" s="14" t="s">
        <v>1307</v>
      </c>
      <c r="B287" s="14" t="s">
        <v>1308</v>
      </c>
      <c r="C287" s="22" t="e">
        <f>#REF!</f>
        <v>#REF!</v>
      </c>
    </row>
    <row r="288" spans="1:3">
      <c r="A288" s="14" t="s">
        <v>1309</v>
      </c>
      <c r="B288" s="14" t="s">
        <v>1310</v>
      </c>
      <c r="C288" s="22" t="e">
        <f>#REF!</f>
        <v>#REF!</v>
      </c>
    </row>
    <row r="289" spans="1:3">
      <c r="A289" s="14" t="s">
        <v>1311</v>
      </c>
      <c r="B289" s="14"/>
      <c r="C289" s="22"/>
    </row>
    <row r="290" spans="1:3">
      <c r="A290" s="14" t="s">
        <v>1312</v>
      </c>
      <c r="B290" s="14" t="s">
        <v>3057</v>
      </c>
      <c r="C290" s="22"/>
    </row>
    <row r="291" spans="1:3">
      <c r="A291" s="14" t="s">
        <v>1313</v>
      </c>
      <c r="B291" s="14" t="s">
        <v>1314</v>
      </c>
      <c r="C291" s="22" t="e">
        <f>SUM(#REF!)</f>
        <v>#REF!</v>
      </c>
    </row>
    <row r="292" spans="1:3">
      <c r="A292" s="14" t="s">
        <v>1315</v>
      </c>
      <c r="B292" s="14" t="s">
        <v>1316</v>
      </c>
      <c r="C292" s="22" t="e">
        <f>SUM(#REF!)</f>
        <v>#REF!</v>
      </c>
    </row>
    <row r="293" spans="1:3">
      <c r="A293" s="14" t="s">
        <v>1317</v>
      </c>
      <c r="B293" s="14" t="s">
        <v>1318</v>
      </c>
      <c r="C293" s="22" t="e">
        <f>SUM(#REF!)</f>
        <v>#REF!</v>
      </c>
    </row>
    <row r="294" spans="1:3">
      <c r="A294" s="14" t="s">
        <v>1319</v>
      </c>
      <c r="B294" s="14" t="s">
        <v>1320</v>
      </c>
      <c r="C294" s="22" t="e">
        <f>SUM(#REF!)</f>
        <v>#REF!</v>
      </c>
    </row>
    <row r="295" spans="1:3">
      <c r="A295" s="14"/>
      <c r="B295" s="14" t="s">
        <v>1321</v>
      </c>
      <c r="C295" s="22" t="e">
        <f>SUM(#REF!)</f>
        <v>#REF!</v>
      </c>
    </row>
    <row r="296" spans="1:3">
      <c r="A296" s="14"/>
      <c r="B296" s="14"/>
      <c r="C296" s="22"/>
    </row>
    <row r="297" spans="1:3">
      <c r="A297" s="14" t="s">
        <v>1322</v>
      </c>
      <c r="B297" s="14" t="s">
        <v>1269</v>
      </c>
      <c r="C297" s="20" t="e">
        <f>SUM(C285:C296)</f>
        <v>#REF!</v>
      </c>
    </row>
    <row r="298" spans="1:3">
      <c r="A298" s="14"/>
      <c r="B298" s="14"/>
      <c r="C298" s="22"/>
    </row>
    <row r="299" spans="1:3" ht="15.75">
      <c r="A299" s="19" t="s">
        <v>1323</v>
      </c>
      <c r="B299" s="19"/>
      <c r="C299" s="22"/>
    </row>
    <row r="300" spans="1:3">
      <c r="A300" s="14" t="s">
        <v>1324</v>
      </c>
      <c r="B300" s="14"/>
      <c r="C300" s="22"/>
    </row>
    <row r="301" spans="1:3">
      <c r="A301" s="14" t="s">
        <v>1325</v>
      </c>
      <c r="B301" s="14" t="s">
        <v>1326</v>
      </c>
      <c r="C301" s="22" t="e">
        <f>#REF!+SUM(#REF!)+#REF!+SUM(#REF!)</f>
        <v>#REF!</v>
      </c>
    </row>
    <row r="302" spans="1:3">
      <c r="A302" s="14" t="s">
        <v>1327</v>
      </c>
      <c r="B302" s="14" t="s">
        <v>1328</v>
      </c>
      <c r="C302" s="22" t="e">
        <f>#REF!+#REF!</f>
        <v>#REF!</v>
      </c>
    </row>
    <row r="303" spans="1:3">
      <c r="A303" s="14" t="s">
        <v>1596</v>
      </c>
      <c r="B303" s="14" t="s">
        <v>1597</v>
      </c>
      <c r="C303" s="22" t="e">
        <f>#REF!+#REF!</f>
        <v>#REF!</v>
      </c>
    </row>
    <row r="304" spans="1:3">
      <c r="A304" s="14" t="s">
        <v>1598</v>
      </c>
      <c r="B304" s="14" t="s">
        <v>2423</v>
      </c>
      <c r="C304" s="22" t="e">
        <f>SUM(#REF!,#REF!)</f>
        <v>#REF!</v>
      </c>
    </row>
    <row r="305" spans="1:3">
      <c r="A305" s="14" t="s">
        <v>2424</v>
      </c>
      <c r="B305" s="14" t="s">
        <v>2425</v>
      </c>
      <c r="C305" s="22" t="e">
        <f>#REF!+#REF!</f>
        <v>#REF!</v>
      </c>
    </row>
    <row r="306" spans="1:3">
      <c r="A306" s="14" t="s">
        <v>2426</v>
      </c>
      <c r="B306" s="14" t="s">
        <v>2427</v>
      </c>
      <c r="C306" s="22" t="e">
        <f>SUM(#REF!)+#REF!</f>
        <v>#REF!</v>
      </c>
    </row>
    <row r="307" spans="1:3">
      <c r="A307" s="14"/>
      <c r="B307" s="14"/>
      <c r="C307" s="22"/>
    </row>
    <row r="308" spans="1:3">
      <c r="A308" s="14"/>
      <c r="B308" s="14"/>
      <c r="C308" s="22"/>
    </row>
    <row r="309" spans="1:3">
      <c r="A309" s="14" t="s">
        <v>2428</v>
      </c>
      <c r="B309" s="14" t="s">
        <v>1269</v>
      </c>
      <c r="C309" s="20" t="e">
        <f>SUM(C301:C308)</f>
        <v>#REF!</v>
      </c>
    </row>
    <row r="310" spans="1:3">
      <c r="A310" s="14"/>
      <c r="B310" s="14"/>
      <c r="C310" s="22"/>
    </row>
    <row r="311" spans="1:3">
      <c r="A311" s="14" t="s">
        <v>2429</v>
      </c>
      <c r="B311" s="14" t="s">
        <v>1269</v>
      </c>
      <c r="C311" s="22" t="e">
        <f>(C309+C297)+C282</f>
        <v>#REF!</v>
      </c>
    </row>
    <row r="312" spans="1:3">
      <c r="A312" s="14"/>
      <c r="B312" s="14"/>
      <c r="C312" s="22"/>
    </row>
    <row r="313" spans="1:3">
      <c r="A313" s="14" t="s">
        <v>2430</v>
      </c>
      <c r="B313" s="14" t="s">
        <v>2431</v>
      </c>
      <c r="C313" s="22" t="e">
        <f>#REF!</f>
        <v>#REF!</v>
      </c>
    </row>
    <row r="314" spans="1:3">
      <c r="A314" s="14"/>
      <c r="B314" s="14"/>
      <c r="C314" s="22"/>
    </row>
    <row r="315" spans="1:3" ht="15.75">
      <c r="A315" s="19" t="s">
        <v>2432</v>
      </c>
      <c r="B315" s="14" t="s">
        <v>2433</v>
      </c>
      <c r="C315" s="40" t="e">
        <f>C313+C311</f>
        <v>#REF!</v>
      </c>
    </row>
    <row r="318" spans="1:3" ht="18">
      <c r="A318" s="24" t="s">
        <v>2502</v>
      </c>
      <c r="B318" s="17"/>
      <c r="C318" s="17"/>
    </row>
    <row r="322" spans="1:3" ht="15.75">
      <c r="A322" s="14"/>
      <c r="B322" s="29" t="s">
        <v>1262</v>
      </c>
    </row>
    <row r="323" spans="1:3" ht="15.75">
      <c r="A323" s="14"/>
      <c r="B323" s="29" t="s">
        <v>1263</v>
      </c>
      <c r="C323" s="29" t="str">
        <f>$C$16</f>
        <v>December 31, 2013</v>
      </c>
    </row>
    <row r="324" spans="1:3" ht="15.75">
      <c r="A324" s="29" t="s">
        <v>2503</v>
      </c>
      <c r="B324" s="19"/>
      <c r="C324" s="19"/>
    </row>
    <row r="325" spans="1:3">
      <c r="A325" s="14" t="s">
        <v>2504</v>
      </c>
      <c r="B325" s="14" t="s">
        <v>2505</v>
      </c>
      <c r="C325" s="25">
        <f>'300301'!D21</f>
        <v>0</v>
      </c>
    </row>
    <row r="326" spans="1:3">
      <c r="A326" s="14" t="s">
        <v>2506</v>
      </c>
      <c r="B326" s="14" t="s">
        <v>2507</v>
      </c>
      <c r="C326" s="22">
        <f>'300301'!D23</f>
        <v>0</v>
      </c>
    </row>
    <row r="327" spans="1:3">
      <c r="A327" s="14" t="s">
        <v>2508</v>
      </c>
      <c r="B327" s="14" t="s">
        <v>2509</v>
      </c>
      <c r="C327" s="22">
        <f>'300301'!D24</f>
        <v>0</v>
      </c>
    </row>
    <row r="328" spans="1:3">
      <c r="A328" s="14" t="s">
        <v>2510</v>
      </c>
      <c r="B328" s="14" t="s">
        <v>2511</v>
      </c>
      <c r="C328" s="22">
        <f>SUM('300301'!D25:D28)</f>
        <v>0</v>
      </c>
    </row>
    <row r="329" spans="1:3" ht="15.75">
      <c r="A329" s="19" t="s">
        <v>2512</v>
      </c>
      <c r="B329" s="14" t="s">
        <v>1269</v>
      </c>
      <c r="C329" s="22">
        <f>SUM(C325:C328)</f>
        <v>0</v>
      </c>
    </row>
    <row r="330" spans="1:3">
      <c r="A330" s="14" t="s">
        <v>2513</v>
      </c>
      <c r="B330" s="14" t="s">
        <v>2514</v>
      </c>
      <c r="C330" s="22">
        <f>'300301'!D30</f>
        <v>0</v>
      </c>
    </row>
    <row r="331" spans="1:3">
      <c r="A331" s="14" t="s">
        <v>2515</v>
      </c>
      <c r="B331" s="14" t="s">
        <v>2516</v>
      </c>
      <c r="C331" s="22">
        <f>'300301'!D45-'300301'!D32</f>
        <v>0</v>
      </c>
    </row>
    <row r="332" spans="1:3" ht="15.75">
      <c r="A332" s="19" t="s">
        <v>2517</v>
      </c>
      <c r="B332" s="14" t="s">
        <v>2518</v>
      </c>
      <c r="C332" s="25">
        <f>SUM(C329:C331)</f>
        <v>0</v>
      </c>
    </row>
    <row r="333" spans="1:3" ht="15.75">
      <c r="A333" s="14"/>
      <c r="B333" s="19"/>
      <c r="C333" s="22"/>
    </row>
    <row r="334" spans="1:3" ht="15.75">
      <c r="A334" s="29" t="s">
        <v>2519</v>
      </c>
      <c r="B334" s="19"/>
      <c r="C334" s="22"/>
    </row>
    <row r="335" spans="1:3">
      <c r="A335" s="14" t="s">
        <v>2504</v>
      </c>
      <c r="B335" s="14" t="s">
        <v>2520</v>
      </c>
      <c r="C335" s="22">
        <f>'300301'!F21</f>
        <v>0</v>
      </c>
    </row>
    <row r="336" spans="1:3">
      <c r="A336" s="14" t="s">
        <v>2506</v>
      </c>
      <c r="B336" s="14" t="s">
        <v>2521</v>
      </c>
      <c r="C336" s="22">
        <f>'300301'!F23</f>
        <v>0</v>
      </c>
    </row>
    <row r="337" spans="1:3">
      <c r="A337" s="14" t="s">
        <v>2508</v>
      </c>
      <c r="B337" s="14" t="s">
        <v>2522</v>
      </c>
      <c r="C337" s="22">
        <f>'300301'!F24</f>
        <v>0</v>
      </c>
    </row>
    <row r="338" spans="1:3">
      <c r="A338" s="14" t="s">
        <v>2510</v>
      </c>
      <c r="B338" s="14" t="s">
        <v>2523</v>
      </c>
      <c r="C338" s="22">
        <f>SUM('300301'!F25:F28)</f>
        <v>0</v>
      </c>
    </row>
    <row r="339" spans="1:3" ht="15.75">
      <c r="A339" s="19" t="s">
        <v>2524</v>
      </c>
      <c r="B339" s="14" t="s">
        <v>1269</v>
      </c>
      <c r="C339" s="22">
        <f>SUM(C335:C338)</f>
        <v>0</v>
      </c>
    </row>
    <row r="340" spans="1:3">
      <c r="A340" s="14" t="s">
        <v>2513</v>
      </c>
      <c r="B340" s="14" t="s">
        <v>2525</v>
      </c>
      <c r="C340" s="22">
        <f>'300301'!F30</f>
        <v>0</v>
      </c>
    </row>
    <row r="341" spans="1:3" ht="15.75">
      <c r="A341" s="19" t="s">
        <v>2526</v>
      </c>
      <c r="B341" s="14" t="s">
        <v>2527</v>
      </c>
      <c r="C341" s="22">
        <f>SUM(C339:C340)</f>
        <v>0</v>
      </c>
    </row>
    <row r="342" spans="1:3" ht="15.75">
      <c r="A342" s="17"/>
      <c r="B342" s="18"/>
      <c r="C342" s="26"/>
    </row>
    <row r="343" spans="1:3" ht="15.75">
      <c r="A343" s="18" t="s">
        <v>2528</v>
      </c>
      <c r="B343" s="17"/>
      <c r="C343" s="26"/>
    </row>
    <row r="344" spans="1:3">
      <c r="A344" s="14" t="s">
        <v>2504</v>
      </c>
      <c r="B344" s="14" t="s">
        <v>2529</v>
      </c>
      <c r="C344" s="22">
        <f>'300301'!H21</f>
        <v>0</v>
      </c>
    </row>
    <row r="345" spans="1:3">
      <c r="A345" s="14" t="s">
        <v>2506</v>
      </c>
      <c r="B345" s="14" t="s">
        <v>2530</v>
      </c>
      <c r="C345" s="22">
        <f>'300301'!H23</f>
        <v>0</v>
      </c>
    </row>
    <row r="346" spans="1:3">
      <c r="A346" s="14" t="s">
        <v>2508</v>
      </c>
      <c r="B346" s="14" t="s">
        <v>2531</v>
      </c>
      <c r="C346" s="22">
        <f>'300301'!H24</f>
        <v>0</v>
      </c>
    </row>
    <row r="347" spans="1:3">
      <c r="A347" s="14" t="s">
        <v>2510</v>
      </c>
      <c r="B347" s="14" t="s">
        <v>2532</v>
      </c>
      <c r="C347" s="22">
        <f>SUM('300301'!H25:H28)</f>
        <v>0</v>
      </c>
    </row>
    <row r="348" spans="1:3" ht="15.75">
      <c r="A348" s="19" t="s">
        <v>2533</v>
      </c>
      <c r="B348" s="14" t="s">
        <v>1269</v>
      </c>
      <c r="C348" s="22">
        <f>SUM(C344:C347)</f>
        <v>0</v>
      </c>
    </row>
    <row r="349" spans="1:3">
      <c r="A349" s="14" t="s">
        <v>2513</v>
      </c>
      <c r="B349" s="14" t="s">
        <v>2534</v>
      </c>
      <c r="C349" s="22">
        <f>'300301'!H30</f>
        <v>0</v>
      </c>
    </row>
    <row r="350" spans="1:3" ht="15.75">
      <c r="A350" s="19" t="s">
        <v>2535</v>
      </c>
      <c r="B350" s="14" t="s">
        <v>2536</v>
      </c>
      <c r="C350" s="22">
        <f>C348+C349</f>
        <v>0</v>
      </c>
    </row>
    <row r="352" spans="1:3" ht="18">
      <c r="A352" s="24" t="s">
        <v>2537</v>
      </c>
      <c r="B352" s="24"/>
      <c r="C352" s="24"/>
    </row>
    <row r="353" spans="1:3" ht="15.75">
      <c r="A353" s="29" t="s">
        <v>2538</v>
      </c>
    </row>
    <row r="354" spans="1:3">
      <c r="A354" s="14" t="s">
        <v>2539</v>
      </c>
      <c r="B354" s="14" t="s">
        <v>1269</v>
      </c>
      <c r="C354" s="43" t="e">
        <f>C325/C344</f>
        <v>#DIV/0!</v>
      </c>
    </row>
    <row r="355" spans="1:3">
      <c r="A355" s="14" t="s">
        <v>2540</v>
      </c>
      <c r="B355" s="14" t="s">
        <v>1269</v>
      </c>
      <c r="C355" s="22" t="e">
        <f>(+C335*1000)/C344</f>
        <v>#DIV/0!</v>
      </c>
    </row>
    <row r="356" spans="1:3">
      <c r="A356" s="14" t="s">
        <v>2541</v>
      </c>
      <c r="B356" s="14" t="s">
        <v>1269</v>
      </c>
      <c r="C356" s="44" t="e">
        <f>(+C325*100)/(C335*1000)</f>
        <v>#DIV/0!</v>
      </c>
    </row>
    <row r="357" spans="1:3">
      <c r="A357" s="14"/>
      <c r="B357" s="14"/>
      <c r="C357" s="22"/>
    </row>
    <row r="358" spans="1:3" ht="15.75">
      <c r="A358" s="29" t="s">
        <v>2542</v>
      </c>
      <c r="B358" s="14"/>
      <c r="C358" s="22"/>
    </row>
    <row r="359" spans="1:3">
      <c r="A359" s="14" t="s">
        <v>2539</v>
      </c>
      <c r="B359" s="14" t="s">
        <v>1269</v>
      </c>
      <c r="C359" s="43" t="e">
        <f>C326/C345</f>
        <v>#DIV/0!</v>
      </c>
    </row>
    <row r="360" spans="1:3">
      <c r="A360" s="14" t="s">
        <v>2540</v>
      </c>
      <c r="B360" s="14" t="s">
        <v>1269</v>
      </c>
      <c r="C360" s="22" t="e">
        <f>(+C336*1000)/C345</f>
        <v>#DIV/0!</v>
      </c>
    </row>
    <row r="361" spans="1:3">
      <c r="A361" s="14" t="s">
        <v>2541</v>
      </c>
      <c r="B361" s="14" t="s">
        <v>1269</v>
      </c>
      <c r="C361" s="44" t="e">
        <f>(+C326*100)/(C336*1000)</f>
        <v>#DIV/0!</v>
      </c>
    </row>
    <row r="362" spans="1:3">
      <c r="A362" s="14"/>
      <c r="B362" s="14"/>
      <c r="C362" s="44"/>
    </row>
    <row r="363" spans="1:3" ht="15.75">
      <c r="A363" s="29" t="s">
        <v>2543</v>
      </c>
      <c r="B363" s="14"/>
      <c r="C363" s="44"/>
    </row>
    <row r="364" spans="1:3">
      <c r="A364" s="14" t="s">
        <v>2539</v>
      </c>
      <c r="B364" s="14" t="s">
        <v>1269</v>
      </c>
      <c r="C364" s="43" t="e">
        <f>C327/C346</f>
        <v>#DIV/0!</v>
      </c>
    </row>
    <row r="365" spans="1:3">
      <c r="A365" s="14" t="s">
        <v>2540</v>
      </c>
      <c r="B365" s="14" t="s">
        <v>1269</v>
      </c>
      <c r="C365" s="22" t="e">
        <f>(+C337*1000)/C346</f>
        <v>#DIV/0!</v>
      </c>
    </row>
    <row r="366" spans="1:3">
      <c r="A366" s="14" t="s">
        <v>2541</v>
      </c>
      <c r="B366" s="14" t="s">
        <v>1269</v>
      </c>
      <c r="C366" s="44" t="e">
        <f>(+C327*100)/(C337*1000)</f>
        <v>#DIV/0!</v>
      </c>
    </row>
    <row r="368" spans="1:3" ht="18">
      <c r="A368" s="24" t="s">
        <v>4335</v>
      </c>
      <c r="B368" s="24"/>
      <c r="C368" s="24"/>
    </row>
    <row r="369" spans="1:4">
      <c r="A369" s="14" t="s">
        <v>2544</v>
      </c>
      <c r="B369" s="14" t="s">
        <v>2545</v>
      </c>
      <c r="C369" s="25">
        <f>'320323'!E29</f>
        <v>0</v>
      </c>
    </row>
    <row r="370" spans="1:4">
      <c r="A370" s="14" t="s">
        <v>2546</v>
      </c>
      <c r="B370" s="14" t="s">
        <v>2547</v>
      </c>
      <c r="C370" s="22">
        <f>'320323'!E49</f>
        <v>0</v>
      </c>
    </row>
    <row r="371" spans="1:4">
      <c r="A371" s="14" t="s">
        <v>2548</v>
      </c>
      <c r="B371" s="14" t="s">
        <v>2549</v>
      </c>
      <c r="C371" s="22">
        <f>'320323'!K16</f>
        <v>0</v>
      </c>
    </row>
    <row r="372" spans="1:4">
      <c r="A372" s="14" t="s">
        <v>2550</v>
      </c>
      <c r="B372" s="14" t="s">
        <v>2551</v>
      </c>
      <c r="C372" s="22">
        <f>'320323'!K31</f>
        <v>0</v>
      </c>
    </row>
    <row r="373" spans="1:4">
      <c r="A373" s="14" t="s">
        <v>2552</v>
      </c>
      <c r="B373" s="14" t="s">
        <v>2393</v>
      </c>
      <c r="C373" s="22">
        <f>'320323'!K36</f>
        <v>0</v>
      </c>
    </row>
    <row r="374" spans="1:4">
      <c r="A374" s="14" t="s">
        <v>2394</v>
      </c>
      <c r="B374" s="14" t="s">
        <v>1269</v>
      </c>
      <c r="C374" s="22">
        <f>SUM(C369:C373)</f>
        <v>0</v>
      </c>
    </row>
    <row r="375" spans="1:4">
      <c r="A375" s="14" t="s">
        <v>2395</v>
      </c>
      <c r="B375" s="14" t="s">
        <v>2396</v>
      </c>
      <c r="C375" s="22">
        <f>'320323'!K57</f>
        <v>0</v>
      </c>
    </row>
    <row r="376" spans="1:4">
      <c r="A376" s="14" t="s">
        <v>3099</v>
      </c>
      <c r="B376" s="14" t="s">
        <v>3100</v>
      </c>
      <c r="C376" s="22">
        <f>'320323'!P30</f>
        <v>0</v>
      </c>
    </row>
    <row r="377" spans="1:4">
      <c r="A377" s="14" t="s">
        <v>3101</v>
      </c>
      <c r="B377" s="14" t="s">
        <v>3102</v>
      </c>
      <c r="C377" s="22">
        <f>'320323'!P38+'320323'!P45</f>
        <v>0</v>
      </c>
    </row>
    <row r="378" spans="1:4">
      <c r="A378" s="14" t="s">
        <v>3103</v>
      </c>
      <c r="B378" s="14" t="s">
        <v>3104</v>
      </c>
      <c r="C378" s="22">
        <f>'320323'!P52</f>
        <v>0</v>
      </c>
    </row>
    <row r="379" spans="1:4">
      <c r="A379" s="14" t="s">
        <v>3105</v>
      </c>
      <c r="B379" s="14" t="s">
        <v>3106</v>
      </c>
      <c r="C379" s="22">
        <f>'320323'!V22</f>
        <v>0</v>
      </c>
    </row>
    <row r="380" spans="1:4" ht="15.75">
      <c r="A380" s="19" t="s">
        <v>4065</v>
      </c>
      <c r="B380" s="14" t="s">
        <v>4066</v>
      </c>
      <c r="C380" s="25">
        <f>SUM(C374:C379)</f>
        <v>0</v>
      </c>
    </row>
    <row r="381" spans="1:4" ht="15.75">
      <c r="A381" s="14"/>
      <c r="B381" s="19"/>
      <c r="C381" s="19"/>
    </row>
    <row r="383" spans="1:4" ht="18">
      <c r="A383" s="24" t="s">
        <v>4067</v>
      </c>
      <c r="B383" s="17"/>
      <c r="C383" s="24"/>
      <c r="D383" s="24"/>
    </row>
    <row r="384" spans="1:4" ht="18">
      <c r="A384" s="27"/>
      <c r="B384" s="27"/>
      <c r="C384" s="27"/>
      <c r="D384" s="27"/>
    </row>
    <row r="387" spans="1:3" ht="15.75">
      <c r="A387" s="14"/>
      <c r="B387" s="29" t="s">
        <v>1262</v>
      </c>
    </row>
    <row r="388" spans="1:3" ht="18">
      <c r="A388" s="28"/>
      <c r="B388" s="29" t="s">
        <v>1263</v>
      </c>
      <c r="C388" s="29" t="str">
        <f>$C$16</f>
        <v>December 31, 2013</v>
      </c>
    </row>
    <row r="389" spans="1:3" ht="18">
      <c r="A389" s="28"/>
      <c r="B389" s="19"/>
      <c r="C389" s="19"/>
    </row>
    <row r="390" spans="1:3">
      <c r="A390" s="14" t="s">
        <v>4068</v>
      </c>
      <c r="B390" s="14" t="s">
        <v>1269</v>
      </c>
      <c r="C390" s="25">
        <f>C332</f>
        <v>0</v>
      </c>
    </row>
    <row r="391" spans="1:3">
      <c r="A391" s="14"/>
      <c r="B391" s="14"/>
      <c r="C391" s="25"/>
    </row>
    <row r="392" spans="1:3">
      <c r="A392" s="14" t="s">
        <v>4069</v>
      </c>
      <c r="B392" s="14" t="s">
        <v>1269</v>
      </c>
      <c r="C392" s="22">
        <f>C341</f>
        <v>0</v>
      </c>
    </row>
    <row r="393" spans="1:3">
      <c r="A393" s="14"/>
      <c r="B393" s="14"/>
      <c r="C393" s="22"/>
    </row>
    <row r="394" spans="1:3" ht="15.75">
      <c r="A394" s="18" t="s">
        <v>4070</v>
      </c>
      <c r="B394" s="18"/>
      <c r="C394" s="18"/>
    </row>
    <row r="395" spans="1:3" ht="15.75">
      <c r="A395" s="14"/>
      <c r="B395" s="40"/>
    </row>
    <row r="396" spans="1:3">
      <c r="A396" s="14" t="s">
        <v>4071</v>
      </c>
      <c r="B396" s="14" t="s">
        <v>1269</v>
      </c>
      <c r="C396" s="25">
        <f>C469</f>
        <v>0</v>
      </c>
    </row>
    <row r="397" spans="1:3">
      <c r="A397" s="14"/>
      <c r="B397" s="14"/>
      <c r="C397" s="22"/>
    </row>
    <row r="398" spans="1:3">
      <c r="A398" s="14" t="s">
        <v>4072</v>
      </c>
      <c r="B398" s="14" t="s">
        <v>1269</v>
      </c>
      <c r="C398" s="22" t="e">
        <f>C474</f>
        <v>#REF!</v>
      </c>
    </row>
    <row r="399" spans="1:3">
      <c r="A399" s="14"/>
      <c r="B399" s="14"/>
      <c r="C399" s="22"/>
    </row>
    <row r="400" spans="1:3">
      <c r="A400" s="14" t="s">
        <v>1870</v>
      </c>
      <c r="B400" s="14" t="s">
        <v>1269</v>
      </c>
      <c r="C400" s="22" t="e">
        <f>C482</f>
        <v>#REF!</v>
      </c>
    </row>
    <row r="401" spans="1:3">
      <c r="A401" s="14"/>
      <c r="B401" s="14"/>
      <c r="C401" s="22"/>
    </row>
    <row r="402" spans="1:3">
      <c r="A402" s="14" t="s">
        <v>4073</v>
      </c>
      <c r="B402" s="14" t="s">
        <v>1269</v>
      </c>
      <c r="C402" s="22" t="e">
        <f>C490</f>
        <v>#REF!</v>
      </c>
    </row>
    <row r="403" spans="1:3">
      <c r="A403" s="14"/>
      <c r="B403" s="14"/>
      <c r="C403" s="22"/>
    </row>
    <row r="404" spans="1:3">
      <c r="A404" s="14" t="s">
        <v>4074</v>
      </c>
      <c r="B404" s="14" t="s">
        <v>1269</v>
      </c>
      <c r="C404" s="22" t="e">
        <f>C158</f>
        <v>#REF!</v>
      </c>
    </row>
    <row r="405" spans="1:3">
      <c r="A405" s="14"/>
      <c r="B405" s="14"/>
      <c r="C405" s="22"/>
    </row>
    <row r="406" spans="1:3">
      <c r="A406" s="14" t="s">
        <v>3840</v>
      </c>
      <c r="B406" s="14" t="s">
        <v>1269</v>
      </c>
      <c r="C406" s="22" t="e">
        <f>C157</f>
        <v>#REF!</v>
      </c>
    </row>
    <row r="407" spans="1:3">
      <c r="A407" s="14"/>
      <c r="B407" s="14" t="s">
        <v>2174</v>
      </c>
      <c r="C407" s="22"/>
    </row>
    <row r="408" spans="1:3">
      <c r="A408" s="14" t="s">
        <v>3841</v>
      </c>
      <c r="B408" s="14" t="s">
        <v>3842</v>
      </c>
      <c r="C408" s="22" t="e">
        <f>C410-SUM(C396:C406)</f>
        <v>#REF!</v>
      </c>
    </row>
    <row r="409" spans="1:3">
      <c r="B409" s="9" t="s">
        <v>2174</v>
      </c>
    </row>
    <row r="410" spans="1:3">
      <c r="A410" s="14" t="s">
        <v>3843</v>
      </c>
      <c r="B410" s="14" t="s">
        <v>1269</v>
      </c>
      <c r="C410" s="25">
        <f>C390</f>
        <v>0</v>
      </c>
    </row>
    <row r="411" spans="1:3" ht="15.75">
      <c r="A411" s="14"/>
      <c r="B411" s="19"/>
      <c r="C411" s="22"/>
    </row>
    <row r="413" spans="1:3" ht="15.75">
      <c r="A413" s="18" t="s">
        <v>3844</v>
      </c>
      <c r="B413" s="18"/>
      <c r="C413" s="18"/>
    </row>
    <row r="414" spans="1:3">
      <c r="A414" s="17"/>
      <c r="B414" s="17"/>
      <c r="C414" s="17"/>
    </row>
    <row r="416" spans="1:3">
      <c r="A416" s="14" t="s">
        <v>4071</v>
      </c>
      <c r="B416" s="14" t="s">
        <v>1269</v>
      </c>
      <c r="C416" s="45" t="e">
        <f>(+C396/C$390)*100</f>
        <v>#DIV/0!</v>
      </c>
    </row>
    <row r="417" spans="1:3">
      <c r="A417" s="14"/>
      <c r="B417" s="14"/>
      <c r="C417" s="45"/>
    </row>
    <row r="418" spans="1:3">
      <c r="A418" s="14" t="s">
        <v>4072</v>
      </c>
      <c r="B418" s="14" t="s">
        <v>1269</v>
      </c>
      <c r="C418" s="45" t="e">
        <f>(+C398/C$390)*100</f>
        <v>#REF!</v>
      </c>
    </row>
    <row r="419" spans="1:3">
      <c r="A419" s="14"/>
      <c r="B419" s="14"/>
      <c r="C419" s="45"/>
    </row>
    <row r="420" spans="1:3">
      <c r="A420" s="14" t="s">
        <v>1870</v>
      </c>
      <c r="B420" s="14" t="s">
        <v>1269</v>
      </c>
      <c r="C420" s="45" t="e">
        <f>(+C400/C$390)*100</f>
        <v>#REF!</v>
      </c>
    </row>
    <row r="421" spans="1:3">
      <c r="A421" s="14"/>
      <c r="B421" s="14"/>
      <c r="C421" s="45"/>
    </row>
    <row r="422" spans="1:3">
      <c r="A422" s="14" t="s">
        <v>4073</v>
      </c>
      <c r="B422" s="14" t="s">
        <v>1269</v>
      </c>
      <c r="C422" s="45" t="e">
        <f>(+C402/C$390)*100</f>
        <v>#REF!</v>
      </c>
    </row>
    <row r="423" spans="1:3">
      <c r="A423" s="14"/>
      <c r="B423" s="14"/>
      <c r="C423" s="45"/>
    </row>
    <row r="424" spans="1:3">
      <c r="A424" s="14" t="s">
        <v>4074</v>
      </c>
      <c r="B424" s="14" t="s">
        <v>1269</v>
      </c>
      <c r="C424" s="45" t="e">
        <f>(+C404/C$390)*100</f>
        <v>#REF!</v>
      </c>
    </row>
    <row r="425" spans="1:3">
      <c r="A425" s="14"/>
      <c r="B425" s="14"/>
      <c r="C425" s="45"/>
    </row>
    <row r="426" spans="1:3">
      <c r="A426" s="14" t="s">
        <v>3840</v>
      </c>
      <c r="B426" s="14" t="s">
        <v>1269</v>
      </c>
      <c r="C426" s="45" t="e">
        <f>(+C406/C$390)*100</f>
        <v>#REF!</v>
      </c>
    </row>
    <row r="427" spans="1:3">
      <c r="A427" s="14"/>
      <c r="B427" s="14"/>
      <c r="C427" s="45"/>
    </row>
    <row r="428" spans="1:3">
      <c r="A428" s="14" t="s">
        <v>3841</v>
      </c>
      <c r="B428" s="14" t="s">
        <v>1269</v>
      </c>
      <c r="C428" s="45" t="e">
        <f>(+C408/C$390)*100</f>
        <v>#REF!</v>
      </c>
    </row>
    <row r="429" spans="1:3">
      <c r="A429" s="14"/>
      <c r="B429" s="14"/>
      <c r="C429" s="45"/>
    </row>
    <row r="430" spans="1:3">
      <c r="A430" s="14" t="s">
        <v>3843</v>
      </c>
      <c r="B430" s="14" t="s">
        <v>3845</v>
      </c>
      <c r="C430" s="45" t="e">
        <f>SUM(C416:C429)</f>
        <v>#DIV/0!</v>
      </c>
    </row>
    <row r="431" spans="1:3" ht="15.75">
      <c r="A431" s="14"/>
      <c r="B431" s="19"/>
    </row>
    <row r="433" spans="1:3" ht="15.75">
      <c r="A433" s="18" t="s">
        <v>3846</v>
      </c>
      <c r="B433" s="18"/>
      <c r="C433" s="18"/>
    </row>
    <row r="435" spans="1:3">
      <c r="A435" s="17"/>
      <c r="B435" s="17"/>
      <c r="C435" s="17"/>
    </row>
    <row r="436" spans="1:3">
      <c r="A436" s="14" t="s">
        <v>4071</v>
      </c>
      <c r="B436" s="14" t="s">
        <v>1269</v>
      </c>
      <c r="C436" s="46" t="e">
        <f>(+C396/(C$392*1000))*100</f>
        <v>#DIV/0!</v>
      </c>
    </row>
    <row r="437" spans="1:3">
      <c r="A437" s="14"/>
      <c r="B437" s="14"/>
      <c r="C437" s="46"/>
    </row>
    <row r="438" spans="1:3">
      <c r="A438" s="14" t="s">
        <v>4072</v>
      </c>
      <c r="B438" s="14" t="s">
        <v>1269</v>
      </c>
      <c r="C438" s="46" t="e">
        <f>(+C398/(C$392*1000))*100</f>
        <v>#REF!</v>
      </c>
    </row>
    <row r="439" spans="1:3">
      <c r="A439" s="14"/>
      <c r="B439" s="14"/>
      <c r="C439" s="46"/>
    </row>
    <row r="440" spans="1:3">
      <c r="A440" s="14" t="s">
        <v>1870</v>
      </c>
      <c r="B440" s="14" t="s">
        <v>1269</v>
      </c>
      <c r="C440" s="46" t="e">
        <f>(+C400/(C$392*1000))*100</f>
        <v>#REF!</v>
      </c>
    </row>
    <row r="441" spans="1:3">
      <c r="A441" s="14"/>
      <c r="B441" s="14"/>
      <c r="C441" s="46"/>
    </row>
    <row r="442" spans="1:3">
      <c r="A442" s="14" t="s">
        <v>4073</v>
      </c>
      <c r="B442" s="14" t="s">
        <v>1269</v>
      </c>
      <c r="C442" s="46" t="e">
        <f>(+C402/(C$392*1000))*100</f>
        <v>#REF!</v>
      </c>
    </row>
    <row r="443" spans="1:3">
      <c r="A443" s="14"/>
      <c r="B443" s="14"/>
      <c r="C443" s="46"/>
    </row>
    <row r="444" spans="1:3">
      <c r="A444" s="14" t="s">
        <v>4074</v>
      </c>
      <c r="B444" s="14" t="s">
        <v>1269</v>
      </c>
      <c r="C444" s="46" t="e">
        <f>(+C404/(C$392*1000))*100</f>
        <v>#REF!</v>
      </c>
    </row>
    <row r="445" spans="1:3">
      <c r="A445" s="14"/>
      <c r="B445" s="14"/>
      <c r="C445" s="46"/>
    </row>
    <row r="446" spans="1:3">
      <c r="A446" s="14" t="s">
        <v>3840</v>
      </c>
      <c r="B446" s="14" t="s">
        <v>1269</v>
      </c>
      <c r="C446" s="46" t="e">
        <f>(+C406/(C$392*1000))*100</f>
        <v>#REF!</v>
      </c>
    </row>
    <row r="447" spans="1:3">
      <c r="A447" s="14"/>
      <c r="B447" s="14"/>
      <c r="C447" s="46"/>
    </row>
    <row r="448" spans="1:3">
      <c r="A448" s="14" t="s">
        <v>3841</v>
      </c>
      <c r="B448" s="14" t="s">
        <v>1269</v>
      </c>
      <c r="C448" s="46" t="e">
        <f>(+C408/(C$392*1000))*100</f>
        <v>#REF!</v>
      </c>
    </row>
    <row r="449" spans="1:3">
      <c r="A449" s="14"/>
      <c r="B449" s="14"/>
      <c r="C449" s="46"/>
    </row>
    <row r="450" spans="1:3">
      <c r="A450" s="14" t="s">
        <v>3843</v>
      </c>
      <c r="B450" s="14" t="s">
        <v>3847</v>
      </c>
      <c r="C450" s="46" t="e">
        <f>SUM(C436:C449)</f>
        <v>#DIV/0!</v>
      </c>
    </row>
    <row r="451" spans="1:3" ht="15.75">
      <c r="A451" s="16"/>
      <c r="B451" s="19"/>
    </row>
    <row r="453" spans="1:3">
      <c r="A453" s="9" t="s">
        <v>3848</v>
      </c>
    </row>
    <row r="457" spans="1:3" ht="15.75">
      <c r="A457" s="19" t="s">
        <v>3849</v>
      </c>
    </row>
    <row r="459" spans="1:3" ht="15.75">
      <c r="A459" s="14"/>
      <c r="B459" s="29" t="s">
        <v>1262</v>
      </c>
    </row>
    <row r="460" spans="1:3" ht="15.75">
      <c r="A460" s="14"/>
      <c r="B460" s="29" t="s">
        <v>1263</v>
      </c>
      <c r="C460" s="29" t="str">
        <f>$C$16</f>
        <v>December 31, 2013</v>
      </c>
    </row>
    <row r="461" spans="1:3" ht="15.75">
      <c r="A461" s="47" t="s">
        <v>4071</v>
      </c>
      <c r="B461" s="14"/>
      <c r="C461" s="22"/>
    </row>
    <row r="462" spans="1:3">
      <c r="A462" s="14" t="s">
        <v>3850</v>
      </c>
      <c r="B462" s="14" t="s">
        <v>3851</v>
      </c>
      <c r="C462" s="22">
        <f>'320323'!E13</f>
        <v>0</v>
      </c>
    </row>
    <row r="463" spans="1:3">
      <c r="A463" s="14" t="s">
        <v>3852</v>
      </c>
      <c r="B463" s="14" t="s">
        <v>3853</v>
      </c>
      <c r="C463" s="22">
        <f>'320323'!E33</f>
        <v>0</v>
      </c>
    </row>
    <row r="464" spans="1:3">
      <c r="A464" s="14" t="s">
        <v>3854</v>
      </c>
      <c r="B464" s="14" t="s">
        <v>3855</v>
      </c>
      <c r="C464" s="22">
        <f>'320323'!E53</f>
        <v>0</v>
      </c>
    </row>
    <row r="465" spans="1:3">
      <c r="A465" s="14" t="s">
        <v>3856</v>
      </c>
      <c r="B465" s="14" t="s">
        <v>3857</v>
      </c>
      <c r="C465" s="22">
        <f>'320323'!K20</f>
        <v>0</v>
      </c>
    </row>
    <row r="466" spans="1:3">
      <c r="A466" s="14" t="s">
        <v>1408</v>
      </c>
      <c r="B466" s="14" t="s">
        <v>3858</v>
      </c>
      <c r="C466" s="22">
        <f>'320323'!K33</f>
        <v>0</v>
      </c>
    </row>
    <row r="467" spans="1:3">
      <c r="A467" s="14" t="s">
        <v>4128</v>
      </c>
      <c r="B467" s="14" t="s">
        <v>1269</v>
      </c>
      <c r="C467" s="22">
        <f>SUM(C462:C466)</f>
        <v>0</v>
      </c>
    </row>
    <row r="468" spans="1:3">
      <c r="A468" s="14" t="s">
        <v>4129</v>
      </c>
      <c r="B468" s="14"/>
      <c r="C468" s="22"/>
    </row>
    <row r="469" spans="1:3">
      <c r="A469" s="14" t="s">
        <v>4130</v>
      </c>
      <c r="B469" s="14" t="s">
        <v>1269</v>
      </c>
      <c r="C469" s="22">
        <f>C467-C468</f>
        <v>0</v>
      </c>
    </row>
    <row r="470" spans="1:3">
      <c r="A470" s="14"/>
      <c r="B470" s="14"/>
      <c r="C470" s="22"/>
    </row>
    <row r="471" spans="1:3" ht="15.75">
      <c r="A471" s="47" t="s">
        <v>4072</v>
      </c>
      <c r="B471" s="14"/>
      <c r="C471" s="22"/>
    </row>
    <row r="472" spans="1:3">
      <c r="A472" s="14" t="s">
        <v>4131</v>
      </c>
      <c r="B472" s="14" t="s">
        <v>4132</v>
      </c>
      <c r="C472" s="22" t="e">
        <f>#REF!</f>
        <v>#REF!</v>
      </c>
    </row>
    <row r="473" spans="1:3">
      <c r="A473" s="14" t="s">
        <v>4133</v>
      </c>
      <c r="B473" s="14" t="s">
        <v>4134</v>
      </c>
      <c r="C473" s="22">
        <f>'320323'!V12</f>
        <v>0</v>
      </c>
    </row>
    <row r="474" spans="1:3">
      <c r="A474" s="14" t="s">
        <v>4135</v>
      </c>
      <c r="B474" s="14" t="s">
        <v>1269</v>
      </c>
      <c r="C474" s="22" t="e">
        <f>SUM(C472:C473)</f>
        <v>#REF!</v>
      </c>
    </row>
    <row r="475" spans="1:3">
      <c r="A475" s="14"/>
      <c r="B475" s="14"/>
      <c r="C475" s="22"/>
    </row>
    <row r="476" spans="1:3" ht="15.75">
      <c r="A476" s="47" t="s">
        <v>1870</v>
      </c>
      <c r="B476" s="14"/>
      <c r="C476" s="22"/>
    </row>
    <row r="477" spans="1:3">
      <c r="A477" s="14" t="s">
        <v>4136</v>
      </c>
      <c r="B477" s="14" t="s">
        <v>407</v>
      </c>
      <c r="C477" s="22">
        <f>'320323'!V24</f>
        <v>0</v>
      </c>
    </row>
    <row r="478" spans="1:3">
      <c r="A478" s="14" t="s">
        <v>1193</v>
      </c>
      <c r="B478" s="14" t="s">
        <v>1269</v>
      </c>
      <c r="C478" s="22">
        <f>C467</f>
        <v>0</v>
      </c>
    </row>
    <row r="479" spans="1:3">
      <c r="A479" s="14" t="s">
        <v>1194</v>
      </c>
      <c r="B479" s="14" t="s">
        <v>1269</v>
      </c>
      <c r="C479" s="22" t="e">
        <f>C474</f>
        <v>#REF!</v>
      </c>
    </row>
    <row r="480" spans="1:3">
      <c r="A480" s="14" t="s">
        <v>1195</v>
      </c>
      <c r="B480" s="14" t="s">
        <v>1269</v>
      </c>
      <c r="C480" s="22" t="e">
        <f>C159</f>
        <v>#REF!</v>
      </c>
    </row>
    <row r="481" spans="1:3">
      <c r="A481" s="14" t="s">
        <v>1196</v>
      </c>
      <c r="B481" s="14" t="s">
        <v>1269</v>
      </c>
      <c r="C481" s="22" t="e">
        <f>C160</f>
        <v>#REF!</v>
      </c>
    </row>
    <row r="482" spans="1:3">
      <c r="A482" s="14" t="s">
        <v>1197</v>
      </c>
      <c r="B482" s="14" t="s">
        <v>1269</v>
      </c>
      <c r="C482" s="22" t="e">
        <f>C477-SUM(C478:C480)+C481</f>
        <v>#REF!</v>
      </c>
    </row>
    <row r="484" spans="1:3" ht="15.75">
      <c r="A484" s="47" t="s">
        <v>1198</v>
      </c>
      <c r="B484" s="14"/>
      <c r="C484" s="22"/>
    </row>
    <row r="485" spans="1:3">
      <c r="A485" s="14" t="s">
        <v>1199</v>
      </c>
      <c r="B485" s="14" t="s">
        <v>1269</v>
      </c>
      <c r="C485" s="22" t="e">
        <f>C152</f>
        <v>#REF!</v>
      </c>
    </row>
    <row r="486" spans="1:3">
      <c r="A486" s="14" t="s">
        <v>641</v>
      </c>
      <c r="B486" s="14" t="s">
        <v>1269</v>
      </c>
      <c r="C486" s="22" t="e">
        <f>C153</f>
        <v>#REF!</v>
      </c>
    </row>
    <row r="487" spans="1:3">
      <c r="A487" s="14" t="s">
        <v>642</v>
      </c>
      <c r="B487" s="14" t="s">
        <v>1269</v>
      </c>
      <c r="C487" s="22" t="e">
        <f>C154</f>
        <v>#REF!</v>
      </c>
    </row>
    <row r="488" spans="1:3">
      <c r="A488" s="14" t="s">
        <v>643</v>
      </c>
      <c r="B488" s="14" t="s">
        <v>1269</v>
      </c>
      <c r="C488" s="22" t="e">
        <f>C155</f>
        <v>#REF!</v>
      </c>
    </row>
    <row r="489" spans="1:3">
      <c r="A489" s="14" t="s">
        <v>644</v>
      </c>
      <c r="B489" s="14" t="s">
        <v>1269</v>
      </c>
      <c r="C489" s="22" t="e">
        <f>C156</f>
        <v>#REF!</v>
      </c>
    </row>
    <row r="490" spans="1:3">
      <c r="A490" s="14" t="s">
        <v>645</v>
      </c>
      <c r="B490" s="14"/>
      <c r="C490" s="22" t="e">
        <f>SUM(C485:C489)</f>
        <v>#REF!</v>
      </c>
    </row>
    <row r="492" spans="1:3" ht="15.75">
      <c r="A492" s="47" t="s">
        <v>646</v>
      </c>
    </row>
    <row r="493" spans="1:3">
      <c r="A493" s="14" t="s">
        <v>647</v>
      </c>
      <c r="B493" s="14"/>
      <c r="C493" s="22">
        <f>C467</f>
        <v>0</v>
      </c>
    </row>
    <row r="494" spans="1:3">
      <c r="A494" s="14" t="s">
        <v>648</v>
      </c>
      <c r="B494" s="14"/>
      <c r="C494" s="22">
        <f>C341</f>
        <v>0</v>
      </c>
    </row>
    <row r="495" spans="1:3">
      <c r="A495" s="14" t="s">
        <v>649</v>
      </c>
      <c r="B495" s="14"/>
      <c r="C495" s="48" t="str">
        <f>IF(ISERR(C493/C494/1000)," ",C493/C494/1000)</f>
        <v xml:space="preserve"> </v>
      </c>
    </row>
    <row r="496" spans="1:3">
      <c r="A496" s="14" t="s">
        <v>4418</v>
      </c>
      <c r="B496" s="14"/>
      <c r="C496" s="22">
        <f>C340</f>
        <v>0</v>
      </c>
    </row>
    <row r="497" spans="1:5">
      <c r="A497" s="14" t="s">
        <v>4419</v>
      </c>
      <c r="B497" s="14"/>
      <c r="C497" s="22">
        <f>C495*C496*1000</f>
        <v>0</v>
      </c>
    </row>
    <row r="500" spans="1:5" ht="18">
      <c r="A500" s="24" t="s">
        <v>4420</v>
      </c>
      <c r="B500" s="17"/>
      <c r="C500" s="17"/>
      <c r="D500" s="14"/>
      <c r="E500" s="17"/>
    </row>
    <row r="501" spans="1:5" ht="18">
      <c r="A501" s="24"/>
      <c r="B501" s="17"/>
      <c r="C501" s="17"/>
      <c r="D501" s="17"/>
      <c r="E501" s="17"/>
    </row>
    <row r="502" spans="1:5" ht="18">
      <c r="A502" s="24"/>
      <c r="B502" s="17"/>
      <c r="C502" s="17"/>
      <c r="D502" s="17"/>
      <c r="E502" s="17"/>
    </row>
    <row r="504" spans="1:5" ht="15.75">
      <c r="A504" s="14"/>
      <c r="B504" s="14"/>
      <c r="C504" s="19"/>
      <c r="D504" s="19"/>
    </row>
    <row r="505" spans="1:5" ht="15.75">
      <c r="A505" s="14"/>
      <c r="B505" s="29" t="s">
        <v>1262</v>
      </c>
      <c r="C505" s="14"/>
      <c r="D505" s="19"/>
      <c r="E505" s="19"/>
    </row>
    <row r="506" spans="1:5" ht="15.75">
      <c r="A506" s="14"/>
      <c r="B506" s="29" t="s">
        <v>1263</v>
      </c>
      <c r="C506" s="29" t="str">
        <f>$C$16</f>
        <v>December 31, 2013</v>
      </c>
      <c r="D506" s="14"/>
      <c r="E506" s="19"/>
    </row>
    <row r="507" spans="1:5" ht="15.75">
      <c r="A507" s="14"/>
      <c r="B507" s="29"/>
      <c r="C507" s="19"/>
      <c r="D507" s="14"/>
      <c r="E507" s="19"/>
    </row>
    <row r="508" spans="1:5" ht="15.75">
      <c r="A508" s="18" t="s">
        <v>4421</v>
      </c>
      <c r="B508" s="18"/>
      <c r="C508" s="18"/>
      <c r="D508" s="18"/>
      <c r="E508" s="18"/>
    </row>
    <row r="509" spans="1:5" ht="15.75">
      <c r="A509" s="18"/>
      <c r="B509" s="18"/>
      <c r="C509" s="19"/>
      <c r="D509" s="19"/>
      <c r="E509" s="18"/>
    </row>
    <row r="510" spans="1:5">
      <c r="A510" s="14" t="s">
        <v>4422</v>
      </c>
      <c r="B510" s="14" t="s">
        <v>4423</v>
      </c>
      <c r="C510" s="14">
        <f>'204207'!I30</f>
        <v>0</v>
      </c>
      <c r="D510" s="25"/>
      <c r="E510" s="25"/>
    </row>
    <row r="511" spans="1:5">
      <c r="A511" s="9" t="s">
        <v>4424</v>
      </c>
    </row>
    <row r="512" spans="1:5">
      <c r="A512" s="9" t="s">
        <v>4610</v>
      </c>
      <c r="B512" s="9" t="s">
        <v>4425</v>
      </c>
      <c r="C512" s="9">
        <f>'204207'!I40</f>
        <v>0</v>
      </c>
    </row>
    <row r="513" spans="1:3">
      <c r="A513" s="9" t="s">
        <v>4612</v>
      </c>
      <c r="B513" s="9" t="s">
        <v>4426</v>
      </c>
      <c r="C513" s="9">
        <f>'204207'!I48</f>
        <v>0</v>
      </c>
    </row>
    <row r="514" spans="1:3">
      <c r="A514" s="9" t="s">
        <v>4427</v>
      </c>
      <c r="B514" s="9" t="s">
        <v>4428</v>
      </c>
      <c r="C514" s="9">
        <f>'204207'!I57</f>
        <v>0</v>
      </c>
    </row>
    <row r="515" spans="1:3">
      <c r="A515" s="9" t="s">
        <v>1971</v>
      </c>
      <c r="B515" s="9" t="s">
        <v>4429</v>
      </c>
      <c r="C515" s="9">
        <f>'204207'!I77</f>
        <v>0</v>
      </c>
    </row>
    <row r="516" spans="1:3">
      <c r="A516" s="9" t="s">
        <v>1776</v>
      </c>
      <c r="B516" s="9" t="s">
        <v>3255</v>
      </c>
      <c r="C516" s="9">
        <f>'204207'!I89</f>
        <v>0</v>
      </c>
    </row>
    <row r="517" spans="1:3">
      <c r="A517" s="9" t="s">
        <v>1777</v>
      </c>
      <c r="B517" s="9" t="s">
        <v>3256</v>
      </c>
      <c r="C517" s="9">
        <f>'204207'!I105</f>
        <v>0</v>
      </c>
    </row>
    <row r="518" spans="1:3">
      <c r="A518" s="9" t="s">
        <v>1778</v>
      </c>
      <c r="B518" s="9" t="s">
        <v>3257</v>
      </c>
      <c r="C518" s="9">
        <f>'204207'!I119</f>
        <v>0</v>
      </c>
    </row>
    <row r="519" spans="1:3">
      <c r="A519" s="9" t="s">
        <v>3258</v>
      </c>
      <c r="B519" s="9" t="s">
        <v>3259</v>
      </c>
      <c r="C519" s="9" t="e">
        <f>#REF!</f>
        <v>#REF!</v>
      </c>
    </row>
    <row r="520" spans="1:3">
      <c r="A520" s="9" t="s">
        <v>3260</v>
      </c>
      <c r="B520" s="9" t="s">
        <v>3261</v>
      </c>
      <c r="C520" s="9" t="e">
        <f>#REF!</f>
        <v>#REF!</v>
      </c>
    </row>
    <row r="521" spans="1:3">
      <c r="A521" s="9" t="s">
        <v>3262</v>
      </c>
      <c r="B521" s="9" t="s">
        <v>3263</v>
      </c>
      <c r="C521" s="9">
        <f>'202203'!H21+SUM('202203'!H25:H27)</f>
        <v>0</v>
      </c>
    </row>
    <row r="523" spans="1:3" ht="15.75">
      <c r="A523" s="19" t="s">
        <v>544</v>
      </c>
      <c r="B523" s="14" t="s">
        <v>545</v>
      </c>
      <c r="C523" s="9" t="e">
        <f>SUM(C510:D521)</f>
        <v>#REF!</v>
      </c>
    </row>
    <row r="524" spans="1:3">
      <c r="B524" s="9" t="s">
        <v>546</v>
      </c>
    </row>
    <row r="525" spans="1:3">
      <c r="A525" s="9" t="s">
        <v>2979</v>
      </c>
      <c r="B525" s="9" t="s">
        <v>547</v>
      </c>
      <c r="C525" s="9" t="e">
        <f>#REF!</f>
        <v>#REF!</v>
      </c>
    </row>
    <row r="526" spans="1:3">
      <c r="A526" s="9" t="s">
        <v>2980</v>
      </c>
      <c r="B526" s="9" t="s">
        <v>548</v>
      </c>
      <c r="C526" s="9" t="e">
        <f>#REF!</f>
        <v>#REF!</v>
      </c>
    </row>
    <row r="527" spans="1:3">
      <c r="A527" s="9" t="s">
        <v>3721</v>
      </c>
      <c r="B527" s="9" t="s">
        <v>549</v>
      </c>
      <c r="C527" s="9" t="e">
        <f>#REF!</f>
        <v>#REF!</v>
      </c>
    </row>
    <row r="528" spans="1:3">
      <c r="A528" s="9" t="s">
        <v>2981</v>
      </c>
      <c r="B528" s="9" t="s">
        <v>550</v>
      </c>
      <c r="C528" s="9" t="e">
        <f>#REF!</f>
        <v>#REF!</v>
      </c>
    </row>
    <row r="530" spans="1:5" ht="15.75">
      <c r="A530" s="19" t="s">
        <v>551</v>
      </c>
      <c r="B530" s="14" t="s">
        <v>552</v>
      </c>
      <c r="C530" s="9" t="e">
        <f>SUM(C523:C528)</f>
        <v>#REF!</v>
      </c>
    </row>
    <row r="531" spans="1:5" ht="15.75">
      <c r="A531" s="19"/>
      <c r="B531" s="9" t="s">
        <v>546</v>
      </c>
    </row>
    <row r="532" spans="1:5">
      <c r="A532" s="9" t="s">
        <v>553</v>
      </c>
      <c r="B532" s="9" t="s">
        <v>554</v>
      </c>
      <c r="C532" s="9" t="e">
        <f>#REF!+'202203'!H28</f>
        <v>#REF!</v>
      </c>
    </row>
    <row r="534" spans="1:5" ht="15.75">
      <c r="A534" s="19" t="s">
        <v>555</v>
      </c>
      <c r="B534" s="14" t="s">
        <v>1269</v>
      </c>
      <c r="C534" s="25" t="e">
        <f>C530-C532</f>
        <v>#REF!</v>
      </c>
      <c r="D534" s="25"/>
    </row>
    <row r="535" spans="1:5" ht="15.75">
      <c r="A535" s="14"/>
      <c r="B535" s="19"/>
      <c r="C535" s="19"/>
    </row>
    <row r="536" spans="1:5" ht="15.75">
      <c r="A536" s="18" t="s">
        <v>556</v>
      </c>
      <c r="B536" s="18"/>
      <c r="C536" s="18"/>
      <c r="D536" s="18"/>
      <c r="E536" s="18"/>
    </row>
    <row r="538" spans="1:5">
      <c r="A538" s="14" t="s">
        <v>557</v>
      </c>
      <c r="B538" s="23" t="s">
        <v>1269</v>
      </c>
      <c r="C538" s="46" t="e">
        <f>C568/C570</f>
        <v>#REF!</v>
      </c>
      <c r="D538" s="14"/>
      <c r="E538" s="46"/>
    </row>
    <row r="539" spans="1:5">
      <c r="A539" s="14"/>
      <c r="B539" s="23"/>
    </row>
    <row r="540" spans="1:5">
      <c r="A540" s="14" t="s">
        <v>2153</v>
      </c>
      <c r="B540" s="23" t="s">
        <v>1269</v>
      </c>
      <c r="C540" s="25" t="e">
        <f>C572</f>
        <v>#REF!</v>
      </c>
      <c r="D540" s="14"/>
      <c r="E540" s="25"/>
    </row>
    <row r="541" spans="1:5">
      <c r="A541" s="14"/>
      <c r="B541" s="23"/>
    </row>
    <row r="542" spans="1:5">
      <c r="A542" s="21" t="s">
        <v>558</v>
      </c>
      <c r="B542" s="23"/>
    </row>
    <row r="543" spans="1:5">
      <c r="A543" s="14" t="s">
        <v>559</v>
      </c>
      <c r="B543" s="23" t="s">
        <v>1269</v>
      </c>
      <c r="C543" s="49" t="e">
        <f>C574/C572</f>
        <v>#REF!</v>
      </c>
      <c r="D543" s="14"/>
      <c r="E543" s="49"/>
    </row>
    <row r="544" spans="1:5">
      <c r="A544" s="14" t="s">
        <v>560</v>
      </c>
      <c r="B544" s="23" t="s">
        <v>1269</v>
      </c>
      <c r="C544" s="49" t="e">
        <f>C576/C572</f>
        <v>#REF!</v>
      </c>
      <c r="D544" s="14"/>
      <c r="E544" s="49"/>
    </row>
    <row r="545" spans="1:5">
      <c r="A545" s="14" t="s">
        <v>561</v>
      </c>
      <c r="B545" s="23" t="s">
        <v>1269</v>
      </c>
      <c r="C545" s="49" t="e">
        <f>C578/C572</f>
        <v>#REF!</v>
      </c>
      <c r="D545" s="14"/>
      <c r="E545" s="49"/>
    </row>
    <row r="546" spans="1:5">
      <c r="A546" s="14" t="s">
        <v>185</v>
      </c>
      <c r="B546" s="23" t="s">
        <v>1269</v>
      </c>
      <c r="C546" s="49" t="e">
        <f>C580/C572</f>
        <v>#REF!</v>
      </c>
      <c r="D546" s="14"/>
      <c r="E546" s="49"/>
    </row>
    <row r="547" spans="1:5">
      <c r="A547" s="14"/>
      <c r="B547" s="23"/>
      <c r="C547" s="50"/>
      <c r="D547" s="14"/>
      <c r="E547" s="50"/>
    </row>
    <row r="548" spans="1:5">
      <c r="A548" s="14" t="s">
        <v>1806</v>
      </c>
      <c r="B548" s="23" t="s">
        <v>1269</v>
      </c>
      <c r="C548" s="46" t="e">
        <f>C582/C584</f>
        <v>#REF!</v>
      </c>
      <c r="D548" s="14"/>
      <c r="E548" s="46"/>
    </row>
    <row r="549" spans="1:5">
      <c r="A549" s="14"/>
      <c r="B549" s="23"/>
    </row>
    <row r="550" spans="1:5">
      <c r="A550" s="14" t="s">
        <v>1807</v>
      </c>
      <c r="B550" s="23" t="s">
        <v>1269</v>
      </c>
      <c r="C550" s="49" t="e">
        <f>C586/C588</f>
        <v>#REF!</v>
      </c>
      <c r="D550" s="14"/>
      <c r="E550" s="49"/>
    </row>
    <row r="551" spans="1:5">
      <c r="A551" s="14"/>
      <c r="B551" s="23"/>
      <c r="C551" s="49"/>
      <c r="D551" s="14"/>
      <c r="E551" s="49"/>
    </row>
    <row r="552" spans="1:5">
      <c r="A552" s="14" t="s">
        <v>1808</v>
      </c>
      <c r="B552" s="23" t="s">
        <v>1269</v>
      </c>
      <c r="C552" s="49" t="e">
        <f>C588/C578</f>
        <v>#REF!</v>
      </c>
      <c r="D552" s="14"/>
      <c r="E552" s="49"/>
    </row>
    <row r="553" spans="1:5">
      <c r="A553" s="14"/>
      <c r="B553" s="23"/>
    </row>
    <row r="554" spans="1:5">
      <c r="A554" s="14" t="s">
        <v>1809</v>
      </c>
      <c r="B554" s="23"/>
    </row>
    <row r="555" spans="1:5">
      <c r="A555" s="14" t="s">
        <v>1810</v>
      </c>
      <c r="B555" s="23" t="s">
        <v>1269</v>
      </c>
      <c r="C555" s="49" t="e">
        <f>C590/C592</f>
        <v>#REF!</v>
      </c>
      <c r="D555" s="14"/>
      <c r="E555" s="49"/>
    </row>
    <row r="556" spans="1:5">
      <c r="A556" s="14"/>
      <c r="B556" s="23"/>
      <c r="C556" s="49"/>
      <c r="D556" s="14"/>
      <c r="E556" s="49"/>
    </row>
    <row r="557" spans="1:5">
      <c r="A557" s="14" t="s">
        <v>1811</v>
      </c>
      <c r="B557" s="23" t="s">
        <v>1269</v>
      </c>
      <c r="C557" s="43" t="e">
        <f>C588/C594</f>
        <v>#REF!</v>
      </c>
      <c r="D557" s="14"/>
      <c r="E557" s="43"/>
    </row>
    <row r="558" spans="1:5">
      <c r="A558" s="14"/>
      <c r="B558" s="23"/>
      <c r="C558" s="43"/>
      <c r="D558" s="14"/>
      <c r="E558" s="43"/>
    </row>
    <row r="559" spans="1:5">
      <c r="A559" s="14" t="s">
        <v>1812</v>
      </c>
      <c r="B559" s="23" t="s">
        <v>1269</v>
      </c>
      <c r="C559" s="43" t="e">
        <f>C578/C594</f>
        <v>#REF!</v>
      </c>
      <c r="D559" s="14"/>
      <c r="E559" s="43"/>
    </row>
    <row r="560" spans="1:5">
      <c r="A560" s="14"/>
      <c r="B560" s="23"/>
      <c r="C560" s="43"/>
      <c r="D560" s="14"/>
      <c r="E560" s="43"/>
    </row>
    <row r="561" spans="1:5">
      <c r="A561" s="14" t="s">
        <v>3207</v>
      </c>
      <c r="B561" s="23" t="s">
        <v>1269</v>
      </c>
      <c r="C561" s="43" t="e">
        <f>C586/C594</f>
        <v>#REF!</v>
      </c>
      <c r="D561" s="14"/>
      <c r="E561" s="43"/>
    </row>
    <row r="562" spans="1:5">
      <c r="A562" s="14"/>
      <c r="B562" s="23"/>
      <c r="C562" s="43"/>
      <c r="D562" s="14"/>
      <c r="E562" s="43"/>
    </row>
    <row r="563" spans="1:5">
      <c r="A563" s="14" t="s">
        <v>3208</v>
      </c>
      <c r="B563" s="23" t="s">
        <v>1269</v>
      </c>
      <c r="C563" s="49" t="e">
        <f>C596/C572</f>
        <v>#REF!</v>
      </c>
      <c r="D563" s="14"/>
      <c r="E563" s="49"/>
    </row>
    <row r="566" spans="1:5" ht="15.75">
      <c r="A566" s="14"/>
      <c r="B566" s="29" t="s">
        <v>3209</v>
      </c>
    </row>
    <row r="567" spans="1:5" ht="15.75">
      <c r="A567" s="14"/>
      <c r="B567" s="29" t="s">
        <v>3210</v>
      </c>
      <c r="C567" s="29" t="str">
        <f>$C$16</f>
        <v>December 31, 2013</v>
      </c>
    </row>
    <row r="568" spans="1:5">
      <c r="A568" s="9" t="s">
        <v>3211</v>
      </c>
      <c r="B568" s="9" t="s">
        <v>3212</v>
      </c>
      <c r="C568" s="9" t="e">
        <f>C60</f>
        <v>#REF!</v>
      </c>
    </row>
    <row r="570" spans="1:5">
      <c r="A570" s="9" t="s">
        <v>3213</v>
      </c>
      <c r="B570" s="9" t="s">
        <v>3214</v>
      </c>
      <c r="C570" s="9" t="e">
        <f>C121</f>
        <v>#REF!</v>
      </c>
    </row>
    <row r="572" spans="1:5">
      <c r="A572" s="9" t="s">
        <v>2153</v>
      </c>
      <c r="B572" s="9" t="s">
        <v>1269</v>
      </c>
      <c r="C572" s="9" t="e">
        <f>SUM(C574:C580)</f>
        <v>#REF!</v>
      </c>
    </row>
    <row r="574" spans="1:5">
      <c r="A574" s="9" t="s">
        <v>2194</v>
      </c>
      <c r="B574" s="9" t="s">
        <v>3215</v>
      </c>
      <c r="C574" s="9" t="e">
        <f>C106</f>
        <v>#REF!</v>
      </c>
    </row>
    <row r="576" spans="1:5">
      <c r="A576" s="9" t="s">
        <v>2151</v>
      </c>
      <c r="B576" s="9" t="s">
        <v>3216</v>
      </c>
      <c r="C576" s="9" t="e">
        <f>C87</f>
        <v>#REF!</v>
      </c>
    </row>
    <row r="578" spans="1:3">
      <c r="A578" s="9" t="s">
        <v>3217</v>
      </c>
      <c r="B578" s="9" t="s">
        <v>3218</v>
      </c>
      <c r="C578" s="9" t="e">
        <f>C97-C87</f>
        <v>#REF!</v>
      </c>
    </row>
    <row r="579" spans="1:3">
      <c r="A579" s="9" t="s">
        <v>3219</v>
      </c>
    </row>
    <row r="580" spans="1:3">
      <c r="A580" s="9" t="s">
        <v>3220</v>
      </c>
      <c r="B580" s="9" t="s">
        <v>3221</v>
      </c>
      <c r="C580" s="9" t="e">
        <f>C109+C111+C117</f>
        <v>#REF!</v>
      </c>
    </row>
    <row r="582" spans="1:3">
      <c r="A582" s="9" t="s">
        <v>3222</v>
      </c>
      <c r="B582" s="9" t="s">
        <v>3223</v>
      </c>
      <c r="C582" s="9" t="e">
        <f>C607</f>
        <v>#REF!</v>
      </c>
    </row>
    <row r="584" spans="1:3">
      <c r="A584" s="9" t="s">
        <v>3224</v>
      </c>
      <c r="B584" s="9" t="s">
        <v>3225</v>
      </c>
      <c r="C584" s="9" t="e">
        <f>C230</f>
        <v>#REF!</v>
      </c>
    </row>
    <row r="586" spans="1:3">
      <c r="A586" s="9" t="s">
        <v>2424</v>
      </c>
      <c r="B586" s="9" t="s">
        <v>3226</v>
      </c>
      <c r="C586" s="9" t="e">
        <f>C250</f>
        <v>#REF!</v>
      </c>
    </row>
    <row r="588" spans="1:3">
      <c r="A588" s="9" t="s">
        <v>3072</v>
      </c>
      <c r="B588" s="9" t="s">
        <v>3227</v>
      </c>
      <c r="C588" s="9" t="e">
        <f>C231-C249</f>
        <v>#REF!</v>
      </c>
    </row>
    <row r="589" spans="1:3">
      <c r="A589" s="9" t="s">
        <v>3228</v>
      </c>
    </row>
    <row r="590" spans="1:3">
      <c r="A590" s="9" t="s">
        <v>3229</v>
      </c>
      <c r="B590" s="9" t="s">
        <v>862</v>
      </c>
      <c r="C590" s="9" t="e">
        <f>C282</f>
        <v>#REF!</v>
      </c>
    </row>
    <row r="592" spans="1:3">
      <c r="A592" s="9" t="s">
        <v>863</v>
      </c>
      <c r="B592" s="9" t="s">
        <v>864</v>
      </c>
      <c r="C592" s="9" t="e">
        <f>-C285</f>
        <v>#REF!</v>
      </c>
    </row>
    <row r="594" spans="1:5">
      <c r="A594" s="14" t="s">
        <v>865</v>
      </c>
      <c r="B594" s="14" t="s">
        <v>866</v>
      </c>
      <c r="C594" s="22">
        <f>'250251'!G40</f>
        <v>100</v>
      </c>
      <c r="D594" s="14"/>
      <c r="E594" s="44"/>
    </row>
    <row r="596" spans="1:5">
      <c r="A596" s="9" t="s">
        <v>867</v>
      </c>
      <c r="B596" s="9" t="s">
        <v>868</v>
      </c>
      <c r="C596" s="9" t="e">
        <f>C69-C125</f>
        <v>#REF!</v>
      </c>
    </row>
    <row r="598" spans="1:5">
      <c r="A598" s="9" t="s">
        <v>869</v>
      </c>
      <c r="B598" s="9" t="s">
        <v>870</v>
      </c>
      <c r="C598" s="9">
        <f>'320323'!V44</f>
        <v>0</v>
      </c>
    </row>
    <row r="600" spans="1:5">
      <c r="A600" s="21" t="s">
        <v>871</v>
      </c>
    </row>
    <row r="601" spans="1:5">
      <c r="A601" s="9" t="s">
        <v>872</v>
      </c>
      <c r="B601" s="9" t="s">
        <v>873</v>
      </c>
      <c r="C601" s="9" t="e">
        <f>C191</f>
        <v>#REF!</v>
      </c>
    </row>
    <row r="602" spans="1:5">
      <c r="A602" s="9" t="s">
        <v>874</v>
      </c>
      <c r="B602" s="9" t="s">
        <v>875</v>
      </c>
      <c r="C602" s="9" t="e">
        <f>C158</f>
        <v>#REF!</v>
      </c>
    </row>
    <row r="603" spans="1:5">
      <c r="A603" s="9" t="s">
        <v>876</v>
      </c>
      <c r="B603" s="9" t="s">
        <v>877</v>
      </c>
      <c r="C603" s="9" t="e">
        <f>C179</f>
        <v>#REF!</v>
      </c>
    </row>
    <row r="604" spans="1:5">
      <c r="A604" s="9" t="s">
        <v>878</v>
      </c>
      <c r="B604" s="9" t="s">
        <v>879</v>
      </c>
      <c r="C604" s="9" t="e">
        <f>C210</f>
        <v>#REF!</v>
      </c>
    </row>
    <row r="605" spans="1:5">
      <c r="A605" s="9" t="s">
        <v>880</v>
      </c>
      <c r="B605" s="9" t="s">
        <v>881</v>
      </c>
      <c r="C605" s="9" t="e">
        <f>C216</f>
        <v>#REF!</v>
      </c>
    </row>
    <row r="606" spans="1:5">
      <c r="A606" s="9" t="s">
        <v>882</v>
      </c>
      <c r="B606" s="9" t="s">
        <v>883</v>
      </c>
      <c r="C606" s="9" t="e">
        <f>C219</f>
        <v>#REF!</v>
      </c>
    </row>
    <row r="607" spans="1:5">
      <c r="A607" s="9" t="s">
        <v>884</v>
      </c>
      <c r="B607" s="9" t="s">
        <v>1269</v>
      </c>
      <c r="C607" s="9" t="e">
        <f>SUM(C601:C604)-C605-C606</f>
        <v>#REF!</v>
      </c>
    </row>
  </sheetData>
  <phoneticPr fontId="0" type="noConversion"/>
  <pageMargins left="0.5" right="0.5" top="0.5" bottom="0.5" header="0.5" footer="0.5"/>
  <pageSetup scale="61" orientation="portrait" horizontalDpi="300" verticalDpi="300" r:id="rId1"/>
  <headerFooter alignWithMargins="0"/>
  <rowBreaks count="9" manualBreakCount="9">
    <brk id="76" max="16383" man="1"/>
    <brk id="139" max="16383" man="1"/>
    <brk id="192" max="16383" man="1"/>
    <brk id="259" max="16383" man="1"/>
    <brk id="316" max="16383" man="1"/>
    <brk id="381" max="16383" man="1"/>
    <brk id="454" max="16383" man="1"/>
    <brk id="498" max="16383" man="1"/>
    <brk id="564" max="16383" man="1"/>
  </rowBreaks>
</worksheet>
</file>

<file path=xl/worksheets/sheet8.xml><?xml version="1.0" encoding="utf-8"?>
<worksheet xmlns="http://schemas.openxmlformats.org/spreadsheetml/2006/main" xmlns:r="http://schemas.openxmlformats.org/officeDocument/2006/relationships">
  <sheetPr transitionEvaluation="1" codeName="Sheet8">
    <tabColor rgb="FF00B050"/>
    <pageSetUpPr fitToPage="1"/>
  </sheetPr>
  <dimension ref="A1:H67"/>
  <sheetViews>
    <sheetView defaultGridColor="0" view="pageBreakPreview" colorId="22" zoomScale="50" zoomScaleNormal="85" zoomScaleSheetLayoutView="50" workbookViewId="0">
      <selection activeCell="G3" sqref="G3"/>
    </sheetView>
  </sheetViews>
  <sheetFormatPr defaultColWidth="9.6640625" defaultRowHeight="15"/>
  <cols>
    <col min="1" max="1" width="5" style="96" customWidth="1"/>
    <col min="2" max="2" width="44" style="96" customWidth="1"/>
    <col min="3" max="3" width="3.6640625" style="96" customWidth="1"/>
    <col min="4" max="4" width="2.6640625" style="96" customWidth="1"/>
    <col min="5" max="5" width="2.33203125" style="96" customWidth="1"/>
    <col min="6" max="6" width="13.6640625" style="96" customWidth="1"/>
    <col min="7" max="7" width="17.33203125" style="96" customWidth="1"/>
    <col min="8" max="8" width="17.33203125" style="96" bestFit="1" customWidth="1"/>
    <col min="9" max="16384" width="9.6640625" style="96"/>
  </cols>
  <sheetData>
    <row r="1" spans="1:8">
      <c r="A1" s="689"/>
      <c r="B1" s="1753" t="s">
        <v>446</v>
      </c>
      <c r="C1" s="2076" t="s">
        <v>429</v>
      </c>
      <c r="D1" s="690"/>
      <c r="E1" s="690"/>
      <c r="F1" s="1753"/>
      <c r="G1" s="2142" t="s">
        <v>448</v>
      </c>
      <c r="H1" s="2063" t="s">
        <v>449</v>
      </c>
    </row>
    <row r="2" spans="1:8">
      <c r="A2" s="696"/>
      <c r="B2" s="2913" t="str">
        <f>'Data Sheet'!$C$25</f>
        <v xml:space="preserve">KeySpan Gas East Corp./D/B/A National Grid </v>
      </c>
      <c r="C2" s="1785" t="s">
        <v>430</v>
      </c>
      <c r="D2" s="96" t="s">
        <v>91</v>
      </c>
      <c r="F2" s="1757" t="s">
        <v>432</v>
      </c>
      <c r="G2" s="2914" t="s">
        <v>450</v>
      </c>
      <c r="H2" s="1781"/>
    </row>
    <row r="3" spans="1:8" ht="15" customHeight="1">
      <c r="A3" s="1762"/>
      <c r="B3" s="1766"/>
      <c r="C3" s="1784" t="s">
        <v>433</v>
      </c>
      <c r="D3" s="1766" t="s">
        <v>431</v>
      </c>
      <c r="E3" s="1766"/>
      <c r="F3" s="1763" t="s">
        <v>434</v>
      </c>
      <c r="G3" s="1957" t="str">
        <f>'Data Sheet'!$C$40</f>
        <v>September 30, 2014</v>
      </c>
      <c r="H3" s="1765" t="str">
        <f>'Data Sheet'!$C$38</f>
        <v>December 31, 2013</v>
      </c>
    </row>
    <row r="4" spans="1:8" ht="15" customHeight="1">
      <c r="A4" s="2915" t="s">
        <v>329</v>
      </c>
      <c r="B4" s="2916"/>
      <c r="C4" s="2916"/>
      <c r="D4" s="2916"/>
      <c r="E4" s="2916"/>
      <c r="F4" s="2916"/>
      <c r="G4" s="2916"/>
      <c r="H4" s="2917"/>
    </row>
    <row r="5" spans="1:8">
      <c r="A5" s="2918"/>
      <c r="B5" s="2919"/>
      <c r="C5" s="2920"/>
      <c r="D5" s="2920"/>
      <c r="E5" s="2920"/>
      <c r="F5" s="2920"/>
      <c r="G5" s="2920"/>
      <c r="H5" s="2921"/>
    </row>
    <row r="6" spans="1:8" ht="90">
      <c r="A6" s="2918"/>
      <c r="B6" s="2922" t="s">
        <v>3806</v>
      </c>
      <c r="C6" s="2147"/>
      <c r="D6" s="2920"/>
      <c r="E6" s="2919"/>
      <c r="F6" s="3105" t="s">
        <v>3807</v>
      </c>
      <c r="G6" s="3101"/>
      <c r="H6" s="3102"/>
    </row>
    <row r="7" spans="1:8">
      <c r="A7" s="2918"/>
      <c r="B7" s="2147"/>
      <c r="C7" s="2147"/>
      <c r="D7" s="2920"/>
      <c r="E7" s="2919"/>
      <c r="F7" s="2920"/>
      <c r="G7" s="2920"/>
      <c r="H7" s="2921"/>
    </row>
    <row r="8" spans="1:8">
      <c r="A8" s="2923"/>
      <c r="B8" s="2916"/>
      <c r="C8" s="2916"/>
      <c r="D8" s="2916"/>
      <c r="E8" s="2924"/>
      <c r="F8" s="2916"/>
      <c r="G8" s="2916"/>
      <c r="H8" s="2917"/>
    </row>
    <row r="9" spans="1:8">
      <c r="A9" s="2918"/>
      <c r="B9" s="2920"/>
      <c r="C9" s="2920"/>
      <c r="D9" s="2920"/>
      <c r="E9" s="2919"/>
      <c r="F9" s="2920"/>
      <c r="G9" s="2920"/>
      <c r="H9" s="2921"/>
    </row>
    <row r="10" spans="1:8">
      <c r="A10" s="2918"/>
      <c r="B10" s="2920"/>
      <c r="C10" s="2920"/>
      <c r="D10" s="2920"/>
      <c r="E10" s="2919"/>
      <c r="F10" s="2920"/>
      <c r="G10" s="2920"/>
      <c r="H10" s="2921"/>
    </row>
    <row r="11" spans="1:8">
      <c r="A11" s="2918"/>
      <c r="B11" s="2925" t="s">
        <v>3703</v>
      </c>
      <c r="C11" s="2920"/>
      <c r="D11" s="2920"/>
      <c r="E11" s="2919"/>
      <c r="F11" s="2920"/>
      <c r="G11" s="2920"/>
      <c r="H11" s="2921"/>
    </row>
    <row r="12" spans="1:8">
      <c r="A12" s="2918"/>
      <c r="B12" s="2925" t="s">
        <v>98</v>
      </c>
      <c r="C12" s="2920"/>
      <c r="D12" s="2920"/>
      <c r="E12" s="2919"/>
      <c r="F12" s="2920"/>
      <c r="G12" s="2920"/>
      <c r="H12" s="2921"/>
    </row>
    <row r="13" spans="1:8">
      <c r="A13" s="2918"/>
      <c r="B13" s="2925" t="s">
        <v>293</v>
      </c>
      <c r="C13" s="2920"/>
      <c r="D13" s="2920"/>
      <c r="E13" s="2919"/>
      <c r="F13" s="2920"/>
      <c r="G13" s="2920"/>
      <c r="H13" s="2921"/>
    </row>
    <row r="14" spans="1:8">
      <c r="A14" s="2918"/>
      <c r="B14" s="2925" t="s">
        <v>294</v>
      </c>
      <c r="C14" s="2920"/>
      <c r="D14" s="2920"/>
      <c r="E14" s="2919"/>
      <c r="F14" s="2920"/>
      <c r="G14" s="2920"/>
      <c r="H14" s="2921"/>
    </row>
    <row r="15" spans="1:8">
      <c r="A15" s="2918"/>
      <c r="B15" s="2925"/>
      <c r="C15" s="2920"/>
      <c r="D15" s="2920"/>
      <c r="E15" s="2919"/>
      <c r="F15" s="2920"/>
      <c r="G15" s="2920"/>
      <c r="H15" s="2921"/>
    </row>
    <row r="16" spans="1:8">
      <c r="A16" s="2918"/>
      <c r="B16" s="2920"/>
      <c r="C16" s="2920"/>
      <c r="D16" s="2920"/>
      <c r="E16" s="2919"/>
      <c r="F16" s="2920"/>
      <c r="G16" s="2920"/>
      <c r="H16" s="2921"/>
    </row>
    <row r="17" spans="1:8">
      <c r="A17" s="2918"/>
      <c r="B17" s="2920"/>
      <c r="C17" s="2920"/>
      <c r="D17" s="2920"/>
      <c r="E17" s="2919"/>
      <c r="F17" s="2919"/>
      <c r="G17" s="2919"/>
      <c r="H17" s="2926"/>
    </row>
    <row r="18" spans="1:8">
      <c r="A18" s="2918"/>
      <c r="B18" s="2920"/>
      <c r="C18" s="2920"/>
      <c r="D18" s="2920"/>
      <c r="E18" s="2919"/>
      <c r="F18" s="2919"/>
      <c r="G18" s="2919"/>
      <c r="H18" s="2926"/>
    </row>
    <row r="19" spans="1:8">
      <c r="A19" s="2918"/>
      <c r="B19" s="2920"/>
      <c r="C19" s="2920"/>
      <c r="D19" s="2920"/>
      <c r="E19" s="2919"/>
      <c r="F19" s="2919"/>
      <c r="G19" s="2919"/>
      <c r="H19" s="2926"/>
    </row>
    <row r="20" spans="1:8">
      <c r="A20" s="2918"/>
      <c r="B20" s="2920"/>
      <c r="C20" s="2920"/>
      <c r="D20" s="2920"/>
      <c r="E20" s="2919"/>
      <c r="F20" s="2919"/>
      <c r="G20" s="2919"/>
      <c r="H20" s="2926"/>
    </row>
    <row r="21" spans="1:8">
      <c r="A21" s="2918"/>
      <c r="B21" s="2920"/>
      <c r="C21" s="2920"/>
      <c r="D21" s="2920"/>
      <c r="E21" s="2919"/>
      <c r="F21" s="2919"/>
      <c r="G21" s="2919"/>
      <c r="H21" s="2926"/>
    </row>
    <row r="22" spans="1:8">
      <c r="A22" s="2918"/>
      <c r="B22" s="2920"/>
      <c r="C22" s="2920"/>
      <c r="D22" s="2920"/>
      <c r="E22" s="2919"/>
      <c r="F22" s="2919"/>
      <c r="G22" s="2919"/>
      <c r="H22" s="2926"/>
    </row>
    <row r="23" spans="1:8">
      <c r="A23" s="2918"/>
      <c r="B23" s="2920"/>
      <c r="C23" s="2920"/>
      <c r="D23" s="2920"/>
      <c r="E23" s="2919"/>
      <c r="F23" s="2919"/>
      <c r="G23" s="2919"/>
      <c r="H23" s="2926"/>
    </row>
    <row r="24" spans="1:8">
      <c r="A24" s="2918"/>
      <c r="B24" s="2920"/>
      <c r="C24" s="2920"/>
      <c r="D24" s="2920"/>
      <c r="E24" s="2919"/>
      <c r="F24" s="2919"/>
      <c r="G24" s="2919"/>
      <c r="H24" s="2926"/>
    </row>
    <row r="25" spans="1:8">
      <c r="A25" s="2918"/>
      <c r="B25" s="2920"/>
      <c r="C25" s="2920"/>
      <c r="D25" s="2920"/>
      <c r="E25" s="2919"/>
      <c r="F25" s="2919"/>
      <c r="G25" s="2919"/>
      <c r="H25" s="2926"/>
    </row>
    <row r="26" spans="1:8">
      <c r="A26" s="2918"/>
      <c r="B26" s="2920"/>
      <c r="C26" s="2920"/>
      <c r="D26" s="2920"/>
      <c r="E26" s="2919"/>
      <c r="F26" s="2919"/>
      <c r="G26" s="2919"/>
      <c r="H26" s="2926"/>
    </row>
    <row r="27" spans="1:8">
      <c r="A27" s="2918"/>
      <c r="B27" s="2920"/>
      <c r="C27" s="2920"/>
      <c r="D27" s="2920"/>
      <c r="E27" s="2919"/>
      <c r="F27" s="2919"/>
      <c r="G27" s="2919"/>
      <c r="H27" s="2926"/>
    </row>
    <row r="28" spans="1:8">
      <c r="A28" s="2918"/>
      <c r="B28" s="2920"/>
      <c r="C28" s="2920"/>
      <c r="D28" s="2920"/>
      <c r="E28" s="2919"/>
      <c r="F28" s="2919"/>
      <c r="G28" s="2919"/>
      <c r="H28" s="2926"/>
    </row>
    <row r="29" spans="1:8">
      <c r="A29" s="2918"/>
      <c r="B29" s="2920"/>
      <c r="C29" s="2920"/>
      <c r="D29" s="2920"/>
      <c r="E29" s="2919"/>
      <c r="F29" s="2919"/>
      <c r="G29" s="2919"/>
      <c r="H29" s="2926"/>
    </row>
    <row r="30" spans="1:8">
      <c r="A30" s="2918"/>
      <c r="B30" s="2920"/>
      <c r="C30" s="2920"/>
      <c r="D30" s="2920"/>
      <c r="E30" s="2919"/>
      <c r="F30" s="2919"/>
      <c r="G30" s="2919"/>
      <c r="H30" s="2926"/>
    </row>
    <row r="31" spans="1:8">
      <c r="A31" s="2918"/>
      <c r="B31" s="2920"/>
      <c r="C31" s="2920"/>
      <c r="D31" s="2920"/>
      <c r="E31" s="2919"/>
      <c r="F31" s="2919"/>
      <c r="G31" s="2919"/>
      <c r="H31" s="2926"/>
    </row>
    <row r="32" spans="1:8">
      <c r="A32" s="2918"/>
      <c r="B32" s="2919"/>
      <c r="C32" s="2919"/>
      <c r="D32" s="2919"/>
      <c r="E32" s="2919"/>
      <c r="F32" s="2919"/>
      <c r="G32" s="2919"/>
      <c r="H32" s="2926"/>
    </row>
    <row r="33" spans="1:8">
      <c r="A33" s="2918"/>
      <c r="B33" s="2919"/>
      <c r="C33" s="2919"/>
      <c r="D33" s="2919"/>
      <c r="E33" s="2919"/>
      <c r="F33" s="2919"/>
      <c r="G33" s="2919"/>
      <c r="H33" s="2926"/>
    </row>
    <row r="34" spans="1:8">
      <c r="A34" s="2918"/>
      <c r="B34" s="2919"/>
      <c r="C34" s="2919"/>
      <c r="D34" s="2919"/>
      <c r="E34" s="2919"/>
      <c r="F34" s="2919"/>
      <c r="G34" s="2919"/>
      <c r="H34" s="2926"/>
    </row>
    <row r="35" spans="1:8">
      <c r="A35" s="2918"/>
      <c r="B35" s="2919"/>
      <c r="C35" s="2919"/>
      <c r="D35" s="2919"/>
      <c r="E35" s="2919"/>
      <c r="F35" s="2919"/>
      <c r="G35" s="2919"/>
      <c r="H35" s="2926"/>
    </row>
    <row r="36" spans="1:8">
      <c r="A36" s="2918"/>
      <c r="B36" s="2919"/>
      <c r="C36" s="2919"/>
      <c r="D36" s="2919"/>
      <c r="E36" s="2919"/>
      <c r="F36" s="2919"/>
      <c r="G36" s="2919"/>
      <c r="H36" s="2926"/>
    </row>
    <row r="37" spans="1:8">
      <c r="A37" s="2918"/>
      <c r="B37" s="2919"/>
      <c r="C37" s="2919"/>
      <c r="D37" s="2919"/>
      <c r="E37" s="2919"/>
      <c r="F37" s="2919"/>
      <c r="G37" s="2919"/>
      <c r="H37" s="2926"/>
    </row>
    <row r="38" spans="1:8">
      <c r="A38" s="2918"/>
      <c r="B38" s="2919"/>
      <c r="C38" s="2919"/>
      <c r="D38" s="2919"/>
      <c r="E38" s="2919"/>
      <c r="F38" s="2919"/>
      <c r="G38" s="2919"/>
      <c r="H38" s="2926"/>
    </row>
    <row r="39" spans="1:8">
      <c r="A39" s="2918"/>
      <c r="B39" s="2919"/>
      <c r="C39" s="2919"/>
      <c r="D39" s="2919"/>
      <c r="E39" s="2919"/>
      <c r="F39" s="2919"/>
      <c r="G39" s="2919"/>
      <c r="H39" s="2926"/>
    </row>
    <row r="40" spans="1:8">
      <c r="A40" s="2918"/>
      <c r="B40" s="2919"/>
      <c r="C40" s="2919"/>
      <c r="D40" s="2919"/>
      <c r="E40" s="2919"/>
      <c r="F40" s="2919"/>
      <c r="G40" s="2919"/>
      <c r="H40" s="2926"/>
    </row>
    <row r="41" spans="1:8">
      <c r="A41" s="2918"/>
      <c r="B41" s="2919"/>
      <c r="C41" s="2919"/>
      <c r="D41" s="2919"/>
      <c r="E41" s="2919"/>
      <c r="F41" s="2919"/>
      <c r="G41" s="2919"/>
      <c r="H41" s="2926"/>
    </row>
    <row r="42" spans="1:8">
      <c r="A42" s="2918"/>
      <c r="B42" s="2919"/>
      <c r="C42" s="2919"/>
      <c r="D42" s="2919"/>
      <c r="E42" s="2919"/>
      <c r="F42" s="2919"/>
      <c r="G42" s="2919"/>
      <c r="H42" s="2926"/>
    </row>
    <row r="43" spans="1:8">
      <c r="A43" s="2918"/>
      <c r="B43" s="2919"/>
      <c r="C43" s="2920"/>
      <c r="D43" s="2920"/>
      <c r="E43" s="2920"/>
      <c r="F43" s="2920"/>
      <c r="G43" s="2920"/>
      <c r="H43" s="2921"/>
    </row>
    <row r="44" spans="1:8">
      <c r="A44" s="2918"/>
      <c r="B44" s="2919"/>
      <c r="C44" s="2919"/>
      <c r="D44" s="2919"/>
      <c r="E44" s="2919"/>
      <c r="F44" s="2919"/>
      <c r="G44" s="2919"/>
      <c r="H44" s="2926"/>
    </row>
    <row r="45" spans="1:8">
      <c r="A45" s="2918"/>
      <c r="B45" s="2919"/>
      <c r="C45" s="2919"/>
      <c r="D45" s="2919"/>
      <c r="E45" s="2919"/>
      <c r="F45" s="2919"/>
      <c r="G45" s="2919"/>
      <c r="H45" s="2926"/>
    </row>
    <row r="46" spans="1:8">
      <c r="A46" s="2918"/>
      <c r="B46" s="2919"/>
      <c r="C46" s="2919"/>
      <c r="D46" s="2919"/>
      <c r="E46" s="2919"/>
      <c r="F46" s="2919"/>
      <c r="G46" s="2919"/>
      <c r="H46" s="2926"/>
    </row>
    <row r="47" spans="1:8" ht="15.75" thickBot="1">
      <c r="A47" s="2927"/>
      <c r="B47" s="2928"/>
      <c r="C47" s="2929"/>
      <c r="D47" s="2929"/>
      <c r="E47" s="2929"/>
      <c r="F47" s="2929"/>
      <c r="G47" s="2929"/>
      <c r="H47" s="2930"/>
    </row>
    <row r="48" spans="1:8">
      <c r="A48" s="2919"/>
      <c r="B48" s="2919"/>
      <c r="C48" s="2920"/>
      <c r="D48" s="2920"/>
      <c r="E48" s="2920"/>
      <c r="F48" s="2920"/>
      <c r="G48" s="2920"/>
      <c r="H48" s="2920"/>
    </row>
    <row r="49" spans="1:8">
      <c r="A49" s="2931" t="s">
        <v>330</v>
      </c>
      <c r="B49" s="2919"/>
      <c r="C49" s="2920"/>
      <c r="D49" s="2920"/>
      <c r="E49" s="2920"/>
      <c r="F49" s="2920"/>
      <c r="G49" s="2920"/>
      <c r="H49" s="2920"/>
    </row>
    <row r="50" spans="1:8">
      <c r="A50" s="2920" t="s">
        <v>331</v>
      </c>
      <c r="B50" s="2920"/>
      <c r="C50" s="2920"/>
      <c r="D50" s="708"/>
      <c r="E50" s="2920"/>
      <c r="F50" s="2920"/>
      <c r="G50" s="2920"/>
      <c r="H50" s="2920"/>
    </row>
    <row r="51" spans="1:8">
      <c r="A51" s="694"/>
      <c r="B51" s="694"/>
      <c r="C51" s="694"/>
      <c r="D51" s="694"/>
      <c r="E51" s="694"/>
      <c r="F51" s="694"/>
      <c r="G51" s="694"/>
      <c r="H51" s="694"/>
    </row>
    <row r="52" spans="1:8">
      <c r="A52" s="694"/>
      <c r="B52" s="694"/>
      <c r="C52" s="694"/>
      <c r="D52" s="694"/>
      <c r="E52" s="694"/>
      <c r="F52" s="694"/>
      <c r="G52" s="694"/>
      <c r="H52" s="694"/>
    </row>
    <row r="53" spans="1:8">
      <c r="A53" s="694"/>
      <c r="B53" s="694"/>
      <c r="C53" s="694"/>
      <c r="D53" s="694"/>
      <c r="E53" s="694"/>
      <c r="F53" s="694"/>
      <c r="G53" s="694"/>
      <c r="H53" s="694"/>
    </row>
    <row r="54" spans="1:8">
      <c r="A54" s="694"/>
      <c r="B54" s="694"/>
      <c r="C54" s="694"/>
      <c r="D54" s="694"/>
      <c r="E54" s="694"/>
      <c r="F54" s="694"/>
      <c r="G54" s="694"/>
      <c r="H54" s="694"/>
    </row>
    <row r="55" spans="1:8">
      <c r="A55" s="2356"/>
      <c r="B55" s="2356"/>
      <c r="C55" s="2356"/>
      <c r="D55" s="789"/>
      <c r="E55" s="2356"/>
      <c r="F55" s="2356"/>
      <c r="G55" s="2356"/>
      <c r="H55" s="2356"/>
    </row>
    <row r="56" spans="1:8">
      <c r="A56" s="2356"/>
      <c r="B56" s="2356"/>
      <c r="C56" s="2356"/>
      <c r="D56" s="789"/>
      <c r="E56" s="2356"/>
      <c r="F56" s="2356"/>
      <c r="G56" s="2356"/>
      <c r="H56" s="2356"/>
    </row>
    <row r="57" spans="1:8">
      <c r="A57" s="2356"/>
      <c r="B57" s="2356"/>
      <c r="C57" s="2356"/>
      <c r="D57" s="789"/>
      <c r="E57" s="2356"/>
      <c r="F57" s="2356"/>
      <c r="G57" s="2356"/>
      <c r="H57" s="2356"/>
    </row>
    <row r="58" spans="1:8">
      <c r="A58" s="1470"/>
      <c r="B58" s="1470"/>
      <c r="C58" s="1470"/>
      <c r="D58" s="1470"/>
      <c r="E58" s="1470"/>
      <c r="F58" s="1470"/>
      <c r="G58" s="1470"/>
      <c r="H58" s="1470"/>
    </row>
    <row r="59" spans="1:8">
      <c r="A59" s="95"/>
      <c r="B59" s="95"/>
      <c r="C59" s="1470"/>
      <c r="D59" s="1470"/>
      <c r="E59" s="1470"/>
      <c r="F59" s="1470"/>
      <c r="G59" s="1470"/>
      <c r="H59" s="1470"/>
    </row>
    <row r="60" spans="1:8">
      <c r="A60" s="95"/>
      <c r="B60" s="95"/>
      <c r="C60" s="1470"/>
      <c r="D60" s="1470"/>
      <c r="E60" s="1470"/>
      <c r="F60" s="1470"/>
      <c r="G60" s="1470"/>
      <c r="H60" s="1470"/>
    </row>
    <row r="61" spans="1:8">
      <c r="A61" s="95"/>
      <c r="B61" s="95"/>
      <c r="C61" s="1470"/>
      <c r="D61" s="1470"/>
      <c r="E61" s="1470"/>
      <c r="F61" s="1470"/>
      <c r="G61" s="1470"/>
      <c r="H61" s="1470"/>
    </row>
    <row r="62" spans="1:8">
      <c r="A62" s="95"/>
      <c r="B62" s="95"/>
      <c r="C62" s="1470"/>
      <c r="D62" s="1470"/>
      <c r="E62" s="1470"/>
      <c r="F62" s="1470"/>
      <c r="G62" s="1470"/>
      <c r="H62" s="1470"/>
    </row>
    <row r="63" spans="1:8">
      <c r="A63" s="95"/>
      <c r="B63" s="95"/>
      <c r="C63" s="1470"/>
      <c r="D63" s="1470"/>
      <c r="E63" s="1470"/>
      <c r="F63" s="1470"/>
      <c r="G63" s="1470"/>
      <c r="H63" s="1470"/>
    </row>
    <row r="64" spans="1:8">
      <c r="A64" s="95"/>
      <c r="B64" s="95"/>
      <c r="C64" s="1470"/>
      <c r="D64" s="1470"/>
      <c r="E64" s="1470"/>
      <c r="F64" s="1470"/>
      <c r="G64" s="1470"/>
      <c r="H64" s="1470"/>
    </row>
    <row r="65" spans="1:8">
      <c r="A65" s="95"/>
      <c r="B65" s="95"/>
      <c r="C65" s="1470"/>
      <c r="D65" s="1470"/>
      <c r="E65" s="1470"/>
      <c r="F65" s="1470"/>
      <c r="G65" s="1470"/>
      <c r="H65" s="1470"/>
    </row>
    <row r="66" spans="1:8">
      <c r="A66" s="95"/>
      <c r="B66" s="95"/>
      <c r="C66" s="1470"/>
      <c r="D66" s="1470"/>
      <c r="E66" s="1470"/>
      <c r="F66" s="1470"/>
      <c r="G66" s="1470"/>
      <c r="H66" s="1470"/>
    </row>
    <row r="67" spans="1:8">
      <c r="A67" s="95"/>
      <c r="B67" s="95"/>
      <c r="C67" s="1470"/>
      <c r="D67" s="1470"/>
      <c r="E67" s="1470"/>
      <c r="F67" s="1470"/>
      <c r="G67" s="1470"/>
      <c r="H67" s="1470"/>
    </row>
  </sheetData>
  <mergeCells count="1">
    <mergeCell ref="F6:H6"/>
  </mergeCells>
  <phoneticPr fontId="0" type="noConversion"/>
  <printOptions horizontalCentered="1" verticalCentered="1"/>
  <pageMargins left="0.25" right="0.25" top="0.25" bottom="0.25" header="0" footer="0"/>
  <pageSetup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sheetPr transitionEvaluation="1" codeName="Sheet9">
    <tabColor rgb="FF00B050"/>
  </sheetPr>
  <dimension ref="A1:G140"/>
  <sheetViews>
    <sheetView defaultGridColor="0" view="pageBreakPreview" colorId="22" zoomScale="50" zoomScaleNormal="85" zoomScaleSheetLayoutView="50" workbookViewId="0">
      <selection activeCell="M9" sqref="M9"/>
    </sheetView>
  </sheetViews>
  <sheetFormatPr defaultColWidth="9.6640625" defaultRowHeight="15"/>
  <cols>
    <col min="1" max="1" width="4.6640625" style="96" customWidth="1"/>
    <col min="2" max="2" width="43.33203125" style="96" customWidth="1"/>
    <col min="3" max="3" width="3.44140625" style="96" customWidth="1"/>
    <col min="4" max="4" width="22.88671875" style="96" customWidth="1"/>
    <col min="5" max="5" width="17.88671875" style="96" bestFit="1" customWidth="1"/>
    <col min="6" max="16384" width="9.6640625" style="96"/>
  </cols>
  <sheetData>
    <row r="1" spans="1:7">
      <c r="A1" s="1462"/>
      <c r="B1" s="1463" t="s">
        <v>446</v>
      </c>
      <c r="C1" s="1465" t="s">
        <v>429</v>
      </c>
      <c r="D1" s="1463"/>
      <c r="E1" s="2855" t="s">
        <v>448</v>
      </c>
      <c r="F1" s="2856" t="s">
        <v>449</v>
      </c>
      <c r="G1" s="2856"/>
    </row>
    <row r="2" spans="1:7">
      <c r="A2" s="1483"/>
      <c r="B2" s="1264" t="str">
        <f>'Data Sheet'!$C$25</f>
        <v xml:space="preserve">KeySpan Gas East Corp./D/B/A National Grid </v>
      </c>
      <c r="C2" s="1471" t="s">
        <v>334</v>
      </c>
      <c r="D2" s="1469" t="s">
        <v>99</v>
      </c>
      <c r="E2" s="1494" t="s">
        <v>335</v>
      </c>
      <c r="F2" s="2362"/>
      <c r="G2" s="2770"/>
    </row>
    <row r="3" spans="1:7" ht="15" customHeight="1">
      <c r="A3" s="1474"/>
      <c r="B3" s="1476"/>
      <c r="C3" s="1478" t="s">
        <v>336</v>
      </c>
      <c r="D3" s="1475" t="s">
        <v>3808</v>
      </c>
      <c r="E3" s="1957" t="str">
        <f>'Data Sheet'!$C$40</f>
        <v>September 30, 2014</v>
      </c>
      <c r="F3" s="2857" t="str">
        <f>'Data Sheet'!$C$38</f>
        <v>December 31, 2013</v>
      </c>
      <c r="G3" s="2858"/>
    </row>
    <row r="4" spans="1:7" ht="15" customHeight="1">
      <c r="A4" s="2349" t="s">
        <v>337</v>
      </c>
      <c r="B4" s="1489"/>
      <c r="C4" s="1489"/>
      <c r="D4" s="1489"/>
      <c r="E4" s="1489"/>
      <c r="F4" s="1489"/>
      <c r="G4" s="1490"/>
    </row>
    <row r="5" spans="1:7">
      <c r="A5" s="1483"/>
      <c r="B5" s="1470"/>
      <c r="C5" s="1470"/>
      <c r="D5" s="2356"/>
      <c r="E5" s="2356"/>
      <c r="F5" s="2356"/>
      <c r="G5" s="2770"/>
    </row>
    <row r="6" spans="1:7" ht="15" customHeight="1">
      <c r="A6" s="1483"/>
      <c r="B6" s="3106" t="s">
        <v>2264</v>
      </c>
      <c r="C6" s="2356"/>
      <c r="D6" s="3106" t="s">
        <v>3809</v>
      </c>
      <c r="E6" s="3106"/>
      <c r="F6" s="3107"/>
      <c r="G6" s="2770"/>
    </row>
    <row r="7" spans="1:7">
      <c r="A7" s="1483"/>
      <c r="B7" s="3107"/>
      <c r="C7" s="2356"/>
      <c r="D7" s="3106"/>
      <c r="E7" s="3106"/>
      <c r="F7" s="3107"/>
      <c r="G7" s="2770"/>
    </row>
    <row r="8" spans="1:7">
      <c r="A8" s="1483"/>
      <c r="B8" s="3107"/>
      <c r="C8" s="2356"/>
      <c r="D8" s="3106"/>
      <c r="E8" s="3106"/>
      <c r="F8" s="3107"/>
      <c r="G8" s="2770"/>
    </row>
    <row r="9" spans="1:7">
      <c r="A9" s="1483"/>
      <c r="B9" s="3107"/>
      <c r="C9" s="2356"/>
      <c r="D9" s="3106"/>
      <c r="E9" s="3106"/>
      <c r="F9" s="3107"/>
      <c r="G9" s="2770"/>
    </row>
    <row r="10" spans="1:7">
      <c r="A10" s="1483"/>
      <c r="B10" s="3107"/>
      <c r="C10" s="2356"/>
      <c r="D10" s="3107"/>
      <c r="E10" s="3107"/>
      <c r="F10" s="3107"/>
      <c r="G10" s="2770"/>
    </row>
    <row r="11" spans="1:7" ht="15" customHeight="1">
      <c r="A11" s="1483"/>
      <c r="B11" s="3107"/>
      <c r="C11" s="2356"/>
      <c r="D11" s="3108" t="s">
        <v>3810</v>
      </c>
      <c r="E11" s="3108"/>
      <c r="F11" s="3109"/>
      <c r="G11" s="2770"/>
    </row>
    <row r="12" spans="1:7">
      <c r="A12" s="1483"/>
      <c r="B12" s="3107"/>
      <c r="C12" s="95"/>
      <c r="D12" s="3108"/>
      <c r="E12" s="3108"/>
      <c r="F12" s="3109"/>
      <c r="G12" s="2770"/>
    </row>
    <row r="13" spans="1:7">
      <c r="A13" s="1483"/>
      <c r="B13" s="95"/>
      <c r="C13" s="95"/>
      <c r="D13" s="3108"/>
      <c r="E13" s="3108"/>
      <c r="F13" s="3109"/>
      <c r="G13" s="2770"/>
    </row>
    <row r="14" spans="1:7">
      <c r="A14" s="1483"/>
      <c r="B14" s="95"/>
      <c r="C14" s="95"/>
      <c r="D14" s="2859"/>
      <c r="E14" s="2859"/>
      <c r="F14" s="2860"/>
      <c r="G14" s="2770"/>
    </row>
    <row r="15" spans="1:7">
      <c r="A15" s="1483"/>
      <c r="B15" s="95"/>
      <c r="C15" s="95"/>
      <c r="D15" s="2859"/>
      <c r="E15" s="2859"/>
      <c r="F15" s="2859"/>
      <c r="G15" s="2770"/>
    </row>
    <row r="16" spans="1:7">
      <c r="A16" s="2349"/>
      <c r="B16" s="1489"/>
      <c r="C16" s="1489"/>
      <c r="D16" s="1489"/>
      <c r="E16" s="1489"/>
      <c r="F16" s="1489"/>
      <c r="G16" s="1490"/>
    </row>
    <row r="17" spans="1:7">
      <c r="A17" s="2349" t="s">
        <v>338</v>
      </c>
      <c r="B17" s="1489"/>
      <c r="C17" s="1489"/>
      <c r="D17" s="1489"/>
      <c r="E17" s="1489"/>
      <c r="F17" s="1489"/>
      <c r="G17" s="1490"/>
    </row>
    <row r="18" spans="1:7" ht="15" customHeight="1">
      <c r="A18" s="1483"/>
      <c r="B18" s="3110" t="s">
        <v>3797</v>
      </c>
      <c r="C18" s="2861"/>
      <c r="D18" s="3112" t="s">
        <v>3470</v>
      </c>
      <c r="E18" s="3099"/>
      <c r="F18" s="3099"/>
      <c r="G18" s="2862"/>
    </row>
    <row r="19" spans="1:7">
      <c r="A19" s="1483"/>
      <c r="B19" s="3111"/>
      <c r="C19" s="2125"/>
      <c r="D19" s="3101"/>
      <c r="E19" s="3101"/>
      <c r="F19" s="3101"/>
      <c r="G19" s="2760"/>
    </row>
    <row r="20" spans="1:7" ht="15" customHeight="1">
      <c r="A20" s="1483"/>
      <c r="B20" s="3114" t="s">
        <v>3944</v>
      </c>
      <c r="C20" s="2863"/>
      <c r="D20" s="3101"/>
      <c r="E20" s="3101"/>
      <c r="F20" s="3101"/>
      <c r="G20" s="2760"/>
    </row>
    <row r="21" spans="1:7">
      <c r="A21" s="1483"/>
      <c r="B21" s="3114"/>
      <c r="C21" s="2863"/>
      <c r="D21" s="3101"/>
      <c r="E21" s="3101"/>
      <c r="F21" s="3101"/>
      <c r="G21" s="2760"/>
    </row>
    <row r="22" spans="1:7" ht="15" customHeight="1">
      <c r="A22" s="1483"/>
      <c r="B22" s="3114" t="s">
        <v>2265</v>
      </c>
      <c r="C22" s="2125"/>
      <c r="D22" s="3101"/>
      <c r="E22" s="3101"/>
      <c r="F22" s="3101"/>
      <c r="G22" s="2760"/>
    </row>
    <row r="23" spans="1:7">
      <c r="A23" s="1483"/>
      <c r="B23" s="3114"/>
      <c r="C23" s="2863"/>
      <c r="D23" s="3101"/>
      <c r="E23" s="3101"/>
      <c r="F23" s="3101"/>
      <c r="G23" s="2760"/>
    </row>
    <row r="24" spans="1:7">
      <c r="A24" s="1483"/>
      <c r="B24" s="3114"/>
      <c r="C24" s="2864"/>
      <c r="D24" s="3101"/>
      <c r="E24" s="3101"/>
      <c r="F24" s="3101"/>
      <c r="G24" s="2760"/>
    </row>
    <row r="25" spans="1:7" ht="15" customHeight="1">
      <c r="A25" s="1483"/>
      <c r="B25" s="3114" t="s">
        <v>3945</v>
      </c>
      <c r="C25" s="2864"/>
      <c r="D25" s="3101"/>
      <c r="E25" s="3101"/>
      <c r="F25" s="3101"/>
      <c r="G25" s="2760"/>
    </row>
    <row r="26" spans="1:7">
      <c r="A26" s="1483"/>
      <c r="B26" s="3115"/>
      <c r="C26" s="2793"/>
      <c r="D26" s="3101"/>
      <c r="E26" s="3101"/>
      <c r="F26" s="3101"/>
      <c r="G26" s="2760"/>
    </row>
    <row r="27" spans="1:7">
      <c r="A27" s="1474"/>
      <c r="B27" s="3116"/>
      <c r="C27" s="1489"/>
      <c r="D27" s="3113"/>
      <c r="E27" s="3113"/>
      <c r="F27" s="3113"/>
      <c r="G27" s="1490"/>
    </row>
    <row r="28" spans="1:7">
      <c r="A28" s="2368" t="s">
        <v>339</v>
      </c>
      <c r="B28" s="2356"/>
      <c r="C28" s="2356"/>
      <c r="D28" s="2362" t="s">
        <v>623</v>
      </c>
      <c r="E28" s="1495" t="s">
        <v>340</v>
      </c>
      <c r="F28" s="2865" t="s">
        <v>341</v>
      </c>
      <c r="G28" s="2770"/>
    </row>
    <row r="29" spans="1:7">
      <c r="A29" s="2368" t="s">
        <v>342</v>
      </c>
      <c r="B29" s="2356" t="s">
        <v>790</v>
      </c>
      <c r="C29" s="2356"/>
      <c r="D29" s="2362" t="s">
        <v>791</v>
      </c>
      <c r="E29" s="1495" t="s">
        <v>792</v>
      </c>
      <c r="F29" s="2362" t="s">
        <v>793</v>
      </c>
      <c r="G29" s="2770"/>
    </row>
    <row r="30" spans="1:7">
      <c r="A30" s="2382"/>
      <c r="B30" s="1489" t="s">
        <v>2004</v>
      </c>
      <c r="C30" s="1489"/>
      <c r="D30" s="2371" t="s">
        <v>2005</v>
      </c>
      <c r="E30" s="1499" t="s">
        <v>2006</v>
      </c>
      <c r="F30" s="2371" t="s">
        <v>2007</v>
      </c>
      <c r="G30" s="1490"/>
    </row>
    <row r="31" spans="1:7">
      <c r="A31" s="2368" t="s">
        <v>794</v>
      </c>
      <c r="B31" s="2793" t="s">
        <v>3420</v>
      </c>
      <c r="C31" s="2793"/>
      <c r="D31" s="2866"/>
      <c r="E31" s="2867"/>
      <c r="F31" s="2868"/>
      <c r="G31" s="2869"/>
    </row>
    <row r="32" spans="1:7">
      <c r="A32" s="2368" t="s">
        <v>795</v>
      </c>
      <c r="B32" s="2870" t="s">
        <v>2174</v>
      </c>
      <c r="C32" s="2793"/>
      <c r="D32" s="2871"/>
      <c r="E32" s="2872"/>
      <c r="F32" s="2873" t="s">
        <v>2174</v>
      </c>
      <c r="G32" s="2869"/>
    </row>
    <row r="33" spans="1:7">
      <c r="A33" s="2368" t="s">
        <v>796</v>
      </c>
      <c r="B33" s="2793"/>
      <c r="C33" s="2793"/>
      <c r="D33" s="2871"/>
      <c r="E33" s="2867"/>
      <c r="F33" s="2874"/>
      <c r="G33" s="2869"/>
    </row>
    <row r="34" spans="1:7">
      <c r="A34" s="2368" t="s">
        <v>797</v>
      </c>
      <c r="B34" s="2793"/>
      <c r="C34" s="2793"/>
      <c r="D34" s="2866"/>
      <c r="E34" s="2867"/>
      <c r="F34" s="2874"/>
      <c r="G34" s="2869"/>
    </row>
    <row r="35" spans="1:7">
      <c r="A35" s="2368" t="s">
        <v>798</v>
      </c>
      <c r="B35" s="2793"/>
      <c r="C35" s="2793"/>
      <c r="D35" s="2866"/>
      <c r="E35" s="2867"/>
      <c r="F35" s="2874"/>
      <c r="G35" s="2869"/>
    </row>
    <row r="36" spans="1:7">
      <c r="A36" s="2368" t="s">
        <v>799</v>
      </c>
      <c r="B36" s="2870"/>
      <c r="C36" s="2793"/>
      <c r="D36" s="2871"/>
      <c r="E36" s="2875"/>
      <c r="F36" s="2876"/>
      <c r="G36" s="2869"/>
    </row>
    <row r="37" spans="1:7">
      <c r="A37" s="2368" t="s">
        <v>800</v>
      </c>
      <c r="B37" s="2793"/>
      <c r="C37" s="2793"/>
      <c r="D37" s="2871"/>
      <c r="E37" s="2867"/>
      <c r="F37" s="2874"/>
      <c r="G37" s="2869"/>
    </row>
    <row r="38" spans="1:7">
      <c r="A38" s="2368" t="s">
        <v>801</v>
      </c>
      <c r="B38" s="2793"/>
      <c r="C38" s="2793"/>
      <c r="D38" s="2866"/>
      <c r="E38" s="2867"/>
      <c r="F38" s="2874"/>
      <c r="G38" s="2869"/>
    </row>
    <row r="39" spans="1:7">
      <c r="A39" s="2368" t="s">
        <v>802</v>
      </c>
      <c r="B39" s="2793"/>
      <c r="C39" s="2793"/>
      <c r="D39" s="2866"/>
      <c r="E39" s="2867"/>
      <c r="F39" s="2874"/>
      <c r="G39" s="2869"/>
    </row>
    <row r="40" spans="1:7">
      <c r="A40" s="2368" t="s">
        <v>803</v>
      </c>
      <c r="B40" s="2793"/>
      <c r="C40" s="2793"/>
      <c r="D40" s="2866"/>
      <c r="E40" s="2867"/>
      <c r="F40" s="2874"/>
      <c r="G40" s="2869"/>
    </row>
    <row r="41" spans="1:7">
      <c r="A41" s="2368" t="s">
        <v>804</v>
      </c>
      <c r="B41" s="2793"/>
      <c r="C41" s="2793"/>
      <c r="D41" s="2866"/>
      <c r="E41" s="2867"/>
      <c r="F41" s="2874"/>
      <c r="G41" s="2869"/>
    </row>
    <row r="42" spans="1:7">
      <c r="A42" s="2368" t="s">
        <v>805</v>
      </c>
      <c r="B42" s="2793"/>
      <c r="C42" s="2793"/>
      <c r="D42" s="2866"/>
      <c r="E42" s="2867"/>
      <c r="F42" s="2874"/>
      <c r="G42" s="2869"/>
    </row>
    <row r="43" spans="1:7">
      <c r="A43" s="2368" t="s">
        <v>806</v>
      </c>
      <c r="B43" s="2793"/>
      <c r="C43" s="2793"/>
      <c r="D43" s="2866"/>
      <c r="E43" s="2867"/>
      <c r="F43" s="2874"/>
      <c r="G43" s="2869"/>
    </row>
    <row r="44" spans="1:7">
      <c r="A44" s="2368" t="s">
        <v>807</v>
      </c>
      <c r="B44" s="2793"/>
      <c r="C44" s="2793"/>
      <c r="D44" s="2866"/>
      <c r="E44" s="2867"/>
      <c r="F44" s="2874"/>
      <c r="G44" s="2869"/>
    </row>
    <row r="45" spans="1:7">
      <c r="A45" s="2368" t="s">
        <v>808</v>
      </c>
      <c r="B45" s="2793"/>
      <c r="C45" s="2793"/>
      <c r="D45" s="2866"/>
      <c r="E45" s="2867"/>
      <c r="F45" s="2874"/>
      <c r="G45" s="2869"/>
    </row>
    <row r="46" spans="1:7">
      <c r="A46" s="2368" t="s">
        <v>809</v>
      </c>
      <c r="B46" s="2793"/>
      <c r="C46" s="2793"/>
      <c r="D46" s="2866"/>
      <c r="E46" s="2867"/>
      <c r="F46" s="2874"/>
      <c r="G46" s="2869"/>
    </row>
    <row r="47" spans="1:7">
      <c r="A47" s="2368" t="s">
        <v>810</v>
      </c>
      <c r="B47" s="2793"/>
      <c r="C47" s="2793"/>
      <c r="D47" s="2866"/>
      <c r="E47" s="2867"/>
      <c r="F47" s="2874"/>
      <c r="G47" s="2869"/>
    </row>
    <row r="48" spans="1:7">
      <c r="A48" s="2368" t="s">
        <v>811</v>
      </c>
      <c r="B48" s="2877"/>
      <c r="C48" s="2878"/>
      <c r="D48" s="2877"/>
      <c r="E48" s="2879"/>
      <c r="F48" s="2879"/>
      <c r="G48" s="2880"/>
    </row>
    <row r="49" spans="1:7">
      <c r="A49" s="2368" t="s">
        <v>812</v>
      </c>
      <c r="B49" s="2870"/>
      <c r="C49" s="2870"/>
      <c r="D49" s="2881"/>
      <c r="E49" s="2881"/>
      <c r="F49" s="2881"/>
      <c r="G49" s="2882"/>
    </row>
    <row r="50" spans="1:7">
      <c r="A50" s="2368" t="s">
        <v>813</v>
      </c>
      <c r="B50" s="2870"/>
      <c r="C50" s="2883"/>
      <c r="D50" s="2883"/>
      <c r="E50" s="2884"/>
      <c r="F50" s="2884"/>
      <c r="G50" s="2882"/>
    </row>
    <row r="51" spans="1:7">
      <c r="A51" s="2368" t="s">
        <v>2098</v>
      </c>
      <c r="B51" s="2870"/>
      <c r="C51" s="2883"/>
      <c r="D51" s="2883"/>
      <c r="E51" s="2884"/>
      <c r="F51" s="2884"/>
      <c r="G51" s="2882"/>
    </row>
    <row r="52" spans="1:7">
      <c r="A52" s="2368" t="s">
        <v>2099</v>
      </c>
      <c r="B52" s="2870"/>
      <c r="C52" s="2883"/>
      <c r="D52" s="2883"/>
      <c r="E52" s="2884"/>
      <c r="F52" s="2884"/>
      <c r="G52" s="2882"/>
    </row>
    <row r="53" spans="1:7">
      <c r="A53" s="2368" t="s">
        <v>2100</v>
      </c>
      <c r="B53" s="2870"/>
      <c r="C53" s="2883"/>
      <c r="D53" s="2883"/>
      <c r="E53" s="2884"/>
      <c r="F53" s="2884"/>
      <c r="G53" s="2882"/>
    </row>
    <row r="54" spans="1:7">
      <c r="A54" s="2368" t="s">
        <v>2101</v>
      </c>
      <c r="B54" s="2870"/>
      <c r="C54" s="2883"/>
      <c r="D54" s="2883"/>
      <c r="E54" s="2884"/>
      <c r="F54" s="2884"/>
      <c r="G54" s="2882"/>
    </row>
    <row r="55" spans="1:7">
      <c r="A55" s="2368" t="s">
        <v>2102</v>
      </c>
      <c r="B55" s="2870"/>
      <c r="C55" s="2883"/>
      <c r="D55" s="2883"/>
      <c r="E55" s="2884"/>
      <c r="F55" s="2884"/>
      <c r="G55" s="2882"/>
    </row>
    <row r="56" spans="1:7">
      <c r="A56" s="2368" t="s">
        <v>2103</v>
      </c>
      <c r="B56" s="2870"/>
      <c r="C56" s="2883"/>
      <c r="D56" s="2883"/>
      <c r="E56" s="2884"/>
      <c r="F56" s="2884"/>
      <c r="G56" s="2882"/>
    </row>
    <row r="57" spans="1:7" ht="15.75" thickBot="1">
      <c r="A57" s="2792" t="s">
        <v>2104</v>
      </c>
      <c r="B57" s="2885"/>
      <c r="C57" s="2885"/>
      <c r="D57" s="2885"/>
      <c r="E57" s="2885"/>
      <c r="F57" s="2885"/>
      <c r="G57" s="2886"/>
    </row>
    <row r="58" spans="1:7">
      <c r="A58" s="2793" t="s">
        <v>3799</v>
      </c>
      <c r="B58" s="2793"/>
      <c r="C58" s="2793"/>
      <c r="D58" s="2793"/>
      <c r="E58" s="2887"/>
      <c r="F58" s="2888"/>
      <c r="G58" s="2888"/>
    </row>
    <row r="59" spans="1:7">
      <c r="A59" s="694"/>
      <c r="B59" s="2793"/>
      <c r="C59" s="2793"/>
      <c r="D59" s="2793"/>
      <c r="E59" s="2887"/>
      <c r="F59" s="2888"/>
      <c r="G59" s="2888"/>
    </row>
    <row r="60" spans="1:7">
      <c r="A60" s="2888" t="s">
        <v>3800</v>
      </c>
      <c r="B60" s="1457"/>
      <c r="C60" s="1457"/>
      <c r="D60" s="2888"/>
      <c r="E60" s="2888"/>
      <c r="F60" s="2888"/>
      <c r="G60" s="2888"/>
    </row>
    <row r="61" spans="1:7" ht="15.75" thickBot="1">
      <c r="A61" s="95"/>
      <c r="B61" s="1316"/>
      <c r="C61" s="1316"/>
      <c r="D61" s="1316"/>
      <c r="E61" s="1026"/>
      <c r="F61" s="1457"/>
      <c r="G61" s="1457"/>
    </row>
    <row r="62" spans="1:7">
      <c r="A62" s="1462"/>
      <c r="B62" s="2855" t="s">
        <v>446</v>
      </c>
      <c r="C62" s="1467" t="s">
        <v>429</v>
      </c>
      <c r="D62" s="2889"/>
      <c r="E62" s="2342" t="s">
        <v>332</v>
      </c>
      <c r="F62" s="2890" t="s">
        <v>449</v>
      </c>
      <c r="G62" s="2890"/>
    </row>
    <row r="63" spans="1:7">
      <c r="A63" s="1483"/>
      <c r="B63" s="2891" t="str">
        <f>'Data Sheet'!$C$25</f>
        <v xml:space="preserve">KeySpan Gas East Corp./D/B/A National Grid </v>
      </c>
      <c r="C63" s="2866" t="s">
        <v>334</v>
      </c>
      <c r="D63" s="2892" t="s">
        <v>99</v>
      </c>
      <c r="E63" s="2344" t="s">
        <v>335</v>
      </c>
      <c r="F63" s="2874"/>
      <c r="G63" s="2869"/>
    </row>
    <row r="64" spans="1:7">
      <c r="A64" s="1474"/>
      <c r="B64" s="1498"/>
      <c r="C64" s="2877" t="s">
        <v>336</v>
      </c>
      <c r="D64" s="2893" t="s">
        <v>3808</v>
      </c>
      <c r="E64" s="1957" t="str">
        <f>'Data Sheet'!$C$40</f>
        <v>September 30, 2014</v>
      </c>
      <c r="F64" s="2894" t="str">
        <f>'Data Sheet'!$C$38</f>
        <v>December 31, 2013</v>
      </c>
      <c r="G64" s="2895"/>
    </row>
    <row r="65" spans="1:7">
      <c r="A65" s="2349" t="s">
        <v>337</v>
      </c>
      <c r="B65" s="1489"/>
      <c r="C65" s="1489"/>
      <c r="D65" s="1489"/>
      <c r="E65" s="1489"/>
      <c r="F65" s="2896"/>
      <c r="G65" s="2880"/>
    </row>
    <row r="66" spans="1:7">
      <c r="A66" s="2368" t="s">
        <v>339</v>
      </c>
      <c r="B66" s="2793"/>
      <c r="C66" s="2793"/>
      <c r="D66" s="2897" t="s">
        <v>623</v>
      </c>
      <c r="E66" s="2344" t="s">
        <v>340</v>
      </c>
      <c r="F66" s="2869" t="s">
        <v>341</v>
      </c>
      <c r="G66" s="2869"/>
    </row>
    <row r="67" spans="1:7">
      <c r="A67" s="2368" t="s">
        <v>342</v>
      </c>
      <c r="B67" s="1494" t="s">
        <v>790</v>
      </c>
      <c r="C67" s="1494"/>
      <c r="D67" s="2346" t="s">
        <v>791</v>
      </c>
      <c r="E67" s="2344" t="s">
        <v>792</v>
      </c>
      <c r="F67" s="2869" t="s">
        <v>793</v>
      </c>
      <c r="G67" s="2869"/>
    </row>
    <row r="68" spans="1:7">
      <c r="A68" s="2382"/>
      <c r="B68" s="1498" t="s">
        <v>2004</v>
      </c>
      <c r="C68" s="1498"/>
      <c r="D68" s="2898" t="s">
        <v>2005</v>
      </c>
      <c r="E68" s="2373" t="s">
        <v>2006</v>
      </c>
      <c r="F68" s="2880" t="s">
        <v>2007</v>
      </c>
      <c r="G68" s="2880"/>
    </row>
    <row r="69" spans="1:7">
      <c r="A69" s="2368" t="s">
        <v>794</v>
      </c>
      <c r="B69" s="2793" t="s">
        <v>3420</v>
      </c>
      <c r="C69" s="2793"/>
      <c r="D69" s="2897"/>
      <c r="E69" s="2899"/>
      <c r="F69" s="2900"/>
      <c r="G69" s="2869"/>
    </row>
    <row r="70" spans="1:7">
      <c r="A70" s="2368" t="s">
        <v>795</v>
      </c>
      <c r="B70" s="2793"/>
      <c r="C70" s="2793"/>
      <c r="D70" s="2897"/>
      <c r="E70" s="2899"/>
      <c r="F70" s="2900"/>
      <c r="G70" s="2869"/>
    </row>
    <row r="71" spans="1:7">
      <c r="A71" s="2368" t="s">
        <v>796</v>
      </c>
      <c r="B71" s="2793"/>
      <c r="C71" s="2793"/>
      <c r="D71" s="2897"/>
      <c r="E71" s="2899"/>
      <c r="F71" s="2900"/>
      <c r="G71" s="2869"/>
    </row>
    <row r="72" spans="1:7">
      <c r="A72" s="2368" t="s">
        <v>797</v>
      </c>
      <c r="B72" s="2793"/>
      <c r="C72" s="2793"/>
      <c r="D72" s="2897"/>
      <c r="E72" s="2899"/>
      <c r="F72" s="2900"/>
      <c r="G72" s="2869"/>
    </row>
    <row r="73" spans="1:7">
      <c r="A73" s="2368" t="s">
        <v>798</v>
      </c>
      <c r="B73" s="2793"/>
      <c r="C73" s="2793"/>
      <c r="D73" s="2897"/>
      <c r="E73" s="2899"/>
      <c r="F73" s="2900"/>
      <c r="G73" s="2869"/>
    </row>
    <row r="74" spans="1:7">
      <c r="A74" s="2368" t="s">
        <v>799</v>
      </c>
      <c r="B74" s="2793"/>
      <c r="C74" s="2793"/>
      <c r="D74" s="2897"/>
      <c r="E74" s="2899"/>
      <c r="F74" s="2900"/>
      <c r="G74" s="2869"/>
    </row>
    <row r="75" spans="1:7">
      <c r="A75" s="2368" t="s">
        <v>800</v>
      </c>
      <c r="B75" s="2793"/>
      <c r="C75" s="2793"/>
      <c r="D75" s="2897"/>
      <c r="E75" s="2899"/>
      <c r="F75" s="2900"/>
      <c r="G75" s="2869"/>
    </row>
    <row r="76" spans="1:7">
      <c r="A76" s="2368" t="s">
        <v>801</v>
      </c>
      <c r="B76" s="2793"/>
      <c r="C76" s="2793"/>
      <c r="D76" s="2897"/>
      <c r="E76" s="2899"/>
      <c r="F76" s="2900"/>
      <c r="G76" s="2869"/>
    </row>
    <row r="77" spans="1:7">
      <c r="A77" s="2368" t="s">
        <v>802</v>
      </c>
      <c r="B77" s="2793"/>
      <c r="C77" s="2793"/>
      <c r="D77" s="2897"/>
      <c r="E77" s="2899"/>
      <c r="F77" s="2900"/>
      <c r="G77" s="2869"/>
    </row>
    <row r="78" spans="1:7">
      <c r="A78" s="2368" t="s">
        <v>803</v>
      </c>
      <c r="B78" s="2793"/>
      <c r="C78" s="2793"/>
      <c r="D78" s="2897"/>
      <c r="E78" s="2899"/>
      <c r="F78" s="2900"/>
      <c r="G78" s="2869"/>
    </row>
    <row r="79" spans="1:7">
      <c r="A79" s="2368" t="s">
        <v>804</v>
      </c>
      <c r="B79" s="2793"/>
      <c r="C79" s="2793"/>
      <c r="D79" s="2897"/>
      <c r="E79" s="2899"/>
      <c r="F79" s="2900"/>
      <c r="G79" s="2869"/>
    </row>
    <row r="80" spans="1:7">
      <c r="A80" s="2368" t="s">
        <v>805</v>
      </c>
      <c r="B80" s="2793"/>
      <c r="C80" s="2793"/>
      <c r="D80" s="2897"/>
      <c r="E80" s="2899"/>
      <c r="F80" s="2900"/>
      <c r="G80" s="2869"/>
    </row>
    <row r="81" spans="1:7">
      <c r="A81" s="2368" t="s">
        <v>806</v>
      </c>
      <c r="B81" s="2793"/>
      <c r="C81" s="2793"/>
      <c r="D81" s="2897"/>
      <c r="E81" s="2899"/>
      <c r="F81" s="2900"/>
      <c r="G81" s="2869"/>
    </row>
    <row r="82" spans="1:7">
      <c r="A82" s="2368" t="s">
        <v>807</v>
      </c>
      <c r="B82" s="2793"/>
      <c r="C82" s="2793"/>
      <c r="D82" s="2897"/>
      <c r="E82" s="2899"/>
      <c r="F82" s="2900"/>
      <c r="G82" s="2869"/>
    </row>
    <row r="83" spans="1:7">
      <c r="A83" s="2368" t="s">
        <v>808</v>
      </c>
      <c r="B83" s="2793"/>
      <c r="C83" s="2793"/>
      <c r="D83" s="2897"/>
      <c r="E83" s="2899"/>
      <c r="F83" s="2900"/>
      <c r="G83" s="2869"/>
    </row>
    <row r="84" spans="1:7">
      <c r="A84" s="2368" t="s">
        <v>809</v>
      </c>
      <c r="B84" s="2793"/>
      <c r="C84" s="2793"/>
      <c r="D84" s="2897"/>
      <c r="E84" s="2899"/>
      <c r="F84" s="2900"/>
      <c r="G84" s="2869"/>
    </row>
    <row r="85" spans="1:7">
      <c r="A85" s="2368" t="s">
        <v>810</v>
      </c>
      <c r="B85" s="2793"/>
      <c r="C85" s="2793"/>
      <c r="D85" s="2897"/>
      <c r="E85" s="2899"/>
      <c r="F85" s="2900"/>
      <c r="G85" s="2869"/>
    </row>
    <row r="86" spans="1:7">
      <c r="A86" s="2368" t="s">
        <v>811</v>
      </c>
      <c r="B86" s="2793"/>
      <c r="C86" s="2793"/>
      <c r="D86" s="2897"/>
      <c r="E86" s="2899"/>
      <c r="F86" s="2900"/>
      <c r="G86" s="2869"/>
    </row>
    <row r="87" spans="1:7">
      <c r="A87" s="2368" t="s">
        <v>812</v>
      </c>
      <c r="B87" s="2793"/>
      <c r="C87" s="2793"/>
      <c r="D87" s="2897"/>
      <c r="E87" s="2899"/>
      <c r="F87" s="2900"/>
      <c r="G87" s="2869"/>
    </row>
    <row r="88" spans="1:7">
      <c r="A88" s="2368" t="s">
        <v>813</v>
      </c>
      <c r="B88" s="2793"/>
      <c r="C88" s="2793"/>
      <c r="D88" s="2897"/>
      <c r="E88" s="2899"/>
      <c r="F88" s="2900"/>
      <c r="G88" s="2869"/>
    </row>
    <row r="89" spans="1:7">
      <c r="A89" s="2368" t="s">
        <v>2098</v>
      </c>
      <c r="B89" s="2793"/>
      <c r="C89" s="2793"/>
      <c r="D89" s="2897"/>
      <c r="E89" s="2899"/>
      <c r="F89" s="2900"/>
      <c r="G89" s="2869"/>
    </row>
    <row r="90" spans="1:7">
      <c r="A90" s="2368" t="s">
        <v>2099</v>
      </c>
      <c r="B90" s="2793"/>
      <c r="C90" s="2793"/>
      <c r="D90" s="2897"/>
      <c r="E90" s="2899"/>
      <c r="F90" s="2900"/>
      <c r="G90" s="2869"/>
    </row>
    <row r="91" spans="1:7">
      <c r="A91" s="2368" t="s">
        <v>2100</v>
      </c>
      <c r="B91" s="2793"/>
      <c r="C91" s="2793"/>
      <c r="D91" s="2897"/>
      <c r="E91" s="2899"/>
      <c r="F91" s="2900"/>
      <c r="G91" s="2869"/>
    </row>
    <row r="92" spans="1:7">
      <c r="A92" s="2368" t="s">
        <v>2101</v>
      </c>
      <c r="B92" s="2793"/>
      <c r="C92" s="2793"/>
      <c r="D92" s="2897"/>
      <c r="E92" s="2899"/>
      <c r="F92" s="2900"/>
      <c r="G92" s="2869"/>
    </row>
    <row r="93" spans="1:7">
      <c r="A93" s="2368" t="s">
        <v>2102</v>
      </c>
      <c r="B93" s="2793"/>
      <c r="C93" s="2793"/>
      <c r="D93" s="2897"/>
      <c r="E93" s="2899"/>
      <c r="F93" s="2900"/>
      <c r="G93" s="2869"/>
    </row>
    <row r="94" spans="1:7">
      <c r="A94" s="2368" t="s">
        <v>2103</v>
      </c>
      <c r="B94" s="2793"/>
      <c r="C94" s="2793"/>
      <c r="D94" s="2897"/>
      <c r="E94" s="2899"/>
      <c r="F94" s="2900"/>
      <c r="G94" s="2869"/>
    </row>
    <row r="95" spans="1:7">
      <c r="A95" s="2368" t="s">
        <v>2104</v>
      </c>
      <c r="B95" s="2793"/>
      <c r="C95" s="2793"/>
      <c r="D95" s="2897"/>
      <c r="E95" s="2899"/>
      <c r="F95" s="2900"/>
      <c r="G95" s="2869"/>
    </row>
    <row r="96" spans="1:7">
      <c r="A96" s="90" t="s">
        <v>575</v>
      </c>
      <c r="B96" s="2901"/>
      <c r="C96" s="2902"/>
      <c r="D96" s="2903"/>
      <c r="E96" s="2904"/>
      <c r="F96" s="2905"/>
      <c r="G96" s="2906"/>
    </row>
    <row r="97" spans="1:7">
      <c r="A97" s="90" t="s">
        <v>576</v>
      </c>
      <c r="B97" s="2901"/>
      <c r="C97" s="2902"/>
      <c r="D97" s="2903"/>
      <c r="E97" s="2904"/>
      <c r="F97" s="2905"/>
      <c r="G97" s="2906"/>
    </row>
    <row r="98" spans="1:7">
      <c r="A98" s="90" t="s">
        <v>577</v>
      </c>
      <c r="B98" s="2901"/>
      <c r="C98" s="2902"/>
      <c r="D98" s="2903"/>
      <c r="E98" s="2904"/>
      <c r="F98" s="2905"/>
      <c r="G98" s="2906"/>
    </row>
    <row r="99" spans="1:7">
      <c r="A99" s="90" t="s">
        <v>578</v>
      </c>
      <c r="B99" s="2901"/>
      <c r="C99" s="2902"/>
      <c r="D99" s="2903"/>
      <c r="E99" s="2904"/>
      <c r="F99" s="2905"/>
      <c r="G99" s="2906"/>
    </row>
    <row r="100" spans="1:7">
      <c r="A100" s="90" t="s">
        <v>579</v>
      </c>
      <c r="B100" s="2901"/>
      <c r="C100" s="2902"/>
      <c r="D100" s="2903"/>
      <c r="E100" s="2904"/>
      <c r="F100" s="2905"/>
      <c r="G100" s="2906"/>
    </row>
    <row r="101" spans="1:7">
      <c r="A101" s="90" t="s">
        <v>580</v>
      </c>
      <c r="B101" s="2901"/>
      <c r="C101" s="2902"/>
      <c r="D101" s="2903"/>
      <c r="E101" s="2904"/>
      <c r="F101" s="2905"/>
      <c r="G101" s="2906"/>
    </row>
    <row r="102" spans="1:7">
      <c r="A102" s="90" t="s">
        <v>581</v>
      </c>
      <c r="B102" s="2901"/>
      <c r="C102" s="2902"/>
      <c r="D102" s="2903"/>
      <c r="E102" s="2904"/>
      <c r="F102" s="2905"/>
      <c r="G102" s="2906"/>
    </row>
    <row r="103" spans="1:7">
      <c r="A103" s="90" t="s">
        <v>582</v>
      </c>
      <c r="B103" s="2901"/>
      <c r="C103" s="2902"/>
      <c r="D103" s="2903"/>
      <c r="E103" s="2904"/>
      <c r="F103" s="2905"/>
      <c r="G103" s="2906"/>
    </row>
    <row r="104" spans="1:7">
      <c r="A104" s="90" t="s">
        <v>583</v>
      </c>
      <c r="B104" s="2901"/>
      <c r="C104" s="2902"/>
      <c r="D104" s="2903"/>
      <c r="E104" s="2904"/>
      <c r="F104" s="2905"/>
      <c r="G104" s="2906"/>
    </row>
    <row r="105" spans="1:7">
      <c r="A105" s="90" t="s">
        <v>584</v>
      </c>
      <c r="B105" s="2901"/>
      <c r="C105" s="2902"/>
      <c r="D105" s="2903"/>
      <c r="E105" s="2904"/>
      <c r="F105" s="2905"/>
      <c r="G105" s="2906"/>
    </row>
    <row r="106" spans="1:7">
      <c r="A106" s="90" t="s">
        <v>585</v>
      </c>
      <c r="B106" s="2901"/>
      <c r="C106" s="2902"/>
      <c r="D106" s="2903"/>
      <c r="E106" s="2904"/>
      <c r="F106" s="2905"/>
      <c r="G106" s="2906"/>
    </row>
    <row r="107" spans="1:7">
      <c r="A107" s="90" t="s">
        <v>586</v>
      </c>
      <c r="B107" s="2901"/>
      <c r="C107" s="2902"/>
      <c r="D107" s="2903"/>
      <c r="E107" s="2904"/>
      <c r="F107" s="2905"/>
      <c r="G107" s="2906"/>
    </row>
    <row r="108" spans="1:7">
      <c r="A108" s="90" t="s">
        <v>587</v>
      </c>
      <c r="B108" s="2901"/>
      <c r="C108" s="2902"/>
      <c r="D108" s="2903"/>
      <c r="E108" s="2904"/>
      <c r="F108" s="2905"/>
      <c r="G108" s="2906"/>
    </row>
    <row r="109" spans="1:7">
      <c r="A109" s="90" t="s">
        <v>588</v>
      </c>
      <c r="B109" s="2901"/>
      <c r="C109" s="2902"/>
      <c r="D109" s="2903"/>
      <c r="E109" s="2904"/>
      <c r="F109" s="2905"/>
      <c r="G109" s="2906"/>
    </row>
    <row r="110" spans="1:7">
      <c r="A110" s="90" t="s">
        <v>589</v>
      </c>
      <c r="B110" s="2901"/>
      <c r="C110" s="2902"/>
      <c r="D110" s="2903"/>
      <c r="E110" s="2904"/>
      <c r="F110" s="2905"/>
      <c r="G110" s="2906"/>
    </row>
    <row r="111" spans="1:7">
      <c r="A111" s="90" t="s">
        <v>590</v>
      </c>
      <c r="B111" s="2901"/>
      <c r="C111" s="2902"/>
      <c r="D111" s="2903"/>
      <c r="E111" s="2904"/>
      <c r="F111" s="2905"/>
      <c r="G111" s="2906"/>
    </row>
    <row r="112" spans="1:7">
      <c r="A112" s="90" t="s">
        <v>591</v>
      </c>
      <c r="B112" s="2901"/>
      <c r="C112" s="2902"/>
      <c r="D112" s="2903"/>
      <c r="E112" s="2904"/>
      <c r="F112" s="2905"/>
      <c r="G112" s="2906"/>
    </row>
    <row r="113" spans="1:7">
      <c r="A113" s="90" t="s">
        <v>592</v>
      </c>
      <c r="B113" s="2901"/>
      <c r="C113" s="2902"/>
      <c r="D113" s="2903"/>
      <c r="E113" s="2904"/>
      <c r="F113" s="2905"/>
      <c r="G113" s="2906"/>
    </row>
    <row r="114" spans="1:7">
      <c r="A114" s="90" t="s">
        <v>593</v>
      </c>
      <c r="B114" s="2901"/>
      <c r="C114" s="2902"/>
      <c r="D114" s="2903"/>
      <c r="E114" s="2904"/>
      <c r="F114" s="2905"/>
      <c r="G114" s="2906"/>
    </row>
    <row r="115" spans="1:7">
      <c r="A115" s="90" t="s">
        <v>594</v>
      </c>
      <c r="B115" s="2901"/>
      <c r="C115" s="2902"/>
      <c r="D115" s="2903"/>
      <c r="E115" s="2904"/>
      <c r="F115" s="2905"/>
      <c r="G115" s="2906"/>
    </row>
    <row r="116" spans="1:7">
      <c r="A116" s="90" t="s">
        <v>595</v>
      </c>
      <c r="B116" s="2901"/>
      <c r="C116" s="2902"/>
      <c r="D116" s="2903"/>
      <c r="E116" s="2904"/>
      <c r="F116" s="2905"/>
      <c r="G116" s="2906"/>
    </row>
    <row r="117" spans="1:7">
      <c r="A117" s="90" t="s">
        <v>596</v>
      </c>
      <c r="B117" s="2901"/>
      <c r="C117" s="2902"/>
      <c r="D117" s="2903"/>
      <c r="E117" s="2904"/>
      <c r="F117" s="2905"/>
      <c r="G117" s="2906"/>
    </row>
    <row r="118" spans="1:7" ht="15.75" thickBot="1">
      <c r="A118" s="1182" t="s">
        <v>597</v>
      </c>
      <c r="B118" s="2907"/>
      <c r="C118" s="2908"/>
      <c r="D118" s="2909"/>
      <c r="E118" s="2910"/>
      <c r="F118" s="2911"/>
      <c r="G118" s="2912"/>
    </row>
    <row r="119" spans="1:7">
      <c r="A119" s="2793" t="s">
        <v>598</v>
      </c>
      <c r="B119" s="1470"/>
      <c r="C119" s="1470"/>
      <c r="D119" s="2356"/>
      <c r="E119" s="2356"/>
      <c r="F119" s="2356"/>
      <c r="G119" s="2356"/>
    </row>
    <row r="120" spans="1:7">
      <c r="A120" s="2356" t="s">
        <v>599</v>
      </c>
      <c r="B120" s="2356"/>
      <c r="C120" s="2356"/>
      <c r="D120" s="2356"/>
      <c r="E120" s="2356"/>
      <c r="F120" s="2356"/>
      <c r="G120" s="2356"/>
    </row>
    <row r="121" spans="1:7">
      <c r="A121" s="694"/>
      <c r="B121" s="694"/>
      <c r="C121" s="694"/>
      <c r="D121" s="694"/>
      <c r="E121" s="694"/>
    </row>
    <row r="122" spans="1:7">
      <c r="A122" s="694"/>
      <c r="B122" s="694"/>
      <c r="C122" s="694"/>
      <c r="D122" s="694"/>
      <c r="E122" s="694"/>
    </row>
    <row r="123" spans="1:7">
      <c r="A123" s="694"/>
      <c r="B123" s="694"/>
      <c r="C123" s="694"/>
      <c r="D123" s="694"/>
      <c r="E123" s="694"/>
    </row>
    <row r="124" spans="1:7">
      <c r="A124" s="694"/>
      <c r="B124" s="694"/>
      <c r="C124" s="694"/>
      <c r="D124" s="694"/>
      <c r="E124" s="694"/>
    </row>
    <row r="125" spans="1:7">
      <c r="A125" s="694"/>
      <c r="B125" s="694"/>
      <c r="C125" s="694"/>
      <c r="D125" s="694"/>
      <c r="E125" s="694"/>
    </row>
    <row r="126" spans="1:7">
      <c r="A126" s="694"/>
      <c r="B126" s="694"/>
      <c r="C126" s="694"/>
      <c r="D126" s="694"/>
      <c r="E126" s="694"/>
    </row>
    <row r="127" spans="1:7">
      <c r="A127" s="694"/>
      <c r="B127" s="694"/>
      <c r="C127" s="694"/>
      <c r="D127" s="694"/>
      <c r="E127" s="694"/>
    </row>
    <row r="128" spans="1:7">
      <c r="A128" s="694"/>
      <c r="B128" s="694"/>
      <c r="C128" s="694"/>
      <c r="D128" s="694"/>
      <c r="E128" s="694"/>
    </row>
    <row r="129" spans="1:5">
      <c r="A129" s="694"/>
      <c r="B129" s="694"/>
      <c r="C129" s="694"/>
      <c r="D129" s="694"/>
      <c r="E129" s="694"/>
    </row>
    <row r="130" spans="1:5">
      <c r="A130" s="694"/>
      <c r="B130" s="694"/>
      <c r="C130" s="694"/>
      <c r="D130" s="694"/>
      <c r="E130" s="694"/>
    </row>
    <row r="131" spans="1:5">
      <c r="A131" s="694"/>
      <c r="B131" s="694"/>
      <c r="C131" s="694"/>
      <c r="D131" s="694"/>
      <c r="E131" s="694"/>
    </row>
    <row r="132" spans="1:5">
      <c r="A132" s="694"/>
      <c r="B132" s="694"/>
      <c r="C132" s="694"/>
      <c r="D132" s="694"/>
      <c r="E132" s="694"/>
    </row>
    <row r="133" spans="1:5">
      <c r="A133" s="694"/>
      <c r="B133" s="694"/>
      <c r="C133" s="694"/>
      <c r="D133" s="694"/>
      <c r="E133" s="694"/>
    </row>
    <row r="134" spans="1:5">
      <c r="A134" s="694"/>
      <c r="B134" s="694"/>
      <c r="C134" s="694"/>
      <c r="D134" s="694"/>
      <c r="E134" s="694"/>
    </row>
    <row r="135" spans="1:5">
      <c r="A135" s="694"/>
      <c r="B135" s="694"/>
      <c r="C135" s="694"/>
      <c r="D135" s="694"/>
      <c r="E135" s="694"/>
    </row>
    <row r="136" spans="1:5">
      <c r="A136" s="694"/>
      <c r="B136" s="694"/>
      <c r="C136" s="694"/>
      <c r="D136" s="694"/>
      <c r="E136" s="694"/>
    </row>
    <row r="137" spans="1:5">
      <c r="A137" s="694"/>
      <c r="B137" s="694"/>
      <c r="C137" s="694"/>
      <c r="D137" s="694"/>
      <c r="E137" s="694"/>
    </row>
    <row r="138" spans="1:5">
      <c r="A138" s="694"/>
      <c r="B138" s="694"/>
      <c r="C138" s="694"/>
      <c r="D138" s="694"/>
      <c r="E138" s="694"/>
    </row>
    <row r="139" spans="1:5">
      <c r="A139" s="694"/>
      <c r="B139" s="694"/>
      <c r="C139" s="694"/>
      <c r="D139" s="694"/>
      <c r="E139" s="694"/>
    </row>
    <row r="140" spans="1:5">
      <c r="A140" s="694"/>
      <c r="B140" s="694"/>
      <c r="C140" s="694"/>
      <c r="D140" s="694"/>
      <c r="E140" s="694"/>
    </row>
  </sheetData>
  <mergeCells count="8">
    <mergeCell ref="B6:B12"/>
    <mergeCell ref="D6:F10"/>
    <mergeCell ref="D11:F13"/>
    <mergeCell ref="B18:B19"/>
    <mergeCell ref="D18:F27"/>
    <mergeCell ref="B20:B21"/>
    <mergeCell ref="B22:B24"/>
    <mergeCell ref="B25:B27"/>
  </mergeCells>
  <phoneticPr fontId="0" type="noConversion"/>
  <printOptions horizontalCentered="1" verticalCentered="1"/>
  <pageMargins left="0.25" right="0.25" top="0.5" bottom="0.25" header="0" footer="0"/>
  <pageSetup scale="76" fitToHeight="2" orientation="portrait" horizontalDpi="300" verticalDpi="300" r:id="rId1"/>
  <headerFooter alignWithMargins="0"/>
  <rowBreaks count="1" manualBreakCount="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138</vt:i4>
      </vt:variant>
    </vt:vector>
  </HeadingPairs>
  <TitlesOfParts>
    <vt:vector size="215" baseType="lpstr">
      <vt:lpstr>README</vt:lpstr>
      <vt:lpstr>Data Sheet</vt:lpstr>
      <vt:lpstr>Cover</vt:lpstr>
      <vt:lpstr>Comments</vt:lpstr>
      <vt:lpstr>Gen Inst</vt:lpstr>
      <vt:lpstr>Table</vt:lpstr>
      <vt:lpstr>101</vt:lpstr>
      <vt:lpstr>102</vt:lpstr>
      <vt:lpstr>103</vt:lpstr>
      <vt:lpstr>104105</vt:lpstr>
      <vt:lpstr>104A</vt:lpstr>
      <vt:lpstr>106107</vt:lpstr>
      <vt:lpstr>108109</vt:lpstr>
      <vt:lpstr>110113</vt:lpstr>
      <vt:lpstr>114117</vt:lpstr>
      <vt:lpstr>118119</vt:lpstr>
      <vt:lpstr>120121</vt:lpstr>
      <vt:lpstr>122123</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232</vt:lpstr>
      <vt:lpstr>233</vt:lpstr>
      <vt:lpstr>234</vt:lpstr>
      <vt:lpstr>250251</vt:lpstr>
      <vt:lpstr>252</vt:lpstr>
      <vt:lpstr>253</vt:lpstr>
      <vt:lpstr>254</vt:lpstr>
      <vt:lpstr>256257</vt:lpstr>
      <vt:lpstr>261</vt:lpstr>
      <vt:lpstr>261A</vt:lpstr>
      <vt:lpstr>262264</vt:lpstr>
      <vt:lpstr>266267</vt:lpstr>
      <vt:lpstr>269</vt:lpstr>
      <vt:lpstr>272273</vt:lpstr>
      <vt:lpstr>274275</vt:lpstr>
      <vt:lpstr>276277</vt:lpstr>
      <vt:lpstr>278</vt:lpstr>
      <vt:lpstr>300301</vt:lpstr>
      <vt:lpstr>304</vt:lpstr>
      <vt:lpstr>310311</vt:lpstr>
      <vt:lpstr>320323</vt:lpstr>
      <vt:lpstr>326327</vt:lpstr>
      <vt:lpstr>328330</vt:lpstr>
      <vt:lpstr>332</vt:lpstr>
      <vt:lpstr>335</vt:lpstr>
      <vt:lpstr>336</vt:lpstr>
      <vt:lpstr>337</vt:lpstr>
      <vt:lpstr>340</vt:lpstr>
      <vt:lpstr>350351</vt:lpstr>
      <vt:lpstr>352353</vt:lpstr>
      <vt:lpstr>354355</vt:lpstr>
      <vt:lpstr>356</vt:lpstr>
      <vt:lpstr>401</vt:lpstr>
      <vt:lpstr>402403</vt:lpstr>
      <vt:lpstr>406407</vt:lpstr>
      <vt:lpstr>408409</vt:lpstr>
      <vt:lpstr>410411</vt:lpstr>
      <vt:lpstr>422423</vt:lpstr>
      <vt:lpstr>424425</vt:lpstr>
      <vt:lpstr>426427</vt:lpstr>
      <vt:lpstr>429</vt:lpstr>
      <vt:lpstr>430</vt:lpstr>
      <vt:lpstr>431</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_202203</vt:lpstr>
      <vt:lpstr>_202203PM</vt:lpstr>
      <vt:lpstr>_204207</vt:lpstr>
      <vt:lpstr>_204207PM</vt:lpstr>
      <vt:lpstr>_213</vt:lpstr>
      <vt:lpstr>_213PM</vt:lpstr>
      <vt:lpstr>_214</vt:lpstr>
      <vt:lpstr>_214PM</vt:lpstr>
      <vt:lpstr>'218'!_218</vt:lpstr>
      <vt:lpstr>_219</vt:lpstr>
      <vt:lpstr>'221'!_221</vt:lpstr>
      <vt:lpstr>'221'!_221PM</vt:lpstr>
      <vt:lpstr>_224225</vt:lpstr>
      <vt:lpstr>_227</vt:lpstr>
      <vt:lpstr>_227PM</vt:lpstr>
      <vt:lpstr>_228229</vt:lpstr>
      <vt:lpstr>_228229PM</vt:lpstr>
      <vt:lpstr>_230</vt:lpstr>
      <vt:lpstr>_230PM</vt:lpstr>
      <vt:lpstr>_250251</vt:lpstr>
      <vt:lpstr>_252</vt:lpstr>
      <vt:lpstr>'253'!_253</vt:lpstr>
      <vt:lpstr>'253'!_253PM</vt:lpstr>
      <vt:lpstr>'254'!_254</vt:lpstr>
      <vt:lpstr>_256257</vt:lpstr>
      <vt:lpstr>_272273</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'335'!_335</vt:lpstr>
      <vt:lpstr>'335'!_335PM</vt:lpstr>
      <vt:lpstr>_336</vt:lpstr>
      <vt:lpstr>_336PM</vt:lpstr>
      <vt:lpstr>_337</vt:lpstr>
      <vt:lpstr>_337PM</vt:lpstr>
      <vt:lpstr>'340'!_340</vt:lpstr>
      <vt:lpstr>'352353'!_352353</vt:lpstr>
      <vt:lpstr>'352353'!_352353PM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_430</vt:lpstr>
      <vt:lpstr>_430PM</vt:lpstr>
      <vt:lpstr>_431</vt:lpstr>
      <vt:lpstr>_431PM</vt:lpstr>
      <vt:lpstr>_450</vt:lpstr>
      <vt:lpstr>BOOK</vt:lpstr>
      <vt:lpstr>COVER</vt:lpstr>
      <vt:lpstr>COVERPM</vt:lpstr>
      <vt:lpstr>DATA_SHEET</vt:lpstr>
      <vt:lpstr>GENINST</vt:lpstr>
      <vt:lpstr>GENINSTPM</vt:lpstr>
      <vt:lpstr>'102'!Print_Area</vt:lpstr>
      <vt:lpstr>'104A'!Print_Area</vt:lpstr>
      <vt:lpstr>'106107'!Print_Area</vt:lpstr>
      <vt:lpstr>'108109'!Print_Area</vt:lpstr>
      <vt:lpstr>'110113'!Print_Area</vt:lpstr>
      <vt:lpstr>'114117'!Print_Area</vt:lpstr>
      <vt:lpstr>'118119'!Print_Area</vt:lpstr>
      <vt:lpstr>'120121'!Print_Area</vt:lpstr>
      <vt:lpstr>'122123'!Print_Area</vt:lpstr>
      <vt:lpstr>'200201'!Print_Area</vt:lpstr>
      <vt:lpstr>'214'!Print_Area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'250251'!Print_Area</vt:lpstr>
      <vt:lpstr>'254'!Print_Area</vt:lpstr>
      <vt:lpstr>'256257'!Print_Area</vt:lpstr>
      <vt:lpstr>'261'!Print_Area</vt:lpstr>
      <vt:lpstr>'261A'!Print_Area</vt:lpstr>
      <vt:lpstr>'262264'!Print_Area</vt:lpstr>
      <vt:lpstr>'269'!Print_Area</vt:lpstr>
      <vt:lpstr>'276277'!Print_Area</vt:lpstr>
      <vt:lpstr>'278'!Print_Area</vt:lpstr>
      <vt:lpstr>'326327'!Print_Area</vt:lpstr>
      <vt:lpstr>'328330'!Print_Area</vt:lpstr>
      <vt:lpstr>'332'!Print_Area</vt:lpstr>
      <vt:lpstr>'335'!Print_Area</vt:lpstr>
      <vt:lpstr>'340'!Print_Area</vt:lpstr>
      <vt:lpstr>'350351'!Print_Area</vt:lpstr>
      <vt:lpstr>'352353'!Print_Area</vt:lpstr>
      <vt:lpstr>'406407'!Print_Area</vt:lpstr>
      <vt:lpstr>'450'!Print_Area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x375kg</cp:lastModifiedBy>
  <cp:lastPrinted>2014-10-28T00:04:14Z</cp:lastPrinted>
  <dcterms:created xsi:type="dcterms:W3CDTF">1999-04-16T13:35:52Z</dcterms:created>
  <dcterms:modified xsi:type="dcterms:W3CDTF">2014-10-29T12:50:33Z</dcterms:modified>
</cp:coreProperties>
</file>